
<file path=[Content_Types].xml><?xml version="1.0" encoding="utf-8"?>
<Types xmlns="http://schemas.openxmlformats.org/package/2006/content-types">
  <Default Extension="bin" ContentType="application/vnd.openxmlformats-officedocument.spreadsheetml.customProperty"/>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printerSettings/printerSettings1.bin" ContentType="application/vnd.openxmlformats-officedocument.spreadsheetml.printerSettings"/>
  <Override PartName="/xl/drawings/drawing1.xml" ContentType="application/vnd.openxmlformats-officedocument.drawing+xml"/>
  <Override PartName="/xl/printerSettings/printerSettings2.bin" ContentType="application/vnd.openxmlformats-officedocument.spreadsheetml.printerSettings"/>
  <Override PartName="/xl/drawings/drawing2.xml" ContentType="application/vnd.openxmlformats-officedocument.drawing+xml"/>
  <Override PartName="/xl/printerSettings/printerSettings3.bin" ContentType="application/vnd.openxmlformats-officedocument.spreadsheetml.printerSettings"/>
  <Override PartName="/xl/printerSettings/printerSettings4.bin" ContentType="application/vnd.openxmlformats-officedocument.spreadsheetml.printerSettings"/>
  <Override PartName="/xl/drawings/drawing3.xml" ContentType="application/vnd.openxmlformats-officedocument.drawing+xml"/>
  <Override PartName="/xl/printerSettings/printerSettings5.bin" ContentType="application/vnd.openxmlformats-officedocument.spreadsheetml.printerSettings"/>
  <Override PartName="/xl/drawings/drawing4.xml" ContentType="application/vnd.openxmlformats-officedocument.drawing+xml"/>
  <Override PartName="/xl/printerSettings/printerSettings6.bin" ContentType="application/vnd.openxmlformats-officedocument.spreadsheetml.printerSettings"/>
  <Override PartName="/xl/drawings/drawing5.xml" ContentType="application/vnd.openxmlformats-officedocument.drawing+xml"/>
  <Override PartName="/xl/printerSettings/printerSettings7.bin" ContentType="application/vnd.openxmlformats-officedocument.spreadsheetml.printerSettings"/>
  <Override PartName="/xl/drawings/drawing6.xml" ContentType="application/vnd.openxmlformats-officedocument.drawing+xml"/>
  <Override PartName="/xl/printerSettings/printerSettings8.bin" ContentType="application/vnd.openxmlformats-officedocument.spreadsheetml.printerSettings"/>
  <Override PartName="/xl/drawings/drawing7.xml" ContentType="application/vnd.openxmlformats-officedocument.drawing+xml"/>
  <Override PartName="/xl/printerSettings/printerSettings9.bin" ContentType="application/vnd.openxmlformats-officedocument.spreadsheetml.printerSettings"/>
  <Override PartName="/xl/drawings/drawing8.xml" ContentType="application/vnd.openxmlformats-officedocument.drawing+xml"/>
  <Override PartName="/xl/printerSettings/printerSettings10.bin" ContentType="application/vnd.openxmlformats-officedocument.spreadsheetml.printerSettings"/>
  <Override PartName="/xl/drawings/drawing9.xml" ContentType="application/vnd.openxmlformats-officedocument.drawing+xml"/>
  <Override PartName="/xl/printerSettings/printerSettings11.bin" ContentType="application/vnd.openxmlformats-officedocument.spreadsheetml.printerSettings"/>
  <Override PartName="/xl/drawings/drawing10.xml" ContentType="application/vnd.openxmlformats-officedocument.drawing+xml"/>
  <Override PartName="/xl/tables/table1.xml" ContentType="application/vnd.openxmlformats-officedocument.spreadsheetml.table+xml"/>
  <Override PartName="/xl/printerSettings/printerSettings12.bin" ContentType="application/vnd.openxmlformats-officedocument.spreadsheetml.printerSettings"/>
  <Override PartName="/xl/drawings/drawing11.xml" ContentType="application/vnd.openxmlformats-officedocument.drawing+xml"/>
  <Override PartName="/xl/tables/table2.xml" ContentType="application/vnd.openxmlformats-officedocument.spreadsheetml.table+xml"/>
  <Override PartName="/xl/tables/table3.xml" ContentType="application/vnd.openxmlformats-officedocument.spreadsheetml.table+xml"/>
  <Override PartName="/xl/printerSettings/printerSettings13.bin" ContentType="application/vnd.openxmlformats-officedocument.spreadsheetml.printerSettings"/>
  <Override PartName="/xl/drawings/drawing12.xml" ContentType="application/vnd.openxmlformats-officedocument.drawing+xml"/>
  <Override PartName="/xl/printerSettings/printerSettings14.bin" ContentType="application/vnd.openxmlformats-officedocument.spreadsheetml.printerSettings"/>
  <Override PartName="/xl/drawings/drawing13.xml" ContentType="application/vnd.openxmlformats-officedocument.drawing+xml"/>
  <Override PartName="/xl/printerSettings/printerSettings15.bin" ContentType="application/vnd.openxmlformats-officedocument.spreadsheetml.printerSettings"/>
  <Override PartName="/xl/drawings/drawing14.xml" ContentType="application/vnd.openxmlformats-officedocument.drawing+xml"/>
  <Override PartName="/xl/printerSettings/printerSettings16.bin" ContentType="application/vnd.openxmlformats-officedocument.spreadsheetml.printerSettings"/>
  <Override PartName="/xl/drawings/drawing15.xml" ContentType="application/vnd.openxmlformats-officedocument.drawing+xml"/>
  <Override PartName="/xl/printerSettings/printerSettings17.bin" ContentType="application/vnd.openxmlformats-officedocument.spreadsheetml.printerSettings"/>
  <Override PartName="/xl/drawings/drawing16.xml" ContentType="application/vnd.openxmlformats-officedocument.drawing+xml"/>
  <Override PartName="/xl/printerSettings/printerSettings18.bin" ContentType="application/vnd.openxmlformats-officedocument.spreadsheetml.printerSettings"/>
  <Override PartName="/xl/drawings/drawing17.xml" ContentType="application/vnd.openxmlformats-officedocument.drawing+xml"/>
  <Override PartName="/xl/printerSettings/printerSettings19.bin" ContentType="application/vnd.openxmlformats-officedocument.spreadsheetml.printerSettings"/>
  <Override PartName="/xl/drawings/drawing18.xml" ContentType="application/vnd.openxmlformats-officedocument.drawing+xml"/>
  <Override PartName="/xl/printerSettings/printerSettings20.bin" ContentType="application/vnd.openxmlformats-officedocument.spreadsheetml.printerSettings"/>
  <Override PartName="/xl/drawings/drawing19.xml" ContentType="application/vnd.openxmlformats-officedocument.drawing+xml"/>
  <Override PartName="/xl/printerSettings/printerSettings21.bin" ContentType="application/vnd.openxmlformats-officedocument.spreadsheetml.printerSettings"/>
  <Override PartName="/xl/drawings/drawing20.xml" ContentType="application/vnd.openxmlformats-officedocument.drawing+xml"/>
  <Override PartName="/xl/printerSettings/printerSettings22.bin" ContentType="application/vnd.openxmlformats-officedocument.spreadsheetml.printerSettings"/>
  <Override PartName="/xl/drawings/drawing21.xml" ContentType="application/vnd.openxmlformats-officedocument.drawing+xml"/>
  <Override PartName="/xl/printerSettings/printerSettings23.bin" ContentType="application/vnd.openxmlformats-officedocument.spreadsheetml.printerSettings"/>
  <Override PartName="/xl/drawings/drawing22.xml" ContentType="application/vnd.openxmlformats-officedocument.drawing+xml"/>
  <Override PartName="/xl/printerSettings/printerSettings24.bin" ContentType="application/vnd.openxmlformats-officedocument.spreadsheetml.printerSettings"/>
  <Override PartName="/xl/drawings/drawing23.xml" ContentType="application/vnd.openxmlformats-officedocument.drawing+xml"/>
  <Override PartName="/xl/tables/table4.xml" ContentType="application/vnd.openxmlformats-officedocument.spreadsheetml.table+xml"/>
  <Override PartName="/xl/printerSettings/printerSettings25.bin" ContentType="application/vnd.openxmlformats-officedocument.spreadsheetml.printerSettings"/>
  <Override PartName="/xl/drawings/drawing24.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printerSettings/printerSettings26.bin" ContentType="application/vnd.openxmlformats-officedocument.spreadsheetml.printerSettings"/>
  <Override PartName="/xl/drawings/drawing25.xml" ContentType="application/vnd.openxmlformats-officedocument.drawing+xml"/>
  <Override PartName="/xl/printerSettings/printerSettings27.bin" ContentType="application/vnd.openxmlformats-officedocument.spreadsheetml.printerSettings"/>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hidePivotFieldList="1"/>
  <mc:AlternateContent xmlns:mc="http://schemas.openxmlformats.org/markup-compatibility/2006">
    <mc:Choice Requires="x15">
      <x15ac:absPath xmlns:x15ac="http://schemas.microsoft.com/office/spreadsheetml/2010/11/ac" url="C:\Users\dempseyl\Downloads\"/>
    </mc:Choice>
  </mc:AlternateContent>
  <xr:revisionPtr revIDLastSave="0" documentId="8_{9C459E4B-9E97-43B6-A801-6966D3CF8510}" xr6:coauthVersionLast="47" xr6:coauthVersionMax="47" xr10:uidLastSave="{00000000-0000-0000-0000-000000000000}"/>
  <bookViews>
    <workbookView xWindow="-11388" yWindow="12852" windowWidth="23256" windowHeight="13896" tabRatio="663" firstSheet="2" activeTab="2" xr2:uid="{00000000-000D-0000-FFFF-FFFF00000000}"/>
  </bookViews>
  <sheets>
    <sheet name="Cognos_Office_Connection_Cache" sheetId="171" state="veryHidden" r:id="rId1"/>
    <sheet name="List" sheetId="172" state="hidden" r:id="rId2"/>
    <sheet name="CoverSheet" sheetId="1" r:id="rId3"/>
    <sheet name="Directors' certificate" sheetId="161" r:id="rId4"/>
    <sheet name="Table of Contents  " sheetId="4" r:id="rId5"/>
    <sheet name=" Assurance report" sheetId="162" r:id="rId6"/>
    <sheet name="F1. RAB" sheetId="63" r:id="rId7"/>
    <sheet name="F2.Opex" sheetId="77" r:id="rId8"/>
    <sheet name="F3. Base Capex" sheetId="136" r:id="rId9"/>
    <sheet name="F4. Actuals vs Forecasts" sheetId="134" r:id="rId10"/>
    <sheet name="F5. Major Capex Projects" sheetId="154" r:id="rId11"/>
    <sheet name="F6. Revenues" sheetId="182" r:id="rId12"/>
    <sheet name="F7. Cost Allocation" sheetId="175" r:id="rId13"/>
    <sheet name="F7a. Asset Allocation" sheetId="176" r:id="rId14"/>
    <sheet name="TP1. ROI and profit" sheetId="163" r:id="rId15"/>
    <sheet name="TP2. Major project costs" sheetId="164" r:id="rId16"/>
    <sheet name="TP3. Major project timing" sheetId="165" r:id="rId17"/>
    <sheet name="TP5. Related party transactions" sheetId="167" r:id="rId18"/>
    <sheet name="TP6. Investment contracts" sheetId="168" r:id="rId19"/>
    <sheet name="G1. System Statistics " sheetId="156" r:id="rId20"/>
    <sheet name="G2. Grid Demand and Injection" sheetId="56" r:id="rId21"/>
    <sheet name="G3. GXP Capacity and Demand" sheetId="174" r:id="rId22"/>
    <sheet name="G4. Quality Grid Outputs" sheetId="130" r:id="rId23"/>
    <sheet name="G5. Quality interconnection " sheetId="143" r:id="rId24"/>
    <sheet name="G6. Asset Health and Age" sheetId="179" r:id="rId25"/>
    <sheet name="G7. AMMAT" sheetId="178" r:id="rId26"/>
    <sheet name="G8. AMMAT Results " sheetId="177" r:id="rId27"/>
    <sheet name="SO1. System Operator" sheetId="139" r:id="rId28"/>
    <sheet name="Drop down boxes" sheetId="76" state="hidden" r:id="rId29"/>
  </sheets>
  <definedNames>
    <definedName name="_disclosure_date" localSheetId="21">#REF!</definedName>
    <definedName name="_disclosure_date">CoverSheet!$C$8</definedName>
    <definedName name="_xlnm._FilterDatabase" localSheetId="23" hidden="1">'G5. Quality interconnection '!$C$522:$R$548</definedName>
    <definedName name="_xlnm._FilterDatabase" localSheetId="18" hidden="1">'TP6. Investment contracts'!$A$5:$I$18</definedName>
    <definedName name="_template_version" localSheetId="21">#REF!</definedName>
    <definedName name="_template_version">CoverSheet!$A$14</definedName>
    <definedName name="_title" localSheetId="21">#REF!</definedName>
    <definedName name="_title">CoverSheet!$A$3</definedName>
    <definedName name="dd_AssetCategory">#REF!</definedName>
    <definedName name="dd_CapacityConstraint">#REF!</definedName>
    <definedName name="dd_CausalProxy">#REF!</definedName>
    <definedName name="dd_Cause">#REF!</definedName>
    <definedName name="dd_opexsalescapex" localSheetId="21">#REF!</definedName>
    <definedName name="dd_opexsalescapex">'Drop down boxes'!$B$12:$B$21</definedName>
    <definedName name="dd_YesNo" localSheetId="21">#REF!</definedName>
    <definedName name="dd_YesNo">'Drop down boxes'!$B$4:$B$6</definedName>
    <definedName name="ID" localSheetId="5" hidden="1">"3c51868c-f12c-45cd-ad0b-711c82dbfacb"</definedName>
    <definedName name="ID" localSheetId="0" hidden="1">"77314a38-46cf-41e5-8031-7153258ecddc"</definedName>
    <definedName name="ID" localSheetId="2" hidden="1">"e5906200-ecac-4668-8492-312661df3af1"</definedName>
    <definedName name="ID" localSheetId="3" hidden="1">"28e2d97e-5422-4dd6-bc71-d10e59fd400c"</definedName>
    <definedName name="ID" localSheetId="28" hidden="1">"d61728f7-6a62-43fe-9943-d120bcbd5f06"</definedName>
    <definedName name="ID" localSheetId="6" hidden="1">"ea28b68f-d187-4958-acc0-ee6a3c38811c"</definedName>
    <definedName name="ID" localSheetId="7" hidden="1">"67040c01-2a89-4731-856f-6be78e7eaf82"</definedName>
    <definedName name="ID" localSheetId="8" hidden="1">"48e7f16f-b673-4f37-b11a-5beccd6b3892"</definedName>
    <definedName name="ID" localSheetId="9" hidden="1">"0e474553-b2a3-48e1-8884-bc0e09852028"</definedName>
    <definedName name="ID" localSheetId="10" hidden="1">"f0df3660-cd73-4daa-a146-e90a115a875e"</definedName>
    <definedName name="ID" localSheetId="11" hidden="1">"ebe6de46-5481-421b-ad1c-4ae6afeaecb1"</definedName>
    <definedName name="ID" localSheetId="12" hidden="1">"c4762afc-49b3-43bd-8603-a6e218fb6dd7"</definedName>
    <definedName name="ID" localSheetId="13" hidden="1">"607e0535-5970-40ab-98bd-530b1b71f60b"</definedName>
    <definedName name="ID" localSheetId="19" hidden="1">"2378f11b-4e7f-4e2c-94d1-91a3d3001c25"</definedName>
    <definedName name="ID" localSheetId="20" hidden="1">"848eeae2-0356-4613-80b5-ff5929b72d30"</definedName>
    <definedName name="ID" localSheetId="21" hidden="1">"060ee017-961d-4f94-9ec2-6b97d61ec5eb"</definedName>
    <definedName name="ID" localSheetId="22" hidden="1">"0c79d377-41c5-4329-aa62-3e33e0d659a2"</definedName>
    <definedName name="ID" localSheetId="23" hidden="1">"cd8b746b-3756-4e35-82dc-f96b91ecde06"</definedName>
    <definedName name="ID" localSheetId="24" hidden="1">"3d054c2e-f88e-4995-833c-f517d643b5d0"</definedName>
    <definedName name="ID" localSheetId="25" hidden="1">"abf2dc82-bcef-484d-93ab-008363b44e74"</definedName>
    <definedName name="ID" localSheetId="26" hidden="1">"cacb2d42-15d6-457a-b0a9-d437b2deb7ec"</definedName>
    <definedName name="ID" localSheetId="1" hidden="1">"1b4f3b5b-3c79-4d6c-baf2-fa04639ca1e7"</definedName>
    <definedName name="ID" localSheetId="27" hidden="1">"0aa0b7e7-aefc-4f0f-aee9-4f35868724c3"</definedName>
    <definedName name="ID" localSheetId="4" hidden="1">"9e590b61-42f5-4702-9e45-7bf364f3cf97"</definedName>
    <definedName name="ID" localSheetId="14" hidden="1">"42fe9c58-8740-459e-b4bb-adecbfca7b10"</definedName>
    <definedName name="ID" localSheetId="15" hidden="1">"e3c2f843-76fe-48a8-a16f-38466f5c51d3"</definedName>
    <definedName name="ID" localSheetId="16" hidden="1">"7d1fdf3c-5fa8-4bd9-aa4f-954fdf327e00"</definedName>
    <definedName name="ID" localSheetId="17" hidden="1">"8ddf8555-67ed-4734-8dd3-94fe6fd59c39"</definedName>
    <definedName name="ID" localSheetId="18" hidden="1">"05378b06-6cd2-4f48-94a1-28eead8c6e34"</definedName>
    <definedName name="M" localSheetId="21">#REF!</definedName>
    <definedName name="M">'F1. RAB'!$L$9:$P$17</definedName>
    <definedName name="_xlnm.Print_Area" localSheetId="5">' Assurance report'!$A$1:$R$51</definedName>
    <definedName name="_xlnm.Print_Area" localSheetId="2">CoverSheet!$A$1:$D$15</definedName>
    <definedName name="_xlnm.Print_Area" localSheetId="3">'Directors'' certificate'!$A$1:$G$46</definedName>
    <definedName name="_xlnm.Print_Area" localSheetId="6">'F1. RAB'!$A$1:$S$132</definedName>
    <definedName name="_xlnm.Print_Area" localSheetId="7">'F2.Opex'!$A$1:$L$102</definedName>
    <definedName name="_xlnm.Print_Area" localSheetId="8">'F3. Base Capex'!$A$1:$L$142</definedName>
    <definedName name="_xlnm.Print_Area" localSheetId="9">'F4. Actuals vs Forecasts'!$A$1:$M$157</definedName>
    <definedName name="_xlnm.Print_Area" localSheetId="11">'F6. Revenues'!$A$1:$AB$359</definedName>
    <definedName name="_xlnm.Print_Area" localSheetId="12">'F7. Cost Allocation'!$A$1:$J$25</definedName>
    <definedName name="_xlnm.Print_Area" localSheetId="13">'F7a. Asset Allocation'!$A$1:$N$43</definedName>
    <definedName name="_xlnm.Print_Area" localSheetId="19">'G1. System Statistics '!$A$1:$K$59</definedName>
    <definedName name="_xlnm.Print_Area" localSheetId="20">'G2. Grid Demand and Injection'!$A$1:$N$26</definedName>
    <definedName name="_xlnm.Print_Area" localSheetId="21">'G3. GXP Capacity and Demand'!$A$1:$S$200</definedName>
    <definedName name="_xlnm.Print_Area" localSheetId="22">'G4. Quality Grid Outputs'!$A$1:$T$284</definedName>
    <definedName name="_xlnm.Print_Area" localSheetId="23">'G5. Quality interconnection '!$A$1:$S$552</definedName>
    <definedName name="_xlnm.Print_Area" localSheetId="24">'G6. Asset Health and Age'!$A$1:$CF$202</definedName>
    <definedName name="_xlnm.Print_Area" localSheetId="25">'G7. AMMAT'!$A$1:$S$38</definedName>
    <definedName name="_xlnm.Print_Area" localSheetId="27">'SO1. System Operator'!$A$1:$T$138</definedName>
    <definedName name="_xlnm.Print_Area" localSheetId="4">'Table of Contents  '!$B$2:$F$34</definedName>
    <definedName name="_xlnm.Print_Area" localSheetId="14">'TP1. ROI and profit'!$A$1:$L$81</definedName>
    <definedName name="_xlnm.Print_Area" localSheetId="15">'TP2. Major project costs'!$A$1:$L$27</definedName>
    <definedName name="_xlnm.Print_Area" localSheetId="16">'TP3. Major project timing'!$A$1:$J$23</definedName>
    <definedName name="_xlnm.Print_Area" localSheetId="18">'TP6. Investment contracts'!$A$1:$J$30</definedName>
    <definedName name="_xlnm.Print_Titles" localSheetId="21">'G3. GXP Capacity and Demand'!$7:$8</definedName>
    <definedName name="_xlnm.Print_Titles" localSheetId="24">'G6. Asset Health and Age'!$A:$I,'G6. Asset Health and Age'!$5:$8</definedName>
    <definedName name="Remedial">#REF!</definedName>
    <definedName name="ScheduleG1">#REF!</definedName>
    <definedName name="ScheduleG4">#REF!</definedName>
    <definedName name="SFIR">#REF!</definedName>
    <definedName name="tb_F1i_1_ptable_data" localSheetId="21">#REF!</definedName>
    <definedName name="tb_F1i_1_ptable_data">'F1. RAB'!$L$9:$P$17</definedName>
    <definedName name="tb_F1i_1_ptable_header" localSheetId="21">#REF!</definedName>
    <definedName name="tb_F1i_1_ptable_header">'F1. RAB'!$L$6:$P$8</definedName>
    <definedName name="tb_F1i_1_ptable_label" localSheetId="21">#REF!</definedName>
    <definedName name="tb_F1i_1_ptable_label">'F1. RAB'!$E$9:$K$17</definedName>
    <definedName name="tb_F1i_1_ptable_subtitle" localSheetId="21">#REF!</definedName>
    <definedName name="tb_F1i_1_ptable_subtitle">'F1. RAB'!$E$19</definedName>
    <definedName name="tb_F1i_2_ptable_data" localSheetId="21">#REF!</definedName>
    <definedName name="tb_F1i_2_ptable_data">'F1. RAB'!$L$20:$P$21</definedName>
    <definedName name="tb_F1i_2_ptable_header" localSheetId="21">#REF!</definedName>
    <definedName name="tb_F1i_2_ptable_header">'F1. RAB'!$L$6:$P$8</definedName>
    <definedName name="tb_F1i_2_ptable_label" localSheetId="21">#REF!</definedName>
    <definedName name="tb_F1i_2_ptable_label">'F1. RAB'!$E$20:$F$21</definedName>
    <definedName name="tb_F1ii_1_ptable_data" localSheetId="21">#REF!</definedName>
    <definedName name="tb_F1ii_1_ptable_data">'F1. RAB'!$L$27:$P$36</definedName>
    <definedName name="tb_F1ii_1_ptable_header" localSheetId="21">#REF!</definedName>
    <definedName name="tb_F1ii_1_ptable_header">'F1. RAB'!$L$24:$P$26</definedName>
    <definedName name="tb_F1ii_1_ptable_label" localSheetId="21">#REF!</definedName>
    <definedName name="tb_F1ii_1_ptable_label">'F1. RAB'!$E$27:$F$36</definedName>
    <definedName name="tb_F1iii_1_cell_data" localSheetId="21">#REF!,#REF!,#REF!</definedName>
    <definedName name="tb_F1iii_1_cell_data">'F1. RAB'!$P$40,'F1. RAB'!$P$41,'F1. RAB'!$P$42</definedName>
    <definedName name="tb_F1iii_1_cell_label" localSheetId="21">#REF!,#REF!,#REF!</definedName>
    <definedName name="tb_F1iii_1_cell_label">'F1. RAB'!$E$40,'F1. RAB'!$E$41,'F1. RAB'!$E$42</definedName>
    <definedName name="tb_F1iii_1_ptable_data" localSheetId="21">#REF!,#REF!,#REF!,#REF!,#REF!,#REF!,#REF!,#REF!</definedName>
    <definedName name="tb_F1iii_1_ptable_data">'F1. RAB'!$M$45,'F1. RAB'!$M$47,'F1. RAB'!$M$50,'F1. RAB'!$M$52,'F1. RAB'!$O$45,'F1. RAB'!$O$47,'F1. RAB'!$O$50,'F1. RAB'!$O$52</definedName>
    <definedName name="tb_F1iii_1_ptable_header" localSheetId="21">#REF!,#REF!</definedName>
    <definedName name="tb_F1iii_1_ptable_header">'F1. RAB'!$M$44,'F1. RAB'!$O$44</definedName>
    <definedName name="tb_F1iii_1_ptable_label" localSheetId="21">#REF!,#REF!,#REF!,#REF!</definedName>
    <definedName name="tb_F1iii_1_ptable_label">'F1. RAB'!$F$45,'F1. RAB'!$F$47,'F1. RAB'!$F$50,'F1. RAB'!$E$52</definedName>
    <definedName name="tb_F1iv_1_ptable_data" localSheetId="21">#REF!</definedName>
    <definedName name="tb_F1iv_1_ptable_data">'F1. RAB'!$I$58:$R$66</definedName>
    <definedName name="tb_F1iv_1_ptable_header" localSheetId="21">#REF!</definedName>
    <definedName name="tb_F1iv_1_ptable_header">'F1. RAB'!$I$56:$R$57</definedName>
    <definedName name="tb_F1iv_1_ptable_label" localSheetId="21">#REF!</definedName>
    <definedName name="tb_F1iv_1_ptable_label">'F1. RAB'!$E$58:$F$66</definedName>
    <definedName name="tb_F1iv_1_ptable_subtitle" localSheetId="21">#REF!</definedName>
    <definedName name="tb_F1iv_1_ptable_subtitle">'F1. RAB'!$E$68:$F$68</definedName>
    <definedName name="tb_F1iv_2_ptable_data" localSheetId="21">#REF!</definedName>
    <definedName name="tb_F1iv_2_ptable_data">'F1. RAB'!$I$69:$R$70</definedName>
    <definedName name="tb_F1iv_2_ptable_header" localSheetId="21">#REF!</definedName>
    <definedName name="tb_F1iv_2_ptable_header">'F1. RAB'!$I$56:$R$57</definedName>
    <definedName name="tb_F1iv_2_ptable_label" localSheetId="21">#REF!</definedName>
    <definedName name="tb_F1iv_2_ptable_label">'F1. RAB'!$E$69:$F$70</definedName>
    <definedName name="tb_F1ix_1_ptable_data" localSheetId="21">#REF!</definedName>
    <definedName name="tb_F1ix_1_ptable_data">'F1. RAB'!$I$107:$R$107</definedName>
    <definedName name="tb_F1ix_1_ptable_header" localSheetId="21">#REF!</definedName>
    <definedName name="tb_F1ix_1_ptable_header">'F1. RAB'!$I$105:$R$106</definedName>
    <definedName name="tb_F1ix_1_ptable_label" localSheetId="21">#REF!</definedName>
    <definedName name="tb_F1ix_1_ptable_label">'F1. RAB'!$F$107:$F$107</definedName>
    <definedName name="tb_F1v_1_ptable_data" localSheetId="21">#REF!</definedName>
    <definedName name="tb_F1v_1_ptable_data">'F1. RAB'!$I$76:$R$77</definedName>
    <definedName name="tb_F1v_1_ptable_header" localSheetId="21">#REF!</definedName>
    <definedName name="tb_F1v_1_ptable_header">'F1. RAB'!$I$74:$R$75</definedName>
    <definedName name="tb_F1v_1_ptable_label" localSheetId="21">#REF!</definedName>
    <definedName name="tb_F1v_1_ptable_label">'F1. RAB'!$F$76:$F$77</definedName>
    <definedName name="tb_F1vi_1_ptable_data" localSheetId="21">#REF!</definedName>
    <definedName name="tb_F1vi_1_ptable_data">'F1. RAB'!$I$82:$R$89</definedName>
    <definedName name="tb_F1vi_1_ptable_header" localSheetId="21">#REF!</definedName>
    <definedName name="tb_F1vi_1_ptable_header">'F1. RAB'!$I$80:$R$81</definedName>
    <definedName name="tb_F1vi_1_ptable_label" localSheetId="21">#REF!</definedName>
    <definedName name="tb_F1vi_1_ptable_label">'F1. RAB'!$F$82:$F$89</definedName>
    <definedName name="tb_F1vii_1_ptable_data" localSheetId="21">#REF!</definedName>
    <definedName name="tb_F1vii_1_ptable_data">'F1. RAB'!$I$94:$R$95</definedName>
    <definedName name="tb_F1vii_1_ptable_header" localSheetId="21">#REF!</definedName>
    <definedName name="tb_F1vii_1_ptable_header">'F1. RAB'!$I$92:$R$93</definedName>
    <definedName name="tb_F1vii_1_ptable_label" localSheetId="21">#REF!</definedName>
    <definedName name="tb_F1vii_1_ptable_label">'F1. RAB'!$F$94:$F$95</definedName>
    <definedName name="tb_F1viii_1_ptable_data" localSheetId="21">#REF!</definedName>
    <definedName name="tb_F1viii_1_ptable_data">'F1. RAB'!$I$100:$R$100</definedName>
    <definedName name="tb_F1viii_1_ptable_header" localSheetId="21">#REF!</definedName>
    <definedName name="tb_F1viii_1_ptable_header">'F1. RAB'!$I$98:$R$99</definedName>
    <definedName name="tb_F1viii_1_ptable_label" localSheetId="21">#REF!</definedName>
    <definedName name="tb_F1viii_1_ptable_label">'F1. RAB'!$F$100:$F$100</definedName>
    <definedName name="tb_F1x_1_ptable_data" localSheetId="21">#REF!,#REF!,#REF!,#REF!,#REF!,#REF!</definedName>
    <definedName name="tb_F1x_1_ptable_data">'F1. RAB'!$J$121,'F1. RAB'!$J$122,'F1. RAB'!$J$123,'F1. RAB'!$J$125,'F1. RAB'!$J$126,'F1. RAB'!$J$127</definedName>
    <definedName name="tb_F1x_1_ptable_header" localSheetId="21">#REF!</definedName>
    <definedName name="tb_F1x_1_ptable_header">'F1. RAB'!$J$120</definedName>
    <definedName name="tb_F1x_1_ptable_label" localSheetId="21">#REF!,#REF!,#REF!,#REF!,#REF!,#REF!,#REF!,#REF!,#REF!,#REF!,#REF!,#REF!</definedName>
    <definedName name="tb_F1x_1_ptable_label">'F1. RAB'!$D$121,'F1. RAB'!$D$122,'F1. RAB'!$D$123,'F1. RAB'!$D$125,'F1. RAB'!$D$126,'F1. RAB'!$D$127,'F1. RAB'!$K$121,'F1. RAB'!$K$122,'F1. RAB'!$K$123,'F1. RAB'!$K$125,'F1. RAB'!$K$126,'F1. RAB'!$K$127</definedName>
    <definedName name="tb_F2i_1_ptable_data" localSheetId="21">#REF!</definedName>
    <definedName name="tb_F2i_1_ptable_data">'F2.Opex'!$G$8:$K$19</definedName>
    <definedName name="tb_F2i_1_ptable_header" localSheetId="21">#REF!</definedName>
    <definedName name="tb_F2i_1_ptable_header">'F2.Opex'!$G$6:$K$7</definedName>
    <definedName name="tb_F2i_1_ptable_label" localSheetId="21">#REF!</definedName>
    <definedName name="tb_F2i_1_ptable_label">'F2.Opex'!$D$8:$D$19</definedName>
    <definedName name="tb_F2i_1_ptable_subtitle" localSheetId="21">#REF!</definedName>
    <definedName name="tb_F2i_1_ptable_subtitle">'F2.Opex'!$D$21</definedName>
    <definedName name="tb_F2i_2_ptable_data" localSheetId="21">#REF!</definedName>
    <definedName name="tb_F2i_2_ptable_data">'F2.Opex'!$G$22:$K$23</definedName>
    <definedName name="tb_F2i_2_ptable_header" localSheetId="21">#REF!</definedName>
    <definedName name="tb_F2i_2_ptable_header">'F2.Opex'!$G$6:$K$7</definedName>
    <definedName name="tb_F2i_2_ptable_label" localSheetId="21">#REF!</definedName>
    <definedName name="tb_F2i_2_ptable_label">'F2.Opex'!$D$22:$D$23</definedName>
    <definedName name="tb_F2ii_1_ptable_data" localSheetId="21">#REF!,#REF!,#REF!,#REF!,#REF!,#REF!,#REF!,#REF!,#REF!,#REF!</definedName>
    <definedName name="tb_F2ii_1_ptable_data">'F2.Opex'!$G$28:$K$40,'F2.Opex'!$G$42:$K$48,'F2.Opex'!$G$50:$K$54,'F2.Opex'!$G$56:$K$59,'F2.Opex'!$G$61:$K$68,'F2.Opex'!$G$71:$K$76,'F2.Opex'!$G$78:$K$80,'F2.Opex'!$G$82:$K$84,'F2.Opex'!$G$86:$K$86,'F2.Opex'!$G$88:$K$88</definedName>
    <definedName name="tb_F2ii_1_ptable_header" localSheetId="21">#REF!</definedName>
    <definedName name="tb_F2ii_1_ptable_header">'F2.Opex'!$G$26:$K$27</definedName>
    <definedName name="tb_F2ii_1_ptable_label" localSheetId="21">#REF!,#REF!,#REF!,#REF!,#REF!,#REF!,#REF!,#REF!,#REF!,#REF!</definedName>
    <definedName name="tb_F2ii_1_ptable_label">'F2.Opex'!$D$28:$F$40,'F2.Opex'!$D$42:$F$48,'F2.Opex'!$D$50:$F$54,'F2.Opex'!$D$56:$F$59,'F2.Opex'!$D$61:$F$68,'F2.Opex'!$D$71:$F$76,'F2.Opex'!$D$78:$F$80,'F2.Opex'!$D$82:$F$84,'F2.Opex'!$D$86:$F$86,'F2.Opex'!$D$88:$F$88</definedName>
    <definedName name="tb_F2iii_1_ptable_data" localSheetId="21">#REF!</definedName>
    <definedName name="tb_F2iii_1_ptable_data">'F2.Opex'!$G$94:$K$94</definedName>
    <definedName name="tb_F2iii_1_ptable_header" localSheetId="21">#REF!</definedName>
    <definedName name="tb_F2iii_1_ptable_header">'F2.Opex'!$G$92:$K$93</definedName>
    <definedName name="tb_F2iii_1_ptable_label" localSheetId="21">#REF!</definedName>
    <definedName name="tb_F2iii_1_ptable_label">'F2.Opex'!$D$94</definedName>
    <definedName name="tb_F2iv_1_ptable_data" localSheetId="21">#REF!</definedName>
    <definedName name="tb_F2iv_1_ptable_data">'F2.Opex'!$G$99:$K$100</definedName>
    <definedName name="tb_F2iv_1_ptable_header" localSheetId="21">#REF!</definedName>
    <definedName name="tb_F2iv_1_ptable_header">'F2.Opex'!$G$97:$K$98</definedName>
    <definedName name="tb_F2iv_1_ptable_label" localSheetId="21">#REF!</definedName>
    <definedName name="tb_F2iv_1_ptable_label">'F2.Opex'!$D$99:$D$100</definedName>
    <definedName name="tb_F3i_1_ptable_data" localSheetId="21">#REF!</definedName>
    <definedName name="tb_F3i_1_ptable_data">'F3. Base Capex'!$G$8:$K$12</definedName>
    <definedName name="tb_F3i_1_ptable_header" localSheetId="21">#REF!</definedName>
    <definedName name="tb_F3i_1_ptable_header">'F3. Base Capex'!$G$6:$K$7</definedName>
    <definedName name="tb_F3i_1_ptable_label" localSheetId="21">#REF!</definedName>
    <definedName name="tb_F3i_1_ptable_label">'F3. Base Capex'!$D$8:$D$12</definedName>
    <definedName name="tb_F3i_1_ptable_subtitle" localSheetId="21">#REF!</definedName>
    <definedName name="tb_F3i_1_ptable_subtitle">'F3. Base Capex'!$D$14</definedName>
    <definedName name="tb_F3i_2_ptable_data" localSheetId="21">#REF!</definedName>
    <definedName name="tb_F3i_2_ptable_data">'F3. Base Capex'!$G$15:$K$16</definedName>
    <definedName name="tb_F3i_2_ptable_header" localSheetId="21">#REF!</definedName>
    <definedName name="tb_F3i_2_ptable_header">'F3. Base Capex'!$G$6:$K$7</definedName>
    <definedName name="tb_F3i_2_ptable_label" localSheetId="21">#REF!</definedName>
    <definedName name="tb_F3i_2_ptable_label">'F3. Base Capex'!$D$15:$D$16</definedName>
    <definedName name="tb_F3ii_1_ptable_data" localSheetId="21">#REF!,#REF!,#REF!,#REF!</definedName>
    <definedName name="tb_F3ii_1_ptable_data">'F3. Base Capex'!$G$21:$K$53,'F3. Base Capex'!$G$55:$K$114,'F3. Base Capex'!$G$117:$K$132,'F3. Base Capex'!$G$134:$K$141</definedName>
    <definedName name="tb_F3ii_1_ptable_header" localSheetId="21">#REF!</definedName>
    <definedName name="tb_F3ii_1_ptable_header">'F3. Base Capex'!$G$19:$K$20</definedName>
    <definedName name="tb_F3ii_1_ptable_label" localSheetId="21">#REF!,#REF!,#REF!,#REF!</definedName>
    <definedName name="tb_F3ii_1_ptable_label">'F3. Base Capex'!$D$21:$F$53,'F3. Base Capex'!$D$55:$F$114,'F3. Base Capex'!$D$117:$F$132,'F3. Base Capex'!$D$134:$F$141</definedName>
    <definedName name="tb_F4i_1_ptable_data" localSheetId="21">#REF!</definedName>
    <definedName name="tb_F4i_1_ptable_data">'F4. Actuals vs Forecasts'!$F$10:$H$15</definedName>
    <definedName name="tb_F4i_1_ptable_header" localSheetId="21">#REF!</definedName>
    <definedName name="tb_F4i_1_ptable_header">'F4. Actuals vs Forecasts'!$F$7:$H$9</definedName>
    <definedName name="tb_F4i_1_ptable_label" localSheetId="21">#REF!</definedName>
    <definedName name="tb_F4i_1_ptable_label">'F4. Actuals vs Forecasts'!$D$10:$D$15</definedName>
    <definedName name="tb_F4ii_1_ptable_data" localSheetId="21">#REF!</definedName>
    <definedName name="tb_F4ii_1_ptable_data">'F4. Actuals vs Forecasts'!$F$23:$H$28</definedName>
    <definedName name="tb_F4ii_1_ptable_header" localSheetId="21">#REF!</definedName>
    <definedName name="tb_F4ii_1_ptable_header">'F4. Actuals vs Forecasts'!$F$20:$H$22</definedName>
    <definedName name="tb_F4ii_1_ptable_label" localSheetId="21">#REF!</definedName>
    <definedName name="tb_F4ii_1_ptable_label">'F4. Actuals vs Forecasts'!$D$23:$D$28</definedName>
    <definedName name="tb_F4iii_1_ptable_data" localSheetId="21">#REF!</definedName>
    <definedName name="tb_F4iii_1_ptable_data">'F4. Actuals vs Forecasts'!$F$37:$H$54</definedName>
    <definedName name="tb_F4iii_1_ptable_header" localSheetId="21">#REF!</definedName>
    <definedName name="tb_F4iii_1_ptable_header">'F4. Actuals vs Forecasts'!$F$34:$H$36</definedName>
    <definedName name="tb_F4iii_1_ptable_label" localSheetId="21">#REF!</definedName>
    <definedName name="tb_F4iii_1_ptable_label">'F4. Actuals vs Forecasts'!$D$37:$D$54</definedName>
    <definedName name="tb_F4iv_1_ptable_data" localSheetId="21">#REF!,#REF!,#REF!</definedName>
    <definedName name="tb_F4iv_1_ptable_data">'F4. Actuals vs Forecasts'!$F$62:$L$94,'F4. Actuals vs Forecasts'!$F$96:$L$122,'F4. Actuals vs Forecasts'!$F$124:$L$130</definedName>
    <definedName name="tb_F4iv_1_ptable_header" localSheetId="21">#REF!</definedName>
    <definedName name="tb_F4iv_1_ptable_header">'F4. Actuals vs Forecasts'!$F$58:$L$60</definedName>
    <definedName name="tb_F4iv_1_ptable_label" localSheetId="21">#REF!,#REF!,#REF!</definedName>
    <definedName name="tb_F4iv_1_ptable_label">'F4. Actuals vs Forecasts'!$D$62:$D$94,'F4. Actuals vs Forecasts'!$D$96:$D$122,'F4. Actuals vs Forecasts'!$D$124:$D$130</definedName>
    <definedName name="tb_F5i_1_ptable_data" localSheetId="21">#REF!</definedName>
    <definedName name="tb_F5i_1_ptable_data">'F5. Major Capex Projects'!$F$11:$U$16</definedName>
    <definedName name="tb_F5i_1_ptable_header" localSheetId="21">#REF!</definedName>
    <definedName name="tb_F5i_1_ptable_header">'F5. Major Capex Projects'!$F$7:$U$9</definedName>
    <definedName name="tb_F5i_1_ptable_label" localSheetId="21">#REF!</definedName>
    <definedName name="tb_F5i_1_ptable_label">'F5. Major Capex Projects'!$E$11:$E$16</definedName>
    <definedName name="tb_F5i_1_ptable_subtitle" localSheetId="21">#REF!</definedName>
    <definedName name="tb_F5i_1_ptable_subtitle">'F5. Major Capex Projects'!$E$9</definedName>
    <definedName name="tb_F5ii_1_ptable_data" localSheetId="21">#REF!</definedName>
    <definedName name="tb_F5ii_1_ptable_data">'F5. Major Capex Projects'!$G$28:$T$30</definedName>
    <definedName name="tb_F5ii_1_ptable_header" localSheetId="21">#REF!</definedName>
    <definedName name="tb_F5ii_1_ptable_header">'F5. Major Capex Projects'!$G$26:$T$27</definedName>
    <definedName name="tb_F5ii_1_ptable_label" localSheetId="21">#REF!</definedName>
    <definedName name="tb_F5ii_1_ptable_label">'F5. Major Capex Projects'!$F$28:$F$30</definedName>
    <definedName name="tb_F5ii_1_ptable_subtitle" localSheetId="21">#REF!</definedName>
    <definedName name="tb_F5ii_1_ptable_subtitle">'F5. Major Capex Projects'!$D$28:$E$28</definedName>
    <definedName name="tb_F5ii_2_ptable_data" localSheetId="21">#REF!</definedName>
    <definedName name="tb_F5ii_2_ptable_data">'F5. Major Capex Projects'!$G$34:$T$36</definedName>
    <definedName name="tb_F5ii_2_ptable_header" localSheetId="21">#REF!</definedName>
    <definedName name="tb_F5ii_2_ptable_header">'F5. Major Capex Projects'!$G$32:$T$33</definedName>
    <definedName name="tb_F5ii_2_ptable_label" localSheetId="21">#REF!</definedName>
    <definedName name="tb_F5ii_2_ptable_label">'F5. Major Capex Projects'!$F$34:$F$36</definedName>
    <definedName name="tb_F5ii_2_ptable_subtitle" localSheetId="21">#REF!</definedName>
    <definedName name="tb_F5ii_2_ptable_subtitle">'F5. Major Capex Projects'!$D$34:$E$34</definedName>
    <definedName name="tb_F5ii_3_ptable_data" localSheetId="21">#REF!</definedName>
    <definedName name="tb_F5ii_3_ptable_data">'F5. Major Capex Projects'!$G$22:$T$24</definedName>
    <definedName name="tb_F5ii_3_ptable_header" localSheetId="21">#REF!</definedName>
    <definedName name="tb_F5ii_3_ptable_header">'F5. Major Capex Projects'!$G$38:$T$39</definedName>
    <definedName name="tb_F5ii_3_ptable_label" localSheetId="21">#REF!</definedName>
    <definedName name="tb_F5ii_3_ptable_label">'F5. Major Capex Projects'!$F$22:$F$24</definedName>
    <definedName name="tb_F5ii_3_ptable_subtitle" localSheetId="21">#REF!</definedName>
    <definedName name="tb_F5ii_3_ptable_subtitle">'F5. Major Capex Projects'!$D$22:$E$22</definedName>
    <definedName name="tb_F5ii_4_ptable_data" localSheetId="21">#REF!</definedName>
    <definedName name="tb_F5ii_4_ptable_data">'F5. Major Capex Projects'!$G$42:$T$44</definedName>
    <definedName name="tb_F5ii_4_ptable_header" localSheetId="21">#REF!</definedName>
    <definedName name="tb_F5ii_4_ptable_header">'F5. Major Capex Projects'!$G$40:$T$41</definedName>
    <definedName name="tb_F5ii_4_ptable_label" localSheetId="21">#REF!</definedName>
    <definedName name="tb_F5ii_4_ptable_label">'F5. Major Capex Projects'!$F$42:$F$44</definedName>
    <definedName name="tb_F5ii_4_ptable_subtitle" localSheetId="21">#REF!</definedName>
    <definedName name="tb_F5ii_4_ptable_subtitle">'F5. Major Capex Projects'!$D$42:$E$42</definedName>
    <definedName name="tb_F5ii_5_ptable_data" localSheetId="21">#REF!</definedName>
    <definedName name="tb_F5ii_5_ptable_data">'F5. Major Capex Projects'!$G$48:$T$50</definedName>
    <definedName name="tb_F5ii_5_ptable_header" localSheetId="21">#REF!</definedName>
    <definedName name="tb_F5ii_5_ptable_header">'F5. Major Capex Projects'!$G$46:$T$47</definedName>
    <definedName name="tb_F5ii_5_ptable_label" localSheetId="21">#REF!</definedName>
    <definedName name="tb_F5ii_5_ptable_label">'F5. Major Capex Projects'!$F$48:$F$50</definedName>
    <definedName name="tb_F5ii_5_ptable_subtitle" localSheetId="21">#REF!</definedName>
    <definedName name="tb_F5ii_5_ptable_subtitle">'F5. Major Capex Projects'!$D$48:$E$48</definedName>
    <definedName name="tb_F5ii_6_ptable_data" localSheetId="21">#REF!</definedName>
    <definedName name="tb_F5ii_6_ptable_data">'F5. Major Capex Projects'!$G$54:$T$56</definedName>
    <definedName name="tb_F5ii_6_ptable_header" localSheetId="21">#REF!</definedName>
    <definedName name="tb_F5ii_6_ptable_header">'F5. Major Capex Projects'!$G$52:$T$53</definedName>
    <definedName name="tb_F5ii_6_ptable_label" localSheetId="21">#REF!</definedName>
    <definedName name="tb_F5ii_6_ptable_label">'F5. Major Capex Projects'!$F$54:$F$56</definedName>
    <definedName name="tb_F5ii_6_ptable_subtitle" localSheetId="21">#REF!</definedName>
    <definedName name="tb_F5ii_6_ptable_subtitle">'F5. Major Capex Projects'!$D$54:$E$54</definedName>
    <definedName name="tb_F5ii_7_ptable_data" localSheetId="21">#REF!</definedName>
    <definedName name="tb_F5ii_7_ptable_data">'F5. Major Capex Projects'!$G$60:$T$62</definedName>
    <definedName name="tb_F5ii_7_ptable_header" localSheetId="21">#REF!</definedName>
    <definedName name="tb_F5ii_7_ptable_header">'F5. Major Capex Projects'!$G$58:$T$59</definedName>
    <definedName name="tb_F5ii_7_ptable_label" localSheetId="21">#REF!</definedName>
    <definedName name="tb_F5ii_7_ptable_label">'F5. Major Capex Projects'!$F$60:$F$62</definedName>
    <definedName name="tb_F5ii_7_ptable_subtitle" localSheetId="21">#REF!</definedName>
    <definedName name="tb_F5ii_7_ptable_subtitle">'F5. Major Capex Projects'!$D$60:$E$60</definedName>
    <definedName name="tb_F5iii_1_ptable_data" localSheetId="21">#REF!</definedName>
    <definedName name="tb_F5iii_1_ptable_data">'F5. Major Capex Projects'!$F$67:$U$69</definedName>
    <definedName name="tb_F5iii_1_ptable_header" localSheetId="21">#REF!</definedName>
    <definedName name="tb_F5iii_1_ptable_header">'F5. Major Capex Projects'!$F$66:$U$66</definedName>
    <definedName name="tb_F5iii_1_ptable_label" localSheetId="21">#REF!</definedName>
    <definedName name="tb_F5iii_1_ptable_label">'F5. Major Capex Projects'!$E$67:$E$69</definedName>
    <definedName name="tb_F5iii_1_ptable_subtitle" localSheetId="21">#REF!</definedName>
    <definedName name="tb_F5iii_1_ptable_subtitle">'F5. Major Capex Projects'!$E$66</definedName>
    <definedName name="tb_F5iv_1_ptable_data" localSheetId="21">#REF!</definedName>
    <definedName name="tb_F5iv_1_ptable_data">'F5. Major Capex Projects'!#REF!</definedName>
    <definedName name="tb_F5iv_1_ptable_header" localSheetId="21">#REF!</definedName>
    <definedName name="tb_F5iv_1_ptable_header">'F5. Major Capex Projects'!$F$73:$L$74</definedName>
    <definedName name="tb_F5iv_1_ptable_label" localSheetId="21">#REF!</definedName>
    <definedName name="tb_F5iv_1_ptable_label">'F5. Major Capex Projects'!#REF!</definedName>
    <definedName name="tb_F5iv_1_ptable_subtitle" localSheetId="21">#REF!</definedName>
    <definedName name="tb_F5iv_1_ptable_subtitle">'F5. Major Capex Projects'!$E$74</definedName>
    <definedName name="tb_F5iv_10_ptable_data" localSheetId="21">#REF!</definedName>
    <definedName name="tb_F5iv_10_ptable_data">'F5. Major Capex Projects'!#REF!</definedName>
    <definedName name="tb_F5iv_10_ptable_header" localSheetId="21">#REF!</definedName>
    <definedName name="tb_F5iv_10_ptable_header">'F5. Major Capex Projects'!#REF!</definedName>
    <definedName name="tb_F5iv_10_ptable_label" localSheetId="21">#REF!</definedName>
    <definedName name="tb_F5iv_10_ptable_label">'F5. Major Capex Projects'!#REF!</definedName>
    <definedName name="tb_F5iv_10_ptable_subtitle" localSheetId="21">#REF!</definedName>
    <definedName name="tb_F5iv_10_ptable_subtitle">'F5. Major Capex Projects'!#REF!</definedName>
    <definedName name="tb_F5iv_2_ptable_data" localSheetId="21">#REF!</definedName>
    <definedName name="tb_F5iv_2_ptable_data">'F5. Major Capex Projects'!$M$76:$U$76</definedName>
    <definedName name="tb_F5iv_2_ptable_header" localSheetId="21">#REF!</definedName>
    <definedName name="tb_F5iv_2_ptable_header">'F5. Major Capex Projects'!$M$73:$U$74</definedName>
    <definedName name="tb_F5iv_2_ptable_label" localSheetId="21">#REF!</definedName>
    <definedName name="tb_F5iv_2_ptable_label">'F5. Major Capex Projects'!$E$76:$E$76</definedName>
    <definedName name="tb_F5iv_2_ptable_subtitle" localSheetId="21">#REF!</definedName>
    <definedName name="tb_F5iv_2_ptable_subtitle">'F5. Major Capex Projects'!$E$75:$E$75</definedName>
    <definedName name="tb_F5iv_3_ptable_data" localSheetId="21">#REF!</definedName>
    <definedName name="tb_F5iv_3_ptable_data">'F5. Major Capex Projects'!#REF!</definedName>
    <definedName name="tb_F5iv_3_ptable_header" localSheetId="21">#REF!</definedName>
    <definedName name="tb_F5iv_3_ptable_header">'F5. Major Capex Projects'!$F$78:$L$79</definedName>
    <definedName name="tb_F5iv_3_ptable_label" localSheetId="21">#REF!</definedName>
    <definedName name="tb_F5iv_3_ptable_label">'F5. Major Capex Projects'!#REF!</definedName>
    <definedName name="tb_F5iv_3_ptable_subtitle" localSheetId="21">#REF!</definedName>
    <definedName name="tb_F5iv_3_ptable_subtitle">'F5. Major Capex Projects'!$E$79</definedName>
    <definedName name="tb_F5iv_4_ptable_data" localSheetId="21">#REF!</definedName>
    <definedName name="tb_F5iv_4_ptable_data">'F5. Major Capex Projects'!$M$81:$U$81</definedName>
    <definedName name="tb_F5iv_4_ptable_header" localSheetId="21">#REF!</definedName>
    <definedName name="tb_F5iv_4_ptable_header">'F5. Major Capex Projects'!$M$78:$U$79</definedName>
    <definedName name="tb_F5iv_4_ptable_label" localSheetId="21">#REF!</definedName>
    <definedName name="tb_F5iv_4_ptable_label">'F5. Major Capex Projects'!$E$81:$E$81</definedName>
    <definedName name="tb_F5iv_4_ptable_subtitle" localSheetId="21">#REF!</definedName>
    <definedName name="tb_F5iv_4_ptable_subtitle">'F5. Major Capex Projects'!$E$80:$E$80</definedName>
    <definedName name="tb_F5iv_5_ptable_data" localSheetId="21">#REF!</definedName>
    <definedName name="tb_F5iv_5_ptable_data">'F5. Major Capex Projects'!#REF!</definedName>
    <definedName name="tb_F5iv_5_ptable_header" localSheetId="21">#REF!</definedName>
    <definedName name="tb_F5iv_5_ptable_header">'F5. Major Capex Projects'!#REF!</definedName>
    <definedName name="tb_F5iv_5_ptable_label" localSheetId="21">#REF!</definedName>
    <definedName name="tb_F5iv_5_ptable_label">'F5. Major Capex Projects'!#REF!</definedName>
    <definedName name="tb_F5iv_5_ptable_subtitle" localSheetId="21">#REF!</definedName>
    <definedName name="tb_F5iv_5_ptable_subtitle">'F5. Major Capex Projects'!#REF!</definedName>
    <definedName name="tb_F5iv_6_ptable_data" localSheetId="21">#REF!</definedName>
    <definedName name="tb_F5iv_6_ptable_data">'F5. Major Capex Projects'!#REF!</definedName>
    <definedName name="tb_F5iv_6_ptable_header" localSheetId="21">#REF!</definedName>
    <definedName name="tb_F5iv_6_ptable_header">'F5. Major Capex Projects'!#REF!</definedName>
    <definedName name="tb_F5iv_6_ptable_label" localSheetId="21">#REF!</definedName>
    <definedName name="tb_F5iv_6_ptable_label">'F5. Major Capex Projects'!#REF!</definedName>
    <definedName name="tb_F5iv_6_ptable_subtitle" localSheetId="21">#REF!</definedName>
    <definedName name="tb_F5iv_6_ptable_subtitle">'F5. Major Capex Projects'!#REF!</definedName>
    <definedName name="tb_F5iv_7_ptable_data" localSheetId="21">#REF!</definedName>
    <definedName name="tb_F5iv_7_ptable_data">'F5. Major Capex Projects'!#REF!</definedName>
    <definedName name="tb_F5iv_7_ptable_header" localSheetId="21">#REF!</definedName>
    <definedName name="tb_F5iv_7_ptable_header">'F5. Major Capex Projects'!#REF!</definedName>
    <definedName name="tb_F5iv_7_ptable_label" localSheetId="21">#REF!</definedName>
    <definedName name="tb_F5iv_7_ptable_label">'F5. Major Capex Projects'!#REF!</definedName>
    <definedName name="tb_F5iv_7_ptable_subtitle" localSheetId="21">#REF!</definedName>
    <definedName name="tb_F5iv_7_ptable_subtitle">'F5. Major Capex Projects'!#REF!</definedName>
    <definedName name="tb_F5iv_8_ptable_data" localSheetId="21">#REF!</definedName>
    <definedName name="tb_F5iv_8_ptable_data">'F5. Major Capex Projects'!#REF!</definedName>
    <definedName name="tb_F5iv_8_ptable_header" localSheetId="21">#REF!</definedName>
    <definedName name="tb_F5iv_8_ptable_header">'F5. Major Capex Projects'!#REF!</definedName>
    <definedName name="tb_F5iv_8_ptable_label" localSheetId="21">#REF!</definedName>
    <definedName name="tb_F5iv_8_ptable_label">'F5. Major Capex Projects'!#REF!</definedName>
    <definedName name="tb_F5iv_8_ptable_subtitle" localSheetId="21">#REF!</definedName>
    <definedName name="tb_F5iv_8_ptable_subtitle">'F5. Major Capex Projects'!#REF!</definedName>
    <definedName name="tb_F5iv_9_ptable_data" localSheetId="21">#REF!</definedName>
    <definedName name="tb_F5iv_9_ptable_data">'F5. Major Capex Projects'!#REF!</definedName>
    <definedName name="tb_F5iv_9_ptable_header" localSheetId="21">#REF!</definedName>
    <definedName name="tb_F5iv_9_ptable_header">'F5. Major Capex Projects'!#REF!</definedName>
    <definedName name="tb_F5iv_9_ptable_label" localSheetId="21">#REF!</definedName>
    <definedName name="tb_F5iv_9_ptable_label">'F5. Major Capex Projects'!#REF!</definedName>
    <definedName name="tb_F5iv_9_ptable_subtitle" localSheetId="21">#REF!</definedName>
    <definedName name="tb_F5iv_9_ptable_subtitle">'F5. Major Capex Projects'!#REF!</definedName>
    <definedName name="tb_F6i_1_ptable_data" localSheetId="21">#REF!</definedName>
    <definedName name="tb_F6i_1_ptable_data">#REF!</definedName>
    <definedName name="tb_F6i_1_ptable_header" localSheetId="21">#REF!</definedName>
    <definedName name="tb_F6i_1_ptable_header">#REF!</definedName>
    <definedName name="tb_F6i_1_ptable_label" localSheetId="21">#REF!</definedName>
    <definedName name="tb_F6i_1_ptable_label">#REF!</definedName>
    <definedName name="tb_F6ii_1_ptable_data" localSheetId="21">#REF!</definedName>
    <definedName name="tb_F6ii_1_ptable_data">#REF!</definedName>
    <definedName name="tb_F6ii_1_ptable_header" localSheetId="21">#REF!</definedName>
    <definedName name="tb_F6ii_1_ptable_header">#REF!</definedName>
    <definedName name="tb_F6ii_1_ptable_label" localSheetId="21">#REF!</definedName>
    <definedName name="tb_F6ii_1_ptable_label">#REF!</definedName>
    <definedName name="tb_F6ii_1_ptable_subtitle" localSheetId="21">#REF!</definedName>
    <definedName name="tb_F6ii_1_ptable_subtitle">#REF!</definedName>
    <definedName name="tb_F6iii_1_ptable_data" localSheetId="21">#REF!</definedName>
    <definedName name="tb_F6iii_1_ptable_data">#REF!</definedName>
    <definedName name="tb_F6iii_1_ptable_header" localSheetId="21">#REF!</definedName>
    <definedName name="tb_F6iii_1_ptable_header">#REF!</definedName>
    <definedName name="tb_F6iii_1_ptable_label" localSheetId="21">#REF!</definedName>
    <definedName name="tb_F6iii_1_ptable_label">#REF!</definedName>
    <definedName name="tb_F6iii_1_ptable_labelheader" localSheetId="21">#REF!</definedName>
    <definedName name="tb_F6iii_1_ptable_labelheader">#REF!</definedName>
    <definedName name="tb_F6iv_1_ptable_data" localSheetId="21">#REF!</definedName>
    <definedName name="tb_F6iv_1_ptable_data">#REF!</definedName>
    <definedName name="tb_F6iv_1_ptable_header" localSheetId="21">#REF!</definedName>
    <definedName name="tb_F6iv_1_ptable_header">#REF!</definedName>
    <definedName name="tb_F6iv_1_ptable_label" localSheetId="21">#REF!</definedName>
    <definedName name="tb_F6iv_1_ptable_label">#REF!</definedName>
    <definedName name="tb_F6iv_1_ptable_subtitle" localSheetId="21">#REF!</definedName>
    <definedName name="tb_F6iv_1_ptable_subtitle">#REF!</definedName>
    <definedName name="tb_F6v_1_ptable_data" localSheetId="21">#REF!</definedName>
    <definedName name="tb_F6v_1_ptable_data">#REF!</definedName>
    <definedName name="tb_F6v_1_ptable_header" localSheetId="21">#REF!</definedName>
    <definedName name="tb_F6v_1_ptable_header">#REF!</definedName>
    <definedName name="tb_F6v_1_ptable_label" localSheetId="21">#REF!</definedName>
    <definedName name="tb_F6v_1_ptable_label">#REF!</definedName>
    <definedName name="tb_F6vi_1_ptable_data" localSheetId="21">#REF!</definedName>
    <definedName name="tb_F6vi_1_ptable_data">#REF!</definedName>
    <definedName name="tb_F6vi_1_ptable_header" localSheetId="21">#REF!</definedName>
    <definedName name="tb_F6vi_1_ptable_header">#REF!</definedName>
    <definedName name="tb_F6vi_1_ptable_label" localSheetId="21">#REF!</definedName>
    <definedName name="tb_F6vi_1_ptable_label">#REF!</definedName>
    <definedName name="tb_F6vi_1_ptable_subtitle" localSheetId="21">#REF!</definedName>
    <definedName name="tb_F6vi_1_ptable_subtitle">#REF!</definedName>
    <definedName name="tb_G1i_1_ptable_data" localSheetId="21">#REF!</definedName>
    <definedName name="tb_G1i_1_ptable_data">'G1. System Statistics '!$G$8:$H$13</definedName>
    <definedName name="tb_G1i_1_ptable_header" localSheetId="21">#REF!</definedName>
    <definedName name="tb_G1i_1_ptable_header">'G1. System Statistics '!$G$7:$H$7</definedName>
    <definedName name="tb_G1i_1_ptable_label" localSheetId="21">#REF!</definedName>
    <definedName name="tb_G1i_1_ptable_label">'G1. System Statistics '!$E$8:$E$13</definedName>
    <definedName name="tb_G1i_1_ptable_subtitle" localSheetId="21">#REF!</definedName>
    <definedName name="tb_G1i_1_ptable_subtitle">'G1. System Statistics '!$E$7</definedName>
    <definedName name="tb_G1i_2_ptable_data" localSheetId="21">#REF!</definedName>
    <definedName name="tb_G1i_2_ptable_data">'G1. System Statistics '!$G$16:$H$21</definedName>
    <definedName name="tb_G1i_2_ptable_header" localSheetId="21">#REF!</definedName>
    <definedName name="tb_G1i_2_ptable_header">'G1. System Statistics '!$G$7:$H$7</definedName>
    <definedName name="tb_G1i_2_ptable_label" localSheetId="21">#REF!</definedName>
    <definedName name="tb_G1i_2_ptable_label">'G1. System Statistics '!$E$16:$E$21</definedName>
    <definedName name="tb_G1i_2_ptable_subtitle" localSheetId="21">#REF!</definedName>
    <definedName name="tb_G1i_2_ptable_subtitle">'G1. System Statistics '!$E$15</definedName>
    <definedName name="tb_G1i_3_ptable_data" localSheetId="21">#REF!</definedName>
    <definedName name="tb_G1i_3_ptable_data">'G1. System Statistics '!$G$24:$H$29</definedName>
    <definedName name="tb_G1i_3_ptable_header" localSheetId="21">#REF!</definedName>
    <definedName name="tb_G1i_3_ptable_header">'G1. System Statistics '!$G$7:$H$7</definedName>
    <definedName name="tb_G1i_3_ptable_label" localSheetId="21">#REF!</definedName>
    <definedName name="tb_G1i_3_ptable_label">'G1. System Statistics '!$E$24:$E$29</definedName>
    <definedName name="tb_G1i_3_ptable_subtitle" localSheetId="21">#REF!</definedName>
    <definedName name="tb_G1i_3_ptable_subtitle">'G1. System Statistics '!$E$23</definedName>
    <definedName name="tb_G1i_4_ptable_data" localSheetId="21">#REF!</definedName>
    <definedName name="tb_G1i_4_ptable_data">'G1. System Statistics '!$G$32:$H$36</definedName>
    <definedName name="tb_G1i_4_ptable_header" localSheetId="21">#REF!</definedName>
    <definedName name="tb_G1i_4_ptable_header">'G1. System Statistics '!$G$7:$H$7</definedName>
    <definedName name="tb_G1i_4_ptable_label" localSheetId="21">#REF!</definedName>
    <definedName name="tb_G1i_4_ptable_label">'G1. System Statistics '!$E$32:$E$36</definedName>
    <definedName name="tb_G1i_4_ptable_subtitle" localSheetId="21">#REF!</definedName>
    <definedName name="tb_G1i_4_ptable_subtitle">'G1. System Statistics '!$E$31</definedName>
    <definedName name="tb_G1i_5_ptable_data" localSheetId="21">#REF!</definedName>
    <definedName name="tb_G1i_5_ptable_data">'G1. System Statistics '!$G$39:$H$40</definedName>
    <definedName name="tb_G1i_5_ptable_header" localSheetId="21">#REF!</definedName>
    <definedName name="tb_G1i_5_ptable_header">'G1. System Statistics '!$G$7:$H$7</definedName>
    <definedName name="tb_G1i_5_ptable_label" localSheetId="21">#REF!</definedName>
    <definedName name="tb_G1i_5_ptable_label">'G1. System Statistics '!$E$39:$E$40</definedName>
    <definedName name="tb_G1i_5_ptable_subtitle" localSheetId="21">#REF!</definedName>
    <definedName name="tb_G1i_5_ptable_subtitle">'G1. System Statistics '!$E$38</definedName>
    <definedName name="tb_G1i_6_ptable_data" localSheetId="21">#REF!</definedName>
    <definedName name="tb_G1i_6_ptable_data">'G1. System Statistics '!$G$43:$H$58</definedName>
    <definedName name="tb_G1i_6_ptable_header" localSheetId="21">#REF!</definedName>
    <definedName name="tb_G1i_6_ptable_header">'G1. System Statistics '!$G$42:$H$42</definedName>
    <definedName name="tb_G1i_6_ptable_label" localSheetId="21">#REF!</definedName>
    <definedName name="tb_G1i_6_ptable_label">'G1. System Statistics '!$E$43:$E$58</definedName>
    <definedName name="tb_G2i_1_ptable_data" localSheetId="21">#REF!</definedName>
    <definedName name="tb_G2i_1_ptable_data">'G2. Grid Demand and Injection'!$G$8:$K$14</definedName>
    <definedName name="tb_G2i_1_ptable_header" localSheetId="21">#REF!</definedName>
    <definedName name="tb_G2i_1_ptable_header">'G2. Grid Demand and Injection'!$G$6:$K$7</definedName>
    <definedName name="tb_G2i_1_ptable_label" localSheetId="21">#REF!</definedName>
    <definedName name="tb_G2i_1_ptable_label">'G2. Grid Demand and Injection'!$E$8:$F$14</definedName>
    <definedName name="tb_G2i_1_ptable_subtitle" localSheetId="21">#REF!</definedName>
    <definedName name="tb_G2i_1_ptable_subtitle">'G2. Grid Demand and Injection'!$D$7:$F$7</definedName>
    <definedName name="tb_G2i_2_ptable_data" localSheetId="21">#REF!</definedName>
    <definedName name="tb_G2i_2_ptable_data">'G2. Grid Demand and Injection'!$G$18:$K$24</definedName>
    <definedName name="tb_G2i_2_ptable_header" localSheetId="21">#REF!</definedName>
    <definedName name="tb_G2i_2_ptable_header">'G2. Grid Demand and Injection'!$G$16:$K$17</definedName>
    <definedName name="tb_G2i_2_ptable_label" localSheetId="21">#REF!</definedName>
    <definedName name="tb_G2i_2_ptable_label">'G2. Grid Demand and Injection'!$E$18:$F$24</definedName>
    <definedName name="tb_G2i_2_ptable_subtitle" localSheetId="21">#REF!</definedName>
    <definedName name="tb_G2i_2_ptable_subtitle">'G2. Grid Demand and Injection'!$D$17:$F$17</definedName>
    <definedName name="tb_G3i_1_ptable_data" localSheetId="21">'G3. GXP Capacity and Demand'!$E$9:$P$183</definedName>
    <definedName name="tb_G3i_1_ptable_data">#REF!</definedName>
    <definedName name="tb_G3i_1_ptable_header" localSheetId="21">'G3. GXP Capacity and Demand'!$E$7:$P$8</definedName>
    <definedName name="tb_G3i_1_ptable_header">#REF!</definedName>
    <definedName name="tb_G3i_1_ptable_label" localSheetId="21">'G3. GXP Capacity and Demand'!$D$9:$D$183</definedName>
    <definedName name="tb_G3i_1_ptable_label">#REF!</definedName>
    <definedName name="tb_G3i_1_ptable_subtitle" localSheetId="21">'G3. GXP Capacity and Demand'!$D$8</definedName>
    <definedName name="tb_G3i_1_ptable_subtitle">#REF!</definedName>
    <definedName name="tb_G3ii_1_ptable_data" localSheetId="21">'G3. GXP Capacity and Demand'!#REF!</definedName>
    <definedName name="tb_G3ii_1_ptable_data">#REF!</definedName>
    <definedName name="tb_G3ii_1_ptable_header" localSheetId="21">'G3. GXP Capacity and Demand'!#REF!</definedName>
    <definedName name="tb_G3ii_1_ptable_header">#REF!</definedName>
    <definedName name="tb_G3ii_1_ptable_label" localSheetId="21">'G3. GXP Capacity and Demand'!#REF!</definedName>
    <definedName name="tb_G3ii_1_ptable_label">#REF!</definedName>
    <definedName name="tb_G3ii_1_ptable_subtitle" localSheetId="21">'G3. GXP Capacity and Demand'!#REF!</definedName>
    <definedName name="tb_G3ii_1_ptable_subtitle">#REF!</definedName>
    <definedName name="tb_G3iii_1_ptable_data" localSheetId="21">'G3. GXP Capacity and Demand'!$E$192:$Q$197</definedName>
    <definedName name="tb_G3iii_1_ptable_data">#REF!</definedName>
    <definedName name="tb_G3iii_1_ptable_header" localSheetId="21">'G3. GXP Capacity and Demand'!$E$190:$Q$191</definedName>
    <definedName name="tb_G3iii_1_ptable_header">#REF!</definedName>
    <definedName name="tb_G3iii_1_ptable_label" localSheetId="21">'G3. GXP Capacity and Demand'!$D$192:$D$197</definedName>
    <definedName name="tb_G3iii_1_ptable_label">#REF!</definedName>
    <definedName name="tb_G3iii_1_ptable_subtitle" localSheetId="21">'G3. GXP Capacity and Demand'!$D$191</definedName>
    <definedName name="tb_G3iii_1_ptable_subtitle">#REF!</definedName>
    <definedName name="tb_G4i_1_ptable_data" localSheetId="21">#REF!</definedName>
    <definedName name="tb_G4i_1_ptable_data">'G4. Quality Grid Outputs'!$E$9:$P$13</definedName>
    <definedName name="tb_G4i_1_ptable_header" localSheetId="21">#REF!</definedName>
    <definedName name="tb_G4i_1_ptable_header">'G4. Quality Grid Outputs'!$E$7:$P$8</definedName>
    <definedName name="tb_G4i_1_ptable_label" localSheetId="21">#REF!</definedName>
    <definedName name="tb_G4i_1_ptable_label">'G4. Quality Grid Outputs'!$D$9:$D$13</definedName>
    <definedName name="tb_G4i_1_ptable_subtitle" localSheetId="21">#REF!</definedName>
    <definedName name="tb_G4i_1_ptable_subtitle">'G4. Quality Grid Outputs'!$D$7</definedName>
    <definedName name="tb_G4ii_1_ptable_data" localSheetId="21">#REF!</definedName>
    <definedName name="tb_G4ii_1_ptable_data">'G4. Quality Grid Outputs'!$H$23:$O$201</definedName>
    <definedName name="tb_G4ii_1_ptable_header" localSheetId="21">#REF!</definedName>
    <definedName name="tb_G4ii_1_ptable_header">'G4. Quality Grid Outputs'!$H$21:$Q$22</definedName>
    <definedName name="tb_G4ii_1_ptable_label" localSheetId="21">#REF!</definedName>
    <definedName name="tb_G4ii_1_ptable_label">'G4. Quality Grid Outputs'!$E$23:$G$201</definedName>
    <definedName name="tb_G4ii_1_ptable_labelheader" localSheetId="21">#REF!</definedName>
    <definedName name="tb_G4ii_1_ptable_labelheader">'G4. Quality Grid Outputs'!$E$22</definedName>
    <definedName name="tb_G4ii_1_ptable_subtitle" localSheetId="21">#REF!</definedName>
    <definedName name="tb_G4ii_1_ptable_subtitle">'G4. Quality Grid Outputs'!$D$20</definedName>
    <definedName name="tb_G4ii_2_ptable_data" localSheetId="21">#REF!</definedName>
    <definedName name="tb_G4ii_2_ptable_data">'G4. Quality Grid Outputs'!$H$208:$O$259</definedName>
    <definedName name="tb_G4ii_2_ptable_header" localSheetId="21">#REF!</definedName>
    <definedName name="tb_G4ii_2_ptable_header">'G4. Quality Grid Outputs'!$H$206:$Q$207</definedName>
    <definedName name="tb_G4ii_2_ptable_label" localSheetId="21">#REF!</definedName>
    <definedName name="tb_G4ii_2_ptable_label">'G4. Quality Grid Outputs'!$E$208:$G$259</definedName>
    <definedName name="tb_G4ii_2_ptable_labelheader" localSheetId="21">#REF!</definedName>
    <definedName name="tb_G4ii_2_ptable_labelheader">'G4. Quality Grid Outputs'!$E$207</definedName>
    <definedName name="tb_G4ii_2_ptable_subtitle" localSheetId="21">#REF!</definedName>
    <definedName name="tb_G4ii_2_ptable_subtitle">'G4. Quality Grid Outputs'!$D$205</definedName>
    <definedName name="tb_G4iii_1_ptable_data" localSheetId="21">#REF!</definedName>
    <definedName name="tb_G4iii_1_ptable_data">'G4. Quality Grid Outputs'!$E$272:$S$282</definedName>
    <definedName name="tb_G4iii_1_ptable_header" localSheetId="21">#REF!</definedName>
    <definedName name="tb_G4iii_1_ptable_header">'G4. Quality Grid Outputs'!$E$270:$S$271</definedName>
    <definedName name="tb_G4iii_1_ptable_label" localSheetId="21">#REF!</definedName>
    <definedName name="tb_G4iii_1_ptable_label">'G4. Quality Grid Outputs'!$D$272:$D$282</definedName>
    <definedName name="tb_G4iii_1_ptable_labelheader" localSheetId="21">#REF!</definedName>
    <definedName name="tb_G4iii_1_ptable_labelheader">'G4. Quality Grid Outputs'!$D$270</definedName>
    <definedName name="tb_G5i_1_ptable_data" localSheetId="21">#REF!</definedName>
    <definedName name="tb_G5i_1_ptable_data">'G5. Quality interconnection '!$D$8:$S$39</definedName>
    <definedName name="tb_G5i_1_ptable_header" localSheetId="21">#REF!</definedName>
    <definedName name="tb_G5i_1_ptable_header">'G5. Quality interconnection '!$D$7:$R$7</definedName>
    <definedName name="tb_G5i_1_ptable_label" localSheetId="21">#REF!</definedName>
    <definedName name="tb_G5i_1_ptable_label">'G5. Quality interconnection '!$C$8:$C$39</definedName>
    <definedName name="tb_G5i_1_ptable_subtitle" localSheetId="21">#REF!</definedName>
    <definedName name="tb_G5i_1_ptable_subtitle">'G5. Quality interconnection '!$C$7</definedName>
    <definedName name="tb_G6i_1_ptable_data" localSheetId="21">#REF!</definedName>
    <definedName name="tb_G6i_1_ptable_data">#REF!</definedName>
    <definedName name="tb_G6i_1_ptable_header" localSheetId="21">#REF!</definedName>
    <definedName name="tb_G6i_1_ptable_header">#REF!</definedName>
    <definedName name="tb_G6i_1_ptable_label" localSheetId="21">#REF!</definedName>
    <definedName name="tb_G6i_1_ptable_label">#REF!</definedName>
    <definedName name="tb_G6i_1_ptable_labelheader" localSheetId="21">#REF!</definedName>
    <definedName name="tb_G6i_1_ptable_labelheader">#REF!</definedName>
    <definedName name="tb_G6ii_1_ptable_data" localSheetId="21">#REF!</definedName>
    <definedName name="tb_G6ii_1_ptable_data">#REF!</definedName>
    <definedName name="tb_G6ii_1_ptable_header" localSheetId="21">#REF!</definedName>
    <definedName name="tb_G6ii_1_ptable_header">#REF!</definedName>
    <definedName name="tb_G6ii_1_ptable_label" localSheetId="21">#REF!</definedName>
    <definedName name="tb_G6ii_1_ptable_label">#REF!</definedName>
    <definedName name="tb_G6ii_1_ptable_subtitle" localSheetId="21">#REF!</definedName>
    <definedName name="tb_G6ii_1_ptable_subtitle">#REF!</definedName>
    <definedName name="tb_G6ii_2_ptable_data" localSheetId="21">#REF!</definedName>
    <definedName name="tb_G6ii_2_ptable_data">#REF!</definedName>
    <definedName name="tb_G6ii_2_ptable_header" localSheetId="21">#REF!</definedName>
    <definedName name="tb_G6ii_2_ptable_header">#REF!</definedName>
    <definedName name="tb_G6ii_2_ptable_label" localSheetId="21">#REF!</definedName>
    <definedName name="tb_G6ii_2_ptable_label">#REF!</definedName>
    <definedName name="tb_G6ii_2_ptable_subtitle" localSheetId="21">#REF!</definedName>
    <definedName name="tb_G6ii_2_ptable_subtitle">#REF!</definedName>
    <definedName name="tb_G8_1_table" localSheetId="21">#REF!</definedName>
    <definedName name="tb_G8_1_table">#REF!</definedName>
    <definedName name="tb_G8_2_table" localSheetId="21">#REF!</definedName>
    <definedName name="tb_G8_2_table">#REF!</definedName>
    <definedName name="tb_SO1i_1_cell_data" localSheetId="21">#REF!,#REF!,#REF!,#REF!,#REF!</definedName>
    <definedName name="tb_SO1i_1_cell_data">'SO1. System Operator'!$R$8:$R$10,'SO1. System Operator'!$S$11,'SO1. System Operator'!$S$13,'SO1. System Operator'!$R$15:$R$17,'SO1. System Operator'!$S$18</definedName>
    <definedName name="tb_SO1i_1_cell_header" localSheetId="21">#REF!</definedName>
    <definedName name="tb_SO1i_1_cell_header">'SO1. System Operator'!$R$6:$S$7</definedName>
    <definedName name="tb_SO1i_1_cell_label" localSheetId="21">#REF!,#REF!,#REF!,#REF!,#REF!</definedName>
    <definedName name="tb_SO1i_1_cell_label">'SO1. System Operator'!$D$8:$D$10,'SO1. System Operator'!$D$11,'SO1. System Operator'!$D$13,'SO1. System Operator'!$D$15:$D$17,'SO1. System Operator'!$D$18</definedName>
    <definedName name="tb_SO1ii_1_ptable_data" localSheetId="21">#REF!,#REF!,#REF!,#REF!,#REF!,#REF!,#REF!</definedName>
    <definedName name="tb_SO1ii_1_ptable_data">'SO1. System Operator'!$O$33:$S$33,'SO1. System Operator'!$O$35:$S$35,'SO1. System Operator'!$O$37:$S$37,'SO1. System Operator'!$O$39:$S$39,'SO1. System Operator'!$O$41:$S$41,'SO1. System Operator'!$O$43:$S$43,'SO1. System Operator'!$O$45:$S$45</definedName>
    <definedName name="tb_SO1ii_1_ptable_header" localSheetId="21">#REF!</definedName>
    <definedName name="tb_SO1ii_1_ptable_header">'SO1. System Operator'!$O$31:$S$32</definedName>
    <definedName name="tb_SO1ii_1_ptable_label" localSheetId="21">#REF!,#REF!,#REF!,#REF!,#REF!,#REF!,#REF!</definedName>
    <definedName name="tb_SO1ii_1_ptable_label">'SO1. System Operator'!$D$33,'SO1. System Operator'!$D$35,'SO1. System Operator'!$D$37,'SO1. System Operator'!$D$39,'SO1. System Operator'!$D$41,'SO1. System Operator'!$D$43,'SO1. System Operator'!$D$45</definedName>
    <definedName name="tb_SO1iii_1_ptable_data" localSheetId="21">#REF!</definedName>
    <definedName name="tb_SO1iii_1_ptable_data">'SO1. System Operator'!$O$50:$S$54</definedName>
    <definedName name="tb_SO1iii_1_ptable_header" localSheetId="21">#REF!</definedName>
    <definedName name="tb_SO1iii_1_ptable_header">'SO1. System Operator'!$O$48:$S$49</definedName>
    <definedName name="tb_SO1iii_1_ptable_label" localSheetId="21">#REF!</definedName>
    <definedName name="tb_SO1iii_1_ptable_label">'SO1. System Operator'!$D$49:$D$54</definedName>
    <definedName name="tb_SO1iii_2_ptable_data" localSheetId="21">#REF!</definedName>
    <definedName name="tb_SO1iii_2_ptable_data">'SO1. System Operator'!$O$58:$S$62</definedName>
    <definedName name="tb_SO1iii_2_ptable_header" localSheetId="21">#REF!</definedName>
    <definedName name="tb_SO1iii_2_ptable_header">'SO1. System Operator'!$O$56:$S$57</definedName>
    <definedName name="tb_SO1iii_2_ptable_label" localSheetId="21">#REF!</definedName>
    <definedName name="tb_SO1iii_2_ptable_label">'SO1. System Operator'!$D$57:$D$62</definedName>
    <definedName name="tb_SO1iii_3_ptable_data" localSheetId="21">#REF!</definedName>
    <definedName name="tb_SO1iii_3_ptable_data">'SO1. System Operator'!$O$66:$S$69</definedName>
    <definedName name="tb_SO1iii_3_ptable_header" localSheetId="21">#REF!</definedName>
    <definedName name="tb_SO1iii_3_ptable_header">'SO1. System Operator'!$O$64:$S$65</definedName>
    <definedName name="tb_SO1iii_3_ptable_label" localSheetId="21">#REF!</definedName>
    <definedName name="tb_SO1iii_3_ptable_label">'SO1. System Operator'!$D$65:$D$69</definedName>
    <definedName name="tb_SO1iv_1_ptable_data" localSheetId="21">#REF!</definedName>
    <definedName name="tb_SO1iv_1_ptable_data">'SO1. System Operator'!$O$74:$S$80</definedName>
    <definedName name="tb_SO1iv_1_ptable_header" localSheetId="21">#REF!</definedName>
    <definedName name="tb_SO1iv_1_ptable_header">'SO1. System Operator'!$O$72:$S$73</definedName>
    <definedName name="tb_SO1iv_1_ptable_label" localSheetId="21">#REF!</definedName>
    <definedName name="tb_SO1iv_1_ptable_label">'SO1. System Operator'!$D$73:$D$80</definedName>
    <definedName name="tb_SO1iv_2_ptable_data" localSheetId="21">#REF!</definedName>
    <definedName name="tb_SO1iv_2_ptable_data">'SO1. System Operator'!$O$84:$S$90</definedName>
    <definedName name="tb_SO1iv_2_ptable_header" localSheetId="21">#REF!</definedName>
    <definedName name="tb_SO1iv_2_ptable_header">'SO1. System Operator'!$O$82:$S$83</definedName>
    <definedName name="tb_SO1iv_2_ptable_label" localSheetId="21">#REF!</definedName>
    <definedName name="tb_SO1iv_2_ptable_label">'SO1. System Operator'!$D$83:$E$90</definedName>
    <definedName name="tb_SO1iv_3_ptable_data" localSheetId="21">#REF!</definedName>
    <definedName name="tb_SO1iv_3_ptable_data">'SO1. System Operator'!$O$94:$S$97</definedName>
    <definedName name="tb_SO1iv_3_ptable_header" localSheetId="21">#REF!</definedName>
    <definedName name="tb_SO1iv_3_ptable_header">'SO1. System Operator'!$O$92:$S$93</definedName>
    <definedName name="tb_SO1iv_3_ptable_label" localSheetId="21">#REF!</definedName>
    <definedName name="tb_SO1iv_3_ptable_label">'SO1. System Operator'!$D$93:$D$97</definedName>
    <definedName name="tb_SO1v_1_ptable_data" localSheetId="21">#REF!</definedName>
    <definedName name="tb_SO1v_1_ptable_data">'SO1. System Operator'!$O$103:$S$108</definedName>
    <definedName name="tb_SO1v_1_ptable_header" localSheetId="21">#REF!</definedName>
    <definedName name="tb_SO1v_1_ptable_header">'SO1. System Operator'!$O$101:$S$102</definedName>
    <definedName name="tb_SO1v_1_ptable_label" localSheetId="21">#REF!</definedName>
    <definedName name="tb_SO1v_1_ptable_label">'SO1. System Operator'!$D$102:$D$108</definedName>
    <definedName name="tb_SO1v_2_ptable_data" localSheetId="21">#REF!</definedName>
    <definedName name="tb_SO1v_2_ptable_data">'SO1. System Operator'!$O$112:$S$117</definedName>
    <definedName name="tb_SO1v_2_ptable_header" localSheetId="21">#REF!</definedName>
    <definedName name="tb_SO1v_2_ptable_header">'SO1. System Operator'!$O$110:$S$111</definedName>
    <definedName name="tb_SO1v_2_ptable_label" localSheetId="21">#REF!</definedName>
    <definedName name="tb_SO1v_2_ptable_label">'SO1. System Operator'!$D$111:$D$117</definedName>
    <definedName name="tb_SO1v_3_ptable_data" localSheetId="21">#REF!</definedName>
    <definedName name="tb_SO1v_3_ptable_data">'SO1. System Operator'!$O$121:$S$124</definedName>
    <definedName name="tb_SO1v_3_ptable_header" localSheetId="21">#REF!</definedName>
    <definedName name="tb_SO1v_3_ptable_header">'SO1. System Operator'!$O$119:$S$120</definedName>
    <definedName name="tb_SO1v_3_ptable_label" localSheetId="21">#REF!</definedName>
    <definedName name="tb_SO1v_3_ptable_label">'SO1. System Operator'!$D$120:$D$124</definedName>
    <definedName name="tb_SO1vi_1_ptable_data" localSheetId="21">#REF!</definedName>
    <definedName name="tb_SO1vi_1_ptable_data">'SO1. System Operator'!$O$129:$S$136</definedName>
    <definedName name="tb_SO1vi_1_ptable_header" localSheetId="21">#REF!</definedName>
    <definedName name="tb_SO1vi_1_ptable_header">'SO1. System Operator'!$O$127:$S$128</definedName>
    <definedName name="tb_SO1vi_1_ptable_label" localSheetId="21">#REF!</definedName>
    <definedName name="tb_SO1vi_1_ptable_label">'SO1. System Operator'!$D$129:$D$136</definedName>
    <definedName name="Z_21F2E024_704F_4E93_AC63_213755ECFFE0_.wvu.PrintArea" localSheetId="2" hidden="1">CoverSheet!$A$1:$D$15</definedName>
    <definedName name="Z_21F2E024_704F_4E93_AC63_213755ECFFE0_.wvu.PrintArea" localSheetId="6" hidden="1">'F1. RAB'!$A$1:$S$94</definedName>
    <definedName name="Z_21F2E024_704F_4E93_AC63_213755ECFFE0_.wvu.PrintArea" localSheetId="20" hidden="1">'G2. Grid Demand and Injection'!$A$1:$N$26</definedName>
    <definedName name="Z_21F2E024_704F_4E93_AC63_213755ECFFE0_.wvu.PrintArea" localSheetId="21" hidden="1">'G3. GXP Capacity and Demand'!$A$1:$L$368</definedName>
    <definedName name="Z_21F2E024_704F_4E93_AC63_213755ECFFE0_.wvu.PrintArea" localSheetId="4" hidden="1">'Table of Contents  '!$B$2:$E$34</definedName>
    <definedName name="Z_A14D7CC1_2369_4658_B8E9_B7D652E5D709_.wvu.PrintArea" localSheetId="7" hidden="1">'F2.Opex'!#REF!</definedName>
    <definedName name="Z_A14D7CC1_2369_4658_B8E9_B7D652E5D709_.wvu.PrintArea" localSheetId="8" hidden="1">'F3. Base Capex'!#REF!</definedName>
  </definedNames>
  <calcPr calcId="191028"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Y221" i="182" l="1"/>
  <c r="Y279" i="182"/>
  <c r="P48" i="154" l="1"/>
  <c r="A9" i="182"/>
  <c r="A10" i="182"/>
  <c r="A11" i="182"/>
  <c r="A12" i="182"/>
  <c r="A13" i="182"/>
  <c r="A14" i="182"/>
  <c r="A15" i="182"/>
  <c r="A16" i="182"/>
  <c r="A17" i="182"/>
  <c r="A18" i="182"/>
  <c r="A19" i="182"/>
  <c r="A20" i="182"/>
  <c r="A21" i="182"/>
  <c r="A22" i="182"/>
  <c r="A23" i="182"/>
  <c r="A24" i="182"/>
  <c r="A25" i="182"/>
  <c r="A26" i="182"/>
  <c r="A27" i="182"/>
  <c r="A28" i="182"/>
  <c r="A29" i="182"/>
  <c r="A30" i="182"/>
  <c r="A31" i="182"/>
  <c r="A32" i="182"/>
  <c r="A33" i="182"/>
  <c r="A34" i="182"/>
  <c r="A35" i="182"/>
  <c r="A36" i="182"/>
  <c r="A37" i="182"/>
  <c r="A38" i="182"/>
  <c r="A39" i="182"/>
  <c r="A40" i="182"/>
  <c r="A41" i="182"/>
  <c r="A42" i="182"/>
  <c r="A43" i="182"/>
  <c r="A44" i="182"/>
  <c r="A45" i="182"/>
  <c r="A46" i="182"/>
  <c r="A47" i="182"/>
  <c r="A48" i="182"/>
  <c r="A49" i="182"/>
  <c r="A50" i="182"/>
  <c r="A51" i="182"/>
  <c r="A52" i="182"/>
  <c r="A53" i="182"/>
  <c r="A54" i="182"/>
  <c r="A55" i="182"/>
  <c r="A56" i="182"/>
  <c r="A57" i="182"/>
  <c r="A58" i="182"/>
  <c r="A59" i="182"/>
  <c r="A60" i="182"/>
  <c r="A61" i="182"/>
  <c r="A62" i="182"/>
  <c r="A63" i="182"/>
  <c r="A64" i="182"/>
  <c r="A65" i="182"/>
  <c r="A66" i="182"/>
  <c r="A67" i="182"/>
  <c r="A68" i="182"/>
  <c r="A69" i="182"/>
  <c r="A70" i="182"/>
  <c r="A71" i="182"/>
  <c r="A72" i="182"/>
  <c r="A73" i="182"/>
  <c r="A74" i="182"/>
  <c r="A75" i="182"/>
  <c r="A76" i="182"/>
  <c r="A77" i="182"/>
  <c r="A78" i="182"/>
  <c r="A79" i="182"/>
  <c r="A80" i="182"/>
  <c r="A81" i="182"/>
  <c r="A82" i="182"/>
  <c r="A83" i="182"/>
  <c r="A84" i="182"/>
  <c r="A85" i="182"/>
  <c r="A86" i="182"/>
  <c r="A87" i="182"/>
  <c r="A88" i="182"/>
  <c r="A89" i="182"/>
  <c r="A90" i="182"/>
  <c r="A91" i="182"/>
  <c r="A92" i="182"/>
  <c r="A93" i="182"/>
  <c r="A94" i="182"/>
  <c r="A95" i="182"/>
  <c r="A96" i="182"/>
  <c r="A97" i="182"/>
  <c r="A98" i="182"/>
  <c r="A99" i="182"/>
  <c r="A100" i="182"/>
  <c r="A101" i="182"/>
  <c r="A102" i="182"/>
  <c r="A103" i="182"/>
  <c r="A104" i="182"/>
  <c r="A105" i="182"/>
  <c r="A106" i="182"/>
  <c r="A107" i="182"/>
  <c r="A108" i="182"/>
  <c r="A109" i="182"/>
  <c r="A110" i="182"/>
  <c r="A111" i="182"/>
  <c r="A112" i="182"/>
  <c r="A113" i="182"/>
  <c r="A114" i="182"/>
  <c r="A115" i="182"/>
  <c r="A116" i="182"/>
  <c r="A117" i="182"/>
  <c r="A118" i="182"/>
  <c r="A119" i="182"/>
  <c r="A120" i="182"/>
  <c r="A121" i="182"/>
  <c r="A122" i="182"/>
  <c r="A123" i="182"/>
  <c r="A124" i="182"/>
  <c r="A125" i="182"/>
  <c r="A126" i="182"/>
  <c r="A127" i="182"/>
  <c r="A128" i="182"/>
  <c r="A129" i="182"/>
  <c r="A130" i="182"/>
  <c r="A131" i="182"/>
  <c r="A132" i="182"/>
  <c r="A133" i="182"/>
  <c r="A134" i="182"/>
  <c r="A135" i="182"/>
  <c r="A136" i="182"/>
  <c r="A137" i="182"/>
  <c r="A138" i="182"/>
  <c r="A139" i="182"/>
  <c r="A140" i="182"/>
  <c r="A141" i="182"/>
  <c r="A142" i="182"/>
  <c r="A143" i="182"/>
  <c r="A144" i="182"/>
  <c r="A145" i="182"/>
  <c r="A146" i="182"/>
  <c r="A147" i="182"/>
  <c r="A148" i="182"/>
  <c r="A149" i="182"/>
  <c r="A150" i="182"/>
  <c r="A151" i="182"/>
  <c r="A152" i="182"/>
  <c r="A153" i="182"/>
  <c r="A154" i="182"/>
  <c r="A155" i="182"/>
  <c r="A156" i="182"/>
  <c r="A157" i="182"/>
  <c r="A158" i="182"/>
  <c r="A159" i="182"/>
  <c r="A160" i="182"/>
  <c r="A161" i="182"/>
  <c r="A162" i="182"/>
  <c r="A163" i="182"/>
  <c r="A164" i="182"/>
  <c r="A165" i="182"/>
  <c r="A166" i="182"/>
  <c r="A167" i="182"/>
  <c r="A168" i="182"/>
  <c r="A169" i="182"/>
  <c r="A170" i="182"/>
  <c r="A171" i="182"/>
  <c r="A172" i="182"/>
  <c r="A173" i="182"/>
  <c r="A174" i="182"/>
  <c r="A175" i="182"/>
  <c r="A176" i="182"/>
  <c r="A177" i="182"/>
  <c r="A178" i="182"/>
  <c r="A179" i="182"/>
  <c r="A180" i="182"/>
  <c r="A181" i="182"/>
  <c r="A182" i="182"/>
  <c r="A183" i="182"/>
  <c r="A184" i="182"/>
  <c r="A185" i="182"/>
  <c r="A186" i="182"/>
  <c r="A187" i="182"/>
  <c r="A188" i="182"/>
  <c r="A189" i="182"/>
  <c r="A190" i="182"/>
  <c r="A191" i="182"/>
  <c r="A192" i="182"/>
  <c r="A193" i="182"/>
  <c r="A194" i="182"/>
  <c r="A195" i="182"/>
  <c r="A196" i="182"/>
  <c r="A197" i="182"/>
  <c r="A198" i="182"/>
  <c r="A199" i="182"/>
  <c r="A200" i="182"/>
  <c r="A201" i="182"/>
  <c r="A202" i="182"/>
  <c r="A203" i="182"/>
  <c r="A204" i="182"/>
  <c r="A205" i="182"/>
  <c r="A206" i="182"/>
  <c r="A207" i="182"/>
  <c r="A208" i="182"/>
  <c r="A209" i="182"/>
  <c r="A210" i="182"/>
  <c r="A211" i="182"/>
  <c r="A212" i="182"/>
  <c r="A213" i="182"/>
  <c r="A214" i="182"/>
  <c r="A215" i="182"/>
  <c r="A216" i="182"/>
  <c r="A217" i="182"/>
  <c r="A218" i="182"/>
  <c r="A219" i="182"/>
  <c r="A220" i="182"/>
  <c r="A221" i="182"/>
  <c r="A222" i="182"/>
  <c r="A223" i="182"/>
  <c r="A224" i="182"/>
  <c r="A225" i="182"/>
  <c r="A226" i="182"/>
  <c r="A227" i="182"/>
  <c r="A228" i="182"/>
  <c r="A229" i="182"/>
  <c r="A230" i="182"/>
  <c r="A231" i="182"/>
  <c r="A232" i="182"/>
  <c r="A233" i="182"/>
  <c r="A234" i="182"/>
  <c r="A235" i="182"/>
  <c r="A236" i="182"/>
  <c r="A237" i="182"/>
  <c r="A238" i="182"/>
  <c r="A239" i="182"/>
  <c r="A240" i="182"/>
  <c r="A241" i="182"/>
  <c r="A242" i="182"/>
  <c r="A243" i="182"/>
  <c r="A244" i="182"/>
  <c r="A245" i="182"/>
  <c r="A246" i="182"/>
  <c r="A247" i="182"/>
  <c r="A248" i="182"/>
  <c r="A249" i="182"/>
  <c r="A250" i="182"/>
  <c r="A251" i="182"/>
  <c r="A252" i="182"/>
  <c r="A253" i="182"/>
  <c r="A254" i="182"/>
  <c r="A255" i="182"/>
  <c r="A256" i="182"/>
  <c r="A257" i="182"/>
  <c r="A258" i="182"/>
  <c r="A259" i="182"/>
  <c r="A260" i="182"/>
  <c r="A261" i="182"/>
  <c r="A262" i="182"/>
  <c r="A263" i="182"/>
  <c r="A264" i="182"/>
  <c r="A265" i="182"/>
  <c r="A266" i="182"/>
  <c r="A267" i="182"/>
  <c r="A268" i="182"/>
  <c r="A269" i="182"/>
  <c r="A270" i="182"/>
  <c r="A271" i="182"/>
  <c r="A272" i="182"/>
  <c r="A273" i="182"/>
  <c r="A274" i="182"/>
  <c r="A275" i="182"/>
  <c r="A276" i="182"/>
  <c r="A277" i="182"/>
  <c r="A278" i="182"/>
  <c r="A279" i="182"/>
  <c r="A280" i="182"/>
  <c r="A281" i="182"/>
  <c r="A282" i="182"/>
  <c r="A283" i="182"/>
  <c r="A284" i="182"/>
  <c r="A285" i="182"/>
  <c r="A286" i="182"/>
  <c r="A287" i="182"/>
  <c r="A288" i="182"/>
  <c r="A289" i="182"/>
  <c r="A290" i="182"/>
  <c r="A291" i="182"/>
  <c r="A292" i="182"/>
  <c r="A293" i="182"/>
  <c r="A294" i="182"/>
  <c r="A295" i="182"/>
  <c r="A296" i="182"/>
  <c r="A297" i="182"/>
  <c r="A298" i="182"/>
  <c r="A299" i="182"/>
  <c r="A300" i="182"/>
  <c r="A301" i="182"/>
  <c r="A302" i="182"/>
  <c r="A303" i="182"/>
  <c r="A304" i="182"/>
  <c r="A305" i="182"/>
  <c r="A306" i="182"/>
  <c r="A307" i="182"/>
  <c r="A308" i="182"/>
  <c r="A309" i="182"/>
  <c r="A310" i="182"/>
  <c r="A311" i="182"/>
  <c r="A312" i="182"/>
  <c r="A313" i="182"/>
  <c r="A314" i="182"/>
  <c r="A315" i="182"/>
  <c r="A316" i="182"/>
  <c r="A317" i="182"/>
  <c r="A318" i="182"/>
  <c r="A319" i="182"/>
  <c r="A320" i="182"/>
  <c r="A321" i="182"/>
  <c r="A322" i="182"/>
  <c r="A323" i="182"/>
  <c r="A324" i="182"/>
  <c r="A325" i="182"/>
  <c r="A326" i="182"/>
  <c r="A327" i="182"/>
  <c r="A328" i="182"/>
  <c r="A329" i="182"/>
  <c r="A330" i="182"/>
  <c r="A331" i="182"/>
  <c r="A332" i="182"/>
  <c r="A333" i="182"/>
  <c r="A334" i="182"/>
  <c r="A335" i="182"/>
  <c r="A336" i="182"/>
  <c r="A337" i="182"/>
  <c r="A338" i="182"/>
  <c r="A339" i="182"/>
  <c r="A340" i="182"/>
  <c r="A341" i="182"/>
  <c r="A342" i="182"/>
  <c r="A343" i="182"/>
  <c r="A344" i="182"/>
  <c r="A345" i="182"/>
  <c r="A346" i="182"/>
  <c r="A347" i="182"/>
  <c r="A348" i="182"/>
  <c r="A349" i="182"/>
  <c r="A350" i="182"/>
  <c r="A351" i="182"/>
  <c r="A352" i="182"/>
  <c r="A353" i="182"/>
  <c r="A354" i="182"/>
  <c r="A355" i="182"/>
  <c r="A356" i="182"/>
  <c r="A357" i="182"/>
  <c r="A358" i="182"/>
  <c r="A359" i="182"/>
  <c r="R10" i="139" l="1"/>
  <c r="BR178" i="179" l="1"/>
  <c r="BQ178" i="179"/>
  <c r="BP178" i="179"/>
  <c r="BO178" i="179"/>
  <c r="BN178" i="179"/>
  <c r="BM178" i="179"/>
  <c r="BL178" i="179"/>
  <c r="BK178" i="179"/>
  <c r="BJ178" i="179"/>
  <c r="BI178" i="179"/>
  <c r="BH178" i="179"/>
  <c r="BG178" i="179"/>
  <c r="BR177" i="179"/>
  <c r="BQ177" i="179"/>
  <c r="BP177" i="179"/>
  <c r="BO177" i="179"/>
  <c r="BN177" i="179"/>
  <c r="BM177" i="179"/>
  <c r="BL177" i="179"/>
  <c r="BK177" i="179"/>
  <c r="BJ177" i="179"/>
  <c r="BI177" i="179"/>
  <c r="BH177" i="179"/>
  <c r="BG177" i="179"/>
  <c r="BR176" i="179"/>
  <c r="BQ176" i="179"/>
  <c r="BP176" i="179"/>
  <c r="BO176" i="179"/>
  <c r="BN176" i="179"/>
  <c r="BM176" i="179"/>
  <c r="BL176" i="179"/>
  <c r="BK176" i="179"/>
  <c r="BJ176" i="179"/>
  <c r="BI176" i="179"/>
  <c r="BH176" i="179"/>
  <c r="BG176" i="179"/>
  <c r="BR175" i="179"/>
  <c r="BQ175" i="179"/>
  <c r="BP175" i="179"/>
  <c r="BO175" i="179"/>
  <c r="BN175" i="179"/>
  <c r="BM175" i="179"/>
  <c r="BL175" i="179"/>
  <c r="BK175" i="179"/>
  <c r="BJ175" i="179"/>
  <c r="BI175" i="179"/>
  <c r="BH175" i="179"/>
  <c r="BG175" i="179"/>
  <c r="BR174" i="179"/>
  <c r="BQ174" i="179"/>
  <c r="BP174" i="179"/>
  <c r="BO174" i="179"/>
  <c r="BN174" i="179"/>
  <c r="BM174" i="179"/>
  <c r="BL174" i="179"/>
  <c r="BK174" i="179"/>
  <c r="BJ174" i="179"/>
  <c r="BI174" i="179"/>
  <c r="BH174" i="179"/>
  <c r="BG174" i="179"/>
  <c r="BR173" i="179"/>
  <c r="BQ173" i="179"/>
  <c r="BP173" i="179"/>
  <c r="BO173" i="179"/>
  <c r="BN173" i="179"/>
  <c r="BM173" i="179"/>
  <c r="BL173" i="179"/>
  <c r="BK173" i="179"/>
  <c r="BJ173" i="179"/>
  <c r="BI173" i="179"/>
  <c r="BH173" i="179"/>
  <c r="BG173" i="179"/>
  <c r="BR172" i="179"/>
  <c r="BQ172" i="179"/>
  <c r="BP172" i="179"/>
  <c r="BO172" i="179"/>
  <c r="BN172" i="179"/>
  <c r="BM172" i="179"/>
  <c r="BL172" i="179"/>
  <c r="BK172" i="179"/>
  <c r="BJ172" i="179"/>
  <c r="BI172" i="179"/>
  <c r="BH172" i="179"/>
  <c r="BG172" i="179"/>
  <c r="BR171" i="179"/>
  <c r="BQ171" i="179"/>
  <c r="BP171" i="179"/>
  <c r="BO171" i="179"/>
  <c r="BN171" i="179"/>
  <c r="BM171" i="179"/>
  <c r="BL171" i="179"/>
  <c r="BK171" i="179"/>
  <c r="BJ171" i="179"/>
  <c r="BI171" i="179"/>
  <c r="BH171" i="179"/>
  <c r="BG171" i="179"/>
  <c r="BR170" i="179"/>
  <c r="BQ170" i="179"/>
  <c r="BP170" i="179"/>
  <c r="BO170" i="179"/>
  <c r="BN170" i="179"/>
  <c r="BM170" i="179"/>
  <c r="BL170" i="179"/>
  <c r="BK170" i="179"/>
  <c r="BJ170" i="179"/>
  <c r="BI170" i="179"/>
  <c r="BH170" i="179"/>
  <c r="BG170" i="179"/>
  <c r="BR169" i="179"/>
  <c r="BQ169" i="179"/>
  <c r="BP169" i="179"/>
  <c r="BO169" i="179"/>
  <c r="BN169" i="179"/>
  <c r="BM169" i="179"/>
  <c r="BL169" i="179"/>
  <c r="BK169" i="179"/>
  <c r="BJ169" i="179"/>
  <c r="BI169" i="179"/>
  <c r="BH169" i="179"/>
  <c r="BG169" i="179"/>
  <c r="BR168" i="179"/>
  <c r="BQ168" i="179"/>
  <c r="BP168" i="179"/>
  <c r="BO168" i="179"/>
  <c r="BN168" i="179"/>
  <c r="BM168" i="179"/>
  <c r="BL168" i="179"/>
  <c r="BK168" i="179"/>
  <c r="BJ168" i="179"/>
  <c r="BI168" i="179"/>
  <c r="BH168" i="179"/>
  <c r="BG168" i="179"/>
  <c r="BR167" i="179"/>
  <c r="BQ167" i="179"/>
  <c r="BP167" i="179"/>
  <c r="BO167" i="179"/>
  <c r="BN167" i="179"/>
  <c r="BM167" i="179"/>
  <c r="BL167" i="179"/>
  <c r="BK167" i="179"/>
  <c r="BJ167" i="179"/>
  <c r="BI167" i="179"/>
  <c r="BH167" i="179"/>
  <c r="BG167" i="179"/>
  <c r="BR166" i="179"/>
  <c r="BQ166" i="179"/>
  <c r="BP166" i="179"/>
  <c r="BO166" i="179"/>
  <c r="BN166" i="179"/>
  <c r="BM166" i="179"/>
  <c r="BL166" i="179"/>
  <c r="BK166" i="179"/>
  <c r="BJ166" i="179"/>
  <c r="BI166" i="179"/>
  <c r="BH166" i="179"/>
  <c r="BG166" i="179"/>
  <c r="BR165" i="179"/>
  <c r="BQ165" i="179"/>
  <c r="BP165" i="179"/>
  <c r="BO165" i="179"/>
  <c r="BN165" i="179"/>
  <c r="BM165" i="179"/>
  <c r="BL165" i="179"/>
  <c r="BK165" i="179"/>
  <c r="BJ165" i="179"/>
  <c r="BI165" i="179"/>
  <c r="BH165" i="179"/>
  <c r="BG165" i="179"/>
  <c r="BR164" i="179"/>
  <c r="BQ164" i="179"/>
  <c r="BP164" i="179"/>
  <c r="BO164" i="179"/>
  <c r="BN164" i="179"/>
  <c r="BM164" i="179"/>
  <c r="BL164" i="179"/>
  <c r="BK164" i="179"/>
  <c r="BJ164" i="179"/>
  <c r="BI164" i="179"/>
  <c r="BH164" i="179"/>
  <c r="BG164" i="179"/>
  <c r="BR163" i="179"/>
  <c r="BQ163" i="179"/>
  <c r="BP163" i="179"/>
  <c r="BO163" i="179"/>
  <c r="BN163" i="179"/>
  <c r="BM163" i="179"/>
  <c r="BL163" i="179"/>
  <c r="BK163" i="179"/>
  <c r="BJ163" i="179"/>
  <c r="BI163" i="179"/>
  <c r="BH163" i="179"/>
  <c r="BG163" i="179"/>
  <c r="BR162" i="179"/>
  <c r="BQ162" i="179"/>
  <c r="BP162" i="179"/>
  <c r="BO162" i="179"/>
  <c r="BN162" i="179"/>
  <c r="BM162" i="179"/>
  <c r="BL162" i="179"/>
  <c r="BK162" i="179"/>
  <c r="BJ162" i="179"/>
  <c r="BI162" i="179"/>
  <c r="BH162" i="179"/>
  <c r="BG162" i="179"/>
  <c r="BR161" i="179"/>
  <c r="BQ161" i="179"/>
  <c r="BP161" i="179"/>
  <c r="BO161" i="179"/>
  <c r="BN161" i="179"/>
  <c r="BM161" i="179"/>
  <c r="BL161" i="179"/>
  <c r="BK161" i="179"/>
  <c r="BJ161" i="179"/>
  <c r="BI161" i="179"/>
  <c r="BH161" i="179"/>
  <c r="BG161" i="179"/>
  <c r="BR160" i="179"/>
  <c r="BQ160" i="179"/>
  <c r="BP160" i="179"/>
  <c r="BO160" i="179"/>
  <c r="BN160" i="179"/>
  <c r="BM160" i="179"/>
  <c r="BL160" i="179"/>
  <c r="BK160" i="179"/>
  <c r="BJ160" i="179"/>
  <c r="BI160" i="179"/>
  <c r="BH160" i="179"/>
  <c r="BG160" i="179"/>
  <c r="BR159" i="179"/>
  <c r="BQ159" i="179"/>
  <c r="BP159" i="179"/>
  <c r="BO159" i="179"/>
  <c r="BN159" i="179"/>
  <c r="BM159" i="179"/>
  <c r="BL159" i="179"/>
  <c r="BK159" i="179"/>
  <c r="BJ159" i="179"/>
  <c r="BI159" i="179"/>
  <c r="BH159" i="179"/>
  <c r="BG159" i="179"/>
  <c r="BR158" i="179"/>
  <c r="BQ158" i="179"/>
  <c r="BP158" i="179"/>
  <c r="BO158" i="179"/>
  <c r="BN158" i="179"/>
  <c r="BM158" i="179"/>
  <c r="BL158" i="179"/>
  <c r="BK158" i="179"/>
  <c r="BJ158" i="179"/>
  <c r="BI158" i="179"/>
  <c r="BH158" i="179"/>
  <c r="BG158" i="179"/>
  <c r="BR157" i="179"/>
  <c r="BQ157" i="179"/>
  <c r="BP157" i="179"/>
  <c r="BO157" i="179"/>
  <c r="BN157" i="179"/>
  <c r="BM157" i="179"/>
  <c r="BL157" i="179"/>
  <c r="BK157" i="179"/>
  <c r="BJ157" i="179"/>
  <c r="BI157" i="179"/>
  <c r="BH157" i="179"/>
  <c r="BG157" i="179"/>
  <c r="BR156" i="179"/>
  <c r="BQ156" i="179"/>
  <c r="BP156" i="179"/>
  <c r="BO156" i="179"/>
  <c r="BN156" i="179"/>
  <c r="BM156" i="179"/>
  <c r="BL156" i="179"/>
  <c r="BK156" i="179"/>
  <c r="BJ156" i="179"/>
  <c r="BI156" i="179"/>
  <c r="BH156" i="179"/>
  <c r="BG156" i="179"/>
  <c r="BR155" i="179"/>
  <c r="BQ155" i="179"/>
  <c r="BP155" i="179"/>
  <c r="BO155" i="179"/>
  <c r="BN155" i="179"/>
  <c r="BM155" i="179"/>
  <c r="BL155" i="179"/>
  <c r="BK155" i="179"/>
  <c r="BJ155" i="179"/>
  <c r="BI155" i="179"/>
  <c r="BH155" i="179"/>
  <c r="BG155" i="179"/>
  <c r="BR154" i="179"/>
  <c r="BQ154" i="179"/>
  <c r="BP154" i="179"/>
  <c r="BO154" i="179"/>
  <c r="BN154" i="179"/>
  <c r="BM154" i="179"/>
  <c r="BL154" i="179"/>
  <c r="BK154" i="179"/>
  <c r="BJ154" i="179"/>
  <c r="BI154" i="179"/>
  <c r="BH154" i="179"/>
  <c r="BG154" i="179"/>
  <c r="BR153" i="179"/>
  <c r="BQ153" i="179"/>
  <c r="BP153" i="179"/>
  <c r="BO153" i="179"/>
  <c r="BN153" i="179"/>
  <c r="BM153" i="179"/>
  <c r="BL153" i="179"/>
  <c r="BK153" i="179"/>
  <c r="BJ153" i="179"/>
  <c r="BI153" i="179"/>
  <c r="BH153" i="179"/>
  <c r="BG153" i="179"/>
  <c r="BR152" i="179"/>
  <c r="BQ152" i="179"/>
  <c r="BP152" i="179"/>
  <c r="BO152" i="179"/>
  <c r="BN152" i="179"/>
  <c r="BM152" i="179"/>
  <c r="BL152" i="179"/>
  <c r="BK152" i="179"/>
  <c r="BJ152" i="179"/>
  <c r="BI152" i="179"/>
  <c r="BH152" i="179"/>
  <c r="BG152" i="179"/>
  <c r="BR151" i="179"/>
  <c r="BQ151" i="179"/>
  <c r="BP151" i="179"/>
  <c r="BO151" i="179"/>
  <c r="BN151" i="179"/>
  <c r="BM151" i="179"/>
  <c r="BL151" i="179"/>
  <c r="BK151" i="179"/>
  <c r="BJ151" i="179"/>
  <c r="BI151" i="179"/>
  <c r="BH151" i="179"/>
  <c r="BG151" i="179"/>
  <c r="BR149" i="179"/>
  <c r="BQ149" i="179"/>
  <c r="BP149" i="179"/>
  <c r="BO149" i="179"/>
  <c r="BN149" i="179"/>
  <c r="BM149" i="179"/>
  <c r="BL149" i="179"/>
  <c r="BK149" i="179"/>
  <c r="BJ149" i="179"/>
  <c r="BI149" i="179"/>
  <c r="BH149" i="179"/>
  <c r="BG149" i="179"/>
  <c r="BR148" i="179"/>
  <c r="BQ148" i="179"/>
  <c r="BP148" i="179"/>
  <c r="BO148" i="179"/>
  <c r="BN148" i="179"/>
  <c r="BM148" i="179"/>
  <c r="BL148" i="179"/>
  <c r="BK148" i="179"/>
  <c r="BJ148" i="179"/>
  <c r="BI148" i="179"/>
  <c r="BH148" i="179"/>
  <c r="BG148" i="179"/>
  <c r="BR147" i="179"/>
  <c r="BQ147" i="179"/>
  <c r="BP147" i="179"/>
  <c r="BO147" i="179"/>
  <c r="BN147" i="179"/>
  <c r="BM147" i="179"/>
  <c r="BL147" i="179"/>
  <c r="BK147" i="179"/>
  <c r="BJ147" i="179"/>
  <c r="BI147" i="179"/>
  <c r="BH147" i="179"/>
  <c r="BG147" i="179"/>
  <c r="BR146" i="179"/>
  <c r="BQ146" i="179"/>
  <c r="BP146" i="179"/>
  <c r="BO146" i="179"/>
  <c r="BN146" i="179"/>
  <c r="BM146" i="179"/>
  <c r="BL146" i="179"/>
  <c r="BK146" i="179"/>
  <c r="BJ146" i="179"/>
  <c r="BI146" i="179"/>
  <c r="BH146" i="179"/>
  <c r="BG146" i="179"/>
  <c r="BR145" i="179"/>
  <c r="BQ145" i="179"/>
  <c r="BP145" i="179"/>
  <c r="BO145" i="179"/>
  <c r="BN145" i="179"/>
  <c r="BM145" i="179"/>
  <c r="BL145" i="179"/>
  <c r="BK145" i="179"/>
  <c r="BJ145" i="179"/>
  <c r="BI145" i="179"/>
  <c r="BH145" i="179"/>
  <c r="BG145" i="179"/>
  <c r="BR144" i="179"/>
  <c r="BQ144" i="179"/>
  <c r="BP144" i="179"/>
  <c r="BO144" i="179"/>
  <c r="BN144" i="179"/>
  <c r="BM144" i="179"/>
  <c r="BL144" i="179"/>
  <c r="BK144" i="179"/>
  <c r="BJ144" i="179"/>
  <c r="BI144" i="179"/>
  <c r="BH144" i="179"/>
  <c r="BG144" i="179"/>
  <c r="BR143" i="179"/>
  <c r="BQ143" i="179"/>
  <c r="BP143" i="179"/>
  <c r="BO143" i="179"/>
  <c r="BN143" i="179"/>
  <c r="BM143" i="179"/>
  <c r="BL143" i="179"/>
  <c r="BK143" i="179"/>
  <c r="BJ143" i="179"/>
  <c r="BI143" i="179"/>
  <c r="BH143" i="179"/>
  <c r="BG143" i="179"/>
  <c r="BR142" i="179"/>
  <c r="BQ142" i="179"/>
  <c r="BP142" i="179"/>
  <c r="BO142" i="179"/>
  <c r="BN142" i="179"/>
  <c r="BM142" i="179"/>
  <c r="BL142" i="179"/>
  <c r="BK142" i="179"/>
  <c r="BJ142" i="179"/>
  <c r="BI142" i="179"/>
  <c r="BH142" i="179"/>
  <c r="BG142" i="179"/>
  <c r="BR141" i="179"/>
  <c r="BQ141" i="179"/>
  <c r="BP141" i="179"/>
  <c r="BO141" i="179"/>
  <c r="BN141" i="179"/>
  <c r="BM141" i="179"/>
  <c r="BL141" i="179"/>
  <c r="BK141" i="179"/>
  <c r="BJ141" i="179"/>
  <c r="BI141" i="179"/>
  <c r="BH141" i="179"/>
  <c r="BG141" i="179"/>
  <c r="BR140" i="179"/>
  <c r="BQ140" i="179"/>
  <c r="BP140" i="179"/>
  <c r="BO140" i="179"/>
  <c r="BN140" i="179"/>
  <c r="BM140" i="179"/>
  <c r="BL140" i="179"/>
  <c r="BK140" i="179"/>
  <c r="BJ140" i="179"/>
  <c r="BI140" i="179"/>
  <c r="BH140" i="179"/>
  <c r="BG140" i="179"/>
  <c r="BR139" i="179"/>
  <c r="BQ139" i="179"/>
  <c r="BP139" i="179"/>
  <c r="BO139" i="179"/>
  <c r="BN139" i="179"/>
  <c r="BM139" i="179"/>
  <c r="BL139" i="179"/>
  <c r="BK139" i="179"/>
  <c r="BJ139" i="179"/>
  <c r="BI139" i="179"/>
  <c r="BH139" i="179"/>
  <c r="BG139" i="179"/>
  <c r="BR138" i="179"/>
  <c r="BQ138" i="179"/>
  <c r="BP138" i="179"/>
  <c r="BO138" i="179"/>
  <c r="BN138" i="179"/>
  <c r="BM138" i="179"/>
  <c r="BL138" i="179"/>
  <c r="BK138" i="179"/>
  <c r="BJ138" i="179"/>
  <c r="BI138" i="179"/>
  <c r="BH138" i="179"/>
  <c r="BG138" i="179"/>
  <c r="BR137" i="179"/>
  <c r="BQ137" i="179"/>
  <c r="BP137" i="179"/>
  <c r="BO137" i="179"/>
  <c r="BN137" i="179"/>
  <c r="BM137" i="179"/>
  <c r="BL137" i="179"/>
  <c r="BK137" i="179"/>
  <c r="BJ137" i="179"/>
  <c r="BI137" i="179"/>
  <c r="BH137" i="179"/>
  <c r="BG137" i="179"/>
  <c r="BR136" i="179"/>
  <c r="BQ136" i="179"/>
  <c r="BP136" i="179"/>
  <c r="BO136" i="179"/>
  <c r="BN136" i="179"/>
  <c r="BM136" i="179"/>
  <c r="BL136" i="179"/>
  <c r="BK136" i="179"/>
  <c r="BJ136" i="179"/>
  <c r="BI136" i="179"/>
  <c r="BH136" i="179"/>
  <c r="BG136" i="179"/>
  <c r="BR135" i="179"/>
  <c r="BQ135" i="179"/>
  <c r="BP135" i="179"/>
  <c r="BO135" i="179"/>
  <c r="BN135" i="179"/>
  <c r="BM135" i="179"/>
  <c r="BL135" i="179"/>
  <c r="BK135" i="179"/>
  <c r="BJ135" i="179"/>
  <c r="BI135" i="179"/>
  <c r="BH135" i="179"/>
  <c r="BG135" i="179"/>
  <c r="BR134" i="179"/>
  <c r="BQ134" i="179"/>
  <c r="BP134" i="179"/>
  <c r="BO134" i="179"/>
  <c r="BN134" i="179"/>
  <c r="BM134" i="179"/>
  <c r="BL134" i="179"/>
  <c r="BK134" i="179"/>
  <c r="BJ134" i="179"/>
  <c r="BI134" i="179"/>
  <c r="BH134" i="179"/>
  <c r="BG134" i="179"/>
  <c r="BR133" i="179"/>
  <c r="BQ133" i="179"/>
  <c r="BP133" i="179"/>
  <c r="BO133" i="179"/>
  <c r="BN133" i="179"/>
  <c r="BM133" i="179"/>
  <c r="BL133" i="179"/>
  <c r="BK133" i="179"/>
  <c r="BJ133" i="179"/>
  <c r="BI133" i="179"/>
  <c r="BH133" i="179"/>
  <c r="BG133" i="179"/>
  <c r="BR132" i="179"/>
  <c r="BQ132" i="179"/>
  <c r="BP132" i="179"/>
  <c r="BO132" i="179"/>
  <c r="BN132" i="179"/>
  <c r="BM132" i="179"/>
  <c r="BL132" i="179"/>
  <c r="BK132" i="179"/>
  <c r="BJ132" i="179"/>
  <c r="BI132" i="179"/>
  <c r="BH132" i="179"/>
  <c r="BG132" i="179"/>
  <c r="BR131" i="179"/>
  <c r="BQ131" i="179"/>
  <c r="BP131" i="179"/>
  <c r="BO131" i="179"/>
  <c r="BN131" i="179"/>
  <c r="BM131" i="179"/>
  <c r="BL131" i="179"/>
  <c r="BK131" i="179"/>
  <c r="BJ131" i="179"/>
  <c r="BI131" i="179"/>
  <c r="BH131" i="179"/>
  <c r="BG131" i="179"/>
  <c r="BR130" i="179"/>
  <c r="BQ130" i="179"/>
  <c r="BP130" i="179"/>
  <c r="BO130" i="179"/>
  <c r="BN130" i="179"/>
  <c r="BM130" i="179"/>
  <c r="BL130" i="179"/>
  <c r="BK130" i="179"/>
  <c r="BJ130" i="179"/>
  <c r="BI130" i="179"/>
  <c r="BH130" i="179"/>
  <c r="BG130" i="179"/>
  <c r="BR129" i="179"/>
  <c r="BQ129" i="179"/>
  <c r="BP129" i="179"/>
  <c r="BO129" i="179"/>
  <c r="BN129" i="179"/>
  <c r="BM129" i="179"/>
  <c r="BL129" i="179"/>
  <c r="BK129" i="179"/>
  <c r="BJ129" i="179"/>
  <c r="BI129" i="179"/>
  <c r="BH129" i="179"/>
  <c r="BG129" i="179"/>
  <c r="BR128" i="179"/>
  <c r="BQ128" i="179"/>
  <c r="BP128" i="179"/>
  <c r="BO128" i="179"/>
  <c r="BN128" i="179"/>
  <c r="BM128" i="179"/>
  <c r="BL128" i="179"/>
  <c r="BK128" i="179"/>
  <c r="BJ128" i="179"/>
  <c r="BI128" i="179"/>
  <c r="BH128" i="179"/>
  <c r="BG128" i="179"/>
  <c r="BR127" i="179"/>
  <c r="BQ127" i="179"/>
  <c r="BP127" i="179"/>
  <c r="BO127" i="179"/>
  <c r="BN127" i="179"/>
  <c r="BM127" i="179"/>
  <c r="BL127" i="179"/>
  <c r="BK127" i="179"/>
  <c r="BJ127" i="179"/>
  <c r="BI127" i="179"/>
  <c r="BH127" i="179"/>
  <c r="BG127" i="179"/>
  <c r="BR126" i="179"/>
  <c r="BQ126" i="179"/>
  <c r="BP126" i="179"/>
  <c r="BO126" i="179"/>
  <c r="BN126" i="179"/>
  <c r="BM126" i="179"/>
  <c r="BL126" i="179"/>
  <c r="BK126" i="179"/>
  <c r="BJ126" i="179"/>
  <c r="BI126" i="179"/>
  <c r="BH126" i="179"/>
  <c r="BG126" i="179"/>
  <c r="BR125" i="179"/>
  <c r="BQ125" i="179"/>
  <c r="BP125" i="179"/>
  <c r="BO125" i="179"/>
  <c r="BN125" i="179"/>
  <c r="BM125" i="179"/>
  <c r="BL125" i="179"/>
  <c r="BK125" i="179"/>
  <c r="BJ125" i="179"/>
  <c r="BI125" i="179"/>
  <c r="BH125" i="179"/>
  <c r="BG125" i="179"/>
  <c r="BR124" i="179"/>
  <c r="BQ124" i="179"/>
  <c r="BP124" i="179"/>
  <c r="BO124" i="179"/>
  <c r="BN124" i="179"/>
  <c r="BM124" i="179"/>
  <c r="BL124" i="179"/>
  <c r="BK124" i="179"/>
  <c r="BJ124" i="179"/>
  <c r="BI124" i="179"/>
  <c r="BH124" i="179"/>
  <c r="BG124" i="179"/>
  <c r="BR123" i="179"/>
  <c r="BQ123" i="179"/>
  <c r="BP123" i="179"/>
  <c r="BO123" i="179"/>
  <c r="BN123" i="179"/>
  <c r="BM123" i="179"/>
  <c r="BL123" i="179"/>
  <c r="BK123" i="179"/>
  <c r="BJ123" i="179"/>
  <c r="BI123" i="179"/>
  <c r="BH123" i="179"/>
  <c r="BG123" i="179"/>
  <c r="BR122" i="179"/>
  <c r="BQ122" i="179"/>
  <c r="BP122" i="179"/>
  <c r="BO122" i="179"/>
  <c r="BN122" i="179"/>
  <c r="BM122" i="179"/>
  <c r="BL122" i="179"/>
  <c r="BK122" i="179"/>
  <c r="BJ122" i="179"/>
  <c r="BI122" i="179"/>
  <c r="BH122" i="179"/>
  <c r="BG122" i="179"/>
  <c r="BR121" i="179"/>
  <c r="BQ121" i="179"/>
  <c r="BP121" i="179"/>
  <c r="BO121" i="179"/>
  <c r="BN121" i="179"/>
  <c r="BM121" i="179"/>
  <c r="BL121" i="179"/>
  <c r="BK121" i="179"/>
  <c r="BJ121" i="179"/>
  <c r="BI121" i="179"/>
  <c r="BH121" i="179"/>
  <c r="BG121" i="179"/>
  <c r="BR120" i="179"/>
  <c r="BQ120" i="179"/>
  <c r="BP120" i="179"/>
  <c r="BO120" i="179"/>
  <c r="BN120" i="179"/>
  <c r="BM120" i="179"/>
  <c r="BL120" i="179"/>
  <c r="BK120" i="179"/>
  <c r="BJ120" i="179"/>
  <c r="BI120" i="179"/>
  <c r="BH120" i="179"/>
  <c r="BG120" i="179"/>
  <c r="BR119" i="179"/>
  <c r="BQ119" i="179"/>
  <c r="BP119" i="179"/>
  <c r="BO119" i="179"/>
  <c r="BN119" i="179"/>
  <c r="BM119" i="179"/>
  <c r="BL119" i="179"/>
  <c r="BK119" i="179"/>
  <c r="BJ119" i="179"/>
  <c r="BI119" i="179"/>
  <c r="BH119" i="179"/>
  <c r="BG119" i="179"/>
  <c r="BR118" i="179"/>
  <c r="BQ118" i="179"/>
  <c r="BP118" i="179"/>
  <c r="BO118" i="179"/>
  <c r="BN118" i="179"/>
  <c r="BM118" i="179"/>
  <c r="BL118" i="179"/>
  <c r="BK118" i="179"/>
  <c r="BJ118" i="179"/>
  <c r="BI118" i="179"/>
  <c r="BH118" i="179"/>
  <c r="BG118" i="179"/>
  <c r="BR117" i="179"/>
  <c r="BQ117" i="179"/>
  <c r="BP117" i="179"/>
  <c r="BO117" i="179"/>
  <c r="BN117" i="179"/>
  <c r="BM117" i="179"/>
  <c r="BL117" i="179"/>
  <c r="BK117" i="179"/>
  <c r="BJ117" i="179"/>
  <c r="BI117" i="179"/>
  <c r="BH117" i="179"/>
  <c r="BG117" i="179"/>
  <c r="BR116" i="179"/>
  <c r="BQ116" i="179"/>
  <c r="BP116" i="179"/>
  <c r="BO116" i="179"/>
  <c r="BN116" i="179"/>
  <c r="BM116" i="179"/>
  <c r="BL116" i="179"/>
  <c r="BK116" i="179"/>
  <c r="BJ116" i="179"/>
  <c r="BI116" i="179"/>
  <c r="BH116" i="179"/>
  <c r="BG116" i="179"/>
  <c r="BR115" i="179"/>
  <c r="BQ115" i="179"/>
  <c r="BP115" i="179"/>
  <c r="BO115" i="179"/>
  <c r="BN115" i="179"/>
  <c r="BM115" i="179"/>
  <c r="BL115" i="179"/>
  <c r="BK115" i="179"/>
  <c r="BJ115" i="179"/>
  <c r="BI115" i="179"/>
  <c r="BH115" i="179"/>
  <c r="BG115" i="179"/>
  <c r="BR114" i="179"/>
  <c r="BQ114" i="179"/>
  <c r="BP114" i="179"/>
  <c r="BO114" i="179"/>
  <c r="BN114" i="179"/>
  <c r="BM114" i="179"/>
  <c r="BL114" i="179"/>
  <c r="BK114" i="179"/>
  <c r="BJ114" i="179"/>
  <c r="BI114" i="179"/>
  <c r="BH114" i="179"/>
  <c r="BG114" i="179"/>
  <c r="BR113" i="179"/>
  <c r="BQ113" i="179"/>
  <c r="BP113" i="179"/>
  <c r="BO113" i="179"/>
  <c r="BN113" i="179"/>
  <c r="BM113" i="179"/>
  <c r="BL113" i="179"/>
  <c r="BK113" i="179"/>
  <c r="BJ113" i="179"/>
  <c r="BI113" i="179"/>
  <c r="BH113" i="179"/>
  <c r="BG113" i="179"/>
  <c r="BR112" i="179"/>
  <c r="BQ112" i="179"/>
  <c r="BP112" i="179"/>
  <c r="BO112" i="179"/>
  <c r="BN112" i="179"/>
  <c r="BM112" i="179"/>
  <c r="BL112" i="179"/>
  <c r="BK112" i="179"/>
  <c r="BJ112" i="179"/>
  <c r="BI112" i="179"/>
  <c r="BH112" i="179"/>
  <c r="BG112" i="179"/>
  <c r="BR111" i="179"/>
  <c r="BQ111" i="179"/>
  <c r="BP111" i="179"/>
  <c r="BO111" i="179"/>
  <c r="BN111" i="179"/>
  <c r="BM111" i="179"/>
  <c r="BL111" i="179"/>
  <c r="BK111" i="179"/>
  <c r="BJ111" i="179"/>
  <c r="BI111" i="179"/>
  <c r="BH111" i="179"/>
  <c r="BG111" i="179"/>
  <c r="BR110" i="179"/>
  <c r="BQ110" i="179"/>
  <c r="BP110" i="179"/>
  <c r="BO110" i="179"/>
  <c r="BN110" i="179"/>
  <c r="BM110" i="179"/>
  <c r="BL110" i="179"/>
  <c r="BK110" i="179"/>
  <c r="BJ110" i="179"/>
  <c r="BI110" i="179"/>
  <c r="BH110" i="179"/>
  <c r="BG110" i="179"/>
  <c r="BR109" i="179"/>
  <c r="BQ109" i="179"/>
  <c r="BP109" i="179"/>
  <c r="BO109" i="179"/>
  <c r="BN109" i="179"/>
  <c r="BM109" i="179"/>
  <c r="BL109" i="179"/>
  <c r="BK109" i="179"/>
  <c r="BJ109" i="179"/>
  <c r="BI109" i="179"/>
  <c r="BH109" i="179"/>
  <c r="BG109" i="179"/>
  <c r="BR108" i="179"/>
  <c r="BQ108" i="179"/>
  <c r="BP108" i="179"/>
  <c r="BO108" i="179"/>
  <c r="BN108" i="179"/>
  <c r="BM108" i="179"/>
  <c r="BL108" i="179"/>
  <c r="BK108" i="179"/>
  <c r="BJ108" i="179"/>
  <c r="BI108" i="179"/>
  <c r="BH108" i="179"/>
  <c r="BG108" i="179"/>
  <c r="BR107" i="179"/>
  <c r="BQ107" i="179"/>
  <c r="BP107" i="179"/>
  <c r="BO107" i="179"/>
  <c r="BN107" i="179"/>
  <c r="BM107" i="179"/>
  <c r="BL107" i="179"/>
  <c r="BK107" i="179"/>
  <c r="BJ107" i="179"/>
  <c r="BI107" i="179"/>
  <c r="BH107" i="179"/>
  <c r="BG107" i="179"/>
  <c r="BR106" i="179"/>
  <c r="BQ106" i="179"/>
  <c r="BP106" i="179"/>
  <c r="BO106" i="179"/>
  <c r="BN106" i="179"/>
  <c r="BM106" i="179"/>
  <c r="BL106" i="179"/>
  <c r="BK106" i="179"/>
  <c r="BJ106" i="179"/>
  <c r="BI106" i="179"/>
  <c r="BH106" i="179"/>
  <c r="BG106" i="179"/>
  <c r="BR105" i="179"/>
  <c r="BQ105" i="179"/>
  <c r="BP105" i="179"/>
  <c r="BO105" i="179"/>
  <c r="BN105" i="179"/>
  <c r="BM105" i="179"/>
  <c r="BL105" i="179"/>
  <c r="BK105" i="179"/>
  <c r="BJ105" i="179"/>
  <c r="BI105" i="179"/>
  <c r="BH105" i="179"/>
  <c r="BG105" i="179"/>
  <c r="BR104" i="179"/>
  <c r="BQ104" i="179"/>
  <c r="BP104" i="179"/>
  <c r="BO104" i="179"/>
  <c r="BN104" i="179"/>
  <c r="BM104" i="179"/>
  <c r="BL104" i="179"/>
  <c r="BK104" i="179"/>
  <c r="BJ104" i="179"/>
  <c r="BI104" i="179"/>
  <c r="BH104" i="179"/>
  <c r="BG104" i="179"/>
  <c r="BR103" i="179"/>
  <c r="BQ103" i="179"/>
  <c r="BP103" i="179"/>
  <c r="BO103" i="179"/>
  <c r="BN103" i="179"/>
  <c r="BM103" i="179"/>
  <c r="BL103" i="179"/>
  <c r="BK103" i="179"/>
  <c r="BJ103" i="179"/>
  <c r="BI103" i="179"/>
  <c r="BH103" i="179"/>
  <c r="BG103" i="179"/>
  <c r="BR102" i="179"/>
  <c r="BQ102" i="179"/>
  <c r="BP102" i="179"/>
  <c r="BO102" i="179"/>
  <c r="BN102" i="179"/>
  <c r="BM102" i="179"/>
  <c r="BL102" i="179"/>
  <c r="BK102" i="179"/>
  <c r="BJ102" i="179"/>
  <c r="BI102" i="179"/>
  <c r="BH102" i="179"/>
  <c r="BG102" i="179"/>
  <c r="BR101" i="179"/>
  <c r="BQ101" i="179"/>
  <c r="BP101" i="179"/>
  <c r="BO101" i="179"/>
  <c r="BN101" i="179"/>
  <c r="BM101" i="179"/>
  <c r="BL101" i="179"/>
  <c r="BK101" i="179"/>
  <c r="BJ101" i="179"/>
  <c r="BI101" i="179"/>
  <c r="BH101" i="179"/>
  <c r="BG101" i="179"/>
  <c r="BR100" i="179"/>
  <c r="BQ100" i="179"/>
  <c r="BP100" i="179"/>
  <c r="BO100" i="179"/>
  <c r="BN100" i="179"/>
  <c r="BM100" i="179"/>
  <c r="BL100" i="179"/>
  <c r="BK100" i="179"/>
  <c r="BJ100" i="179"/>
  <c r="BI100" i="179"/>
  <c r="BH100" i="179"/>
  <c r="BG100" i="179"/>
  <c r="BR99" i="179"/>
  <c r="BQ99" i="179"/>
  <c r="BP99" i="179"/>
  <c r="BO99" i="179"/>
  <c r="BN99" i="179"/>
  <c r="BM99" i="179"/>
  <c r="BL99" i="179"/>
  <c r="BK99" i="179"/>
  <c r="BJ99" i="179"/>
  <c r="BI99" i="179"/>
  <c r="BH99" i="179"/>
  <c r="BG99" i="179"/>
  <c r="BR98" i="179"/>
  <c r="BQ98" i="179"/>
  <c r="BP98" i="179"/>
  <c r="BO98" i="179"/>
  <c r="BN98" i="179"/>
  <c r="BM98" i="179"/>
  <c r="BL98" i="179"/>
  <c r="BK98" i="179"/>
  <c r="BJ98" i="179"/>
  <c r="BI98" i="179"/>
  <c r="BH98" i="179"/>
  <c r="BG98" i="179"/>
  <c r="BR97" i="179"/>
  <c r="BQ97" i="179"/>
  <c r="BP97" i="179"/>
  <c r="BO97" i="179"/>
  <c r="BN97" i="179"/>
  <c r="BM97" i="179"/>
  <c r="BL97" i="179"/>
  <c r="BK97" i="179"/>
  <c r="BJ97" i="179"/>
  <c r="BI97" i="179"/>
  <c r="BH97" i="179"/>
  <c r="BG97" i="179"/>
  <c r="BR96" i="179"/>
  <c r="BQ96" i="179"/>
  <c r="BP96" i="179"/>
  <c r="BO96" i="179"/>
  <c r="BN96" i="179"/>
  <c r="BM96" i="179"/>
  <c r="BL96" i="179"/>
  <c r="BK96" i="179"/>
  <c r="BJ96" i="179"/>
  <c r="BI96" i="179"/>
  <c r="BH96" i="179"/>
  <c r="BG96" i="179"/>
  <c r="BR95" i="179"/>
  <c r="BQ95" i="179"/>
  <c r="BP95" i="179"/>
  <c r="BO95" i="179"/>
  <c r="BN95" i="179"/>
  <c r="BM95" i="179"/>
  <c r="BL95" i="179"/>
  <c r="BK95" i="179"/>
  <c r="BJ95" i="179"/>
  <c r="BI95" i="179"/>
  <c r="BH95" i="179"/>
  <c r="BG95" i="179"/>
  <c r="BR94" i="179"/>
  <c r="BQ94" i="179"/>
  <c r="BP94" i="179"/>
  <c r="BO94" i="179"/>
  <c r="BN94" i="179"/>
  <c r="BM94" i="179"/>
  <c r="BL94" i="179"/>
  <c r="BK94" i="179"/>
  <c r="BJ94" i="179"/>
  <c r="BI94" i="179"/>
  <c r="BH94" i="179"/>
  <c r="BG94" i="179"/>
  <c r="BR93" i="179"/>
  <c r="BQ93" i="179"/>
  <c r="BP93" i="179"/>
  <c r="BO93" i="179"/>
  <c r="BN93" i="179"/>
  <c r="BM93" i="179"/>
  <c r="BL93" i="179"/>
  <c r="BK93" i="179"/>
  <c r="BJ93" i="179"/>
  <c r="BI93" i="179"/>
  <c r="BH93" i="179"/>
  <c r="BG93" i="179"/>
  <c r="BR92" i="179"/>
  <c r="BQ92" i="179"/>
  <c r="BP92" i="179"/>
  <c r="BO92" i="179"/>
  <c r="BN92" i="179"/>
  <c r="BM92" i="179"/>
  <c r="BL92" i="179"/>
  <c r="BK92" i="179"/>
  <c r="BJ92" i="179"/>
  <c r="BI92" i="179"/>
  <c r="BH92" i="179"/>
  <c r="BG92" i="179"/>
  <c r="BR91" i="179"/>
  <c r="BQ91" i="179"/>
  <c r="BP91" i="179"/>
  <c r="BO91" i="179"/>
  <c r="BN91" i="179"/>
  <c r="BM91" i="179"/>
  <c r="BL91" i="179"/>
  <c r="BK91" i="179"/>
  <c r="BJ91" i="179"/>
  <c r="BI91" i="179"/>
  <c r="BH91" i="179"/>
  <c r="BG91" i="179"/>
  <c r="BR90" i="179"/>
  <c r="BQ90" i="179"/>
  <c r="BP90" i="179"/>
  <c r="BO90" i="179"/>
  <c r="BN90" i="179"/>
  <c r="BM90" i="179"/>
  <c r="BL90" i="179"/>
  <c r="BK90" i="179"/>
  <c r="BJ90" i="179"/>
  <c r="BI90" i="179"/>
  <c r="BH90" i="179"/>
  <c r="BG90" i="179"/>
  <c r="BR89" i="179"/>
  <c r="BQ89" i="179"/>
  <c r="BP89" i="179"/>
  <c r="BO89" i="179"/>
  <c r="BN89" i="179"/>
  <c r="BM89" i="179"/>
  <c r="BL89" i="179"/>
  <c r="BK89" i="179"/>
  <c r="BJ89" i="179"/>
  <c r="BI89" i="179"/>
  <c r="BH89" i="179"/>
  <c r="BG89" i="179"/>
  <c r="BR88" i="179"/>
  <c r="BQ88" i="179"/>
  <c r="BP88" i="179"/>
  <c r="BO88" i="179"/>
  <c r="BN88" i="179"/>
  <c r="BM88" i="179"/>
  <c r="BL88" i="179"/>
  <c r="BK88" i="179"/>
  <c r="BJ88" i="179"/>
  <c r="BI88" i="179"/>
  <c r="BH88" i="179"/>
  <c r="BG88" i="179"/>
  <c r="BR87" i="179"/>
  <c r="BQ87" i="179"/>
  <c r="BP87" i="179"/>
  <c r="BO87" i="179"/>
  <c r="BN87" i="179"/>
  <c r="BM87" i="179"/>
  <c r="BL87" i="179"/>
  <c r="BK87" i="179"/>
  <c r="BJ87" i="179"/>
  <c r="BI87" i="179"/>
  <c r="BH87" i="179"/>
  <c r="BG87" i="179"/>
  <c r="BR85" i="179"/>
  <c r="BQ85" i="179"/>
  <c r="BP85" i="179"/>
  <c r="BO85" i="179"/>
  <c r="BN85" i="179"/>
  <c r="BM85" i="179"/>
  <c r="BL85" i="179"/>
  <c r="BK85" i="179"/>
  <c r="BJ85" i="179"/>
  <c r="BI85" i="179"/>
  <c r="BH85" i="179"/>
  <c r="BG85" i="179"/>
  <c r="BR84" i="179"/>
  <c r="BQ84" i="179"/>
  <c r="BP84" i="179"/>
  <c r="BO84" i="179"/>
  <c r="BN84" i="179"/>
  <c r="BM84" i="179"/>
  <c r="BL84" i="179"/>
  <c r="BK84" i="179"/>
  <c r="BJ84" i="179"/>
  <c r="BI84" i="179"/>
  <c r="BH84" i="179"/>
  <c r="BG84" i="179"/>
  <c r="BR83" i="179"/>
  <c r="BQ83" i="179"/>
  <c r="BP83" i="179"/>
  <c r="BO83" i="179"/>
  <c r="BN83" i="179"/>
  <c r="BM83" i="179"/>
  <c r="BL83" i="179"/>
  <c r="BK83" i="179"/>
  <c r="BJ83" i="179"/>
  <c r="BI83" i="179"/>
  <c r="BH83" i="179"/>
  <c r="BG83" i="179"/>
  <c r="BR82" i="179"/>
  <c r="BQ82" i="179"/>
  <c r="BP82" i="179"/>
  <c r="BO82" i="179"/>
  <c r="BN82" i="179"/>
  <c r="BM82" i="179"/>
  <c r="BL82" i="179"/>
  <c r="BK82" i="179"/>
  <c r="BJ82" i="179"/>
  <c r="BI82" i="179"/>
  <c r="BH82" i="179"/>
  <c r="BG82" i="179"/>
  <c r="BR81" i="179"/>
  <c r="BQ81" i="179"/>
  <c r="BP81" i="179"/>
  <c r="BO81" i="179"/>
  <c r="BN81" i="179"/>
  <c r="BM81" i="179"/>
  <c r="BL81" i="179"/>
  <c r="BK81" i="179"/>
  <c r="BJ81" i="179"/>
  <c r="BI81" i="179"/>
  <c r="BH81" i="179"/>
  <c r="BG81" i="179"/>
  <c r="BR80" i="179"/>
  <c r="BQ80" i="179"/>
  <c r="BP80" i="179"/>
  <c r="BO80" i="179"/>
  <c r="BN80" i="179"/>
  <c r="BM80" i="179"/>
  <c r="BL80" i="179"/>
  <c r="BK80" i="179"/>
  <c r="BJ80" i="179"/>
  <c r="BI80" i="179"/>
  <c r="BH80" i="179"/>
  <c r="BG80" i="179"/>
  <c r="BR79" i="179"/>
  <c r="BQ79" i="179"/>
  <c r="BP79" i="179"/>
  <c r="BO79" i="179"/>
  <c r="BN79" i="179"/>
  <c r="BM79" i="179"/>
  <c r="BL79" i="179"/>
  <c r="BK79" i="179"/>
  <c r="BJ79" i="179"/>
  <c r="BI79" i="179"/>
  <c r="BH79" i="179"/>
  <c r="BG79" i="179"/>
  <c r="BR78" i="179"/>
  <c r="BQ78" i="179"/>
  <c r="BP78" i="179"/>
  <c r="BO78" i="179"/>
  <c r="BN78" i="179"/>
  <c r="BM78" i="179"/>
  <c r="BL78" i="179"/>
  <c r="BK78" i="179"/>
  <c r="BJ78" i="179"/>
  <c r="BI78" i="179"/>
  <c r="BH78" i="179"/>
  <c r="BG78" i="179"/>
  <c r="BR77" i="179"/>
  <c r="BQ77" i="179"/>
  <c r="BP77" i="179"/>
  <c r="BO77" i="179"/>
  <c r="BN77" i="179"/>
  <c r="BM77" i="179"/>
  <c r="BL77" i="179"/>
  <c r="BK77" i="179"/>
  <c r="BJ77" i="179"/>
  <c r="BI77" i="179"/>
  <c r="BH77" i="179"/>
  <c r="BG77" i="179"/>
  <c r="BR76" i="179"/>
  <c r="BQ76" i="179"/>
  <c r="BP76" i="179"/>
  <c r="BO76" i="179"/>
  <c r="BN76" i="179"/>
  <c r="BM76" i="179"/>
  <c r="BL76" i="179"/>
  <c r="BK76" i="179"/>
  <c r="BJ76" i="179"/>
  <c r="BI76" i="179"/>
  <c r="BH76" i="179"/>
  <c r="BG76" i="179"/>
  <c r="BR75" i="179"/>
  <c r="BQ75" i="179"/>
  <c r="BP75" i="179"/>
  <c r="BO75" i="179"/>
  <c r="BN75" i="179"/>
  <c r="BM75" i="179"/>
  <c r="BL75" i="179"/>
  <c r="BK75" i="179"/>
  <c r="BJ75" i="179"/>
  <c r="BI75" i="179"/>
  <c r="BH75" i="179"/>
  <c r="BG75" i="179"/>
  <c r="BR74" i="179"/>
  <c r="BQ74" i="179"/>
  <c r="BP74" i="179"/>
  <c r="BO74" i="179"/>
  <c r="BN74" i="179"/>
  <c r="BM74" i="179"/>
  <c r="BL74" i="179"/>
  <c r="BK74" i="179"/>
  <c r="BJ74" i="179"/>
  <c r="BI74" i="179"/>
  <c r="BH74" i="179"/>
  <c r="BG74" i="179"/>
  <c r="BR73" i="179"/>
  <c r="BQ73" i="179"/>
  <c r="BP73" i="179"/>
  <c r="BO73" i="179"/>
  <c r="BN73" i="179"/>
  <c r="BM73" i="179"/>
  <c r="BL73" i="179"/>
  <c r="BK73" i="179"/>
  <c r="BJ73" i="179"/>
  <c r="BI73" i="179"/>
  <c r="BH73" i="179"/>
  <c r="BG73" i="179"/>
  <c r="BR72" i="179"/>
  <c r="BQ72" i="179"/>
  <c r="BP72" i="179"/>
  <c r="BO72" i="179"/>
  <c r="BN72" i="179"/>
  <c r="BM72" i="179"/>
  <c r="BL72" i="179"/>
  <c r="BK72" i="179"/>
  <c r="BJ72" i="179"/>
  <c r="BI72" i="179"/>
  <c r="BH72" i="179"/>
  <c r="BG72" i="179"/>
  <c r="BR71" i="179"/>
  <c r="BQ71" i="179"/>
  <c r="BP71" i="179"/>
  <c r="BO71" i="179"/>
  <c r="BN71" i="179"/>
  <c r="BM71" i="179"/>
  <c r="BL71" i="179"/>
  <c r="BK71" i="179"/>
  <c r="BJ71" i="179"/>
  <c r="BI71" i="179"/>
  <c r="BH71" i="179"/>
  <c r="BG71" i="179"/>
  <c r="BR70" i="179"/>
  <c r="BQ70" i="179"/>
  <c r="BP70" i="179"/>
  <c r="BO70" i="179"/>
  <c r="BN70" i="179"/>
  <c r="BM70" i="179"/>
  <c r="BL70" i="179"/>
  <c r="BK70" i="179"/>
  <c r="BJ70" i="179"/>
  <c r="BI70" i="179"/>
  <c r="BH70" i="179"/>
  <c r="BG70" i="179"/>
  <c r="BR69" i="179"/>
  <c r="BQ69" i="179"/>
  <c r="BP69" i="179"/>
  <c r="BO69" i="179"/>
  <c r="BN69" i="179"/>
  <c r="BM69" i="179"/>
  <c r="BL69" i="179"/>
  <c r="BK69" i="179"/>
  <c r="BJ69" i="179"/>
  <c r="BI69" i="179"/>
  <c r="BH69" i="179"/>
  <c r="BG69" i="179"/>
  <c r="BR68" i="179"/>
  <c r="BQ68" i="179"/>
  <c r="BP68" i="179"/>
  <c r="BO68" i="179"/>
  <c r="BN68" i="179"/>
  <c r="BM68" i="179"/>
  <c r="BL68" i="179"/>
  <c r="BK68" i="179"/>
  <c r="BJ68" i="179"/>
  <c r="BI68" i="179"/>
  <c r="BH68" i="179"/>
  <c r="BG68" i="179"/>
  <c r="BR67" i="179"/>
  <c r="BQ67" i="179"/>
  <c r="BP67" i="179"/>
  <c r="BO67" i="179"/>
  <c r="BN67" i="179"/>
  <c r="BM67" i="179"/>
  <c r="BL67" i="179"/>
  <c r="BK67" i="179"/>
  <c r="BJ67" i="179"/>
  <c r="BI67" i="179"/>
  <c r="BH67" i="179"/>
  <c r="BG67" i="179"/>
  <c r="BR66" i="179"/>
  <c r="BQ66" i="179"/>
  <c r="BP66" i="179"/>
  <c r="BO66" i="179"/>
  <c r="BN66" i="179"/>
  <c r="BM66" i="179"/>
  <c r="BL66" i="179"/>
  <c r="BK66" i="179"/>
  <c r="BJ66" i="179"/>
  <c r="BI66" i="179"/>
  <c r="BH66" i="179"/>
  <c r="BG66" i="179"/>
  <c r="BR65" i="179"/>
  <c r="BQ65" i="179"/>
  <c r="BP65" i="179"/>
  <c r="BO65" i="179"/>
  <c r="BN65" i="179"/>
  <c r="BM65" i="179"/>
  <c r="BL65" i="179"/>
  <c r="BK65" i="179"/>
  <c r="BJ65" i="179"/>
  <c r="BI65" i="179"/>
  <c r="BH65" i="179"/>
  <c r="BG65" i="179"/>
  <c r="BR64" i="179"/>
  <c r="BQ64" i="179"/>
  <c r="BP64" i="179"/>
  <c r="BO64" i="179"/>
  <c r="BN64" i="179"/>
  <c r="BM64" i="179"/>
  <c r="BL64" i="179"/>
  <c r="BK64" i="179"/>
  <c r="BJ64" i="179"/>
  <c r="BI64" i="179"/>
  <c r="BH64" i="179"/>
  <c r="BG64" i="179"/>
  <c r="BR63" i="179"/>
  <c r="BQ63" i="179"/>
  <c r="BP63" i="179"/>
  <c r="BO63" i="179"/>
  <c r="BN63" i="179"/>
  <c r="BM63" i="179"/>
  <c r="BL63" i="179"/>
  <c r="BK63" i="179"/>
  <c r="BJ63" i="179"/>
  <c r="BI63" i="179"/>
  <c r="BH63" i="179"/>
  <c r="BG63" i="179"/>
  <c r="BR62" i="179"/>
  <c r="BQ62" i="179"/>
  <c r="BP62" i="179"/>
  <c r="BO62" i="179"/>
  <c r="BN62" i="179"/>
  <c r="BM62" i="179"/>
  <c r="BL62" i="179"/>
  <c r="BK62" i="179"/>
  <c r="BJ62" i="179"/>
  <c r="BI62" i="179"/>
  <c r="BH62" i="179"/>
  <c r="BG62" i="179"/>
  <c r="BR61" i="179"/>
  <c r="BQ61" i="179"/>
  <c r="BP61" i="179"/>
  <c r="BO61" i="179"/>
  <c r="BN61" i="179"/>
  <c r="BM61" i="179"/>
  <c r="BL61" i="179"/>
  <c r="BK61" i="179"/>
  <c r="BJ61" i="179"/>
  <c r="BI61" i="179"/>
  <c r="BH61" i="179"/>
  <c r="BG61" i="179"/>
  <c r="BR60" i="179"/>
  <c r="BQ60" i="179"/>
  <c r="BP60" i="179"/>
  <c r="BO60" i="179"/>
  <c r="BN60" i="179"/>
  <c r="BM60" i="179"/>
  <c r="BL60" i="179"/>
  <c r="BK60" i="179"/>
  <c r="BJ60" i="179"/>
  <c r="BI60" i="179"/>
  <c r="BH60" i="179"/>
  <c r="BG60" i="179"/>
  <c r="BR59" i="179"/>
  <c r="BQ59" i="179"/>
  <c r="BP59" i="179"/>
  <c r="BO59" i="179"/>
  <c r="BN59" i="179"/>
  <c r="BM59" i="179"/>
  <c r="BL59" i="179"/>
  <c r="BK59" i="179"/>
  <c r="BJ59" i="179"/>
  <c r="BI59" i="179"/>
  <c r="BH59" i="179"/>
  <c r="BG59" i="179"/>
  <c r="BR58" i="179"/>
  <c r="BQ58" i="179"/>
  <c r="BP58" i="179"/>
  <c r="BO58" i="179"/>
  <c r="BN58" i="179"/>
  <c r="BM58" i="179"/>
  <c r="BL58" i="179"/>
  <c r="BK58" i="179"/>
  <c r="BJ58" i="179"/>
  <c r="BI58" i="179"/>
  <c r="BH58" i="179"/>
  <c r="BG58" i="179"/>
  <c r="BR57" i="179"/>
  <c r="BQ57" i="179"/>
  <c r="BP57" i="179"/>
  <c r="BO57" i="179"/>
  <c r="BN57" i="179"/>
  <c r="BM57" i="179"/>
  <c r="BL57" i="179"/>
  <c r="BK57" i="179"/>
  <c r="BJ57" i="179"/>
  <c r="BI57" i="179"/>
  <c r="BH57" i="179"/>
  <c r="BG57" i="179"/>
  <c r="BR56" i="179"/>
  <c r="BQ56" i="179"/>
  <c r="BP56" i="179"/>
  <c r="BO56" i="179"/>
  <c r="BN56" i="179"/>
  <c r="BM56" i="179"/>
  <c r="BL56" i="179"/>
  <c r="BK56" i="179"/>
  <c r="BJ56" i="179"/>
  <c r="BI56" i="179"/>
  <c r="BH56" i="179"/>
  <c r="BG56" i="179"/>
  <c r="BR55" i="179"/>
  <c r="BQ55" i="179"/>
  <c r="BP55" i="179"/>
  <c r="BO55" i="179"/>
  <c r="BN55" i="179"/>
  <c r="BM55" i="179"/>
  <c r="BL55" i="179"/>
  <c r="BK55" i="179"/>
  <c r="BJ55" i="179"/>
  <c r="BI55" i="179"/>
  <c r="BH55" i="179"/>
  <c r="BG55" i="179"/>
  <c r="BR54" i="179"/>
  <c r="BQ54" i="179"/>
  <c r="BP54" i="179"/>
  <c r="BO54" i="179"/>
  <c r="BN54" i="179"/>
  <c r="BM54" i="179"/>
  <c r="BL54" i="179"/>
  <c r="BK54" i="179"/>
  <c r="BJ54" i="179"/>
  <c r="BI54" i="179"/>
  <c r="BH54" i="179"/>
  <c r="BG54" i="179"/>
  <c r="BR53" i="179"/>
  <c r="BQ53" i="179"/>
  <c r="BP53" i="179"/>
  <c r="BO53" i="179"/>
  <c r="BN53" i="179"/>
  <c r="BM53" i="179"/>
  <c r="BL53" i="179"/>
  <c r="BK53" i="179"/>
  <c r="BJ53" i="179"/>
  <c r="BI53" i="179"/>
  <c r="BH53" i="179"/>
  <c r="BG53" i="179"/>
  <c r="BR52" i="179"/>
  <c r="BQ52" i="179"/>
  <c r="BP52" i="179"/>
  <c r="BO52" i="179"/>
  <c r="BN52" i="179"/>
  <c r="BM52" i="179"/>
  <c r="BL52" i="179"/>
  <c r="BK52" i="179"/>
  <c r="BJ52" i="179"/>
  <c r="BI52" i="179"/>
  <c r="BH52" i="179"/>
  <c r="BG52" i="179"/>
  <c r="BR51" i="179"/>
  <c r="BQ51" i="179"/>
  <c r="BP51" i="179"/>
  <c r="BO51" i="179"/>
  <c r="BN51" i="179"/>
  <c r="BM51" i="179"/>
  <c r="BL51" i="179"/>
  <c r="BK51" i="179"/>
  <c r="BJ51" i="179"/>
  <c r="BI51" i="179"/>
  <c r="BH51" i="179"/>
  <c r="BG51" i="179"/>
  <c r="BR50" i="179"/>
  <c r="BQ50" i="179"/>
  <c r="BP50" i="179"/>
  <c r="BO50" i="179"/>
  <c r="BN50" i="179"/>
  <c r="BM50" i="179"/>
  <c r="BL50" i="179"/>
  <c r="BK50" i="179"/>
  <c r="BJ50" i="179"/>
  <c r="BI50" i="179"/>
  <c r="BH50" i="179"/>
  <c r="BG50" i="179"/>
  <c r="BR49" i="179"/>
  <c r="BQ49" i="179"/>
  <c r="BP49" i="179"/>
  <c r="BO49" i="179"/>
  <c r="BN49" i="179"/>
  <c r="BM49" i="179"/>
  <c r="BL49" i="179"/>
  <c r="BK49" i="179"/>
  <c r="BJ49" i="179"/>
  <c r="BI49" i="179"/>
  <c r="BH49" i="179"/>
  <c r="BG49" i="179"/>
  <c r="BR48" i="179"/>
  <c r="BQ48" i="179"/>
  <c r="BP48" i="179"/>
  <c r="BO48" i="179"/>
  <c r="BN48" i="179"/>
  <c r="BM48" i="179"/>
  <c r="BL48" i="179"/>
  <c r="BK48" i="179"/>
  <c r="BJ48" i="179"/>
  <c r="BI48" i="179"/>
  <c r="BH48" i="179"/>
  <c r="BG48" i="179"/>
  <c r="BR47" i="179"/>
  <c r="BQ47" i="179"/>
  <c r="BP47" i="179"/>
  <c r="BO47" i="179"/>
  <c r="BN47" i="179"/>
  <c r="BM47" i="179"/>
  <c r="BL47" i="179"/>
  <c r="BK47" i="179"/>
  <c r="BJ47" i="179"/>
  <c r="BI47" i="179"/>
  <c r="BH47" i="179"/>
  <c r="BG47" i="179"/>
  <c r="BR46" i="179"/>
  <c r="BQ46" i="179"/>
  <c r="BP46" i="179"/>
  <c r="BO46" i="179"/>
  <c r="BN46" i="179"/>
  <c r="BM46" i="179"/>
  <c r="BL46" i="179"/>
  <c r="BK46" i="179"/>
  <c r="BJ46" i="179"/>
  <c r="BI46" i="179"/>
  <c r="BH46" i="179"/>
  <c r="BG46" i="179"/>
  <c r="BR45" i="179"/>
  <c r="BQ45" i="179"/>
  <c r="BP45" i="179"/>
  <c r="BO45" i="179"/>
  <c r="BN45" i="179"/>
  <c r="BM45" i="179"/>
  <c r="BL45" i="179"/>
  <c r="BK45" i="179"/>
  <c r="BJ45" i="179"/>
  <c r="BI45" i="179"/>
  <c r="BH45" i="179"/>
  <c r="BG45" i="179"/>
  <c r="BR44" i="179"/>
  <c r="BQ44" i="179"/>
  <c r="BP44" i="179"/>
  <c r="BO44" i="179"/>
  <c r="BN44" i="179"/>
  <c r="BM44" i="179"/>
  <c r="BL44" i="179"/>
  <c r="BK44" i="179"/>
  <c r="BJ44" i="179"/>
  <c r="BI44" i="179"/>
  <c r="BH44" i="179"/>
  <c r="BG44" i="179"/>
  <c r="BR43" i="179"/>
  <c r="BQ43" i="179"/>
  <c r="BP43" i="179"/>
  <c r="BO43" i="179"/>
  <c r="BN43" i="179"/>
  <c r="BM43" i="179"/>
  <c r="BL43" i="179"/>
  <c r="BK43" i="179"/>
  <c r="BJ43" i="179"/>
  <c r="BI43" i="179"/>
  <c r="BH43" i="179"/>
  <c r="BG43" i="179"/>
  <c r="BR42" i="179"/>
  <c r="BQ42" i="179"/>
  <c r="BP42" i="179"/>
  <c r="BO42" i="179"/>
  <c r="BN42" i="179"/>
  <c r="BM42" i="179"/>
  <c r="BL42" i="179"/>
  <c r="BK42" i="179"/>
  <c r="BJ42" i="179"/>
  <c r="BI42" i="179"/>
  <c r="BH42" i="179"/>
  <c r="BG42" i="179"/>
  <c r="BR41" i="179"/>
  <c r="BQ41" i="179"/>
  <c r="BP41" i="179"/>
  <c r="BO41" i="179"/>
  <c r="BN41" i="179"/>
  <c r="BM41" i="179"/>
  <c r="BL41" i="179"/>
  <c r="BK41" i="179"/>
  <c r="BJ41" i="179"/>
  <c r="BI41" i="179"/>
  <c r="BH41" i="179"/>
  <c r="BG41" i="179"/>
  <c r="BR40" i="179"/>
  <c r="BQ40" i="179"/>
  <c r="BP40" i="179"/>
  <c r="BO40" i="179"/>
  <c r="BN40" i="179"/>
  <c r="BM40" i="179"/>
  <c r="BL40" i="179"/>
  <c r="BK40" i="179"/>
  <c r="BJ40" i="179"/>
  <c r="BI40" i="179"/>
  <c r="BH40" i="179"/>
  <c r="BG40" i="179"/>
  <c r="BR39" i="179"/>
  <c r="BQ39" i="179"/>
  <c r="BP39" i="179"/>
  <c r="BO39" i="179"/>
  <c r="BN39" i="179"/>
  <c r="BM39" i="179"/>
  <c r="BL39" i="179"/>
  <c r="BK39" i="179"/>
  <c r="BJ39" i="179"/>
  <c r="BI39" i="179"/>
  <c r="BH39" i="179"/>
  <c r="BG39" i="179"/>
  <c r="BR38" i="179"/>
  <c r="BQ38" i="179"/>
  <c r="BP38" i="179"/>
  <c r="BO38" i="179"/>
  <c r="BN38" i="179"/>
  <c r="BM38" i="179"/>
  <c r="BL38" i="179"/>
  <c r="BK38" i="179"/>
  <c r="BJ38" i="179"/>
  <c r="BI38" i="179"/>
  <c r="BH38" i="179"/>
  <c r="BG38" i="179"/>
  <c r="BR37" i="179"/>
  <c r="BQ37" i="179"/>
  <c r="BP37" i="179"/>
  <c r="BO37" i="179"/>
  <c r="BN37" i="179"/>
  <c r="BM37" i="179"/>
  <c r="BL37" i="179"/>
  <c r="BK37" i="179"/>
  <c r="BJ37" i="179"/>
  <c r="BI37" i="179"/>
  <c r="BH37" i="179"/>
  <c r="BG37" i="179"/>
  <c r="BR36" i="179"/>
  <c r="BQ36" i="179"/>
  <c r="BP36" i="179"/>
  <c r="BO36" i="179"/>
  <c r="BN36" i="179"/>
  <c r="BM36" i="179"/>
  <c r="BL36" i="179"/>
  <c r="BK36" i="179"/>
  <c r="BJ36" i="179"/>
  <c r="BI36" i="179"/>
  <c r="BH36" i="179"/>
  <c r="BG36" i="179"/>
  <c r="BR35" i="179"/>
  <c r="BQ35" i="179"/>
  <c r="BP35" i="179"/>
  <c r="BO35" i="179"/>
  <c r="BN35" i="179"/>
  <c r="BM35" i="179"/>
  <c r="BL35" i="179"/>
  <c r="BK35" i="179"/>
  <c r="BJ35" i="179"/>
  <c r="BI35" i="179"/>
  <c r="BH35" i="179"/>
  <c r="BG35" i="179"/>
  <c r="BR34" i="179"/>
  <c r="BQ34" i="179"/>
  <c r="BP34" i="179"/>
  <c r="BO34" i="179"/>
  <c r="BN34" i="179"/>
  <c r="BM34" i="179"/>
  <c r="BL34" i="179"/>
  <c r="BK34" i="179"/>
  <c r="BJ34" i="179"/>
  <c r="BI34" i="179"/>
  <c r="BH34" i="179"/>
  <c r="BG34" i="179"/>
  <c r="BR33" i="179"/>
  <c r="BQ33" i="179"/>
  <c r="BP33" i="179"/>
  <c r="BO33" i="179"/>
  <c r="BN33" i="179"/>
  <c r="BM33" i="179"/>
  <c r="BL33" i="179"/>
  <c r="BK33" i="179"/>
  <c r="BJ33" i="179"/>
  <c r="BI33" i="179"/>
  <c r="BH33" i="179"/>
  <c r="BG33" i="179"/>
  <c r="BR32" i="179"/>
  <c r="BQ32" i="179"/>
  <c r="BP32" i="179"/>
  <c r="BO32" i="179"/>
  <c r="BN32" i="179"/>
  <c r="BM32" i="179"/>
  <c r="BL32" i="179"/>
  <c r="BK32" i="179"/>
  <c r="BJ32" i="179"/>
  <c r="BI32" i="179"/>
  <c r="BH32" i="179"/>
  <c r="BG32" i="179"/>
  <c r="BR31" i="179"/>
  <c r="BQ31" i="179"/>
  <c r="BP31" i="179"/>
  <c r="BO31" i="179"/>
  <c r="BN31" i="179"/>
  <c r="BM31" i="179"/>
  <c r="BL31" i="179"/>
  <c r="BK31" i="179"/>
  <c r="BJ31" i="179"/>
  <c r="BI31" i="179"/>
  <c r="BH31" i="179"/>
  <c r="BG31" i="179"/>
  <c r="BR30" i="179"/>
  <c r="BQ30" i="179"/>
  <c r="BP30" i="179"/>
  <c r="BO30" i="179"/>
  <c r="BN30" i="179"/>
  <c r="BM30" i="179"/>
  <c r="BL30" i="179"/>
  <c r="BK30" i="179"/>
  <c r="BJ30" i="179"/>
  <c r="BI30" i="179"/>
  <c r="BH30" i="179"/>
  <c r="BG30" i="179"/>
  <c r="BR29" i="179"/>
  <c r="BQ29" i="179"/>
  <c r="BP29" i="179"/>
  <c r="BO29" i="179"/>
  <c r="BN29" i="179"/>
  <c r="BM29" i="179"/>
  <c r="BL29" i="179"/>
  <c r="BK29" i="179"/>
  <c r="BJ29" i="179"/>
  <c r="BI29" i="179"/>
  <c r="BH29" i="179"/>
  <c r="BG29" i="179"/>
  <c r="BR28" i="179"/>
  <c r="BQ28" i="179"/>
  <c r="BP28" i="179"/>
  <c r="BO28" i="179"/>
  <c r="BN28" i="179"/>
  <c r="BM28" i="179"/>
  <c r="BL28" i="179"/>
  <c r="BK28" i="179"/>
  <c r="BJ28" i="179"/>
  <c r="BI28" i="179"/>
  <c r="BH28" i="179"/>
  <c r="BG28" i="179"/>
  <c r="BR27" i="179"/>
  <c r="BQ27" i="179"/>
  <c r="BP27" i="179"/>
  <c r="BO27" i="179"/>
  <c r="BN27" i="179"/>
  <c r="BM27" i="179"/>
  <c r="BL27" i="179"/>
  <c r="BK27" i="179"/>
  <c r="BJ27" i="179"/>
  <c r="BI27" i="179"/>
  <c r="BH27" i="179"/>
  <c r="BG27" i="179"/>
  <c r="BR26" i="179"/>
  <c r="BQ26" i="179"/>
  <c r="BP26" i="179"/>
  <c r="BO26" i="179"/>
  <c r="BN26" i="179"/>
  <c r="BM26" i="179"/>
  <c r="BL26" i="179"/>
  <c r="BK26" i="179"/>
  <c r="BJ26" i="179"/>
  <c r="BI26" i="179"/>
  <c r="BH26" i="179"/>
  <c r="BG26" i="179"/>
  <c r="BR25" i="179"/>
  <c r="BQ25" i="179"/>
  <c r="BP25" i="179"/>
  <c r="BO25" i="179"/>
  <c r="BN25" i="179"/>
  <c r="BM25" i="179"/>
  <c r="BL25" i="179"/>
  <c r="BK25" i="179"/>
  <c r="BJ25" i="179"/>
  <c r="BI25" i="179"/>
  <c r="BH25" i="179"/>
  <c r="BG25" i="179"/>
  <c r="BR24" i="179"/>
  <c r="BQ24" i="179"/>
  <c r="BP24" i="179"/>
  <c r="BO24" i="179"/>
  <c r="BN24" i="179"/>
  <c r="BM24" i="179"/>
  <c r="BL24" i="179"/>
  <c r="BK24" i="179"/>
  <c r="BJ24" i="179"/>
  <c r="BI24" i="179"/>
  <c r="BH24" i="179"/>
  <c r="BG24" i="179"/>
  <c r="BR23" i="179"/>
  <c r="BQ23" i="179"/>
  <c r="BP23" i="179"/>
  <c r="BO23" i="179"/>
  <c r="BN23" i="179"/>
  <c r="BM23" i="179"/>
  <c r="BL23" i="179"/>
  <c r="BK23" i="179"/>
  <c r="BJ23" i="179"/>
  <c r="BI23" i="179"/>
  <c r="BH23" i="179"/>
  <c r="BG23" i="179"/>
  <c r="BR22" i="179"/>
  <c r="BQ22" i="179"/>
  <c r="BP22" i="179"/>
  <c r="BO22" i="179"/>
  <c r="BN22" i="179"/>
  <c r="BM22" i="179"/>
  <c r="BL22" i="179"/>
  <c r="BK22" i="179"/>
  <c r="BJ22" i="179"/>
  <c r="BI22" i="179"/>
  <c r="BH22" i="179"/>
  <c r="BG22" i="179"/>
  <c r="BR21" i="179"/>
  <c r="BQ21" i="179"/>
  <c r="BP21" i="179"/>
  <c r="BO21" i="179"/>
  <c r="BN21" i="179"/>
  <c r="BM21" i="179"/>
  <c r="BL21" i="179"/>
  <c r="BK21" i="179"/>
  <c r="BJ21" i="179"/>
  <c r="BI21" i="179"/>
  <c r="BH21" i="179"/>
  <c r="BG21" i="179"/>
  <c r="BR20" i="179"/>
  <c r="BQ20" i="179"/>
  <c r="BP20" i="179"/>
  <c r="BO20" i="179"/>
  <c r="BN20" i="179"/>
  <c r="BM20" i="179"/>
  <c r="BL20" i="179"/>
  <c r="BK20" i="179"/>
  <c r="BJ20" i="179"/>
  <c r="BI20" i="179"/>
  <c r="BH20" i="179"/>
  <c r="BG20" i="179"/>
  <c r="BR19" i="179"/>
  <c r="BQ19" i="179"/>
  <c r="BP19" i="179"/>
  <c r="BO19" i="179"/>
  <c r="BN19" i="179"/>
  <c r="BM19" i="179"/>
  <c r="BL19" i="179"/>
  <c r="BK19" i="179"/>
  <c r="BJ19" i="179"/>
  <c r="BI19" i="179"/>
  <c r="BH19" i="179"/>
  <c r="BG19" i="179"/>
  <c r="BR18" i="179"/>
  <c r="BQ18" i="179"/>
  <c r="BP18" i="179"/>
  <c r="BO18" i="179"/>
  <c r="BN18" i="179"/>
  <c r="BM18" i="179"/>
  <c r="BL18" i="179"/>
  <c r="BK18" i="179"/>
  <c r="BJ18" i="179"/>
  <c r="BI18" i="179"/>
  <c r="BH18" i="179"/>
  <c r="BG18" i="179"/>
  <c r="BR17" i="179"/>
  <c r="BQ17" i="179"/>
  <c r="BP17" i="179"/>
  <c r="BO17" i="179"/>
  <c r="BN17" i="179"/>
  <c r="BM17" i="179"/>
  <c r="BL17" i="179"/>
  <c r="BK17" i="179"/>
  <c r="BJ17" i="179"/>
  <c r="BI17" i="179"/>
  <c r="BH17" i="179"/>
  <c r="BG17" i="179"/>
  <c r="BR16" i="179"/>
  <c r="BQ16" i="179"/>
  <c r="BP16" i="179"/>
  <c r="BO16" i="179"/>
  <c r="BN16" i="179"/>
  <c r="BM16" i="179"/>
  <c r="BL16" i="179"/>
  <c r="BK16" i="179"/>
  <c r="BJ16" i="179"/>
  <c r="BI16" i="179"/>
  <c r="BH16" i="179"/>
  <c r="BG16" i="179"/>
  <c r="BR15" i="179"/>
  <c r="BQ15" i="179"/>
  <c r="BP15" i="179"/>
  <c r="BO15" i="179"/>
  <c r="BN15" i="179"/>
  <c r="BM15" i="179"/>
  <c r="BL15" i="179"/>
  <c r="BK15" i="179"/>
  <c r="BJ15" i="179"/>
  <c r="BI15" i="179"/>
  <c r="BH15" i="179"/>
  <c r="BG15" i="179"/>
  <c r="BR14" i="179"/>
  <c r="BQ14" i="179"/>
  <c r="BP14" i="179"/>
  <c r="BO14" i="179"/>
  <c r="BN14" i="179"/>
  <c r="BM14" i="179"/>
  <c r="BL14" i="179"/>
  <c r="BK14" i="179"/>
  <c r="BJ14" i="179"/>
  <c r="BI14" i="179"/>
  <c r="BH14" i="179"/>
  <c r="BG14" i="179"/>
  <c r="BR13" i="179"/>
  <c r="BQ13" i="179"/>
  <c r="BP13" i="179"/>
  <c r="BO13" i="179"/>
  <c r="BN13" i="179"/>
  <c r="BM13" i="179"/>
  <c r="BL13" i="179"/>
  <c r="BK13" i="179"/>
  <c r="BJ13" i="179"/>
  <c r="BI13" i="179"/>
  <c r="BH13" i="179"/>
  <c r="BG13" i="179"/>
  <c r="BR12" i="179"/>
  <c r="BQ12" i="179"/>
  <c r="BP12" i="179"/>
  <c r="BO12" i="179"/>
  <c r="BN12" i="179"/>
  <c r="BM12" i="179"/>
  <c r="BL12" i="179"/>
  <c r="BK12" i="179"/>
  <c r="BJ12" i="179"/>
  <c r="BI12" i="179"/>
  <c r="BH12" i="179"/>
  <c r="BG12" i="179"/>
  <c r="BR11" i="179"/>
  <c r="BQ11" i="179"/>
  <c r="BP11" i="179"/>
  <c r="BO11" i="179"/>
  <c r="BN11" i="179"/>
  <c r="BM11" i="179"/>
  <c r="BL11" i="179"/>
  <c r="BK11" i="179"/>
  <c r="BJ11" i="179"/>
  <c r="BI11" i="179"/>
  <c r="BH11" i="179"/>
  <c r="BG11" i="179"/>
  <c r="BR10" i="179"/>
  <c r="BQ10" i="179"/>
  <c r="BP10" i="179"/>
  <c r="BO10" i="179"/>
  <c r="BN10" i="179"/>
  <c r="BM10" i="179"/>
  <c r="BL10" i="179"/>
  <c r="BK10" i="179"/>
  <c r="BJ10" i="179"/>
  <c r="BI10" i="179"/>
  <c r="BH10" i="179"/>
  <c r="BG10" i="179"/>
  <c r="BM9" i="179" l="1"/>
  <c r="BL9" i="179"/>
  <c r="BJ9" i="179"/>
  <c r="BK9" i="179"/>
  <c r="BN9" i="179"/>
  <c r="BO9" i="179"/>
  <c r="J84" i="77" l="1"/>
  <c r="J80" i="77"/>
  <c r="J76" i="77"/>
  <c r="P9" i="63"/>
  <c r="P27" i="63"/>
  <c r="R83" i="63"/>
  <c r="R84" i="63"/>
  <c r="R82" i="63"/>
  <c r="S25" i="139" l="1"/>
  <c r="E23" i="167" l="1"/>
  <c r="K335" i="182" l="1"/>
  <c r="G336" i="182" l="1"/>
  <c r="A264" i="130" l="1"/>
  <c r="A263" i="130"/>
  <c r="A262" i="130"/>
  <c r="A261" i="130"/>
  <c r="A260" i="130"/>
  <c r="A201" i="130"/>
  <c r="A200" i="130"/>
  <c r="O48" i="154" l="1"/>
  <c r="N48" i="154"/>
  <c r="M48" i="154"/>
  <c r="L48" i="154"/>
  <c r="F12" i="164" l="1"/>
  <c r="H12" i="164" s="1"/>
  <c r="F13" i="164"/>
  <c r="H9" i="164"/>
  <c r="F10" i="164"/>
  <c r="H10" i="164" s="1"/>
  <c r="A13" i="164"/>
  <c r="N14" i="154"/>
  <c r="L14" i="154"/>
  <c r="L13" i="154"/>
  <c r="H13" i="164" l="1"/>
  <c r="G13" i="164"/>
  <c r="I12" i="164"/>
  <c r="J12" i="164"/>
  <c r="I13" i="164" l="1"/>
  <c r="J13" i="164"/>
  <c r="F29" i="168" l="1"/>
  <c r="G29" i="168"/>
  <c r="I29" i="168"/>
  <c r="P183" i="174"/>
  <c r="A180" i="174"/>
  <c r="A181" i="174"/>
  <c r="H1" i="168"/>
  <c r="K125" i="134" l="1"/>
  <c r="K126" i="134"/>
  <c r="K127" i="134"/>
  <c r="K128" i="134"/>
  <c r="K129" i="134"/>
  <c r="K130" i="134"/>
  <c r="K124" i="134"/>
  <c r="K97" i="134"/>
  <c r="K98" i="134"/>
  <c r="K99" i="134"/>
  <c r="K100" i="134"/>
  <c r="K101" i="134"/>
  <c r="K102" i="134"/>
  <c r="K103" i="134"/>
  <c r="K104" i="134"/>
  <c r="K105" i="134"/>
  <c r="K106" i="134"/>
  <c r="K107" i="134"/>
  <c r="K108" i="134"/>
  <c r="K109" i="134"/>
  <c r="K110" i="134"/>
  <c r="K111" i="134"/>
  <c r="K112" i="134"/>
  <c r="K113" i="134"/>
  <c r="K114" i="134"/>
  <c r="K115" i="134"/>
  <c r="K116" i="134"/>
  <c r="K117" i="134"/>
  <c r="K118" i="134"/>
  <c r="K119" i="134"/>
  <c r="K120" i="134"/>
  <c r="K121" i="134"/>
  <c r="K122" i="134"/>
  <c r="K96" i="134"/>
  <c r="K72" i="134"/>
  <c r="K73" i="134"/>
  <c r="K74" i="134"/>
  <c r="K75" i="134"/>
  <c r="K76" i="134"/>
  <c r="K77" i="134"/>
  <c r="K78" i="134"/>
  <c r="K79" i="134"/>
  <c r="K80" i="134"/>
  <c r="K81" i="134"/>
  <c r="K82" i="134"/>
  <c r="K83" i="134"/>
  <c r="K84" i="134"/>
  <c r="K85" i="134"/>
  <c r="K86" i="134"/>
  <c r="K87" i="134"/>
  <c r="K88" i="134"/>
  <c r="K89" i="134"/>
  <c r="K90" i="134"/>
  <c r="K91" i="134"/>
  <c r="K92" i="134"/>
  <c r="K93" i="134"/>
  <c r="K94" i="134"/>
  <c r="K63" i="134"/>
  <c r="K64" i="134"/>
  <c r="K65" i="134"/>
  <c r="K66" i="134"/>
  <c r="K67" i="134"/>
  <c r="K68" i="134"/>
  <c r="K69" i="134"/>
  <c r="K70" i="134"/>
  <c r="K71" i="134"/>
  <c r="K62" i="134"/>
  <c r="A82" i="134"/>
  <c r="A83" i="134"/>
  <c r="A84" i="134"/>
  <c r="G130" i="134" l="1"/>
  <c r="G122" i="134"/>
  <c r="F82" i="134" a="1"/>
  <c r="F82" i="134" s="1"/>
  <c r="F83" i="134" a="1"/>
  <c r="F83" i="134" s="1"/>
  <c r="AA44" i="182"/>
  <c r="AA45" i="182"/>
  <c r="AA46" i="182"/>
  <c r="AA47" i="182"/>
  <c r="AA48" i="182"/>
  <c r="AA49" i="182"/>
  <c r="AA50" i="182"/>
  <c r="AA51" i="182"/>
  <c r="AA52" i="182"/>
  <c r="AA53" i="182"/>
  <c r="AA54" i="182"/>
  <c r="AA55" i="182"/>
  <c r="AA56" i="182"/>
  <c r="AA57" i="182"/>
  <c r="AA58" i="182"/>
  <c r="AA59" i="182"/>
  <c r="AA60" i="182"/>
  <c r="AA61" i="182"/>
  <c r="AA62" i="182"/>
  <c r="AA63" i="182"/>
  <c r="AA64" i="182"/>
  <c r="AA65" i="182"/>
  <c r="AA66" i="182"/>
  <c r="AA67" i="182"/>
  <c r="AA68" i="182"/>
  <c r="AA69" i="182"/>
  <c r="AA70" i="182"/>
  <c r="AA71" i="182"/>
  <c r="AA72" i="182"/>
  <c r="AA73" i="182"/>
  <c r="AA74" i="182"/>
  <c r="AA75" i="182"/>
  <c r="AA76" i="182"/>
  <c r="AA77" i="182"/>
  <c r="AA78" i="182"/>
  <c r="AA79" i="182"/>
  <c r="AA80" i="182"/>
  <c r="AA81" i="182"/>
  <c r="AA82" i="182"/>
  <c r="AA83" i="182"/>
  <c r="AA84" i="182"/>
  <c r="AA85" i="182"/>
  <c r="AA86" i="182"/>
  <c r="AA87" i="182"/>
  <c r="AA88" i="182"/>
  <c r="AA89" i="182"/>
  <c r="AA90" i="182"/>
  <c r="AA91" i="182"/>
  <c r="AA92" i="182"/>
  <c r="AA93" i="182"/>
  <c r="AA94" i="182"/>
  <c r="AA95" i="182"/>
  <c r="AA96" i="182"/>
  <c r="AA97" i="182"/>
  <c r="AA98" i="182"/>
  <c r="AA99" i="182"/>
  <c r="AA100" i="182"/>
  <c r="AA101" i="182"/>
  <c r="AA102" i="182"/>
  <c r="AA103" i="182"/>
  <c r="AA104" i="182"/>
  <c r="AA105" i="182"/>
  <c r="AA106" i="182"/>
  <c r="AA107" i="182"/>
  <c r="AA108" i="182"/>
  <c r="AA109" i="182"/>
  <c r="AA110" i="182"/>
  <c r="AA111" i="182"/>
  <c r="AA112" i="182"/>
  <c r="AA113" i="182"/>
  <c r="AA114" i="182"/>
  <c r="AA115" i="182"/>
  <c r="AA116" i="182"/>
  <c r="AA117" i="182"/>
  <c r="AA118" i="182"/>
  <c r="AA119" i="182"/>
  <c r="AA120" i="182"/>
  <c r="AA121" i="182"/>
  <c r="AA122" i="182"/>
  <c r="AA123" i="182"/>
  <c r="AA124" i="182"/>
  <c r="AA125" i="182"/>
  <c r="AA126" i="182"/>
  <c r="AA127" i="182"/>
  <c r="AA128" i="182"/>
  <c r="AA129" i="182"/>
  <c r="AA130" i="182"/>
  <c r="AA131" i="182"/>
  <c r="AA132" i="182"/>
  <c r="AA133" i="182"/>
  <c r="AA134" i="182"/>
  <c r="AA135" i="182"/>
  <c r="AA136" i="182"/>
  <c r="AA137" i="182"/>
  <c r="AA138" i="182"/>
  <c r="AA139" i="182"/>
  <c r="AA140" i="182"/>
  <c r="AA141" i="182"/>
  <c r="AA142" i="182"/>
  <c r="AA143" i="182"/>
  <c r="AA144" i="182"/>
  <c r="AA145" i="182"/>
  <c r="AA146" i="182"/>
  <c r="AA147" i="182"/>
  <c r="AA148" i="182"/>
  <c r="AA149" i="182"/>
  <c r="AA150" i="182"/>
  <c r="AA151" i="182"/>
  <c r="AA152" i="182"/>
  <c r="AA153" i="182"/>
  <c r="AA154" i="182"/>
  <c r="AA155" i="182"/>
  <c r="AA156" i="182"/>
  <c r="AA157" i="182"/>
  <c r="AA158" i="182"/>
  <c r="AA159" i="182"/>
  <c r="AA160" i="182"/>
  <c r="AA161" i="182"/>
  <c r="AA162" i="182"/>
  <c r="AA163" i="182"/>
  <c r="AA164" i="182"/>
  <c r="AA165" i="182"/>
  <c r="AA166" i="182"/>
  <c r="AA167" i="182"/>
  <c r="AA168" i="182"/>
  <c r="AA169" i="182"/>
  <c r="AA170" i="182"/>
  <c r="AA171" i="182"/>
  <c r="AA172" i="182"/>
  <c r="AA173" i="182"/>
  <c r="AA174" i="182"/>
  <c r="AA175" i="182"/>
  <c r="AA176" i="182"/>
  <c r="AA177" i="182"/>
  <c r="AA178" i="182"/>
  <c r="AA179" i="182"/>
  <c r="AA180" i="182"/>
  <c r="AA181" i="182"/>
  <c r="AA182" i="182"/>
  <c r="AA183" i="182"/>
  <c r="AA184" i="182"/>
  <c r="AA185" i="182"/>
  <c r="AA186" i="182"/>
  <c r="AA187" i="182"/>
  <c r="AA188" i="182"/>
  <c r="AA189" i="182"/>
  <c r="AA190" i="182"/>
  <c r="AA191" i="182"/>
  <c r="AA192" i="182"/>
  <c r="AA193" i="182"/>
  <c r="AA194" i="182"/>
  <c r="AA195" i="182"/>
  <c r="AA196" i="182"/>
  <c r="AA197" i="182"/>
  <c r="AA198" i="182"/>
  <c r="AA199" i="182"/>
  <c r="AA200" i="182"/>
  <c r="AA201" i="182"/>
  <c r="AA202" i="182"/>
  <c r="AA203" i="182"/>
  <c r="AA204" i="182"/>
  <c r="AA205" i="182"/>
  <c r="AA206" i="182"/>
  <c r="AA207" i="182"/>
  <c r="AA208" i="182"/>
  <c r="AA209" i="182"/>
  <c r="AA210" i="182"/>
  <c r="AA211" i="182"/>
  <c r="AA212" i="182"/>
  <c r="AA213" i="182"/>
  <c r="AA214" i="182"/>
  <c r="AA215" i="182"/>
  <c r="AA216" i="182"/>
  <c r="AA217" i="182"/>
  <c r="AA218" i="182"/>
  <c r="AA219" i="182"/>
  <c r="AA220" i="182"/>
  <c r="AA221" i="182"/>
  <c r="AA222" i="182"/>
  <c r="AA223" i="182"/>
  <c r="AA224" i="182"/>
  <c r="AA225" i="182"/>
  <c r="AA226" i="182"/>
  <c r="AA227" i="182"/>
  <c r="AA228" i="182"/>
  <c r="AA229" i="182"/>
  <c r="AA230" i="182"/>
  <c r="AA231" i="182"/>
  <c r="AA232" i="182"/>
  <c r="AA233" i="182"/>
  <c r="AA234" i="182"/>
  <c r="AA235" i="182"/>
  <c r="AA236" i="182"/>
  <c r="AA237" i="182"/>
  <c r="AA238" i="182"/>
  <c r="AA239" i="182"/>
  <c r="AA240" i="182"/>
  <c r="AA241" i="182"/>
  <c r="AA242" i="182"/>
  <c r="AA243" i="182"/>
  <c r="AA244" i="182"/>
  <c r="AA245" i="182"/>
  <c r="AA246" i="182"/>
  <c r="AA247" i="182"/>
  <c r="AA248" i="182"/>
  <c r="AA249" i="182"/>
  <c r="AA250" i="182"/>
  <c r="AA251" i="182"/>
  <c r="AA252" i="182"/>
  <c r="AA253" i="182"/>
  <c r="AA254" i="182"/>
  <c r="AA255" i="182"/>
  <c r="AA256" i="182"/>
  <c r="AA257" i="182"/>
  <c r="AA258" i="182"/>
  <c r="AA259" i="182"/>
  <c r="AA260" i="182"/>
  <c r="AA261" i="182"/>
  <c r="AA262" i="182"/>
  <c r="AA263" i="182"/>
  <c r="AA264" i="182"/>
  <c r="AA265" i="182"/>
  <c r="AA266" i="182"/>
  <c r="AA267" i="182"/>
  <c r="AA268" i="182"/>
  <c r="AA269" i="182"/>
  <c r="AA270" i="182"/>
  <c r="AA271" i="182"/>
  <c r="AA272" i="182"/>
  <c r="AA273" i="182"/>
  <c r="AA274" i="182"/>
  <c r="AA275" i="182"/>
  <c r="AA276" i="182"/>
  <c r="AA277" i="182"/>
  <c r="AA278" i="182"/>
  <c r="AA279" i="182"/>
  <c r="AA280" i="182"/>
  <c r="AA281" i="182"/>
  <c r="AA282" i="182"/>
  <c r="AA283" i="182"/>
  <c r="AA284" i="182"/>
  <c r="AA285" i="182"/>
  <c r="AA286" i="182"/>
  <c r="AA287" i="182"/>
  <c r="AA288" i="182"/>
  <c r="AA289" i="182"/>
  <c r="AA290" i="182"/>
  <c r="AA291" i="182"/>
  <c r="AA292" i="182"/>
  <c r="AA293" i="182"/>
  <c r="AA294" i="182"/>
  <c r="AA295" i="182"/>
  <c r="AA296" i="182"/>
  <c r="AA297" i="182"/>
  <c r="AA298" i="182"/>
  <c r="AA299" i="182"/>
  <c r="AA300" i="182"/>
  <c r="AA301" i="182"/>
  <c r="AA302" i="182"/>
  <c r="AA303" i="182"/>
  <c r="AA304" i="182"/>
  <c r="AA305" i="182"/>
  <c r="AA306" i="182"/>
  <c r="AA307" i="182"/>
  <c r="AA308" i="182"/>
  <c r="AA309" i="182"/>
  <c r="AA310" i="182"/>
  <c r="AA311" i="182"/>
  <c r="AA312" i="182"/>
  <c r="AA313" i="182"/>
  <c r="AA314" i="182"/>
  <c r="AA315" i="182"/>
  <c r="AA316" i="182"/>
  <c r="AA317" i="182"/>
  <c r="AA318" i="182"/>
  <c r="AA319" i="182"/>
  <c r="AA320" i="182"/>
  <c r="AA321" i="182"/>
  <c r="AA322" i="182"/>
  <c r="AA323" i="182"/>
  <c r="AA324" i="182"/>
  <c r="AA325" i="182"/>
  <c r="AA326" i="182"/>
  <c r="AA327" i="182"/>
  <c r="AA43" i="182"/>
  <c r="R324" i="182"/>
  <c r="R325" i="182"/>
  <c r="R307" i="182"/>
  <c r="R308" i="182"/>
  <c r="R309" i="182"/>
  <c r="R310" i="182"/>
  <c r="R311" i="182"/>
  <c r="R312" i="182"/>
  <c r="R313" i="182"/>
  <c r="R314" i="182"/>
  <c r="R315" i="182"/>
  <c r="R316" i="182"/>
  <c r="R317" i="182"/>
  <c r="R318" i="182"/>
  <c r="R319" i="182"/>
  <c r="R320" i="182"/>
  <c r="R321" i="182"/>
  <c r="R322" i="182"/>
  <c r="R323" i="182"/>
  <c r="R44" i="182"/>
  <c r="R45" i="182"/>
  <c r="R46" i="182"/>
  <c r="R47" i="182"/>
  <c r="R48" i="182"/>
  <c r="R49" i="182"/>
  <c r="R50" i="182"/>
  <c r="R51" i="182"/>
  <c r="R52" i="182"/>
  <c r="R53" i="182"/>
  <c r="R54" i="182"/>
  <c r="R55" i="182"/>
  <c r="R56" i="182"/>
  <c r="R57" i="182"/>
  <c r="R58" i="182"/>
  <c r="R59" i="182"/>
  <c r="R60" i="182"/>
  <c r="R61" i="182"/>
  <c r="R62" i="182"/>
  <c r="R63" i="182"/>
  <c r="R64" i="182"/>
  <c r="R65" i="182"/>
  <c r="R66" i="182"/>
  <c r="R67" i="182"/>
  <c r="R68" i="182"/>
  <c r="R69" i="182"/>
  <c r="R70" i="182"/>
  <c r="R71" i="182"/>
  <c r="R72" i="182"/>
  <c r="R73" i="182"/>
  <c r="R74" i="182"/>
  <c r="R75" i="182"/>
  <c r="R76" i="182"/>
  <c r="R77" i="182"/>
  <c r="R78" i="182"/>
  <c r="R79" i="182"/>
  <c r="R80" i="182"/>
  <c r="R81" i="182"/>
  <c r="R82" i="182"/>
  <c r="R83" i="182"/>
  <c r="R84" i="182"/>
  <c r="R85" i="182"/>
  <c r="R86" i="182"/>
  <c r="R87" i="182"/>
  <c r="R88" i="182"/>
  <c r="R89" i="182"/>
  <c r="R90" i="182"/>
  <c r="R91" i="182"/>
  <c r="R92" i="182"/>
  <c r="R93" i="182"/>
  <c r="R94" i="182"/>
  <c r="R95" i="182"/>
  <c r="R96" i="182"/>
  <c r="R97" i="182"/>
  <c r="R98" i="182"/>
  <c r="R99" i="182"/>
  <c r="R100" i="182"/>
  <c r="R101" i="182"/>
  <c r="R102" i="182"/>
  <c r="R103" i="182"/>
  <c r="R104" i="182"/>
  <c r="R105" i="182"/>
  <c r="R106" i="182"/>
  <c r="R107" i="182"/>
  <c r="R108" i="182"/>
  <c r="R109" i="182"/>
  <c r="R110" i="182"/>
  <c r="R111" i="182"/>
  <c r="R112" i="182"/>
  <c r="R113" i="182"/>
  <c r="R114" i="182"/>
  <c r="R115" i="182"/>
  <c r="R116" i="182"/>
  <c r="R117" i="182"/>
  <c r="R118" i="182"/>
  <c r="R119" i="182"/>
  <c r="R120" i="182"/>
  <c r="R121" i="182"/>
  <c r="R122" i="182"/>
  <c r="R123" i="182"/>
  <c r="R124" i="182"/>
  <c r="R125" i="182"/>
  <c r="R126" i="182"/>
  <c r="R127" i="182"/>
  <c r="R128" i="182"/>
  <c r="R129" i="182"/>
  <c r="R130" i="182"/>
  <c r="R131" i="182"/>
  <c r="R132" i="182"/>
  <c r="R133" i="182"/>
  <c r="R134" i="182"/>
  <c r="R135" i="182"/>
  <c r="R136" i="182"/>
  <c r="R137" i="182"/>
  <c r="R138" i="182"/>
  <c r="R139" i="182"/>
  <c r="R140" i="182"/>
  <c r="R141" i="182"/>
  <c r="R142" i="182"/>
  <c r="R143" i="182"/>
  <c r="R144" i="182"/>
  <c r="R145" i="182"/>
  <c r="R146" i="182"/>
  <c r="R147" i="182"/>
  <c r="R148" i="182"/>
  <c r="R149" i="182"/>
  <c r="R150" i="182"/>
  <c r="R151" i="182"/>
  <c r="R152" i="182"/>
  <c r="R153" i="182"/>
  <c r="R154" i="182"/>
  <c r="R155" i="182"/>
  <c r="R156" i="182"/>
  <c r="R157" i="182"/>
  <c r="R158" i="182"/>
  <c r="R159" i="182"/>
  <c r="R160" i="182"/>
  <c r="R161" i="182"/>
  <c r="R162" i="182"/>
  <c r="R163" i="182"/>
  <c r="R164" i="182"/>
  <c r="R165" i="182"/>
  <c r="R166" i="182"/>
  <c r="R167" i="182"/>
  <c r="R168" i="182"/>
  <c r="R169" i="182"/>
  <c r="R170" i="182"/>
  <c r="R171" i="182"/>
  <c r="R172" i="182"/>
  <c r="R173" i="182"/>
  <c r="R174" i="182"/>
  <c r="R175" i="182"/>
  <c r="R176" i="182"/>
  <c r="R177" i="182"/>
  <c r="R178" i="182"/>
  <c r="R179" i="182"/>
  <c r="R180" i="182"/>
  <c r="R181" i="182"/>
  <c r="R182" i="182"/>
  <c r="R183" i="182"/>
  <c r="R184" i="182"/>
  <c r="R185" i="182"/>
  <c r="R186" i="182"/>
  <c r="R187" i="182"/>
  <c r="R188" i="182"/>
  <c r="R189" i="182"/>
  <c r="R190" i="182"/>
  <c r="R191" i="182"/>
  <c r="R192" i="182"/>
  <c r="R193" i="182"/>
  <c r="R194" i="182"/>
  <c r="R195" i="182"/>
  <c r="R196" i="182"/>
  <c r="R197" i="182"/>
  <c r="R198" i="182"/>
  <c r="R199" i="182"/>
  <c r="R200" i="182"/>
  <c r="R201" i="182"/>
  <c r="R202" i="182"/>
  <c r="R203" i="182"/>
  <c r="R204" i="182"/>
  <c r="R205" i="182"/>
  <c r="R206" i="182"/>
  <c r="R207" i="182"/>
  <c r="R208" i="182"/>
  <c r="R209" i="182"/>
  <c r="R210" i="182"/>
  <c r="R211" i="182"/>
  <c r="R212" i="182"/>
  <c r="R213" i="182"/>
  <c r="R214" i="182"/>
  <c r="R215" i="182"/>
  <c r="R216" i="182"/>
  <c r="R217" i="182"/>
  <c r="R218" i="182"/>
  <c r="R219" i="182"/>
  <c r="R220" i="182"/>
  <c r="R221" i="182"/>
  <c r="R222" i="182"/>
  <c r="R223" i="182"/>
  <c r="R224" i="182"/>
  <c r="R225" i="182"/>
  <c r="R226" i="182"/>
  <c r="R227" i="182"/>
  <c r="R228" i="182"/>
  <c r="R229" i="182"/>
  <c r="R230" i="182"/>
  <c r="R231" i="182"/>
  <c r="R232" i="182"/>
  <c r="R233" i="182"/>
  <c r="R234" i="182"/>
  <c r="R235" i="182"/>
  <c r="R236" i="182"/>
  <c r="R237" i="182"/>
  <c r="R238" i="182"/>
  <c r="R239" i="182"/>
  <c r="R240" i="182"/>
  <c r="R241" i="182"/>
  <c r="R242" i="182"/>
  <c r="R243" i="182"/>
  <c r="R244" i="182"/>
  <c r="R245" i="182"/>
  <c r="R246" i="182"/>
  <c r="R247" i="182"/>
  <c r="R248" i="182"/>
  <c r="R249" i="182"/>
  <c r="R250" i="182"/>
  <c r="R251" i="182"/>
  <c r="R252" i="182"/>
  <c r="R253" i="182"/>
  <c r="R254" i="182"/>
  <c r="R255" i="182"/>
  <c r="R256" i="182"/>
  <c r="R257" i="182"/>
  <c r="R258" i="182"/>
  <c r="R259" i="182"/>
  <c r="R260" i="182"/>
  <c r="R261" i="182"/>
  <c r="R262" i="182"/>
  <c r="R263" i="182"/>
  <c r="R264" i="182"/>
  <c r="R265" i="182"/>
  <c r="R266" i="182"/>
  <c r="R267" i="182"/>
  <c r="R268" i="182"/>
  <c r="R269" i="182"/>
  <c r="R270" i="182"/>
  <c r="R271" i="182"/>
  <c r="R272" i="182"/>
  <c r="R273" i="182"/>
  <c r="R274" i="182"/>
  <c r="R275" i="182"/>
  <c r="R276" i="182"/>
  <c r="R277" i="182"/>
  <c r="R278" i="182"/>
  <c r="R279" i="182"/>
  <c r="R280" i="182"/>
  <c r="R281" i="182"/>
  <c r="R282" i="182"/>
  <c r="R283" i="182"/>
  <c r="R284" i="182"/>
  <c r="R285" i="182"/>
  <c r="R286" i="182"/>
  <c r="R287" i="182"/>
  <c r="R288" i="182"/>
  <c r="R289" i="182"/>
  <c r="R290" i="182"/>
  <c r="R291" i="182"/>
  <c r="R292" i="182"/>
  <c r="R293" i="182"/>
  <c r="R294" i="182"/>
  <c r="R295" i="182"/>
  <c r="R296" i="182"/>
  <c r="R297" i="182"/>
  <c r="R298" i="182"/>
  <c r="R299" i="182"/>
  <c r="R300" i="182"/>
  <c r="R301" i="182"/>
  <c r="R302" i="182"/>
  <c r="R303" i="182"/>
  <c r="R304" i="182"/>
  <c r="R305" i="182"/>
  <c r="R306" i="182"/>
  <c r="R43" i="182"/>
  <c r="C8" i="1"/>
  <c r="E8" i="177"/>
  <c r="E9" i="177"/>
  <c r="E10" i="177"/>
  <c r="E11" i="177"/>
  <c r="E12" i="177"/>
  <c r="E13" i="177"/>
  <c r="E14" i="177"/>
  <c r="E15" i="177"/>
  <c r="E16" i="177"/>
  <c r="E17" i="177"/>
  <c r="E18" i="177"/>
  <c r="E19" i="177"/>
  <c r="E20" i="177"/>
  <c r="E21" i="177"/>
  <c r="E22" i="177"/>
  <c r="E23" i="177"/>
  <c r="E24" i="177"/>
  <c r="E25" i="177"/>
  <c r="E26" i="177"/>
  <c r="E27" i="177"/>
  <c r="E28" i="177"/>
  <c r="E29" i="177"/>
  <c r="E30" i="177"/>
  <c r="E31" i="177"/>
  <c r="E32" i="177"/>
  <c r="E33" i="177"/>
  <c r="E34" i="177"/>
  <c r="E35" i="177"/>
  <c r="E36" i="177"/>
  <c r="E37" i="177"/>
  <c r="E7" i="177"/>
  <c r="S1" i="139"/>
  <c r="Q1" i="177"/>
  <c r="R1" i="178"/>
  <c r="M1" i="179"/>
  <c r="O1" i="143"/>
  <c r="Q1" i="130"/>
  <c r="Q1" i="174"/>
  <c r="M1" i="56"/>
  <c r="K1" i="156"/>
  <c r="I1" i="167"/>
  <c r="I1" i="165"/>
  <c r="K1" i="164"/>
  <c r="K1" i="163"/>
  <c r="N1" i="182"/>
  <c r="U1" i="154"/>
  <c r="M1" i="134"/>
  <c r="K1" i="136"/>
  <c r="K1" i="77"/>
  <c r="Q2" i="174" l="1"/>
  <c r="H2" i="168"/>
  <c r="H82" i="134"/>
  <c r="H83" i="134"/>
  <c r="N2" i="182"/>
  <c r="L30" i="182"/>
  <c r="L31" i="182"/>
  <c r="K32" i="182"/>
  <c r="K2" i="156"/>
  <c r="M2" i="56"/>
  <c r="K2" i="77"/>
  <c r="K2" i="136"/>
  <c r="M2" i="134"/>
  <c r="U2" i="154"/>
  <c r="O2" i="143"/>
  <c r="Q2" i="130"/>
  <c r="M2" i="179"/>
  <c r="K2" i="163"/>
  <c r="R2" i="178"/>
  <c r="K2" i="164"/>
  <c r="Q2" i="177"/>
  <c r="I2" i="165"/>
  <c r="S2" i="139"/>
  <c r="I2" i="167"/>
  <c r="G94" i="134" l="1"/>
  <c r="A103" i="136"/>
  <c r="A104" i="136"/>
  <c r="A105" i="136"/>
  <c r="A106" i="136"/>
  <c r="A107" i="136"/>
  <c r="A109" i="136"/>
  <c r="A150" i="134" l="1"/>
  <c r="A151" i="134"/>
  <c r="A152" i="134"/>
  <c r="A153" i="134"/>
  <c r="A154" i="134"/>
  <c r="A155" i="134"/>
  <c r="A156" i="134"/>
  <c r="A148" i="134"/>
  <c r="A149" i="134"/>
  <c r="A146" i="134"/>
  <c r="J18" i="136"/>
  <c r="R278" i="130" l="1"/>
  <c r="Q278" i="130"/>
  <c r="P278" i="130"/>
  <c r="O278" i="130"/>
  <c r="M278" i="130"/>
  <c r="L278" i="130"/>
  <c r="K278" i="130"/>
  <c r="J278" i="130"/>
  <c r="H278" i="130"/>
  <c r="H282" i="130" s="1"/>
  <c r="G278" i="130"/>
  <c r="G282" i="130" s="1"/>
  <c r="F278" i="130"/>
  <c r="F282" i="130" s="1"/>
  <c r="E278" i="130"/>
  <c r="E282" i="130" s="1"/>
  <c r="H357" i="182" l="1"/>
  <c r="G357" i="182"/>
  <c r="J340" i="182"/>
  <c r="I340" i="182"/>
  <c r="H340" i="182"/>
  <c r="G339" i="182"/>
  <c r="G338" i="182"/>
  <c r="G337" i="182"/>
  <c r="Z328" i="182"/>
  <c r="Y328" i="182"/>
  <c r="X328" i="182"/>
  <c r="W328" i="182"/>
  <c r="V328" i="182"/>
  <c r="U328" i="182"/>
  <c r="T328" i="182"/>
  <c r="S328" i="182"/>
  <c r="Q328" i="182"/>
  <c r="P328" i="182"/>
  <c r="O328" i="182"/>
  <c r="M328" i="182"/>
  <c r="L328" i="182"/>
  <c r="K16" i="182" s="1"/>
  <c r="K328" i="182"/>
  <c r="J328" i="182"/>
  <c r="K15" i="182" s="1"/>
  <c r="R327" i="182"/>
  <c r="AS43" i="182"/>
  <c r="AR43" i="182"/>
  <c r="AQ43" i="182"/>
  <c r="AP43" i="182"/>
  <c r="AO43" i="182"/>
  <c r="P33" i="182"/>
  <c r="O33" i="182"/>
  <c r="M33" i="182"/>
  <c r="K19" i="182" s="1"/>
  <c r="K33" i="182"/>
  <c r="J33" i="182"/>
  <c r="K18" i="182" s="1"/>
  <c r="H33" i="182"/>
  <c r="G33" i="182"/>
  <c r="N31" i="182"/>
  <c r="N30" i="182"/>
  <c r="L29" i="182"/>
  <c r="N29" i="182" s="1"/>
  <c r="J21" i="182"/>
  <c r="I21" i="182"/>
  <c r="H21" i="182"/>
  <c r="G21" i="182"/>
  <c r="A8" i="182"/>
  <c r="A7" i="182"/>
  <c r="A6" i="182"/>
  <c r="A5" i="182"/>
  <c r="A61" i="177"/>
  <c r="A60" i="177"/>
  <c r="A59" i="177"/>
  <c r="A58" i="177"/>
  <c r="A57" i="177"/>
  <c r="A56" i="177"/>
  <c r="A55" i="177"/>
  <c r="A54" i="177"/>
  <c r="A53" i="177"/>
  <c r="A52" i="177"/>
  <c r="A51" i="177"/>
  <c r="A50" i="177"/>
  <c r="A49" i="177"/>
  <c r="A48" i="177"/>
  <c r="A47" i="177"/>
  <c r="A46" i="177"/>
  <c r="A45" i="177"/>
  <c r="A44" i="177"/>
  <c r="A43" i="177"/>
  <c r="A42" i="177"/>
  <c r="A41" i="177"/>
  <c r="A40" i="177"/>
  <c r="A39" i="177"/>
  <c r="A38" i="177"/>
  <c r="A37" i="177"/>
  <c r="A36" i="177"/>
  <c r="A35" i="177"/>
  <c r="A34" i="177"/>
  <c r="A33" i="177"/>
  <c r="A32" i="177"/>
  <c r="A31" i="177"/>
  <c r="A30" i="177"/>
  <c r="A29" i="177"/>
  <c r="A28" i="177"/>
  <c r="A27" i="177"/>
  <c r="A26" i="177"/>
  <c r="A25" i="177"/>
  <c r="A24" i="177"/>
  <c r="A23" i="177"/>
  <c r="A22" i="177"/>
  <c r="A21" i="177"/>
  <c r="A20" i="177"/>
  <c r="A19" i="177"/>
  <c r="A18" i="177"/>
  <c r="A17" i="177"/>
  <c r="A16" i="177"/>
  <c r="A15" i="177"/>
  <c r="A14" i="177"/>
  <c r="A13" i="177"/>
  <c r="E46" i="177"/>
  <c r="A12" i="177"/>
  <c r="A11" i="177"/>
  <c r="A10" i="177"/>
  <c r="A9" i="177"/>
  <c r="A8" i="177"/>
  <c r="A7" i="177"/>
  <c r="A6" i="177"/>
  <c r="A5" i="177"/>
  <c r="A37" i="178"/>
  <c r="A36" i="178"/>
  <c r="A35" i="178"/>
  <c r="A34" i="178"/>
  <c r="A33" i="178"/>
  <c r="A32" i="178"/>
  <c r="A31" i="178"/>
  <c r="A30" i="178"/>
  <c r="A29" i="178"/>
  <c r="A28" i="178"/>
  <c r="A27" i="178"/>
  <c r="A26" i="178"/>
  <c r="A25" i="178"/>
  <c r="A24" i="178"/>
  <c r="A23" i="178"/>
  <c r="A22" i="178"/>
  <c r="A21" i="178"/>
  <c r="A20" i="178"/>
  <c r="A19" i="178"/>
  <c r="A18" i="178"/>
  <c r="A17" i="178"/>
  <c r="A16" i="178"/>
  <c r="A15" i="178"/>
  <c r="A14" i="178"/>
  <c r="A13" i="178"/>
  <c r="A12" i="178"/>
  <c r="A11" i="178"/>
  <c r="A10" i="178"/>
  <c r="A9" i="178"/>
  <c r="A8" i="178"/>
  <c r="A7" i="178"/>
  <c r="A6" i="178"/>
  <c r="A5" i="178"/>
  <c r="N42" i="176"/>
  <c r="M42" i="176"/>
  <c r="B42" i="176"/>
  <c r="N41" i="176"/>
  <c r="M41" i="176"/>
  <c r="B41" i="176"/>
  <c r="N40" i="176"/>
  <c r="M40" i="176"/>
  <c r="B40" i="176"/>
  <c r="B34" i="176"/>
  <c r="E33" i="176"/>
  <c r="B33" i="176"/>
  <c r="B32" i="176"/>
  <c r="B31" i="176"/>
  <c r="B30" i="176"/>
  <c r="B29" i="176"/>
  <c r="B28" i="176"/>
  <c r="B27" i="176"/>
  <c r="B26" i="176"/>
  <c r="B25" i="176"/>
  <c r="B24" i="176"/>
  <c r="B23" i="176"/>
  <c r="B22" i="176"/>
  <c r="B21" i="176"/>
  <c r="B20" i="176"/>
  <c r="B19" i="176"/>
  <c r="B18" i="176"/>
  <c r="B17" i="176"/>
  <c r="B16" i="176"/>
  <c r="B15" i="176"/>
  <c r="B14" i="176"/>
  <c r="B13" i="176"/>
  <c r="B12" i="176"/>
  <c r="B11" i="176"/>
  <c r="B10" i="176"/>
  <c r="B9" i="176"/>
  <c r="B8" i="176"/>
  <c r="B7" i="176"/>
  <c r="B6" i="176"/>
  <c r="B5" i="176"/>
  <c r="B22" i="175"/>
  <c r="B21" i="175"/>
  <c r="B20" i="175"/>
  <c r="B19" i="175"/>
  <c r="B18" i="175"/>
  <c r="B17" i="175"/>
  <c r="B16" i="175"/>
  <c r="B15" i="175"/>
  <c r="B14" i="175"/>
  <c r="B13" i="175"/>
  <c r="B12" i="175"/>
  <c r="B11" i="175"/>
  <c r="B10" i="175"/>
  <c r="B9" i="175"/>
  <c r="B8" i="175"/>
  <c r="B7" i="175"/>
  <c r="B6" i="175"/>
  <c r="B5" i="175"/>
  <c r="A132" i="134"/>
  <c r="A133" i="134"/>
  <c r="A134" i="134"/>
  <c r="A135" i="134"/>
  <c r="A136" i="134"/>
  <c r="A137" i="134"/>
  <c r="A138" i="134"/>
  <c r="A139" i="134"/>
  <c r="A140" i="134"/>
  <c r="A141" i="134"/>
  <c r="A142" i="134"/>
  <c r="A22" i="165"/>
  <c r="A23" i="165"/>
  <c r="A18" i="165"/>
  <c r="A19" i="165"/>
  <c r="A20" i="165"/>
  <c r="A21" i="165"/>
  <c r="AA328" i="182" l="1"/>
  <c r="AT43" i="182"/>
  <c r="E45" i="177"/>
  <c r="E43" i="177"/>
  <c r="E47" i="177"/>
  <c r="E44" i="177"/>
  <c r="E39" i="177"/>
  <c r="E42" i="177"/>
  <c r="G12" i="154" l="1"/>
  <c r="F11" i="164" s="1"/>
  <c r="F14" i="164" l="1"/>
  <c r="G11" i="164"/>
  <c r="G14" i="164" s="1"/>
  <c r="A25" i="167"/>
  <c r="A21" i="167"/>
  <c r="A23" i="167"/>
  <c r="A24" i="167"/>
  <c r="A108" i="63" l="1"/>
  <c r="A107" i="63"/>
  <c r="A96" i="63"/>
  <c r="A97" i="63"/>
  <c r="A98" i="63"/>
  <c r="I98" i="63"/>
  <c r="I105" i="63" s="1"/>
  <c r="I112" i="63" s="1"/>
  <c r="J98" i="63"/>
  <c r="J105" i="63" s="1"/>
  <c r="J112" i="63" s="1"/>
  <c r="K98" i="63"/>
  <c r="K105" i="63" s="1"/>
  <c r="K112" i="63" s="1"/>
  <c r="L98" i="63"/>
  <c r="L105" i="63" s="1"/>
  <c r="L112" i="63" s="1"/>
  <c r="M98" i="63"/>
  <c r="M105" i="63" s="1"/>
  <c r="M112" i="63" s="1"/>
  <c r="N98" i="63"/>
  <c r="N105" i="63" s="1"/>
  <c r="N112" i="63" s="1"/>
  <c r="O98" i="63"/>
  <c r="O105" i="63" s="1"/>
  <c r="O112" i="63" s="1"/>
  <c r="P98" i="63"/>
  <c r="P105" i="63" s="1"/>
  <c r="P112" i="63" s="1"/>
  <c r="Q98" i="63"/>
  <c r="Q105" i="63" s="1"/>
  <c r="Q112" i="63" s="1"/>
  <c r="R98" i="63"/>
  <c r="R105" i="63" s="1"/>
  <c r="R112" i="63" s="1"/>
  <c r="A99" i="63"/>
  <c r="A100" i="63"/>
  <c r="A101" i="63"/>
  <c r="A102" i="63"/>
  <c r="A103" i="63"/>
  <c r="A104" i="63"/>
  <c r="A105" i="63"/>
  <c r="A106" i="63"/>
  <c r="I106" i="63"/>
  <c r="I113" i="63" s="1"/>
  <c r="J106" i="63"/>
  <c r="J113" i="63" s="1"/>
  <c r="K106" i="63"/>
  <c r="K113" i="63" s="1"/>
  <c r="L106" i="63"/>
  <c r="L113" i="63" s="1"/>
  <c r="M106" i="63"/>
  <c r="M113" i="63" s="1"/>
  <c r="N106" i="63"/>
  <c r="N113" i="63" s="1"/>
  <c r="O106" i="63"/>
  <c r="O113" i="63" s="1"/>
  <c r="P106" i="63"/>
  <c r="P113" i="63" s="1"/>
  <c r="Q106" i="63"/>
  <c r="Q113" i="63" s="1"/>
  <c r="R106" i="63"/>
  <c r="R113" i="63" s="1"/>
  <c r="A109" i="63"/>
  <c r="A110" i="63"/>
  <c r="A118" i="63"/>
  <c r="A119" i="63"/>
  <c r="A120" i="63"/>
  <c r="A121" i="63"/>
  <c r="A122" i="63"/>
  <c r="A123" i="63" l="1"/>
  <c r="A124" i="63"/>
  <c r="A125" i="63"/>
  <c r="A126" i="63"/>
  <c r="A127" i="63"/>
  <c r="A128" i="63"/>
  <c r="A129" i="63"/>
  <c r="A40" i="136" l="1"/>
  <c r="A41" i="136"/>
  <c r="A44" i="136"/>
  <c r="A45" i="136"/>
  <c r="A46" i="136"/>
  <c r="A47" i="136"/>
  <c r="A48" i="136"/>
  <c r="A49" i="136"/>
  <c r="A50" i="136"/>
  <c r="A51" i="136"/>
  <c r="A52" i="136"/>
  <c r="A53" i="136"/>
  <c r="A54" i="136"/>
  <c r="A55" i="136"/>
  <c r="A56" i="136"/>
  <c r="A57" i="136"/>
  <c r="A58" i="136"/>
  <c r="A59" i="136"/>
  <c r="A60" i="136"/>
  <c r="A61" i="136"/>
  <c r="A62" i="136"/>
  <c r="A63" i="136"/>
  <c r="A64" i="136"/>
  <c r="A65" i="136"/>
  <c r="A66" i="136"/>
  <c r="A67" i="136"/>
  <c r="A68" i="136"/>
  <c r="A69" i="136"/>
  <c r="A70" i="136"/>
  <c r="A71" i="136"/>
  <c r="A72" i="136"/>
  <c r="A73" i="136"/>
  <c r="A74" i="136"/>
  <c r="A75" i="136"/>
  <c r="A76" i="136"/>
  <c r="A77" i="136"/>
  <c r="A78" i="136"/>
  <c r="A79" i="136"/>
  <c r="A80" i="136"/>
  <c r="A81" i="136"/>
  <c r="A82" i="136"/>
  <c r="A83" i="136"/>
  <c r="A84" i="136"/>
  <c r="A85" i="136"/>
  <c r="A86" i="136"/>
  <c r="A87" i="136"/>
  <c r="A88" i="136"/>
  <c r="A89" i="136"/>
  <c r="A90" i="136"/>
  <c r="A91" i="136"/>
  <c r="A92" i="136"/>
  <c r="A93" i="136"/>
  <c r="A94" i="136"/>
  <c r="A95" i="136"/>
  <c r="A96" i="136"/>
  <c r="A97" i="136"/>
  <c r="A98" i="136"/>
  <c r="A99" i="136"/>
  <c r="A100" i="136"/>
  <c r="A101" i="136"/>
  <c r="A102" i="136"/>
  <c r="A110" i="136"/>
  <c r="A111" i="136"/>
  <c r="A112" i="136"/>
  <c r="A113" i="136"/>
  <c r="A114" i="136"/>
  <c r="A115" i="136"/>
  <c r="A116" i="136"/>
  <c r="A117" i="136"/>
  <c r="A118" i="136"/>
  <c r="A119" i="136"/>
  <c r="A120" i="136"/>
  <c r="A121" i="136"/>
  <c r="A122" i="136"/>
  <c r="A123" i="136"/>
  <c r="A124" i="136"/>
  <c r="A125" i="136"/>
  <c r="A126" i="136"/>
  <c r="A127" i="136"/>
  <c r="A128" i="136"/>
  <c r="A129" i="136"/>
  <c r="A130" i="136"/>
  <c r="A131" i="136"/>
  <c r="A132" i="136"/>
  <c r="A133" i="136"/>
  <c r="A134" i="136"/>
  <c r="A135" i="136"/>
  <c r="A136" i="136"/>
  <c r="A137" i="136"/>
  <c r="A138" i="136"/>
  <c r="A139" i="136"/>
  <c r="A140" i="136"/>
  <c r="A141" i="136"/>
  <c r="A142" i="136"/>
  <c r="G114" i="136"/>
  <c r="H114" i="136"/>
  <c r="I114" i="136"/>
  <c r="J114" i="136"/>
  <c r="Q90" i="139" l="1"/>
  <c r="O90" i="139"/>
  <c r="P90" i="139"/>
  <c r="R90" i="139"/>
  <c r="S90" i="139"/>
  <c r="O80" i="139"/>
  <c r="P80" i="139"/>
  <c r="Q80" i="139"/>
  <c r="R80" i="139"/>
  <c r="S80" i="139" l="1"/>
  <c r="F117" i="134" l="1" a="1"/>
  <c r="F117" i="134" s="1"/>
  <c r="H117" i="134" s="1"/>
  <c r="F116" i="134" a="1"/>
  <c r="F116" i="134" s="1"/>
  <c r="H116" i="134" s="1"/>
  <c r="F115" i="134" a="1"/>
  <c r="F115" i="134" s="1"/>
  <c r="H115" i="134" s="1"/>
  <c r="F112" i="134" a="1"/>
  <c r="F112" i="134" s="1"/>
  <c r="H112" i="134" s="1"/>
  <c r="F111" i="134" a="1"/>
  <c r="F111" i="134" s="1"/>
  <c r="H111" i="134" s="1"/>
  <c r="F110" i="134" a="1"/>
  <c r="F110" i="134" s="1"/>
  <c r="H110" i="134" s="1"/>
  <c r="F109" i="134" a="1"/>
  <c r="F109" i="134" s="1"/>
  <c r="H109" i="134" s="1"/>
  <c r="F108" i="134" a="1"/>
  <c r="F108" i="134" s="1"/>
  <c r="H108" i="134" s="1"/>
  <c r="F103" i="134" a="1"/>
  <c r="F103" i="134" s="1"/>
  <c r="H103" i="134" s="1"/>
  <c r="F101" i="134" a="1"/>
  <c r="F101" i="134" s="1"/>
  <c r="H101" i="134" s="1"/>
  <c r="F97" i="134" a="1"/>
  <c r="F97" i="134" s="1"/>
  <c r="H97" i="134" s="1"/>
  <c r="F96" i="134" a="1"/>
  <c r="F96" i="134" s="1"/>
  <c r="H96" i="134" s="1"/>
  <c r="F120" i="134" l="1" a="1"/>
  <c r="F120" i="134" s="1"/>
  <c r="H120" i="134" s="1"/>
  <c r="J122" i="63" l="1"/>
  <c r="J121" i="63"/>
  <c r="J125" i="63" l="1"/>
  <c r="J126" i="63"/>
  <c r="A554" i="143" l="1"/>
  <c r="A553" i="143"/>
  <c r="A552" i="143"/>
  <c r="A551" i="143"/>
  <c r="A550" i="143"/>
  <c r="A549" i="143"/>
  <c r="A548" i="143"/>
  <c r="A547" i="143"/>
  <c r="A546" i="143"/>
  <c r="A545" i="143"/>
  <c r="A544" i="143"/>
  <c r="A543" i="143"/>
  <c r="A542" i="143"/>
  <c r="A541" i="143"/>
  <c r="A540" i="143"/>
  <c r="A539" i="143"/>
  <c r="A538" i="143"/>
  <c r="A537" i="143"/>
  <c r="A536" i="143"/>
  <c r="A535" i="143"/>
  <c r="A534" i="143"/>
  <c r="A533" i="143"/>
  <c r="A532" i="143"/>
  <c r="A531" i="143"/>
  <c r="A530" i="143"/>
  <c r="A529" i="143"/>
  <c r="A528" i="143"/>
  <c r="A527" i="143"/>
  <c r="A526" i="143"/>
  <c r="A525" i="143"/>
  <c r="A524" i="143"/>
  <c r="A523" i="143"/>
  <c r="A522" i="143"/>
  <c r="A521" i="143"/>
  <c r="A520" i="143"/>
  <c r="A519" i="143"/>
  <c r="A518" i="143"/>
  <c r="A517" i="143"/>
  <c r="A516" i="143"/>
  <c r="A515" i="143"/>
  <c r="A514" i="143"/>
  <c r="A513" i="143"/>
  <c r="A512" i="143"/>
  <c r="A511" i="143"/>
  <c r="A510" i="143"/>
  <c r="A509" i="143"/>
  <c r="A508" i="143"/>
  <c r="A507" i="143"/>
  <c r="A506" i="143"/>
  <c r="A505" i="143"/>
  <c r="A504" i="143"/>
  <c r="A503" i="143"/>
  <c r="A502" i="143"/>
  <c r="A501" i="143"/>
  <c r="A500" i="143"/>
  <c r="A499" i="143"/>
  <c r="A498" i="143"/>
  <c r="A497" i="143"/>
  <c r="A496" i="143"/>
  <c r="A495" i="143"/>
  <c r="A494" i="143"/>
  <c r="A493" i="143"/>
  <c r="A492" i="143"/>
  <c r="A491" i="143"/>
  <c r="A490" i="143"/>
  <c r="A489" i="143"/>
  <c r="A488" i="143"/>
  <c r="A487" i="143"/>
  <c r="A486" i="143"/>
  <c r="A485" i="143"/>
  <c r="A484" i="143"/>
  <c r="A483" i="143"/>
  <c r="A482" i="143"/>
  <c r="A481" i="143"/>
  <c r="A480" i="143"/>
  <c r="A479" i="143"/>
  <c r="A478" i="143"/>
  <c r="A477" i="143"/>
  <c r="A476" i="143"/>
  <c r="A475" i="143"/>
  <c r="A474" i="143"/>
  <c r="A473" i="143"/>
  <c r="A472" i="143"/>
  <c r="A471" i="143"/>
  <c r="A470" i="143"/>
  <c r="A469" i="143"/>
  <c r="A468" i="143"/>
  <c r="A467" i="143"/>
  <c r="A466" i="143"/>
  <c r="A465" i="143"/>
  <c r="A464" i="143"/>
  <c r="A463" i="143"/>
  <c r="A462" i="143"/>
  <c r="A461" i="143"/>
  <c r="A460" i="143"/>
  <c r="A459" i="143"/>
  <c r="A458" i="143"/>
  <c r="A457" i="143"/>
  <c r="A456" i="143"/>
  <c r="A455" i="143"/>
  <c r="A454" i="143"/>
  <c r="A453" i="143"/>
  <c r="A452" i="143"/>
  <c r="A451" i="143"/>
  <c r="A450" i="143"/>
  <c r="A449" i="143"/>
  <c r="A448" i="143"/>
  <c r="A447" i="143"/>
  <c r="A446" i="143"/>
  <c r="A445" i="143"/>
  <c r="A444" i="143"/>
  <c r="A443" i="143"/>
  <c r="A442" i="143"/>
  <c r="A441" i="143"/>
  <c r="A440" i="143"/>
  <c r="A439" i="143"/>
  <c r="A438" i="143"/>
  <c r="A437" i="143"/>
  <c r="A436" i="143"/>
  <c r="A435" i="143"/>
  <c r="A434" i="143"/>
  <c r="A433" i="143"/>
  <c r="A432" i="143"/>
  <c r="A431" i="143"/>
  <c r="A430" i="143"/>
  <c r="A429" i="143"/>
  <c r="A428" i="143"/>
  <c r="A427" i="143"/>
  <c r="A426" i="143"/>
  <c r="A425" i="143"/>
  <c r="A424" i="143"/>
  <c r="A423" i="143"/>
  <c r="A422" i="143"/>
  <c r="A421" i="143"/>
  <c r="A420" i="143"/>
  <c r="A419" i="143"/>
  <c r="A418" i="143"/>
  <c r="A417" i="143"/>
  <c r="A416" i="143"/>
  <c r="A415" i="143"/>
  <c r="A414" i="143"/>
  <c r="A413" i="143"/>
  <c r="A412" i="143"/>
  <c r="A411" i="143"/>
  <c r="A410" i="143"/>
  <c r="A409" i="143"/>
  <c r="A408" i="143"/>
  <c r="A407" i="143"/>
  <c r="A406" i="143"/>
  <c r="A405" i="143"/>
  <c r="A404" i="143"/>
  <c r="A403" i="143"/>
  <c r="A402" i="143"/>
  <c r="A401" i="143"/>
  <c r="A400" i="143"/>
  <c r="A399" i="143"/>
  <c r="A398" i="143"/>
  <c r="A397" i="143"/>
  <c r="A396" i="143"/>
  <c r="A395" i="143"/>
  <c r="A394" i="143"/>
  <c r="A393" i="143"/>
  <c r="A392" i="143"/>
  <c r="A391" i="143"/>
  <c r="A390" i="143"/>
  <c r="A389" i="143"/>
  <c r="A388" i="143"/>
  <c r="A387" i="143"/>
  <c r="A386" i="143"/>
  <c r="A385" i="143"/>
  <c r="A384" i="143"/>
  <c r="A383" i="143"/>
  <c r="A382" i="143"/>
  <c r="A381" i="143"/>
  <c r="A380" i="143"/>
  <c r="A379" i="143"/>
  <c r="A378" i="143"/>
  <c r="A377" i="143"/>
  <c r="A376" i="143"/>
  <c r="A375" i="143"/>
  <c r="A374" i="143"/>
  <c r="A373" i="143"/>
  <c r="A372" i="143"/>
  <c r="A371" i="143"/>
  <c r="A370" i="143"/>
  <c r="A369" i="143"/>
  <c r="A368" i="143"/>
  <c r="A367" i="143"/>
  <c r="A366" i="143"/>
  <c r="A365" i="143"/>
  <c r="A364" i="143"/>
  <c r="A363" i="143"/>
  <c r="A362" i="143"/>
  <c r="A361" i="143"/>
  <c r="A360" i="143"/>
  <c r="A359" i="143"/>
  <c r="A358" i="143"/>
  <c r="A357" i="143"/>
  <c r="A356" i="143"/>
  <c r="A355" i="143"/>
  <c r="A354" i="143"/>
  <c r="A353" i="143"/>
  <c r="A352" i="143"/>
  <c r="A351" i="143"/>
  <c r="A350" i="143"/>
  <c r="A349" i="143"/>
  <c r="A348" i="143"/>
  <c r="A347" i="143"/>
  <c r="A346" i="143"/>
  <c r="A345" i="143"/>
  <c r="A344" i="143"/>
  <c r="A343" i="143"/>
  <c r="A342" i="143"/>
  <c r="A341" i="143"/>
  <c r="A340" i="143"/>
  <c r="A339" i="143"/>
  <c r="A338" i="143"/>
  <c r="A337" i="143"/>
  <c r="A336" i="143"/>
  <c r="A335" i="143"/>
  <c r="A334" i="143"/>
  <c r="A333" i="143"/>
  <c r="A332" i="143"/>
  <c r="A331" i="143"/>
  <c r="A330" i="143"/>
  <c r="A329" i="143"/>
  <c r="A328" i="143"/>
  <c r="A327" i="143"/>
  <c r="A326" i="143"/>
  <c r="A325" i="143"/>
  <c r="A324" i="143"/>
  <c r="A323" i="143"/>
  <c r="A322" i="143"/>
  <c r="A321" i="143"/>
  <c r="A320" i="143"/>
  <c r="A319" i="143"/>
  <c r="A318" i="143"/>
  <c r="A317" i="143"/>
  <c r="A316" i="143"/>
  <c r="A315" i="143"/>
  <c r="A314" i="143"/>
  <c r="A313" i="143"/>
  <c r="A312" i="143"/>
  <c r="A311" i="143"/>
  <c r="A310" i="143"/>
  <c r="A309" i="143"/>
  <c r="A308" i="143"/>
  <c r="A307" i="143"/>
  <c r="A306" i="143"/>
  <c r="A305" i="143"/>
  <c r="A304" i="143"/>
  <c r="A303" i="143"/>
  <c r="A302" i="143"/>
  <c r="A301" i="143"/>
  <c r="A300" i="143"/>
  <c r="A299" i="143"/>
  <c r="A298" i="143"/>
  <c r="A297" i="143"/>
  <c r="A296" i="143"/>
  <c r="A295" i="143"/>
  <c r="A294" i="143"/>
  <c r="A293" i="143"/>
  <c r="A292" i="143"/>
  <c r="A291" i="143"/>
  <c r="A290" i="143"/>
  <c r="A289" i="143"/>
  <c r="A288" i="143"/>
  <c r="A287" i="143"/>
  <c r="A286" i="143"/>
  <c r="A285" i="143"/>
  <c r="A284" i="143"/>
  <c r="A283" i="143"/>
  <c r="A282" i="143"/>
  <c r="A281" i="143"/>
  <c r="A280" i="143"/>
  <c r="A279" i="143"/>
  <c r="A278" i="143"/>
  <c r="A277" i="143"/>
  <c r="A276" i="143"/>
  <c r="A275" i="143"/>
  <c r="A274" i="143"/>
  <c r="A273" i="143"/>
  <c r="A272" i="143"/>
  <c r="A271" i="143"/>
  <c r="A270" i="143"/>
  <c r="A269" i="143"/>
  <c r="A268" i="143"/>
  <c r="A267" i="143"/>
  <c r="A266" i="143"/>
  <c r="A265" i="143"/>
  <c r="A264" i="143"/>
  <c r="A263" i="143"/>
  <c r="A262" i="143"/>
  <c r="A261" i="143"/>
  <c r="A260" i="143"/>
  <c r="A259" i="143"/>
  <c r="A258" i="143"/>
  <c r="A257" i="143"/>
  <c r="A256" i="143"/>
  <c r="A255" i="143"/>
  <c r="A254" i="143"/>
  <c r="A253" i="143"/>
  <c r="A252" i="143"/>
  <c r="A251" i="143"/>
  <c r="A250" i="143"/>
  <c r="A249" i="143"/>
  <c r="A248" i="143"/>
  <c r="A247" i="143"/>
  <c r="A246" i="143"/>
  <c r="A245" i="143"/>
  <c r="A244" i="143"/>
  <c r="A243" i="143"/>
  <c r="A242" i="143"/>
  <c r="A241" i="143"/>
  <c r="A240" i="143"/>
  <c r="A239" i="143"/>
  <c r="A238" i="143"/>
  <c r="A237" i="143"/>
  <c r="A236" i="143"/>
  <c r="A235" i="143"/>
  <c r="A234" i="143"/>
  <c r="A233" i="143"/>
  <c r="A232" i="143"/>
  <c r="A231" i="143"/>
  <c r="A230" i="143"/>
  <c r="A229" i="143"/>
  <c r="A228" i="143"/>
  <c r="A227" i="143"/>
  <c r="A226" i="143"/>
  <c r="A225" i="143"/>
  <c r="A224" i="143"/>
  <c r="A223" i="143"/>
  <c r="A222" i="143"/>
  <c r="A221" i="143"/>
  <c r="A220" i="143"/>
  <c r="A219" i="143"/>
  <c r="A218" i="143"/>
  <c r="A217" i="143"/>
  <c r="A216" i="143"/>
  <c r="A215" i="143"/>
  <c r="A214" i="143"/>
  <c r="A213" i="143"/>
  <c r="A212" i="143"/>
  <c r="A211" i="143"/>
  <c r="A210" i="143"/>
  <c r="A209" i="143"/>
  <c r="A208" i="143"/>
  <c r="A207" i="143"/>
  <c r="A206" i="143"/>
  <c r="A205" i="143"/>
  <c r="A204" i="143"/>
  <c r="A203" i="143"/>
  <c r="A202" i="143"/>
  <c r="A201" i="143"/>
  <c r="A200" i="143"/>
  <c r="A199" i="143"/>
  <c r="A198" i="143"/>
  <c r="A197" i="143"/>
  <c r="A196" i="143"/>
  <c r="A195" i="143"/>
  <c r="A194" i="143"/>
  <c r="A193" i="143"/>
  <c r="A192" i="143"/>
  <c r="A191" i="143"/>
  <c r="A190" i="143"/>
  <c r="A189" i="143"/>
  <c r="A188" i="143"/>
  <c r="A187" i="143"/>
  <c r="A186" i="143"/>
  <c r="A185" i="143"/>
  <c r="A184" i="143"/>
  <c r="A183" i="143"/>
  <c r="A182" i="143"/>
  <c r="A181" i="143"/>
  <c r="A180" i="143"/>
  <c r="A179" i="143"/>
  <c r="A178" i="143"/>
  <c r="A177" i="143"/>
  <c r="A176" i="143"/>
  <c r="A175" i="143"/>
  <c r="A174" i="143"/>
  <c r="A173" i="143"/>
  <c r="A172" i="143"/>
  <c r="A171" i="143"/>
  <c r="A170" i="143"/>
  <c r="A169" i="143"/>
  <c r="A168" i="143"/>
  <c r="A167" i="143"/>
  <c r="A166" i="143"/>
  <c r="A165" i="143"/>
  <c r="A164" i="143"/>
  <c r="A163" i="143"/>
  <c r="A162" i="143"/>
  <c r="A161" i="143"/>
  <c r="A160" i="143"/>
  <c r="A159" i="143"/>
  <c r="A158" i="143"/>
  <c r="A157" i="143"/>
  <c r="A156" i="143"/>
  <c r="A155" i="143"/>
  <c r="A154" i="143"/>
  <c r="A153" i="143"/>
  <c r="A152" i="143"/>
  <c r="A151" i="143"/>
  <c r="A150" i="143"/>
  <c r="A149" i="143"/>
  <c r="A148" i="143"/>
  <c r="A147" i="143"/>
  <c r="A146" i="143"/>
  <c r="A145" i="143"/>
  <c r="A144" i="143"/>
  <c r="A143" i="143"/>
  <c r="A142" i="143"/>
  <c r="A141" i="143"/>
  <c r="A140" i="143"/>
  <c r="A139" i="143"/>
  <c r="A138" i="143"/>
  <c r="A137" i="143"/>
  <c r="A136" i="143"/>
  <c r="A135" i="143"/>
  <c r="A134" i="143"/>
  <c r="A133" i="143"/>
  <c r="A132" i="143"/>
  <c r="A131" i="143"/>
  <c r="A130" i="143"/>
  <c r="A129" i="143"/>
  <c r="A128" i="143"/>
  <c r="A127" i="143"/>
  <c r="A126" i="143"/>
  <c r="A125" i="143"/>
  <c r="A124" i="143"/>
  <c r="A123" i="143"/>
  <c r="A122" i="143"/>
  <c r="A121" i="143"/>
  <c r="A120" i="143"/>
  <c r="A119" i="143"/>
  <c r="A118" i="143"/>
  <c r="A117" i="143"/>
  <c r="A116" i="143"/>
  <c r="A115" i="143"/>
  <c r="A114" i="143"/>
  <c r="A113" i="143"/>
  <c r="A112" i="143"/>
  <c r="A111" i="143"/>
  <c r="A110" i="143"/>
  <c r="A109" i="143"/>
  <c r="A108" i="143"/>
  <c r="A107" i="143"/>
  <c r="A106" i="143"/>
  <c r="A105" i="143"/>
  <c r="A104" i="143"/>
  <c r="A103" i="143"/>
  <c r="A102" i="143"/>
  <c r="A101" i="143"/>
  <c r="A100" i="143"/>
  <c r="A99" i="143"/>
  <c r="A98" i="143"/>
  <c r="A97" i="143"/>
  <c r="A96" i="143"/>
  <c r="A95" i="143"/>
  <c r="A94" i="143"/>
  <c r="A93" i="143"/>
  <c r="A92" i="143"/>
  <c r="A91" i="143"/>
  <c r="A90" i="143"/>
  <c r="A89" i="143"/>
  <c r="A88" i="143"/>
  <c r="A87" i="143"/>
  <c r="A86" i="143"/>
  <c r="A85" i="143"/>
  <c r="A84" i="143"/>
  <c r="A83" i="143"/>
  <c r="A82" i="143"/>
  <c r="A81" i="143"/>
  <c r="A80" i="143"/>
  <c r="A79" i="143"/>
  <c r="A78" i="143"/>
  <c r="A77" i="143"/>
  <c r="A76" i="143"/>
  <c r="A75" i="143"/>
  <c r="A74" i="143"/>
  <c r="A73" i="143"/>
  <c r="A72" i="143"/>
  <c r="A71" i="143"/>
  <c r="A70" i="143"/>
  <c r="A69" i="143"/>
  <c r="A68" i="143"/>
  <c r="A67" i="143"/>
  <c r="A66" i="143"/>
  <c r="A65" i="143"/>
  <c r="A64" i="143"/>
  <c r="A63" i="143"/>
  <c r="A62" i="143"/>
  <c r="A61" i="143"/>
  <c r="A60" i="143"/>
  <c r="A59" i="143"/>
  <c r="A58" i="143"/>
  <c r="A57" i="143"/>
  <c r="A56" i="143"/>
  <c r="A55" i="143"/>
  <c r="A54" i="143"/>
  <c r="A53" i="143"/>
  <c r="A52" i="143"/>
  <c r="A51" i="143"/>
  <c r="A50" i="143"/>
  <c r="A49" i="143"/>
  <c r="A48" i="143"/>
  <c r="A47" i="143"/>
  <c r="A46" i="143"/>
  <c r="A45" i="143"/>
  <c r="A44" i="143"/>
  <c r="A43" i="143"/>
  <c r="A284" i="130"/>
  <c r="A283" i="130"/>
  <c r="A282" i="130"/>
  <c r="A281" i="130"/>
  <c r="A280" i="130"/>
  <c r="A279" i="130"/>
  <c r="A278" i="130"/>
  <c r="A277" i="130"/>
  <c r="A276" i="130"/>
  <c r="A275" i="130"/>
  <c r="A274" i="130"/>
  <c r="A273" i="130"/>
  <c r="A272" i="130"/>
  <c r="A271" i="130"/>
  <c r="A270" i="130"/>
  <c r="A269" i="130"/>
  <c r="A268" i="130"/>
  <c r="A267" i="130"/>
  <c r="A265" i="130"/>
  <c r="A259" i="130"/>
  <c r="A258" i="130"/>
  <c r="A257" i="130"/>
  <c r="A256" i="130"/>
  <c r="A255" i="130"/>
  <c r="A254" i="130"/>
  <c r="A253" i="130"/>
  <c r="A252" i="130"/>
  <c r="A251" i="130"/>
  <c r="A250" i="130"/>
  <c r="A249" i="130"/>
  <c r="A248" i="130"/>
  <c r="A247" i="130"/>
  <c r="A246" i="130"/>
  <c r="A245" i="130"/>
  <c r="A244" i="130"/>
  <c r="A243" i="130"/>
  <c r="A242" i="130"/>
  <c r="A241" i="130"/>
  <c r="A240" i="130"/>
  <c r="A239" i="130"/>
  <c r="A238" i="130"/>
  <c r="A237" i="130"/>
  <c r="A236" i="130"/>
  <c r="A235" i="130"/>
  <c r="A234" i="130"/>
  <c r="A233" i="130"/>
  <c r="A232" i="130"/>
  <c r="A231" i="130"/>
  <c r="A230" i="130"/>
  <c r="A229" i="130"/>
  <c r="A228" i="130"/>
  <c r="A227" i="130"/>
  <c r="A226" i="130"/>
  <c r="A225" i="130"/>
  <c r="A224" i="130"/>
  <c r="A223" i="130"/>
  <c r="A222" i="130"/>
  <c r="A221" i="130"/>
  <c r="A220" i="130"/>
  <c r="A219" i="130"/>
  <c r="A218" i="130"/>
  <c r="A217" i="130"/>
  <c r="A216" i="130"/>
  <c r="A215" i="130"/>
  <c r="A214" i="130"/>
  <c r="A213" i="130"/>
  <c r="A212" i="130"/>
  <c r="A211" i="130"/>
  <c r="A210" i="130"/>
  <c r="A209" i="130"/>
  <c r="A205" i="130"/>
  <c r="A203" i="130"/>
  <c r="A199" i="130"/>
  <c r="A198" i="130"/>
  <c r="A197" i="130"/>
  <c r="A196" i="130"/>
  <c r="A195" i="130"/>
  <c r="A194" i="130"/>
  <c r="A193" i="130"/>
  <c r="A192" i="130"/>
  <c r="A191" i="130"/>
  <c r="A190" i="130"/>
  <c r="A189" i="130"/>
  <c r="A188" i="130"/>
  <c r="A187" i="130"/>
  <c r="A186" i="130"/>
  <c r="A185" i="130"/>
  <c r="A184" i="130"/>
  <c r="A183" i="130"/>
  <c r="A182" i="130"/>
  <c r="A181" i="130"/>
  <c r="A180" i="130"/>
  <c r="A179" i="130"/>
  <c r="A178" i="130"/>
  <c r="A177" i="130"/>
  <c r="A176" i="130"/>
  <c r="A175" i="130"/>
  <c r="A174" i="130"/>
  <c r="A173" i="130"/>
  <c r="A172" i="130"/>
  <c r="A171" i="130"/>
  <c r="A170" i="130"/>
  <c r="A169" i="130"/>
  <c r="A168" i="130"/>
  <c r="A167" i="130"/>
  <c r="A166" i="130"/>
  <c r="A165" i="130"/>
  <c r="A164" i="130"/>
  <c r="A163" i="130"/>
  <c r="A162" i="130"/>
  <c r="A161" i="130"/>
  <c r="A160" i="130"/>
  <c r="A159" i="130"/>
  <c r="A158" i="130"/>
  <c r="A157" i="130"/>
  <c r="A156" i="130"/>
  <c r="A155" i="130"/>
  <c r="A154" i="130"/>
  <c r="A153" i="130"/>
  <c r="A152" i="130"/>
  <c r="A151" i="130"/>
  <c r="A150" i="130"/>
  <c r="A149" i="130"/>
  <c r="A148" i="130"/>
  <c r="A147" i="130"/>
  <c r="A146" i="130"/>
  <c r="A145" i="130"/>
  <c r="A144" i="130"/>
  <c r="A143" i="130"/>
  <c r="A142" i="130"/>
  <c r="A141" i="130"/>
  <c r="A140" i="130"/>
  <c r="A139" i="130"/>
  <c r="A138" i="130"/>
  <c r="A137" i="130"/>
  <c r="A136" i="130"/>
  <c r="A135" i="130"/>
  <c r="A134" i="130"/>
  <c r="A133" i="130"/>
  <c r="A132" i="130"/>
  <c r="A131" i="130"/>
  <c r="A130" i="130"/>
  <c r="A129" i="130"/>
  <c r="A128" i="130"/>
  <c r="A127" i="130"/>
  <c r="A126" i="130"/>
  <c r="A125" i="130"/>
  <c r="A124" i="130"/>
  <c r="A123" i="130"/>
  <c r="A122" i="130"/>
  <c r="A121" i="130"/>
  <c r="A120" i="130"/>
  <c r="A119" i="130"/>
  <c r="A118" i="130"/>
  <c r="A117" i="130"/>
  <c r="A116" i="130"/>
  <c r="A115" i="130"/>
  <c r="A114" i="130"/>
  <c r="A113" i="130"/>
  <c r="A112" i="130"/>
  <c r="A111" i="130"/>
  <c r="A110" i="130"/>
  <c r="A109" i="130"/>
  <c r="A108" i="130"/>
  <c r="A107" i="130"/>
  <c r="A106" i="130"/>
  <c r="A105" i="130"/>
  <c r="A104" i="130"/>
  <c r="A103" i="130"/>
  <c r="A102" i="130"/>
  <c r="A101" i="130"/>
  <c r="A100" i="130"/>
  <c r="A99" i="130"/>
  <c r="A98" i="130"/>
  <c r="A97" i="130"/>
  <c r="A96" i="130"/>
  <c r="A95" i="130"/>
  <c r="A94" i="130"/>
  <c r="A93" i="130"/>
  <c r="A92" i="130"/>
  <c r="A91" i="130"/>
  <c r="A90" i="130"/>
  <c r="A89" i="130"/>
  <c r="A88" i="130"/>
  <c r="A87" i="130"/>
  <c r="A86" i="130"/>
  <c r="A85" i="130"/>
  <c r="A84" i="130"/>
  <c r="A83" i="130"/>
  <c r="A82" i="130"/>
  <c r="A81" i="130"/>
  <c r="A80" i="130"/>
  <c r="A79" i="130"/>
  <c r="A78" i="130"/>
  <c r="A77" i="130"/>
  <c r="A76" i="130"/>
  <c r="A75" i="130"/>
  <c r="A74" i="130"/>
  <c r="A73" i="130"/>
  <c r="A72" i="130"/>
  <c r="A71" i="130"/>
  <c r="A70" i="130"/>
  <c r="A69" i="130"/>
  <c r="A68" i="130"/>
  <c r="A67" i="130"/>
  <c r="A66" i="130"/>
  <c r="A65" i="130"/>
  <c r="A64" i="130"/>
  <c r="A63" i="130"/>
  <c r="A62" i="130"/>
  <c r="A61" i="130"/>
  <c r="A60" i="130"/>
  <c r="A59" i="130"/>
  <c r="A58" i="130"/>
  <c r="A57" i="130"/>
  <c r="A56" i="130"/>
  <c r="A55" i="130"/>
  <c r="A54" i="130"/>
  <c r="A53" i="130"/>
  <c r="A52" i="130"/>
  <c r="A51" i="130"/>
  <c r="A50" i="130"/>
  <c r="A49" i="130"/>
  <c r="A48" i="130"/>
  <c r="A47" i="130"/>
  <c r="A46" i="130"/>
  <c r="A45" i="130"/>
  <c r="A44" i="130"/>
  <c r="A43" i="130"/>
  <c r="A42" i="130"/>
  <c r="A41" i="130"/>
  <c r="A40" i="130"/>
  <c r="A39" i="130"/>
  <c r="A38" i="130"/>
  <c r="A37" i="130"/>
  <c r="A36" i="130"/>
  <c r="A35" i="130"/>
  <c r="A34" i="130"/>
  <c r="A33" i="130"/>
  <c r="A32" i="130"/>
  <c r="A31" i="130"/>
  <c r="A30" i="130"/>
  <c r="A29" i="130"/>
  <c r="A28" i="130"/>
  <c r="A27" i="130"/>
  <c r="A26" i="130"/>
  <c r="A25" i="130"/>
  <c r="J14" i="77"/>
  <c r="J15" i="77"/>
  <c r="J16" i="77"/>
  <c r="J17" i="77"/>
  <c r="J18" i="77"/>
  <c r="K18" i="77" l="1"/>
  <c r="K17" i="77"/>
  <c r="K14" i="77"/>
  <c r="K15" i="77"/>
  <c r="F10" i="134" l="1"/>
  <c r="F13" i="134"/>
  <c r="F11" i="134"/>
  <c r="F14" i="134"/>
  <c r="A200" i="174" l="1"/>
  <c r="A199" i="174"/>
  <c r="A198" i="174"/>
  <c r="Q197" i="174"/>
  <c r="P197" i="174"/>
  <c r="O197" i="174"/>
  <c r="N197" i="174"/>
  <c r="M197" i="174"/>
  <c r="L197" i="174"/>
  <c r="K197" i="174"/>
  <c r="J197" i="174"/>
  <c r="I197" i="174"/>
  <c r="H197" i="174"/>
  <c r="G197" i="174"/>
  <c r="F197" i="174"/>
  <c r="E197" i="174"/>
  <c r="A197" i="174"/>
  <c r="A196" i="174"/>
  <c r="A195" i="174"/>
  <c r="A194" i="174"/>
  <c r="A193" i="174"/>
  <c r="A192" i="174"/>
  <c r="A191" i="174"/>
  <c r="A189" i="174"/>
  <c r="A188" i="174"/>
  <c r="A187" i="174"/>
  <c r="A186" i="174"/>
  <c r="A185" i="174"/>
  <c r="A184" i="174"/>
  <c r="O183" i="174"/>
  <c r="N183" i="174"/>
  <c r="M183" i="174"/>
  <c r="L183" i="174"/>
  <c r="K183" i="174"/>
  <c r="J183" i="174"/>
  <c r="I183" i="174"/>
  <c r="H183" i="174"/>
  <c r="G183" i="174"/>
  <c r="F183" i="174"/>
  <c r="A183" i="174"/>
  <c r="A182" i="174"/>
  <c r="A179" i="174"/>
  <c r="A178" i="174"/>
  <c r="A177" i="174"/>
  <c r="A176" i="174"/>
  <c r="A175" i="174"/>
  <c r="A174" i="174"/>
  <c r="A173" i="174"/>
  <c r="A171" i="174"/>
  <c r="A170" i="174"/>
  <c r="A169" i="174"/>
  <c r="A168" i="174"/>
  <c r="A167" i="174"/>
  <c r="A166" i="174"/>
  <c r="A165" i="174"/>
  <c r="A164" i="174"/>
  <c r="A163" i="174"/>
  <c r="A162" i="174"/>
  <c r="A161" i="174"/>
  <c r="A160" i="174"/>
  <c r="A159" i="174"/>
  <c r="A158" i="174"/>
  <c r="A157" i="174"/>
  <c r="A156" i="174"/>
  <c r="A155" i="174"/>
  <c r="A154" i="174"/>
  <c r="A153" i="174"/>
  <c r="A152" i="174"/>
  <c r="A151" i="174"/>
  <c r="A150" i="174"/>
  <c r="A149" i="174"/>
  <c r="A148" i="174"/>
  <c r="A147" i="174"/>
  <c r="A146" i="174"/>
  <c r="A145" i="174"/>
  <c r="A144" i="174"/>
  <c r="A143" i="174"/>
  <c r="A142" i="174"/>
  <c r="A141" i="174"/>
  <c r="A140" i="174"/>
  <c r="A139" i="174"/>
  <c r="A138" i="174"/>
  <c r="A137" i="174"/>
  <c r="A136" i="174"/>
  <c r="A135" i="174"/>
  <c r="A134" i="174"/>
  <c r="A133" i="174"/>
  <c r="A132" i="174"/>
  <c r="A131" i="174"/>
  <c r="A130" i="174"/>
  <c r="A129" i="174"/>
  <c r="A128" i="174"/>
  <c r="A127" i="174"/>
  <c r="A126" i="174"/>
  <c r="A125" i="174"/>
  <c r="A124" i="174"/>
  <c r="A123" i="174"/>
  <c r="A122" i="174"/>
  <c r="A121" i="174"/>
  <c r="A120" i="174"/>
  <c r="A119" i="174"/>
  <c r="A118" i="174"/>
  <c r="A117" i="174"/>
  <c r="A116" i="174"/>
  <c r="A115" i="174"/>
  <c r="A114" i="174"/>
  <c r="A113" i="174"/>
  <c r="A112" i="174"/>
  <c r="A111" i="174"/>
  <c r="A110" i="174"/>
  <c r="A109" i="174"/>
  <c r="A108" i="174"/>
  <c r="A107" i="174"/>
  <c r="A106" i="174"/>
  <c r="A105" i="174"/>
  <c r="A104" i="174"/>
  <c r="A103" i="174"/>
  <c r="A102" i="174"/>
  <c r="A101" i="174"/>
  <c r="A100" i="174"/>
  <c r="A99" i="174"/>
  <c r="A98" i="174"/>
  <c r="A97" i="174"/>
  <c r="A96" i="174"/>
  <c r="A95" i="174"/>
  <c r="A94" i="174"/>
  <c r="A93" i="174"/>
  <c r="A92" i="174"/>
  <c r="A91" i="174"/>
  <c r="A90" i="174"/>
  <c r="A89" i="174"/>
  <c r="A88" i="174"/>
  <c r="A87" i="174"/>
  <c r="A86" i="174"/>
  <c r="A85" i="174"/>
  <c r="A84" i="174"/>
  <c r="A83" i="174"/>
  <c r="A82" i="174"/>
  <c r="A81" i="174"/>
  <c r="A80" i="174"/>
  <c r="A79" i="174"/>
  <c r="A78" i="174"/>
  <c r="A77" i="174"/>
  <c r="A76" i="174"/>
  <c r="A75" i="174"/>
  <c r="A74" i="174"/>
  <c r="A73" i="174"/>
  <c r="A72" i="174"/>
  <c r="A71" i="174"/>
  <c r="A70" i="174"/>
  <c r="A69" i="174"/>
  <c r="A68" i="174"/>
  <c r="A67" i="174"/>
  <c r="A66" i="174"/>
  <c r="A65" i="174"/>
  <c r="A64" i="174"/>
  <c r="A63" i="174"/>
  <c r="A62" i="174"/>
  <c r="A61" i="174"/>
  <c r="A60" i="174"/>
  <c r="A59" i="174"/>
  <c r="A58" i="174"/>
  <c r="A57" i="174"/>
  <c r="A56" i="174"/>
  <c r="A55" i="174"/>
  <c r="A54" i="174"/>
  <c r="A53" i="174"/>
  <c r="A52" i="174"/>
  <c r="A51" i="174"/>
  <c r="A50" i="174"/>
  <c r="A49" i="174"/>
  <c r="A48" i="174"/>
  <c r="A47" i="174"/>
  <c r="A46" i="174"/>
  <c r="A45" i="174"/>
  <c r="A44" i="174"/>
  <c r="A43" i="174"/>
  <c r="A42" i="174"/>
  <c r="A41" i="174"/>
  <c r="A40" i="174"/>
  <c r="A39" i="174"/>
  <c r="A38" i="174"/>
  <c r="A37" i="174"/>
  <c r="A36" i="174"/>
  <c r="A35" i="174"/>
  <c r="A34" i="174"/>
  <c r="A33" i="174"/>
  <c r="A32" i="174"/>
  <c r="A31" i="174"/>
  <c r="A30" i="174"/>
  <c r="A29" i="174"/>
  <c r="A28" i="174"/>
  <c r="A27" i="174"/>
  <c r="A26" i="174"/>
  <c r="A25" i="174"/>
  <c r="A24" i="174"/>
  <c r="A23" i="174"/>
  <c r="A22" i="174"/>
  <c r="A21" i="174"/>
  <c r="A20" i="174"/>
  <c r="A19" i="174"/>
  <c r="A18" i="174"/>
  <c r="A17" i="174"/>
  <c r="A16" i="174"/>
  <c r="A15" i="174"/>
  <c r="A14" i="174"/>
  <c r="A13" i="174"/>
  <c r="A12" i="174"/>
  <c r="A11" i="174"/>
  <c r="A10" i="174"/>
  <c r="A9" i="174"/>
  <c r="A8" i="174"/>
  <c r="A7" i="174"/>
  <c r="A6" i="174"/>
  <c r="A5" i="174"/>
  <c r="A21" i="154" l="1"/>
  <c r="A20" i="154"/>
  <c r="I10" i="164" l="1"/>
  <c r="J10" i="164"/>
  <c r="G9" i="165"/>
  <c r="L10" i="154"/>
  <c r="H11" i="164" l="1"/>
  <c r="H14" i="164" s="1"/>
  <c r="E28" i="154"/>
  <c r="L12" i="154"/>
  <c r="L11" i="154"/>
  <c r="A157" i="134" l="1"/>
  <c r="A147" i="134"/>
  <c r="A145" i="134"/>
  <c r="A144" i="134"/>
  <c r="A143" i="134"/>
  <c r="A81" i="134"/>
  <c r="D85" i="139" l="1"/>
  <c r="D84" i="139"/>
  <c r="A34" i="167" l="1"/>
  <c r="A33" i="167"/>
  <c r="A32" i="167"/>
  <c r="A31" i="167"/>
  <c r="A30" i="167"/>
  <c r="A29" i="167"/>
  <c r="A28" i="167"/>
  <c r="A27" i="167"/>
  <c r="A26" i="167"/>
  <c r="A20" i="167"/>
  <c r="A19" i="167"/>
  <c r="A18" i="167"/>
  <c r="A17" i="167"/>
  <c r="A16" i="167"/>
  <c r="A15" i="167"/>
  <c r="A14" i="167"/>
  <c r="A13" i="167"/>
  <c r="A12" i="167"/>
  <c r="A11" i="167"/>
  <c r="A10" i="167"/>
  <c r="A9" i="167"/>
  <c r="A8" i="167"/>
  <c r="A7" i="167"/>
  <c r="A6" i="167"/>
  <c r="A5" i="167"/>
  <c r="A17" i="165"/>
  <c r="A16" i="165"/>
  <c r="A15" i="165"/>
  <c r="A14" i="165"/>
  <c r="A9" i="165"/>
  <c r="A8" i="165"/>
  <c r="A7" i="165"/>
  <c r="A6" i="165"/>
  <c r="A5" i="165"/>
  <c r="A23" i="164"/>
  <c r="A22" i="164"/>
  <c r="A20" i="164"/>
  <c r="A19" i="164"/>
  <c r="A17" i="164"/>
  <c r="A16" i="164"/>
  <c r="A15" i="164"/>
  <c r="A14" i="164"/>
  <c r="A12" i="164"/>
  <c r="A11" i="164"/>
  <c r="A10" i="164"/>
  <c r="A9" i="164"/>
  <c r="A8" i="164"/>
  <c r="A7" i="164"/>
  <c r="A6" i="164"/>
  <c r="A5" i="164"/>
  <c r="C51" i="163"/>
  <c r="H141" i="136" l="1"/>
  <c r="I141" i="136"/>
  <c r="J141" i="136"/>
  <c r="G141" i="136"/>
  <c r="H132" i="136"/>
  <c r="I132" i="136"/>
  <c r="J132" i="136"/>
  <c r="G132" i="136"/>
  <c r="G53" i="136"/>
  <c r="H53" i="136"/>
  <c r="I53" i="136"/>
  <c r="J53" i="136"/>
  <c r="A16" i="134" l="1"/>
  <c r="A17" i="134"/>
  <c r="A18" i="134"/>
  <c r="R70" i="63" l="1"/>
  <c r="J127" i="63" l="1"/>
  <c r="F39" i="134" l="1"/>
  <c r="G48" i="77"/>
  <c r="H48" i="77"/>
  <c r="I48" i="77"/>
  <c r="J48" i="77"/>
  <c r="K48" i="77"/>
  <c r="J123" i="63"/>
  <c r="R87" i="63"/>
  <c r="A70" i="77"/>
  <c r="A71" i="77"/>
  <c r="A72" i="77"/>
  <c r="A73" i="77"/>
  <c r="A74" i="77"/>
  <c r="A75" i="77"/>
  <c r="A76" i="77"/>
  <c r="A77" i="77"/>
  <c r="A78" i="77"/>
  <c r="A79" i="77"/>
  <c r="A80" i="77"/>
  <c r="A81" i="77"/>
  <c r="A82" i="77"/>
  <c r="A83" i="77"/>
  <c r="A84" i="77"/>
  <c r="A85" i="77"/>
  <c r="A86" i="77"/>
  <c r="A87" i="77"/>
  <c r="A88" i="77"/>
  <c r="A89" i="77"/>
  <c r="A90" i="77"/>
  <c r="A91" i="77"/>
  <c r="A92" i="77"/>
  <c r="A93" i="77"/>
  <c r="A94" i="77"/>
  <c r="A95" i="77"/>
  <c r="A96" i="77"/>
  <c r="A97" i="77"/>
  <c r="A98" i="77"/>
  <c r="A99" i="77"/>
  <c r="A100" i="77"/>
  <c r="A101" i="77"/>
  <c r="A102" i="77"/>
  <c r="A19" i="134"/>
  <c r="A20" i="134"/>
  <c r="A21" i="134"/>
  <c r="A22" i="134"/>
  <c r="A23" i="134"/>
  <c r="A24" i="134"/>
  <c r="H24" i="134"/>
  <c r="F49" i="134" l="1"/>
  <c r="F48" i="134"/>
  <c r="F54" i="134"/>
  <c r="F52" i="134"/>
  <c r="F45" i="134"/>
  <c r="F44" i="134"/>
  <c r="F38" i="134"/>
  <c r="F40" i="134"/>
  <c r="F41" i="134"/>
  <c r="F37" i="134"/>
  <c r="G8" i="136"/>
  <c r="I17" i="77"/>
  <c r="H18" i="77" l="1"/>
  <c r="I18" i="77"/>
  <c r="G18" i="77"/>
  <c r="H17" i="77"/>
  <c r="G17" i="77"/>
  <c r="G76" i="77"/>
  <c r="G80" i="77"/>
  <c r="G84" i="77"/>
  <c r="J68" i="77"/>
  <c r="F46" i="134"/>
  <c r="H80" i="77"/>
  <c r="I80" i="77"/>
  <c r="I84" i="77"/>
  <c r="H84" i="77"/>
  <c r="H76" i="77"/>
  <c r="I76" i="77"/>
  <c r="F42" i="134"/>
  <c r="I15" i="77" l="1"/>
  <c r="G15" i="77"/>
  <c r="G14" i="77"/>
  <c r="I14" i="77"/>
  <c r="H15" i="77"/>
  <c r="G16" i="77"/>
  <c r="H14" i="77"/>
  <c r="H16" i="77"/>
  <c r="I16" i="77"/>
  <c r="A13" i="77"/>
  <c r="A14" i="77"/>
  <c r="A15" i="77"/>
  <c r="A16" i="77"/>
  <c r="A17" i="77"/>
  <c r="A18" i="77"/>
  <c r="A69" i="77" l="1"/>
  <c r="A131" i="134" l="1"/>
  <c r="A31" i="134"/>
  <c r="A32" i="134"/>
  <c r="A33" i="134"/>
  <c r="A34" i="134"/>
  <c r="A35" i="134"/>
  <c r="A36" i="134"/>
  <c r="A37" i="134"/>
  <c r="A38" i="134"/>
  <c r="A39" i="134"/>
  <c r="A40" i="134"/>
  <c r="A41" i="134"/>
  <c r="A42" i="134"/>
  <c r="A43" i="134"/>
  <c r="A44" i="134"/>
  <c r="A45" i="134"/>
  <c r="A46" i="134"/>
  <c r="A47" i="134"/>
  <c r="A48" i="134"/>
  <c r="A49" i="134"/>
  <c r="A50" i="134"/>
  <c r="A51" i="134"/>
  <c r="A52" i="134"/>
  <c r="A53" i="134"/>
  <c r="A54" i="134"/>
  <c r="A55" i="134"/>
  <c r="A56" i="134"/>
  <c r="A57" i="134"/>
  <c r="A58" i="134"/>
  <c r="A59" i="134"/>
  <c r="A60" i="134"/>
  <c r="A61" i="134"/>
  <c r="A62" i="134"/>
  <c r="A63" i="134"/>
  <c r="A64" i="134"/>
  <c r="A65" i="134"/>
  <c r="A66" i="134"/>
  <c r="A67" i="134"/>
  <c r="A68" i="134"/>
  <c r="A69" i="134"/>
  <c r="A70" i="134"/>
  <c r="A71" i="134"/>
  <c r="A72" i="134"/>
  <c r="A73" i="134"/>
  <c r="A74" i="134"/>
  <c r="A75" i="134"/>
  <c r="A76" i="134"/>
  <c r="A77" i="134"/>
  <c r="A78" i="134"/>
  <c r="A79" i="134"/>
  <c r="A80" i="134"/>
  <c r="A85" i="134"/>
  <c r="A86" i="134"/>
  <c r="A87" i="134"/>
  <c r="A88" i="134"/>
  <c r="A89" i="134"/>
  <c r="A90" i="134"/>
  <c r="A91" i="134"/>
  <c r="A92" i="134"/>
  <c r="A93" i="134"/>
  <c r="A94" i="134"/>
  <c r="A95" i="134"/>
  <c r="A96" i="134"/>
  <c r="A97" i="134"/>
  <c r="A98" i="134"/>
  <c r="A99" i="134"/>
  <c r="A100" i="134"/>
  <c r="A101" i="134"/>
  <c r="A102" i="134"/>
  <c r="A103" i="134"/>
  <c r="A104" i="134"/>
  <c r="A105" i="134"/>
  <c r="A106" i="134"/>
  <c r="A107" i="134"/>
  <c r="A108" i="134"/>
  <c r="A109" i="134"/>
  <c r="A110" i="134"/>
  <c r="A111" i="134"/>
  <c r="A112" i="134"/>
  <c r="A113" i="134"/>
  <c r="A114" i="134"/>
  <c r="A115" i="134"/>
  <c r="A116" i="134"/>
  <c r="A117" i="134"/>
  <c r="A122" i="134"/>
  <c r="A123" i="134"/>
  <c r="A124" i="134"/>
  <c r="A125" i="134"/>
  <c r="A126" i="134"/>
  <c r="A127" i="134"/>
  <c r="A128" i="134"/>
  <c r="A129" i="134"/>
  <c r="A130" i="134"/>
  <c r="A15" i="63" l="1"/>
  <c r="A67" i="63"/>
  <c r="A68" i="63"/>
  <c r="A71" i="63"/>
  <c r="A72" i="63"/>
  <c r="A73" i="63"/>
  <c r="A74" i="63"/>
  <c r="I74" i="63"/>
  <c r="J74" i="63"/>
  <c r="K74" i="63"/>
  <c r="L74" i="63"/>
  <c r="M74" i="63"/>
  <c r="N74" i="63"/>
  <c r="O74" i="63"/>
  <c r="P74" i="63"/>
  <c r="Q74" i="63"/>
  <c r="R74" i="63"/>
  <c r="A17" i="63"/>
  <c r="A18" i="63"/>
  <c r="A19" i="63"/>
  <c r="A20" i="63"/>
  <c r="A21" i="63"/>
  <c r="A22" i="63"/>
  <c r="L36" i="63" l="1"/>
  <c r="G30" i="154" l="1"/>
  <c r="A43" i="63"/>
  <c r="A44" i="63"/>
  <c r="A45" i="63"/>
  <c r="A47" i="63"/>
  <c r="A49" i="63"/>
  <c r="A50" i="63"/>
  <c r="A51" i="63"/>
  <c r="A52" i="63"/>
  <c r="A53" i="63"/>
  <c r="A54" i="63"/>
  <c r="A55" i="63"/>
  <c r="A56" i="63"/>
  <c r="A57" i="63"/>
  <c r="A58" i="63"/>
  <c r="A69" i="63"/>
  <c r="A59" i="63"/>
  <c r="A60" i="63"/>
  <c r="A61" i="63"/>
  <c r="A62" i="63"/>
  <c r="A64" i="63"/>
  <c r="A70" i="63"/>
  <c r="A65" i="63"/>
  <c r="A66" i="63"/>
  <c r="A75" i="63"/>
  <c r="A76" i="63"/>
  <c r="A77" i="63"/>
  <c r="A78" i="63"/>
  <c r="A79" i="63"/>
  <c r="A80" i="63"/>
  <c r="A81" i="63"/>
  <c r="A82" i="63"/>
  <c r="A83" i="63"/>
  <c r="A84" i="63"/>
  <c r="A85" i="63"/>
  <c r="A86" i="63"/>
  <c r="A87" i="63"/>
  <c r="A88" i="63"/>
  <c r="A89" i="63"/>
  <c r="A90" i="63"/>
  <c r="A91" i="63"/>
  <c r="A92" i="63"/>
  <c r="A93" i="63"/>
  <c r="A94" i="63"/>
  <c r="A95" i="63"/>
  <c r="P21" i="63" l="1"/>
  <c r="R88" i="63"/>
  <c r="R86" i="63"/>
  <c r="A25" i="134" l="1"/>
  <c r="A38" i="63" l="1"/>
  <c r="A39" i="63"/>
  <c r="A40" i="63"/>
  <c r="A41" i="63"/>
  <c r="A42" i="63"/>
  <c r="R75" i="63" l="1"/>
  <c r="R81" i="63" s="1"/>
  <c r="R93" i="63" s="1"/>
  <c r="Q75" i="63"/>
  <c r="Q81" i="63" s="1"/>
  <c r="Q93" i="63" s="1"/>
  <c r="P75" i="63"/>
  <c r="P81" i="63" s="1"/>
  <c r="P93" i="63" s="1"/>
  <c r="O75" i="63"/>
  <c r="O81" i="63" s="1"/>
  <c r="O93" i="63" s="1"/>
  <c r="N75" i="63"/>
  <c r="N81" i="63" s="1"/>
  <c r="N93" i="63" s="1"/>
  <c r="M75" i="63"/>
  <c r="M81" i="63" s="1"/>
  <c r="M93" i="63" s="1"/>
  <c r="L75" i="63"/>
  <c r="L81" i="63" s="1"/>
  <c r="L93" i="63" s="1"/>
  <c r="K75" i="63"/>
  <c r="K81" i="63" s="1"/>
  <c r="K93" i="63" s="1"/>
  <c r="J75" i="63"/>
  <c r="J81" i="63" s="1"/>
  <c r="J93" i="63" s="1"/>
  <c r="I75" i="63"/>
  <c r="I81" i="63" s="1"/>
  <c r="I93" i="63" s="1"/>
  <c r="R80" i="63"/>
  <c r="R92" i="63" s="1"/>
  <c r="Q80" i="63"/>
  <c r="Q92" i="63" s="1"/>
  <c r="P80" i="63"/>
  <c r="P92" i="63" s="1"/>
  <c r="O80" i="63"/>
  <c r="O92" i="63" s="1"/>
  <c r="N80" i="63"/>
  <c r="N92" i="63" s="1"/>
  <c r="M80" i="63"/>
  <c r="M92" i="63" s="1"/>
  <c r="L80" i="63"/>
  <c r="L92" i="63" s="1"/>
  <c r="K80" i="63"/>
  <c r="K92" i="63" s="1"/>
  <c r="J80" i="63"/>
  <c r="J92" i="63" s="1"/>
  <c r="I80" i="63"/>
  <c r="I92" i="63" s="1"/>
  <c r="A37" i="63"/>
  <c r="A36" i="63"/>
  <c r="A35" i="63"/>
  <c r="A34" i="63"/>
  <c r="A33" i="63"/>
  <c r="A31" i="63"/>
  <c r="A30" i="63"/>
  <c r="A29" i="63"/>
  <c r="A28" i="63"/>
  <c r="A27" i="63"/>
  <c r="A26" i="63"/>
  <c r="P25" i="63"/>
  <c r="O25" i="63"/>
  <c r="N25" i="63"/>
  <c r="M25" i="63"/>
  <c r="L25" i="63"/>
  <c r="A25" i="63"/>
  <c r="A24" i="63"/>
  <c r="A23" i="63"/>
  <c r="A16" i="63"/>
  <c r="A13" i="63"/>
  <c r="A12" i="63"/>
  <c r="A11" i="63"/>
  <c r="A10" i="63"/>
  <c r="A9" i="63"/>
  <c r="A8" i="63"/>
  <c r="A7" i="63"/>
  <c r="A6" i="63"/>
  <c r="A5" i="63"/>
  <c r="M36" i="63" l="1"/>
  <c r="I278" i="130"/>
  <c r="L282" i="130"/>
  <c r="N278" i="130"/>
  <c r="S278" i="130"/>
  <c r="T61" i="154" l="1"/>
  <c r="T60" i="154"/>
  <c r="T55" i="154"/>
  <c r="T54" i="154"/>
  <c r="T49" i="154"/>
  <c r="T48" i="154"/>
  <c r="T43" i="154"/>
  <c r="T42" i="154"/>
  <c r="T23" i="154"/>
  <c r="T22" i="154"/>
  <c r="T35" i="154"/>
  <c r="T34" i="154"/>
  <c r="T29" i="154"/>
  <c r="T28" i="154"/>
  <c r="S62" i="154"/>
  <c r="R62" i="154"/>
  <c r="Q62" i="154"/>
  <c r="P62" i="154"/>
  <c r="O62" i="154"/>
  <c r="N62" i="154"/>
  <c r="M62" i="154"/>
  <c r="L62" i="154"/>
  <c r="K62" i="154"/>
  <c r="J62" i="154"/>
  <c r="I62" i="154"/>
  <c r="H62" i="154"/>
  <c r="G62" i="154"/>
  <c r="S56" i="154"/>
  <c r="R56" i="154"/>
  <c r="Q56" i="154"/>
  <c r="P56" i="154"/>
  <c r="O56" i="154"/>
  <c r="N56" i="154"/>
  <c r="M56" i="154"/>
  <c r="L56" i="154"/>
  <c r="K56" i="154"/>
  <c r="J56" i="154"/>
  <c r="I56" i="154"/>
  <c r="H56" i="154"/>
  <c r="G56" i="154"/>
  <c r="S50" i="154"/>
  <c r="R50" i="154"/>
  <c r="Q50" i="154"/>
  <c r="P50" i="154"/>
  <c r="O50" i="154"/>
  <c r="N50" i="154"/>
  <c r="M50" i="154"/>
  <c r="L50" i="154"/>
  <c r="K50" i="154"/>
  <c r="J50" i="154"/>
  <c r="I50" i="154"/>
  <c r="H50" i="154"/>
  <c r="G50" i="154"/>
  <c r="S44" i="154"/>
  <c r="R44" i="154"/>
  <c r="Q44" i="154"/>
  <c r="P44" i="154"/>
  <c r="O44" i="154"/>
  <c r="N44" i="154"/>
  <c r="M44" i="154"/>
  <c r="L44" i="154"/>
  <c r="K44" i="154"/>
  <c r="J44" i="154"/>
  <c r="I44" i="154"/>
  <c r="H44" i="154"/>
  <c r="G44" i="154"/>
  <c r="S24" i="154"/>
  <c r="R24" i="154"/>
  <c r="Q24" i="154"/>
  <c r="P24" i="154"/>
  <c r="O24" i="154"/>
  <c r="N24" i="154"/>
  <c r="M24" i="154"/>
  <c r="L24" i="154"/>
  <c r="K24" i="154"/>
  <c r="J24" i="154"/>
  <c r="I24" i="154"/>
  <c r="H24" i="154"/>
  <c r="G24" i="154"/>
  <c r="S36" i="154"/>
  <c r="R36" i="154"/>
  <c r="Q36" i="154"/>
  <c r="P36" i="154"/>
  <c r="O36" i="154"/>
  <c r="N36" i="154"/>
  <c r="M36" i="154"/>
  <c r="L36" i="154"/>
  <c r="K36" i="154"/>
  <c r="J36" i="154"/>
  <c r="I36" i="154"/>
  <c r="H36" i="154"/>
  <c r="G36" i="154"/>
  <c r="H30" i="154"/>
  <c r="I30" i="154"/>
  <c r="J30" i="154"/>
  <c r="K30" i="154"/>
  <c r="L30" i="154"/>
  <c r="M30" i="154"/>
  <c r="N30" i="154"/>
  <c r="O30" i="154"/>
  <c r="P30" i="154"/>
  <c r="Q30" i="154"/>
  <c r="R30" i="154"/>
  <c r="S30" i="154"/>
  <c r="H32" i="156"/>
  <c r="G32" i="156"/>
  <c r="H24" i="156"/>
  <c r="G24" i="156"/>
  <c r="H16" i="156"/>
  <c r="G16" i="156"/>
  <c r="H8" i="156"/>
  <c r="G8" i="156"/>
  <c r="T44" i="154" l="1"/>
  <c r="N36" i="63"/>
  <c r="T36" i="154"/>
  <c r="T62" i="154"/>
  <c r="T24" i="154"/>
  <c r="T30" i="154"/>
  <c r="T56" i="154"/>
  <c r="T50" i="154"/>
  <c r="O36" i="63" l="1"/>
  <c r="P20" i="63" l="1"/>
  <c r="O45" i="63"/>
  <c r="A9" i="143"/>
  <c r="A23" i="130"/>
  <c r="A24" i="130"/>
  <c r="H39" i="156"/>
  <c r="G39" i="156"/>
  <c r="A36" i="156"/>
  <c r="A35" i="156"/>
  <c r="A34" i="156"/>
  <c r="A33" i="156"/>
  <c r="A32" i="156"/>
  <c r="A31" i="156"/>
  <c r="A57" i="156"/>
  <c r="A55" i="156"/>
  <c r="A29" i="156"/>
  <c r="A28" i="156"/>
  <c r="A27" i="156"/>
  <c r="A26" i="156"/>
  <c r="A25" i="156"/>
  <c r="A24" i="156"/>
  <c r="A23" i="156"/>
  <c r="A21" i="156"/>
  <c r="A20" i="156"/>
  <c r="A19" i="156"/>
  <c r="A18" i="156"/>
  <c r="A17" i="156"/>
  <c r="A16" i="156"/>
  <c r="A15" i="156"/>
  <c r="M45" i="63" l="1"/>
  <c r="A91" i="139"/>
  <c r="A92" i="139"/>
  <c r="A93" i="139"/>
  <c r="A94" i="139"/>
  <c r="A95" i="139"/>
  <c r="A96" i="139"/>
  <c r="A97" i="139"/>
  <c r="A98" i="139"/>
  <c r="A99" i="139"/>
  <c r="A113" i="139"/>
  <c r="A114" i="139"/>
  <c r="A115" i="139"/>
  <c r="A116" i="139"/>
  <c r="A117" i="139"/>
  <c r="A118" i="139"/>
  <c r="A101" i="139"/>
  <c r="S117" i="139"/>
  <c r="R117" i="139"/>
  <c r="Q117" i="139"/>
  <c r="P117" i="139"/>
  <c r="O117" i="139"/>
  <c r="A85" i="139"/>
  <c r="A86" i="139"/>
  <c r="A87" i="139"/>
  <c r="A88" i="139"/>
  <c r="A89" i="139"/>
  <c r="A90" i="139"/>
  <c r="A59" i="139"/>
  <c r="A60" i="139"/>
  <c r="A61" i="139"/>
  <c r="A62" i="139"/>
  <c r="S62" i="139"/>
  <c r="R62" i="139"/>
  <c r="Q62" i="139"/>
  <c r="P62" i="139"/>
  <c r="O62" i="139"/>
  <c r="O136" i="139"/>
  <c r="A19" i="139"/>
  <c r="A5" i="154"/>
  <c r="A7" i="156" l="1"/>
  <c r="A8" i="156"/>
  <c r="A9" i="156"/>
  <c r="A10" i="156"/>
  <c r="A11" i="156"/>
  <c r="A12" i="156"/>
  <c r="A13" i="156"/>
  <c r="A14" i="156"/>
  <c r="A38" i="156"/>
  <c r="A39" i="156"/>
  <c r="A40" i="156"/>
  <c r="A41" i="156"/>
  <c r="A42" i="156"/>
  <c r="A45" i="156"/>
  <c r="A44" i="156"/>
  <c r="A43" i="156"/>
  <c r="A47" i="156"/>
  <c r="A46" i="156"/>
  <c r="A53" i="156"/>
  <c r="A52" i="156"/>
  <c r="A51" i="156"/>
  <c r="A58" i="156" l="1"/>
  <c r="A56" i="156"/>
  <c r="A54" i="156"/>
  <c r="A50" i="156"/>
  <c r="A49" i="156"/>
  <c r="A48" i="156"/>
  <c r="A59" i="156"/>
  <c r="A6" i="156"/>
  <c r="A5" i="156"/>
  <c r="A7" i="154" l="1"/>
  <c r="A8" i="154"/>
  <c r="A9" i="154"/>
  <c r="A11" i="154"/>
  <c r="A12" i="154"/>
  <c r="A10" i="154"/>
  <c r="A13" i="154"/>
  <c r="A14" i="154"/>
  <c r="A15" i="154"/>
  <c r="A16" i="154"/>
  <c r="A17" i="154"/>
  <c r="A18" i="154"/>
  <c r="A19" i="154"/>
  <c r="A26" i="154"/>
  <c r="A27" i="154"/>
  <c r="A28" i="154"/>
  <c r="A29" i="154"/>
  <c r="A30" i="154"/>
  <c r="A31" i="154"/>
  <c r="A32" i="154"/>
  <c r="A33" i="154"/>
  <c r="A34" i="154"/>
  <c r="A35" i="154"/>
  <c r="A36" i="154"/>
  <c r="A37" i="154"/>
  <c r="A38" i="154"/>
  <c r="A39" i="154"/>
  <c r="A22" i="154"/>
  <c r="A23" i="154"/>
  <c r="A24" i="154"/>
  <c r="A25" i="154"/>
  <c r="A40" i="154"/>
  <c r="A41" i="154"/>
  <c r="A42" i="154"/>
  <c r="A43" i="154"/>
  <c r="A44" i="154"/>
  <c r="A45" i="154"/>
  <c r="A46" i="154"/>
  <c r="A47" i="154"/>
  <c r="A48" i="154"/>
  <c r="A49" i="154"/>
  <c r="A50" i="154"/>
  <c r="A51" i="154"/>
  <c r="A52" i="154"/>
  <c r="A53" i="154"/>
  <c r="A54" i="154"/>
  <c r="A55" i="154"/>
  <c r="A56" i="154"/>
  <c r="A57" i="154"/>
  <c r="A58" i="154"/>
  <c r="A59" i="154"/>
  <c r="A60" i="154"/>
  <c r="A61" i="154"/>
  <c r="A62" i="154"/>
  <c r="A63" i="154"/>
  <c r="A64" i="154"/>
  <c r="A65" i="154"/>
  <c r="A66" i="154"/>
  <c r="A67" i="154"/>
  <c r="A68" i="154"/>
  <c r="A69" i="154"/>
  <c r="A70" i="154"/>
  <c r="A71" i="154"/>
  <c r="A72" i="154"/>
  <c r="A73" i="154"/>
  <c r="A74" i="154"/>
  <c r="A75" i="154"/>
  <c r="A76" i="154"/>
  <c r="A77" i="154"/>
  <c r="A78" i="154"/>
  <c r="A79" i="154"/>
  <c r="A80" i="154"/>
  <c r="A81" i="154"/>
  <c r="A82" i="154"/>
  <c r="A6" i="154"/>
  <c r="A20" i="139" l="1"/>
  <c r="A21" i="139"/>
  <c r="A23" i="139" l="1"/>
  <c r="A24" i="139"/>
  <c r="A25" i="139"/>
  <c r="A26" i="139"/>
  <c r="A27" i="139"/>
  <c r="A28" i="139"/>
  <c r="A29" i="139"/>
  <c r="A30" i="139"/>
  <c r="A31" i="139"/>
  <c r="R17" i="139"/>
  <c r="R16" i="139"/>
  <c r="A39" i="77" l="1"/>
  <c r="A62" i="77" l="1"/>
  <c r="A119" i="139" l="1"/>
  <c r="A120" i="139"/>
  <c r="A121" i="139"/>
  <c r="A122" i="139"/>
  <c r="A123" i="139"/>
  <c r="A124" i="139"/>
  <c r="A125" i="139"/>
  <c r="A110" i="139"/>
  <c r="A111" i="139"/>
  <c r="A112" i="139"/>
  <c r="A126" i="139"/>
  <c r="A81" i="139"/>
  <c r="A82" i="139"/>
  <c r="A83" i="139"/>
  <c r="A84" i="139"/>
  <c r="A70" i="139"/>
  <c r="A54" i="139"/>
  <c r="A55" i="139"/>
  <c r="A56" i="139"/>
  <c r="A57" i="139"/>
  <c r="A58" i="139"/>
  <c r="A63" i="139"/>
  <c r="A64" i="139"/>
  <c r="A65" i="139"/>
  <c r="A66" i="139"/>
  <c r="A67" i="139"/>
  <c r="A68" i="139"/>
  <c r="A69" i="139"/>
  <c r="A48" i="139"/>
  <c r="P54" i="139"/>
  <c r="Q54" i="139"/>
  <c r="R54" i="139"/>
  <c r="S54" i="139"/>
  <c r="S33" i="139" s="1"/>
  <c r="O54" i="139"/>
  <c r="A47" i="139"/>
  <c r="A49" i="139"/>
  <c r="A50" i="139"/>
  <c r="A52" i="139"/>
  <c r="A53" i="139"/>
  <c r="P136" i="139"/>
  <c r="Q136" i="139"/>
  <c r="R136" i="139"/>
  <c r="S129" i="139" s="1"/>
  <c r="O108" i="139"/>
  <c r="O122" i="139" s="1"/>
  <c r="O123" i="139" s="1"/>
  <c r="O124" i="139" s="1"/>
  <c r="P108" i="139"/>
  <c r="P122" i="139" s="1"/>
  <c r="P123" i="139" s="1"/>
  <c r="P124" i="139" s="1"/>
  <c r="Q108" i="139"/>
  <c r="Q122" i="139" s="1"/>
  <c r="Q123" i="139" s="1"/>
  <c r="Q124" i="139" s="1"/>
  <c r="R108" i="139"/>
  <c r="R122" i="139" s="1"/>
  <c r="R123" i="139" s="1"/>
  <c r="R124" i="139" s="1"/>
  <c r="S13" i="139" l="1"/>
  <c r="S67" i="139"/>
  <c r="S68" i="139" s="1"/>
  <c r="S69" i="139" s="1"/>
  <c r="Q67" i="139"/>
  <c r="Q68" i="139" s="1"/>
  <c r="Q69" i="139" s="1"/>
  <c r="O67" i="139"/>
  <c r="O68" i="139" s="1"/>
  <c r="O69" i="139" s="1"/>
  <c r="R67" i="139"/>
  <c r="R68" i="139" s="1"/>
  <c r="R69" i="139" s="1"/>
  <c r="P67" i="139"/>
  <c r="P68" i="139" s="1"/>
  <c r="P69" i="139" s="1"/>
  <c r="I282" i="130"/>
  <c r="J282" i="130"/>
  <c r="K282" i="130"/>
  <c r="N282" i="130"/>
  <c r="M282" i="130"/>
  <c r="S282" i="130"/>
  <c r="R282" i="130"/>
  <c r="Q282" i="130"/>
  <c r="P282" i="130"/>
  <c r="O282" i="130"/>
  <c r="A208" i="130" l="1"/>
  <c r="A207" i="130"/>
  <c r="A206" i="130"/>
  <c r="A204" i="130"/>
  <c r="A202" i="130"/>
  <c r="A22" i="130"/>
  <c r="A21" i="130"/>
  <c r="A20" i="130"/>
  <c r="A19" i="130"/>
  <c r="A18" i="130"/>
  <c r="A17" i="130"/>
  <c r="A16" i="130"/>
  <c r="A15" i="130"/>
  <c r="A14" i="130"/>
  <c r="A13" i="130"/>
  <c r="A12" i="130"/>
  <c r="A11" i="130"/>
  <c r="A10" i="130"/>
  <c r="A9" i="130"/>
  <c r="A8" i="130"/>
  <c r="A7" i="130"/>
  <c r="A6" i="130"/>
  <c r="A109" i="139" l="1"/>
  <c r="A8" i="134" l="1"/>
  <c r="A7" i="134"/>
  <c r="A20" i="77"/>
  <c r="A26" i="77"/>
  <c r="A6" i="77"/>
  <c r="A25" i="56" l="1"/>
  <c r="A26" i="56"/>
  <c r="A24" i="56"/>
  <c r="A23" i="56"/>
  <c r="A22" i="56"/>
  <c r="A21" i="56"/>
  <c r="A20" i="56"/>
  <c r="A19" i="56"/>
  <c r="A18" i="56"/>
  <c r="A17" i="56"/>
  <c r="A15" i="56"/>
  <c r="A14" i="56"/>
  <c r="A13" i="56"/>
  <c r="A12" i="56"/>
  <c r="A11" i="56"/>
  <c r="A10" i="56"/>
  <c r="A9" i="56"/>
  <c r="A8" i="56"/>
  <c r="A7" i="56"/>
  <c r="A6" i="56"/>
  <c r="A5" i="56"/>
  <c r="A61" i="77" l="1"/>
  <c r="A63" i="77"/>
  <c r="A64" i="77"/>
  <c r="I68" i="77" l="1"/>
  <c r="H68" i="77"/>
  <c r="G68" i="77"/>
  <c r="J59" i="77"/>
  <c r="J11" i="77" s="1"/>
  <c r="I59" i="77"/>
  <c r="I11" i="77" s="1"/>
  <c r="H59" i="77"/>
  <c r="H11" i="77" s="1"/>
  <c r="G59" i="77"/>
  <c r="G11" i="77" s="1"/>
  <c r="J54" i="77"/>
  <c r="I54" i="77"/>
  <c r="H54" i="77"/>
  <c r="G54" i="77"/>
  <c r="J10" i="77"/>
  <c r="J40" i="77"/>
  <c r="J8" i="77" s="1"/>
  <c r="I40" i="77"/>
  <c r="I8" i="77" s="1"/>
  <c r="H40" i="77"/>
  <c r="H8" i="77" s="1"/>
  <c r="G40" i="77"/>
  <c r="G8" i="77" s="1"/>
  <c r="G12" i="77" l="1"/>
  <c r="H12" i="77"/>
  <c r="I12" i="77"/>
  <c r="J12" i="77"/>
  <c r="I10" i="77"/>
  <c r="I9" i="77"/>
  <c r="J9" i="77"/>
  <c r="G10" i="77"/>
  <c r="G9" i="77"/>
  <c r="H10" i="77"/>
  <c r="H9" i="77"/>
  <c r="A39" i="136"/>
  <c r="A33" i="136"/>
  <c r="J19" i="77" l="1"/>
  <c r="G19" i="77"/>
  <c r="I19" i="77"/>
  <c r="H19" i="77"/>
  <c r="A127" i="139"/>
  <c r="A6" i="139" l="1"/>
  <c r="A72" i="139"/>
  <c r="S39" i="139"/>
  <c r="D134" i="139"/>
  <c r="D133" i="139"/>
  <c r="A137" i="139"/>
  <c r="D136" i="139"/>
  <c r="A78" i="139"/>
  <c r="A5" i="130"/>
  <c r="A42" i="143"/>
  <c r="A41" i="143"/>
  <c r="A40" i="143"/>
  <c r="A39" i="143"/>
  <c r="A38" i="143"/>
  <c r="A37" i="143"/>
  <c r="A36" i="143"/>
  <c r="A35" i="143"/>
  <c r="A34" i="143"/>
  <c r="A33" i="143"/>
  <c r="A32" i="143"/>
  <c r="A31" i="143"/>
  <c r="A30" i="143"/>
  <c r="A29" i="143"/>
  <c r="A28" i="143"/>
  <c r="A27" i="143"/>
  <c r="A26" i="143"/>
  <c r="A25" i="143"/>
  <c r="A24" i="143"/>
  <c r="A23" i="143"/>
  <c r="A22" i="143"/>
  <c r="A21" i="143"/>
  <c r="A20" i="143"/>
  <c r="A19" i="143"/>
  <c r="A18" i="143"/>
  <c r="A17" i="143"/>
  <c r="A16" i="143"/>
  <c r="A15" i="143"/>
  <c r="A14" i="143"/>
  <c r="A13" i="143"/>
  <c r="A12" i="143"/>
  <c r="A11" i="143"/>
  <c r="A10" i="143"/>
  <c r="A8" i="143"/>
  <c r="A7" i="143"/>
  <c r="A6" i="143"/>
  <c r="A5" i="143"/>
  <c r="O95" i="139" l="1"/>
  <c r="O96" i="139" s="1"/>
  <c r="O97" i="139" s="1"/>
  <c r="Q95" i="139"/>
  <c r="Q96" i="139" s="1"/>
  <c r="Q97" i="139" s="1"/>
  <c r="S35" i="139"/>
  <c r="S95" i="139"/>
  <c r="S96" i="139" s="1"/>
  <c r="S97" i="139" s="1"/>
  <c r="P95" i="139"/>
  <c r="P96" i="139" s="1"/>
  <c r="P97" i="139" s="1"/>
  <c r="R95" i="139"/>
  <c r="R96" i="139" s="1"/>
  <c r="R97" i="139" s="1"/>
  <c r="A30" i="134" l="1"/>
  <c r="A29" i="134"/>
  <c r="A28" i="134"/>
  <c r="A27" i="134"/>
  <c r="A26" i="134"/>
  <c r="A15" i="134"/>
  <c r="A14" i="134"/>
  <c r="A13" i="134"/>
  <c r="A12" i="134"/>
  <c r="A11" i="134"/>
  <c r="A10" i="134"/>
  <c r="A9" i="134"/>
  <c r="A6" i="134"/>
  <c r="A5" i="134"/>
  <c r="A38" i="136"/>
  <c r="A37" i="136"/>
  <c r="A36" i="136"/>
  <c r="A35" i="136"/>
  <c r="A34" i="136"/>
  <c r="A32" i="136"/>
  <c r="A31" i="136"/>
  <c r="A30" i="136"/>
  <c r="A29" i="136"/>
  <c r="A28" i="136"/>
  <c r="A27" i="136"/>
  <c r="A26" i="136"/>
  <c r="A25" i="136"/>
  <c r="A24" i="136"/>
  <c r="A23" i="136"/>
  <c r="A22" i="136"/>
  <c r="A21" i="136"/>
  <c r="A20" i="136"/>
  <c r="A19" i="136"/>
  <c r="A18" i="136"/>
  <c r="A17" i="136"/>
  <c r="A16" i="136"/>
  <c r="A15" i="136"/>
  <c r="A14" i="136"/>
  <c r="A13" i="136"/>
  <c r="A12" i="136"/>
  <c r="A11" i="136"/>
  <c r="A10" i="136"/>
  <c r="A9" i="136"/>
  <c r="A8" i="136"/>
  <c r="A7" i="136"/>
  <c r="A6" i="136"/>
  <c r="G11" i="136"/>
  <c r="G10" i="136"/>
  <c r="G9" i="136"/>
  <c r="G12" i="136" l="1"/>
  <c r="J11" i="136"/>
  <c r="I11" i="136"/>
  <c r="H11" i="136"/>
  <c r="J10" i="136"/>
  <c r="I10" i="136"/>
  <c r="H10" i="136"/>
  <c r="J9" i="136"/>
  <c r="I9" i="136"/>
  <c r="H9" i="136"/>
  <c r="J8" i="136"/>
  <c r="I8" i="136"/>
  <c r="H8" i="136"/>
  <c r="A38" i="77" l="1"/>
  <c r="A37" i="77"/>
  <c r="A34" i="77"/>
  <c r="A33" i="77"/>
  <c r="A35" i="77"/>
  <c r="A5" i="139" l="1"/>
  <c r="A7" i="139"/>
  <c r="A8" i="139"/>
  <c r="A9" i="139"/>
  <c r="A10" i="139"/>
  <c r="A11" i="139"/>
  <c r="A12" i="139"/>
  <c r="A13" i="139"/>
  <c r="A14" i="139"/>
  <c r="A15" i="139"/>
  <c r="A16" i="139"/>
  <c r="A17" i="139"/>
  <c r="A18" i="139"/>
  <c r="A22" i="139"/>
  <c r="A32" i="139"/>
  <c r="A33" i="139"/>
  <c r="A34" i="139"/>
  <c r="A35" i="139"/>
  <c r="A36" i="139"/>
  <c r="A37" i="139"/>
  <c r="A38" i="139"/>
  <c r="A39" i="139"/>
  <c r="A40" i="139"/>
  <c r="A41" i="139"/>
  <c r="A42" i="139"/>
  <c r="A43" i="139"/>
  <c r="A44" i="139"/>
  <c r="A45" i="139"/>
  <c r="A46" i="139"/>
  <c r="A71" i="139"/>
  <c r="A73" i="139"/>
  <c r="A74" i="139"/>
  <c r="A75" i="139"/>
  <c r="A76" i="139"/>
  <c r="A77" i="139"/>
  <c r="A79" i="139"/>
  <c r="A80" i="139"/>
  <c r="A100" i="139"/>
  <c r="A102" i="139"/>
  <c r="A103" i="139"/>
  <c r="A104" i="139"/>
  <c r="A105" i="139"/>
  <c r="A106" i="139"/>
  <c r="A107" i="139"/>
  <c r="A108" i="139"/>
  <c r="A128" i="139"/>
  <c r="A129" i="139"/>
  <c r="A130" i="139"/>
  <c r="A131" i="139"/>
  <c r="A132" i="139"/>
  <c r="A133" i="139"/>
  <c r="A134" i="139"/>
  <c r="A135" i="139"/>
  <c r="A136" i="139"/>
  <c r="A138" i="139"/>
  <c r="K54" i="77" l="1"/>
  <c r="K10" i="77" s="1"/>
  <c r="K40" i="77"/>
  <c r="K8" i="77" s="1"/>
  <c r="H10" i="134" l="1"/>
  <c r="K9" i="77"/>
  <c r="H11" i="134" s="1"/>
  <c r="S108" i="139"/>
  <c r="S37" i="139"/>
  <c r="R8" i="139" s="1"/>
  <c r="S122" i="139" l="1"/>
  <c r="S123" i="139" s="1"/>
  <c r="S124" i="139" s="1"/>
  <c r="S133" i="139"/>
  <c r="S41" i="139"/>
  <c r="S45" i="139" s="1"/>
  <c r="J12" i="136"/>
  <c r="I12" i="136"/>
  <c r="H12" i="136"/>
  <c r="A5" i="136"/>
  <c r="R9" i="139" l="1"/>
  <c r="S11" i="139" s="1"/>
  <c r="S136" i="139"/>
  <c r="R15" i="139" s="1"/>
  <c r="S18" i="139" s="1"/>
  <c r="A68" i="77"/>
  <c r="A59" i="77"/>
  <c r="A60" i="77"/>
  <c r="A54" i="77"/>
  <c r="A55" i="77"/>
  <c r="A48" i="77"/>
  <c r="A49" i="77"/>
  <c r="A50" i="77"/>
  <c r="A40" i="77"/>
  <c r="A41" i="77"/>
  <c r="S22" i="139" l="1"/>
  <c r="S28" i="139" s="1"/>
  <c r="K68" i="77"/>
  <c r="K59" i="77"/>
  <c r="K11" i="77" s="1"/>
  <c r="K12" i="77" l="1"/>
  <c r="H13" i="134"/>
  <c r="H14" i="134" l="1"/>
  <c r="A7" i="77"/>
  <c r="A8" i="77"/>
  <c r="A9" i="77"/>
  <c r="A10" i="77"/>
  <c r="A11" i="77"/>
  <c r="A12" i="77"/>
  <c r="A19" i="77"/>
  <c r="A21" i="77"/>
  <c r="A22" i="77"/>
  <c r="A23" i="77"/>
  <c r="A24" i="77"/>
  <c r="A25" i="77"/>
  <c r="A27" i="77"/>
  <c r="A28" i="77"/>
  <c r="A29" i="77"/>
  <c r="A30" i="77"/>
  <c r="A31" i="77"/>
  <c r="A32" i="77"/>
  <c r="A36" i="77"/>
  <c r="A42" i="77"/>
  <c r="A43" i="77"/>
  <c r="A44" i="77"/>
  <c r="A45" i="77"/>
  <c r="A46" i="77"/>
  <c r="A47" i="77"/>
  <c r="A51" i="77"/>
  <c r="A52" i="77"/>
  <c r="A53" i="77"/>
  <c r="A56" i="77"/>
  <c r="A57" i="77"/>
  <c r="A58" i="77"/>
  <c r="A65" i="77"/>
  <c r="A66" i="77"/>
  <c r="A67" i="77"/>
  <c r="A5" i="77" l="1"/>
  <c r="J9" i="164" l="1"/>
  <c r="I9" i="164"/>
  <c r="J11" i="164" l="1"/>
  <c r="I11" i="164"/>
  <c r="I14" i="164" s="1"/>
  <c r="F127" i="134" l="1"/>
  <c r="H127" i="134" s="1"/>
  <c r="F129" i="134"/>
  <c r="H129" i="134" s="1"/>
  <c r="F128" i="134" l="1"/>
  <c r="H128" i="134" s="1"/>
  <c r="F125" i="134"/>
  <c r="H125" i="134" s="1"/>
  <c r="F126" i="134"/>
  <c r="H126" i="134" s="1"/>
  <c r="K141" i="136" l="1"/>
  <c r="K11" i="136" s="1"/>
  <c r="F124" i="134"/>
  <c r="H124" i="134" s="1"/>
  <c r="F130" i="134" l="1"/>
  <c r="H130" i="134" s="1"/>
  <c r="F27" i="134"/>
  <c r="K114" i="136" l="1"/>
  <c r="K9" i="136" s="1"/>
  <c r="F25" i="134" s="1"/>
  <c r="F64" i="134" l="1" a="1"/>
  <c r="F64" i="134" s="1"/>
  <c r="H64" i="134" s="1"/>
  <c r="F72" i="134" l="1" a="1"/>
  <c r="F72" i="134" s="1"/>
  <c r="H72" i="134" s="1"/>
  <c r="F73" i="134" a="1"/>
  <c r="F73" i="134" s="1"/>
  <c r="H73" i="134" s="1"/>
  <c r="F76" i="134" a="1"/>
  <c r="F76" i="134" s="1"/>
  <c r="H76" i="134" s="1"/>
  <c r="F78" i="134" a="1"/>
  <c r="F78" i="134" s="1"/>
  <c r="H78" i="134" s="1"/>
  <c r="F90" i="134" a="1"/>
  <c r="F90" i="134" s="1"/>
  <c r="H90" i="134" s="1"/>
  <c r="F79" i="134" a="1"/>
  <c r="F79" i="134" s="1"/>
  <c r="H79" i="134" s="1"/>
  <c r="F63" i="134" a="1"/>
  <c r="F63" i="134" s="1"/>
  <c r="H63" i="134" s="1"/>
  <c r="F68" i="134" a="1"/>
  <c r="F68" i="134" s="1"/>
  <c r="H68" i="134" s="1"/>
  <c r="F67" i="134" a="1"/>
  <c r="F67" i="134" s="1"/>
  <c r="H67" i="134" s="1"/>
  <c r="F85" i="134" a="1"/>
  <c r="F85" i="134" s="1"/>
  <c r="H85" i="134" s="1"/>
  <c r="F80" i="134" a="1"/>
  <c r="F80" i="134" s="1"/>
  <c r="H80" i="134" s="1"/>
  <c r="F88" i="134" a="1"/>
  <c r="F88" i="134" s="1"/>
  <c r="H88" i="134" s="1"/>
  <c r="F86" i="134" a="1"/>
  <c r="F86" i="134" s="1"/>
  <c r="H86" i="134" s="1"/>
  <c r="F71" i="134" a="1"/>
  <c r="F71" i="134" s="1"/>
  <c r="H71" i="134" s="1"/>
  <c r="F66" i="134" a="1"/>
  <c r="F66" i="134" s="1"/>
  <c r="H66" i="134" s="1"/>
  <c r="F77" i="134" a="1"/>
  <c r="F77" i="134" s="1"/>
  <c r="H77" i="134" s="1"/>
  <c r="F81" i="134" a="1"/>
  <c r="F81" i="134" s="1"/>
  <c r="H81" i="134" s="1"/>
  <c r="F89" i="134" a="1"/>
  <c r="F89" i="134" s="1"/>
  <c r="H89" i="134" s="1"/>
  <c r="F74" i="134" a="1"/>
  <c r="F74" i="134" s="1"/>
  <c r="H74" i="134" s="1"/>
  <c r="F75" i="134" a="1"/>
  <c r="F75" i="134" s="1"/>
  <c r="H75" i="134" s="1"/>
  <c r="F84" i="134" a="1"/>
  <c r="F84" i="134" s="1"/>
  <c r="H84" i="134" s="1"/>
  <c r="F93" i="134" a="1"/>
  <c r="F93" i="134" s="1"/>
  <c r="H93" i="134" s="1"/>
  <c r="F92" i="134" a="1"/>
  <c r="F92" i="134" s="1"/>
  <c r="H92" i="134" s="1"/>
  <c r="F87" i="134" a="1"/>
  <c r="F87" i="134" s="1"/>
  <c r="H87" i="134" s="1"/>
  <c r="F70" i="134" a="1"/>
  <c r="F70" i="134" s="1"/>
  <c r="H70" i="134" s="1"/>
  <c r="F91" i="134" a="1"/>
  <c r="F91" i="134" s="1"/>
  <c r="H91" i="134" s="1"/>
  <c r="F69" i="134" a="1"/>
  <c r="F69" i="134" s="1"/>
  <c r="H69" i="134" s="1"/>
  <c r="F65" i="134" a="1"/>
  <c r="F65" i="134" s="1"/>
  <c r="H65" i="134" s="1"/>
  <c r="K53" i="136" l="1"/>
  <c r="F62" i="134" a="1"/>
  <c r="F62" i="134" s="1"/>
  <c r="H62" i="134" l="1"/>
  <c r="F94" i="134"/>
  <c r="H94" i="134" s="1"/>
  <c r="K8" i="136"/>
  <c r="F23" i="134" l="1"/>
  <c r="H27" i="134" l="1"/>
  <c r="H25" i="134"/>
  <c r="G28" i="134" l="1"/>
  <c r="H23" i="134"/>
  <c r="F99" i="134" a="1"/>
  <c r="F99" i="134" s="1"/>
  <c r="H99" i="134" s="1"/>
  <c r="F102" i="134" a="1"/>
  <c r="F102" i="134" s="1"/>
  <c r="H102" i="134" s="1"/>
  <c r="F104" i="134" a="1"/>
  <c r="F104" i="134" s="1"/>
  <c r="H104" i="134" s="1"/>
  <c r="F105" i="134" a="1"/>
  <c r="F105" i="134" s="1"/>
  <c r="H105" i="134" s="1"/>
  <c r="F106" i="134" a="1"/>
  <c r="F106" i="134" s="1"/>
  <c r="F107" i="134" a="1"/>
  <c r="F107" i="134" s="1"/>
  <c r="H107" i="134" s="1"/>
  <c r="F114" i="134" a="1"/>
  <c r="F114" i="134" s="1"/>
  <c r="H114" i="134" s="1"/>
  <c r="F119" i="134" a="1"/>
  <c r="F119" i="134" s="1"/>
  <c r="H119" i="134" s="1"/>
  <c r="H106" i="134" l="1"/>
  <c r="F98" i="134" a="1"/>
  <c r="F98" i="134" s="1"/>
  <c r="H98" i="134" s="1"/>
  <c r="F121" i="134" l="1" a="1"/>
  <c r="F121" i="134" s="1"/>
  <c r="H121" i="134" s="1"/>
  <c r="F100" i="134" a="1"/>
  <c r="F100" i="134" s="1"/>
  <c r="H100" i="134" s="1"/>
  <c r="F118" i="134" a="1"/>
  <c r="F118" i="134" s="1"/>
  <c r="H118" i="134" s="1"/>
  <c r="F113" i="134" l="1" a="1"/>
  <c r="F113" i="134" s="1"/>
  <c r="K132" i="136"/>
  <c r="F122" i="134" l="1"/>
  <c r="H113" i="134"/>
  <c r="K10" i="136"/>
  <c r="H122" i="134" l="1"/>
  <c r="F26" i="134"/>
  <c r="H26" i="134" s="1"/>
  <c r="K12" i="136"/>
  <c r="F28" i="134" s="1"/>
  <c r="H28" i="134" s="1"/>
  <c r="G335" i="182" l="1"/>
  <c r="G340" i="182" s="1"/>
  <c r="K340" i="182"/>
  <c r="F50" i="134" l="1"/>
  <c r="K16" i="77"/>
  <c r="F12" i="134" l="1"/>
  <c r="K19" i="77"/>
  <c r="H12" i="134" l="1"/>
  <c r="F15" i="134"/>
  <c r="H15" i="134" l="1"/>
  <c r="P42" i="63"/>
  <c r="BP9" i="179" l="1"/>
  <c r="BI9" i="179"/>
  <c r="BH9" i="179"/>
  <c r="BG9" i="179"/>
  <c r="BQ9" i="179"/>
  <c r="BR9" i="179"/>
  <c r="O62" i="63" l="1"/>
  <c r="R65" i="63"/>
  <c r="N62" i="63"/>
  <c r="K61" i="63"/>
  <c r="Q64" i="63"/>
  <c r="J62" i="63"/>
  <c r="Q60" i="63"/>
  <c r="K64" i="63"/>
  <c r="M61" i="63"/>
  <c r="L60" i="63"/>
  <c r="L64" i="63"/>
  <c r="J63" i="63"/>
  <c r="N61" i="63"/>
  <c r="K63" i="63"/>
  <c r="P60" i="63"/>
  <c r="J60" i="63"/>
  <c r="P62" i="63"/>
  <c r="O61" i="63"/>
  <c r="N60" i="63"/>
  <c r="J64" i="63"/>
  <c r="P64" i="63"/>
  <c r="M60" i="63"/>
  <c r="N63" i="63"/>
  <c r="M62" i="63"/>
  <c r="K60" i="63"/>
  <c r="M63" i="63"/>
  <c r="Q61" i="63"/>
  <c r="P63" i="63"/>
  <c r="J61" i="63"/>
  <c r="O63" i="63"/>
  <c r="M64" i="63"/>
  <c r="O60" i="63"/>
  <c r="P61" i="63"/>
  <c r="K62" i="63"/>
  <c r="Q62" i="63"/>
  <c r="L63" i="63"/>
  <c r="Q63" i="63"/>
  <c r="N64" i="63"/>
  <c r="L62" i="63"/>
  <c r="L61" i="63"/>
  <c r="O64" i="63"/>
  <c r="Q59" i="63"/>
  <c r="M59" i="63"/>
  <c r="J59" i="63"/>
  <c r="O59" i="63"/>
  <c r="K59" i="63"/>
  <c r="N59" i="63"/>
  <c r="P59" i="63"/>
  <c r="L59" i="63"/>
  <c r="R101" i="63" l="1"/>
  <c r="P31" i="63" s="1"/>
  <c r="R115" i="63"/>
  <c r="I64" i="63"/>
  <c r="R107" i="63"/>
  <c r="P15" i="63" s="1"/>
  <c r="R58" i="63"/>
  <c r="I69" i="63"/>
  <c r="I62" i="63"/>
  <c r="R100" i="63"/>
  <c r="P13" i="63" s="1"/>
  <c r="L69" i="63"/>
  <c r="L66" i="63"/>
  <c r="I61" i="63"/>
  <c r="R94" i="63"/>
  <c r="P12" i="63" s="1"/>
  <c r="K69" i="63"/>
  <c r="K66" i="63"/>
  <c r="I60" i="63"/>
  <c r="R85" i="63"/>
  <c r="P11" i="63" s="1"/>
  <c r="O69" i="63"/>
  <c r="O66" i="63"/>
  <c r="R95" i="63"/>
  <c r="P30" i="63" s="1"/>
  <c r="J69" i="63"/>
  <c r="J66" i="63"/>
  <c r="M69" i="63"/>
  <c r="M66" i="63"/>
  <c r="P69" i="63"/>
  <c r="P66" i="63"/>
  <c r="I59" i="63"/>
  <c r="R76" i="63"/>
  <c r="P10" i="63" s="1"/>
  <c r="I63" i="63"/>
  <c r="R114" i="63"/>
  <c r="R77" i="63"/>
  <c r="P28" i="63" s="1"/>
  <c r="N69" i="63"/>
  <c r="N66" i="63"/>
  <c r="R108" i="63"/>
  <c r="P33" i="63" s="1"/>
  <c r="Q69" i="63"/>
  <c r="Q66" i="63"/>
  <c r="R89" i="63"/>
  <c r="P29" i="63" s="1"/>
  <c r="E14" i="176" l="1"/>
  <c r="E16" i="176" s="1"/>
  <c r="R63" i="63"/>
  <c r="R62" i="63"/>
  <c r="E20" i="176"/>
  <c r="E22" i="176" s="1"/>
  <c r="E11" i="176"/>
  <c r="E13" i="176" s="1"/>
  <c r="E8" i="176"/>
  <c r="E10" i="176" s="1"/>
  <c r="E23" i="176"/>
  <c r="E25" i="176" s="1"/>
  <c r="R64" i="63"/>
  <c r="E26" i="176"/>
  <c r="E28" i="176" s="1"/>
  <c r="E29" i="176"/>
  <c r="E31" i="176" s="1"/>
  <c r="E17" i="176"/>
  <c r="E19" i="176" s="1"/>
  <c r="R59" i="63"/>
  <c r="I66" i="63"/>
  <c r="R69" i="63"/>
  <c r="R60" i="63"/>
  <c r="R61" i="63"/>
  <c r="E5" i="176" l="1"/>
  <c r="E7" i="176" s="1"/>
  <c r="R66" i="63"/>
  <c r="E32" i="176" l="1"/>
  <c r="E34" i="176" s="1"/>
  <c r="M50" i="63"/>
  <c r="M52" i="63" s="1"/>
  <c r="P32" i="63" s="1"/>
  <c r="P34" i="63" s="1"/>
  <c r="O50" i="63" l="1"/>
  <c r="O52" i="63" s="1"/>
  <c r="P14" i="63" s="1"/>
  <c r="P17" i="63" s="1"/>
  <c r="P36" i="63" l="1"/>
  <c r="C33" i="163" l="1"/>
  <c r="C50" i="163"/>
  <c r="C52" i="163" s="1"/>
  <c r="C14" i="163" l="1"/>
  <c r="C21" i="163" l="1"/>
  <c r="C26" i="163" s="1"/>
  <c r="C28" i="163" s="1"/>
  <c r="C32" i="163" l="1"/>
  <c r="C34" i="163" s="1"/>
  <c r="C53" i="163" s="1"/>
  <c r="C54" i="163" s="1"/>
  <c r="C38" i="163"/>
  <c r="C40" i="163" s="1"/>
  <c r="C58" i="163"/>
  <c r="C60" i="163" s="1"/>
  <c r="C62" i="163" l="1"/>
  <c r="C64" i="163" s="1"/>
  <c r="C43" i="163"/>
  <c r="C45" i="163" s="1"/>
  <c r="H17" i="134" l="1"/>
  <c r="R326" i="182" l="1"/>
  <c r="R328" i="182" s="1"/>
  <c r="I32" i="182"/>
  <c r="N328" i="182"/>
  <c r="K17" i="182" s="1"/>
  <c r="K21" i="182" l="1"/>
  <c r="I33" i="182"/>
  <c r="L32" i="182"/>
  <c r="N32" i="182" l="1"/>
  <c r="N33" i="182" s="1"/>
  <c r="L33" i="182"/>
  <c r="C73" i="163" l="1"/>
  <c r="C75" i="163" l="1"/>
  <c r="C76" i="163"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<sst xmlns="http://schemas.openxmlformats.org/spreadsheetml/2006/main" count="11427" uniqueCount="3372">
  <si>
    <t>AD</t>
  </si>
  <si>
    <t>KT</t>
  </si>
  <si>
    <t>Not started</t>
  </si>
  <si>
    <t>LW</t>
  </si>
  <si>
    <t>In progress</t>
  </si>
  <si>
    <t>RT</t>
  </si>
  <si>
    <t>In first review</t>
  </si>
  <si>
    <t>HM</t>
  </si>
  <si>
    <t>In second review</t>
  </si>
  <si>
    <t>DF</t>
  </si>
  <si>
    <t>Complete</t>
  </si>
  <si>
    <t>ADT</t>
  </si>
  <si>
    <t>HP</t>
  </si>
  <si>
    <t>LS</t>
  </si>
  <si>
    <t>MSR</t>
  </si>
  <si>
    <t>MS</t>
  </si>
  <si>
    <t>DLS</t>
  </si>
  <si>
    <t>JC</t>
  </si>
  <si>
    <t>LB</t>
  </si>
  <si>
    <t>TR</t>
  </si>
  <si>
    <t>JW</t>
  </si>
  <si>
    <t>AF</t>
  </si>
  <si>
    <t>RK</t>
  </si>
  <si>
    <t>KP</t>
  </si>
  <si>
    <t>SJ</t>
  </si>
  <si>
    <t>JM</t>
  </si>
  <si>
    <t>IM</t>
  </si>
  <si>
    <t>GC</t>
  </si>
  <si>
    <t>Pending audit sign off</t>
  </si>
  <si>
    <t>Pending reconfirmation</t>
  </si>
  <si>
    <t>F1</t>
  </si>
  <si>
    <t>F2</t>
  </si>
  <si>
    <t>F3</t>
  </si>
  <si>
    <t>F4</t>
  </si>
  <si>
    <t>F5</t>
  </si>
  <si>
    <t>F6</t>
  </si>
  <si>
    <t>F7</t>
  </si>
  <si>
    <t>Cost Allocation</t>
  </si>
  <si>
    <t>F7a</t>
  </si>
  <si>
    <t>Asset Allocation</t>
  </si>
  <si>
    <t>TP1</t>
  </si>
  <si>
    <t>TP2</t>
  </si>
  <si>
    <t>TP3</t>
  </si>
  <si>
    <t>TP4</t>
  </si>
  <si>
    <t>N/A</t>
  </si>
  <si>
    <t>TP5</t>
  </si>
  <si>
    <t>TP6</t>
  </si>
  <si>
    <t>G1</t>
  </si>
  <si>
    <t>G2</t>
  </si>
  <si>
    <t>G3</t>
  </si>
  <si>
    <t>G4</t>
  </si>
  <si>
    <t>G5</t>
  </si>
  <si>
    <t>G6</t>
  </si>
  <si>
    <t>Asset Health</t>
  </si>
  <si>
    <t>G7</t>
  </si>
  <si>
    <t>G8</t>
  </si>
  <si>
    <t>SO1</t>
  </si>
  <si>
    <t>System Operator</t>
  </si>
  <si>
    <t>RAB</t>
  </si>
  <si>
    <t>Disclosure Year (year ended)</t>
  </si>
  <si>
    <t>Prepared and Published on 23 October 2026</t>
  </si>
  <si>
    <t>Directors' Certificate - October 2026</t>
  </si>
  <si>
    <t>TRANSPOWER INFORMATION DISCLOSURE</t>
  </si>
  <si>
    <t xml:space="preserve">Table of Contents </t>
  </si>
  <si>
    <t>Compliance</t>
  </si>
  <si>
    <t>Directors' Certificate</t>
  </si>
  <si>
    <t xml:space="preserve">Transpower generated </t>
  </si>
  <si>
    <t>Assurance Report</t>
  </si>
  <si>
    <t>Financial Information</t>
  </si>
  <si>
    <t>Value of the Regulatory Asset Base (RAB Roll Forward)</t>
  </si>
  <si>
    <t>Operating Expenditure (Opex): Actual</t>
  </si>
  <si>
    <t>Base Capital Expenditure (Base Capex): Actual Commissioned</t>
  </si>
  <si>
    <t>Comparison of Forecasts for Opex and base Capex Commissioning</t>
  </si>
  <si>
    <t>Major Capital Expenditure (Major Capex)</t>
  </si>
  <si>
    <t>Regulated Revenue</t>
  </si>
  <si>
    <t>ROI and profit calculations (required by ID Determination Clause 8.7 to 8.14)</t>
  </si>
  <si>
    <t>Major project costs (required by ID Determination Clause 8.18  and 8.19)</t>
  </si>
  <si>
    <t>Major project timing (required by ID Determination Clause 8.18  and 8.19)</t>
  </si>
  <si>
    <t>Fully commissioned project details (required by ID Determination Clause 8.20)</t>
  </si>
  <si>
    <t>None in 2026</t>
  </si>
  <si>
    <t>Related party transactions (required by ID Determination Clause 8.21)</t>
  </si>
  <si>
    <t>Investment contracts (required by ID Determination Clause 10)</t>
  </si>
  <si>
    <t>Grid Management Information</t>
  </si>
  <si>
    <t>Transmission System Statistics</t>
  </si>
  <si>
    <t>Grid Demand and Injection</t>
  </si>
  <si>
    <t>Grid Exit Point (GXP) Connection Capacity and Demand (Actual and Forecast)</t>
  </si>
  <si>
    <t>Quality of Supply: Grid Outputs and Performance Measures</t>
  </si>
  <si>
    <t>Quality of Supply: Interconnection Assets</t>
  </si>
  <si>
    <r>
      <t xml:space="preserve">Asset Health and Age </t>
    </r>
    <r>
      <rPr>
        <i/>
        <sz val="11"/>
        <rFont val="Calibri"/>
        <family val="2"/>
        <scheme val="major"/>
      </rPr>
      <t>(2nd Year of RCP and in RCP Proposal)</t>
    </r>
  </si>
  <si>
    <t>Asset Management Maturity Assessment Tool (AMMAT)</t>
  </si>
  <si>
    <t>AMMAT Results Summary</t>
  </si>
  <si>
    <t>.</t>
  </si>
  <si>
    <t xml:space="preserve"> </t>
  </si>
  <si>
    <t xml:space="preserve">Transpower </t>
  </si>
  <si>
    <t>Disclosure Date</t>
  </si>
  <si>
    <t xml:space="preserve">SCHEDULE F1: VALUE OF THE REGULATORY ASSET BASE (RAB ROLL FORWARD) </t>
  </si>
  <si>
    <t>ref</t>
  </si>
  <si>
    <t>F1(i): Value of Regulatory Asset Base (RAB Roll Forward)</t>
  </si>
  <si>
    <t>CY-4</t>
  </si>
  <si>
    <t>CY-3</t>
  </si>
  <si>
    <t>CY-2</t>
  </si>
  <si>
    <t>CY-1</t>
  </si>
  <si>
    <t>CY</t>
  </si>
  <si>
    <t>($M)</t>
  </si>
  <si>
    <t>Opening RAB value (excl ACA)</t>
  </si>
  <si>
    <t>plus</t>
  </si>
  <si>
    <t>Value of found assets</t>
  </si>
  <si>
    <t>less</t>
  </si>
  <si>
    <t>Value of disposed assets</t>
  </si>
  <si>
    <t>Value of lost assets</t>
  </si>
  <si>
    <t>Total depreciation</t>
  </si>
  <si>
    <t>Total revaluations</t>
  </si>
  <si>
    <t>Total Value of commissioned  assets (including acquired assets and costs incurred after an asset is first commissioned)</t>
  </si>
  <si>
    <t>Adjustment to opening RAB resulting from change in cost allocation</t>
  </si>
  <si>
    <t>Closing RAB value</t>
  </si>
  <si>
    <t>Opening RAB of Anticipatory Connection Assets (ACA)</t>
  </si>
  <si>
    <t>Opening RAB value including Anticipatory Connection Assets (ACA)</t>
  </si>
  <si>
    <t>Value of commissioned ACA</t>
  </si>
  <si>
    <t>F1(ii): Unallocated Regulatory Asset Base</t>
  </si>
  <si>
    <t>Unallocated RAB</t>
  </si>
  <si>
    <t>Unallocated opening RAB value</t>
  </si>
  <si>
    <t>Found assets</t>
  </si>
  <si>
    <t>Asset disposals</t>
  </si>
  <si>
    <t>Lost Assets</t>
  </si>
  <si>
    <t xml:space="preserve">Assets commissioned  </t>
  </si>
  <si>
    <t xml:space="preserve">Unallocated closing RAB value </t>
  </si>
  <si>
    <t>Result of cost allocation ratio (opening values)</t>
  </si>
  <si>
    <t>F1(iii): Calculation of Revaluation Rate and Revaluation of Assets</t>
  </si>
  <si>
    <r>
      <t>CPI</t>
    </r>
    <r>
      <rPr>
        <vertAlign val="subscript"/>
        <sz val="11"/>
        <rFont val="Calibri"/>
        <family val="2"/>
      </rPr>
      <t>4</t>
    </r>
  </si>
  <si>
    <r>
      <t>CPI</t>
    </r>
    <r>
      <rPr>
        <vertAlign val="subscript"/>
        <sz val="11"/>
        <rFont val="Calibri"/>
        <family val="2"/>
      </rPr>
      <t>4</t>
    </r>
    <r>
      <rPr>
        <vertAlign val="superscript"/>
        <sz val="11"/>
        <rFont val="Calibri"/>
        <family val="2"/>
      </rPr>
      <t>-4</t>
    </r>
  </si>
  <si>
    <t>Revaluation rate (%)</t>
  </si>
  <si>
    <t>Unallocated RAB
($000)</t>
  </si>
  <si>
    <t>RAB
($000)</t>
  </si>
  <si>
    <t>Total opening RAB value</t>
  </si>
  <si>
    <t>Adjustments to opening RAB - see footnote</t>
  </si>
  <si>
    <t>Opening value of assets with nil physical life, and disposed and lost assets</t>
  </si>
  <si>
    <t>Depreciation on opening RAB</t>
  </si>
  <si>
    <t>Total opening RAB value adjusted for depreciation, and fully depreciated, disposed and lost assets</t>
  </si>
  <si>
    <t>F1(iv): Disclosure by Asset Category</t>
  </si>
  <si>
    <t>HVAC Substations</t>
  </si>
  <si>
    <t>HVAC Lines and Transmission cables</t>
  </si>
  <si>
    <t xml:space="preserve">HVDC Substations and Submarine cables </t>
  </si>
  <si>
    <t>HVDC Lines</t>
  </si>
  <si>
    <t>Easements</t>
  </si>
  <si>
    <t>Intangibles</t>
  </si>
  <si>
    <t>IST</t>
  </si>
  <si>
    <t>Business Support</t>
  </si>
  <si>
    <t>Pseudo Assets</t>
  </si>
  <si>
    <t xml:space="preserve">Total </t>
  </si>
  <si>
    <t>Opening RAB value (CY)</t>
  </si>
  <si>
    <t xml:space="preserve">Total Assets commissioned  </t>
  </si>
  <si>
    <t>Closing RAB value (CY)</t>
  </si>
  <si>
    <t>Opening RAB value of Anticipatory Connection Assets (ACA)</t>
  </si>
  <si>
    <t>Commissioned ACA</t>
  </si>
  <si>
    <t>F1(v): Found Assets</t>
  </si>
  <si>
    <t>RAB value (CY)</t>
  </si>
  <si>
    <t>Unallocated RAB value (CY)</t>
  </si>
  <si>
    <t>F1(vi): Asset Disposals</t>
  </si>
  <si>
    <t>RAB Asset Sales - Related Party (CY)</t>
  </si>
  <si>
    <t>RAB Asset Sales - Regulated Supplier (CY)</t>
  </si>
  <si>
    <t>RAB Asset Sales - Other (CY)</t>
  </si>
  <si>
    <t>RAB Asset Disposals (CY)</t>
  </si>
  <si>
    <t>Unallocated RAB Asset Sales - Related party (CY)</t>
  </si>
  <si>
    <t>Unallocated RAB Asset Sales - Regulated Supplier (CY)</t>
  </si>
  <si>
    <t>Unallocated RAB Asset Sales - Other (CY)</t>
  </si>
  <si>
    <t>Unallocated RAB Asset Disposals (CY)</t>
  </si>
  <si>
    <t>F1(vii): Lost Assets</t>
  </si>
  <si>
    <t>F1(viii): Depreciation</t>
  </si>
  <si>
    <t>Depreciation and impairment on the RAB (CY)</t>
  </si>
  <si>
    <t>Depreciation and impairment on the unallocated RAB (CY)</t>
  </si>
  <si>
    <t>F1(ix): Value of Commissioned Assets</t>
  </si>
  <si>
    <t>F1(x):Revaluations</t>
  </si>
  <si>
    <t>New investment contracts</t>
  </si>
  <si>
    <t>Unit</t>
  </si>
  <si>
    <t>New investment contract - total capacity</t>
  </si>
  <si>
    <t>(MW)</t>
  </si>
  <si>
    <t>New investment contract - ACA capacity</t>
  </si>
  <si>
    <t>Percentage of anticipatory capacity</t>
  </si>
  <si>
    <t>(%)</t>
  </si>
  <si>
    <t>New investment contract costs</t>
  </si>
  <si>
    <t>New investment contract cost allocated to ACA</t>
  </si>
  <si>
    <t>Percentage of cost allocated to ACA</t>
  </si>
  <si>
    <r>
      <t>RAB Reconciliation Note:</t>
    </r>
    <r>
      <rPr>
        <sz val="11"/>
        <color theme="1"/>
        <rFont val="Segoe UI"/>
        <family val="2"/>
      </rPr>
      <t xml:space="preserve"> </t>
    </r>
  </si>
  <si>
    <t>SCHEDULE F2: OPERATING EXPENDITURE (OPEX): ACTUAL</t>
  </si>
  <si>
    <t>Disclosure of line items required and not required from disclosure year 2026 onward are specified in column N.</t>
  </si>
  <si>
    <t>F2(i): Operating Expenditure (Actual Totals)</t>
  </si>
  <si>
    <t>Grid - maintenance projects</t>
  </si>
  <si>
    <t>Grid - routine maintenance</t>
  </si>
  <si>
    <t>IST - grid</t>
  </si>
  <si>
    <t>IST - business support</t>
  </si>
  <si>
    <t>Corporate</t>
  </si>
  <si>
    <t>Grid maintenance</t>
  </si>
  <si>
    <t>ICT</t>
  </si>
  <si>
    <t>Asset Management &amp; Operations</t>
  </si>
  <si>
    <t>Insurance</t>
  </si>
  <si>
    <r>
      <t>Total operating expenditure</t>
    </r>
    <r>
      <rPr>
        <b/>
        <sz val="11"/>
        <color theme="1"/>
        <rFont val="Calibri"/>
        <family val="2"/>
      </rPr>
      <t xml:space="preserve"> </t>
    </r>
    <r>
      <rPr>
        <b/>
        <sz val="11"/>
        <color theme="1"/>
        <rFont val="Calibri"/>
        <family val="2"/>
        <scheme val="minor"/>
      </rPr>
      <t>*</t>
    </r>
  </si>
  <si>
    <t>Comprising:</t>
  </si>
  <si>
    <t>HVAC operating expenditure</t>
  </si>
  <si>
    <t>Not required from disclosure year 2026</t>
  </si>
  <si>
    <t>HVDC operating expenditure</t>
  </si>
  <si>
    <t xml:space="preserve">* Excluding the cost of capitalised operating leases (CY-1 $11.8 million, CY $12.7 million). </t>
  </si>
  <si>
    <t>F2(ii): Operating Expenditure (Actual Details)</t>
  </si>
  <si>
    <t>Grid</t>
  </si>
  <si>
    <t>Maintenance Projects - Transmission</t>
  </si>
  <si>
    <t>TL Tower</t>
  </si>
  <si>
    <t>Old format - RT (explained to CC we will hide these rows)</t>
  </si>
  <si>
    <t>TL Conductor</t>
  </si>
  <si>
    <t>TL Foundation</t>
  </si>
  <si>
    <t>TL Insulators</t>
  </si>
  <si>
    <t>TL Pole</t>
  </si>
  <si>
    <t>TL Access</t>
  </si>
  <si>
    <t>Maintenance Projects - AC Stations</t>
  </si>
  <si>
    <t>ACS Buildings &amp; Grounds</t>
  </si>
  <si>
    <t>ACS Power Transformers</t>
  </si>
  <si>
    <t>ACS Outdoor Circuit Breakers</t>
  </si>
  <si>
    <t>ACS Indoor Switchgear</t>
  </si>
  <si>
    <t>Maintenance Projects - HVDC Stations</t>
  </si>
  <si>
    <t>HVDC</t>
  </si>
  <si>
    <t>Maintenance Projects - Other</t>
  </si>
  <si>
    <t>MP Other</t>
  </si>
  <si>
    <t>Total grid - maintenance projects</t>
  </si>
  <si>
    <t>Routine Maintenance</t>
  </si>
  <si>
    <t>RM Stations</t>
  </si>
  <si>
    <t>RM Transmission Lines</t>
  </si>
  <si>
    <t xml:space="preserve">RM HVDC </t>
  </si>
  <si>
    <t>RM Operating</t>
  </si>
  <si>
    <t xml:space="preserve">RM Training </t>
  </si>
  <si>
    <t xml:space="preserve">RM Contractor Transition </t>
  </si>
  <si>
    <t>Total grid - routine maintenance</t>
  </si>
  <si>
    <t>IST  ICT Grid</t>
  </si>
  <si>
    <t>IT Asset Management</t>
  </si>
  <si>
    <t>IT Transmission System Plan</t>
  </si>
  <si>
    <t xml:space="preserve">IT Telecommunications  Services </t>
  </si>
  <si>
    <t>IT Network Services</t>
  </si>
  <si>
    <t>Total IST - grid</t>
  </si>
  <si>
    <t>IST  Business Support</t>
  </si>
  <si>
    <t>IT Corporate services</t>
  </si>
  <si>
    <t>IT ICT Shared Services</t>
  </si>
  <si>
    <t>IT Security Services</t>
  </si>
  <si>
    <t>Total IST - business support</t>
  </si>
  <si>
    <t>CS Departmental Corporate</t>
  </si>
  <si>
    <t>CS Departmental Grid</t>
  </si>
  <si>
    <t>Grid Operating Services Costs (GOS)</t>
  </si>
  <si>
    <t>Reseach and Development (R&amp;D)</t>
  </si>
  <si>
    <t>Investigations</t>
  </si>
  <si>
    <t>Ancillary Services</t>
  </si>
  <si>
    <t>Total Corporate</t>
  </si>
  <si>
    <t>Preventive Maintenance</t>
  </si>
  <si>
    <t>Predictive Maintenance</t>
  </si>
  <si>
    <t>Corrective Maintenance</t>
  </si>
  <si>
    <t>Proactive Maintenance</t>
  </si>
  <si>
    <t>Resilience</t>
  </si>
  <si>
    <t>Required from disclosure year 2026</t>
  </si>
  <si>
    <t>Total - Grid maintenance</t>
  </si>
  <si>
    <t>ICT Opex</t>
  </si>
  <si>
    <t>ICT Software as a Service</t>
  </si>
  <si>
    <t>Total - ICT</t>
  </si>
  <si>
    <t>Sustainability</t>
  </si>
  <si>
    <t>Total - Asset Management &amp; Operations</t>
  </si>
  <si>
    <t>F2(iii): Network Divestiture Expenditure</t>
  </si>
  <si>
    <t>Network divestiture expenses</t>
  </si>
  <si>
    <t>F2(iv): Other Disclosures</t>
  </si>
  <si>
    <t>Third party insurance allowance</t>
  </si>
  <si>
    <t>Self-insurance allowance</t>
  </si>
  <si>
    <r>
      <t xml:space="preserve">SCHEDULE F3: BASE CAPITAL EXPENDITURE (BASE CAPEX): </t>
    </r>
    <r>
      <rPr>
        <b/>
        <i/>
        <sz val="16"/>
        <rFont val="Calibri"/>
        <family val="2"/>
        <scheme val="minor"/>
      </rPr>
      <t>ACTUAL Spend</t>
    </r>
  </si>
  <si>
    <t>Line items not required from disclosure year 2026 onward are specified in column M.
Schedule F3 was reported as Commissioned Assets up until 2024. This schedule reports Capex values from 2025 onwards which is consistent with the 2024 Information Disclosure Review Final Decision on F4(ii)</t>
  </si>
  <si>
    <r>
      <t xml:space="preserve">F3(i): Base Capex </t>
    </r>
    <r>
      <rPr>
        <b/>
        <i/>
        <sz val="14"/>
        <rFont val="Calibri"/>
        <family val="2"/>
        <scheme val="minor"/>
      </rPr>
      <t>(Actual Commissioned Totals up to 2024 and 2025 Capex)</t>
    </r>
  </si>
  <si>
    <t>Commissioned</t>
  </si>
  <si>
    <t>SPEND basis</t>
  </si>
  <si>
    <t>Grid - refurbishment and replacement</t>
  </si>
  <si>
    <t>Grid - enhancement and development</t>
  </si>
  <si>
    <t xml:space="preserve">IST </t>
  </si>
  <si>
    <t>Business support</t>
  </si>
  <si>
    <t>Total base capex commissioned/ Spend basis</t>
  </si>
  <si>
    <r>
      <t xml:space="preserve">HVAC base capex commissioned / </t>
    </r>
    <r>
      <rPr>
        <b/>
        <sz val="11"/>
        <color rgb="FF0070C0"/>
        <rFont val="Calibri"/>
        <family val="2"/>
        <scheme val="minor"/>
      </rPr>
      <t>Spend basis</t>
    </r>
  </si>
  <si>
    <r>
      <t xml:space="preserve">HVDC base capex commissioned / </t>
    </r>
    <r>
      <rPr>
        <b/>
        <sz val="11"/>
        <color rgb="FF0070C0"/>
        <rFont val="Calibri"/>
        <family val="2"/>
        <scheme val="minor"/>
      </rPr>
      <t>Spend basis</t>
    </r>
  </si>
  <si>
    <r>
      <t>F3(ii): Base Capex (A</t>
    </r>
    <r>
      <rPr>
        <b/>
        <i/>
        <sz val="14"/>
        <rFont val="Calibri"/>
        <family val="2"/>
        <scheme val="minor"/>
      </rPr>
      <t>ctual Commissioned Totals up to 2024 and 2025 Capex</t>
    </r>
    <r>
      <rPr>
        <b/>
        <sz val="14"/>
        <rFont val="Calibri"/>
        <family val="2"/>
        <scheme val="minor"/>
      </rPr>
      <t>)</t>
    </r>
  </si>
  <si>
    <t>Grid refurbishment and replacement</t>
  </si>
  <si>
    <t>AC Stations</t>
  </si>
  <si>
    <t>ACS Outdoor to Indoor Conv</t>
  </si>
  <si>
    <t xml:space="preserve">ACS Buildings &amp; Grounds-Seismic </t>
  </si>
  <si>
    <t>ACS Capacitors and Reactors</t>
  </si>
  <si>
    <t>ACS Structures &amp; Buswork</t>
  </si>
  <si>
    <t>ACS Instrument Transformers</t>
  </si>
  <si>
    <t>ACS Disconnectors &amp; E/S</t>
  </si>
  <si>
    <t>ACS Other Station Equipment</t>
  </si>
  <si>
    <t>ACS Power Cables</t>
  </si>
  <si>
    <t>ACS Dynamic Reactive</t>
  </si>
  <si>
    <t>Protection and Metering</t>
  </si>
  <si>
    <t>SA Metering</t>
  </si>
  <si>
    <t>SA BZ Protection</t>
  </si>
  <si>
    <t>SA Line Protection</t>
  </si>
  <si>
    <t>SA Transformer Protection</t>
  </si>
  <si>
    <t>SA Batteries &amp; DC Systems</t>
  </si>
  <si>
    <t>SA Feeder Protection</t>
  </si>
  <si>
    <t>SA Substation Mgmt Systems</t>
  </si>
  <si>
    <t>SA Special Protection Schemes</t>
  </si>
  <si>
    <t>New</t>
  </si>
  <si>
    <t>SA ODJB</t>
  </si>
  <si>
    <t>SA Reactive Asset Protection</t>
  </si>
  <si>
    <t>HVDC Stations</t>
  </si>
  <si>
    <t>Transmission Lines</t>
  </si>
  <si>
    <t>TL Paint</t>
  </si>
  <si>
    <t>TL Grillage</t>
  </si>
  <si>
    <t>Total grid refurbishment and replacement</t>
  </si>
  <si>
    <t>Grid enhancment and development</t>
  </si>
  <si>
    <t>Corridor Management program</t>
  </si>
  <si>
    <t>CP_SNI_AC_00_00 BPE CPK WIL Fire Protection</t>
  </si>
  <si>
    <t>CP_CST_94_00_00 CST 33kV Outdoor to Indoor Conversion</t>
  </si>
  <si>
    <t>CP_NPL_51_00_00 SFD 2nd Interconnector Bld</t>
  </si>
  <si>
    <t>CP_VSA_08_00_00 Waikato and UNI Voltage Management - Shunt Capacitors Stage 1 - HAM &amp; OHW Capacitors</t>
  </si>
  <si>
    <t>CP_VSI_62_00_00 USI Reliability Solution - Stage 2 - Investigation</t>
  </si>
  <si>
    <t>CP_HTI_87_00_00 HTI Voltage Constraints - Build TMU Cap Banks</t>
  </si>
  <si>
    <t>CP_RDF_FB_00_00 RDF T3 &amp; T4 Protection Limit SPS pre-contingency loading  increased to 160 MVA</t>
  </si>
  <si>
    <t>CP_AVI_66_00_00 AVI-BEN A SPS North Flow</t>
  </si>
  <si>
    <t>CP_VTN_13_00_00 BOB 220/110kV Interconnection Transformer - Capex Investigation</t>
  </si>
  <si>
    <t>CP_VTL_85_00_00 Wairakei Ring transmission capacity - Build - Reactor</t>
  </si>
  <si>
    <t>CP_VTL_95_00_00 NPL-SFD A &amp; CST-NPL A lines junction capex investigation</t>
  </si>
  <si>
    <t>CP_VTL_96_00_00 CST-SFD A Permanent Junction</t>
  </si>
  <si>
    <t>CP_TPR_00J_0_00 Digital Substation PAC Inception - initial capital investigation</t>
  </si>
  <si>
    <t>CP_ISL_01K_0_00 USI High voltage management, ISL Reactor- Install</t>
  </si>
  <si>
    <t>CP_ISL_001_0_00 USI High voltage management, ISL Reactor - Cap Inv</t>
  </si>
  <si>
    <t>CP_ISL_002_0_00 USI High voltage management, ISL Reactor- Build</t>
  </si>
  <si>
    <t>CP_RA1_026_0_00 HEN-MPE A 0160 Slip Deviation Cyclone Gabrielle</t>
  </si>
  <si>
    <t>CP_VNN_27_00_00 UNI High Voltage Management - Build</t>
  </si>
  <si>
    <t>CP_TIM_00U_0_00 TIM Voltage Stability ICT Pre-purchase &amp; Build</t>
  </si>
  <si>
    <t>CP_OHW_00F_0_00 OHW Deviation Build</t>
  </si>
  <si>
    <t>CP_627_13_00_00 OTA PEN C Line Deviation and Protection (CAPEX)</t>
  </si>
  <si>
    <t>CP_SWN_007_0_00 SWN Generator exit - Build</t>
  </si>
  <si>
    <t>CP_VLT_00_00_00 Lichfield-Kinleith A reconductoring - Build</t>
  </si>
  <si>
    <t>CP_TIM_DB_00_00 TIM voltage support - Capex Investigation</t>
  </si>
  <si>
    <t>CP_810_22_00_00 Connection of WMG-WPT A at ORO tee due to WPT substation decommissioning</t>
  </si>
  <si>
    <t>CP_811_29_00_00 IGH-WPT B Connection at ORO tee due to WPT Substation decommissioning</t>
  </si>
  <si>
    <t>CP_VTL_BD_00_00 WPT ORO lines junctn capex inv</t>
  </si>
  <si>
    <t>CP_VAR_1A3_0_00 22/23 U/C Capex Design Project</t>
  </si>
  <si>
    <t>CP_VAR_1FZ_0_00 Ohinewai Diversion Inv</t>
  </si>
  <si>
    <t>CP_VTL_DK_00_00 National Vegetation</t>
  </si>
  <si>
    <t>CP_KAW_FS_00_00 Kawerau interconnection capacity- Build</t>
  </si>
  <si>
    <t>CP_KAW_006_0_00 Kawerau interconnection capacity- Cap Inv</t>
  </si>
  <si>
    <t>CP_VNI_35_00_00 AOVCS UNI RPC changes Cap Inv</t>
  </si>
  <si>
    <t>CP_651_001_0_00 BHL-OTA Cable Route Designation Extension</t>
  </si>
  <si>
    <t>CP_VTL_79_00_00 Arapuni-Kinleith-Tarukenga transmission capacity - Capex Investigation</t>
  </si>
  <si>
    <t>CP_HAM_OR_00_00 Bussing ARI-BOB at Hamilton - Capex Investigation</t>
  </si>
  <si>
    <t>CP_VSI_AQ_00_00 USI Transmission Capacity - Capex Investigation</t>
  </si>
  <si>
    <t>CP_RDF_EV_00_00 RDF interconnecting capacity - build</t>
  </si>
  <si>
    <t>CP_TPR_00G_0_00 Substation Digital PAC - Inception 2, Development 1 and 2</t>
  </si>
  <si>
    <t>CP_SFD_00U_0_00 Whareroa Electrification (Ohangai GXP) Transpower Build</t>
  </si>
  <si>
    <t>CP_792_006_0_00 BEN-HAY-A Cross-arm Design and Replacements</t>
  </si>
  <si>
    <t>CP_EDG_00Y_0_00 EDG 220/110 kV interconnecting transformer - Cap Inv</t>
  </si>
  <si>
    <t>CP_RDF_00Q_0_00 RDF 220kV Yard Capex Inv</t>
  </si>
  <si>
    <t>CP_RDF_00P_0_00 RDF Interim Resilience</t>
  </si>
  <si>
    <t>CP_HPI_00G_0_00 HPI Advancing Designation Alteration</t>
  </si>
  <si>
    <t>CP_VAR_1T6_0_00 ENC Southland Capex Investigation</t>
  </si>
  <si>
    <t>CP_HAY_SJ_00_00 HVDC cable replacement and capacity increase - capex investigation</t>
  </si>
  <si>
    <t>CP_HAM_OS_00_00 Bussing ARI-BOB at Hamilton - Build</t>
  </si>
  <si>
    <t>CP_EDG_010_0_00 EDG T5 interconnector replacement (new T6) - Build</t>
  </si>
  <si>
    <t>CP_896_00B_0_00 INV-NMA TTU Build</t>
  </si>
  <si>
    <t>CP_INV_00W_0_00 INV-NMA TTU Build Substation</t>
  </si>
  <si>
    <t>CP_VAR_23Q_0_00 HVDC Control System Upgrade Investigation</t>
  </si>
  <si>
    <t>CP_SWN_00G_0_00 SWN Land Purchase Transpower</t>
  </si>
  <si>
    <t>CP_VAR_1S3_0_00 North Canterbury 66 kV SPS Build</t>
  </si>
  <si>
    <t>Resilience program</t>
  </si>
  <si>
    <t>Other</t>
  </si>
  <si>
    <t>Operating leases (transmisson line)</t>
  </si>
  <si>
    <t xml:space="preserve">Unapproved MCP: HVDC Cable Replacement and new cable - CRA Cable deposit </t>
  </si>
  <si>
    <t xml:space="preserve">Total grid enhancement and development </t>
  </si>
  <si>
    <t>Leases are included in Opex as a separate line item on F4(i) from 2025. Leases are captialised with Commissioned Assets.</t>
  </si>
  <si>
    <t>*Insert additional rows and update calculation of totals as needed</t>
  </si>
  <si>
    <t xml:space="preserve">Transmission Systems </t>
  </si>
  <si>
    <t>IT Transmission Systems</t>
  </si>
  <si>
    <t>IT Meter Data Management</t>
  </si>
  <si>
    <t>Asset Management Systems</t>
  </si>
  <si>
    <t>IT Asset Management Systems</t>
  </si>
  <si>
    <t>IT Outage Management</t>
  </si>
  <si>
    <t xml:space="preserve">Telecommunications </t>
  </si>
  <si>
    <t>IT Shared Comms Infrastructure</t>
  </si>
  <si>
    <t>IT Subst Comms Infrastructure</t>
  </si>
  <si>
    <t>IT Telecommunications Networks</t>
  </si>
  <si>
    <t>Corporate Systems</t>
  </si>
  <si>
    <t>IT Stakeholder Management</t>
  </si>
  <si>
    <t>IT Corporate Systems</t>
  </si>
  <si>
    <t>IST Shared Services</t>
  </si>
  <si>
    <t>IT Enabling Infrastructure</t>
  </si>
  <si>
    <t>IT Shared Services</t>
  </si>
  <si>
    <t>Security Services</t>
  </si>
  <si>
    <t>IT Security Infrastructure</t>
  </si>
  <si>
    <t>IT Telecoms Network Security</t>
  </si>
  <si>
    <t>Transmission Pricing Methodology</t>
  </si>
  <si>
    <t>Operating leases</t>
  </si>
  <si>
    <t>Total IST</t>
  </si>
  <si>
    <t>Office buildings and facilities</t>
  </si>
  <si>
    <t>BS Office buildings and facilities</t>
  </si>
  <si>
    <t>Minor Fixed Assets</t>
  </si>
  <si>
    <t>BS Vehicles</t>
  </si>
  <si>
    <t>BS Office Equipment</t>
  </si>
  <si>
    <t>Spares and inventory</t>
  </si>
  <si>
    <t>BS Mobile Substation</t>
  </si>
  <si>
    <t>Properties</t>
  </si>
  <si>
    <t>BS Strategic Properties</t>
  </si>
  <si>
    <t>BS Other</t>
  </si>
  <si>
    <t>Total business support</t>
  </si>
  <si>
    <t>SCHEDULE F4: COMPARISON OF FORECASTS FOR OPEX AND BASE CAPEX</t>
  </si>
  <si>
    <t>Disclosure of line items required from disclosure year 2026 onward are specified in column O.</t>
  </si>
  <si>
    <t xml:space="preserve"> ref</t>
  </si>
  <si>
    <t>F4(i): Opex</t>
  </si>
  <si>
    <t>Actual</t>
  </si>
  <si>
    <t>Forecast*</t>
  </si>
  <si>
    <t>Variance</t>
  </si>
  <si>
    <t xml:space="preserve">% </t>
  </si>
  <si>
    <t>Note 1</t>
  </si>
  <si>
    <t>Total operating expenditure</t>
  </si>
  <si>
    <t>Leases expenditure</t>
  </si>
  <si>
    <t>Note this has been added as a seperate category as we are now reporting capex on spend basis (not commissioned which included lease additions).</t>
  </si>
  <si>
    <t>F4(ii): Base Capex</t>
  </si>
  <si>
    <t>SPEND BASIS</t>
  </si>
  <si>
    <t>Grid - replacement and refurbishment</t>
  </si>
  <si>
    <t>Note 4</t>
  </si>
  <si>
    <t>Grid - enhancement and development - ACA capacity</t>
  </si>
  <si>
    <t>Grid - enhancement and development  - other</t>
  </si>
  <si>
    <t>Note 5</t>
  </si>
  <si>
    <t>Note 6</t>
  </si>
  <si>
    <t>Total base capex expenditure</t>
  </si>
  <si>
    <t>*Prior year disclosure of CY forecast nominal value</t>
  </si>
  <si>
    <t>F4(iii): Opex comparison by expenditure categories</t>
  </si>
  <si>
    <t>Forecast in RCP Proposal</t>
  </si>
  <si>
    <t>F4(iv): Base capex comparison by expenditure categories</t>
  </si>
  <si>
    <t xml:space="preserve">CY </t>
  </si>
  <si>
    <r>
      <t xml:space="preserve">Actual percentage of assets with an AHI between 8 and 10
</t>
    </r>
    <r>
      <rPr>
        <b/>
        <strike/>
        <sz val="9"/>
        <rFont val="Calibri"/>
        <family val="2"/>
        <scheme val="minor"/>
      </rPr>
      <t>Actual change in percentage of assets with AHI between 8 and 10.</t>
    </r>
  </si>
  <si>
    <r>
      <t xml:space="preserve">Forecast percentage of assets with an AHI between 8 and 10
</t>
    </r>
    <r>
      <rPr>
        <b/>
        <strike/>
        <sz val="9"/>
        <rFont val="Calibri"/>
        <family val="2"/>
        <scheme val="minor"/>
      </rPr>
      <t>Forecast change in percentage of assets with AHI between 8 and 10.</t>
    </r>
  </si>
  <si>
    <r>
      <t xml:space="preserve">CY new asset ratio (including renewals and growth)
</t>
    </r>
    <r>
      <rPr>
        <b/>
        <strike/>
        <sz val="9"/>
        <rFont val="Calibri"/>
        <family val="2"/>
        <scheme val="minor"/>
      </rPr>
      <t>CY change in percentage of Asset health index = 0.5</t>
    </r>
  </si>
  <si>
    <t>%</t>
  </si>
  <si>
    <t>Many repaints, but "new assets" is only counting first paint</t>
  </si>
  <si>
    <t>Not adding new grillages, all replace with other foundation types. Some "renewed" grillages.</t>
  </si>
  <si>
    <t>IT SCADA/RTS</t>
  </si>
  <si>
    <t>IT Time Series</t>
  </si>
  <si>
    <t>IT Spatial &amp; Drawings</t>
  </si>
  <si>
    <t xml:space="preserve">IT Communication Services </t>
  </si>
  <si>
    <t>IT Corp Info &amp; Doc Mgmt</t>
  </si>
  <si>
    <t>IT Safety</t>
  </si>
  <si>
    <t>IT Risk/Audit Management</t>
  </si>
  <si>
    <t>IT Finance</t>
  </si>
  <si>
    <t>IT Human Resources</t>
  </si>
  <si>
    <t>IT Service Management</t>
  </si>
  <si>
    <t>IT Workforce Mobility</t>
  </si>
  <si>
    <t>IT Data Centre</t>
  </si>
  <si>
    <t>Required from disclosure year 2027</t>
  </si>
  <si>
    <t>Required from disclosure year 2028</t>
  </si>
  <si>
    <t>Required from disclosure year 2029</t>
  </si>
  <si>
    <t>Required from disclosure year 2030</t>
  </si>
  <si>
    <t>Total IST (excl Lease expenses)</t>
  </si>
  <si>
    <r>
      <rPr>
        <b/>
        <sz val="12"/>
        <rFont val="Calibri"/>
        <family val="2"/>
        <scheme val="minor"/>
      </rPr>
      <t xml:space="preserve">Opex variance explanations </t>
    </r>
    <r>
      <rPr>
        <sz val="12"/>
        <rFont val="Calibri"/>
        <family val="2"/>
        <scheme val="minor"/>
      </rPr>
      <t>(required for variances greater than 10% or $10 million between actual and forecast opex expenditure)</t>
    </r>
  </si>
  <si>
    <t>Lower increase in  insurance premiums than assumed in the Submission</t>
  </si>
  <si>
    <t>Note 2</t>
  </si>
  <si>
    <t>Planned increase in fibre leases (TransGO project) have started earlier than assumed in the Submission</t>
  </si>
  <si>
    <t>Note 3</t>
  </si>
  <si>
    <r>
      <rPr>
        <b/>
        <sz val="12"/>
        <rFont val="Calibri"/>
        <family val="2"/>
        <scheme val="minor"/>
      </rPr>
      <t xml:space="preserve">Base capex expenditure variance explanations </t>
    </r>
    <r>
      <rPr>
        <sz val="12"/>
        <rFont val="Calibri"/>
        <family val="2"/>
        <scheme val="minor"/>
      </rPr>
      <t>(required for variances greater than 10% or $10 million between actual and forecast base capex expenditure)</t>
    </r>
  </si>
  <si>
    <r>
      <t xml:space="preserve">The 12% lower expenditure in FY2026 compared to forecast, primarily within primary and secondary substation portfolios, is driven by: 
</t>
    </r>
    <r>
      <rPr>
        <b/>
        <sz val="11"/>
        <rFont val="Calibri"/>
        <family val="2"/>
        <scheme val="minor"/>
      </rPr>
      <t xml:space="preserve"> - Outdoor to Indoor conversions $16 million:</t>
    </r>
    <r>
      <rPr>
        <sz val="11"/>
        <rFont val="Calibri"/>
        <family val="2"/>
        <scheme val="minor"/>
      </rPr>
      <t xml:space="preserve">
   Postponement of Maungaturoto ODID due to possible divestment to connected customer; Long lead-times for equipment and Geotech resource has lead to rephasing of Tokaanu ODID, Waipawa ODID being undertaken by connected customer (Centralines); Wellsford ODID deferred until more certainty around customer (Vector) scope, which once decided, the ODID would need to align with other work at the site ( e.g. transformer replacement and protection benchmark work). The Transpower ODID was replaced with managing the existing outdoor yard, due to low feeder numbers and limited safety concerns as a more economic solution. The customer is investigating upgrades to the outdoor yard which may lead to an ODID. 
 -</t>
    </r>
    <r>
      <rPr>
        <b/>
        <sz val="11"/>
        <rFont val="Calibri"/>
        <family val="2"/>
        <scheme val="minor"/>
      </rPr>
      <t xml:space="preserve"> Power transformers $10 million</t>
    </r>
    <r>
      <rPr>
        <sz val="11"/>
        <rFont val="Calibri"/>
        <family val="2"/>
        <scheme val="minor"/>
      </rPr>
      <t>: 
    - Gracefield was replaced in RCP3 due to failure;
    - Alignment of replacement at Central Park substation with connected customer's (Wellington Electricity) new substation delayed the replacement and T4 was prioritised over T3 for replacement,
    -  cancelling Whanganui T2 replacement and and doing a mid-life refurbishment of Brunswick transformer instead of replacement due to regional planning and consultation with Powerco and the availability of an operational spare phase as redundancy.
 -</t>
    </r>
    <r>
      <rPr>
        <b/>
        <sz val="11"/>
        <rFont val="Calibri"/>
        <family val="2"/>
        <scheme val="minor"/>
      </rPr>
      <t>Remaining $20 million is primarily within other primary and secondary substation portfolios</t>
    </r>
    <r>
      <rPr>
        <sz val="11"/>
        <rFont val="Calibri"/>
        <family val="2"/>
        <scheme val="minor"/>
      </rPr>
      <t xml:space="preserve">: Replacements have been rescheduled to later in RCP4 to align with other primary and secondary asset work at similar sites for delivery and outage efficiency,  and allow for increased equipment and material lead times as well as complexity from incorporating benchmark agreement criteria. This has impacted Outdoor circuit breakers, instrument transformers and protection work in particular.
</t>
    </r>
  </si>
  <si>
    <t>12% Higher expenditure of ICT work is primarily due to the rephasing of the TransGo project with sections of the work program being undertaken earlier than originally anticipated.</t>
  </si>
  <si>
    <t>23% Lower expenditure on Business Support capex due to the upgrade to our Grid Skills facility being undertaken in FY27 ($4.4 million), offset by higher than anticipated costs to replace IST equipment $1.1 million and earlier procurement of motor vehicles $1.4 million.</t>
  </si>
  <si>
    <r>
      <rPr>
        <b/>
        <sz val="12"/>
        <color rgb="FF000000"/>
        <rFont val="Calibri"/>
        <family val="2"/>
        <scheme val="minor"/>
      </rPr>
      <t xml:space="preserve">Base capex variance interpretations </t>
    </r>
    <r>
      <rPr>
        <sz val="12"/>
        <color rgb="FF000000"/>
        <rFont val="Calibri"/>
        <family val="2"/>
        <scheme val="minor"/>
      </rPr>
      <t>(adjusted interpretation of asset health metrics added in 2026)</t>
    </r>
  </si>
  <si>
    <t>Note 8</t>
  </si>
  <si>
    <t>Actual change in percentage of assets with AHI between 8 and 10 interpreted as Actual percentage of assets with AHI between 8 and 10
This adjustment simplifies interpretation, while still allowing the change to be worked out by comparing the numbers from this schedule between years</t>
  </si>
  <si>
    <t>Note 9</t>
  </si>
  <si>
    <t>Forecast change in percentage of assets with AHI between 8 and 10 interpreted as Forecast percentage of assets with AHI between 8 and 10
This adjustment simplifies interpretation, while still allowing the change to be worked out by comparing the numbers from this schedule between years. Forecast is as at end of previous FY forecasting end of reporting FY</t>
  </si>
  <si>
    <t>Note 10</t>
  </si>
  <si>
    <t>CY change in percentage of Asset health index = 0.5 interpreted as New asset ratio (including renewals and growth)
Agreed with Commerce Commission as a good metric of volume of work being done on the fleet.</t>
  </si>
  <si>
    <t>SCHEDULE F5: MAJOR CAPITAL EXPENDITURE (MAJOR CAPEX)</t>
  </si>
  <si>
    <t>F5(i): Major Capex Projects (Summary): Approved But Not Yet Commissioned</t>
  </si>
  <si>
    <t>Initial Project Approvals</t>
  </si>
  <si>
    <t>Amendments to Approved Projects</t>
  </si>
  <si>
    <t>Approved MCP Outputs</t>
  </si>
  <si>
    <t>Major Capex Allowance</t>
  </si>
  <si>
    <t>Max. Recoverable costs</t>
  </si>
  <si>
    <t>Recovery Scheme</t>
  </si>
  <si>
    <t>Commissioning Date(s)</t>
  </si>
  <si>
    <t>P50</t>
  </si>
  <si>
    <t>Approval Expiry Date</t>
  </si>
  <si>
    <t>Completion date Assumption</t>
  </si>
  <si>
    <t>Completion Date Assumption</t>
  </si>
  <si>
    <t>Project Name</t>
  </si>
  <si>
    <t>Stage 1 - Waikato and Upper North Island Voltage Management</t>
  </si>
  <si>
    <t>1) one dynamic reactive device in the Upper North Island capable of 
delivering (within 10%) 150 Mvar capacitive to 150 Mvar inductive 
at nominal voltage 
2) one dynamic reactive device in the Waikato capable of delivering 
(within 10%) 150 Mvar capacitive to 150 Mvar inductive at 
nominal voltage
3) a post-fault demand management scheme for the Waikato Upper 
North Island region
4) preparatory works for Stage 2, including additional investigation, 
consultation, obtaining property rights and environmental 
approvals, design work and non-binding tendering for future 
series capacitors and installation works on the Brownhill_x0002_Whakamaru 1&amp;2 transmission lines (BHL-WKM lines)</t>
  </si>
  <si>
    <t>n/a</t>
  </si>
  <si>
    <t>Capex</t>
  </si>
  <si>
    <t>Dec 2022 
(except for Stage 2 preparatory works)</t>
  </si>
  <si>
    <t>Dec 2022 (except for Stage 2 preparatory works)</t>
  </si>
  <si>
    <t>Net Zero Grid Pathways stage 1</t>
  </si>
  <si>
    <r>
      <rPr>
        <b/>
        <sz val="10"/>
        <rFont val="Calibri"/>
        <family val="2"/>
      </rPr>
      <t>HVDC upgrade</t>
    </r>
    <r>
      <rPr>
        <sz val="10"/>
        <rFont val="Calibri"/>
        <family val="2"/>
        <scheme val="minor"/>
      </rPr>
      <t xml:space="preserve"> – increasing transfer capacity from 1071 MW to closer to 1200 MW by installing:
  1) reactive plant;  2) filter banks; and  3) associated equipment to upgrade the HVDC.
</t>
    </r>
    <r>
      <rPr>
        <b/>
        <sz val="10"/>
        <rFont val="Calibri"/>
        <family val="2"/>
        <scheme val="minor"/>
      </rPr>
      <t xml:space="preserve">Central North Island upgrade </t>
    </r>
    <r>
      <rPr>
        <sz val="10"/>
        <rFont val="Calibri"/>
        <family val="2"/>
        <scheme val="minor"/>
      </rPr>
      <t xml:space="preserve">- increasing transfer capacity north from 
Bunnythorpe by between 60% and 90% by:
1)installing variable line rating and tactical thermal upgrade of the Tokaanu-Whakamaru and the Bunnythorpe-Tokaanu circuits; 2) duplexing the Tokaanu-Whakamaru circuits with Goat conductor; 3) splitting the Bunnythorpe-Ongarue circuit; 4) upgrading protection on the Huntly-Stratford circuit; and 5) replacing special protection scheme at Tokaanu.
</t>
    </r>
    <r>
      <rPr>
        <b/>
        <sz val="10"/>
        <rFont val="Calibri"/>
        <family val="2"/>
        <scheme val="minor"/>
      </rPr>
      <t>Wairakei ring upgrade</t>
    </r>
    <r>
      <rPr>
        <sz val="10"/>
        <rFont val="Calibri"/>
        <family val="2"/>
        <scheme val="minor"/>
      </rPr>
      <t xml:space="preserve"> - increasing transmission capacity by 25% (300 
MW) under typical operating conditions by: 1) tactical thermal upgrade of both circuits of the Wairakei_x0002_Whakamaru C line; 2) a tactical thermal upgrade of the Edgecumbe-Kawerau 3 circuit 
on the Ohakuri-Edgecumbe A and Kawerau-Deviation lines; and 3) splitting the Edgecumbe-Kawerau circuit.
</t>
    </r>
    <r>
      <rPr>
        <b/>
        <sz val="10"/>
        <rFont val="Calibri"/>
        <family val="2"/>
        <scheme val="minor"/>
      </rPr>
      <t xml:space="preserve">NZGP1 stage two preparatory work </t>
    </r>
    <r>
      <rPr>
        <sz val="10"/>
        <rFont val="Calibri"/>
        <family val="2"/>
        <scheme val="minor"/>
      </rPr>
      <t>to: 
 - carry out a detailed design of duplex Bunnythorpe-Tokaanu A and B lines;
 -  carry out a detailed design for tactical thermal upgrade of Bunnythorpe-Wairakei A line;
 -  investigate options for reconductoring one of the two 200 kV Brunswick-Stratford lines;
 -  develop quantifying resilience methodology;
 -  carry out a study on diversification of Bunnythorpe substation;
 - carry out a study on lower North Island voltage stability; and
 -  carry out a study on lower North Island system stability.</t>
    </r>
  </si>
  <si>
    <t>Various</t>
  </si>
  <si>
    <t>Western Bay of Plenty</t>
  </si>
  <si>
    <r>
      <t xml:space="preserve">$83.2m for the enhancement of the WBOP transmission grid, namely:
</t>
    </r>
    <r>
      <rPr>
        <b/>
        <sz val="10"/>
        <rFont val="Calibri"/>
        <family val="2"/>
      </rPr>
      <t xml:space="preserve"> Western corridor - Kaitemako</t>
    </r>
    <r>
      <rPr>
        <sz val="10"/>
        <rFont val="Calibri"/>
        <family val="2"/>
        <scheme val="minor"/>
      </rPr>
      <t xml:space="preserve">: - install a new 220kV/110kV interconnecting transformer at Kaitemako;
</t>
    </r>
    <r>
      <rPr>
        <b/>
        <sz val="10"/>
        <rFont val="Calibri"/>
        <family val="2"/>
        <scheme val="minor"/>
      </rPr>
      <t>Western corridor - Reconductoring</t>
    </r>
    <r>
      <rPr>
        <sz val="10"/>
        <rFont val="Calibri"/>
        <family val="2"/>
        <scheme val="minor"/>
      </rPr>
      <t xml:space="preserve">: - reconductor the interconnection section of the Kaitemako-Tauranga 110kV line to a rating of 200MVA;
</t>
    </r>
    <r>
      <rPr>
        <b/>
        <sz val="10"/>
        <rFont val="Calibri"/>
        <family val="2"/>
        <scheme val="minor"/>
      </rPr>
      <t>Eastern corridor</t>
    </r>
    <r>
      <rPr>
        <sz val="10"/>
        <rFont val="Calibri"/>
        <family val="2"/>
        <scheme val="minor"/>
      </rPr>
      <t xml:space="preserve"> - reconductor the Okere-Te Matai, Okere-Tarukenga, and Kaitemako-Te Matai 110kV lines to a rating of 195 MVA; and
</t>
    </r>
    <r>
      <rPr>
        <b/>
        <sz val="10"/>
        <rFont val="Calibri"/>
        <family val="2"/>
        <scheme val="minor"/>
      </rPr>
      <t xml:space="preserve">Potential non-transmission solution (NTS) </t>
    </r>
    <r>
      <rPr>
        <sz val="10"/>
        <rFont val="Calibri"/>
        <family val="2"/>
        <scheme val="minor"/>
      </rPr>
      <t>- $2.9m to fund NTS.
Refer to Final Decision WBOP MCP 11 June 2025</t>
    </r>
    <r>
      <rPr>
        <i/>
        <sz val="10"/>
        <rFont val="Calibri"/>
        <family val="2"/>
        <scheme val="minor"/>
      </rPr>
      <t xml:space="preserve"> "treat the capital cost contingency risk component of the MCA, and the development NTS recoverable cost component, as exempt major capex, equal to $12.5 million ($ nominal)"</t>
    </r>
  </si>
  <si>
    <t>Redclyffe  220kV Switchyard Resilience</t>
  </si>
  <si>
    <t xml:space="preserve"> - Raising the height of critical HV plant  
 - Installing new 220 kV electrical equipment including circuit breakers, disconnectors, busbars rigid and strung, current transformers (CTs), capacitive voltage transformers (CVTs) and outdoor junction boxes.
 - Building a digital substation control building</t>
  </si>
  <si>
    <t>HVDC Link Upgrade Programme Stage 1</t>
  </si>
  <si>
    <t xml:space="preserve"> - procure, install, and commission four new HVDC submarine cables, increasing the HVDC link’s transfer capacity north from 1200 MW to around 1400 MW; 
 - construct and commission new cable termination stations and associated equipment located at Oteranga Bay (North Island) and Ōraumoa Fighting Bay (South Island), along with necessary modifications to the existing overhead line connections; 
 -  procure, construct, and commission an additional filter bank at Benmore substation to facilitate continuous operation at the increased capacity of around 1400 MW; 
 -  works to increase the Pole 2 overload capacity at Haywards and Benmore; 
 -  construct and commission a new submarine cable storage facility and associated infrastructure and equipment to house spare cable lengths for future maintenance and repairs; and 
 -  preparatory work for a potential Stage 2, including early engagement with vendors and suppliers to refine scope and confirm cost estimates for anticipated future stage projects.</t>
  </si>
  <si>
    <t>[insert project]</t>
  </si>
  <si>
    <t>F5(ii): Major Capex Projects (Detail): Approved But Not Yet Commissioned*</t>
  </si>
  <si>
    <t>*Insert additional tables as required for projects</t>
  </si>
  <si>
    <t>CY-4 + previous</t>
  </si>
  <si>
    <t>CY+1</t>
  </si>
  <si>
    <t>CY+2</t>
  </si>
  <si>
    <t>CY+3</t>
  </si>
  <si>
    <t>CY+4</t>
  </si>
  <si>
    <t>CY+5</t>
  </si>
  <si>
    <t>CY+6</t>
  </si>
  <si>
    <t>CY+7</t>
  </si>
  <si>
    <t>CY+8</t>
  </si>
  <si>
    <t>Total</t>
  </si>
  <si>
    <t>Project name</t>
  </si>
  <si>
    <t>Forecast Expenditure</t>
  </si>
  <si>
    <t>Actual Expenditure</t>
  </si>
  <si>
    <t>Western Bay of Plenty - (Excluding approved NTS recoverable cost of $2.9m)</t>
  </si>
  <si>
    <t>F5(iii): Future Major Capex Projects Under Consideration: Not Yet Approved</t>
  </si>
  <si>
    <t>Project Description</t>
  </si>
  <si>
    <t>Estimated cost ($M)</t>
  </si>
  <si>
    <t>Estimated Start Date</t>
  </si>
  <si>
    <t>Estimated Commissioning Date</t>
  </si>
  <si>
    <t>Purpose/Benefits of Project</t>
  </si>
  <si>
    <t>USI Stage 1 MCP</t>
  </si>
  <si>
    <t>Upper South Island Grid Upgrade stage 1</t>
  </si>
  <si>
    <t>There were no other MCPs that were submitted to the Commission (under consideration) for approval as at 30 June 2026</t>
  </si>
  <si>
    <t>TBC (Pending NTS, consulting, etc)</t>
  </si>
  <si>
    <t>To maintain reliable electricity supply to the Upper South Island by addressing forecast transmission capacity and voltage stability constraints as electricity demand grows</t>
  </si>
  <si>
    <t xml:space="preserve">F5(iv): Commissioned Major Capex Projects </t>
  </si>
  <si>
    <t>Value of Commissioned Assets</t>
  </si>
  <si>
    <t>Commissiong Dates</t>
  </si>
  <si>
    <t>Project Outputs</t>
  </si>
  <si>
    <t>Major Capex Adjustments</t>
  </si>
  <si>
    <t>Expected (P50)     ($M)</t>
  </si>
  <si>
    <t>MCA                 ($M)</t>
  </si>
  <si>
    <t>Adjusted MCA ($M)</t>
  </si>
  <si>
    <t>Actual Cost     ($M)</t>
  </si>
  <si>
    <t>Variance v adjusted MCA       ($M)</t>
  </si>
  <si>
    <t>Material Change in Value? (y/n)</t>
  </si>
  <si>
    <t xml:space="preserve">Approved Date </t>
  </si>
  <si>
    <t>Actual Date</t>
  </si>
  <si>
    <t>Variance           (months)</t>
  </si>
  <si>
    <t>Material Change in Date? (y/n)</t>
  </si>
  <si>
    <t>Variance to approved outputs? (y/n)</t>
  </si>
  <si>
    <t>Material Variance? (y/n)</t>
  </si>
  <si>
    <t>Incentive rate %</t>
  </si>
  <si>
    <t>Exempt major capex ($M)</t>
  </si>
  <si>
    <t>Major capex expenditure adjustment</t>
  </si>
  <si>
    <t>See schedule TP4</t>
  </si>
  <si>
    <r>
      <t xml:space="preserve">MCA </t>
    </r>
    <r>
      <rPr>
        <b/>
        <strike/>
        <sz val="11"/>
        <rFont val="Calibri"/>
        <family val="2"/>
        <scheme val="minor"/>
      </rPr>
      <t xml:space="preserve"> </t>
    </r>
    <r>
      <rPr>
        <b/>
        <sz val="11"/>
        <rFont val="Calibri"/>
        <family val="2"/>
        <scheme val="minor"/>
      </rPr>
      <t xml:space="preserve">            ($M)</t>
    </r>
  </si>
  <si>
    <t>Variance v adjusted MCA      ($M)</t>
  </si>
  <si>
    <t>SCHEDULE F6: REGULATED REVENUE</t>
  </si>
  <si>
    <t>Regulated revenue is received in Pricing Years, ending on 31 March each year. For example, the pricing year corresponding to the 30 June 2024 disclosure year is the pricing year ended 31 March 2024. All revenue numbers here are stated in pricing years, except where indicated.</t>
  </si>
  <si>
    <t xml:space="preserve">F6(i): Regulated Electricity Transmission Revenue </t>
  </si>
  <si>
    <t>HVAC - Interconnection (excl. EV)</t>
  </si>
  <si>
    <t>Not required from disclosure year 2029</t>
  </si>
  <si>
    <t>HVAC - NEA and PDA income</t>
  </si>
  <si>
    <t>HVAC - Connection (excl.EV)</t>
  </si>
  <si>
    <t>HVAC - EV adjustment</t>
  </si>
  <si>
    <t>HVDC - NEA and PDA income</t>
  </si>
  <si>
    <t>HVDC (excl. EV)</t>
  </si>
  <si>
    <t>HVDC - EV adjustment</t>
  </si>
  <si>
    <t>Difference</t>
  </si>
  <si>
    <t>Connection charge</t>
  </si>
  <si>
    <t>Benefits-based charge</t>
  </si>
  <si>
    <t>Residual charge</t>
  </si>
  <si>
    <t>Transitional cap (charge)</t>
  </si>
  <si>
    <t>EV Adjustment</t>
  </si>
  <si>
    <t>Other regulated transmission revenue</t>
  </si>
  <si>
    <t>Total regulated electricity transmission revenue</t>
  </si>
  <si>
    <t>F6(ii): Regulated Revenue</t>
  </si>
  <si>
    <t>Total Revenue (CY)</t>
  </si>
  <si>
    <t>Connection charge ($M)</t>
  </si>
  <si>
    <t>Benefits-based charge ($M)</t>
  </si>
  <si>
    <t>Residual charge ($M)</t>
  </si>
  <si>
    <t>Transitional cap (charge) ($M)</t>
  </si>
  <si>
    <t>Other regulated transmission revenue ($M)</t>
  </si>
  <si>
    <t>Total Revenue  ($M)</t>
  </si>
  <si>
    <t>EV adjustment ($M)</t>
  </si>
  <si>
    <t>TOTAL ($M)</t>
  </si>
  <si>
    <t>Offtake quantities (MWH)</t>
  </si>
  <si>
    <t>Injection quantities (MWH)</t>
  </si>
  <si>
    <t>Distributor</t>
  </si>
  <si>
    <t>Direct Connect</t>
  </si>
  <si>
    <t>Generator</t>
  </si>
  <si>
    <t>Grand Total</t>
  </si>
  <si>
    <t xml:space="preserve">F6(iii): Customer Charges  </t>
  </si>
  <si>
    <t xml:space="preserve">The customer charges shown must include all charges irrespective of the form of the contract </t>
  </si>
  <si>
    <t>Current Year Charges  (CY)</t>
  </si>
  <si>
    <t xml:space="preserve"> Current Year +1 (CY+1)  Charges </t>
  </si>
  <si>
    <t>Customer Code</t>
  </si>
  <si>
    <t>Customer Name</t>
  </si>
  <si>
    <t>Location Code</t>
  </si>
  <si>
    <t>Location Name</t>
  </si>
  <si>
    <t>Connection Charge ($M)</t>
  </si>
  <si>
    <t>ACA portion of Connection charge ($M)</t>
  </si>
  <si>
    <t>ACA portion of Benefits-based charge ($M)</t>
  </si>
  <si>
    <t>Investment Contract Charge ($M)</t>
  </si>
  <si>
    <t>ACA portion of Investment Contract Charge ($M)</t>
  </si>
  <si>
    <t>Total Charges ($M)</t>
  </si>
  <si>
    <t>Investment Contract Charges ($M)</t>
  </si>
  <si>
    <t>ACA portion of Investment Contract Charges ($M)</t>
  </si>
  <si>
    <t>ALPE</t>
  </si>
  <si>
    <t>Alpine Energy Ltd</t>
  </si>
  <si>
    <t>ABY011S1</t>
  </si>
  <si>
    <t>Albury</t>
  </si>
  <si>
    <t/>
  </si>
  <si>
    <t>BPD110S1</t>
  </si>
  <si>
    <t>Bells Pond</t>
  </si>
  <si>
    <t>STU011S1</t>
  </si>
  <si>
    <t>Studholme</t>
  </si>
  <si>
    <t>TKA033S1</t>
  </si>
  <si>
    <t>Tekapo A</t>
  </si>
  <si>
    <t>TMK033S1</t>
  </si>
  <si>
    <t>Temuka</t>
  </si>
  <si>
    <t>TIM011S1</t>
  </si>
  <si>
    <t>Timaru</t>
  </si>
  <si>
    <t>TWZ033S1/TWZ033S3</t>
  </si>
  <si>
    <t>Twizel</t>
  </si>
  <si>
    <t>All Locations</t>
  </si>
  <si>
    <t>BUEL</t>
  </si>
  <si>
    <t>Buller Electricity Ltd</t>
  </si>
  <si>
    <t>ORO110S1</t>
  </si>
  <si>
    <t>Orowaiti Tee</t>
  </si>
  <si>
    <t>CHBP</t>
  </si>
  <si>
    <t>Centralines Limited</t>
  </si>
  <si>
    <t>WPW011S1/WPW033S1</t>
  </si>
  <si>
    <t>Waipawa</t>
  </si>
  <si>
    <t>CHHE</t>
  </si>
  <si>
    <t>Oji Fibre Solutions (NZ) Ltd</t>
  </si>
  <si>
    <t>KAW011S1/SA/S2</t>
  </si>
  <si>
    <t>Kawerau</t>
  </si>
  <si>
    <t>COUP</t>
  </si>
  <si>
    <t>Counties Energy Ltd</t>
  </si>
  <si>
    <t>BOB033S1/BOB110S1</t>
  </si>
  <si>
    <t>Bombay</t>
  </si>
  <si>
    <t>GLN033SA/GLN033S3</t>
  </si>
  <si>
    <t>Glenbrook</t>
  </si>
  <si>
    <t>CTCT</t>
  </si>
  <si>
    <t>Contact Energy Limited</t>
  </si>
  <si>
    <t>CYD033S1</t>
  </si>
  <si>
    <t>Clyde</t>
  </si>
  <si>
    <t>Ohaaki</t>
  </si>
  <si>
    <t>OTA022S1</t>
  </si>
  <si>
    <t>Otahuhu A</t>
  </si>
  <si>
    <t>Poihipi</t>
  </si>
  <si>
    <t>Roxburgh</t>
  </si>
  <si>
    <t>SFD033S1</t>
  </si>
  <si>
    <t>Stratford</t>
  </si>
  <si>
    <t>TAB033S1</t>
  </si>
  <si>
    <t>Tauhara B</t>
  </si>
  <si>
    <t>TWH033S1</t>
  </si>
  <si>
    <t>Te Kowhai</t>
  </si>
  <si>
    <t>Te Mihi</t>
  </si>
  <si>
    <t>WRK033S1</t>
  </si>
  <si>
    <t>Wairakei</t>
  </si>
  <si>
    <t>WHI011SA</t>
  </si>
  <si>
    <t>Whirinaki</t>
  </si>
  <si>
    <t>DUNE</t>
  </si>
  <si>
    <t>Aurora Energy Limited</t>
  </si>
  <si>
    <t>CML033S1</t>
  </si>
  <si>
    <t>Cromwell</t>
  </si>
  <si>
    <t>FKN033S1/S2</t>
  </si>
  <si>
    <t>Frankton</t>
  </si>
  <si>
    <t>HWB033S1/S2</t>
  </si>
  <si>
    <t>Halfway Bush</t>
  </si>
  <si>
    <t>SDN033S1</t>
  </si>
  <si>
    <t>South Dunedin</t>
  </si>
  <si>
    <t>EASH</t>
  </si>
  <si>
    <t>EA Networks</t>
  </si>
  <si>
    <t>ASB066SA</t>
  </si>
  <si>
    <t>Ashburton</t>
  </si>
  <si>
    <t>EAST</t>
  </si>
  <si>
    <t>Firstlight Network Limited</t>
  </si>
  <si>
    <t>TUI110S2</t>
  </si>
  <si>
    <t>Tuai</t>
  </si>
  <si>
    <t>GENE</t>
  </si>
  <si>
    <t>Genesis Energy Ltd</t>
  </si>
  <si>
    <t>HLY033SA</t>
  </si>
  <si>
    <t>Huntly</t>
  </si>
  <si>
    <t>RPO220I1</t>
  </si>
  <si>
    <t>Rangipo</t>
  </si>
  <si>
    <t>TKA033S2</t>
  </si>
  <si>
    <t>Tekapo B</t>
  </si>
  <si>
    <t>TKU033S1</t>
  </si>
  <si>
    <t>Tokaanu</t>
  </si>
  <si>
    <t>HORO</t>
  </si>
  <si>
    <t>Electra Limited</t>
  </si>
  <si>
    <t>MHO033S1</t>
  </si>
  <si>
    <t>Mangahao</t>
  </si>
  <si>
    <t>PRM033S1</t>
  </si>
  <si>
    <t>Paraparaumu</t>
  </si>
  <si>
    <t>HRZE</t>
  </si>
  <si>
    <t>Horizon Energy Distribution Ltd</t>
  </si>
  <si>
    <t>EDG033S1</t>
  </si>
  <si>
    <t>Edgecumbe</t>
  </si>
  <si>
    <t>WAI011S1/WAI005S1</t>
  </si>
  <si>
    <t>Waiotahe</t>
  </si>
  <si>
    <t>KIWI</t>
  </si>
  <si>
    <t>Whareroa Cogeneration Limited</t>
  </si>
  <si>
    <t>HWA033S1/HWA033S2</t>
  </si>
  <si>
    <t>Hawera</t>
  </si>
  <si>
    <t>KUPE</t>
  </si>
  <si>
    <t>Beach Energy Resources NZ (Holdings) Ltd</t>
  </si>
  <si>
    <t>KWGL</t>
  </si>
  <si>
    <t>Kawerau Geothermal Limited</t>
  </si>
  <si>
    <t>MARL</t>
  </si>
  <si>
    <t>Marlborough Lines Limited</t>
  </si>
  <si>
    <t>BLN033S1</t>
  </si>
  <si>
    <t>Blenheim</t>
  </si>
  <si>
    <t>MELT</t>
  </si>
  <si>
    <t>MEL (Te Apiti) Limited</t>
  </si>
  <si>
    <t>WDV011S1</t>
  </si>
  <si>
    <t>Woodville</t>
  </si>
  <si>
    <t>MELW</t>
  </si>
  <si>
    <t>MEL (West Wind) Limited</t>
  </si>
  <si>
    <t>WWD110I1</t>
  </si>
  <si>
    <t>West Wind</t>
  </si>
  <si>
    <t>MERI</t>
  </si>
  <si>
    <t>Meridian Energy Limited</t>
  </si>
  <si>
    <t>AVI220I1</t>
  </si>
  <si>
    <t>Aviemore</t>
  </si>
  <si>
    <t>BEN220I1</t>
  </si>
  <si>
    <t>Benmore</t>
  </si>
  <si>
    <t>BRB033S1</t>
  </si>
  <si>
    <t>Bream Bay</t>
  </si>
  <si>
    <t>MAN220I1</t>
  </si>
  <si>
    <t>Manapouri</t>
  </si>
  <si>
    <t>OHA220I1</t>
  </si>
  <si>
    <t>Ohau A</t>
  </si>
  <si>
    <t>OHB220I1</t>
  </si>
  <si>
    <t>Ohau B</t>
  </si>
  <si>
    <t>OHC220I1</t>
  </si>
  <si>
    <t>Ohau C</t>
  </si>
  <si>
    <t>WTK011S2</t>
  </si>
  <si>
    <t>Waitaki</t>
  </si>
  <si>
    <t>HRP220I1</t>
  </si>
  <si>
    <t>Harapaki</t>
  </si>
  <si>
    <t>METH</t>
  </si>
  <si>
    <t>Methanex New Zealand Ltd</t>
  </si>
  <si>
    <t>MNI011SA</t>
  </si>
  <si>
    <t>Motunui</t>
  </si>
  <si>
    <t>MPOW</t>
  </si>
  <si>
    <t>Mainpower New Zealand Limited</t>
  </si>
  <si>
    <t>ASY011S1</t>
  </si>
  <si>
    <t>Ashley</t>
  </si>
  <si>
    <t>CUL033S1</t>
  </si>
  <si>
    <t>Culverden</t>
  </si>
  <si>
    <t>KAI011S1</t>
  </si>
  <si>
    <t>Kaiapoi</t>
  </si>
  <si>
    <t>SBK066S1</t>
  </si>
  <si>
    <t>Southbrook</t>
  </si>
  <si>
    <t>WPR033S1</t>
  </si>
  <si>
    <t>Waipara</t>
  </si>
  <si>
    <t>MRPL</t>
  </si>
  <si>
    <t>Mercury NZ Limited</t>
  </si>
  <si>
    <t>ARI110S2</t>
  </si>
  <si>
    <t>Arapuni</t>
  </si>
  <si>
    <t>ARA220I1</t>
  </si>
  <si>
    <t>Aratiatia</t>
  </si>
  <si>
    <t>ATI220S1</t>
  </si>
  <si>
    <t>Atiamuri</t>
  </si>
  <si>
    <t>KPO110I1</t>
  </si>
  <si>
    <t>Karapiro</t>
  </si>
  <si>
    <t>MTI220I1</t>
  </si>
  <si>
    <t>Maraetai</t>
  </si>
  <si>
    <t>OHK220I1</t>
  </si>
  <si>
    <t>Ohakuri</t>
  </si>
  <si>
    <t>SWN025S1</t>
  </si>
  <si>
    <t>Southdown</t>
  </si>
  <si>
    <t>WPA220I1</t>
  </si>
  <si>
    <t>Waipapa</t>
  </si>
  <si>
    <t>WKM220I1</t>
  </si>
  <si>
    <t>Whakamaru</t>
  </si>
  <si>
    <t>MSVP</t>
  </si>
  <si>
    <t>Mercury SPV Limited</t>
  </si>
  <si>
    <t>LTN033S1</t>
  </si>
  <si>
    <t>Linton</t>
  </si>
  <si>
    <t>NAPA</t>
  </si>
  <si>
    <t>Nga Awa Purua Joint Venture</t>
  </si>
  <si>
    <t>NAP220I1</t>
  </si>
  <si>
    <t>Nga Awa Purua</t>
  </si>
  <si>
    <t>NELS</t>
  </si>
  <si>
    <t>Nelson Electricity Ltd</t>
  </si>
  <si>
    <t>STK033S1</t>
  </si>
  <si>
    <t>Stoke</t>
  </si>
  <si>
    <t>Network Tasman Ltd</t>
  </si>
  <si>
    <t>NPOW</t>
  </si>
  <si>
    <t>Northpower Limited</t>
  </si>
  <si>
    <t>MPE110S1</t>
  </si>
  <si>
    <t>Maungatapere</t>
  </si>
  <si>
    <t>MTO033S1</t>
  </si>
  <si>
    <t>Maungaturoto</t>
  </si>
  <si>
    <t>NTRG</t>
  </si>
  <si>
    <t>Ngatamariki Geothermal Ltd</t>
  </si>
  <si>
    <t>NZAS</t>
  </si>
  <si>
    <t>NZ Aluminium Smelters Limited</t>
  </si>
  <si>
    <t>TWI220S1</t>
  </si>
  <si>
    <t>Tiwai</t>
  </si>
  <si>
    <t>NZST</t>
  </si>
  <si>
    <t>New Zealand Steel Limited</t>
  </si>
  <si>
    <t>OMVP</t>
  </si>
  <si>
    <t>OMV New Zealand Limited</t>
  </si>
  <si>
    <t>ORON</t>
  </si>
  <si>
    <t>Orion New Zealand Limited</t>
  </si>
  <si>
    <t>APS011S1</t>
  </si>
  <si>
    <t>Arthurs Pass</t>
  </si>
  <si>
    <t>BRY066SA</t>
  </si>
  <si>
    <t>Bromley</t>
  </si>
  <si>
    <t>CLH011S1</t>
  </si>
  <si>
    <t>Castle Hill</t>
  </si>
  <si>
    <t>COL011S1</t>
  </si>
  <si>
    <t>Coleridge</t>
  </si>
  <si>
    <t>HOR033S1</t>
  </si>
  <si>
    <t>Hororata</t>
  </si>
  <si>
    <t>ISL033S1</t>
  </si>
  <si>
    <t>Islington</t>
  </si>
  <si>
    <t>KBY066SA</t>
  </si>
  <si>
    <t>Kimberley</t>
  </si>
  <si>
    <t>NWD066S1</t>
  </si>
  <si>
    <t>Norwood</t>
  </si>
  <si>
    <t>PANP</t>
  </si>
  <si>
    <t>Pan Pac Forest Product Limited</t>
  </si>
  <si>
    <t>POCO</t>
  </si>
  <si>
    <t>Powerco Limited</t>
  </si>
  <si>
    <t>BRK033S1</t>
  </si>
  <si>
    <t>Brunswick</t>
  </si>
  <si>
    <t>BPE033S1</t>
  </si>
  <si>
    <t>Bunnythorpe</t>
  </si>
  <si>
    <t>CST033S1</t>
  </si>
  <si>
    <t>Carrington St</t>
  </si>
  <si>
    <t>GYT033S1</t>
  </si>
  <si>
    <t>Greytown</t>
  </si>
  <si>
    <t>HIN033S1</t>
  </si>
  <si>
    <t>Hinuera</t>
  </si>
  <si>
    <t>HUI033S1</t>
  </si>
  <si>
    <t>Huirangi</t>
  </si>
  <si>
    <t>KMO033S1</t>
  </si>
  <si>
    <t>Kaitimako</t>
  </si>
  <si>
    <t>KIN011SA</t>
  </si>
  <si>
    <t>Kinleith</t>
  </si>
  <si>
    <t>KPU066S1</t>
  </si>
  <si>
    <t>Kopu</t>
  </si>
  <si>
    <t>MGM033S1</t>
  </si>
  <si>
    <t>Mangamaire</t>
  </si>
  <si>
    <t>MTN033S1</t>
  </si>
  <si>
    <t>Marton</t>
  </si>
  <si>
    <t>MST033S1</t>
  </si>
  <si>
    <t>Masterton</t>
  </si>
  <si>
    <t>MTR033S1</t>
  </si>
  <si>
    <t>Mataroa</t>
  </si>
  <si>
    <t>MTM033S1</t>
  </si>
  <si>
    <t>Mt Maunganui</t>
  </si>
  <si>
    <t>No POS Code</t>
  </si>
  <si>
    <t>New Plymouth</t>
  </si>
  <si>
    <t>OKN011S2</t>
  </si>
  <si>
    <t>Ohakune</t>
  </si>
  <si>
    <t>OPK033S1</t>
  </si>
  <si>
    <t>Opunake</t>
  </si>
  <si>
    <t>PAO110S1</t>
  </si>
  <si>
    <t>Piako</t>
  </si>
  <si>
    <t>TGA011S1</t>
  </si>
  <si>
    <t>Tauranga</t>
  </si>
  <si>
    <t>TMI033S1</t>
  </si>
  <si>
    <t>Te Matai</t>
  </si>
  <si>
    <t>WHU033S1</t>
  </si>
  <si>
    <t>Waihou</t>
  </si>
  <si>
    <t>WKO033S1</t>
  </si>
  <si>
    <t>Waikino</t>
  </si>
  <si>
    <t>WGN033S1</t>
  </si>
  <si>
    <t>Wanganui</t>
  </si>
  <si>
    <t>WVY011S1</t>
  </si>
  <si>
    <t>Waverley</t>
  </si>
  <si>
    <t>POWN</t>
  </si>
  <si>
    <t>Powernet Ltd</t>
  </si>
  <si>
    <t>BAL033S1</t>
  </si>
  <si>
    <t>Balclutha</t>
  </si>
  <si>
    <t>EDN033S1</t>
  </si>
  <si>
    <t>Edendale</t>
  </si>
  <si>
    <t>GOR033S1</t>
  </si>
  <si>
    <t>Gore</t>
  </si>
  <si>
    <t>INV033S1</t>
  </si>
  <si>
    <t>Invercargill</t>
  </si>
  <si>
    <t>NSY033S1</t>
  </si>
  <si>
    <t>Naseby</t>
  </si>
  <si>
    <t>NMA033S1</t>
  </si>
  <si>
    <t>North Makarewa</t>
  </si>
  <si>
    <t>RAYN</t>
  </si>
  <si>
    <t>Daiken Southland Limited</t>
  </si>
  <si>
    <t>BDE011S1</t>
  </si>
  <si>
    <t>Brydone</t>
  </si>
  <si>
    <t>SCAN</t>
  </si>
  <si>
    <t>Scanpower Limited</t>
  </si>
  <si>
    <t>DVK011S1</t>
  </si>
  <si>
    <t>Dannevirke</t>
  </si>
  <si>
    <t>SCGL</t>
  </si>
  <si>
    <t>SHPK</t>
  </si>
  <si>
    <t>Southpark Utilities Limited</t>
  </si>
  <si>
    <t>PEN022S1</t>
  </si>
  <si>
    <t>Penrose</t>
  </si>
  <si>
    <t>SKOG</t>
  </si>
  <si>
    <t>Norske Skog Tasman Limited</t>
  </si>
  <si>
    <t>SOLE</t>
  </si>
  <si>
    <t>Resolution Development Ltd</t>
  </si>
  <si>
    <t>Southern Biomass Limited</t>
  </si>
  <si>
    <t>TARW</t>
  </si>
  <si>
    <t>Tararua Wind Power</t>
  </si>
  <si>
    <t>TWC220S1</t>
  </si>
  <si>
    <t>Tararua</t>
  </si>
  <si>
    <t>TASM</t>
  </si>
  <si>
    <t>Network Tasman Limited</t>
  </si>
  <si>
    <t>KIK011S1</t>
  </si>
  <si>
    <t>Kikiwa</t>
  </si>
  <si>
    <t>MCH011S1</t>
  </si>
  <si>
    <t>Murchison</t>
  </si>
  <si>
    <t>TBOP</t>
  </si>
  <si>
    <t>Nova Energy Limited</t>
  </si>
  <si>
    <t>JRD110I1</t>
  </si>
  <si>
    <t>Junction Road</t>
  </si>
  <si>
    <t>KPA110S1</t>
  </si>
  <si>
    <t>Kaponga</t>
  </si>
  <si>
    <t>MKE110I1</t>
  </si>
  <si>
    <t>McKee</t>
  </si>
  <si>
    <t>TOD3</t>
  </si>
  <si>
    <t>TOPE</t>
  </si>
  <si>
    <t>Top Energy Ltd</t>
  </si>
  <si>
    <t>KOE110S1</t>
  </si>
  <si>
    <t>Kaikohe</t>
  </si>
  <si>
    <t>TRNZ</t>
  </si>
  <si>
    <t>KiwiRail Holdings Limited</t>
  </si>
  <si>
    <t>HAM011S1</t>
  </si>
  <si>
    <t>Hamilton</t>
  </si>
  <si>
    <t>TNG011S1</t>
  </si>
  <si>
    <t>Tangiwai</t>
  </si>
  <si>
    <t>TMN055SA</t>
  </si>
  <si>
    <t>Taumarunui</t>
  </si>
  <si>
    <t>TRUG</t>
  </si>
  <si>
    <t>Manawa Energy Ltd</t>
  </si>
  <si>
    <t>ARG110I1</t>
  </si>
  <si>
    <t>Argyle</t>
  </si>
  <si>
    <t>BWK110I1</t>
  </si>
  <si>
    <t>Berwick</t>
  </si>
  <si>
    <t>MAT110S1</t>
  </si>
  <si>
    <t>Matahina</t>
  </si>
  <si>
    <t>UNET</t>
  </si>
  <si>
    <t>Wellington Electricity Lines Limited</t>
  </si>
  <si>
    <t>CPK011S1</t>
  </si>
  <si>
    <t>Central Park</t>
  </si>
  <si>
    <t>GFD033S1</t>
  </si>
  <si>
    <t>Gracefield</t>
  </si>
  <si>
    <t>HAY011S1</t>
  </si>
  <si>
    <t>Haywards</t>
  </si>
  <si>
    <t>KWA011S1</t>
  </si>
  <si>
    <t>Kaiwharawhara</t>
  </si>
  <si>
    <t>MLG011S1</t>
  </si>
  <si>
    <t>Melling</t>
  </si>
  <si>
    <t>PNI033S1</t>
  </si>
  <si>
    <t>Pauatahanui</t>
  </si>
  <si>
    <t>TKR033S1</t>
  </si>
  <si>
    <t>Takapu Road</t>
  </si>
  <si>
    <t>UHT033S1</t>
  </si>
  <si>
    <t>Upper Hutt</t>
  </si>
  <si>
    <t>WIL033S1</t>
  </si>
  <si>
    <t>Wilton</t>
  </si>
  <si>
    <t>UNIS</t>
  </si>
  <si>
    <t>Unison Networks Limited</t>
  </si>
  <si>
    <t>FHL033S1</t>
  </si>
  <si>
    <t>Fernhill</t>
  </si>
  <si>
    <t>OWH011S1</t>
  </si>
  <si>
    <t>Owhata</t>
  </si>
  <si>
    <t>RDF033S1</t>
  </si>
  <si>
    <t>Redclyffe</t>
  </si>
  <si>
    <t>ROT011S1</t>
  </si>
  <si>
    <t>Rotorua</t>
  </si>
  <si>
    <t>TRK011S1</t>
  </si>
  <si>
    <t>Tarukenga</t>
  </si>
  <si>
    <t>WTU033S1</t>
  </si>
  <si>
    <t>Whakatu</t>
  </si>
  <si>
    <t>VEC8</t>
  </si>
  <si>
    <t>Vector Limited</t>
  </si>
  <si>
    <t>VECT</t>
  </si>
  <si>
    <t>ALB033S1</t>
  </si>
  <si>
    <t>Albany</t>
  </si>
  <si>
    <t>HEN033S1</t>
  </si>
  <si>
    <t>Henderson</t>
  </si>
  <si>
    <t>HEP033S1</t>
  </si>
  <si>
    <t>Hepburn Road</t>
  </si>
  <si>
    <t>HOB110S1</t>
  </si>
  <si>
    <t>Hobson St</t>
  </si>
  <si>
    <t>LFD110S1</t>
  </si>
  <si>
    <t>Lichfield</t>
  </si>
  <si>
    <t>MNG033S1</t>
  </si>
  <si>
    <t>Mangere</t>
  </si>
  <si>
    <t>Mt Roskill</t>
  </si>
  <si>
    <t>PAK033S1</t>
  </si>
  <si>
    <t>Pakuranga</t>
  </si>
  <si>
    <t>SVL033S1</t>
  </si>
  <si>
    <t>Silverdale</t>
  </si>
  <si>
    <t>TAK033S1</t>
  </si>
  <si>
    <t>Takanini</t>
  </si>
  <si>
    <t>WRD033S1</t>
  </si>
  <si>
    <t>Wairau Road</t>
  </si>
  <si>
    <t>WEL033S1</t>
  </si>
  <si>
    <t>Wellsford</t>
  </si>
  <si>
    <t>WIR033S1</t>
  </si>
  <si>
    <t>Wiri</t>
  </si>
  <si>
    <t>WAIP</t>
  </si>
  <si>
    <t>Waipa Networks Limited</t>
  </si>
  <si>
    <t>CBG011S1</t>
  </si>
  <si>
    <t>Cambridge</t>
  </si>
  <si>
    <t>Te Awamutu</t>
  </si>
  <si>
    <t>HTU</t>
  </si>
  <si>
    <t>Hautapu</t>
  </si>
  <si>
    <t>WATA</t>
  </si>
  <si>
    <t>Network Waitaki Limited</t>
  </si>
  <si>
    <t>BPT110S1</t>
  </si>
  <si>
    <t>Blackpoint</t>
  </si>
  <si>
    <t>OAM033S1</t>
  </si>
  <si>
    <t>Oamaru</t>
  </si>
  <si>
    <t>WAV1</t>
  </si>
  <si>
    <t>Waverley Windfarm Limited</t>
  </si>
  <si>
    <t>WELE</t>
  </si>
  <si>
    <t>WEL Networks Limited</t>
  </si>
  <si>
    <t>Training Centre</t>
  </si>
  <si>
    <t>Meremere</t>
  </si>
  <si>
    <t>WNST</t>
  </si>
  <si>
    <t>Winstone Pulp International</t>
  </si>
  <si>
    <t>WPOW</t>
  </si>
  <si>
    <t>Westpower Limited</t>
  </si>
  <si>
    <t>NA</t>
  </si>
  <si>
    <t>Atarau</t>
  </si>
  <si>
    <t>DOB033S1</t>
  </si>
  <si>
    <t>Dobson</t>
  </si>
  <si>
    <t>GYM066S1</t>
  </si>
  <si>
    <t>Greymouth</t>
  </si>
  <si>
    <t>HKK066S1</t>
  </si>
  <si>
    <t>Hokitika</t>
  </si>
  <si>
    <t>KUM066S1</t>
  </si>
  <si>
    <t>Kumara</t>
  </si>
  <si>
    <t>OTI011S1</t>
  </si>
  <si>
    <t>Otira</t>
  </si>
  <si>
    <t>RFN110SA</t>
  </si>
  <si>
    <t>Reefton</t>
  </si>
  <si>
    <t>WTOM</t>
  </si>
  <si>
    <t>The Lines Company Ltd</t>
  </si>
  <si>
    <t>HTI033S1</t>
  </si>
  <si>
    <t>Hangatiki</t>
  </si>
  <si>
    <t>NPK033S1</t>
  </si>
  <si>
    <t>National Park</t>
  </si>
  <si>
    <t>ONG033S1</t>
  </si>
  <si>
    <t>Ongarue</t>
  </si>
  <si>
    <t>EASG</t>
  </si>
  <si>
    <t>Eastland Generation Ltd</t>
  </si>
  <si>
    <t>LODS</t>
  </si>
  <si>
    <t>Lodestone Solar Ltd</t>
  </si>
  <si>
    <t>SOU2</t>
  </si>
  <si>
    <t>Pioneer Energy Renewables LP</t>
  </si>
  <si>
    <t>Fonterra Todd Cogeneration</t>
  </si>
  <si>
    <t>Ngauranga</t>
  </si>
  <si>
    <t>EV Account Adjustment</t>
  </si>
  <si>
    <t>TOTALS</t>
  </si>
  <si>
    <t>F6(iv): Other Regulated Income (excl Asset Disposals)</t>
  </si>
  <si>
    <t>Total Income</t>
  </si>
  <si>
    <t>Distributors</t>
  </si>
  <si>
    <t>Direct Connects</t>
  </si>
  <si>
    <t>Generators</t>
  </si>
  <si>
    <t>Type of Income</t>
  </si>
  <si>
    <t>Insurance Proceeds</t>
  </si>
  <si>
    <t>(Claims Paid in DY = $47k Lower North Island Conductor Drop 09/06/26, $41k for Haywards Circuit Breaker replacement 09/06/26)</t>
  </si>
  <si>
    <t>Scrap Metal proceeds (120 items avg $10k each)</t>
  </si>
  <si>
    <t>Meridian Transformer Lease</t>
  </si>
  <si>
    <t>Micellaneous items</t>
  </si>
  <si>
    <t>Car park lease</t>
  </si>
  <si>
    <t>TOTAL</t>
  </si>
  <si>
    <t>F6(v):  Asset Disposals</t>
  </si>
  <si>
    <t>Total Income/(Loss)</t>
  </si>
  <si>
    <t xml:space="preserve">Disposal Value </t>
  </si>
  <si>
    <t>TOTAL (Minor Assets)</t>
  </si>
  <si>
    <t>F6(vi):  Asset Divestments</t>
  </si>
  <si>
    <t xml:space="preserve">Party Asset Divested to  </t>
  </si>
  <si>
    <t>Description of Assets Divested</t>
  </si>
  <si>
    <t>Metservice</t>
  </si>
  <si>
    <t>Lightning Detection Network</t>
  </si>
  <si>
    <t>SCHEDULE 7: Cost allocation</t>
  </si>
  <si>
    <t>7(i): Operating Cost Allocations</t>
  </si>
  <si>
    <t>Section</t>
  </si>
  <si>
    <t>Row</t>
  </si>
  <si>
    <t>Category1</t>
  </si>
  <si>
    <t>Category2</t>
  </si>
  <si>
    <t>Arm's length deduction|Value allocated ($M)</t>
  </si>
  <si>
    <t>Transmission lines services|Value allocated ($M)</t>
  </si>
  <si>
    <t>Other services (includes unregulated services, system operator and  investment contracts)|Value allocated ($M)</t>
  </si>
  <si>
    <t>Total|Value allocated ($M)</t>
  </si>
  <si>
    <t>ABAA allocation increase|Value allocated ($M)</t>
  </si>
  <si>
    <t>Directly attributable</t>
  </si>
  <si>
    <t>Not directly attributable</t>
  </si>
  <si>
    <t>Total attributable to regulated service</t>
  </si>
  <si>
    <t xml:space="preserve">Operating costs directly attributable </t>
  </si>
  <si>
    <t xml:space="preserve">Operating costs not directly attributable </t>
  </si>
  <si>
    <t>Operating expenditure</t>
  </si>
  <si>
    <t>a</t>
  </si>
  <si>
    <t>SCHEDULE 7a: Asset allocation</t>
  </si>
  <si>
    <t>7a(i): Regulated Service Asset Allocations</t>
  </si>
  <si>
    <t xml:space="preserve">Directly attributable </t>
  </si>
  <si>
    <t xml:space="preserve">Not directly attributable </t>
  </si>
  <si>
    <t xml:space="preserve">Regulated service asset value directly attributed  </t>
  </si>
  <si>
    <t xml:space="preserve">Regulated service asset value not directly attributed  </t>
  </si>
  <si>
    <t>Total closing RAB value</t>
  </si>
  <si>
    <t>7a(ii): Changes in Asset Allocations*†</t>
  </si>
  <si>
    <t>Asset category</t>
  </si>
  <si>
    <t>Original allocator or line items</t>
  </si>
  <si>
    <t>New allocator or line items</t>
  </si>
  <si>
    <t>Rationale for change</t>
  </si>
  <si>
    <t>Original allocation|
CY-1|
($M)</t>
  </si>
  <si>
    <t>Original allocation|
Current Year (CY)|
($M)</t>
  </si>
  <si>
    <t>New allocation|
CY-1|
($M)</t>
  </si>
  <si>
    <t>New allocation|
Current Year (CY)|
($M)</t>
  </si>
  <si>
    <t>Difference|
CY-1|
($M)</t>
  </si>
  <si>
    <t>Difference|
Current Year (CY)|
($M)</t>
  </si>
  <si>
    <t>Change in asset value allocation 1</t>
  </si>
  <si>
    <t>Change in asset value allocation 2</t>
  </si>
  <si>
    <t>Change in asset value allocation 3</t>
  </si>
  <si>
    <t>* a change in asset allocation must be completed for each allocator or component change that has occurred in the disclosure year.</t>
  </si>
  <si>
    <t>† include additional rows if needed</t>
  </si>
  <si>
    <t>Transpower</t>
  </si>
  <si>
    <t>Return on Investment (ROI) and Profit calculations</t>
  </si>
  <si>
    <t>Refer to paragraphs 8.7 to 8.14 of the Transpower Information Disclosure Determination 2014</t>
  </si>
  <si>
    <t>Reconciliation from the regulatory WACC to our ROI (clause 8.10.2)</t>
  </si>
  <si>
    <t>65th percentile vanilla WACC (IPP version)</t>
  </si>
  <si>
    <t>Inflation adjustment (through the revaluation building block)</t>
  </si>
  <si>
    <t>Effect of permanent voluntary revenue reductions</t>
  </si>
  <si>
    <t>Contribution from incentives</t>
  </si>
  <si>
    <t>Transpower's actual ROI</t>
  </si>
  <si>
    <t>Adjust for exclusion of interest on EV account from ROI calculation</t>
  </si>
  <si>
    <t>Double-count TCSD in tax allowance</t>
  </si>
  <si>
    <t>Adjust to include IRIS as cashflow in regulatory profit calculation</t>
  </si>
  <si>
    <t>Apply incorrect cashflow timing factor adjustment to revenue</t>
  </si>
  <si>
    <r>
      <rPr>
        <b/>
        <sz val="10"/>
        <color theme="1"/>
        <rFont val="Calibri"/>
        <family val="2"/>
        <scheme val="minor"/>
      </rPr>
      <t>Vanilla ROI</t>
    </r>
    <r>
      <rPr>
        <sz val="10"/>
        <color theme="1"/>
        <rFont val="Calibri"/>
        <family val="2"/>
        <scheme val="minor"/>
      </rPr>
      <t xml:space="preserve"> calculated under clause 8.7</t>
    </r>
  </si>
  <si>
    <r>
      <t xml:space="preserve">Transpower's ROI </t>
    </r>
    <r>
      <rPr>
        <sz val="10"/>
        <color theme="1"/>
        <rFont val="Calibri"/>
        <family val="2"/>
        <scheme val="minor"/>
      </rPr>
      <t>(clauses 8.7 and 8.8)</t>
    </r>
  </si>
  <si>
    <t>ROI (vanilla)</t>
  </si>
  <si>
    <t>Vanilla ROI calculated as required by Clause 8.7</t>
  </si>
  <si>
    <t>Cost of debt (ID)</t>
  </si>
  <si>
    <t>ROI (post-tax)</t>
  </si>
  <si>
    <t>Post-tax ROI calculated as required by Clause 8.8</t>
  </si>
  <si>
    <r>
      <t xml:space="preserve">A comparison of our ROI to the WACC used to calculate our revenue </t>
    </r>
    <r>
      <rPr>
        <sz val="10"/>
        <color theme="1"/>
        <rFont val="Calibri"/>
        <family val="2"/>
        <scheme val="minor"/>
      </rPr>
      <t>(clause 8.9.4)</t>
    </r>
  </si>
  <si>
    <t>per clause 8.7</t>
  </si>
  <si>
    <t>this is the WACC used for the purposes of calculating revenue for the disclosure year</t>
  </si>
  <si>
    <t>Comparison required by Clause 8.9.2</t>
  </si>
  <si>
    <t>75th percentile vanilla WACC (ID version)</t>
  </si>
  <si>
    <t>Comparison required by Clause 8.10.3</t>
  </si>
  <si>
    <t>per clause 8.8</t>
  </si>
  <si>
    <t>75th percentile post-tax WACC (ID version)</t>
  </si>
  <si>
    <t>Clause 8.11.1 and clause 8.11.3</t>
  </si>
  <si>
    <t xml:space="preserve">This difference  has the same components as those described under Clause 8.11.2 above, but with the added difference that the ID vanilla WACC rate is different from the IPP vanilla WACC rate and </t>
  </si>
  <si>
    <t>the 65th and 75th percentile WACCs are different.</t>
  </si>
  <si>
    <t>as above</t>
  </si>
  <si>
    <t>as above (8.8.3)</t>
  </si>
  <si>
    <t>Mid-point vanilla WACC (ID version)</t>
  </si>
  <si>
    <t>this difference (also see below) is the same as those calculated above but updated for the difference between the mid-point and 75th percentile WACCs</t>
  </si>
  <si>
    <t>Comparison required by Clause 8.10.2</t>
  </si>
  <si>
    <t>Mid-point post-tax WACC (ID version)</t>
  </si>
  <si>
    <t>see above</t>
  </si>
  <si>
    <t>Regulatory profit/(loss) before tax</t>
  </si>
  <si>
    <t>Revenue</t>
  </si>
  <si>
    <t>Operating expenditure (incl. operating lease costs capitalised under GAAP)</t>
  </si>
  <si>
    <t>Pass-through costs</t>
  </si>
  <si>
    <t>Recoverable costs</t>
  </si>
  <si>
    <t>Depreciation (tax depreciation and write-offs)</t>
  </si>
  <si>
    <t>TCSD</t>
  </si>
  <si>
    <t>double counted in Notional Interest until the rules are corrected</t>
  </si>
  <si>
    <t>Disclosure required by Clause 8.12</t>
  </si>
  <si>
    <t>Notional interest (IM clause 2.3.1(3)(a))</t>
  </si>
  <si>
    <t>Tax</t>
  </si>
  <si>
    <t>Regulatory profit/(loss) before tax including EV account movement</t>
  </si>
  <si>
    <t>Disclosure required by Clause 8.13</t>
  </si>
  <si>
    <t>Regulatory profit/(loss) after tax including EV account movement</t>
  </si>
  <si>
    <t>Disclosure required by Clause 8.14</t>
  </si>
  <si>
    <t>SCHEDULE TP2: PARTIALLY COMPLETED MAJOR PROJECTS: COSTS</t>
  </si>
  <si>
    <t>Updated cost forecasts for partially completed major projects</t>
  </si>
  <si>
    <t>Major capex allowance</t>
  </si>
  <si>
    <t>Current forecast expected cost</t>
  </si>
  <si>
    <t>Original forecast expected costs</t>
  </si>
  <si>
    <t>Variance in the expected cost</t>
  </si>
  <si>
    <r>
      <t xml:space="preserve">Material </t>
    </r>
    <r>
      <rPr>
        <b/>
        <vertAlign val="superscript"/>
        <sz val="11"/>
        <rFont val="Calibri"/>
        <family val="2"/>
        <scheme val="minor"/>
      </rPr>
      <t>(1)</t>
    </r>
  </si>
  <si>
    <t>(Y or N)</t>
  </si>
  <si>
    <t>Y</t>
  </si>
  <si>
    <t>Net Zero Grid Pathways Stage 1</t>
  </si>
  <si>
    <t>N</t>
  </si>
  <si>
    <t>Redclyffe 220kV Switchyard Resilience</t>
  </si>
  <si>
    <t>(1) 'Material' has been specified in our Information Disclosure Determination as being greater than 10% or $10m.</t>
  </si>
  <si>
    <t xml:space="preserve">The reduction in cost is driven by three primary factors:
 a Special Protection Scheme that will no longer be constructed,  a land purchase at Hangawera for a new site to host series capacitors that is not required, and thirdly a reduction in forecast due to cost savings realised through the construction phases of the Hamilton and Otahuhu STATCOMs. </t>
  </si>
  <si>
    <t xml:space="preserve"> The lower forecast reflects the exclusion of the $32 million risk allowance and savings achieved through optimisation of thermal upgrade scopes in the Central North Island and Wairakei Ring areas. Haywards STATCOM tenders are currently under review and are expected to increase the NZGP forecast.</t>
  </si>
  <si>
    <t>The project is currently in the early detailed design phase, and pricing and detailed scope for major works has not yet been confirmed. The lower forecast vs the MAC reflects the exclusion of risk allowances from the forecast.</t>
  </si>
  <si>
    <t>SCHEDULE TP3: PARTIALLY COMPLETED MAJOR PROJECTS: TIMING</t>
  </si>
  <si>
    <t>Updated timing forecasts for partially completed major projects</t>
  </si>
  <si>
    <t>Forecast commissioning at approval</t>
  </si>
  <si>
    <t>Current forecast commissioning</t>
  </si>
  <si>
    <t>(date or date range)</t>
  </si>
  <si>
    <t xml:space="preserve">Waikato and Upper North Island Voltage Management Stage 1 </t>
  </si>
  <si>
    <t>2023 to October 2025 for final commission of assets in Stage 1  - except for ongoing investigation costs and preparatory works</t>
  </si>
  <si>
    <t>Various with final commissioning June 2028</t>
  </si>
  <si>
    <t>Various with final commissioning for build work June 2029. Stage 2 preparatory work cannot be commissioned until Stage 2 is built</t>
  </si>
  <si>
    <t>Various with final commissioning in Dec 2032</t>
  </si>
  <si>
    <t>Various with final commissioning December 2031</t>
  </si>
  <si>
    <t>(1) 'Material' has been specified in our Information Disclosure Determination as being greater than 3 months</t>
  </si>
  <si>
    <t>Stage 1 - Waikato and Upper North Island Voltage Management (WUNIVM):</t>
  </si>
  <si>
    <t>The WUNIVM investment challenge was complex when considering both prospective generation changes from the Huntly Power Station, and demand growth in the region. Given these uncertainties, the potential for a significant reduction in generation at short notice, and the lead times for investment, Transpower initially decided to proceed with the first phase of the WUNIVM stage 1 proposal in November 2020: one grid stability device at Hamilton with a target commissioning date of winter 2023. This plan reduced risk by addressing voltage stability needs should regional thermal generation reduce, and demand increase as forecast.
Transpower needed 30 months to install the equipment. By undertaking construction of the first of two phases of stage one of the project, we could adequately manage risk to electricity supply by winter 2023 and the following one to two years.
Prior to committing to the device at Hamilton, we investigated possible non-transmission alternatives to the transmission investment. Given the technical performance requirements of the voltage stability need at Hamilton we were unable to secure a lower-cost option.  We then undertook an RFP process for the installation of a non-transmission investment that could potentially defer or replace the need for transmission investment of the second STATCOM at Otahuhu. This evaluation concluded that neither Battery Energy Storage Systems options were economic when compared with the second STATCOM. As a result, the Ōtāhuhu STATCOM remained the preferred solution and was subsequently delivered and commissioned, with the final milestone payment made in FY26.
The approved WUNI Stage 1 delivery outputs have now been completed, with both STATCOM installations commissioned and operational. The only remaining activity under the WUNI Stage 1 approval relates to the Stage 2 investigation programme, including preparatory work and development of the WUNI Stage 2 Major Capex Proposal. The WUNI Stage 2 submission is currently expected to be lodged with the Commerce Commission in October 2026.</t>
  </si>
  <si>
    <t>Commentary consistent with prior year - all build has been commissioned</t>
  </si>
  <si>
    <t>Commissioning dates of a number for works have been extended due to long lead times from suppliers for Statcoms, as well as the requirement of lines work to be extended over an additional summer to accommodate outages and lines service provider resource.</t>
  </si>
  <si>
    <t>SCHEDULE TP5: RELATED PARTY TRANSACTIONS</t>
  </si>
  <si>
    <t>Transactions with key management personnel</t>
  </si>
  <si>
    <t>The Group did not conduct any business with key management personnel aside from the compensation payments below.</t>
  </si>
  <si>
    <t>Key management personnel compensation</t>
  </si>
  <si>
    <t>Key management personnel received the following compensation for their services to the Group.</t>
  </si>
  <si>
    <t>$m</t>
  </si>
  <si>
    <t>Directors' fees</t>
  </si>
  <si>
    <t>Other key management personnel</t>
  </si>
  <si>
    <t>Defined contribution schemes</t>
  </si>
  <si>
    <t>There were no termination payments to key management personnel in 2026.</t>
  </si>
  <si>
    <t>There was no long-term compensation paid to key management personnel in 2026.</t>
  </si>
  <si>
    <t>Transactions with other parts of Transpower</t>
  </si>
  <si>
    <t>Risk Reinsurance Limited - claims received</t>
  </si>
  <si>
    <t>Risk Reinsurance Limited - interest received</t>
  </si>
  <si>
    <t>Risk Reinsurance Limited - intercompany facility fee received</t>
  </si>
  <si>
    <t>Risk Reinsurance Limited - premiums paid</t>
  </si>
  <si>
    <t>Risk Reinsurance Limited - insurance expenses paid</t>
  </si>
  <si>
    <t>Transpower procures insurance services from a captive insurance company, Risk Reinsurance Limited.</t>
  </si>
  <si>
    <t>Note that transactions with Risk Reinsurance Limited (RRL) are valued consistent with IFRS17, following RRL’s adoption of the standard from disclosure year 2024.</t>
  </si>
  <si>
    <t>Some directors of the company may be directors or officers of other companies or organisations with</t>
  </si>
  <si>
    <t xml:space="preserve">which Transpower may transact.  </t>
  </si>
  <si>
    <t>All transactions are carried out at on an "arm's length" basis.</t>
  </si>
  <si>
    <t>Investment Contracts (new contracts in the disclosure year)</t>
  </si>
  <si>
    <t>under paragraph 10 of the Transpower Information Disclosure Determination 2014</t>
  </si>
  <si>
    <t>Transmission Works Agreements (TWA) - Investment Contracts signed between 1 July to 30 June</t>
  </si>
  <si>
    <t>Required from 2026</t>
  </si>
  <si>
    <t>Contract Title</t>
  </si>
  <si>
    <t>Brief Description</t>
  </si>
  <si>
    <t>Contract Signed Date</t>
  </si>
  <si>
    <t>New Investment Contract - Total Capacity (kV)</t>
  </si>
  <si>
    <t>Anticipatory Connection Asset - ACA Capacity</t>
  </si>
  <si>
    <t>New Investment Contract Costs (Budget / estimated build costs)</t>
  </si>
  <si>
    <t>New Investment Contract Costs allocated to ACA</t>
  </si>
  <si>
    <t>New Investment Contract - Total Capacity (MW)</t>
  </si>
  <si>
    <t>Tararua Wind Power Limited</t>
  </si>
  <si>
    <t>Kaiwera Downs Stage 2 Windfarm TDA</t>
  </si>
  <si>
    <t>Customer-led development of a Grid Injection Point (GIP) substation, approximately 15 km south-east of Gore, in Southland.  The location is geographically close to the 220 kV double circuit North Makarewa-Three Mile Hill (NMA-TMH-A) line, that carries the North Makarewa-Gore - Three Mile Hill 1&amp;2 (NMA-GOR-TMH 1&amp;2) circuits.</t>
  </si>
  <si>
    <t>Glorit Solar P LP</t>
  </si>
  <si>
    <t>Glorit Solar Farm GIP TDA</t>
  </si>
  <si>
    <t>150MWac solar farm and Grid Injection Point (GIP) into 220 kV Line HEN-MDN-A, circuit HPI-MDN-1 at Tower A132 with a loop in out configuration at existing tower (A132) by coming off the existing tower with slack spans onto substation gantries.</t>
  </si>
  <si>
    <t>Fonterra Co-operative Group Limited</t>
  </si>
  <si>
    <t>Whareroa Electrification (Ohangai Sub) TWA</t>
  </si>
  <si>
    <t>Transpower will construct an interconnecting switching station near Stratford tentatively known as Ohangai, enabling the Customer to connect their Whareroa plant via 110kV connection from the new substation. This will support forecasted electrification projects at the Whareroa site. Part of the intent of the construction of the Works is to provide an additional 80 MVA supply to the Whareroa manufacturing plant via Transpower’s Hawera 110 kV bus.</t>
  </si>
  <si>
    <t>Aviemore Outdoor Junction Box TWA</t>
  </si>
  <si>
    <t xml:space="preserve">Transpower is undertaking Policy Replacement of the 220 kV Bus Zone at Aviemore Power Station (AVI) which has reached end of life and Outdoor Junction Box (ODJB) based on their age and condition. Meridian has asked Transpower to replace four ODJBs. </t>
  </si>
  <si>
    <t>23/07/2025</t>
  </si>
  <si>
    <t>Genesis Energy Limited</t>
  </si>
  <si>
    <t>Huntly BESS TWA</t>
  </si>
  <si>
    <t>Facilitate the connection of Genesis Energy’s 100MW BESS system, though the reinstatement of bus selector disconnector DS444 and transverse bus connections onto the 220kV ‘B’ bus.</t>
  </si>
  <si>
    <t>31/07/2025</t>
  </si>
  <si>
    <t>Te Mihi Stage II TWA</t>
  </si>
  <si>
    <t>Enabling the connection of Contact Energy’s new 100MWgeothermal generator, through the construction of a new 220kV line bay at the existing Te Mihi site.</t>
  </si>
  <si>
    <t>Brightwater GXP TWA</t>
  </si>
  <si>
    <t>Network Tasman has engaged Transpower to deliver a new 220/33 kV GXP on the STK-KIK-A line, utilising Transpower’s standard design for 220/33 kV substations and a loop-in-loop-out arrangement. This GXP will support future load demand within Network Tasman’s network and increase resilience of supply within the area.</t>
  </si>
  <si>
    <t>26/09/2025</t>
  </si>
  <si>
    <t>Harmony Energy NZ #2 Limited</t>
  </si>
  <si>
    <t>Masterton Solar Farm (Harmony) TWA</t>
  </si>
  <si>
    <t>The Customer is developing a 100 MW solar farm and Battery Energy Storage System (BESS) on land adjacent to the MST substation. The Customer has approached Transpower to connect their solar farm to the grid at 110 kV.</t>
  </si>
  <si>
    <t>14/10/2025</t>
  </si>
  <si>
    <t>Top Energy Limited</t>
  </si>
  <si>
    <t>KOE-MPE 110kV Runback SPS TWA</t>
  </si>
  <si>
    <t>The customer has requested the expedited implementation of a Circuit Overload Protection Scheme (COPS) until the end of 2025. This runback scheme will enable increased generationdispatch capability for generation in the Far North.</t>
  </si>
  <si>
    <t>23/10/2025</t>
  </si>
  <si>
    <t>Takanini 1x 33kV Feeder TWA</t>
  </si>
  <si>
    <t>Vector have requested one new indoor 33 kV feeder at Transpower’s Takanini (TAK) Grid Exit Point (GXP) substation. This feeder is for Vector to further supply their zone substation.</t>
  </si>
  <si>
    <t>4/11/2025</t>
  </si>
  <si>
    <t>Horizon Energy Distribution Limited</t>
  </si>
  <si>
    <t>Edgecumbe Capacity Increase TWA</t>
  </si>
  <si>
    <t>The scope of the Transpower project is to install a new Transformer Overload Protection Scheme (TOPS) to manage loading on the existing Edgecumbe 220/33 kV transformers (T4 and T7) supplying the new Customer 33/11 kV dairy factory substation.</t>
  </si>
  <si>
    <t>3/12/2025</t>
  </si>
  <si>
    <t>Waka Kotahi New Zealand Transport Agency</t>
  </si>
  <si>
    <t>C2P Project Stage 1 (Online) HIN-KPO-A TWA</t>
  </si>
  <si>
    <t>Line relocation to accommodate Waka Kotahi's Cambridge to Piarere (C2P) roading project. Stage One intersects HIN-KPO-A, ARI-HAM-A, HAM-KPO-A line spans. This TWA covers the mitigation work on HIN-KPO-A line only.</t>
  </si>
  <si>
    <t>17/12/2025</t>
  </si>
  <si>
    <t>Henderson 1x 33kV Feeder (Microsoft) TWA</t>
  </si>
  <si>
    <t>Design and install one new 33 kV feeder at Transpower’s Henderson (HEN) Grid Exit Point (GXP) substation for Vector. This feeder will supply a new Microsoft data centre.</t>
  </si>
  <si>
    <t>22/12/2025</t>
  </si>
  <si>
    <t>Helios Energy Limited</t>
  </si>
  <si>
    <t>Waipawa Solar Farm TWA</t>
  </si>
  <si>
    <t>Building connection assets to enable the connection of Helios’s Ongaonga Solar Farm onto the the WPW 110kV bus.</t>
  </si>
  <si>
    <t>Takanini 2x 33kV Feeders (TenPeaks/Spark) TWA</t>
  </si>
  <si>
    <t>Vector have requested two new indoor 33 kV feeders at Transpower’s Takanini (TAK) Grid Exit Point (GXP) substation for Vector. These feeders are for Vector to supply their new Data Centre Customer Spark.</t>
  </si>
  <si>
    <t>Harmony Energy NZ #3 Limited</t>
  </si>
  <si>
    <t>Marton Solar Farm (Harmony) TWA</t>
  </si>
  <si>
    <t>The Customer is developing a 50 MW solar farm and Battery Energy Storage System (BESS) on land adjacent to the MTN substation. The Customer has approached Transpower to connect their solar farm to the grid at 110 kV.</t>
  </si>
  <si>
    <t>23/12/2025</t>
  </si>
  <si>
    <t>MainPower New Zealand Limited</t>
  </si>
  <si>
    <t>ASY 66kV Coldstream Feeder TWA</t>
  </si>
  <si>
    <t>MainPower wish to radially connect a new zone substation at Coldstream to the Ashley 66kV bus.</t>
  </si>
  <si>
    <t>Silverdale 2x 33kV Feeders (CDC) TWA</t>
  </si>
  <si>
    <t>Building two new 33kV feeders at Transpower’s Silverdale (SVL), including switchroom upgrades to supply Vector’s data centre customers.</t>
  </si>
  <si>
    <t>19/03/2026</t>
  </si>
  <si>
    <t>Alpine Energy Limited</t>
  </si>
  <si>
    <t>TIM 33kV GXP Upgrade TWA</t>
  </si>
  <si>
    <t>Installation of two new 120 MVA 220/33 kV supply transformers at TIM substation to address load growth in Washdyke.Installation of two new 120 MVA 220/33 kV supply transformers and supporting power electronics/switchgear at TIM substation to address load growth in the Washdyke area.</t>
  </si>
  <si>
    <t>30/03/2026</t>
  </si>
  <si>
    <t>Karioi Solar Farm (Tangiwai Solar + BESS) TWA</t>
  </si>
  <si>
    <t>Building connection assets to the enable the connection of Helios’ 110MW solar farm onto the TNG 220kV ‘B’ bus.</t>
  </si>
  <si>
    <t>23/04/2026</t>
  </si>
  <si>
    <t>Mill Road TWA</t>
  </si>
  <si>
    <t>The existing Transpower Tower 195 on the Huntly-Otahuhu A (HLY-OTA-A) 220 kV transmission line is located within the proposed road designation of the NZTA Mill Road upgrade and must be removed and a new tower (Tower 195A) built outside the road reserve to enable the roading works to proceed.</t>
  </si>
  <si>
    <t>12/05/2026</t>
  </si>
  <si>
    <t>C2P Project Stage 1 (Online) ARI-HAM-A &amp; HAM-KPO-A TWA</t>
  </si>
  <si>
    <t>Line relocation to accommodate Waka Kotahi's Cambridge to Piarere (C2P) roading project. Stage One intersects HIN-KPO-A, ARI-HAM-A, HAM-KPO-A line spans. This TWA covers the mitigation work on ARI-HAM-A and HAM-KPO-A lines.</t>
  </si>
  <si>
    <t>12/06/2026</t>
  </si>
  <si>
    <t>Kahahakuri Limited</t>
  </si>
  <si>
    <t>The customer plans to develop a 100 MW solar farm adjacent to the Transpower, Waipawa substation. There will be a 110/33 kV substation within the solar farm site and a single-circuit 110 kV line connecting it to the Waipawa substation.</t>
  </si>
  <si>
    <t>30/06/2026</t>
  </si>
  <si>
    <r>
      <rPr>
        <b/>
        <i/>
        <u/>
        <sz val="12"/>
        <color theme="1"/>
        <rFont val="Calibri"/>
        <family val="2"/>
        <scheme val="major"/>
      </rPr>
      <t>NOTE:</t>
    </r>
    <r>
      <rPr>
        <b/>
        <i/>
        <sz val="12"/>
        <color theme="1"/>
        <rFont val="Calibri"/>
        <family val="2"/>
        <scheme val="major"/>
      </rPr>
      <t xml:space="preserve"> </t>
    </r>
    <r>
      <rPr>
        <i/>
        <sz val="12"/>
        <color theme="1"/>
        <rFont val="Calibri"/>
        <family val="2"/>
        <scheme val="major"/>
      </rPr>
      <t>PPAs are not included in investment contracts as these agreements are for materials and not the provision of electricity transmission services</t>
    </r>
  </si>
  <si>
    <r>
      <rPr>
        <b/>
        <i/>
        <u/>
        <sz val="12"/>
        <color theme="1"/>
        <rFont val="Calibri"/>
        <family val="2"/>
        <scheme val="major"/>
      </rPr>
      <t>NOTE:</t>
    </r>
    <r>
      <rPr>
        <sz val="12"/>
        <color theme="1"/>
        <rFont val="Calibri"/>
        <family val="2"/>
        <scheme val="major"/>
      </rPr>
      <t xml:space="preserve"> </t>
    </r>
    <r>
      <rPr>
        <i/>
        <sz val="12"/>
        <color theme="1"/>
        <rFont val="Calibri"/>
        <family val="2"/>
        <scheme val="major"/>
      </rPr>
      <t>The kilovolt (kV) figures in column E are not cumulative and refers to the maximum voltage that a transmission line can carry. For new/added capacity in megawatts (MW), please see column I.</t>
    </r>
  </si>
  <si>
    <t>SCHEDULE G1: TRANSMISSION SYSTEM STATISTICS</t>
  </si>
  <si>
    <t>G1(i): Circuit Information</t>
  </si>
  <si>
    <t>System length by operating voltage (kV)</t>
  </si>
  <si>
    <t>CY-1 (km)</t>
  </si>
  <si>
    <t>CY (km)</t>
  </si>
  <si>
    <t>350kV (HVDC)</t>
  </si>
  <si>
    <t>0 kV (HVDC earth electrode)</t>
  </si>
  <si>
    <t>220kV (HVAC)</t>
  </si>
  <si>
    <t>110kV (HVAC)</t>
  </si>
  <si>
    <t>66/50kV (HVAC) (Includes leased assets)</t>
  </si>
  <si>
    <t>Circuit length of overhead electric lines by operating voltage (kV)</t>
  </si>
  <si>
    <t xml:space="preserve">  </t>
  </si>
  <si>
    <t>66/50kV (HVAC) (includes leased assets)</t>
  </si>
  <si>
    <t>Route  length of overhead electric lines by operating voltage (kV)</t>
  </si>
  <si>
    <t>Circuit length of HVAC underground transmission cable by operating voltage (kV)</t>
  </si>
  <si>
    <t xml:space="preserve">66kV (HVAC) </t>
  </si>
  <si>
    <t>Total length of HVDC submarine cable by operating voltage (kV)</t>
  </si>
  <si>
    <t>CY-1 (Quantity)</t>
  </si>
  <si>
    <t>CY (Quantity)</t>
  </si>
  <si>
    <t>HVAC Substation/Switching Station</t>
  </si>
  <si>
    <t>HVDC Convertor stations</t>
  </si>
  <si>
    <t>HVDC Electrode stations</t>
  </si>
  <si>
    <t xml:space="preserve">HVDC Cable transition stations </t>
  </si>
  <si>
    <t xml:space="preserve">HVAC Cable transition stations </t>
  </si>
  <si>
    <t>Interconnecting Transformer Banks ( 66 kV and above)</t>
  </si>
  <si>
    <t>Supply Transformer Banks ( 66 kV and above)</t>
  </si>
  <si>
    <t>Dynamic Reactive power Static (SVCs and STATCOMs)</t>
  </si>
  <si>
    <t xml:space="preserve">Dynamic Reactive power Synchronous Condensers </t>
  </si>
  <si>
    <t>Capacitor Banks  (HVAC System)</t>
  </si>
  <si>
    <t>AC filter Banks (HVDC)</t>
  </si>
  <si>
    <t>Series and Shunt reactors</t>
  </si>
  <si>
    <t>Outdoor Circuit Breakers ( 66 kV and above)</t>
  </si>
  <si>
    <t>Outdoor Circuit Breakers (33,22,11kV)</t>
  </si>
  <si>
    <t>Indoor Circuit Breakers ( 66 kV and above)</t>
  </si>
  <si>
    <t>Indoor Circuit Breakers (33,22,11kV)</t>
  </si>
  <si>
    <t>SCHEDULE G2: GRID DEMAND AND INJECTION</t>
  </si>
  <si>
    <t>G2(i): Demand and Injection</t>
  </si>
  <si>
    <t>Energy Volume (GWh)</t>
  </si>
  <si>
    <t>(GWh)</t>
  </si>
  <si>
    <t>Generators (Injection)</t>
  </si>
  <si>
    <t>GXP-EDBs (offtake)</t>
  </si>
  <si>
    <t>GXP-direct connects (Offtake)</t>
  </si>
  <si>
    <t xml:space="preserve">HVDC flows north </t>
  </si>
  <si>
    <t xml:space="preserve">HVDC flows south </t>
  </si>
  <si>
    <t>HVDC  Losses</t>
  </si>
  <si>
    <t>AC System Losses</t>
  </si>
  <si>
    <t>Maximum peak demand (MW)</t>
  </si>
  <si>
    <t xml:space="preserve">SCHEDULE G3: GRID EXIT POINT (GXP) CONNECTION CAPACITY AND DEMAND (ACTUAL AND FORECAST) </t>
  </si>
  <si>
    <t>Disclosure of line items required and not required from disclosure year 2026 onward are specified in column U.</t>
  </si>
  <si>
    <t>G3(i): Current Connection Capacity vs Actual and Forecast Demand</t>
  </si>
  <si>
    <t>Firm Capacity</t>
  </si>
  <si>
    <t>Actual Demand 
(MW)</t>
  </si>
  <si>
    <t>Forecast Net Demand (MW)</t>
  </si>
  <si>
    <t xml:space="preserve">GXP Name / Region Name </t>
  </si>
  <si>
    <t>CY+9</t>
  </si>
  <si>
    <t>CY+10</t>
  </si>
  <si>
    <t xml:space="preserve">Comments on Capacity </t>
  </si>
  <si>
    <t>Yes</t>
  </si>
  <si>
    <t xml:space="preserve">No issues. </t>
  </si>
  <si>
    <t xml:space="preserve"> The TPR reports the gross demand forecast instead of net, excluding contribution from embedded generation. Ngawha has multiple generating units and without the largest of these (Ngawha B), forecast peak load is above the n 1 limit from 2033.</t>
  </si>
  <si>
    <t>Northpower owns the supply transformers at Maungatapere.</t>
  </si>
  <si>
    <t>Peak load at Maungaturoto exceeds the n 1 capacity of the supply transformers from 2033</t>
  </si>
  <si>
    <t>No</t>
  </si>
  <si>
    <t>Peak load at Wellsford already exceeds the n-1 capacity of the supply transformers.</t>
  </si>
  <si>
    <t>Albany 33 kV</t>
  </si>
  <si>
    <t xml:space="preserve">Peak load at Albany is forecast to exceed the n 1 capacity of the supply transformers from winter 2034.
Significant new load increases are forecast across the Auckland grid exit points of Henderson, Silverdale, Albany 33 kV, Takanini and Auckland CBD (including Hobson Street and Liverpool Street), with a large share from data centres. </t>
  </si>
  <si>
    <t>Bombay 33 kV</t>
  </si>
  <si>
    <t>Counties Energy has constructed a new zone substation supplied from Bombay 110 kV bus and has relinquished Bombay 33 kV Grid Exit Point.</t>
  </si>
  <si>
    <t>Bombay 110 kV</t>
  </si>
  <si>
    <t>Glenbrook 33 kV (clean bus)</t>
  </si>
  <si>
    <t>No capacity issues. The Glenbrook clean bus is supplied by a single 220/33 kV, 140 MVA transformer.  The TPR reports the gross demand forecast instead of net, excluding contribution from embedded generation.</t>
  </si>
  <si>
    <t>Glenbrook - NZ Steel (dirty bus)</t>
  </si>
  <si>
    <t xml:space="preserve">Peak load at the Glenbrook dirty bus already exceeds the n-1 capacity of the supply transformers. Capacity is limited by equipment other than the supply transformer(s)
NZ Steel has advised 12 MW load increase from addition of an electric arc furnace in 2026. </t>
  </si>
  <si>
    <t xml:space="preserve">Peak load at Henderson is forecast to exceed the n 1 capacity of the supply transformers from winter 2026 and the n capacity from winter 2033. Capacity is limited by equipment other than the supply transformer(s)
Significant new load increases are forecast across the Auckland grid exit points of Henderson, Silverdale, Albany 33 kV, Takanini and Auckland CBD (including Hobson Street and Liverpool Street), with a large share from data centres. </t>
  </si>
  <si>
    <t>Hepburn Rd</t>
  </si>
  <si>
    <t>No issues. Vector has advised significant new load increase at Hepburn Road, with a large share from EV uptake.</t>
  </si>
  <si>
    <t>Hobson Street</t>
  </si>
  <si>
    <t xml:space="preserve">No issues.
The load split between Hobson Street and Liverpool Street–Penrose is an estimate only.  The Vector and Transpower networks between these grid exit points are operated in parallel.
Significant new load increases are forecast across the Auckland grid exit points of Henderson, Silverdale, Albany 33 kV, Takanini and Auckland CBD (including Hobson Street and Liverpool Street), with a large share from data centres. </t>
  </si>
  <si>
    <t>Mangere 33 kV</t>
  </si>
  <si>
    <t>Peak load at Mangere 33 kV is forecast to exceed the n-1 capacity of the supply transformers from winter 2027 . Capacity is limited by equipment other than the supply transformer(s)</t>
  </si>
  <si>
    <t>Mangere 110 kV</t>
  </si>
  <si>
    <t>Vector owns the 110 kV feeders at Mangere.</t>
  </si>
  <si>
    <t>Mt Roskill 22 kV</t>
  </si>
  <si>
    <t xml:space="preserve">Peak load at Mount Roskill 22 kV is forecast to exceed the n-1 capacity of the supply transformers from winter 2037 </t>
  </si>
  <si>
    <t>Mt Roskill 110 kV - Kingsland feeder</t>
  </si>
  <si>
    <t>Vector owns the 110 kV feeders at Mount Roskill. This includes the Kingsland feeders only.</t>
  </si>
  <si>
    <t>Otahuhu</t>
  </si>
  <si>
    <t>Peak load at Otahuhu is forecast to exceed the n-1 capacity of the supply transformers from winter 2036 . Capacity is limited by equipment other than the supply transformer(s)</t>
  </si>
  <si>
    <t>No issues.</t>
  </si>
  <si>
    <t>Penrose 22 kV</t>
  </si>
  <si>
    <t>Peak load at Penrose 22 kV exceeds the n-1 capacity of the supply transformers from 2033. Capacity is limited by equipment other than the supply transformer(s). The Penrose 22 kV load is split between three 33/22 kV transformers that are not directly connected on the 22 kV side.  Only the aggregate 22 kV load is forecast, not separate load forecasts for the three 33/22 kV transformers.</t>
  </si>
  <si>
    <t>Penrose 25 kV</t>
  </si>
  <si>
    <t xml:space="preserve">No issues. A single 220/25 kV traction transformer at Penrose supplies the Auckland passenger rail system.  This transformer, along with the single traction transformer at Southdown, provides switched n-1 security.  The average transformer loading is low, with high levels of peak load occurring for only a few minutes at a time.  Therefore, we do not assess the capacity of traction transformers in the TPR. </t>
  </si>
  <si>
    <t>Penrose 33 kV</t>
  </si>
  <si>
    <t>Peak load at Penrose 33 kV is forecast to exceed the n-1 capacity of the supply transformers from winter 2030.</t>
  </si>
  <si>
    <t>Penrose 110 kV - Liverpool Street</t>
  </si>
  <si>
    <t>Peak load at Silverdale is forecast to exceed the n-1 capacity of the transformers from winter 2029. Significant new load increases are forecast across the Auckland grid exit points of Henderson, Silverdale, Albany 33 kV, Takanini and Auckland CBD (including Hobson Street and Liverpool Street), with a large share from data centres.</t>
  </si>
  <si>
    <t>Southdown 25 kV</t>
  </si>
  <si>
    <t xml:space="preserve">No issues.
A single 220/25 kV traction transformer at Southdown supplies the Auckland passenger rail system.  This transformer, along with the single traction transformer at Penrose, provides switched n 1 security.  The average transformer loading is low, with high levels of peak load occurring for only a few minutes at a time.  Therefore, we do not assess the capacity of traction transformers in the TPR. </t>
  </si>
  <si>
    <t>Peak load at Takanini is forecast to exceed the n-1 capacity of the supply transformers from winter 2026 and n capacity from 2035.
Significant new load increases are forecast across the Auckland grid exit points of Henderson, Silverdale, Albany 33 kV, Takanini and Auckland CBD (including Hobson Street and Liverpool Street), with a large share from data centres.</t>
  </si>
  <si>
    <t>Considering capacity of the two Transpower-owned transformers at Wairau Road, peak load at Wairau Road is forecast to exceed the n-1 capacity of the transformers from winter 2026.</t>
  </si>
  <si>
    <t xml:space="preserve">Peak load at Wiri is forecast to exceed the n-1 capacity of the supply transformers from winter 2027 </t>
  </si>
  <si>
    <t>Arapuni North</t>
  </si>
  <si>
    <t>Powerco owns the 110 kV feeders at Arapuni North.</t>
  </si>
  <si>
    <t>Peak load at Cambridge is forecast to exceed the n-1 capacity of the supply transformers from 2029. Capacity is limited by equipment other than the supply transformer(s).</t>
  </si>
  <si>
    <t>Hamilton 11 kV</t>
  </si>
  <si>
    <t>Peak load at Hamilton 11 kV is forecast to exceed the n-1 capacity of the transformers from 2039. Load shifting of 3.5 MW from Hamilton 11 kV to Hamilton 33 kV in 2029</t>
  </si>
  <si>
    <t>Hamilton 33 kV</t>
  </si>
  <si>
    <t>Peak load at Hamilton 33 kV already exceeds the n-1 capacity of the 220/33 kV transformers and is forecast to exceed the n capacity from 2029. Load transfer to Te Kowhai in 2030 reduces the load below the n limit until 2032, after which peak load is again forecast to exceed the transformer n capacity. 
Load shifting of 3.5 MW from Hamilton 11 kV to Hamilton 33 kV in 2029. Includes contribution from Ruakura Energy. WEL Networks advised 10 MW dairy load increase in 2030 at Hamilton 33 kV. Load shifting of 25 MW from Hamilton 33 kV to Te Kowhai in 2030.</t>
  </si>
  <si>
    <t>Hamilton NZR</t>
  </si>
  <si>
    <t>No issues. Two 220/55 kV traction transformers at Hamilton supply the KiwiRail North Island Main Trunk railway line.  The two transformers are normally operated split, each providing n security to a portion of the railway line.  The average transformer loading is low, with high levels of peak load occurring for only a few minutes at a time.  Therefore, we do not assess the capacity of traction transformers in the TPR</t>
  </si>
  <si>
    <t>Hangatiki 33 kV</t>
  </si>
  <si>
    <t>Peak load at the Hangatiki 33 kV grid exit point already exceeds the n-1 capacity of the supply transformers and is forecast to exceed the n capacity from 2029.</t>
  </si>
  <si>
    <t>Hangatiki 110 kV</t>
  </si>
  <si>
    <t>The 110 kV grid exit point is on n security and its capacity is not reported in the TPR as the supply transformer is owned by The Lines Company.</t>
  </si>
  <si>
    <t>Peak load at Huntly is forecast to exceed the winter n-1 capacity of the supply transformers from 2029. Capacity is limited by equipment other than the supply transformer(s).
Load shifting of 10 MW from Te Kowhai to Huntly in 2031. WEL Networks advised 45 MW load growth from heavy industry in Huntly in 2029.</t>
  </si>
  <si>
    <t>Peak load at Kopu is forecast to exceed the n-1 capacity of the supply transformers from winter 2036 . Capacity is limited by equipment other than the supply transformer(s).</t>
  </si>
  <si>
    <t>Powerco owns the supply transformers at Piako. Peak load at Piako is forecast to remain within the n-1 capacity of the two Piako–Morrinsville Tee line sections.</t>
  </si>
  <si>
    <t>Peak load at Te Awamutu is forecast to exceed the n-1 transformer capacity from 2027. Waipa Networks advised 19 MW industrial growth in 2030 at Te Awamutu.</t>
  </si>
  <si>
    <t>Peak load at Te Kowhai (excluding contribution from Te Uku generation) is forecast to exceed the n-1 capacity of the 220/33 kV transformers from 2029. Capacity is limited by equipment other than the supply transformer(s).
Load shifting of 25 MW from Hamilton 33 kV to Te Kowhai in 2030.
Load shifting of 10 MW from Te Kowhai to Huntly in 2031.
WEL Networks advised 24 MW load increase from electrification in 2029 at Te Kowhai.</t>
  </si>
  <si>
    <t>Peak load at Waikino is forecast to exceed the n-1 capacity of the T1 transformer from 2029. Powerco advised some industrial load decrease from 2033 at Waikino.</t>
  </si>
  <si>
    <t>No issues.
The TPR reports the gross demand forecast instead of net, excluding contribution from embedded generation.</t>
  </si>
  <si>
    <t xml:space="preserve">The peak load is forecast to exceed the n-1 capacity of T4 and T7 in 2026 following the planned electrification of Fonterra’s dairy plant at Edgecumbe. Horizon advised a 34 MW step load increase at Edgecumbe in 2026, caused by the electrification of the Fonterra dairy plant. </t>
  </si>
  <si>
    <t>Kaitemako</t>
  </si>
  <si>
    <t>No capacity issues. A single 110/33 kV, 75 MVA transformer supplies load at Kaitemako, resulting in n security.
Powerco advised an 18 MW load shift from Kaitemako to Tauranga 33 kV in 2030.  Several major commercial, industrial and residential load increases are expected in the Tauriko area, which will be supplied from Tauranga 33 kV.</t>
  </si>
  <si>
    <t>Kawerau Horizon</t>
  </si>
  <si>
    <t>Peak load is forecast to exceed the n-1 capacity of the supply transformers from 2027.
The TPR reports the gross demand forecast instead of net, excluding contribution from embedded generation.
Horizon Energy has advised about 12 MW load increase from heavy industry in 2027 at Kawerau.
The Te Ahi O Maui geothermal generator, previously connected within Horizon’s 11 kV distribution network, is now shifted to a new grid injection point on the Kawerau 220 kV bus as part of Eastland Generation’s TOPP2 geothermal project.  As a result, the Te Ahi O Maui generator no longer offsets the 11 kV load, reducing the supply capacity. The generator was shifted in mid-late 2025, and the embedded generation contribution for net demand forecast is included in the disclosure year.</t>
  </si>
  <si>
    <t>Kawerau T6 - T9</t>
  </si>
  <si>
    <t>No issues. The TPR reports the gross demand forecast instead of net, excluding contribution from embedded generation</t>
  </si>
  <si>
    <t>Kinleith 11 kV</t>
  </si>
  <si>
    <t>No issues. .  Oji has rationalised its 11 kV supply arrangement following the closure of paper production at Kinleith</t>
  </si>
  <si>
    <t>Kinleith 33 kV</t>
  </si>
  <si>
    <t>The winter peak 33 kV load at Kinleith already exceeds the continuous capacity of T5 but is within the continuous capacity of T9</t>
  </si>
  <si>
    <t>The supply transformers at Lichfield are owned by Vector and are not reported in the TPR.</t>
  </si>
  <si>
    <t>No issues. This load is supplied by transformers owned by Pioneer Energy and located at Aniwhenua.
The TPR reports the gross demand forecast instead of net, excluding contribution from embedded generation</t>
  </si>
  <si>
    <t>Mt Maunganui 33 kV</t>
  </si>
  <si>
    <t>72 </t>
  </si>
  <si>
    <t xml:space="preserve">No issues. Powerco advised the following load shifts from Mount Maunganui 33 kV to Te Matai: 2.3 MW in 2027 and 15 MW in 2034. </t>
  </si>
  <si>
    <t xml:space="preserve">Rotorua 11 kV </t>
  </si>
  <si>
    <t>Rotorua 33 kV</t>
  </si>
  <si>
    <t>Tarukenga 11 kV</t>
  </si>
  <si>
    <t>No capacity issues. A single 110/11 kV, 20 MVA supply transformer supplies the Tarukenga grid exit point resulting in n security.</t>
  </si>
  <si>
    <t>Tauranga 11 kV</t>
  </si>
  <si>
    <t>Peak load at Tauranga 11 kV is forecast to exceed the n-1 capacity of the supply transformers from 2039 .</t>
  </si>
  <si>
    <t>Tauranga 33 kV</t>
  </si>
  <si>
    <t>Peak load at Tauranga 33 kV is forecast to exceed the n-1 capacity of the supply transformers from winter 2030 if Kaimai generation is low (14 MW) and from 2032 if Kaimai generation is medium (33 MW) .
Powerco advised an 18 MW load shift from Kaitemako to Tauranga 33 kV in 2030.  Several major commercial, industrial and residential load increases are expected in the Tauriko area, which will be supplied from Tauranga 33 kV.</t>
  </si>
  <si>
    <t>125 </t>
  </si>
  <si>
    <t xml:space="preserve">The Te Matai load is forecast to exceed the n-1 capacity of T2 from winter 2026, n-1 capacity of T1 from winter 2031 and the n capacity of T1 from winter 2033. 
Powerco advised the following load shifts from Mount Maunganui 33 kV to Te Matai: 2.3 MW in 2027 and 15 MW in 2034. </t>
  </si>
  <si>
    <t>No issues.
Waiotahe currently comprises of 11 kV, and 33 kV load supplied through two 110/33/11 kV transformers. There is a project underway to transfer the Waiotahe 11 kV load supply to 33 kV, scheduled for completion in early 2027.</t>
  </si>
  <si>
    <t>Waiotahe 50 kV</t>
  </si>
  <si>
    <t>Horizon has recently upgraded their network (late 2025) and consilidated their 50 kV load to 33 kV, at "Waiotahe".
The 50 kV load was previously supplied by a single 11/50 kV, 3 MVA transformer, resulting in n security.</t>
  </si>
  <si>
    <t>Bunnythorpe 33 kV</t>
  </si>
  <si>
    <t>No issues. Powerco has advised a 1 MW load shift from Bunnythorpe to Linton in 2027.</t>
  </si>
  <si>
    <t>Bunnythorpe - NZR</t>
  </si>
  <si>
    <t>No issues. Two 220/55 kV traction transformers at Bunnythorpe supply the KiwiRail North Island Main Trunk railway line.  The two transformers are operated normally split, each providing n security to a portion of the railway line.  The average transformer loading is low, with high levels of peak load occurring for only a few minutes at a time.  Therefore, we do not assess the capacity of traction transformers in the TPR.</t>
  </si>
  <si>
    <t>Peak load at Dannevirke is forecast to exceed the n-1 capacity of the supply transformers from winter 2031. Capacity is limited by equipment other than the supply transformer(s).</t>
  </si>
  <si>
    <t>Peak load at Linton is forecast to exceed the n-1 capacity of the supply transformers from winter 2030. Capacity is limited by equipment other than the supply transformer(s).
Powerco has advised a 1 MW load shift from Bunnythorpe to Linton in 2027.</t>
  </si>
  <si>
    <t>Peak load at Mangahao already exceeds the n-1 capacity of the supply transformers when Mangahao power station is not generating.</t>
  </si>
  <si>
    <t xml:space="preserve">No capacity issues. The load at Mataroa is supplied by a single 110/33 kV, 26 MVA supply transformer comprising three single-phase units, resulting in n security.  </t>
  </si>
  <si>
    <t>No capacity issues. The load at National Park is supplied through a single Ohakune–National Park–Ongarue 110 kV circuit and a single 110/33 kV, 15 MVA supply transformer, resulting in n security.</t>
  </si>
  <si>
    <t>No capacity issues. The load at Ohakune is supplied by a single 110/11 kV, 20 MVA supply transformer, resulting in n security.</t>
  </si>
  <si>
    <t xml:space="preserve">No capacity issues. The load at Ongarue is supplied by a single 110/33 kV, 20 MVA supply transformer comprising three single-phase units, resulting in n security. </t>
  </si>
  <si>
    <t>Tangiwai 11 kV</t>
  </si>
  <si>
    <t xml:space="preserve">Following Winstone Pulp International’s decision to indefinitely close its Tangiwai Sawmill and Karioi Pulpmill in 2024, no load is supplied by the Tangiwai 220/11 kV transformers </t>
  </si>
  <si>
    <t>Tangiwai NZR</t>
  </si>
  <si>
    <t xml:space="preserve">No issues. Two 220/55 kV traction transformers at Tangiwai supply the KiwiRail North Island Main Trunk railway line.  The two transformers are operated normally split, each providing n security to a portion of the railway line.  The average transformer loading is low, with high levels of peak load occurring for only a few minutes at a time.  Therefore, we do not assess the capacity of traction transformers in the TPR. </t>
  </si>
  <si>
    <t xml:space="preserve">No capacity issues. The load at Tokaanu is supplied by a single 220/33 kV, 20 MVA supply transformer, with a second transformer that can be manually switched into service when required.  </t>
  </si>
  <si>
    <t>Peak load at Waipawa  is forecast to exceed the n-1 capacity of the supply transformers from shoulder season 2026. Capacity is limited by equipment other than the supply transformer(s).</t>
  </si>
  <si>
    <t>No issues. The TPR reports the gross demand forecast instead of net, excluding contribution from embedded generation.
Unison has advised 6 MW load shift in 2026, from Wairakei to Tauhara (Hawke’s Bay region).</t>
  </si>
  <si>
    <t>Peak load at Woodville is forecast to exceed the n-1 capacity of the supply transformers from winter 2032.  Capacity is limited by equipment other than the supply transformer(s).</t>
  </si>
  <si>
    <t>Peak load at Brunswick is forecast to exceed the supply capacity of the single supply transformer by 2032 . The Brunswick load is currently supplied by a single 220/33 kV, 50 MVA transformer, resulting in n security.
Powerco has advised 10.7 MW load shift from Whanganui to Brunswick in 2032.</t>
  </si>
  <si>
    <t>Carrington Street</t>
  </si>
  <si>
    <t xml:space="preserve">Peak load at Hawera is forecast to exceed the capacity of the supply transformer by winter 2030. </t>
  </si>
  <si>
    <t>Hawera 110 kV (Whareroa)</t>
  </si>
  <si>
    <t>Fonterra has feeders connected directly to the Hawera 110 kV bus; their capacity is not reported in the TPR .
The TPR reports the gross demand forecast instead of net, excluding contribution from embedded generation.
Fonterra has advised 60 MW, 30 MW and 18 MW load increases in 2026, 2029 and 2035, respectively.</t>
  </si>
  <si>
    <t>Hawera (Kupe)</t>
  </si>
  <si>
    <t>No capacity issues. A single 110/33 kV, 30 MVA supply transformer (T3) supplies the Beach Energy Kupe load, resulting in n security.</t>
  </si>
  <si>
    <t>Kapuni</t>
  </si>
  <si>
    <t>Kapuni load and generation is connected to the grid through a single 110 kV circuit (owned by Nova Energy) which is tee-connected to the 110 kV Opunake–Stratford–2 circuit, resulting in n security.The capacity of the assets owned by Nova Energy is not reported in the TPR.  
The TPR reports the gross demand forecast instead of net, excluding contribution from embedded generation.</t>
  </si>
  <si>
    <t xml:space="preserve">Load is forecast to exceed n-1 capacity by summer 2026 </t>
  </si>
  <si>
    <t>Stratford 33 kV</t>
  </si>
  <si>
    <t xml:space="preserve">Two 220/55 kV traction transformers at Taumarunui supply the KiwiRail North Island Main Trunk railway line.  The two transformers are normally operated split, each providing n security to a portion of the railway line.  The average transformer loading is low, with high levels of peak load occurring for only a few minutes at a time.  Therefore, we do not assess the capacity of traction transformers in the TPR. </t>
  </si>
  <si>
    <t>No capacity issues. A single 110/11 kV, 10 MVA transformer supplies load at Waverley resulting in n security</t>
  </si>
  <si>
    <t>Whanganui</t>
  </si>
  <si>
    <t>Peak load at Whanganui already exceeds the n-1 capacity of the supply transformers .  Capacity is limited by equipment other than the supply transformer(s).
Powerco has advised 10.7 MW load shift from Whanganui to Brunswick in 2032.</t>
  </si>
  <si>
    <t>Peak load at Fernhill has exceeded the n-1 capacity of the smaller transformer (T2) since 2023. The branch n-1 capacity limit on the larger transformer (T3) is forecast to be exceeded in 2034. The T3 capacity is limited by equipment other than the supply transformer(s).</t>
  </si>
  <si>
    <t xml:space="preserve">Tuai </t>
  </si>
  <si>
    <t>Eastland Networks owns the 110 kV feeders at Tuai</t>
  </si>
  <si>
    <t>Tauhara</t>
  </si>
  <si>
    <t>No capacity issues. The load at Tauhara is supplied through a single 220/33 kV, 70 MVA transformer, resulting in n security.
The TPR reports the gross demand forecast instead of net, excluding contribution from embedded generation. 
Unison has advised 15 MW of new heavy industrial load at Tauhara in 2026.</t>
  </si>
  <si>
    <t>Central Park 11 kV</t>
  </si>
  <si>
    <t>Central Park 33 kV</t>
  </si>
  <si>
    <t>Peak load at Central Park for the combined 33 kV and 11 kV load is forecast to exceed the combined n-1 capacity of the transformers from winter 2032 . Central Park 33 kV has multiple step loads from expected public transport electrification upgrades and several new buildings planned.</t>
  </si>
  <si>
    <t xml:space="preserve">Peak load at Gracefield is forecast to exceed the n 1 capacity of the supply transformers from winter 2028 </t>
  </si>
  <si>
    <t>Haywards 11 kV</t>
  </si>
  <si>
    <t>Haywards 33 kV</t>
  </si>
  <si>
    <t>Peak load at Haywards 33 kV is forecast to exceed the n-1 capacity of the supply transformers from winter 2037 .  Capacity is limited by equipment other than the supply transformer(s).</t>
  </si>
  <si>
    <t>Kaiwharawhara peak load is forecast to exceed the n 1 capacity of the supply transformers from winter 2033. Capacity is limited by equipment other than the supply transformer(s).</t>
  </si>
  <si>
    <t>Melling 11 kV</t>
  </si>
  <si>
    <t xml:space="preserve">The 11 kV peak load is forecast to exceed the n-1 capacity of the supply transformers from winter 2030 </t>
  </si>
  <si>
    <t>Melling 33 kV</t>
  </si>
  <si>
    <t xml:space="preserve">Peak load at Pāuatahanui is forecast to slightly exceed the n-1 capacity of the supply transformers from winter 2035 </t>
  </si>
  <si>
    <t>Takapu Rd</t>
  </si>
  <si>
    <t xml:space="preserve">Peak load at Takapu Road is forecast to exceed the n-1 capacity of the supply transformers from winter 2028 </t>
  </si>
  <si>
    <t>No issues.
Marlborough Lines advised ~10 MW of industrial load increase between 2026 and 2029.</t>
  </si>
  <si>
    <t>Brightwater</t>
  </si>
  <si>
    <t>Nework Tasman requested a new 220/33 kV Brightwater GXP to offload their Stoke 33 kV network. From 2028, the new Brightwater GXP is expected to be live. 
Network Tasman has advised 29 MW load shift from Stoke 33 kV to Brightwater in 2028.</t>
  </si>
  <si>
    <t>No issues. The Kikiwa load is normally supplied from the 11 kV tertiary winding of the Kikiwa–T1 interconnecting transformer, normally energised from the 220 kV side only and with the 110 kV side open.  There is a backup supply from the T2 interconnecting transformer.  Transferring the load between T1 and T2 requires a short interruption to the load.</t>
  </si>
  <si>
    <t>Stoke 33 kV</t>
  </si>
  <si>
    <t>Peak load at Stoke 33 kV is forecast to exceed the n-1 capacity of the supply transformers during winter 2026 and 2027 . Capacity is limited by equipment other than the supply transformer(s).
Network Tasman has advised 29 MW load shift from Stoke 33 kV to Brightwater in 2028. Stoke 33 kV load includes supply to the Network Tasman and Nelson Electricity networks.</t>
  </si>
  <si>
    <t>Stoke 66 kV</t>
  </si>
  <si>
    <t>Peak load at Stoke 66 kV is forecast to exceed the n-1 branch capacity of the supply transformers from winter 2034, with no generation from Cobb.
The TPR reports the gross demand forecast instead of net, excluding contribution from embedded generation</t>
  </si>
  <si>
    <t>Arthur's Pass</t>
  </si>
  <si>
    <t xml:space="preserve">No capacity issues. A single 66/11 kV, 3 MVA transformer supplies load at Arthur’s Pass, resulting in n security.  </t>
  </si>
  <si>
    <t>Atarau grid exit point was decommissioned on June 2023. The substation was dismantled in 2025.</t>
  </si>
  <si>
    <t xml:space="preserve">No capacity issues. A single 66/11 kV, 3.8 MVA transformer supplies load at Castle Hill, resulting in n security.  </t>
  </si>
  <si>
    <t>Westpower owns the supply transformers at Greymouth.</t>
  </si>
  <si>
    <t>Westpower owns the supply transformers at Hokitika.
Peak load at Hokitika is forecast to exceed the voltage stability limit from 2035.
The TPR reports the gross demand forecast instead of net, excluding contribution from embedded generation</t>
  </si>
  <si>
    <t>Kumara load is supplied via a single 66/11 kV supply transformer, resulting in n security. The supply transformer is owned by Westpower and is not reported in the TPR</t>
  </si>
  <si>
    <t>No capacity issues. Murchison is supplied by a single 110/11 kV, 10 MVA transformer resulting in n security.</t>
  </si>
  <si>
    <t>No capacity issues. Otira is supplied by a single 66/11 kV, 2.5 MVA transformer, resulting in n security.</t>
  </si>
  <si>
    <t xml:space="preserve">Reefton </t>
  </si>
  <si>
    <t xml:space="preserve">The supply transformers at Reefton are owned by Westpower and are not reported in the TPR.  Westpower advised 8 MW load increase from heavy industry at Reefton in 2027. </t>
  </si>
  <si>
    <t>Robertson Street</t>
  </si>
  <si>
    <t>The supply transformers at Robertson Street are owned by Buller Electricity and are not reported in the TPR. Robertson Street (owned by Buller Electricity) is connected to the grid at Orowaiti.</t>
  </si>
  <si>
    <t>Ashburton 66 kV</t>
  </si>
  <si>
    <t>Ashley - 11 kV (MainPower)</t>
  </si>
  <si>
    <t xml:space="preserve">No issues.
Planned load shifts as advised by MainPower from Kaiapoi 11 kV: 2.25 MW to Ashley 11 kV (MainPower) in 2026.
Planned load shifts as advised by MainPower from Southbrook 66 kV: 0.7 MW to Ashley 11 kV (MainPower) in 2026.
Planned load shifts as advised by MainPower from Ashley 11 kV (MainPower): 3.25 MW to Ashley 66 kV in 2027. </t>
  </si>
  <si>
    <t>Ashley - 11 kV (Daiken)</t>
  </si>
  <si>
    <t>Ashley - MainPower 66 kV</t>
  </si>
  <si>
    <t>This is a new connection. Mainpower will have feeders directly connected to the Ashley 66 kV bus from 2027.
Planned load shifts as advised by MainPower from Ashley 11 kV (MainPower): 3.25 MW to Ashley 66 kV in 2027. 
Planned load shifts as advised by MainPower from Southbrook 66 kV to Ashley 66 kV: 6.85 MW, 2.5 MW and 2.5 MW in 2027, 2030 and 2032, respectively.
Planned load shifts as advised by MainPower from Kaiapoi 11 kV: 3.75 MW to Ashley 66 kV in 2027.</t>
  </si>
  <si>
    <t>Bromley 66 kV</t>
  </si>
  <si>
    <t>Peak load at Bromley is forecast to exceed the n-1 capacity of the supply transformers from winter 2031.
Planned load shifts as advised by Orion from Bromley 66 kV: 31.3 MW to Islington 66 kV in 2038.
Orion has advised 23 MW load growth in 2031 at Bromley 66 kV from commercial and industrial development. 
Planned load shifts as advised by Orion from Islington 66 kV: 29.1 MW and 31.3 MW to Bromley 66 kV in 2028 and 2038, respectively.</t>
  </si>
  <si>
    <t xml:space="preserve">No capacity issues. A single 66/11 kV, 2.5 MVA transformer supplies the load at Coleridge, resulting in n security.  </t>
  </si>
  <si>
    <t>Culverden 33 kV</t>
  </si>
  <si>
    <t>The combined 33 kV and 66 kV peak load at Culverden is forecast to exceed the n-1 capacity of the supply transformers from summer 2029 .</t>
  </si>
  <si>
    <t>Culverden 66 kV</t>
  </si>
  <si>
    <t xml:space="preserve">No capacity issues. A single 33/66 kV, 20 MVA transformer supplies the 66 kV load, resulting in n security.  </t>
  </si>
  <si>
    <t>Hororata 33 kV</t>
  </si>
  <si>
    <t>Peak load on the Hororata 33 kV bus already exceeds the n-1 capacity of the supply transformers. Capacity is limited by equipment other than the supply transformer(s).</t>
  </si>
  <si>
    <t>Hororata 66 kV</t>
  </si>
  <si>
    <t>Orion owns the 66 kV feeders at Hororata.</t>
  </si>
  <si>
    <t>Islington 33 kV</t>
  </si>
  <si>
    <t>Peak load at Islington 33 kV is forecast to exceed the n-1 capacity of the supply transformers from winter 2032 . Capacity is limited by equipment other than the supply transformer(s).
Planned load shifts as advised by Orion from Islington 33 kV: 1.5 MW to Islington 66 kV in 2033.</t>
  </si>
  <si>
    <t>Islington 66 kV</t>
  </si>
  <si>
    <t>Orion owns the 66 KV feeders at Islington.
Planned load shifts as advised by Orion from Bromley 66 kV: 31.3 MW to Islington 66 kV in 2038.
Planned load shifts as advised by Orion from Islington 33 kV: 1.5 MW to Islington 66 kV in 2033.
Planned load shifts as advised by Orion from Islington 66 kV: 29.1 MW and 31.3 MW to Bromley 66 kV in 2028 and 2038, respectively.</t>
  </si>
  <si>
    <t>Peak load at Kaiapoi is forecast to exceed the n-1 capacity of the supply transformers from winter 2039. Capacity is limited by equipment other than the supply transformer(s). 
Planned load shifts as advised by MainPower from Kaiapoi 11 kV: 2.25 MW to Ashley 11 kV (MainPower) in 2026.
Planned load shifts as advised by MainPower from Kaiapoi 11 kV: 3.75 MW to Ashley 66 kV in 2027.</t>
  </si>
  <si>
    <t>Orion owns the supply transformers at Kimberley.</t>
  </si>
  <si>
    <t>Southbrook 66 kV</t>
  </si>
  <si>
    <t>Mainpower owns the 66 kV feeders at Southbrook.
Planned load shifts as advised by MainPower from Southbrook 66 kV: 0.7 MW to Ashley 11 kV (MainPower) in 2026.
Planned load shifts as advised by MainPower from Southbrook 66 kV to Ashley 66 kV: 6.85 MW, 2.5 MW and 2.5 MW in 2027, 2030 and 2032, respectively</t>
  </si>
  <si>
    <t>Waipara 33 kV</t>
  </si>
  <si>
    <t xml:space="preserve">Peak load at Waipara 33 kV is forecast to exceed the n-1 capacity of the supply transformers from 2034 . Capacity is limited by equipment other than the supply transformer(s). 
A single 66/33 kV, 16 MVA transformer supplies 33 kV load at Waipara, resulting in n security.  </t>
  </si>
  <si>
    <t>Waipara 66 kV</t>
  </si>
  <si>
    <t>Mainpower owns the 66 kV feeders at Waipara</t>
  </si>
  <si>
    <t xml:space="preserve">No capacity issues. A single 110/11 kV, 20 MVA transformer supplies the load at Albury resulting in n security. </t>
  </si>
  <si>
    <t>Alpine Energy owns the supply transformers at Bells Pond.   Bells Pond is connected via a single 110 kV tee connection to the Oamaru–Studholme–Bells Pond–Waitaki–2 circuit providing 34/34 MVA (summer/winter) capacity, resulting in n security.
No transmission capacity issues.</t>
  </si>
  <si>
    <t>Black Point</t>
  </si>
  <si>
    <t>No issues. Network Waitaki owns the supply transformers at Black Point. Black Point is connected via a single 110 kV Tee connection to the Oamaru–Black Point–Waitaki–1 circuit providing 44/44 MVA (summer/winter) capacity, resulting in n security.</t>
  </si>
  <si>
    <t>North Otago Grid Exit Point</t>
  </si>
  <si>
    <t>This is a planned new GXP by Network Waitaki which is in the investigation phase. Advised by Network Waitaki: 9 MW and 5 MW load shift from Oamaru to North Otago GXP in 2030 and 2032, respectively.  The North Otago grid exit point is not committed at the time of publication.</t>
  </si>
  <si>
    <t>51 </t>
  </si>
  <si>
    <t>The peak load at Oamaru is forecast to exceed the n-1 circuit capacity from summer 2026, and the voltage stability limit from summer 2027 until summer 2029, and then from 2040. The n-1 transformer capacity limit will also be exceeded from summer 2027 until summer 2029. Capacity is limited by equipment other than the supply transformer(s).
Advised by Network Waitaki: 9 MW and 5 MW load shift from Oamaru to North Otago GXP in 2030 and 2032, respectively.  The North Otago grid exit point is not committed at the time of publication.</t>
  </si>
  <si>
    <t>The peak load at Studholme already exceeds the n-1 capacity of the supply transformers, and from summer 2027 the n capacity is forecast to exceed.</t>
  </si>
  <si>
    <t>Peak load at Tekapo A is forecast to exceed the continuous rating of T1 in 2040. Capacity is limited by equipment other than the supply transformer(s).  A single 110/11 kV, 35 MVA transformer (T6) in series with a single 33/11 kV, 10 MVA transformer (T1) supplies load at Tekapo, resulting in n security.</t>
  </si>
  <si>
    <t xml:space="preserve">The peak load at Temuka already exceeds the n-1 supply transformer capacity in summer, is forecast to exceed the n-1 circuit capacity from summer 2026, is forecast to exceed the n-1 voltage stability limit from sumer 2030, and is forecast to exceed the n capacity of the supply transformers from summer 2035.
Advised by Alpine Energy: 11 MW truck charging and 4 MW heat pumps at Fonterra Clandeboye in 2028. </t>
  </si>
  <si>
    <t>The peak load at Timaru is forecast to exceed the continuous capacity of two supply transformers in service from 2028. Capacity is limited by equipment other than the supply transformer(s)</t>
  </si>
  <si>
    <t>No issues. Network Waitaki is normally supplied through an 11/33 kV, 20 MVA step up transformer owned by Network Waitaki.  There is also a lower capacity alternate supply through an 11/33 kV, 5.5 MVA step up transformer (T28) owned by Transpower that is too small to supply the peak load and normally has no load connected to it. 
Advised by Network Waitaki: 5 MW load shift from Waitaki to North Otago grid exit point in 2032.</t>
  </si>
  <si>
    <t xml:space="preserve">Peak load at Balclutha is forecast to exceed the n-1 capacity of the supply transformers from shoulder season 2027 </t>
  </si>
  <si>
    <t xml:space="preserve">Peak load at Clyde is forecast to exceed the n-1 capacity of the supply transformers from summer 2032. Capacity is limited by equipment other than the supply transformer(s) </t>
  </si>
  <si>
    <t xml:space="preserve">Peak load at Cromwell 33 kV is forecast to exceed the 33 kV cable rating from winter 2026 and the n-1 capacity of the transformers’ 33 kV winding from winter 2027 . Capacity is limited by equipment other than the supply transformer(s).
Aurora advised a 12 MW load increase from Bendigo Mine at Cromwell in 2027. </t>
  </si>
  <si>
    <t>Formerly Edendale 33 kV. Peak load at Edendale is already exceeding the n-1 capacity of the supply transformers. 
PowerNet advised a 20 MW load increase from Fonterra’ milk boiler electrification in 2026 and a 10 MW load increase from meat processing in 2033 at Edendale 33 kV.  The 20 MW load from Fonterra’s electric boiler will be shifted to the new Puna Awa GXP in late 2027.</t>
  </si>
  <si>
    <t>Puna Awa</t>
  </si>
  <si>
    <t>Formerly Edendale 220 kV. PowerNet requested a new Puna Awa GXP to enable electrification and resolve n-1 supply capacity issues at Edendale. Puna Awa is committed and is expected to be commissioned by 2027.
PowerNet advised an 83 MW load increase from Fonterra Edendale in 2027 at the new Puna Awa GXP.  About 20 MW of that load is the transfer of Fonterra Edendale’s first electric boiler from the Edendale 33 kV GXP.</t>
  </si>
  <si>
    <t>Peak load at Frankton is forecast to exceed the n-1 capacity of the Cromwell–T5 110 kV winding, followed by the 110 kV Cromwell–Frankton circuits from winter 2028. The Frankton supply capacity will also be limited in future by the Cromwell transformers’ 110 kV and 220 kV winding capacities from about winter 2028
About 10 MW load increase at Frankton in 2028 due to residential and commercial development.</t>
  </si>
  <si>
    <t>Assuming no contribution from the embedded generators, the peak load at Halfway Bush is forecast to exceed the n-1 capacity of the supply transformers from winter 2027.</t>
  </si>
  <si>
    <t>Invercargill 33 kV</t>
  </si>
  <si>
    <t>Formerly "Invercargill", name changed due to new 66 kV load at Invercargill .Peak load at Invercargill is forecast to exceed the n-1 capacity of the supply transformers from winter 2028.
About 10 MW load increase at Invercargill 33 kV in 2026, mainly from industrial sector and transport</t>
  </si>
  <si>
    <t>Invercargill 66 kV</t>
  </si>
  <si>
    <t>New 66 kV load connected in early 2026.
No issues. One 220/66 kV transformer will supply the Invercargill 66 kV load, providing a nominal installed capacity of 120 MVA, resulting in n security.
PowerNet advised a 30 MW load increase from electric boiler addition in 2031 at Invercargill 66 kV.</t>
  </si>
  <si>
    <t>Assuming no local generation at White Hill wind farm, peak load at North Makarewa is forecast to exceed the n-1 capacity of the supply transformers from summer 2026 .</t>
  </si>
  <si>
    <t>New Zealand Aluminium Smelter (NZAS) owns the 220 kV feeders connected directly to the Tiwai 220 kV bus and their capacity is not reported in the TPR.
The restart of Reduction Line 4 at Tiwai Point aluminium smelter in 2030 was announced after we finished our load forecast update.  The 50 MW load increase is not included in all TPR studies, but is noted where this may impact an issue.</t>
  </si>
  <si>
    <t>GXPs Total</t>
  </si>
  <si>
    <t>G3(ii): Current Connection Capacity vs Actual and Forecast Injection</t>
  </si>
  <si>
    <t>G3(iii): Anticipatory Connection Asset capacity</t>
  </si>
  <si>
    <t>Forecast Anticipatory capacity (MVA)</t>
  </si>
  <si>
    <t>Grid Injection point (generator location if embedded)</t>
  </si>
  <si>
    <t>Total Capacity (MVA)</t>
  </si>
  <si>
    <t>Opening Anticipatory capacity (MVA)</t>
  </si>
  <si>
    <t>Closing Anticipatory capacity (MVA)</t>
  </si>
  <si>
    <t>No Anticipatory connection asset to report.</t>
  </si>
  <si>
    <t>GIPs Total</t>
  </si>
  <si>
    <t>SCHEDULE G4: QUALITY OF SUPPLY: GRID OUTPUTS AND PERFORMANCE MEASURES</t>
  </si>
  <si>
    <t>G4(i): Grid Output Historical and Forecast Measures and Targets</t>
  </si>
  <si>
    <t xml:space="preserve">Grid Output Measure - Quality </t>
  </si>
  <si>
    <t xml:space="preserve">Actual performance </t>
  </si>
  <si>
    <t>CY Target</t>
  </si>
  <si>
    <t xml:space="preserve">CY Target Achieved </t>
  </si>
  <si>
    <t xml:space="preserve">Forecast Performance </t>
  </si>
  <si>
    <t>(Yes/No)</t>
  </si>
  <si>
    <r>
      <t xml:space="preserve">Number of </t>
    </r>
    <r>
      <rPr>
        <sz val="11"/>
        <color theme="1"/>
        <rFont val="Calibri"/>
        <family val="2"/>
        <scheme val="minor"/>
      </rPr>
      <t xml:space="preserve"> loss of supply events greater than 0.05 system minutes</t>
    </r>
  </si>
  <si>
    <t>None</t>
  </si>
  <si>
    <r>
      <t xml:space="preserve">Number of </t>
    </r>
    <r>
      <rPr>
        <sz val="11"/>
        <color theme="1"/>
        <rFont val="Calibri"/>
        <family val="2"/>
        <scheme val="minor"/>
      </rPr>
      <t xml:space="preserve"> loss of supply events greater than 1 system minute</t>
    </r>
  </si>
  <si>
    <t>Unplanned HVAC circuit unavailability (%)</t>
  </si>
  <si>
    <t>Unplanned HVDC bi-pole unavailability (%)*</t>
  </si>
  <si>
    <r>
      <t xml:space="preserve">Total impact of </t>
    </r>
    <r>
      <rPr>
        <sz val="11"/>
        <color theme="1"/>
        <rFont val="Calibri"/>
        <family val="2"/>
        <scheme val="minor"/>
      </rPr>
      <t xml:space="preserve"> interruptions (measured in system minutes)</t>
    </r>
  </si>
  <si>
    <t>*No target currently specified</t>
  </si>
  <si>
    <t>The number of loss of supply for the above quality measures relate to unplanned loss of supply events.</t>
  </si>
  <si>
    <t>The total impact of interruptions for the earliest year shown was reporting both planned and unplanned. It has now been fixed.</t>
  </si>
  <si>
    <t>G4(ii): Grid Connection Point Performance Measures</t>
  </si>
  <si>
    <t xml:space="preserve">Point of Service Performance - Demand </t>
  </si>
  <si>
    <t>No target currently specified. 
The Point of Service code and description have been used to identify the locations.</t>
  </si>
  <si>
    <t>Number of Interruptions</t>
  </si>
  <si>
    <t>Unserved energy % X100</t>
  </si>
  <si>
    <t>Point of Service</t>
  </si>
  <si>
    <t>CY-2 Actual</t>
  </si>
  <si>
    <t>CY-1 Actual</t>
  </si>
  <si>
    <t>CY Actual</t>
  </si>
  <si>
    <t xml:space="preserve">5 year average </t>
  </si>
  <si>
    <t>Albury 11 kV POS S 1</t>
  </si>
  <si>
    <t>Albany 33 kV POS S 1</t>
  </si>
  <si>
    <t>ALB110S1</t>
  </si>
  <si>
    <t>Albany 110 kV POS S 1</t>
  </si>
  <si>
    <t>Arthurs Pass 11 kV POS S 1</t>
  </si>
  <si>
    <t>Arapuni 110 kV POS S 2</t>
  </si>
  <si>
    <t>Ashburton 66 kV POS S</t>
  </si>
  <si>
    <t>Ashley 11 kV POS S 1</t>
  </si>
  <si>
    <t>Atiamuri 220 kV POS S 1</t>
  </si>
  <si>
    <t>Balclutha 33 kV POS S 1</t>
  </si>
  <si>
    <t>Brydone 11 kV POS S 1</t>
  </si>
  <si>
    <t>BDE011S2</t>
  </si>
  <si>
    <t>Brydone 11 kV POS S 2</t>
  </si>
  <si>
    <t>Blenheim 33 kV POS S 1</t>
  </si>
  <si>
    <t>BOB110S1</t>
  </si>
  <si>
    <t>Bombay 110 kV POS S 1</t>
  </si>
  <si>
    <t>Bells Pond 110 kV POS S 1</t>
  </si>
  <si>
    <t>Bunnythorpe 33 kV POS S 1</t>
  </si>
  <si>
    <t>BPE055SA</t>
  </si>
  <si>
    <t>Bunnythorpe 55 kV POS S</t>
  </si>
  <si>
    <t>Black Point 110 kV POS S 1</t>
  </si>
  <si>
    <t>Bream Bay 33 kV POS S 1</t>
  </si>
  <si>
    <t>Brunswick 33 kV POS S 1</t>
  </si>
  <si>
    <t>Bromley 66 kV POS S</t>
  </si>
  <si>
    <t>Cambridge 11 kV POS S 1</t>
  </si>
  <si>
    <t>Castle Hill 11 kV POS S 1</t>
  </si>
  <si>
    <t>Cromwell 33 kV POS S 1</t>
  </si>
  <si>
    <t>Coleridge 11 kV POS S 1</t>
  </si>
  <si>
    <t>Central Park 11 kV POS S 1</t>
  </si>
  <si>
    <t>CPK033S1</t>
  </si>
  <si>
    <t>Central Park 33 kV POS S 1</t>
  </si>
  <si>
    <t>Carrington Street 33 kV POS S 1</t>
  </si>
  <si>
    <t>Culverden 33 kV POS S 1</t>
  </si>
  <si>
    <t>CUL066S1</t>
  </si>
  <si>
    <t>Culverden 66 kV POS S 1</t>
  </si>
  <si>
    <t>Clyde 33 kV POS S 1</t>
  </si>
  <si>
    <t>Dobson 33 kV POS S 1</t>
  </si>
  <si>
    <t>Dannevirke 11 kV POS S 1</t>
  </si>
  <si>
    <t>Edgecumbe 33 kV POS S 1</t>
  </si>
  <si>
    <t>Edendale 33 kV POS S 1</t>
  </si>
  <si>
    <t>Fernhill 33 kV POS S 1</t>
  </si>
  <si>
    <t>FKN033S1</t>
  </si>
  <si>
    <t>Frankton 33 kV (A) POS S 1</t>
  </si>
  <si>
    <t>FKN033S2</t>
  </si>
  <si>
    <t>Frankton 33 kV (B) POS S 2</t>
  </si>
  <si>
    <t>Gracefield 33 kV POS S 1</t>
  </si>
  <si>
    <t>GLN033SA</t>
  </si>
  <si>
    <t xml:space="preserve">Glenbrook 33 kV (B) POS S </t>
  </si>
  <si>
    <t>GLN033S3</t>
  </si>
  <si>
    <t xml:space="preserve">Glenbrook 33 kV (A) POS S 3 </t>
  </si>
  <si>
    <t>Gore 33 kV POS S 1</t>
  </si>
  <si>
    <t>Greymouth 66 kV POS S 1</t>
  </si>
  <si>
    <t>Greytown 33 kV POS S 1</t>
  </si>
  <si>
    <t>Hamilton 11 kV POS S 1</t>
  </si>
  <si>
    <t>HAM033S1</t>
  </si>
  <si>
    <t>Hamilton 33 kV POS S 1</t>
  </si>
  <si>
    <t>HAM033S2</t>
  </si>
  <si>
    <t>Hamilton 33kV POS S 2</t>
  </si>
  <si>
    <t>-</t>
  </si>
  <si>
    <t>HAM055SA</t>
  </si>
  <si>
    <t>Hamilton 55 kV POS S</t>
  </si>
  <si>
    <t>Haywards 11 kV POS S 1</t>
  </si>
  <si>
    <t>HAY033S1</t>
  </si>
  <si>
    <t>Haywards 33 kV POS S 1</t>
  </si>
  <si>
    <t>Henderson 33 kV POS S 1</t>
  </si>
  <si>
    <t>Hepburn Road 33 kV POS S 1</t>
  </si>
  <si>
    <t>Hinuera 33 kV POS S 1</t>
  </si>
  <si>
    <t>Hokitika 66 kV POS S 1</t>
  </si>
  <si>
    <t>Huntly 33 kV POS S</t>
  </si>
  <si>
    <t>Hobson Street 110 kV POS S 1</t>
  </si>
  <si>
    <t>Hororata 33 kV POS S 1</t>
  </si>
  <si>
    <t>HOR066S1</t>
  </si>
  <si>
    <t>Hororata 66 kV POS S 1</t>
  </si>
  <si>
    <t>Hangatiki 33 kV POS S 1</t>
  </si>
  <si>
    <t>HTI110S1</t>
  </si>
  <si>
    <t>Hangatiki 110 kV POS S 1</t>
  </si>
  <si>
    <t>HTU033S1</t>
  </si>
  <si>
    <t>Hautapu 33kV POS S 1</t>
  </si>
  <si>
    <t>Huirangi 33 kV POS S 1</t>
  </si>
  <si>
    <t>HWA033S1</t>
  </si>
  <si>
    <t>Hawera 33 kV (A) POS S 1</t>
  </si>
  <si>
    <t>HWA033S2</t>
  </si>
  <si>
    <t>Hawera 33 kV (B) POS S 2</t>
  </si>
  <si>
    <t>HWB033S1</t>
  </si>
  <si>
    <t>Halfway Bush 33 kV (A) POS S 1</t>
  </si>
  <si>
    <t>HWB033S2</t>
  </si>
  <si>
    <t>Halfway Bush 33 (B) kV POS S 2</t>
  </si>
  <si>
    <t>Invercargill 33 kV POS S 1</t>
  </si>
  <si>
    <t>INV066S1</t>
  </si>
  <si>
    <t>Invercargill 66 kV POS S 1</t>
  </si>
  <si>
    <t>Islington 33 kV POS S 1</t>
  </si>
  <si>
    <t>ISL066S1</t>
  </si>
  <si>
    <t>Islington 66 kV POS S 1</t>
  </si>
  <si>
    <t>Kaiapoi 11 kV POS S 1</t>
  </si>
  <si>
    <t>KAW011S1</t>
  </si>
  <si>
    <t>Kawerau 11 kV (A) POS S 1</t>
  </si>
  <si>
    <t>KAW011S2</t>
  </si>
  <si>
    <t>Kawerau 11 kV POS S 2</t>
  </si>
  <si>
    <t>Kimberley 66 kV POS S</t>
  </si>
  <si>
    <t>Kikiwa 11 kV POS S 1</t>
  </si>
  <si>
    <t>Kinleith 11 kV POS SA</t>
  </si>
  <si>
    <t>KIN011SB</t>
  </si>
  <si>
    <t>Kinleith 11 kV POS SB</t>
  </si>
  <si>
    <t>KIN033S1</t>
  </si>
  <si>
    <t>Kinleith 33 kV POS S 1</t>
  </si>
  <si>
    <t>Kaitemako 33 kV POS S 1</t>
  </si>
  <si>
    <t>Kaikohe 110 kV POS S 1</t>
  </si>
  <si>
    <t>Kaponga Tee 110 kV POS S1</t>
  </si>
  <si>
    <t>Kopu 66 kV POS S 1</t>
  </si>
  <si>
    <t>Kumara 66 kV POS S 1</t>
  </si>
  <si>
    <t>Kaiwharawhara 11 kV POS S 1</t>
  </si>
  <si>
    <t>Lichfield 110 kV POS S 1</t>
  </si>
  <si>
    <t>Linton 33 kV POS S 1</t>
  </si>
  <si>
    <t>Matahina 110 kV (A) POS S 1</t>
  </si>
  <si>
    <t>Murchison 11 kV POS S 1</t>
  </si>
  <si>
    <t>Mangamaire 33 kV POS S 1</t>
  </si>
  <si>
    <t>Mangahao 33 kV POS S 1</t>
  </si>
  <si>
    <t>Melling 11 kV POS S 1</t>
  </si>
  <si>
    <t>MLG033S1</t>
  </si>
  <si>
    <t>Melling 33 kV POS S 1</t>
  </si>
  <si>
    <t>Mangere 33 kV POS S 1</t>
  </si>
  <si>
    <t>MNG110S1</t>
  </si>
  <si>
    <t>Mangere 110 kV POS S 1</t>
  </si>
  <si>
    <t>Motunui 11 kV POS S</t>
  </si>
  <si>
    <t>MNI011S3</t>
  </si>
  <si>
    <t>Motunui 11 kV POS S 3</t>
  </si>
  <si>
    <t>Maungatapere 110 kV POS S 1</t>
  </si>
  <si>
    <t>Masterton 33 kV POS S 1</t>
  </si>
  <si>
    <t>Mt Maunganui 33 kV POS S 1</t>
  </si>
  <si>
    <t>Marton 33 kV POS S 1</t>
  </si>
  <si>
    <t>Maungaturoto 33 kV POS S 1</t>
  </si>
  <si>
    <t>Mataroa 33 kV POS S 1</t>
  </si>
  <si>
    <t>North Makarewa 33 kV POS S 1</t>
  </si>
  <si>
    <t>National Park 33 kV POS S 1</t>
  </si>
  <si>
    <t>Naseby 33 kV POS S 1</t>
  </si>
  <si>
    <t>Norwood 66 kV POS S 1</t>
  </si>
  <si>
    <t>Oamaru 33 kV POS S 1</t>
  </si>
  <si>
    <t>Ohakune 11 kV (A) POS S 2</t>
  </si>
  <si>
    <t>OKN011S1</t>
  </si>
  <si>
    <t>Ohakune 11 kV (B) POS S 1</t>
  </si>
  <si>
    <t>Ongarue 33 kV POS S 1</t>
  </si>
  <si>
    <t>Opunake 33 kV POS S 1</t>
  </si>
  <si>
    <t>Orowaiti Tee 110 kV POS S 1</t>
  </si>
  <si>
    <t>Otahuhu 22 kV (A) POS S 1</t>
  </si>
  <si>
    <t>Otira 11 kV POS S 1</t>
  </si>
  <si>
    <t>Owhata 11 kV POS S 1</t>
  </si>
  <si>
    <t>Pakuranga 33 kV POS S 1</t>
  </si>
  <si>
    <t>Piako 110 kV POS S 1</t>
  </si>
  <si>
    <t>Penrose 22 kV POS S 1</t>
  </si>
  <si>
    <t>PEN025S1</t>
  </si>
  <si>
    <t>Penrose  25 kV POS S 1</t>
  </si>
  <si>
    <t>PEN033S1</t>
  </si>
  <si>
    <t>Penrose 33 kV (A) POS S 1</t>
  </si>
  <si>
    <t>PEN033S2</t>
  </si>
  <si>
    <t>Penrose 33 kV (B) POS S 2</t>
  </si>
  <si>
    <t>PEN110S1</t>
  </si>
  <si>
    <t>Penrose 110 kV POS S 1</t>
  </si>
  <si>
    <t>Pauatahanui 33 kV POS S 1</t>
  </si>
  <si>
    <t>Paraparaumu 33 kV POS S 1</t>
  </si>
  <si>
    <t>Redclyffe 33 kV POS S 1</t>
  </si>
  <si>
    <t>Reefton 110 kV POS S</t>
  </si>
  <si>
    <t>ROS022S1</t>
  </si>
  <si>
    <t>Mount Roskill 22 kV POS S 1</t>
  </si>
  <si>
    <t>ROS110S1</t>
  </si>
  <si>
    <t>Mount Roskill 110 kV POS S 1</t>
  </si>
  <si>
    <t>Rotorua 11 kV POS S 1</t>
  </si>
  <si>
    <t>ROT033S1</t>
  </si>
  <si>
    <t>Rotorua 33 kV POS S 1</t>
  </si>
  <si>
    <t>Southbrook 66 kV POS S1</t>
  </si>
  <si>
    <t>South Dunedin 33 kV POS S 1</t>
  </si>
  <si>
    <t>Stratford 33 kV POS S 1</t>
  </si>
  <si>
    <t>Stoke 33 kV (A) POS S 1</t>
  </si>
  <si>
    <t>STK066S1</t>
  </si>
  <si>
    <t>Stoke 66 kV POS S 1</t>
  </si>
  <si>
    <t>Studholme 11 kV POS S 1</t>
  </si>
  <si>
    <t>Silverdale 33 kV POS S 1</t>
  </si>
  <si>
    <t>Southdown  25 kV POS S 1</t>
  </si>
  <si>
    <t>Tauhara 33 kV POS S 1</t>
  </si>
  <si>
    <t>Takanini 33 kV POS S 1</t>
  </si>
  <si>
    <t>Tauranga 11 kV POS S 1</t>
  </si>
  <si>
    <t>TGA033S1</t>
  </si>
  <si>
    <t>Tauranga 33 kV POS S 1</t>
  </si>
  <si>
    <t>Timaru 11 kV POS S 1</t>
  </si>
  <si>
    <t>Tekapo A 33 kV POS S 1</t>
  </si>
  <si>
    <t>Takapu Road 33 kV POS S 1</t>
  </si>
  <si>
    <t>Tokaanu 33 kV (A) POS S 1</t>
  </si>
  <si>
    <t>Te Matai 33 kV POS S 1</t>
  </si>
  <si>
    <t>Temuka 33 kV POS S 1</t>
  </si>
  <si>
    <t>Taumarunui 55 kV POS S</t>
  </si>
  <si>
    <t>TMU011SA</t>
  </si>
  <si>
    <t>Te Awamutu 11 kV POS S</t>
  </si>
  <si>
    <t>TNG055SA</t>
  </si>
  <si>
    <t>Tangiwai 55 kV POS S</t>
  </si>
  <si>
    <t>Tarukenga 11 kV POS S 1</t>
  </si>
  <si>
    <t>Tuai 110 kV POS S2</t>
  </si>
  <si>
    <t>Tararua Wind Central 220 kV POS S 1</t>
  </si>
  <si>
    <t>Te Kowhai 33 kV POS S 1</t>
  </si>
  <si>
    <t>Tiwai 220 kV POS S 1</t>
  </si>
  <si>
    <t>TWZ033S1</t>
  </si>
  <si>
    <t>Twizel 33 kV (A) POS S 1</t>
  </si>
  <si>
    <t>TWZ033S3</t>
  </si>
  <si>
    <t>Twizel 33 kV (B) POS S 3</t>
  </si>
  <si>
    <t>Upper Hutt 33 kV POS S 1</t>
  </si>
  <si>
    <t>WAI011S1</t>
  </si>
  <si>
    <t>Waiotahe 11 kV POS S 1</t>
  </si>
  <si>
    <t>WAI033S1</t>
  </si>
  <si>
    <t>Waiotahe 33 kV POS S 1</t>
  </si>
  <si>
    <t>WAI050S1</t>
  </si>
  <si>
    <t>Waiotahe 50 kV POS S 1</t>
  </si>
  <si>
    <t>Woodville 11 kV POS S 1</t>
  </si>
  <si>
    <t>Wellsford 33 kV POS S 1</t>
  </si>
  <si>
    <t>Whanganui 33 kV POS S 1</t>
  </si>
  <si>
    <t>Whirinaki 11 kV POS S</t>
  </si>
  <si>
    <t>Waihou 33 kV POS S 1</t>
  </si>
  <si>
    <t>Wilton 33 kV POS S 1</t>
  </si>
  <si>
    <t>Wiri 33 kV POS S 1</t>
  </si>
  <si>
    <t>Waikino 33 kV POS S 1</t>
  </si>
  <si>
    <t>Waipara 33 kV POS S 1</t>
  </si>
  <si>
    <t>WPR066S1</t>
  </si>
  <si>
    <t>Waipara 66 kV POS S 1</t>
  </si>
  <si>
    <t>WPW011S1</t>
  </si>
  <si>
    <t>Waipawa 11 kV POS S 1</t>
  </si>
  <si>
    <t>WPW033S1</t>
  </si>
  <si>
    <t>Waipawa 33 kV POS S 1</t>
  </si>
  <si>
    <t>Wairau Road 33 kV POS S 1</t>
  </si>
  <si>
    <t>Wairakei 33 kV POS S 1</t>
  </si>
  <si>
    <t>Waitaki 11kV POS S 2</t>
  </si>
  <si>
    <t>WTK033S1</t>
  </si>
  <si>
    <t>Waitaki 33 kV POS S 1</t>
  </si>
  <si>
    <t>Whakatu 33 kV POS S 1</t>
  </si>
  <si>
    <t>Waverley 11 kV POS S 1</t>
  </si>
  <si>
    <t>An update on the data has been done since last year's report. This has affected some numbers for KPA110S1.</t>
  </si>
  <si>
    <t>*Insert additional rows as needed</t>
  </si>
  <si>
    <t>Point of Service Performance - Injection</t>
  </si>
  <si>
    <t>Duration in minutes</t>
  </si>
  <si>
    <t>Aratiatia 220 kV POS I 1</t>
  </si>
  <si>
    <t>Argyle 110 kV POS I 1</t>
  </si>
  <si>
    <t>ARI110I1</t>
  </si>
  <si>
    <t>Arapuni 110 kV POS I 1</t>
  </si>
  <si>
    <t>Aviemore 220 kV POS I 1</t>
  </si>
  <si>
    <t>Benmore 220 kV POS I 1</t>
  </si>
  <si>
    <t>BRB033I1</t>
  </si>
  <si>
    <t>Bream Bay 33 kV POS I 1</t>
  </si>
  <si>
    <t>Berwick 110 kV POS I 1</t>
  </si>
  <si>
    <t>COL066I1</t>
  </si>
  <si>
    <t>Coleridge 66 kV POS I 1</t>
  </si>
  <si>
    <t>CYD220I1</t>
  </si>
  <si>
    <t>Clyde 220 kV POS I 1</t>
  </si>
  <si>
    <t>DVK011I2</t>
  </si>
  <si>
    <t>Dannevirke 11kV POS I 2</t>
  </si>
  <si>
    <t>GLN033I1</t>
  </si>
  <si>
    <t>Glenbrook 33 kV POS I 1</t>
  </si>
  <si>
    <t>GLN033I2</t>
  </si>
  <si>
    <t>Glenbrook 33 kV POS I 2</t>
  </si>
  <si>
    <t>HLY220I1</t>
  </si>
  <si>
    <t>Huntly 220 kV POS I 1</t>
  </si>
  <si>
    <t>Harapaki 220 kV POS I 1</t>
  </si>
  <si>
    <t>HWA110I1</t>
  </si>
  <si>
    <t>Hawera 110 kV (A) POS I 1</t>
  </si>
  <si>
    <t>HWA110I2</t>
  </si>
  <si>
    <t>Hawera 110 kV (B) POS I 2</t>
  </si>
  <si>
    <t>Junction Road 110 kV POS I 1</t>
  </si>
  <si>
    <t>KAW110I1</t>
  </si>
  <si>
    <t>Kawerau 110 kV POS I 1</t>
  </si>
  <si>
    <t>KAW220I1</t>
  </si>
  <si>
    <t>Kawerau 220 kV POS I 1</t>
  </si>
  <si>
    <t>KIW220I1</t>
  </si>
  <si>
    <t>Kaiwera Downs 220kV POS I 1</t>
  </si>
  <si>
    <t>Karapiro 110 kV POS I 1</t>
  </si>
  <si>
    <t>LTN220I1</t>
  </si>
  <si>
    <t>Linton 220 kV POS I 1</t>
  </si>
  <si>
    <t>Manapouri 220 kV POS I 1</t>
  </si>
  <si>
    <t>MAT110I2</t>
  </si>
  <si>
    <t>Matahina 110 kV (B) POS I 2</t>
  </si>
  <si>
    <t>MHO033I2</t>
  </si>
  <si>
    <t>Mangahao 33 kV POS I 2</t>
  </si>
  <si>
    <t>McKee 110 kV POS I 1</t>
  </si>
  <si>
    <t>Maraetai 220 kV POS I 1</t>
  </si>
  <si>
    <t>Nga Awa Purua 220 kV POS I 1</t>
  </si>
  <si>
    <t>NAP220I2</t>
  </si>
  <si>
    <t>Nga Awa Purua 220 kV POS I 2</t>
  </si>
  <si>
    <t>Ohau A 220 kV POS I 1</t>
  </si>
  <si>
    <t>Ohau B 220 kV POS I 1</t>
  </si>
  <si>
    <t>Ohau C 220 kV POS I 1</t>
  </si>
  <si>
    <t>OHG110I1</t>
  </si>
  <si>
    <t>Ohangai 110 kV POS I 1</t>
  </si>
  <si>
    <t>Ohakuri 220 kV POS I 1</t>
  </si>
  <si>
    <t>OKI220I1</t>
  </si>
  <si>
    <t>Ohaaki 220 kV POS I 1</t>
  </si>
  <si>
    <t>PPI220I1</t>
  </si>
  <si>
    <t>Poihipi 220 kV POS I 1</t>
  </si>
  <si>
    <t>ROT110I1</t>
  </si>
  <si>
    <t>Rotorua 110 kV POS I 1</t>
  </si>
  <si>
    <t>ROX110I1</t>
  </si>
  <si>
    <t>Roxburgh 110 kV POS I 1</t>
  </si>
  <si>
    <t>ROX220I1</t>
  </si>
  <si>
    <t>Roxburgh 220 kV POS I 1</t>
  </si>
  <si>
    <t>Rangipo 220 kV POS I 1</t>
  </si>
  <si>
    <t>SFD220I1</t>
  </si>
  <si>
    <t>Stratford 220 kV POS I 1</t>
  </si>
  <si>
    <t>TAB220I1</t>
  </si>
  <si>
    <t>Tauhara 220 kV POS I 1</t>
  </si>
  <si>
    <t>THI220I1</t>
  </si>
  <si>
    <t>Te Mihi 220 kV POS I 1</t>
  </si>
  <si>
    <t>TKA011I1</t>
  </si>
  <si>
    <t>Tekapo A 11 kV POS I 1</t>
  </si>
  <si>
    <t>TKB220I1</t>
  </si>
  <si>
    <t>Tekapo B 220 kV POS I 1</t>
  </si>
  <si>
    <t>TKU220I1</t>
  </si>
  <si>
    <t>Tokaanu 220 kV POS I 1</t>
  </si>
  <si>
    <t>TUI110I1</t>
  </si>
  <si>
    <t>Tuai 110 kV POS I 1</t>
  </si>
  <si>
    <t>WAI033I1</t>
  </si>
  <si>
    <t>Waiotahe 33 kV POS I 1</t>
  </si>
  <si>
    <t>WDV110I1</t>
  </si>
  <si>
    <t>Woodville - Te Apiti Wind Farm 110 kV POS I 1</t>
  </si>
  <si>
    <t>WHI220I1</t>
  </si>
  <si>
    <t>Whirinaki 220 kV POS I 1</t>
  </si>
  <si>
    <t>WHU110I1</t>
  </si>
  <si>
    <t>Waihou 110 kV POS I 1</t>
  </si>
  <si>
    <t>Whakamaru 220 kV POS I 1</t>
  </si>
  <si>
    <t>Waipapa 220 kV POS I 1</t>
  </si>
  <si>
    <t>WRK220I1</t>
  </si>
  <si>
    <t>Wairakei 220 kV POS I 1</t>
  </si>
  <si>
    <t>WTK011I1</t>
  </si>
  <si>
    <t>Waitaki 11 kV POS I 1</t>
  </si>
  <si>
    <t>WVY110I1</t>
  </si>
  <si>
    <t>Waverley 110 kV POS I 1</t>
  </si>
  <si>
    <t>West Wind 110 kV POS I 1</t>
  </si>
  <si>
    <t>An update on the data has been done since last year's report. This has affected some numbers for BRB033I1.</t>
  </si>
  <si>
    <t xml:space="preserve">G4(iii): Unplanned Interruption Causes </t>
  </si>
  <si>
    <t>Cause of interruption</t>
  </si>
  <si>
    <t xml:space="preserve">Annual Performance (System Minutes) </t>
  </si>
  <si>
    <t>Significant Events (System Minutes)</t>
  </si>
  <si>
    <t>Underlying Events (System Minutes)</t>
  </si>
  <si>
    <t>Transpower Unplanned</t>
  </si>
  <si>
    <t>Environment</t>
  </si>
  <si>
    <t>Equipment</t>
  </si>
  <si>
    <t>Human  error</t>
  </si>
  <si>
    <t>Miscellaneous</t>
  </si>
  <si>
    <t>Not Known</t>
  </si>
  <si>
    <t>Total Unplanned</t>
  </si>
  <si>
    <t>Transpower Planned</t>
  </si>
  <si>
    <t>Total Transpower Planned and Unplanned</t>
  </si>
  <si>
    <t>SCHEDULE G5: QUALITY OF SUPPLY: INTERCONNECTION ASSETS</t>
  </si>
  <si>
    <t>G5(i): Interconnection Asset Report</t>
  </si>
  <si>
    <t>Asset</t>
  </si>
  <si>
    <t>Type*</t>
  </si>
  <si>
    <t>Asset Category</t>
  </si>
  <si>
    <t>Sub Cat</t>
  </si>
  <si>
    <t>Planned Unavailability %</t>
  </si>
  <si>
    <t>Unplanned Unavailability %</t>
  </si>
  <si>
    <t>Number Planned Interruptions</t>
  </si>
  <si>
    <t>Planned Unserved Energy MWh</t>
  </si>
  <si>
    <t>Number Unplanned Interruptions</t>
  </si>
  <si>
    <t>Unplanned Unserved Energy MWh</t>
  </si>
  <si>
    <t>Number of Outages     &lt;1 Min</t>
  </si>
  <si>
    <t>Number of Interruptions &lt;1 min</t>
  </si>
  <si>
    <t>Measures Exceeded (plan/Unplan) ?</t>
  </si>
  <si>
    <t>Incidents Affecting Performance</t>
  </si>
  <si>
    <t>Steps Being Taken To Improve Performance</t>
  </si>
  <si>
    <t>IDENT</t>
  </si>
  <si>
    <t>Index Measures for Asset Category</t>
  </si>
  <si>
    <t> </t>
  </si>
  <si>
    <t>CCT</t>
  </si>
  <si>
    <t>None Apply</t>
  </si>
  <si>
    <t>ARI-BOB-1</t>
  </si>
  <si>
    <t>I</t>
  </si>
  <si>
    <t>Y/N</t>
  </si>
  <si>
    <t>Planned Outage /</t>
  </si>
  <si>
    <t>ARI-HAM-1</t>
  </si>
  <si>
    <t>ARI-HAM-2</t>
  </si>
  <si>
    <t>ARI-HTI-1</t>
  </si>
  <si>
    <t>N/Y</t>
  </si>
  <si>
    <t>20-Feb-2026: ARI-HTI-1 trip &amp; A/R, Y-E, cause unknown area, no patrol. LOS at TMU as COPS operated at TMU.</t>
  </si>
  <si>
    <t>No further action.</t>
  </si>
  <si>
    <t>SN26042</t>
  </si>
  <si>
    <t>ARI-HTI-ONG-1</t>
  </si>
  <si>
    <t>Y/Y</t>
  </si>
  <si>
    <t>14-Oct-2025: ARI-HTI-ONG-1 tripped for a Bph-E fault, trees came down on landslide caused by heavy rain and flood.  These trees, made mobile by the landslip, severed conductors in span ARI-ONG-B0194-0195-10.  Line was patrolled via helicopter. Bph conductor was repaired.</t>
  </si>
  <si>
    <t>Trees that came down were cleared and affected conductor repaired.</t>
  </si>
  <si>
    <t>SN25150</t>
  </si>
  <si>
    <t>13-Nov-2025: ARI-HTI-ONG-1 tripped for a red phase to yellow phase fault, caused by gale force winds.  Strong winds resulted in a tree falling on these conductors.  Service provider repaired two broken conductors and re-instated the span from 195 to 196 using helicopter.</t>
  </si>
  <si>
    <t>2 broken conductors on ARI-ONG-B0195-0196-10 were replaced.
Fallen trees were removed.</t>
  </si>
  <si>
    <t>SN25167</t>
  </si>
  <si>
    <t>03-Dec-2025: ARI-HTI-ONG-1 trip &amp; A/R, except at ONG, for a three phase fault, probably caused by a lightning strike. SDTF recorded a lightning strike close to ARI-ONG-B0140-10. No line patrol.  No interruption of supply.</t>
  </si>
  <si>
    <t>SN25183</t>
  </si>
  <si>
    <t>06-May-2026: ONG-CB-92 RFS for a low SF6 gas pressure alarm which was a false alarm caused by an inverted SCADA point. ONG-RTO-1 circuit section of ARI-HTI-ONG-1 was also RFS.</t>
  </si>
  <si>
    <t>SCADA point mapping corrected.</t>
  </si>
  <si>
    <t>SN26066</t>
  </si>
  <si>
    <t>ARI-KIN-1</t>
  </si>
  <si>
    <t>N/N</t>
  </si>
  <si>
    <t>ARI-KIN-2</t>
  </si>
  <si>
    <t>ATU-DOB-1</t>
  </si>
  <si>
    <t>ATU-RFN-IGH-1</t>
  </si>
  <si>
    <t>BAL-GOR-1</t>
  </si>
  <si>
    <t>B</t>
  </si>
  <si>
    <t>BAL-HWB-1</t>
  </si>
  <si>
    <t>29-Oct-2025: BAL-BWK-1 section of BAL-BWK-HWB-1 RFS STPP for line repairs after storm</t>
  </si>
  <si>
    <t>Tree removed from line and broken conductor was replaced.</t>
  </si>
  <si>
    <t>SS25103</t>
  </si>
  <si>
    <t>BDE-EDN-1</t>
  </si>
  <si>
    <t>BDE-GOR-1</t>
  </si>
  <si>
    <t>BLN-KIK-1</t>
  </si>
  <si>
    <t>BLN-STK-1</t>
  </si>
  <si>
    <t>BLN-STK-2</t>
  </si>
  <si>
    <t>BOB-HAM-1</t>
  </si>
  <si>
    <t>BOB-HAM-2</t>
  </si>
  <si>
    <t>BPE-MTN-WGN-1</t>
  </si>
  <si>
    <t>BPE-MTN-WGN-2</t>
  </si>
  <si>
    <t>BPE-MTR-1</t>
  </si>
  <si>
    <t>15-Feb-2026: BPE-MTR-1 tripped for red to blue phase fault, caused by gale-force winds that felled trees onto 3 phase conductors in span BPE-ONG-A0148-0149-10.  Copper conductor had snapped &amp; was repaired.  Note planned outage to BPE-MTR-1 for project work started on 23/2/2026 at 07:00</t>
  </si>
  <si>
    <t>Cleared all access tracks and trees along the circuit corridor. Damaged conductors were repaired.</t>
  </si>
  <si>
    <t>SN26038</t>
  </si>
  <si>
    <t>BPE-WDV-1</t>
  </si>
  <si>
    <t>BPE-WDV-2</t>
  </si>
  <si>
    <t>CPK-WIL-1</t>
  </si>
  <si>
    <t>CPK-WWD-WIL-2</t>
  </si>
  <si>
    <t>CPK-WWD-WIL-3</t>
  </si>
  <si>
    <t>CST-HUI-1</t>
  </si>
  <si>
    <t>CST-HUI-2</t>
  </si>
  <si>
    <t>13-Oct-2025: HUI-CB-848 failed to close in an attempt to RTS HUI-BS-220 at the end of a planned outage. The issue was traced to a sticky mech box mechanism which has been attributed to corrosion, we have lubricated the mechanism, but the intention is to recondition the mech box</t>
  </si>
  <si>
    <t>The issue was traced to a sticking mechanism within the mechanism box caused by corrosion. The affected points were lubricated without disassembly. The circuit breaker was operated several times until it opened and closed freely.
The mechanism box is scheduled for refurbishment as part of a planned project by July 2027.</t>
  </si>
  <si>
    <t>SN25148</t>
  </si>
  <si>
    <t>16-Dec-2025: CST-DS-94 failed to close on blue phase, CST-HUI-2 RFS for repairs</t>
  </si>
  <si>
    <t>Pipe work was adjusted to get the switch fully aligned. Tested the switch is working.</t>
  </si>
  <si>
    <t>SN25197</t>
  </si>
  <si>
    <t>19-Apr-2026: CST-HUI-2 RFS to isolate CST-CB-62 which went mid-position when it attempted to A/R after CST-SFD-3 tripped for a red phase to earth fault.</t>
  </si>
  <si>
    <t>Circuit breaker pole replaced.</t>
  </si>
  <si>
    <t>SN26056</t>
  </si>
  <si>
    <t>CST-JRD-SFD-1</t>
  </si>
  <si>
    <t>CST-MNI-1</t>
  </si>
  <si>
    <t>16-Dec-2025: CST-DS-94 failed to close on blue phase, CST-MNI-1 RFS for repairs</t>
  </si>
  <si>
    <t>19-Apr-2026: CST-MNI-1 RFS to isolate CST-CB-62 which went mid-position when it attempted to A/R after CST-SFD-3 tripped for a red phase to earth fault.</t>
  </si>
  <si>
    <t>CST-NPL-1</t>
  </si>
  <si>
    <t>CST-NPL-2</t>
  </si>
  <si>
    <t>CST-SFD-1</t>
  </si>
  <si>
    <t>CST-SFD-2</t>
  </si>
  <si>
    <t>CST-SFD-3</t>
  </si>
  <si>
    <t>16-Dec-2025: CST-DS-94 failed to close on blue phase, CST-SFD-3 RFS for repairs</t>
  </si>
  <si>
    <t>19-Apr-2026: CST-SFD-3 delayed RTS when CST-CB-62 went mid-position when attempted to A/R after CST-SFD-3 tripped for a red phase to earth fault. CB62 failed to close via a remote close command.  Blue phase pole was faulty.  All three poles were replaced.</t>
  </si>
  <si>
    <t>DOB-RFN-IGH-1</t>
  </si>
  <si>
    <t>23-Oct-2025: ISL-KIK-1 trip and A/R, BPh-earth fault, cause strong winds, no patrol. Upper SI LOS, LOS to RFN to Westpower. Note RFN T3 still O/S from DOB-RFN-IGH2 trip of 21/10/25 (see SS25092)</t>
  </si>
  <si>
    <t>Post event inspections have occurred using drones and service providers to identify defects. Information has been supplied to inform an investigation to look at options to improve the performance/resilience of ISL-KIK-A and B assets to high wind events. This investigation project is being generated within the system, and will be prioritised within the work plan.</t>
  </si>
  <si>
    <t>SS25104</t>
  </si>
  <si>
    <t>DOB-RFN-IGH-2</t>
  </si>
  <si>
    <t>21-Oct-2025: DOB-RFN-IGH-2 tripped, A/R, tripped, cause heavy rain and strong winds, LOS at RFN, pole 68 in the river, broken conductors span 67 - 68, broken insulators str 65,66,67, 68</t>
  </si>
  <si>
    <t>Pole 68 was removed and pole 67 was replaced with a taller pole. With the pole removed the conductor now totally spans the river.</t>
  </si>
  <si>
    <t>SS25092</t>
  </si>
  <si>
    <t>17-Nov-2025: DOB-RFN-IGH-2 RFS for conductor repair work, DOB T11 RFS, LOS at RFN. Conductor has separated from insulator string.</t>
  </si>
  <si>
    <t>Replaced broken insulators.</t>
  </si>
  <si>
    <t>SS25112</t>
  </si>
  <si>
    <t>EDG-KAW-1</t>
  </si>
  <si>
    <t>EDG-KAW-2</t>
  </si>
  <si>
    <t>EDG-OWH-2</t>
  </si>
  <si>
    <t>EDN-INV-1</t>
  </si>
  <si>
    <t>FHL-RDF-1</t>
  </si>
  <si>
    <t>FHL-RDF-2</t>
  </si>
  <si>
    <t>FHL-TUI-1</t>
  </si>
  <si>
    <t>FHL-WPW-1</t>
  </si>
  <si>
    <t>FHL-WPW-2</t>
  </si>
  <si>
    <t>GOR-ROX-1</t>
  </si>
  <si>
    <t>HAM-KPO-1</t>
  </si>
  <si>
    <t>HAM-KPO-2</t>
  </si>
  <si>
    <t>HAY-TKR-1</t>
  </si>
  <si>
    <t>HAY-TKR-2</t>
  </si>
  <si>
    <t>HAY-UHT-1</t>
  </si>
  <si>
    <t>HAY-UHT-2</t>
  </si>
  <si>
    <t>HEN-HEP-1</t>
  </si>
  <si>
    <t>HEN-HEP-2</t>
  </si>
  <si>
    <t>HEN-HEP-3</t>
  </si>
  <si>
    <t>HEN-HEP-4</t>
  </si>
  <si>
    <t>HEN-MPE-1</t>
  </si>
  <si>
    <t>HEN-MPE-2</t>
  </si>
  <si>
    <t>HEP-ROS-1</t>
  </si>
  <si>
    <t>HEP-ROS-2</t>
  </si>
  <si>
    <t>HOR-KBY-ISL-1</t>
  </si>
  <si>
    <t>HOR-KBY-ISL-2</t>
  </si>
  <si>
    <t>HUI-MNI-1</t>
  </si>
  <si>
    <t>HWA-SFD-1</t>
  </si>
  <si>
    <t>HWA-WVY-1</t>
  </si>
  <si>
    <t>HWB-ROX-1</t>
  </si>
  <si>
    <t>18-Feb-2026: HWB-CT-CT552 red phase had an oil leak and NGOC was advised on 18/2/2026 at 1755. HWB-ROX-1 RTS delayed.  HWB-CT-CT552 red phase was replaced with a new CT.</t>
  </si>
  <si>
    <t>Leaking current transformer was replaced after engineering advice.</t>
  </si>
  <si>
    <t>SS26015</t>
  </si>
  <si>
    <t>HWB-ROX-2</t>
  </si>
  <si>
    <t>IGH-KIK-1</t>
  </si>
  <si>
    <t>IGH-KIK-2</t>
  </si>
  <si>
    <t>IGH-ROB-1</t>
  </si>
  <si>
    <t>IGH-ROB-2</t>
  </si>
  <si>
    <t>KIK-STK-3</t>
  </si>
  <si>
    <t>13-Jul-2025: KIK-STK-3 RFS on a STPP to fell trees as there was a landslip adjacent to the circuit in span KIK-STK-B0187-0188.  Risk of trees slipping into MAD of line (Bph conductor).</t>
  </si>
  <si>
    <t>Outage taken to clear the trees moving towards the circuit.</t>
  </si>
  <si>
    <t>SS25058</t>
  </si>
  <si>
    <t>23-Oct-2025: KIK-STK-3 RFS for supply restoration after ISL-KIK-1 trip and A/R, BPh-earth fault, cause strong winds, no patrol, Upper SI LOS</t>
  </si>
  <si>
    <t>30-Apr-2026: KIK-STK-3 RFS to fell a tree growing too close to the line</t>
  </si>
  <si>
    <t>KIK-STK-3 was removed from service to remove tree that was growing too close.</t>
  </si>
  <si>
    <t>SS26029</t>
  </si>
  <si>
    <t>KIN-TRK-1</t>
  </si>
  <si>
    <t>KIN-TRK-2</t>
  </si>
  <si>
    <t>27-Nov-2025: KIN-TRK-2 RFS to replace shot up insulators on ARI-EDG-B0092-10, caused by human error by third party, the public.</t>
  </si>
  <si>
    <t>The damaged insulators on all phases were replaced.</t>
  </si>
  <si>
    <t>SN25174</t>
  </si>
  <si>
    <t>KMO-MTM-1</t>
  </si>
  <si>
    <t>KMO-MTM-TGA-2</t>
  </si>
  <si>
    <t>KMO-TGA-1</t>
  </si>
  <si>
    <t>KMO-TMI-1</t>
  </si>
  <si>
    <t>KPO-TMU-1</t>
  </si>
  <si>
    <t>MDN-MPE-1</t>
  </si>
  <si>
    <t>MDN-MPE-2</t>
  </si>
  <si>
    <t>MGM-MST-1</t>
  </si>
  <si>
    <t>23-Oct-2025: MGM-MST-1 trip &amp; A/R, blue phase to earth fault, cause strong winds, later RFS as structures MGM-MST-A0010-10 and MGM-MST-A0114-10 were leaning at an acute angle to the road / ground.  Pole 114 had snapped off at the base.  Both hard wood poles were replaced and a guy wire was added to new pole 114</t>
  </si>
  <si>
    <t>Poles replaced and guy wire installed.</t>
  </si>
  <si>
    <t>SN25153</t>
  </si>
  <si>
    <t>MGM-WDV-1</t>
  </si>
  <si>
    <t>MNG-OTA-1</t>
  </si>
  <si>
    <t>MNG-OTA-2</t>
  </si>
  <si>
    <t>MNG-ROS-1</t>
  </si>
  <si>
    <t>MNG-ROS-2</t>
  </si>
  <si>
    <t>MNI-MKE-SFD-1</t>
  </si>
  <si>
    <t>MST-UHT-1</t>
  </si>
  <si>
    <t>MST-UHT-2</t>
  </si>
  <si>
    <t>MTR-OKN-1</t>
  </si>
  <si>
    <t>OAM-BPT-WTK-1</t>
  </si>
  <si>
    <t>OAM-STU-BPD-WTK-2</t>
  </si>
  <si>
    <t>04-May-2026: OAM-STU-BPD-WTK2 tripped, cause unknown - suspected to have been a bird strike. BPD T1's CB442 &amp; BPD T2's CB482 RFS. LOS to Alpine Energy Ltd at BPD.</t>
  </si>
  <si>
    <t>OAM-STU-BPD-WTK-2 was energised successfully.
Bird mitigation trials underway.</t>
  </si>
  <si>
    <t>SS26030</t>
  </si>
  <si>
    <t>OKN-NPK-ONG-1</t>
  </si>
  <si>
    <t>OPK-SFD-1</t>
  </si>
  <si>
    <t>OTA-PEN-2</t>
  </si>
  <si>
    <t>OTA-ROS-1</t>
  </si>
  <si>
    <t>OTA-ROS-2</t>
  </si>
  <si>
    <t>11-Nov-2025: ROS-CB-82's blue phase pole was leaking SF6 gas from the top so OTA-ROS-2 RFS to repair ROS-CB-82.  Replacement pole from BPE. To be installed on 18/11/2025.</t>
  </si>
  <si>
    <t>Removed the circuit breaker pole with leaks and installed a new pole.</t>
  </si>
  <si>
    <t>SN25165</t>
  </si>
  <si>
    <t>15-Mar-2026: OTA-ROS2 tripped for a yellow phase to earth caused by a balloon at structure PEN-ROS-A0005.</t>
  </si>
  <si>
    <t>SN26046</t>
  </si>
  <si>
    <t>OTA-WIR-1</t>
  </si>
  <si>
    <t>OTA-WIR-2</t>
  </si>
  <si>
    <t>RDF-TUI-1</t>
  </si>
  <si>
    <t>14-Sep-2025: TUI-CB-162 spring not charged alarm preventing a close, delayed RTS of RDF-TUI-1 - planned outage</t>
  </si>
  <si>
    <t>Spring not charged, alarm was reset.</t>
  </si>
  <si>
    <t>SN25134</t>
  </si>
  <si>
    <t>28-Oct-2025: RDF-TUI-1 RFS, only RDF-CB-52 manually opened, to restore supply following HRP-TAB-1 &amp; WHI-WRK-1 tripped, LOS to Hawkes Bay, probably caused by lightning.  There have been changes to RDF 110kV bus and its bays so RDF-CB-52 is now RDF-CB-CB232.</t>
  </si>
  <si>
    <t>SN25160</t>
  </si>
  <si>
    <t>RDF-TUI-2</t>
  </si>
  <si>
    <t>STU-TIM-1</t>
  </si>
  <si>
    <t>16-Dec-2025: STU-TIM-1 trip at STU 72, no A/R, protection mal-operation at STU during ASB-TIM-TWZ-1 and 2 trippings. Total LOS to STU.</t>
  </si>
  <si>
    <t>Protection design currently under review.</t>
  </si>
  <si>
    <t>SS25132</t>
  </si>
  <si>
    <t>TKR-WIL-1</t>
  </si>
  <si>
    <t>TKR-WIL-2</t>
  </si>
  <si>
    <t>TMI-OWH-TRK-1</t>
  </si>
  <si>
    <t>WDV-DVK-WPW-1</t>
  </si>
  <si>
    <t>WDV-DVK-WPW-2</t>
  </si>
  <si>
    <t>WGN-WVY-1</t>
  </si>
  <si>
    <t>ALB-HEN-3</t>
  </si>
  <si>
    <t>ALB-HPI-1</t>
  </si>
  <si>
    <t>ALB-SVL-2</t>
  </si>
  <si>
    <t>02-Jun-2026: SVL-TF-T2 tripped via protection 2's differential residual earth fault function, protection maloperated, this incident was caused by an incorrect protection setting which will be changed during an outage to T2.  There was no primary fault to T2.  ALB-SVL-2 also trip for SVL-P-TF-T2 incorrect setting</t>
  </si>
  <si>
    <t>Protection setting has been changed.</t>
  </si>
  <si>
    <t>SN26082</t>
  </si>
  <si>
    <t>04-Jun-2026: SVL-TF-T2 tripped via protection 2's differential residual earth fault function, protection maloperated, this incident was caused by an incorrect protection setting which will be changed during an outage to T2.  There was no primary fault to T2.  ALB-SVL-2 also trip for SVL-P-TF-T2 incorrect setting</t>
  </si>
  <si>
    <t>SN26106</t>
  </si>
  <si>
    <t>ALB-WRD-4</t>
  </si>
  <si>
    <t>ASB-BRY-1</t>
  </si>
  <si>
    <t>ASB-ISL-1</t>
  </si>
  <si>
    <t>ASB-TIM-TWZ-1</t>
  </si>
  <si>
    <t>23-Aug-2025: OPI-TWZ-1 section of ASB-TIM-TWZ-1 RFS  to remove bird's nest from above TIM-DS-64</t>
  </si>
  <si>
    <t>Birds nest was removed from disconnector. Bird proofing was installed.</t>
  </si>
  <si>
    <t>SS25067</t>
  </si>
  <si>
    <t>ASB-TIM-TWZ-2</t>
  </si>
  <si>
    <t>ATI-OHK-1</t>
  </si>
  <si>
    <t>ATI-TRK-1</t>
  </si>
  <si>
    <t>ATI-TRK-2</t>
  </si>
  <si>
    <t>ATI-WKM-1</t>
  </si>
  <si>
    <t>AVI-BEN-1</t>
  </si>
  <si>
    <t>AVI-BEN-2</t>
  </si>
  <si>
    <t>AVI-WTK-1</t>
  </si>
  <si>
    <t>BEN-OHB-1</t>
  </si>
  <si>
    <t>BEN-OHC-2</t>
  </si>
  <si>
    <t>BEN-TWZ-1</t>
  </si>
  <si>
    <t>BPE-BRK-1</t>
  </si>
  <si>
    <t>BPE-BRK-2</t>
  </si>
  <si>
    <t>BPE-LTN-2</t>
  </si>
  <si>
    <t>BPE-LTN-WIL-1</t>
  </si>
  <si>
    <t>BPE-PRM-HAY-1</t>
  </si>
  <si>
    <t>BPE-PRM-HAY-2</t>
  </si>
  <si>
    <t>BPE-TKU-1</t>
  </si>
  <si>
    <t>BPE-TKU-2</t>
  </si>
  <si>
    <t>BPE-TNG-1</t>
  </si>
  <si>
    <t>BPE-TWC-LTN-1</t>
  </si>
  <si>
    <t>BPE-WIL-1</t>
  </si>
  <si>
    <t>BRB-HPI-1</t>
  </si>
  <si>
    <t>BRB-MDN-1</t>
  </si>
  <si>
    <t>BRK-OHG-1</t>
  </si>
  <si>
    <t>BRK-SFD-1</t>
  </si>
  <si>
    <t>BRK-SFD-2</t>
  </si>
  <si>
    <t>BRK-SFD-3</t>
  </si>
  <si>
    <t>BRY-ISL-1</t>
  </si>
  <si>
    <t>CYD-CML-TWZ-1</t>
  </si>
  <si>
    <t>CYD-CML-TWZ-2</t>
  </si>
  <si>
    <t>CYD-ROX-1</t>
  </si>
  <si>
    <t>CYD-ROX-2</t>
  </si>
  <si>
    <t>DRY-BOB-HLY-1</t>
  </si>
  <si>
    <t>DRY-BOB-HLY-2</t>
  </si>
  <si>
    <t>DRY-OTA-1</t>
  </si>
  <si>
    <t>DRY-TAK-OTA-1</t>
  </si>
  <si>
    <t>DRY-TAK-OTA-2</t>
  </si>
  <si>
    <t>EDG-KAW-3</t>
  </si>
  <si>
    <t>EDG-TRK-1</t>
  </si>
  <si>
    <t>EDG-TRK-2</t>
  </si>
  <si>
    <t>HAM-OHW-1</t>
  </si>
  <si>
    <t>HAM-WKM-1</t>
  </si>
  <si>
    <t>HAY-WIL-LTN-1</t>
  </si>
  <si>
    <t>HAY-WIL-LTN-2</t>
  </si>
  <si>
    <t>HEN-HPI-1</t>
  </si>
  <si>
    <t>HEN-OTA-1</t>
  </si>
  <si>
    <t>HEN-SWN-1</t>
  </si>
  <si>
    <t>HLY-OHW-1</t>
  </si>
  <si>
    <t>HLY-OHW-2</t>
  </si>
  <si>
    <t>HLY-OTA-2</t>
  </si>
  <si>
    <t>HLY-SFD-1</t>
  </si>
  <si>
    <t>HLY-TWH-1</t>
  </si>
  <si>
    <t>HOB-PEN-1</t>
  </si>
  <si>
    <t>HOB-WRD-1</t>
  </si>
  <si>
    <t>HPI-MDN-1</t>
  </si>
  <si>
    <t>HRP-RDF-1</t>
  </si>
  <si>
    <t>HRP-TAB-1</t>
  </si>
  <si>
    <t>28-Oct-2025: HRP-TAB-1 &amp; WHI-WRK-1 tripped, LOS to Hawkes Bay. Probable cause lightning, LOS at WTU to UNN.</t>
  </si>
  <si>
    <t>HWB-SDN-1</t>
  </si>
  <si>
    <t>HWB-TMH-1</t>
  </si>
  <si>
    <t>INV-MAN-2</t>
  </si>
  <si>
    <t>INV-NMA-1</t>
  </si>
  <si>
    <t>INV-ROX-1</t>
  </si>
  <si>
    <t>INV-ROX-2</t>
  </si>
  <si>
    <t>INV-TWI-1</t>
  </si>
  <si>
    <t>INV-TWI-2</t>
  </si>
  <si>
    <t>ISL-KIK-1</t>
  </si>
  <si>
    <t>23-Oct-2025: ISL-KIK-1 trip and A/R, BPh-earth fault, cause strong winds, no patrol. Upper SI LOS, LOS to STK 66kV to Network Tasman.</t>
  </si>
  <si>
    <t>09-Oct-2025: ISL-KIK-1 RFS as tower climber reported at twr 88. The maintenance contractor confirmed at tower 88 that there was no tower climber and no damage to Transpower equipment. The maintenance contractor also inspected both sides of tower 88 and found nothing.</t>
  </si>
  <si>
    <t>SS25087</t>
  </si>
  <si>
    <t>ISL-LIV-1</t>
  </si>
  <si>
    <t>ISL-NWD-1</t>
  </si>
  <si>
    <t>ISL-TKB-1</t>
  </si>
  <si>
    <t>ISL-WPR-CUL-KIK-2</t>
  </si>
  <si>
    <t>21-Oct-2025: ISL-WPR-CUL-KIK-2 tripped for a BPh to earth fault, strong winds. No patrol was carried out before cct RTS</t>
  </si>
  <si>
    <t>SS25095</t>
  </si>
  <si>
    <t>23-Oct-2025: ISL-WPR-CUL-KIK-2 tripped for a BPh to earth fault, strong winds. Patrol found no cause.</t>
  </si>
  <si>
    <t>SS25096</t>
  </si>
  <si>
    <t>SS25097</t>
  </si>
  <si>
    <t>27-Oct-2025: ISL-WPR-CUL-KIK-2 tripped for a RPh to earth fault, strong winds. no patrol</t>
  </si>
  <si>
    <t>Circuit was returned to service.
Post event inspections have occurred using drones and service providers to identify defects. Information has been supplied to inform an investigation to look at options to improve the performance/resilience of ISL-KIK-A and B assets to high wind events. This investigation project is being generated within the system, and will be prioritised within the work plan.</t>
  </si>
  <si>
    <t>SS25107</t>
  </si>
  <si>
    <t>ISL-WPR-CUL-KIK-3</t>
  </si>
  <si>
    <t>23-Oct-2025: ISL-WPR-CUL-KIK-3 tripped, R-E fault, cause strong winds, no patrol. LOS at CUL. Load backfed via WPR.</t>
  </si>
  <si>
    <t>SS25102</t>
  </si>
  <si>
    <t>31-Aug-2025: ISL-WPR-CUL-KIK-3 tripped, R-E fault, cause unknown , no patrol</t>
  </si>
  <si>
    <t>Investigation on KIK-CB-322 is ongoing, root cause has not been established. No further action.</t>
  </si>
  <si>
    <t>SS25072</t>
  </si>
  <si>
    <t>23-Oct-2025: ISL-WPR-CUL-KIK-3 tripped, R-E fault, cause strong winds, no patrol</t>
  </si>
  <si>
    <t>SS25099</t>
  </si>
  <si>
    <t>23-Oct-2025: ISL-WPR-CUL-KIK-3 tripped, R-E fault, cause strong winds, no patrol. LOS CUL, ISL-WPR-CUL-KIK-2 O/S until 0957.</t>
  </si>
  <si>
    <t>SS25105</t>
  </si>
  <si>
    <t>20-Dec-2025: ISL-WPR-CUL-KIK-3 tripped, R-E fault, probable cause lightning, no patrol. SDTF recorded two lightning strikes at 1921:29 close to span 5 to 6 on ISL-KIK-B line.</t>
  </si>
  <si>
    <t>SS25135</t>
  </si>
  <si>
    <t>KAW-OHK-1</t>
  </si>
  <si>
    <t>KIK-STK-1</t>
  </si>
  <si>
    <t>KIK-STK-2</t>
  </si>
  <si>
    <t>KIW-GOR-NMA-1</t>
  </si>
  <si>
    <t>KIW-TMH-1</t>
  </si>
  <si>
    <t>KMO-TRK-1</t>
  </si>
  <si>
    <t>KMO-TRK-2</t>
  </si>
  <si>
    <t>LIV-NSY-1</t>
  </si>
  <si>
    <t>LIV-NWD-1</t>
  </si>
  <si>
    <t>07-Jul-2025: LIV-NWD-1 tripped, A/R at LIV CB42 only, NWD CB232 remained open, blue phase to earth fault, cause unknown, no patrol.</t>
  </si>
  <si>
    <t>SS25055</t>
  </si>
  <si>
    <t>LIV-WTK-1</t>
  </si>
  <si>
    <t>MAN-NMA-1</t>
  </si>
  <si>
    <t>MAN-NMA-2</t>
  </si>
  <si>
    <t>MAN-NMA-3</t>
  </si>
  <si>
    <t>NMA-GOR-TMH-1</t>
  </si>
  <si>
    <t>NMA-GOR-TMH-2</t>
  </si>
  <si>
    <t>NMA-TWI-1</t>
  </si>
  <si>
    <t>NMA-TWI-2</t>
  </si>
  <si>
    <t>NPL-SFD-1</t>
  </si>
  <si>
    <t>NPL-SFD-2</t>
  </si>
  <si>
    <t>NSY-ROX-1</t>
  </si>
  <si>
    <t>OHB-TWZ-3</t>
  </si>
  <si>
    <t>OHC-TWZ-4</t>
  </si>
  <si>
    <t>OHG-SFD-1</t>
  </si>
  <si>
    <t>OHK-WRK-1</t>
  </si>
  <si>
    <t>OHW-OTA-1</t>
  </si>
  <si>
    <t>OHW-OTA-2</t>
  </si>
  <si>
    <t>OHW-WKM-1</t>
  </si>
  <si>
    <t>OTA-HTU-WKM-1</t>
  </si>
  <si>
    <t>OTA-HTU-WKM-2</t>
  </si>
  <si>
    <t>22-Nov-2025: OTA-HTU-WKM-2 tripped for a yellow phase to earth fault, cause unknown. HTU-TF-T2 tripped for circuit fault.  A patrol of the circuit on 23/11/2025 found no fault.</t>
  </si>
  <si>
    <t>No further action.
Improvements underway for Spatial Distance To Fault information with Real Time Systems team.</t>
  </si>
  <si>
    <t>SN25173</t>
  </si>
  <si>
    <t>OTA-PAK-3</t>
  </si>
  <si>
    <t>OTA-PAK-4</t>
  </si>
  <si>
    <t>OTA-PEN-5</t>
  </si>
  <si>
    <t>OTA-PEN-6</t>
  </si>
  <si>
    <t>OTA-SWN-1</t>
  </si>
  <si>
    <t>OTA-WKM-1</t>
  </si>
  <si>
    <t>OTA-WKM-2</t>
  </si>
  <si>
    <t>PAK-PEN-3</t>
  </si>
  <si>
    <t>PAK-WKM-1</t>
  </si>
  <si>
    <t>PAK-WKM-2</t>
  </si>
  <si>
    <t>RDF-WHI-1</t>
  </si>
  <si>
    <t>RDF-WRK-1</t>
  </si>
  <si>
    <t>ROX-TMH-1</t>
  </si>
  <si>
    <t>ROX-TMH-2</t>
  </si>
  <si>
    <t>01-Oct-2025: ROX-TMH-2 tripped, A/R twice and tripped for a R-Y phase fault, clashing, cause strong winds</t>
  </si>
  <si>
    <t>SS25085</t>
  </si>
  <si>
    <t>RPO-TNG-1</t>
  </si>
  <si>
    <t>RPO-WRK-1</t>
  </si>
  <si>
    <t>SDN-TMH-1</t>
  </si>
  <si>
    <t>SFD-TMN-1</t>
  </si>
  <si>
    <t>TAB-WRK-1</t>
  </si>
  <si>
    <t>THI-WKM-1</t>
  </si>
  <si>
    <t>THI-WRK-1</t>
  </si>
  <si>
    <t>TKB-TWZ-1</t>
  </si>
  <si>
    <t>TKU-WKM-1</t>
  </si>
  <si>
    <t>TKU-WKM-2</t>
  </si>
  <si>
    <t>TMN-TWH-1</t>
  </si>
  <si>
    <t>WHI-WRK-1</t>
  </si>
  <si>
    <t>WKM-WRK-1</t>
  </si>
  <si>
    <t>ASY-SBK-1</t>
  </si>
  <si>
    <t>ASY-WPR-1</t>
  </si>
  <si>
    <t>COL-HOR-2</t>
  </si>
  <si>
    <t>COL-HOR-3</t>
  </si>
  <si>
    <t>COL-OTI-1</t>
  </si>
  <si>
    <t>27-Nov-2025: COL-OTI-1 tripped, A/R, tripped, strong winds, Yph to Bph fault cause environmental - gale force winds.  Patrol of the circuit found no fault. LOS to Orion at APS and at CLH.</t>
  </si>
  <si>
    <t>Currently investigating improvement options.</t>
  </si>
  <si>
    <t>SS25118</t>
  </si>
  <si>
    <t>24-Jun-2026: COL-OTI-1 trip &amp; A/R, Yph-E fault, cause unknown. Momentary LOS at CLH and APS. No cct patrol.</t>
  </si>
  <si>
    <t>SS26040</t>
  </si>
  <si>
    <t>COL-OTI-2</t>
  </si>
  <si>
    <t>DOB-GYM-1</t>
  </si>
  <si>
    <t>GYM-KUM-1</t>
  </si>
  <si>
    <t>HKK-KUM-1</t>
  </si>
  <si>
    <t>HKK-OTI-2</t>
  </si>
  <si>
    <t>ISL-SBK-1</t>
  </si>
  <si>
    <t>ISL-SBK-2</t>
  </si>
  <si>
    <t>KUM-OTI-1</t>
  </si>
  <si>
    <t>SBK-WPR-1</t>
  </si>
  <si>
    <t>Shunt</t>
  </si>
  <si>
    <t>CAP_HV</t>
  </si>
  <si>
    <t>ALB-CAPS-C1</t>
  </si>
  <si>
    <t>ALB-CAPS-C2</t>
  </si>
  <si>
    <t>HAM-CAPS-C1</t>
  </si>
  <si>
    <t>HAM-CAPS-C2</t>
  </si>
  <si>
    <t>HEN-CAPS-C1</t>
  </si>
  <si>
    <t>HEP-CAPS-C11</t>
  </si>
  <si>
    <t>HEP-CAPS-C12</t>
  </si>
  <si>
    <t>HEP-CAPS-C13</t>
  </si>
  <si>
    <t>ISL-CAPS-C14</t>
  </si>
  <si>
    <t>ISL-CAPS-C15</t>
  </si>
  <si>
    <t>ISL-CAPS-C16</t>
  </si>
  <si>
    <t>01-Jul-2025: ISL-CAPS-C16 unavailable for service, blown fuses, broken insulators, cause unknown, still investigated, accidentally found. C16 was already out of service prior to incident. Nilay Chauhan RTS ISL-CAPS-C16 in 2027.</t>
  </si>
  <si>
    <t>The service kits for the ISL-CAPS-C16 circuit breaker are being verified for completeness and suitability. After the circuit breaker issue is resolved, new insulators will be installed and tested on C16.</t>
  </si>
  <si>
    <t>SS25042</t>
  </si>
  <si>
    <t>ISL-CAPS-C21</t>
  </si>
  <si>
    <t>ISL-CAPS-C22</t>
  </si>
  <si>
    <t>ISL-CAPS-C25</t>
  </si>
  <si>
    <t>ISL-CAPS-C26</t>
  </si>
  <si>
    <t>ISL-CAPS-C27</t>
  </si>
  <si>
    <t>MTM-CAPS-C1</t>
  </si>
  <si>
    <t>NMA-CAPS-C1</t>
  </si>
  <si>
    <t>06-Nov-2025: NMA-CAPS-C1 RFS to replace blown capacitor cans (x2). Can 55 and can 59 on yellow phase were replaced</t>
  </si>
  <si>
    <t>Blown capacitor cans were replaced.</t>
  </si>
  <si>
    <t>SS25113</t>
  </si>
  <si>
    <t>NMA-CAPS-C3</t>
  </si>
  <si>
    <t>OHW-CAPS-C1</t>
  </si>
  <si>
    <t>OHW-CAPS-C2</t>
  </si>
  <si>
    <t>OTA-CAPS-C11</t>
  </si>
  <si>
    <t>OTA-CAPS-C12</t>
  </si>
  <si>
    <t>OTA-CAPS-C29</t>
  </si>
  <si>
    <t>17-Nov-2025: OTA-CAPS-C29 and OTA-REA-29, unavailable for service, conductor hanging from insulator</t>
  </si>
  <si>
    <t>The hanging conductor was removed. Hot spot on R29 was repaired and serviced. Testing done before C29 was returned to service.</t>
  </si>
  <si>
    <t>SN25170</t>
  </si>
  <si>
    <t>19-Jan-2026: OTA-CAPS-C29 and OTA-REA-29 tripped via C29's Dif Earth fault after RPC close, caused by equipment failure.  Four faulty capacitor cans and Bph reactor replaced per Ben Thornton</t>
  </si>
  <si>
    <t>Faulty capacitor cans and faulty reactors were replaced.</t>
  </si>
  <si>
    <t>SN26017</t>
  </si>
  <si>
    <t>OTA-CAPS-C30</t>
  </si>
  <si>
    <t>12-Feb-2026: OTA-CAPS-C30 tripped when OTA-CB-1422 tripped on close.  CB1422 failed to latch closed and this was caused by worn anvils in its closing mechanism.</t>
  </si>
  <si>
    <t>Spring tension was re-tuned and circuit breaker returned to service.
This issue was traced to a specific model where the manufacturer provided incorrect spring tensions. A service instruction has been published to undertake further testing and detuning as necessary. Additional spares have been procured.</t>
  </si>
  <si>
    <t>SN26025</t>
  </si>
  <si>
    <t>OTA-CAPS-C31</t>
  </si>
  <si>
    <t>PEN-CAPS-C1</t>
  </si>
  <si>
    <t>06-Aug-2025: PEN-CAP-C1 tripped via neutral unbalance protection, caused by equipment failure.  Five internal fuses blown on Y2. Three capacitor cans and HV terminations replaced.</t>
  </si>
  <si>
    <t>3 capacitors replaced as well as high voltage terminations. Relay was modified.</t>
  </si>
  <si>
    <t>SN25108</t>
  </si>
  <si>
    <t>11-Nov-2025: PEN-CAP-C1 tripped via neutral unbalance protection due to five faulty capacitor cans.  Five cans were replaced</t>
  </si>
  <si>
    <t xml:space="preserve">Tested all capacitor cans. The leaky and failed cans were replaced. </t>
  </si>
  <si>
    <t>SN25166</t>
  </si>
  <si>
    <t>11-Dec-2025: PEN-CAPS-C1 tripped via neutral unbalance, caused by equipment failure.  Four faulty capacitor cans were replaced, and two capacitor cans were swapped.</t>
  </si>
  <si>
    <t>Faulty capacitor cans replaced.</t>
  </si>
  <si>
    <t>SN25196</t>
  </si>
  <si>
    <t>25-Mar-2026: PEN-CAPS-C1 tripped via neutral unbalance, caused by equipment failure.  5 faulty capacitor cans were replaced.  No capacitor cans were swapped.</t>
  </si>
  <si>
    <t xml:space="preserve">Faulty capacity cans were replaced. </t>
  </si>
  <si>
    <t>SN26047</t>
  </si>
  <si>
    <t>PEN-CAPS-C11</t>
  </si>
  <si>
    <t>PEN-CAPS-C12</t>
  </si>
  <si>
    <t>PEN-CAPS-C13</t>
  </si>
  <si>
    <t>PEN-CAPS-C14</t>
  </si>
  <si>
    <t>SBK-CAPS-C11</t>
  </si>
  <si>
    <t>TGA-CAPS-C11</t>
  </si>
  <si>
    <t>TMU-CAPS-C1</t>
  </si>
  <si>
    <t>TMU-CAPS-C2</t>
  </si>
  <si>
    <t>CAP_LV</t>
  </si>
  <si>
    <t>BAL-CAPS-C1</t>
  </si>
  <si>
    <t>BAL-CAPS-C2</t>
  </si>
  <si>
    <t>BLN-CAPS-C1</t>
  </si>
  <si>
    <t>BLN-CAPS-C2</t>
  </si>
  <si>
    <t>BLN-CAPS-C3</t>
  </si>
  <si>
    <t>BLN-CAPS-C4</t>
  </si>
  <si>
    <t>BRY-CAPS-C5A</t>
  </si>
  <si>
    <t>BRY-CAPS-C7A</t>
  </si>
  <si>
    <t>05-Aug-2025: BRY-DS-2004 hot spots on all phases as identified by Thermovision checks so forced outage to BRY-CAPS-C7A. Contacts were serviced.</t>
  </si>
  <si>
    <t>Contacts pressure and alignment were checked. Contacts were serviced and all phases retested.</t>
  </si>
  <si>
    <t>SS25061</t>
  </si>
  <si>
    <t>07-Mar-2026: BRY-TF-T7 trip via REF, BRY-CAPS-C7A, BRY-REA-C7A also trip, caused by a second earth point on the secondary wiring of T7's Neutral Current Transformer.</t>
  </si>
  <si>
    <t>Additional earthing point removed.</t>
  </si>
  <si>
    <t>SS26018</t>
  </si>
  <si>
    <t>GYM-CAPS-C1</t>
  </si>
  <si>
    <t>25-Oct-2025: GYM-CAPs C1,C2,C3 RFS, faulty load break switch LB1 and LB2</t>
  </si>
  <si>
    <t>The contacts had welded together. These have been forced open and inspected to ensure they were not damaged. LB1 and LB2 were tested before returning to service.</t>
  </si>
  <si>
    <t>SS25106</t>
  </si>
  <si>
    <t>GYM-CAPS-C2</t>
  </si>
  <si>
    <t>GYM-CAPS-C3</t>
  </si>
  <si>
    <t>HKK-CAPS-C7</t>
  </si>
  <si>
    <t>HKK-CAPS-C8</t>
  </si>
  <si>
    <t>HKK-CAPS-C9</t>
  </si>
  <si>
    <t>KTA-CAPS-C1</t>
  </si>
  <si>
    <t>KTA-CAPS-C11</t>
  </si>
  <si>
    <t>KTA-CAPS-C21</t>
  </si>
  <si>
    <t>KTA-CAPS-C31</t>
  </si>
  <si>
    <t>ONG-CAPS-C1</t>
  </si>
  <si>
    <t>STK-CAPS-C31</t>
  </si>
  <si>
    <t>STK-CAPS-C32</t>
  </si>
  <si>
    <t>STK-CAPS-C33</t>
  </si>
  <si>
    <t>STK-CAPS-C34</t>
  </si>
  <si>
    <t>Filter</t>
  </si>
  <si>
    <t>S1.20DB72-FB5</t>
  </si>
  <si>
    <t>S1.20DB74-FB6</t>
  </si>
  <si>
    <t>S1.20DB80-FB7</t>
  </si>
  <si>
    <t>S1.WA-Z1.FB4</t>
  </si>
  <si>
    <t>S1.WA-Z2.FB3</t>
  </si>
  <si>
    <t>S4.10DC96-FB6</t>
  </si>
  <si>
    <t>S4.10DC98-FB5</t>
  </si>
  <si>
    <t>S4.10DC98.A-FB5A</t>
  </si>
  <si>
    <t>S4.10DC98.A-FB5B</t>
  </si>
  <si>
    <t>S4.10E04-FB7</t>
  </si>
  <si>
    <t>09-Oct-2025: HAY-FB-7 tripped faulty control card</t>
  </si>
  <si>
    <t>Faulty control card was replaced.</t>
  </si>
  <si>
    <t>SN25144</t>
  </si>
  <si>
    <t>S4.10E22-FB8</t>
  </si>
  <si>
    <t>S4.WA-Z1.FB4</t>
  </si>
  <si>
    <t>S4.WA-Z1.Z1.FB4A</t>
  </si>
  <si>
    <t>S4.WA-Z1.Z2.FB4B</t>
  </si>
  <si>
    <t>S4.WA-Z2.FB3</t>
  </si>
  <si>
    <t>S4.WA-Z2.Z1.FB3A</t>
  </si>
  <si>
    <t>S4.WA-Z2.Z2.FB3B</t>
  </si>
  <si>
    <t>REA</t>
  </si>
  <si>
    <t>HAY-REA-R1</t>
  </si>
  <si>
    <t>ISL-REA-R492</t>
  </si>
  <si>
    <t>KIK-REA-R182</t>
  </si>
  <si>
    <t>OTA-REA-R472</t>
  </si>
  <si>
    <t>PAK-REA-R562</t>
  </si>
  <si>
    <t>PAK-REA-R582</t>
  </si>
  <si>
    <t>PEN-REA-862</t>
  </si>
  <si>
    <t>WRD-REA-R182</t>
  </si>
  <si>
    <t>SCM</t>
  </si>
  <si>
    <t>HAY-SC1</t>
  </si>
  <si>
    <t>HAY-SC10</t>
  </si>
  <si>
    <t>02-Dec-2025: HAY-SC10 &amp; HAY-TF-T10 RFS to investigate rotor earth fault. Rotor earth leakage brush on the exciter end was sticky and was replaced.  Pony motor brushes were worn and were replaced</t>
  </si>
  <si>
    <t>Found the issue to with shaft earthing. Wiring has been corrected to resolve the issue.</t>
  </si>
  <si>
    <t>SN25194</t>
  </si>
  <si>
    <t>HAY-SC2</t>
  </si>
  <si>
    <t>HAY-SC3</t>
  </si>
  <si>
    <t>HAY-SC4</t>
  </si>
  <si>
    <t>HAY-SC7</t>
  </si>
  <si>
    <t>HAY-SC8</t>
  </si>
  <si>
    <t>HAY-SC9</t>
  </si>
  <si>
    <t>01-Jul-2025: HAY-SC9 &amp; T9 RFS as SC9 was making an abnormal noise.</t>
  </si>
  <si>
    <t>The planned refurbishment of the machine was brought forward and condenser disassembled. This work is in progress.</t>
  </si>
  <si>
    <t>SN25077</t>
  </si>
  <si>
    <t>SVC</t>
  </si>
  <si>
    <t>ALB-SVC-7</t>
  </si>
  <si>
    <t>18-Oct-2025: ALB-SVC-7 tripped when CB822 was closed due to two blown thyristors.  The thyristors were replaced</t>
  </si>
  <si>
    <t>ALB-TF-T8 was returned to service restoring supply to ALB-SVC-7 via LS8.
Maintenance in October will inspect UPS and review alarm logs to help confirm UPS is not cause of trippings.</t>
  </si>
  <si>
    <t>SN25147</t>
  </si>
  <si>
    <t>11-Feb-2026: ALB-SVC-7 tripped, no cause found possibly UPS problem</t>
  </si>
  <si>
    <t>LVAC stability problem under investigation.</t>
  </si>
  <si>
    <t>SN26024</t>
  </si>
  <si>
    <t>HAM-STC-3</t>
  </si>
  <si>
    <t>02-Mar-2026: HAM-STC-3 &amp; HAM-TF-T3 tripped cause unknown.  "VCU Cell condition fault, yellow phase, trip".  Alarms reset and STC3 RTS.</t>
  </si>
  <si>
    <t xml:space="preserve">Fibre patch leads and SPF modules changed. Fault corrected following reboot </t>
  </si>
  <si>
    <t>SN26044</t>
  </si>
  <si>
    <t>15-Jun-2026: HAM-STC-3 &amp; HAM-TF-T3 RFS to repair a water leak on STC3's Denim cooling system,  caused by equipment failure.</t>
  </si>
  <si>
    <t>New bottles were supplied by manufacturer as replacement for defective resin bottles.</t>
  </si>
  <si>
    <t>SN26087</t>
  </si>
  <si>
    <t>30-Jun-2026: HAM-STC-3 failed to start, unavailable for service, due to valve control unit offline and not alarming. HAM-TF-T3 was also RFS for this fault.  A remote reset of valve control unit resolved this fault so that HAM-STC-3 could be restarted.</t>
  </si>
  <si>
    <t>A remote reset of valve control unit resolved this fault.
Manufacturer provided updates for Human Machine Interface/ control system.</t>
  </si>
  <si>
    <t>SN26096</t>
  </si>
  <si>
    <t>ISL-SVC-3</t>
  </si>
  <si>
    <t>16-Aug-2025: ISL-SVC-3 RFS due to thyristor valve problems. Hitachi technician changed out the light guide to the thyristor middle stack 4th from the bottom left-hand side as you stand looking at it</t>
  </si>
  <si>
    <t>Technician changed out the light guide to thyristor middle stack.</t>
  </si>
  <si>
    <t>SS25064</t>
  </si>
  <si>
    <t>ISL-SVC-9</t>
  </si>
  <si>
    <t>KIK-STC-2</t>
  </si>
  <si>
    <t>MDN-STC-5</t>
  </si>
  <si>
    <t>04-Feb-2026: MDN-CB-2702 failed to close on RTS of STC-5, Interlock not properly lined up, delayed RTS of STC-5 and LS5B</t>
  </si>
  <si>
    <t>Programme for servicing indoor switchgear has been put together.
This is planned to be implemented in the next 9 months.</t>
  </si>
  <si>
    <t>SN26021</t>
  </si>
  <si>
    <t>MDN-STC-6</t>
  </si>
  <si>
    <t>OTA-STC-15</t>
  </si>
  <si>
    <t>22-Jul-2025: OTA-STC-15 and OTA-TF-T15 tripped when contractor employed by Transpower tested fire alarm.  5 WHYS has been requested by Tim Williams</t>
  </si>
  <si>
    <t>Fire panel witing improvements done.
Future subcontractors to be used need to be suitably competent.</t>
  </si>
  <si>
    <t>SN25098</t>
  </si>
  <si>
    <t>09-Sep-2025: OTA-STC-15 and OTA-TF-T15 tripped during fire alarm testing</t>
  </si>
  <si>
    <t>Wiring improvements done at OTA. Subcontractors pre-qualification in placed for those working on Transpower fire alam systems. Additional site specific training being provided to specific fire technicians working on fire alarm systems at OTA and HAM.</t>
  </si>
  <si>
    <t>SN25129</t>
  </si>
  <si>
    <t>PEN-STC-1</t>
  </si>
  <si>
    <t>16-Aug-2025: PEN-STC-1A and 1B tripped due to overvoltage trips for feeder fault on CB2342</t>
  </si>
  <si>
    <t>Lockout relays were reset.</t>
  </si>
  <si>
    <t>SN25114</t>
  </si>
  <si>
    <t>10-Dec-2025: PEN-STC-1A and 1B tripped due to human error an incorrect cable was cut</t>
  </si>
  <si>
    <t>The cut cores were jointed and finished with an external PVC insulating cover to prevent moisture ingress.</t>
  </si>
  <si>
    <t>SN25192</t>
  </si>
  <si>
    <t>S4.10DB66-STC31</t>
  </si>
  <si>
    <t>S4.10J01-STC31</t>
  </si>
  <si>
    <t>TF</t>
  </si>
  <si>
    <t>110/066</t>
  </si>
  <si>
    <t>DOB-TF-T11</t>
  </si>
  <si>
    <t>21-Oct-2025: DOB-RFN-IGH-2 and DOB-TF-T11 tripped, A/R, tripped cause heavy rain and strong winds, LOS at RFN, broken conductors span 67 - 68 and 68 - 69, broken insulators str 65,66,67, 68</t>
  </si>
  <si>
    <t>DOB-TF-T12</t>
  </si>
  <si>
    <t>220/066</t>
  </si>
  <si>
    <t>ISL-TF-T3</t>
  </si>
  <si>
    <t>ISL-TF-T6</t>
  </si>
  <si>
    <t>02-Jun-2026: ISL-CB-502 failed to close via SCADA or locally on RTS of T6 after a planned outage for maintenance. POW relays was blocking the closing. POW relay was turned off and on and then CB502 closed successfully.</t>
  </si>
  <si>
    <t>POW was reset.</t>
  </si>
  <si>
    <t>SS26033</t>
  </si>
  <si>
    <t>ISL-TF-T7</t>
  </si>
  <si>
    <t>ISL-TF-T8</t>
  </si>
  <si>
    <t>WPR-TF-T12</t>
  </si>
  <si>
    <t>21-Oct-2025: WPR T12 tripped with ISL-WPR-CUL-KIK2. but then CB172 failed to close so T12 now on fault with CB172, burned out close coil</t>
  </si>
  <si>
    <t>WPR-TF-T13</t>
  </si>
  <si>
    <t>220/110</t>
  </si>
  <si>
    <t>BOB-TF-T4</t>
  </si>
  <si>
    <t>BOB-TF-T5</t>
  </si>
  <si>
    <t>BPE-TF-T2</t>
  </si>
  <si>
    <t>BPE-TF-T3</t>
  </si>
  <si>
    <t>EDG-TF-T5</t>
  </si>
  <si>
    <t>EDG-TF-T6</t>
  </si>
  <si>
    <t>GOR-TF-T11</t>
  </si>
  <si>
    <t>GOR-TF-T12</t>
  </si>
  <si>
    <t>HAM-TF-T6</t>
  </si>
  <si>
    <t>HAM-TF-T9</t>
  </si>
  <si>
    <t>HAY-TF-T1</t>
  </si>
  <si>
    <t>HAY-TF-T2</t>
  </si>
  <si>
    <t>HAY-TF-T5</t>
  </si>
  <si>
    <t>HEN-TF-T1</t>
  </si>
  <si>
    <t>HEN-TF-T5</t>
  </si>
  <si>
    <t>HWB-TF-T6</t>
  </si>
  <si>
    <t>INV-TF-T1</t>
  </si>
  <si>
    <t>KAW-TF-T12</t>
  </si>
  <si>
    <t>KIK-TF-T1</t>
  </si>
  <si>
    <t>KIK-TF-T2</t>
  </si>
  <si>
    <t>KMO-TF-T2</t>
  </si>
  <si>
    <t>KMO-TF-T4</t>
  </si>
  <si>
    <t>MDN-TF-T5</t>
  </si>
  <si>
    <t>MDN-TF-T6</t>
  </si>
  <si>
    <t>OTA-TF-T3</t>
  </si>
  <si>
    <t>OTA-TF-T4</t>
  </si>
  <si>
    <t>OTA-TF-T5</t>
  </si>
  <si>
    <t>PEN-TF-T10</t>
  </si>
  <si>
    <t>PEN-TF-T6</t>
  </si>
  <si>
    <t>RDF-TF-T3</t>
  </si>
  <si>
    <t>RDF-TF-T4</t>
  </si>
  <si>
    <t>ROX-TF-T10</t>
  </si>
  <si>
    <t>SFD-TF-T10</t>
  </si>
  <si>
    <t>SFD-TF-T9</t>
  </si>
  <si>
    <t>STK-TF-T7</t>
  </si>
  <si>
    <t>TIM-TF-T5</t>
  </si>
  <si>
    <t>TIM-TF-T8</t>
  </si>
  <si>
    <t>TRK-TF-T2</t>
  </si>
  <si>
    <t>TRK-TF-T3</t>
  </si>
  <si>
    <t>WIL-TF-T8</t>
  </si>
  <si>
    <t>WTK-TF-T23</t>
  </si>
  <si>
    <t>04-May-2026: WTK-TF-T23 tripped for OAM-STU-BPD-WTK2 fault, LOS.</t>
  </si>
  <si>
    <t>WTK-TF-T24</t>
  </si>
  <si>
    <t>HVDC-BIPOLE</t>
  </si>
  <si>
    <t>HVDC-POLE2</t>
  </si>
  <si>
    <t>11-Jul-2025: HVDC BiPole as HVDC Pole2 reduction to 100%, Pole 3 reduction to 10% HVDC run back to 70MW from 180MW caused by a human error incident, an operations error</t>
  </si>
  <si>
    <t>Operator training was reinforced and dispatch procedure document for HAY bus removal has been updated.</t>
  </si>
  <si>
    <t>SH25010</t>
  </si>
  <si>
    <t>16-Sep-2025: HVDC Pole 2 unplanned outage to fix an indication fault preventing deblock.</t>
  </si>
  <si>
    <t>Faulty cable replaced.</t>
  </si>
  <si>
    <t>SH25011</t>
  </si>
  <si>
    <t>23-Oct-2025: HVDC Pole 2 tripped and stayed out.</t>
  </si>
  <si>
    <t>There was fire under the lines (under tower 956). No damage found during inspection. No further action.</t>
  </si>
  <si>
    <t>SH25007</t>
  </si>
  <si>
    <t>23-Oct-2025: HVDC Pole 2 went to reduced voltage. Forced outage.</t>
  </si>
  <si>
    <t>23-Oct-2025: HVDC  Pole 3, BEN-HAY-1 tripped.   Note HVDC Pole 2 had tripped earlier at 09:21:52. HVDC Pole 3 tripped, possibly fire nearby at Hamner Springs</t>
  </si>
  <si>
    <t>SH25008</t>
  </si>
  <si>
    <t>23-Oct-2025: HVDC Pole 2 tripped and restarted at reduced voltage</t>
  </si>
  <si>
    <t>23-Oct-2025: HVDC Pole 2 reduced voltage</t>
  </si>
  <si>
    <t>SH25012</t>
  </si>
  <si>
    <t>17-Nov-2025: HVDC Biplole reduced capability, Human error at Wilton T8,  CT wired reverse polarity. Forced outage.</t>
  </si>
  <si>
    <t>Panel labelling corrected and drawings as-built. Quality alert issued.</t>
  </si>
  <si>
    <t>SH25009</t>
  </si>
  <si>
    <t>15-Feb-2026: BEN-HAY-2 tripped, HVDC Pole 2 restarted in reduced voltage.  Fault locator indicated tower 4 near OTB.</t>
  </si>
  <si>
    <t>Salt buildup on insulator and bushing were removed by washing.</t>
  </si>
  <si>
    <t>SH26009</t>
  </si>
  <si>
    <t>23-Apr-2026: HVDC Pole 2 operating at reduced voltage due to flashovers at tower 1506 Hakana Bay (Port Underwood).  Left in reduced voltage overnight, at full voltage got 5X fault restarts.  SP reported corona noise, suspect salt contamination from prior southerly storm. Drone inspection 24th, faulty insulator</t>
  </si>
  <si>
    <t>Insulators replaced on both poles at this tower.</t>
  </si>
  <si>
    <t>SH26004</t>
  </si>
  <si>
    <t>24-Apr-2026: HVDC Pole 2 operating at reduced voltage due to flashovers at tower 1506 Hakana Bay (Port Underwood), suspect salt contamination. Forced outage.</t>
  </si>
  <si>
    <t>SH26008</t>
  </si>
  <si>
    <t>25-Apr-2026: HVDC Pole 2  operating at reduced voltage due to flashovers at tower 1506 Hakana Bay (Port Underwood).  Left in reduced voltage overnight, at full voltage got 5X fault restarts.  SP reported corona noise, suspect salt contamination from prior southerly storm. Drone inspection 24th, faulty insulator.</t>
  </si>
  <si>
    <t>SH26007</t>
  </si>
  <si>
    <t>27-Jun-2026: HVDC Pole 2 (BEN-HAY 2) was blocked, when it tried to start it tripped and was restarted on reduced voltage caused by adverse weather, strong winds, fog and light snow.  Snow on towers in the South Island.</t>
  </si>
  <si>
    <t>SH26010</t>
  </si>
  <si>
    <t>HVDC-POLE3</t>
  </si>
  <si>
    <t>25-Sep-2025: HVDC Pole 3 unplanned outage for valve warning ground fault due to faulty Bph delta bushing on T25.</t>
  </si>
  <si>
    <t>The test tap box was inspected, repaired and moisture dried out. Circuit board was also dried out.</t>
  </si>
  <si>
    <t>SH25006</t>
  </si>
  <si>
    <t>21-Oct-2025: HVDC Pole 3 reduced voltage,  BEN-HAY-A faulted, spans 1498-1500, gale force winds blew conductor into pine trees</t>
  </si>
  <si>
    <t>SH25005</t>
  </si>
  <si>
    <t>23-Oct-2025: Continuation of HVDC Pole 3 because Pole 2 returned to service</t>
  </si>
  <si>
    <t>04-Feb-2026: HVDC pole 3 tripped for BEN T30B cooling loss of 24V power supply</t>
  </si>
  <si>
    <t>24V supplies in all Pole 3 converter transformers at HAY and BEN have been made redundant (previously non-redundant).</t>
  </si>
  <si>
    <t>SH26001</t>
  </si>
  <si>
    <t>15-Feb-2026: HVDC Pole 3 tripped via Pole 3 220kV Connection Differential Protection due to a metal flashing that shorted out a 220kV connection on HAY-TF-T25's yellow phase unit. It was a yellow phase to ground fault.</t>
  </si>
  <si>
    <t>Loose flashings have been removed. Flashings changed to alternative fasteners. There is also increased maintenance inspections on this.</t>
  </si>
  <si>
    <t>SH26002</t>
  </si>
  <si>
    <t>18-Apr-2026: HVDC Pole 3 unplanned outage to open and close disconnector 3336 to check indication after Midpos alarms</t>
  </si>
  <si>
    <t>Disconnector exercised and mech box inspection/ terminals tightened.</t>
  </si>
  <si>
    <t>SH26006</t>
  </si>
  <si>
    <t>21-Apr-2026: HVDC Pole 3 tripped for HAY Pole 3 valve cooling fault caused by low flow. Cold water temperature 15 deg Celsius due to cold ambient temperature.  Normally water temp at 40 deg Celsius when pole is running.  Cold water thicker so flow rate reduced a bit then it hit the abnormal flow alarm level</t>
  </si>
  <si>
    <t>Alarm settings on flow meter were changed to resolve the issue.</t>
  </si>
  <si>
    <t>SH26003</t>
  </si>
  <si>
    <t>26-Apr-2026: HVDC Pole 3 tripped, unplanned outage, due to faulty valve base electronics at Haywards</t>
  </si>
  <si>
    <t>Insulators replaced on both poles at this tower.
Control card tested and replaced.</t>
  </si>
  <si>
    <t>SH26005</t>
  </si>
  <si>
    <t>(1) Transpower’s asset management systems include plans and processes to maintain performance of all our assets, and to minimise the impact of events on customers and end-consumers. Events mentioned in this report will have been dealt with according to these plans and processes whether or not a specific response is given here.</t>
  </si>
  <si>
    <t>(2) Actions provided in the report are based on current available information.</t>
  </si>
  <si>
    <t>Disclosure of line items not required from disclosure year 2026 onward are specified in column CJ.</t>
  </si>
  <si>
    <t>G6(i): Asset Health</t>
  </si>
  <si>
    <t>Agreed approach: 
Grid Base Refurbishment and Replacement projects.
Actuals CY -2 (2023/24) to CY (2025/26). Proposal for reset period = RCP4 Proposal R&amp;R  CY-2 (2023/24)  to CY+6 (2031/32)</t>
  </si>
  <si>
    <t xml:space="preserve"> Grid Enhancement and Development (E&amp;D) projects. Our RCP4 expenditure proposal included an envelope allowance for but costings were high-level and did not include numbers of assets.
Agreed Approach:  input actuals for Base E&amp;D and approved MCPs only; No Proposal deliverables as the detailed scope was not known</t>
  </si>
  <si>
    <t>Disposals of individual assets are not always recorded in our system at this level of detail. We have therefore assumed that for every asset replacement there is a corresponding disposal.</t>
  </si>
  <si>
    <t>Agreed approach: 
Actuals  Divestments if any: Proposal: only if known or referred to in proposal</t>
  </si>
  <si>
    <t>Total Number of Assets          CY</t>
  </si>
  <si>
    <t xml:space="preserve">Asset Age </t>
  </si>
  <si>
    <t>Asset Health/Remaining Expected Life</t>
  </si>
  <si>
    <t>Asset Replacement/Refurbishment/Development/Enhancement of Existing Assets</t>
  </si>
  <si>
    <t>Asset Additions</t>
  </si>
  <si>
    <t>Asset Disposal</t>
  </si>
  <si>
    <t>Asset Divestments</t>
  </si>
  <si>
    <t xml:space="preserve"> Assumptions and Comments </t>
  </si>
  <si>
    <t>Some rows below have been added by Transpower in order to provide aggregate asset health numbers. Those rows have been coloured green.</t>
  </si>
  <si>
    <t>Asset Health Distribution % of assets in AHI category</t>
  </si>
  <si>
    <t>Forecast from Expenditure Proposal for Reset Period</t>
  </si>
  <si>
    <t>Category</t>
  </si>
  <si>
    <t>Voltage</t>
  </si>
  <si>
    <t>Asset Class 1</t>
  </si>
  <si>
    <t>Asset Class 2</t>
  </si>
  <si>
    <t>Units</t>
  </si>
  <si>
    <t>Notes on Units of measure</t>
  </si>
  <si>
    <t>1-5   years</t>
  </si>
  <si>
    <t>6-10   years</t>
  </si>
  <si>
    <t>11-15 years</t>
  </si>
  <si>
    <t>16-20 years</t>
  </si>
  <si>
    <t>21-30 years</t>
  </si>
  <si>
    <t>31-40 years</t>
  </si>
  <si>
    <t>41-50 years</t>
  </si>
  <si>
    <t>50 + years</t>
  </si>
  <si>
    <t>Unknown Age</t>
  </si>
  <si>
    <t>Asset health  accuracy</t>
  </si>
  <si>
    <t xml:space="preserve">Due now </t>
  </si>
  <si>
    <t>0-2 years</t>
  </si>
  <si>
    <t>2-7 years</t>
  </si>
  <si>
    <t>7-12 years</t>
  </si>
  <si>
    <t xml:space="preserve">12  + years </t>
  </si>
  <si>
    <t>Not Scored</t>
  </si>
  <si>
    <t>0 ≤ AHI &lt; 4</t>
  </si>
  <si>
    <t>4 ≤ AHI &lt; 5</t>
  </si>
  <si>
    <t>5 ≤ AHI &lt; 6</t>
  </si>
  <si>
    <t>6 ≤ AHI &lt; 7</t>
  </si>
  <si>
    <t>7 ≤ AHI &lt; 8</t>
  </si>
  <si>
    <t>8 ≤ AHI &lt; 9</t>
  </si>
  <si>
    <t>9 ≤ AHI &lt; 9.5</t>
  </si>
  <si>
    <t xml:space="preserve">9.5 ≤ AHI </t>
  </si>
  <si>
    <t>Converter Station/Cable Stations/Electrode Stations</t>
  </si>
  <si>
    <t xml:space="preserve">Power Transformers HVDC Converter </t>
  </si>
  <si>
    <t>No of Tranaformer banks</t>
  </si>
  <si>
    <t xml:space="preserve">HV Outdoor Circuit Breakers HVDC  </t>
  </si>
  <si>
    <t>No. of breakers</t>
  </si>
  <si>
    <t xml:space="preserve">Thyristor Valves and Control HVDC  </t>
  </si>
  <si>
    <t>No. of  quadrivalves (valve stacks)</t>
  </si>
  <si>
    <t xml:space="preserve">HVDC Capacitors Banks / Filter Banks </t>
  </si>
  <si>
    <t>No. of HVDC  capacitors banks and filter banks</t>
  </si>
  <si>
    <t xml:space="preserve">HVDC Reactors </t>
  </si>
  <si>
    <t xml:space="preserve">No. of standalone  reactors </t>
  </si>
  <si>
    <t>HVDC Disconnectors</t>
  </si>
  <si>
    <t>No. of disconnectors</t>
  </si>
  <si>
    <t xml:space="preserve">HVDC Earthswitches </t>
  </si>
  <si>
    <t>No. of earthswitches</t>
  </si>
  <si>
    <t xml:space="preserve">HVDC Standalone Current Transformers and Current  Transducers </t>
  </si>
  <si>
    <t>No. of transformers</t>
  </si>
  <si>
    <t>HVDC Voltage Transformers (CVTs and VTs) and Voltage Dividers</t>
  </si>
  <si>
    <t xml:space="preserve">Cables HVDC  submarine cables and terminations </t>
  </si>
  <si>
    <t>Kilometres of cable</t>
  </si>
  <si>
    <t>3x40km</t>
  </si>
  <si>
    <t>Cable Fibre Optic Submarine</t>
  </si>
  <si>
    <t>HVDC submarine cables</t>
  </si>
  <si>
    <t>Power Transformers</t>
  </si>
  <si>
    <t>Interconnector</t>
  </si>
  <si>
    <t>Single Phase</t>
  </si>
  <si>
    <t>No. of transformer banks</t>
  </si>
  <si>
    <t>Primary voltage 220 kV</t>
  </si>
  <si>
    <t>Three Phase</t>
  </si>
  <si>
    <t>Supply</t>
  </si>
  <si>
    <t>Primary voltage 110 kV</t>
  </si>
  <si>
    <t>66 &amp; 50</t>
  </si>
  <si>
    <t>Other (33 &amp; below, Earthing, Local Service)</t>
  </si>
  <si>
    <t>ALL</t>
  </si>
  <si>
    <t>Switchyards</t>
  </si>
  <si>
    <t>No. of switchyards</t>
  </si>
  <si>
    <t>Switchyard Roofs and Fences</t>
  </si>
  <si>
    <t>Outdoor  Circuit Breakers</t>
  </si>
  <si>
    <t>SF6</t>
  </si>
  <si>
    <t xml:space="preserve">No. of 3 phase sets </t>
  </si>
  <si>
    <t>There are situations where there are connections to only 2 phases but for the purpose of recording these  will be counted as a three phase set</t>
  </si>
  <si>
    <t>Bulk Oil</t>
  </si>
  <si>
    <t>Minimium Oil</t>
  </si>
  <si>
    <t>Vacuum</t>
  </si>
  <si>
    <t>33,22,11</t>
  </si>
  <si>
    <t>Minimum Oil</t>
  </si>
  <si>
    <t>Indoor Switchgear</t>
  </si>
  <si>
    <t xml:space="preserve">No. of   3 phase sets  </t>
  </si>
  <si>
    <t xml:space="preserve">For the Indoor switch gear the 3 phase sets   includes  the disconnectors , earthswitches, and  integral instrument transformers </t>
  </si>
  <si>
    <t>Other (Airblast/Airbreak)</t>
  </si>
  <si>
    <t>Reactive Power</t>
  </si>
  <si>
    <t xml:space="preserve">Reactors </t>
  </si>
  <si>
    <t xml:space="preserve">No.of  3 phase sets of standalone  reactors </t>
  </si>
  <si>
    <t>Theses are standalone power reactors that are not part of capacitor or filter banks, Statcoms or SVCs</t>
  </si>
  <si>
    <t xml:space="preserve">No. 3 phase sets of standalone  reactors </t>
  </si>
  <si>
    <t>&lt;66</t>
  </si>
  <si>
    <t>Reactors( all)</t>
  </si>
  <si>
    <t>Capacitors</t>
  </si>
  <si>
    <t xml:space="preserve">Capacitor Banks / Filter  Banks </t>
  </si>
  <si>
    <t xml:space="preserve">No of Capacitor Banks and  Filter  Banks </t>
  </si>
  <si>
    <t>Excludes the Capacitor Banks and Filter banks which are part of the HVDC installations</t>
  </si>
  <si>
    <t>&lt; 66</t>
  </si>
  <si>
    <t>Capacitors (all)</t>
  </si>
  <si>
    <t>AC and DC Stations</t>
  </si>
  <si>
    <t>Synchronous Condensers</t>
  </si>
  <si>
    <t xml:space="preserve">No of Synchronous Condensers including all associated  equipment </t>
  </si>
  <si>
    <t>This includes all asoociated equipment such as  cooling, excitaion systems etc</t>
  </si>
  <si>
    <t>STATCOMs</t>
  </si>
  <si>
    <t xml:space="preserve">No. of Statcoms </t>
  </si>
  <si>
    <t>This includes  all associated equipment such as transformers reactors, capacitors , cooling systems, controls etc</t>
  </si>
  <si>
    <t>Static Var Compensators ( SVC)</t>
  </si>
  <si>
    <t xml:space="preserve">No. of SVCs </t>
  </si>
  <si>
    <t>Instrument Transformers ( Standalone)</t>
  </si>
  <si>
    <t>CT</t>
  </si>
  <si>
    <t xml:space="preserve">No. of 3 phase sets standalone transformers </t>
  </si>
  <si>
    <t>VT</t>
  </si>
  <si>
    <t>CVT</t>
  </si>
  <si>
    <t>33 &amp; below</t>
  </si>
  <si>
    <t>Disconnectors  (standalone)</t>
  </si>
  <si>
    <t>Disconnectors  - all</t>
  </si>
  <si>
    <t xml:space="preserve"> Earth Switches (standalone)</t>
  </si>
  <si>
    <t>Unknown</t>
  </si>
  <si>
    <t>Earthswitch - all</t>
  </si>
  <si>
    <t>New Line</t>
  </si>
  <si>
    <t>Disconnectors &amp; Earth Switches</t>
  </si>
  <si>
    <t>Replacements are often combined  - have added combined deliverables into this line</t>
  </si>
  <si>
    <t>For replacements only</t>
  </si>
  <si>
    <t>Power Cables greater than 1 km</t>
  </si>
  <si>
    <t>Paper Insulated (oil filled)</t>
  </si>
  <si>
    <t>Metres of cable (circuit length)</t>
  </si>
  <si>
    <t>XLPE</t>
  </si>
  <si>
    <t>Power Cables 1 km or less</t>
  </si>
  <si>
    <t xml:space="preserve">No of circuits </t>
  </si>
  <si>
    <t xml:space="preserve">Paper Insulated </t>
  </si>
  <si>
    <t>Power Cables</t>
  </si>
  <si>
    <t>Solid (excludes pressurised cables)</t>
  </si>
  <si>
    <t>Secondary Systems</t>
  </si>
  <si>
    <t>Revenue Metering</t>
  </si>
  <si>
    <t>No. of meters</t>
  </si>
  <si>
    <t>Bus Protection Scheme</t>
  </si>
  <si>
    <t>220/110/66/33</t>
  </si>
  <si>
    <t>Bus Zone Protection Scheme (Incl CB fail)</t>
  </si>
  <si>
    <t>No. of protection schemes</t>
  </si>
  <si>
    <t>Bus Coupler Protection Scheme</t>
  </si>
  <si>
    <t>Arc Flash Detection Scheme</t>
  </si>
  <si>
    <t>Line Protection Scheme</t>
  </si>
  <si>
    <t>Transformer Protection Scheme</t>
  </si>
  <si>
    <t>220/110/66</t>
  </si>
  <si>
    <t>Feeder Protection Scheme</t>
  </si>
  <si>
    <t>33/22/11</t>
  </si>
  <si>
    <t>Includes all voltages</t>
  </si>
  <si>
    <t>Special Protection Scheme</t>
  </si>
  <si>
    <t>Protection Relays</t>
  </si>
  <si>
    <t>Batteries &amp; DC Systems</t>
  </si>
  <si>
    <t>Battery Banks</t>
  </si>
  <si>
    <t>125 VDC</t>
  </si>
  <si>
    <t>No. of banks</t>
  </si>
  <si>
    <t>24 and 48 VDC</t>
  </si>
  <si>
    <t>Battery Chargers</t>
  </si>
  <si>
    <t>No. of chargers</t>
  </si>
  <si>
    <t>SubstationTelemetry Systems</t>
  </si>
  <si>
    <t>RTU</t>
  </si>
  <si>
    <t>No. of RTUs</t>
  </si>
  <si>
    <t>SMS Platform</t>
  </si>
  <si>
    <t>GPS Clocks</t>
  </si>
  <si>
    <t>No. of GPS clocks</t>
  </si>
  <si>
    <t>Human Machine Interface (HMI)</t>
  </si>
  <si>
    <t>No. of HMI's</t>
  </si>
  <si>
    <t>Tower</t>
  </si>
  <si>
    <t>Single Cct Lattice Steel Tower or Monopole</t>
  </si>
  <si>
    <t>Unpainted</t>
  </si>
  <si>
    <t>No of Structures</t>
  </si>
  <si>
    <t>Painted</t>
  </si>
  <si>
    <t>Double Cct Lattice Steel Tower or Monopole</t>
  </si>
  <si>
    <t>Triple Circuit Steel Tower</t>
  </si>
  <si>
    <t>110/66</t>
  </si>
  <si>
    <t>Double Cct Steel Tower or Monopole</t>
  </si>
  <si>
    <t>Quad Circuit Steel Tower</t>
  </si>
  <si>
    <t>350 kV HVDC</t>
  </si>
  <si>
    <t>Single/Double Cct Steel Tower or monopole</t>
  </si>
  <si>
    <t>HVDC Electrode Line</t>
  </si>
  <si>
    <t>Tower Protective Coating</t>
  </si>
  <si>
    <t xml:space="preserve">Tower Foundation </t>
  </si>
  <si>
    <t>Concrete foundation</t>
  </si>
  <si>
    <t>Buried Steel Grillage</t>
  </si>
  <si>
    <t>Concrete Encased Grillage</t>
  </si>
  <si>
    <t>Grillage</t>
  </si>
  <si>
    <t>Non-grillage</t>
  </si>
  <si>
    <t>Conductor</t>
  </si>
  <si>
    <t xml:space="preserve">Copper </t>
  </si>
  <si>
    <t>Circuit Kilometres</t>
  </si>
  <si>
    <t>AAAC</t>
  </si>
  <si>
    <t>ACSR</t>
  </si>
  <si>
    <t>Earthwire</t>
  </si>
  <si>
    <t>OPGW ( includes areaial communications cables)</t>
  </si>
  <si>
    <t>Count of Assets</t>
  </si>
  <si>
    <t>Pole</t>
  </si>
  <si>
    <t>Single Pole (steel)</t>
  </si>
  <si>
    <t>Single Pole (wood/concrete)</t>
  </si>
  <si>
    <t>Pi-Pole (wood/concrete/steel)</t>
  </si>
  <si>
    <t>Unclassified</t>
  </si>
  <si>
    <t>Insulators</t>
  </si>
  <si>
    <t>Composite</t>
  </si>
  <si>
    <t>No. of insulator  circuits sets</t>
  </si>
  <si>
    <t>Glass and Porcelain</t>
  </si>
  <si>
    <t>Attachment Points</t>
  </si>
  <si>
    <t xml:space="preserve">G6(ii): Transmission Line Terrain factor and Corrosion Zones </t>
  </si>
  <si>
    <t xml:space="preserve">Corrosion Zones </t>
  </si>
  <si>
    <t>Route length ( kM)</t>
  </si>
  <si>
    <t>Extreme</t>
  </si>
  <si>
    <t>Very Severe</t>
  </si>
  <si>
    <t>Severe</t>
  </si>
  <si>
    <t>Moderate</t>
  </si>
  <si>
    <t>Low</t>
  </si>
  <si>
    <t>Benign</t>
  </si>
  <si>
    <t>Terrain</t>
  </si>
  <si>
    <t>Flat</t>
  </si>
  <si>
    <t>Hilly</t>
  </si>
  <si>
    <t>Mountainous</t>
  </si>
  <si>
    <t>Rolling</t>
  </si>
  <si>
    <t>Steep</t>
  </si>
  <si>
    <t>Urban</t>
  </si>
  <si>
    <t>Note: these terrain attributes are associated by Transpower with  tower foundations, not on spans which have lengths.</t>
  </si>
  <si>
    <t>Please note:</t>
  </si>
  <si>
    <t>Some rows above have been added by Transpower to complete the data set. Those rows have been coloured orange.</t>
  </si>
  <si>
    <t>SCHEDULE G7: ASSET MANAGEMENT MATURITY ASSESSMENT TOOL (AMMAT)</t>
  </si>
  <si>
    <t>Question No. (See note 1)</t>
  </si>
  <si>
    <t>Function</t>
  </si>
  <si>
    <t>Question</t>
  </si>
  <si>
    <t>Column1</t>
  </si>
  <si>
    <t>Column2</t>
  </si>
  <si>
    <t>Maturity Level 0</t>
  </si>
  <si>
    <t>Maturity Level 1</t>
  </si>
  <si>
    <t>Maturity Level 2</t>
  </si>
  <si>
    <t>Maturity Level 3</t>
  </si>
  <si>
    <t>Maturity Level 4</t>
  </si>
  <si>
    <t>Why</t>
  </si>
  <si>
    <t>Who</t>
  </si>
  <si>
    <t>Record/documented Information</t>
  </si>
  <si>
    <t>User Guidance</t>
  </si>
  <si>
    <t>Evidence—Summary</t>
  </si>
  <si>
    <t>Score</t>
  </si>
  <si>
    <t>Asset management policy</t>
  </si>
  <si>
    <t>To what extent has an asset management policy been documented, authorised and communicated?</t>
  </si>
  <si>
    <t>The organisation does not have a documented asset management policy.</t>
  </si>
  <si>
    <t>The organisation has an asset management policy, but it has not been authorised by top management, or it is not influencing the management of the assets.</t>
  </si>
  <si>
    <t>The organisation has an asset management policy, which has been authorised by top management, but it has had limited circulation.  It may be in use to influence development of strategy and planning but its effect is limited.</t>
  </si>
  <si>
    <t>The asset management policy is authorised by top management, is widely and effectively communicated to all relevant employees and stakeholders, and used to make these persons aware of their asset related obligations.</t>
  </si>
  <si>
    <t>The organisation's process(es) surpass the standard required to comply with requirements set out in a recognised standard.  
The assessor is advised to note in the Evidence section why this is the case and the evidence seen.</t>
  </si>
  <si>
    <t>Widely used AM practice standards require an organisation to document, authorise and communicate its asset management policy (eg, as required in PAS 55 para 4.2 i).  A key pre-requisite of any robust policy is that the organisation's top management must be seen to endorse and fully support it.  Also vital to the effective implementation of the policy, is to tell the appropriate people of its content and their obligations under it.  Where an organisation outsources some of its asset-related activities, then these people and their organisations must equally be made aware of the policy's content.  Also, there may be other stakeholders, such as regulatory authorities and shareholders who should be made aware of it.</t>
  </si>
  <si>
    <t>Top management.  The management team that has overall responsibility for asset management.</t>
  </si>
  <si>
    <t>The organisation's asset management policy, its organisational strategic plan, documents indicating how the asset management policy was based upon the needs of the organisation and evidence of communication.</t>
  </si>
  <si>
    <t>Asset Management Policy</t>
  </si>
  <si>
    <t xml:space="preserve">Transpower's Asset Management Policy has been endorsed by Top Management and is consistent with Transpower's Statement of Corporate Intent, corporate policies, and the requirements of ISO:55001. 
The Asset Management Policy guides Transpower’s asset management strategies and plans, and is widely communicated to stakeholders, employees, and the public.   </t>
  </si>
  <si>
    <t>Asset management strategy</t>
  </si>
  <si>
    <t>What has the organisation done to ensure that its asset management strategy is consistent with other appropriate organisational policies and strategies, and the needs of stakeholders?</t>
  </si>
  <si>
    <t>The organisation has not considered the need to ensure that its asset management strategy is appropriately aligned with the organisation's other organisational policies and strategies or with stakeholder requirements.
                      OR
The organisation does not have an asset management strategy.</t>
  </si>
  <si>
    <t>The need to align the asset management strategy with other organisational policies and strategies as well as stakeholder requirements is understood and work has started to identify the linkages or to incorporate them in the drafting of asset management strategy.</t>
  </si>
  <si>
    <t>Some of the linkages between the long-term asset management strategy and other organisational policies, strategies and stakeholder requirements are defined but the work is fairly well advanced but still incomplete.</t>
  </si>
  <si>
    <t>All linkages are in place and evidence is available to demonstrate that, where appropriate, the organisation's asset management strategy is consistent with its other organisational policies and strategies.  The organisation has also identified and considered the requirements of relevant stakeholders.</t>
  </si>
  <si>
    <t>In setting an organisation's asset management strategy, it is important that it is consistent with any other policies and strategies that the organisation has and has taken into account the requirements of relevant stakeholders.  This question examines to what extent the asset management strategy is consistent with other organisational policies and strategies (eg, as required by PAS 55 para 4.3.1 b) and has taken account of stakeholder requirements as required by PAS 55 para 4.3.1 c).  Generally, this will take into account the same polices, strategies and stakeholder requirements as covered in drafting the asset management policy but at a greater level of detail.</t>
  </si>
  <si>
    <t>Top management.  The organisation's strategic planning team.  The management team that has overall responsibility for asset management.</t>
  </si>
  <si>
    <t>The organisation's asset management strategy document and other related organisational policies and strategies.  Other than the organisation's strategic plan, these could include those relating to health and safety, environmental, etc.  Results of stakeholder consultation.</t>
  </si>
  <si>
    <t>Grid Business Strategic Asset Management Plan (SAMP)</t>
  </si>
  <si>
    <t>Transpower's Grid Business Strategic Asset Management Plan (SAMP) has been endorsed by Top Management and is aligned with Transpower's corporate strategy and objectives. The SAMP guides the development of the asset strategies, the asset management plan, and operational plans.</t>
  </si>
  <si>
    <t>In what way does the organisation's asset management strategy take account of the lifecycle of the assets, asset types and asset systems over which the organisation has stewardship?</t>
  </si>
  <si>
    <t>The organisation has not considered the need to ensure that its asset management strategy is produced with due regard to the lifecycle of the assets, asset types or asset systems that it manages.
                      OR
The organisation does not have an asset management strategy.</t>
  </si>
  <si>
    <t>The need is understood, and the organisation is drafting its asset management strategy to address the lifecycle of its assets, asset types and asset systems.</t>
  </si>
  <si>
    <t>The long-term asset management strategy takes account of the lifecycle of some, but not all, of its assets, asset types and asset systems.</t>
  </si>
  <si>
    <t>The asset management strategy takes account of the lifecycle of all of its assets, asset types and asset systems.</t>
  </si>
  <si>
    <t>Good asset stewardship is the hallmark of an organisation compliant with widely used AM standards.  A key component of this is the need to take account of the lifecycle of the assets, asset types and asset systems.  (For example, this requirement is recognised in 4.3.1 d) of PAS 55).   This question explores what an organisation has done to take lifecycle into account in its asset management strategy.</t>
  </si>
  <si>
    <t>Top management.  People in the organisation with expert knowledge of the assets, asset types, asset systems and their associated life-cycles.  The management team that has overall responsibility for asset management. Those responsible for developing and adopting methods and processes used in asset management</t>
  </si>
  <si>
    <t>The organisation's documented asset management strategy and supporting working documents.</t>
  </si>
  <si>
    <t>Asset Class Strategies</t>
  </si>
  <si>
    <t xml:space="preserve">When establishing the asset management strategy for each of the asset class strategies Transpower has considered the asset-related risk, the physical condition of the assets, age profile, flexibility and suitability of the assets and their intended use. Other items that have been considered are asset type, criticality, resilience, and historical asset related information such as reliability, maintenance records and operational performance.
In terms of the asset lifecycle, in addition to age and condition assessment, Transpower considers growth and customer demand such as electrification to check if the asset is able to meet the present and expected service need of our customers. </t>
  </si>
  <si>
    <t>Asset management plan(s)</t>
  </si>
  <si>
    <t>How does the organisation establish and document its asset management plan(s) across the life cycle activities of its assets and asset systems?</t>
  </si>
  <si>
    <t>The organisation does not have an identifiable asset management plan(s) covering asset systems and critical assets.</t>
  </si>
  <si>
    <t>The organisation has asset management plan(s) but they are not aligned with the asset management strategy and objectives and do not take into consideration the full asset life cycle (including asset creation, acquisition, enhancement, utilisation, maintenance decommissioning and disposal).</t>
  </si>
  <si>
    <t>The organisation is in the process of putting in place comprehensive, documented asset management plan(s) that cover all life cycle activities, clearly aligned to asset management objectives and the asset management strategy.</t>
  </si>
  <si>
    <t>Asset management plan(s) are established, documented, implemented and maintained for asset systems and critical assets to achieve the asset management strategy and asset management objectives across all life cycle phases.</t>
  </si>
  <si>
    <t>The asset management strategy need to be translated into practical plan(s) so that all parties know how the objectives will be achieved.  The development of plan(s) will need to identify the specific tasks and activities required to optimize costs, risks and performance of the assets and/or asset system(s), when they are to be carried out and the resources required.</t>
  </si>
  <si>
    <t>The management team with overall responsibility for the asset management system.  Operations, maintenance and engineering managers.</t>
  </si>
  <si>
    <t>The organisation's asset management plan(s).</t>
  </si>
  <si>
    <t>Asset Management Plan</t>
  </si>
  <si>
    <t xml:space="preserve">The Asset Management Plan is reviewed annually, and this process takes into consideration the requirements of the:
- Asset Management Policy
- Corporate policies (including Risk Management Policy)
-Grid Business Strategic Asset Management Plan (SAMP) and asset management objectives
- Asset Class Strategies and objectives
- Financial and resource capabilities or constraints
- Legal, regulatory, statutory and other asset management requirements
The overall strategies for managing an asset class across its lifecycle are documented in the respective Asset Class Strategies.
</t>
  </si>
  <si>
    <t xml:space="preserve">Asset management plan(s) </t>
  </si>
  <si>
    <t>How has the organisation communicated its plan(s) to all relevant parties to a level of detail appropriate to the receiver's role in their delivery?</t>
  </si>
  <si>
    <t>The organisation does not have plan(s) or their distribution is limited to the authors.</t>
  </si>
  <si>
    <t>The plan(s) are communicated to some of those responsible for delivery of the plan(s).
                      OR 
Communicated to those responsible for delivery is either irregular or ad-hoc.</t>
  </si>
  <si>
    <t>The plan(s) are communicated to most of those responsible for delivery but there are weaknesses in identifying relevant parties resulting in incomplete or inappropriate communication.  The organisation recognises improvement is needed as is working towards resolution.</t>
  </si>
  <si>
    <t>The plan(s) are communicated to all relevant employees, stakeholders and contracted service providers to a level of detail appropriate to their participation or business interests in the delivery of the plan(s) and there is confirmation that they are being used effectively.</t>
  </si>
  <si>
    <t>Plans will be ineffective unless they are communicated to all those, including contracted suppliers and those who undertake enabling function(s).  The plan(s) need to be communicated in a way that is relevant to those who need to use them.</t>
  </si>
  <si>
    <t>The management team with overall responsibility for the asset management system.  Delivery functions and suppliers.</t>
  </si>
  <si>
    <t>Distribution lists for plan(s).  Documents derived from plan(s) which detail the receivers role in plan delivery.  Evidence of communication.</t>
  </si>
  <si>
    <t>Asset Management Plan, Transmission Planning Report,
Customer Engagement Plans</t>
  </si>
  <si>
    <t>The Asset Management Plan (as part of the annual Integrated Transmission Plan) is annually distributed to Transpower's stakeholders, regulatory bodies, finance team, communications team, and all asset and engineering teams across the business. The Asset Management Plan is also available for all employees, customers and members of the public on Transpower's website.
Transpower’s Customer Engagement Plans outline the approach to our engagement with each of our connected customers, including the communication of investments, service levels, asset management plans, works delivery plan and outage plans.</t>
  </si>
  <si>
    <t>How are designated responsibilities for delivery of asset plan actions documented?</t>
  </si>
  <si>
    <t>The organisation has not documented responsibilities for delivery of asset plan actions.</t>
  </si>
  <si>
    <t>Asset management plan(s) inconsistently document responsibilities for delivery of plan actions and activities and/or responsibilities and authorities for implementation inadequate and/or delegation level inadequate to ensure effective delivery and/or contain misalignments with organisational accountability.</t>
  </si>
  <si>
    <t>Asset management plan(s) consistently document responsibilities for the delivery of actions but responsibility/authority levels are inappropriate/ inadequate, and/or there are misalignments within the organisation.</t>
  </si>
  <si>
    <t>Asset management plan(s) consistently document responsibilities for the delivery actions and there is adequate detail to enable delivery of actions.  Designated responsibility and authority for achievement of asset plan actions is appropriate.</t>
  </si>
  <si>
    <t>The implementation of asset management plan(s) relies on (1) actions being clearly identified, (2) an owner allocated and (3) that owner having sufficient delegated responsibility and authority to carry out the work required.  It also requires alignment of actions across the organisation.  This question explores how well the plan(s) set out responsibility for delivery of asset plan actions.</t>
  </si>
  <si>
    <t>The management team with overall responsibility for the asset management system.  Operations, maintenance and engineering managers.  If appropriate, the performance management team.</t>
  </si>
  <si>
    <t>The organisation's asset management plan(s).  Documentation defining roles and responsibilities of individuals and organisational departments.</t>
  </si>
  <si>
    <t>Grid Business Asset Management System Framework</t>
  </si>
  <si>
    <t xml:space="preserve">Designated responsibilities for delivery of the AMP are documented and set out in the Grid Business Asset Management System Framework. The EGM Grid Development has overall responsibility for preparation, drafting and implementation of the AMP. The EGMs Grid Delivery and Operations have responsibility for the Delivery of the plan and operation of the assets.
Responsibilities are also documented in employee position descriptions, and contracts with our service providers and consultants.
</t>
  </si>
  <si>
    <t>What has the organisation done to ensure that appropriate arrangements are made available for the efficient and cost effective implementation of the plan(s)?
(Note this is about resources and enabling support)</t>
  </si>
  <si>
    <t>The organisation has not considered the arrangements needed for the effective implementation of plan(s).</t>
  </si>
  <si>
    <t>The organisation recognises the need to ensure appropriate arrangements are in place for implementation of asset management plan(s) and is in the process of determining an appropriate approach for achieving this.</t>
  </si>
  <si>
    <t>The organisation has arrangements in place for the implementation of asset management plan(s) but the arrangements are not yet adequately efficient and/or effective.  The organisation is working to resolve existing weaknesses.</t>
  </si>
  <si>
    <t>The organisation's arrangements fully cover all the requirements for the efficient and cost effective implementation of asset management plan(s) and realistically address the resources and timescales required, and any changes needed to functional policies, standards, processes and the asset management information system.</t>
  </si>
  <si>
    <t>It is essential that the plan(s) are realistic and can be implemented, which requires appropriate resources to be available and enabling mechanisms in place.  This question explores how well this is achieved.  The plan(s) not only need to consider the resources directly required and timescales, but also the enabling activities, including for example, training requirements, supply chain capability and procurement timescales.</t>
  </si>
  <si>
    <t>The management team with overall responsibility for the asset management system.  Operations, maintenance and engineering managers.  If appropriate, the performance management team.  If appropriate, the performance management team.  Where appropriate the procurement team and service providers working on the organisation's asset-related activities.</t>
  </si>
  <si>
    <t>The organisation's asset management plan(s).  Documented processes and procedures for the delivery of the asset management plan.</t>
  </si>
  <si>
    <t>Grid Works Plan,
Outage Plan, Transpower Grid Delivery Works Planning Process</t>
  </si>
  <si>
    <t xml:space="preserve">The Grid Works Plan and the Outage Plan provide a forecast of work and outage requirements for the grid. 
The Grid Works Plan is a rolling two-year plan derived from the Asset Management Plan. A two year work planning process is initiated annually in collaboration with our service providers, so that work can be planned and scheduled in more detail. These two-year plans and schedules are key inputs to the annual outage planning process which is managed by our operations division. </t>
  </si>
  <si>
    <t>Contingency planning</t>
  </si>
  <si>
    <t>What plan(s) and procedure(s) does the organisation have for identifying and responding to incidents and emergency situations and ensuring continuity of critical asset management activities?</t>
  </si>
  <si>
    <t>The organisation has not considered the need to establish plan(s) and procedure(s) to identify and respond to incidents and emergency situations.</t>
  </si>
  <si>
    <t>The organisation has some ad-hoc arrangements to deal with incidents and emergency situations, but these have been developed on a reactive basis in response to specific events that have occurred in the past.</t>
  </si>
  <si>
    <t>Most credible incidents and emergency situations are identified.  Either appropriate plan(s) and procedure(s) are incomplete for critical activities or they are inadequate.  Training/ external alignment may be incomplete.</t>
  </si>
  <si>
    <t>Appropriate emergency plan(s) and procedure(s) are in place to respond to credible incidents and manage continuity of critical asset management activities consistent with policies and asset management objectives.  Training and external agency alignment is in place.</t>
  </si>
  <si>
    <t>Widely used AM practice standards require that an organisation has plan(s) to identify and respond to emergency situations.  Emergency plan(s) should outline the actions to be taken to respond to specified emergency situations and ensure continuity of critical asset management activities including the communication to, and involvement of, external agencies.  This question assesses if, and how well, these plan(s) triggered, implemented and resolved in the event of an incident.  The plan(s) should be appropriate to the level of risk as determined by the organisation's risk assessment methodology.  It is also a requirement that relevant personnel are competent and trained.</t>
  </si>
  <si>
    <t>The manager with responsibility for developing emergency plan(s).  The organisation's risk assessment team.  People with designated duties within the plan(s) and procedure(s) for dealing with incidents and emergency situations.</t>
  </si>
  <si>
    <t>The organisation's plan(s) and procedure(s) for dealing with emergencies.  The organisation's risk assessments and risk registers.</t>
  </si>
  <si>
    <t>Asset Management Plan, Business continuity plans,
Preparedness Plans</t>
  </si>
  <si>
    <t xml:space="preserve">Transpower’s planning and response to network/asset failures and system emergency events is underpinned by our obligations as a lifeline utility with special post event functions under the CDEM (Civil Defense and Emergency Management) Act and EIPC (Electricity Industry Participation Code). To meet these obligations Transpower has plans and resources in place to coordinate with national and regional civil defence event management plans. Readiness plans are developed, maintained, rehearsed, and reviewed when enacted. This also includes plans for corporate business continuity, grid operations, high risk outages and specific failure plans. 
To meet our Readiness plan objectives requires Transpower to maintain a significant value of strategic spares for critical asset failures and urgent replacement and repairs. 
Budgets to meet our readiness plans are contained within our AMP. Emergency response and restoration contingency budgets are also set in the AMP, the risk policies are outlined in the AMP. 
Contingency budgets are set aside each year to cover unforeseen emergency works. Also, improvement opportunities are tracked via the Major Hazard Risk reviews. Transpower also applies the Coordinated Incident Management System (CIMS) used by NEMA.
</t>
  </si>
  <si>
    <t>Structure, authority and responsibilities</t>
  </si>
  <si>
    <t>What has the organisation done to appoint member(s) of its management team to be responsible for ensuring that the organisation's assets deliver the requirements of the asset management strategy, objectives and plan(s)?</t>
  </si>
  <si>
    <t>Top management has not considered the need to appoint a person or persons to ensure that the organisation's assets deliver the requirements of the asset management strategy, objectives and plan(s).</t>
  </si>
  <si>
    <t>Top management understands the need to appoint a person or persons to ensure that the organisation's assets deliver the requirements of the asset management strategy, objectives and plan(s).</t>
  </si>
  <si>
    <t>Top management has appointed an appropriate people to ensure the assets deliver the requirements of the asset management strategy, objectives and plan(s) but their areas of responsibility are not fully defined and/or they have insufficient delegated authority to fully execute their responsibilities.</t>
  </si>
  <si>
    <t>The appointed person or persons have full responsibility for ensuring that the organisation's assets deliver the requirements of the asset management strategy, objectives and plan(s).  They have been given the necessary authority to achieve this.</t>
  </si>
  <si>
    <t>In order to ensure that the organisation's assets and asset systems deliver the requirements of the asset management policy, strategy and objectives responsibilities need to be allocated to appropriate people who have the necessary authority to fulfil their responsibilities.  (This question, relates to the organisation's assets eg, para b),  s 4.4.1 of PAS 55, making it therefore distinct from the requirement contained in para a), s 4.4.1 of PAS 55).</t>
  </si>
  <si>
    <t>Top management.  People with management responsibility for the delivery of asset management policy, strategy, objectives and plan(s).  People working on asset-related activities.</t>
  </si>
  <si>
    <t>Evidence that managers with responsibility for the delivery of asset management policy, strategy, objectives and plan(s) have been appointed and have assumed their responsibilities.  Evidence may include the organisation's documents relating to its asset management system, organisational charts, job descriptions of post-holders, annual targets/objectives and personal development plan(s) of post-holders as appropriate.</t>
  </si>
  <si>
    <t xml:space="preserve">Grid Business Asset Management System Framework, 
Grid Management Operating System (MOS) </t>
  </si>
  <si>
    <t xml:space="preserve">The grid business asset management system framework, together with the grid management operating system, detail the roles and responsibilities for the management of the asset management functions so that the grid business can meet the objectives of the business. </t>
  </si>
  <si>
    <t>What evidence can the organisation's top management provide to demonstrate that sufficient resources are available for asset management?</t>
  </si>
  <si>
    <t>The organisation's top management has not considered the resources required to deliver asset management.</t>
  </si>
  <si>
    <t>The organisations top management understands the need for sufficient resources but there are no effective mechanisms in place to ensure this is the case.</t>
  </si>
  <si>
    <t>A process exists for determining what resources are required for its asset management activities and in most cases these are available but in some instances resources remain insufficient.</t>
  </si>
  <si>
    <t>An effective process exists for determining the resources needed for asset management and sufficient resources are available.  It can be demonstrated that resources are matched to asset management requirements.</t>
  </si>
  <si>
    <t>Optimal asset management requires top management to ensure sufficient resources are available.  In this context the term 'resources' includes manpower, materials, funding and service provider support.</t>
  </si>
  <si>
    <t>Top management.  The management team that has overall responsibility for asset management.  Risk management team.  The organisation's managers involved in day-to-day supervision of asset-related activities, such as frontline managers, engineers, foremen and chargehands as appropriate.</t>
  </si>
  <si>
    <t>Evidence demonstrating that asset management plan(s) and/or the process(es) for asset management plan implementation consider the provision of adequate resources in both the short and long term.  Resources include funding, materials, equipment, services provided by third parties and personnel (internal and service providers) with appropriate skills competencies and knowledge.</t>
  </si>
  <si>
    <t>Grid Works Plan</t>
  </si>
  <si>
    <t>Transpower understands the need to provide enough resources; a budget has been allocated for resources such as staff, material, equipment, and services from third parties. Transpower endeavours to align the staffing, the structure, and skills with the AMP to ensure effective and efficient implementation. The resource needs are reviewed throughout the planning and programming processes. 
Our processes include internal and external workforce planning to support the growth in work forecast over the next 15 years and is also a key consideration in our regulatory funding applications and procurement. Moreover, Transpower assessed impacts from decarbonisation and electrification and identified the increase and resource requirements as part of its RCP4 submission, and these impacts are regularly reviewed.</t>
  </si>
  <si>
    <t>To what degree does the organisation's top management communicate the importance of meeting its asset management requirements?</t>
  </si>
  <si>
    <t>The organisation's top management has not considered the need to communicate the importance of meeting asset management requirements.</t>
  </si>
  <si>
    <t>The organisations top management understands the need to communicate the importance of meeting its asset management requirements but does not do so.</t>
  </si>
  <si>
    <t>Top management communicates the importance of meeting its asset management requirements but only to parts of the organisation.</t>
  </si>
  <si>
    <t>Top management communicates the importance of meeting its asset management requirements to all relevant parts of the organisation.</t>
  </si>
  <si>
    <t>Widely used AM practice standards require an organisation to communicate the importance of meeting its asset management requirements such that personnel fully understand, take ownership of, and are fully engaged in the delivery of the asset management requirements (eg, PAS 55 s 4.4.1 g).</t>
  </si>
  <si>
    <t>Top management.  The management team that has overall responsibility for asset management.  People involved in the delivery of the asset management requirements.</t>
  </si>
  <si>
    <t>Evidence of such activities as road shows, written bulletins, workshops, team talks and management walk-abouts would assist an organisation to demonstrate it is meeting this requirement of PAS 55.</t>
  </si>
  <si>
    <t xml:space="preserve">Internal website - recorded archive of weekly and monthly roadshows as well as regular staff newsletters/updates. </t>
  </si>
  <si>
    <t>Top management communicate the importance of meeting its asset management requirements during weekly CEO &amp; EGM updates, and two-monthly management roadshow. The tracking against service performance measures and safety is always the first item discussed before reporting other Asset Management metrics.</t>
  </si>
  <si>
    <t>Outsourcing of asset management activities</t>
  </si>
  <si>
    <t>Where the organisation has outsourced some of its asset management activities, how has it ensured that appropriate controls are in place to ensure the compliant delivery of its organisational strategic plan, and its asset management policy and strategy?</t>
  </si>
  <si>
    <t xml:space="preserve">The organisation has not considered the need to put controls in place.
</t>
  </si>
  <si>
    <t>The organisation controls its outsourced activities on an ad-hoc basis, with little regard for ensuring for the compliant delivery of the organisational strategic plan and/or its asset management policy and strategy.</t>
  </si>
  <si>
    <t>Controls systematically considered but currently only provide for the compliant delivery of some, but not all, aspects of the organisational strategic plan and/or its asset management policy and strategy.  Gaps exist.</t>
  </si>
  <si>
    <t>Evidence exists to demonstrate that outsourced activities are appropriately controlled to provide for the compliant delivery of the organisational strategic plan, asset management policy and strategy, and that these controls are integrated into the asset management system</t>
  </si>
  <si>
    <t>Where an organisation chooses to outsource some of its asset management activities, the organisation must ensure that these outsourced process(es) are under appropriate control to ensure that all the requirements of widely used AM standards (eg, PAS 55) are in place, and the asset management policy, strategy objectives and plan(s) are delivered.  This includes ensuring capabilities and resources across a time span aligned to life cycle management.  The organisation must put arrangements in place to control the outsourced activities, whether it be to external providers or to other in-house departments.  This question explores what the organisation does in this regard.</t>
  </si>
  <si>
    <t>Top management.  The management team that has overall responsibility for asset management.  The manager(s) responsible for the monitoring and management of the outsourced activities.  People involved with the procurement of outsourced activities.  The people within the organisations that are performing the outsourced activities.  The people impacted by the outsourced activity.</t>
  </si>
  <si>
    <t>The organisation's arrangements that detail the compliance required of the outsourced activities.  For example, this this could form part of a contract or service level agreement between the organisation and the suppliers of its outsourced activities.  Evidence that the organisation has demonstrated to itself that it has assurance of compliance of outsourced activities.</t>
  </si>
  <si>
    <t>Service Agreements with Service Providers and Engineering Consultants</t>
  </si>
  <si>
    <t xml:space="preserve">Asset management tasks are outsourced to external providers, including engineering design, service delivery (asset inspections and maintenance) and construction. These contracts were retendered in 2022 establishing a more effective contracting and engagement model ensuring an all of business approach. These contracts also include formal requirements for agreed self-audit programmes, and regular reviews of contract requirements are undertaken.
The Partnering Charter has created a collaborative culture with the external providers and performance is reviewed during various meetings which include representatives from multiple levels of the organisation from Executive General Managers to operational staff.  
The performance metrics are also linked to the incentive scheme with the Service Providers. 
Auditing of external providers is ongoing and provides valuable insight into work practice improvements.
</t>
  </si>
  <si>
    <t>Training, awareness and competence</t>
  </si>
  <si>
    <t>How does the organisation develop plan(s) for the human resources required to undertake asset management activities - including the development and delivery of asset management strategy, process(es), objectives and plan(s)?</t>
  </si>
  <si>
    <t>The organisation has not recognised the need for assessing human resources requirements to develop and implement its asset management system.</t>
  </si>
  <si>
    <t>The organisation has recognised the need to assess its human resources requirements and to develop a plan(s).  There is limited recognition of the need to align these with the development and implementation of its asset management system.</t>
  </si>
  <si>
    <t>The organisation has developed a strategic approach to aligning competencies and human resources to the asset management system including the asset management plan but the work is incomplete or has not been consistently implemented.</t>
  </si>
  <si>
    <t>The organisation can demonstrate that plan(s) are in place and effective in matching competencies and capabilities to the asset management system including the plan for both internal and contracted activities.  Plans are reviewed integral to asset management system process(es).</t>
  </si>
  <si>
    <t>There is a need for an organisation to demonstrate that it has considered what resources are required to develop and implement its asset management system.  There is also a need for the organisation to demonstrate that it has assessed what development plan(s) are required to provide its human resources with the skills and competencies to develop and implement its asset management systems.  The timescales over which the plan(s) are relevant should be commensurate with the planning horizons within the asset management strategy considers e.g. if the asset management strategy considers 5, 10 and 15 year time scales then the human resources development plan(s) should align with these.  Resources include both 'in house' and external resources who undertake asset management activities.</t>
  </si>
  <si>
    <t>Senior management responsible for agreement of plan(s).  Managers responsible for developing asset management strategy and plan(s).  Managers with responsibility for development and recruitment of staff (including HR functions).  Staff responsible for training.  Procurement officers.  Contracted service providers.</t>
  </si>
  <si>
    <t>Evidence of analysis of future work load plan(s) in terms of human resources.  Document(s) containing analysis of the organisation's own direct resources and contractors resource capability over suitable timescales.  Evidence, such as minutes of meetings, that suitable management forums are monitoring human resource development plan(s).  Training plan(s), personal development plan(s), contract and service level agreements.</t>
  </si>
  <si>
    <t>People Strategy</t>
  </si>
  <si>
    <t xml:space="preserve">Contractors Service Provider/ Field Workers 
Transpower is a registered Private Training Enterprise (PTE) developing and delivering compliance and trade training to contracted Service Provider and subcontractor field workers who work on Transpower transmission assets. 
Grid Skills train all our Service Providers in the core competencies required to work on our assets (i.e. tower climbing, substation maintainer). 
Service Providers provide workforce plans annually to demonstrate they have the right number of people with the right skills to deliver work to plan
</t>
  </si>
  <si>
    <t>How does the organisation identify competency requirements and then plan, provide and record the training necessary to achieve the competencies?</t>
  </si>
  <si>
    <t>The organisation does not have any means in place to identify competency requirements.</t>
  </si>
  <si>
    <t>The organisation has recognised the need to identify competency requirements and then plan, provide and record the training necessary to achieve the competencies.</t>
  </si>
  <si>
    <t>The organisation is the process of identifying competency requirements aligned to the asset management plan(s) and then plan, provide and record appropriate training.  It is incomplete or inconsistently applied.</t>
  </si>
  <si>
    <t>Competency requirements are in place and aligned with asset management plan(s).  Plans are in place and effective in providing the training necessary to achieve the competencies.  A structured means of recording the competencies achieved is in place.</t>
  </si>
  <si>
    <t>Widely used AM standards require that organisations to undertake a systematic identification of the asset management awareness and competencies required at each level and function within the organisation.  Once identified the training required to provide the necessary competencies should be planned for delivery in a timely and systematic way.  Any training provided must be recorded and maintained in a suitable format.  Where an organisation has contracted service providers in place then it should have a means to demonstrate that this requirement is being met for their employees.  (eg, PAS 55 refers to frameworks suitable for identifying competency requirements).</t>
  </si>
  <si>
    <t>Evidence of an established and applied competency requirements assessment process and plan(s) in place to deliver the required training.  Evidence that the training programme is part of a wider, co-ordinated asset management activities training and competency programme.  Evidence that training activities are recorded and that records are readily available (for both direct and contracted service provider staff) e.g. via organisation wide information system or local records database.</t>
  </si>
  <si>
    <t>Progression Pathways and Competence Frameworks</t>
  </si>
  <si>
    <t xml:space="preserve">Transpower has a progression pathway for engineers, project managers and asset planners. Managers are responsible for workforce planning to ensure that the skills and resources required to meet the business needs now and in the future are meet including team succession planning. This workforce planning is underpinned by progression pathways and the quarterly performance process undertaken with members of the staff. This ensures all teams have a suitable mix of experience, skills, etc to successfully deliver their work programme, and to actively grow the next generation of staff. There is a competency framework for Project Management, Asset Management and for Grid Operators. 
Asset management training plans have been established for asset management roles and related training courses established, including an asset management fundamentals course.
 </t>
  </si>
  <si>
    <t>How does the organization ensure that persons under its direct control undertaking asset management related activities have an appropriate level of competence in terms of education, training or experience?</t>
  </si>
  <si>
    <t>The organization has not recognised the need to assess the competence of person(s) undertaking asset management related activities.</t>
  </si>
  <si>
    <t>Competency of staff undertaking asset management related activities is not managed or assessed in a structured way, other than formal requirements for legal compliance and safety management.</t>
  </si>
  <si>
    <t>The organization is in the process of putting in place a means for assessing the competence of person(s) involved in asset management activities including contractors.  There are gaps and inconsistencies.</t>
  </si>
  <si>
    <t>Competency requirements are identified and assessed for all persons carrying out asset management related activities - internal and contracted.  Requirements are reviewed and staff reassessed at appropriate intervals aligned to asset management requirements.</t>
  </si>
  <si>
    <t xml:space="preserve">A critical success factor for the effective development and implementation of an asset management system is the competence of persons undertaking these activities.  organisations should have effective means in place for ensuring the competence of employees to carry out their designated asset management function(s).  Where an organisation has contracted service providers undertaking elements of its asset management system then the organisation shall assure itself that the outsourced service provider also has suitable arrangements in place to manage the competencies of its employees.  The organisation should ensure that the individual and corporate competencies it requires are in place and actively monitor, develop and maintain an appropriate balance of these competencies.  </t>
  </si>
  <si>
    <t>Managers, supervisors, persons responsible for developing training programmes.  Staff responsible for procurement and service agreements.  HR staff and those responsible for recruitment.</t>
  </si>
  <si>
    <t>Evidence of a competency assessment framework that aligns with established frameworks such as the asset management Competencies Requirements Framework (Version 2.0); National Occupational Standards for Management and Leadership; UK Standard for Professional Engineering Competence, Engineering Council, 2005.</t>
  </si>
  <si>
    <t>Grid Skills Learner Pathways</t>
  </si>
  <si>
    <t xml:space="preserve">Everyone working on Transpower assets must be deemed competent.
Transpower Employees 
Transpower employees who access Transpower sites are signed off for access by a Regional Service Manager upon the successful completion of training. Transpower's strategy to overcome the skills shortage is to encourage personnel development and training of current employees. Transpower has a programme to attract engineering graduates through an engineering graduate programme. 
All staff have training and development plans which are agreed with their manager. 
 Contractors Service Provider/ Field Workers 
Service Specification defines the minimum training and competency requirements for Transpower field work.  Training is also aligned to required industry regulations and codes of practice.
 Transpower Grid Skills holds NZQA programme approval and accreditation for the following training; Substation Maintainer, Line Mechanic, Tower Structure Maintainer and Power Technician. 
Where NZQA qualifications are not used Grid Skills develops and assures training through the Grid Skills Quality Management System. 
 On successful completion of required training courses and acquiring suitable field experience, field workers are deemed competent by their employer based on that employers’ competency processes which are audited by Transpower as part of its regular Service Provider audit process. </t>
  </si>
  <si>
    <t>Communication, participation and consultation</t>
  </si>
  <si>
    <t>How does the organisation ensure that pertinent asset management information is effectively communicated to and from employees and other stakeholders, including contracted service providers?</t>
  </si>
  <si>
    <t>The organisation has not recognised the need to formally communicate any asset management information.</t>
  </si>
  <si>
    <t>There is evidence that the pertinent asset management information to be shared along with those to share it with is being determined.</t>
  </si>
  <si>
    <t>The organisation has determined pertinent information and relevant parties.  Some effective two way communication is in place but as yet not all relevant parties are clear on their roles and responsibilities with respect to asset management information.</t>
  </si>
  <si>
    <t>Two way communication is in place between all relevant parties, ensuring that information is effectively communicated to match the requirements of asset management strategy, plan(s) and process(es).  Pertinent asset information requirements are regularly reviewed.</t>
  </si>
  <si>
    <t>Widely used AM practice standards require that pertinent asset management information is effectively communicated to and from employees and other stakeholders including contracted service providers.  Pertinent information refers to information required in order to effectively and efficiently comply with and deliver asset management strategy, plan(s) and objectives.  This will include for example the communication of the asset management policy, asset performance information, and planning information as appropriate to contractors.</t>
  </si>
  <si>
    <t>Top management and senior management representative(s), employee's representative(s), employee's trade union representative(s); contracted service provider management and employee representative(s); representative(s) from the organisation's Health, Safety and Environmental team.  Key stakeholder representative(s).</t>
  </si>
  <si>
    <t>Asset management policy statement prominently displayed on notice boards, intranet and internet; use of organisation's website for displaying asset performance data; evidence of formal briefings to employees, stakeholders and contracted service providers; evidence of inclusion of asset management issues in team meetings and contracted service provider contract meetings; newsletters, etc.</t>
  </si>
  <si>
    <t>Grid Management Operating System (MOS),
Customer Engagement Plan</t>
  </si>
  <si>
    <r>
      <t>The grid management operating system documents the communication mechanisms between the asset management functions at Transpower.</t>
    </r>
    <r>
      <rPr>
        <sz val="11"/>
        <color rgb="FFFF0000"/>
        <rFont val="Calibri"/>
        <family val="2"/>
        <scheme val="minor"/>
      </rPr>
      <t xml:space="preserve">
</t>
    </r>
    <r>
      <rPr>
        <sz val="11"/>
        <rFont val="Calibri"/>
        <family val="2"/>
        <scheme val="minor"/>
      </rPr>
      <t xml:space="preserve">Transpower’s Customer Engagement Plans document communication between Transpower and its connected customers. The plans includes six principles of engagement including the maintenance of transparent and collaborative engagement, communication channels and engagement plans, including an annual customer engagement survey.
Every two years, Transpower conducts a wider stakeholder engagement survey.
Transpower consults with customers on their desired level of service as part of the five yearly regulatory reset.  This results in a set of service performance measures, which are proposed to the Commerce Commission for approval.  
Transpower’s Management Operating System
The grid business asset management system framework, together with the grid management operating system, detail the roles and responsibilities for the communication of asset management information between employees as well as external providers.
The TPR (Transmission Planning Report) is published annually and sets out our plan for the enhancement and development of the network over the next 15 years. TPR Envision is publically available and uses GIS mapping interface to make it easier for customers and interested parties to understand the grid plans. </t>
    </r>
  </si>
  <si>
    <t>Asset Management System documentation</t>
  </si>
  <si>
    <t>What documentation has the organisation established to describe the main elements of its asset management system and interactions between them?</t>
  </si>
  <si>
    <t>The organisation has not established documentation that describes the main elements of the asset management system.</t>
  </si>
  <si>
    <t>The organisation is aware of the need to put documentation in place and is in the process of determining how to document the main elements of its asset management system.</t>
  </si>
  <si>
    <t>The organisation in the process of documenting its asset management system and has documentation in place that describes some, but not all, of the main elements of its asset management system and their interaction.</t>
  </si>
  <si>
    <t>The organisation has established documentation that comprehensively describes all the main elements of its asset management system and the interactions between them.  The documentation is kept up to date.</t>
  </si>
  <si>
    <t>Widely used AM practice standards require an organisation maintain up to date documentation that ensures that its asset management systems (ie, the systems the organisation has in place to meet the standards) can be understood, communicated and operated.   (eg, s 4.5 of PAS 55 requires the maintenance of up to date documentation of the asset management system requirements specified throughout s 4 of PAS 55).</t>
  </si>
  <si>
    <t>The management team that has overall responsibility for asset management.  Managers engaged in asset management activities.</t>
  </si>
  <si>
    <t>The documented information describing the main elements of the asset management system (process(es)) and their interaction.</t>
  </si>
  <si>
    <t>Grid Business Asset Management System Framework,
Grid Management Operating System (MOS)</t>
  </si>
  <si>
    <t>Transpower's asset management system is well documented through its grid business asset management system framework, grid management operating system and the supporting information on its intranet.</t>
  </si>
  <si>
    <t>Information management</t>
  </si>
  <si>
    <t>What has the organisation done to determine what its asset management information system(s) should contain in order to support its asset management system?</t>
  </si>
  <si>
    <t>The organisation has not considered what asset management information is required.</t>
  </si>
  <si>
    <t>The organisation is aware of the need to determine in a structured manner what its asset information system should contain in order to support its asset management system and is in the process of deciding how to do this.</t>
  </si>
  <si>
    <t>The organisation has developed a structured process to determine what  its asset information system should contain in order to support its asset management system and has commenced implementation of the process.</t>
  </si>
  <si>
    <t>The organisation has determined what its asset information system should contain in order to support its asset management system.  The requirements relate to the whole life cycle and cover information originating from both internal and external sources.</t>
  </si>
  <si>
    <t>Effective asset management requires appropriate information to be available.  Widely used AM standards therefore require the organisation to identify the asset management information it requires in order to support its asset management system.  Some of the information required may be held by suppliers.
The maintenance and development of asset management information systems is a poorly understood specialist activity that is akin to IT management but different from IT management.  This group of questions provides some indications as to whether the capability is available and applied.  Note: To be effective, an asset information management system requires the mobilisation of technology, people and process(es) that create, secure, make available and destroy the information required to support the asset management system.</t>
  </si>
  <si>
    <t>The organisation's strategic planning team.  The management team that has overall responsibility for asset management.  Information management team.  Operations, maintenance and engineering managers</t>
  </si>
  <si>
    <t>Details of the process the organisation has employed to determine what its asset information system should contain in order to support its asset management system.  Evidence that this has been effectively implemented.</t>
  </si>
  <si>
    <t>Asset Information Strategy</t>
  </si>
  <si>
    <t>Transpower has determined what its asset management information system should contain based on our current and future needs, the increasing requirements from various regulatory bodies, the safety management system requirements, as well as the intellectual knowledge of staff.
Transpower has an established data and analytics operating model to ensure asset information is, and continues to be, fit for purpose and of demonstrated value to asset management. This role is supported by a dedicated Asset Data Product Owner role, in the Asset Information team, to specify new asset data products.</t>
  </si>
  <si>
    <t>How does the organisation maintain its asset management information system(s) and ensure that the data held within it (them) is of the requisite quality and accuracy and is consistent?</t>
  </si>
  <si>
    <t>There are no formal controls in place or controls are extremely limited in scope and/or effectiveness.</t>
  </si>
  <si>
    <t>The organisation is aware of the need for effective controls and is in the process of developing an appropriate control process(es).</t>
  </si>
  <si>
    <t>The organisation has developed a controls that will ensure the data held is of the requisite quality and accuracy and is consistent and is in the process of implementing them.</t>
  </si>
  <si>
    <t>The organisation has effective controls in place that ensure the data held is of the requisite quality and accuracy and is consistent.  The controls are regularly reviewed and improved where necessary.</t>
  </si>
  <si>
    <t>The response to the questions is progressive.  A higher scale cannot be awarded without achieving the requirements of the lower scale.
This question explores how the organisation ensures that information management meets widely used AM practice requirements (eg, s 4.4.6 (a), (c) and (d) of PAS 55).</t>
  </si>
  <si>
    <t>The management team that has overall responsibility for asset management.  Users of  the organisational information systems.</t>
  </si>
  <si>
    <t>The asset management information system, together with the policies, procedure(s), improvement initiatives and audits regarding information controls.</t>
  </si>
  <si>
    <t>Grid Asset Information Framework</t>
  </si>
  <si>
    <t xml:space="preserve">Transpower uses Maximo as its key asset information system, and this is supplemented by other asset information systems such as Geospatial, Drawings, and Photos management systems. 
Asset Information is considered a critical control for managing risk, and therefore we regularly assess how well the control is operating and identify and deliver continuous improvement activities. 
To ensure the quality and consistency of data, processes are developed and applied such that data for newly build assets is captured and validated against standards before it is entered into our core system Maximo. For some asset classes, data is reviewed by Subject Matter Experts prior to load. Transpower’s enterprise-wide Data &amp; Analytics modernisation programme has rolled out Snowflake which supporst improved Data Quality dashboards and reporting on asset data completeness and conformance to standards for review and action.                                                                                                                                  Transpower Grid Delivery Quality and Compliance teams conduct real time processes for the verification of asset capability information, and conduct process, documentation, and data audits.
A field mobility app (“Matai”) is used by field workers to streamline the collection of Asset Condition Assessment (CA) information. This has improved data quality by removing manual paper-based recording and office-based data entry which are prone to transcription errors. It also allows the data to be validated and corrected if necessary at the point of entry. It also provides a mechanism for trusted field staff to populate data that is missing (or correct existing data).
</t>
  </si>
  <si>
    <t>How has the organisation's ensured its asset management information system is relevant to its needs?</t>
  </si>
  <si>
    <t>The organisation has not considered the need to determine the relevance of its management information system.  At present there are major gaps between what the information system provides and the organisations needs.</t>
  </si>
  <si>
    <t>The organisation understands the need to ensure its asset management information system is relevant to its needs and is determining an appropriate means by which it will achieve this.  At present there are significant gaps between what the information system provides and the organisations needs.</t>
  </si>
  <si>
    <t>The organisation has developed and is implementing a process to ensure its asset management information system is relevant to its needs.  Gaps between what the information system provides and the organisations needs have been identified and action is being taken to close them.</t>
  </si>
  <si>
    <t>The organisation's asset management information system aligns with its asset management requirements.  Users can confirm that it is relevant to their needs.</t>
  </si>
  <si>
    <t>Widely used AM standards need not be prescriptive about the form of the asset management information system, but simply require that the asset management information system is appropriate to the organisations needs, can be effectively used and can supply information which is consistent and of the requisite quality and accuracy.</t>
  </si>
  <si>
    <t>The organisation's strategic planning team.  The management team that has overall responsibility for asset management.  Information management team.  Users of  the organisational information systems.</t>
  </si>
  <si>
    <t>The documented process the organisation employs to ensure its asset management information system aligns with its asset management requirements.  Minutes of information systems review meetings involving users.</t>
  </si>
  <si>
    <t xml:space="preserve">Transpower's asset management information system is reviewed and aligned to current asset management requirements, it also aligns with the increasing regulatory and safety management requirements. Transpower includes in the annual business plan a budget for continual improvement of asset information. Maximo and Geospatial systems are part of a regular ICT lifecycle refresh schedule to ensure the systems continue to be well supported. A Photos and Multimedia platform collects and manages this content to align with changing technology and data collection practices. The Digital Engineering programme has delivered a new 3D model management system to improve management (and provide efficiencies) of detailed substation engineering models throughout the works delivery lifecycle. A new vegetation management system ihas been delivered.
</t>
  </si>
  <si>
    <t>Risk management process(es)</t>
  </si>
  <si>
    <t>How has the organisation documented process(es) and/or procedure(s) for the identification and assessment of asset and asset management related risks throughout the asset life cycle?</t>
  </si>
  <si>
    <t>The organisation has not considered the need to document process(es) and/or procedure(s) for the identification and assessment of asset and asset management related risks throughout the asset life cycle.</t>
  </si>
  <si>
    <t>The organisation is aware of the need to document the management of asset related risk across the asset lifecycle.  The organisation has plan(s) to formally document all relevant process(es) and procedure(s) or has already commenced this activity.</t>
  </si>
  <si>
    <t>The organisation is in the process of documenting the identification and assessment of asset related risk across the asset lifecycle but it is incomplete or there are inconsistencies between approaches and a lack of integration.</t>
  </si>
  <si>
    <t>Identification and assessment of asset related risk across the asset lifecycle is fully documented.  The organisation can demonstrate that appropriate documented mechanisms are integrated across life cycle phases and are being consistently applied.</t>
  </si>
  <si>
    <t>Risk management is an important foundation for proactive asset management.  Its overall purpose is to understand the cause, effect and likelihood of adverse events occurring, to optimally manage such risks to an acceptable level, and to provide an audit trail for the management of risks.  Widely used standards require the organisation to have process(es) and/or procedure(s) in place that set out how the organisation identifies and assesses asset and asset management related risks.  The risks have to be considered across the four phases of the asset lifecycle (eg, para 4.3.3 of PAS 55).</t>
  </si>
  <si>
    <t>The top management team in conjunction with the organisation's senior risk management representatives.  There may also be input from the organisation's Safety, Health and Environment team.  Staff who carry out risk identification and assessment.</t>
  </si>
  <si>
    <t>The organisation's risk management framework and/or evidence of specific process(es) and/ or procedure(s) that deal with risk control mechanisms.  Evidence that the process(es) and/or procedure(s) are implemented across the business and maintained.  Evidence of agendas and minutes from risk management meetings.  Evidence of feedback in to process(es) and/or procedure(s) as a result of incident investigation(s).  Risk registers and assessments.</t>
  </si>
  <si>
    <t>Transpower Corporate Risk Policy,
Transpower Risk Management Guidelines</t>
  </si>
  <si>
    <t>Transpower has identified critical risks and critical controls, and developed risk bowties to cover all aspects of its asset management activities. Bowties and the associated critical controls are aligned and integrated into the Asset Management System Framework. Bowties are reviewed at regular intervals to ensure they reflect any changes in the operating environment. Asset Health and Asset Criticality frameworks provide a view of asset failure risk.                                      
Our resilience strategy describes our known threats and major hazards, together with our strategic approaches and key objectives to managing a resilient grid. We are delivering the RCP4 proactive resilience programmes to manage these risks.</t>
  </si>
  <si>
    <t>Use and maintenance of asset risk information</t>
  </si>
  <si>
    <t>How does the organisation ensure that the results of risk assessments provide input into the identification of adequate resources and training and competency needs?</t>
  </si>
  <si>
    <t>The organisation has not considered the need to conduct risk assessments.</t>
  </si>
  <si>
    <t>The organisation is aware of the need to consider the results of risk assessments and effects of risk control measures to provide input into reviews of resources, training and competency needs.  Current input is typically ad-hoc and reactive.</t>
  </si>
  <si>
    <t>The organisation is in the process ensuring that outputs of risk assessment are included in developing requirements for resources and training.  The implementation is incomplete and there are gaps and inconsistencies.</t>
  </si>
  <si>
    <t>Outputs from risk assessments are consistently and systematically used as inputs to develop resources, training and competency requirements.  Examples and evidence is available.</t>
  </si>
  <si>
    <t>Widely used AM standards require that the output from risk assessments are considered and that adequate resource (including staff) and training is identified to match the requirements.  It is a further requirement that the effects of the control measures are considered, as there may be implications in resources and training required to achieve other objectives.</t>
  </si>
  <si>
    <t>Staff responsible for risk assessment and those responsible for developing and approving resource and training plan(s).  There may also be input from the organisation's Safety, Health and Environment team.</t>
  </si>
  <si>
    <t>The organisations risk management framework.  The organisation's resourcing plan(s) and training and competency plan(s).  The organisation should be able to demonstrate appropriate linkages between the content of resource plan(s) and training and competency plan(s) to the risk assessments and risk control measures that have been developed.</t>
  </si>
  <si>
    <t>Bowties, Control Self Assessments</t>
  </si>
  <si>
    <t xml:space="preserve">The critical control assessment reviews are used to inform improvement actions and include controls for specialist skills and competency. 
The major hazard reviews are used to inform investment and contingency planning (including the spares policy).                                                                                                                                                      Transpower monitors the external technical and scientific environment and as it changes, for example, changing risks due to climate change, we incorporate that knowledge in our assets impacts.
Asset Health and/or Asset Criticality are used to inform investment plans to replace or refurbish assets, and the prioritisation of defects.
</t>
  </si>
  <si>
    <t>Legal and other requirements</t>
  </si>
  <si>
    <t>What procedure does the organisation have to identify and provide access to its legal, regulatory, statutory and other asset management requirements, and how is requirements incorporated into the asset management system?</t>
  </si>
  <si>
    <t>The organisation has not considered the need to identify its legal, regulatory, statutory and other asset management requirements.</t>
  </si>
  <si>
    <t>The organisation identifies some its legal, regulatory, statutory and other asset management requirements, but this is done in an ad-hoc manner in the absence of a procedure.</t>
  </si>
  <si>
    <t>The organisation has procedure(s) to identify its legal, regulatory, statutory and other asset management requirements, but the information is not kept up to date, inadequate or inconsistently managed.</t>
  </si>
  <si>
    <t>Evidence exists to demonstrate that the organisation's  legal, regulatory, statutory and other asset management requirements are identified and kept up to date.  Systematic mechanisms for identifying relevant legal and statutory requirements.</t>
  </si>
  <si>
    <t>In order for an organisation to comply with its legal, regulatory, statutory and other asset management requirements, the organisation first needs to ensure that it knows what they are (eg, PAS 55 specifies this in s 4.4.8).  It is necessary to have systematic and auditable mechanisms in place to identify new and changing requirements.  Widely used AM standards also require that requirements are incorporated into the asset management system (e.g. procedure(s) and process(es))</t>
  </si>
  <si>
    <t>Top management.  The organisations regulatory team.  The organisation's legal team or advisors.  The management team with overall responsibility for the asset management system.  The organisation's health and safety team or advisors.  The organisation's policy making team.</t>
  </si>
  <si>
    <t>The organisational processes and procedures for ensuring information of this type is identified, made accessible to those requiring the information and is incorporated into asset management strategy and objectives</t>
  </si>
  <si>
    <t>Transpower's Asset Management Policy requires compliance with all relevant laws and regulations when undertaking asset management activities. These include compliance with the Health and Safety at Work Act 2015, Commerce Act 1986 (Input Methodologies, Information Disclosures and individual price-quality path), the Electricity Industry Act 2010 (EIPC 2010) and the Resource Management Act 1991. 
Transpower's asset management processes such as the Decision Framework, Asset Health and MCP Approval have all been developed to be consistent with these requirements.</t>
  </si>
  <si>
    <t>Life Cycle Activities</t>
  </si>
  <si>
    <t>How does the organisation establish implement and maintain process(es) for the implementation of its asset management plan(s) and control of activities across the creation, acquisition or enhancement of assets.  This includes design, modification, procurement, construction and commissioning activities?</t>
  </si>
  <si>
    <t>The organisation does not have process(es) in place to manage and control the implementation of asset management plan(s) during activities related to asset creation including design, modification, procurement, construction and commissioning.</t>
  </si>
  <si>
    <t>The organisation is aware of the need to have process(es) and procedure(s) in place to manage and control the implementation of asset management plan(s) during activities related to asset creation including design, modification, procurement, construction and commissioning but currently do not have these in place (note: procedure(s) may exist but they are inconsistent/incomplete).</t>
  </si>
  <si>
    <t>The organisation is in the process of putting in place process(es) and procedure(s) to manage and control the implementation of asset management plan(s) during activities related to asset creation including design, modification, procurement, construction and commissioning.  Gaps and inconsistencies are being addressed.</t>
  </si>
  <si>
    <t>Effective process(es) and procedure(s) are in place to manage and control the implementation of asset management plan(s) during activities related to asset creation including design, modification, procurement, construction and commissioning.</t>
  </si>
  <si>
    <t>Life cycle activities are about the implementation of asset management plan(s) i.e. they are the "doing" phase.  They need to be done effectively and well in order for asset management to have any practical meaning.  As a consequence, widely used standards (eg, PAS 55 s 4.5.1) require organisations to have in place appropriate process(es) and procedure(s) for the implementation of asset management plan(s) and control of lifecycle activities.   This question explores those aspects relevant to asset creation.</t>
  </si>
  <si>
    <t>Asset managers, design staff, construction staff and project managers from other impacted areas of the business, e.g. Procurement</t>
  </si>
  <si>
    <t>Documented process(es) and procedure(s) which are relevant to demonstrating the effective management and control of life cycle activities during asset creation, acquisition, enhancement including design, modification, procurement, construction and commissioning.</t>
  </si>
  <si>
    <t>Asset Planning Decision Framework, Options Assessment Approach, Works Delivery Frameworks</t>
  </si>
  <si>
    <t>The asset lifecycle functions are described in Transpower's Asset Management System Framework. The asset planning decision framework and delivery frameworks document these functions in more detail and provide effective management and control of activities during planning decision-making, engineering design, procurement, resource management and the acquisition and commissioning of assets.</t>
  </si>
  <si>
    <t>How does the organisation ensure that process(es) and/or procedure(s) for the implementation of asset management plan(s) and control of activities during maintenance (and inspection) of assets are sufficient to ensure activities are carried out under specified conditions, are consistent with asset management strategy and control cost, risk and performance?</t>
  </si>
  <si>
    <t>The organisation does not have process(es)/procedure(s) in place to control or manage the implementation of asset management plan(s) during this life cycle phase.</t>
  </si>
  <si>
    <t>The organisation is aware of the need to have process(es) and procedure(s) in place to manage and control the implementation of asset management plan(s) during this life cycle phase but currently do not have these in place and/or there is no mechanism for confirming they are effective and where needed modifying them.</t>
  </si>
  <si>
    <t>The organisation is in the process of putting in place process(es) and procedure(s) to manage and control the implementation of asset management plan(s) during this life cycle phase.  They include a process for confirming the process(es)/procedure(s) are effective and if necessary carrying out modifications.</t>
  </si>
  <si>
    <t>The organisation has in place process(es) and procedure(s) to manage and control the implementation of asset management plan(s) during this life cycle phase.  They include a process, which is itself regularly reviewed to ensure it is effective, for confirming the process(es)/ procedure(s) are effective and if necessary carrying out modifications.</t>
  </si>
  <si>
    <t>Having documented process(es) which ensure the asset management plan(s) are implemented in accordance with any specified conditions, in a manner consistent with the asset management policy, strategy and objectives and in such a way that cost, risk and asset system performance are appropriately controlled is critical.  They are an essential part of turning intention into action (eg, as required by PAS 55 s 4.5.1).</t>
  </si>
  <si>
    <t>Asset managers, operations managers, maintenance managers and project managers from other impacted areas of the business</t>
  </si>
  <si>
    <t>Documented procedure for review.  Documented procedure for audit of process delivery.  Records of previous audits, improvement actions and documented confirmation that actions have been carried out.</t>
  </si>
  <si>
    <t>Work Management Manual, 
Service specifications and Standard Maintenance Procedures</t>
  </si>
  <si>
    <t xml:space="preserve">The asset lifecycle functions are described in Transpower's Asset Management System Framework. The work management manual and delivery frameworks document these functions in more detail and provide effective management and control of activities during maintenance decision-making, procurement, resource management, reliability engineering and maintenance delivery.
The Work Management Manual outlines the maintenance process from work identification and planning through to delivery of work, commercial control, and continual improvement. 
Service specifications and Standard Maintenance Procedures detail when and how to perform maintenance activities.  </t>
  </si>
  <si>
    <t>Performance and condition monitoring</t>
  </si>
  <si>
    <t>How does the organisation measure the performance and condition of its assets?</t>
  </si>
  <si>
    <t>The organisation has not considered how to monitor the performance and condition of its assets.</t>
  </si>
  <si>
    <t>The organisation recognises the need for monitoring asset performance but has not developed a coherent approach.  Measures are incomplete, predominantly reactive and lagging.  There is no linkage to asset management objectives.</t>
  </si>
  <si>
    <t>The organisation is developing coherent asset performance monitoring linked to asset management objectives.  Reactive and proactive measures are in place.  Use is being made of leading indicators and analysis.  Gaps and inconsistencies remain.</t>
  </si>
  <si>
    <t>Consistent asset performance monitoring linked to asset management objectives is in place and universally used including reactive and proactive measures.  Data quality management and review process are appropriate.  Evidence of leading indicators and analysis.</t>
  </si>
  <si>
    <t>Widely used AM standards require that organisations establish implement and maintain procedure(s) to monitor and measure the performance and/or condition of assets and asset systems.  They further set out requirements in some detail for reactive and proactive monitoring, and leading/lagging performance indicators together with the monitoring or results to provide input to corrective actions and continual improvement.  There is an expectation that performance and condition monitoring will provide input to improving asset management strategy, objectives and plan(s).</t>
  </si>
  <si>
    <t>A broad cross-section of the people involved in the organisation's asset-related activities from data input to decision-makers, i.e. an end-to end assessment.  This should include contactors and other relevant third parties as appropriate.</t>
  </si>
  <si>
    <t>Functional policy and/or strategy documents for performance or condition monitoring and measurement.  The organisation's performance monitoring frameworks, balanced scorecards etc.  Evidence of the reviews of any appropriate performance indicators and the action lists resulting from these reviews.  Reports and trend analysis using performance and condition information.  Evidence of the use of performance and condition information shaping improvements and supporting asset management strategy, objectives and plan(s).</t>
  </si>
  <si>
    <t>Asset Health Framework</t>
  </si>
  <si>
    <t>Condition: Transpower publishes condition-based asset health internally and to the regulator on an annual basis. The asset health models utilise condition data, are a strong leading indicator for performance and are used as an input into planning decision framework.
Performance monitoring: Transpower has service measures on grid performance that are reported monthly and incentivised by the regulator. The data collected for this also provides performance related asset class strategic objectives to be measured.</t>
  </si>
  <si>
    <t>Investigation of asset-related failures, incidents and nonconformities</t>
  </si>
  <si>
    <t>How does the organisation ensure responsibility and the authority for the handling, investigation and mitigation of asset-related failures, incidents and emergency situations and non conformances is clear, unambiguous, understood and communicated?</t>
  </si>
  <si>
    <t>The organisation has not considered the need to define the appropriate responsibilities and the authorities.</t>
  </si>
  <si>
    <t>The organisation understands the requirements and is in the process of determining how to define them.</t>
  </si>
  <si>
    <t>The organisation are in the process of defining the responsibilities and authorities with evidence.  Alternatively there are some gaps or inconsistencies in the identified responsibilities/authorities.</t>
  </si>
  <si>
    <t>The organisation have defined the appropriate responsibilities and authorities and evidence is available to show that these are applied across the business and kept up to date.</t>
  </si>
  <si>
    <t>Widely used AM standards require that the organisation establishes implements and maintains process(es) for the handling and investigation of failures incidents and non-conformities for assets and sets down a number of expectations.  Specifically this question examines the requirement to define clearly responsibilities and authorities for these activities, and communicate these unambiguously to relevant people including external stakeholders if appropriate.</t>
  </si>
  <si>
    <t>The organisation's safety and environment management team.  The team with overall responsibility for the management of the assets.  People who have appointed roles within the asset-related investigation procedure, from those who carry out the investigations to senior management who review the recommendations.  Operational controllers responsible for managing the asset base under fault conditions and maintaining services to customers.  Contractors and other third parties as appropriate.</t>
  </si>
  <si>
    <t>Process(es) and procedure(s) for the handling, investigation and mitigation of asset-related failures, incidents and emergency situations and non conformances.  Documentation of assigned responsibilities and authority to employees.  Job Descriptions, Audit reports.  Common communication systems i.e. all Job Descriptions on Internet etc.</t>
  </si>
  <si>
    <t>Operational Event Management Guidelines,
Grid Management Operating System (MOS)</t>
  </si>
  <si>
    <t>Transpower’s grid management operating system (MOS) ensures ongoing evaluation, management review and improvement of asset management activities.
Real time operational event management and fault response activities are well managed by grid asset controllers, service delivery managers, and operational engineering teams, with supporting frameworks well embedded for incident, investigation management, and corrective actions to address root cause. 
Planned maintenance, corrective maintenance, defect management, risk assessment, prioritization, problem, cause, remedy, and application of five whys are in place to prevent, and where required, manage asset failures. 
Asset performance and reliability is assessed and guidelines for service providers and engineering teams are in place for minimising repeat faults (Root Cause Analysis), and asset feedback is provided to asset portfolio owners as inputs into long term planning and mitigations.</t>
  </si>
  <si>
    <t>Audit</t>
  </si>
  <si>
    <t>What has the organisation done to establish procedure(s) for the audit of its asset management system (process(es))?</t>
  </si>
  <si>
    <t>The organisation has not recognised the need to establish procedure(s) for the audit of its asset management system.</t>
  </si>
  <si>
    <t>The organisation understands the need for audit procedure(s) and is determining the appropriate scope, frequency and methodology(s).</t>
  </si>
  <si>
    <t>The organisation is establishing its audit procedure(s) but they do not yet cover all the appropriate asset-related activities.</t>
  </si>
  <si>
    <t>The organisation can demonstrate that its audit procedure(s) cover all the appropriate asset-related activities and the associated reporting of audit results.  Audits are to an appropriate level of detail and consistently managed.</t>
  </si>
  <si>
    <t>This question seeks to explore what the organisation has done to comply with the standard practice AM audit requirements (eg, the associated requirements of PAS 55 s 4.6.4 and its linkages to s 4.7).</t>
  </si>
  <si>
    <t>The management team responsible for its asset management procedure(s).  The team with overall responsibility for the management of the assets.  Audit teams, together with key staff responsible for asset management.  For example, Asset Management Director, Engineering Director.  People with responsibility for carrying out risk assessments</t>
  </si>
  <si>
    <t>The organisation's asset-related audit procedure(s).  The organisation's methodology(s) by which it determined the scope and frequency of the audits and the criteria by which it identified the appropriate audit personnel.  Audit schedules, reports etc.  Evidence of the procedure(s) by which the audit results are presented, together with any subsequent communications.  The risk assessment schedule or risk registers.</t>
  </si>
  <si>
    <t>Transpower Risk Policy, 
Transpower Risk Management Guidelines</t>
  </si>
  <si>
    <t xml:space="preserve">Transpower utilises the three lines of assurance approach which includes a combination of audits, assessments, self-assessments, and reviews.
An annual corporate risk and assurance work plan incorporates third line independent assurance of key corporate and asset management processes.
Quality Assurance second line assurance activity is in place and aligned to the Transpower risk and assurance framework and integrates with health and safety assurance activities. Audits involving documented criteria are conducted as part of an annual assurance programme to test and verify that Transpower requirements are being met. Minimum requirements and processes for assurance and self-audit programmes for external providers is in place.   Management systems of external providers and selected relevant Transpower business functions involved in asset management lifecycle from design through to disposal are audited biennially.
Critical control self-assessment rounds are run biannually to evaluate the effectiveness of key asset management functions and processes. 
Grid performance metrics are externally audited annually, and regulatory compliance reports provided. </t>
  </si>
  <si>
    <t>Corrective &amp; Preventative action</t>
  </si>
  <si>
    <t>How does the organisation instigate appropriate corrective and/or preventive actions to eliminate or prevent the causes of identified poor performance and non conformance?</t>
  </si>
  <si>
    <t>The organisation does not recognise the need to have systematic approaches to instigating corrective or preventive actions.</t>
  </si>
  <si>
    <t>The organisation recognises the need to have systematic approaches to instigating corrective or preventive actions.  There is ad-hoc implementation for corrective actions to address failures of assets but not the asset management system.</t>
  </si>
  <si>
    <t>The need is recognized for systematic instigation of preventive and corrective actions to address root causes of non compliance or incidents identified by investigations, compliance evaluation or audit.  It is only partially or inconsistently in place.</t>
  </si>
  <si>
    <t>Mechanisms are consistently in place and effective for the systematic instigation of preventive and corrective actions to address root causes of non compliance or incidents identified by investigations, compliance evaluation or audit.</t>
  </si>
  <si>
    <t>Having investigated asset related failures, incidents and non-conformances, and taken action to mitigate their consequences, an organisation is  required to implement preventative and corrective actions to address root causes.  Incident and failure investigations are only useful if appropriate actions are taken as a result to assess changes to a businesses risk profile and ensure that appropriate arrangements are in place should a recurrence of the incident happen.  Widely used AM standards also require that necessary changes arising from preventive or corrective action are made to the asset management system.</t>
  </si>
  <si>
    <t>The management team responsible for its asset management procedure(s).  The team with overall responsibility for the management of the assets.  Audit and incident investigation teams.  Staff responsible for planning and managing corrective and preventive actions.</t>
  </si>
  <si>
    <t>Analysis records, meeting notes and minutes, modification records.  Asset management plan(s), investigation reports, audit reports, improvement programmes and projects.  Recorded changes to asset management procedure(s) and process(es).  Condition and performance reviews.  Maintenance reviews</t>
  </si>
  <si>
    <t xml:space="preserve">National Event Review Group,
Reliability Management Strategy </t>
  </si>
  <si>
    <t xml:space="preserve">The grid asset management system framework manages day to day operational events and incidents. Event and incident management ensures return to normal operating mode or restoration of service, through application of required actions. Events and incidents are investigated at a level based on incident severity and targets the identification of recommendations to address contributory factors and elimination of root causes.
Investigations, poor performance or non-conformance of national significance are elevated to the National Event Review Group (NERG) by regional Event Review Group’s (ERG’s) and control room Operational Review Group (ORG). NERG conducts a management review into findings, contributory factors, and identified root cause(s) and will endorse and formalise corrective actions for management and monitoring. The NERG governs the Transpower problem and investigation management (RESOLVE) Process.
A Reliability Advisory Group enables the grid business to realise the benefits of reliability engineering through the implementation of the Reliability Management Strategy, applying a coordinated approach to reliability engineering principles across its asset management functions. For instance, Transpower operational engineering has increased online monitoring of SF6 gas compartments which enables a more proactive response.
</t>
  </si>
  <si>
    <t>Continual Improvement</t>
  </si>
  <si>
    <t>How does the organisation achieve continual improvement in the optimal combination of costs, asset related risks and the performance and condition of assets and asset systems across the whole life cycle?</t>
  </si>
  <si>
    <t>The organisation does not consider continual improvement of these factors to be a requirement, or has not considered the issue.</t>
  </si>
  <si>
    <t>A Continual Improvement ethos is recognised as beneficial, however it has just been started, and or covers partially the asset drivers.</t>
  </si>
  <si>
    <t>Continuous improvement process(es) are set out and include consideration of cost risk, performance and condition for assets managed across the whole life cycle but it is not yet being systematically applied.</t>
  </si>
  <si>
    <t>There is evidence to show that continuous improvement process(es) which include consideration of cost risk, performance and condition for assets managed across the whole life cycle are being systematically applied.</t>
  </si>
  <si>
    <t>Widely used AM standards have requirements to establish, implement and maintain process(es)/procedure(s) for identifying, assessing, prioritising and implementing actions to achieve continual improvement.  Specifically there is a requirement to demonstrate continual improvement in optimisation of cost risk and performance/condition of assets across the life cycle.  This question explores an organisation's capabilities in this area—looking for systematic improvement mechanisms rather that reviews and audit (which are separately examined).</t>
  </si>
  <si>
    <t>The top management of the organisation.  The manager/team responsible for managing the organisation's asset management system, including its continual improvement.  Managers responsible for policy development and implementation.</t>
  </si>
  <si>
    <t>Records showing systematic exploration of improvement.  Evidence of new techniques being explored and implemented.  Changes in procedure(s) and process(es) reflecting improved use of optimisation tools/techniques and available information.  Evidence of working parties and research.</t>
  </si>
  <si>
    <t xml:space="preserve">Grid Management Operating System (MOS) </t>
  </si>
  <si>
    <t>Transpower’s grid management operating system (MOS) ensures ongoing evaluation, management review and improvement of asset management activities.
Asset management objectives, delivery progress against the Asset Management Plan and the performance and condition of the assets are monitored, managed and reviewed. Opportunities to improve the asset management system are identified, prioritised, and implemented.</t>
  </si>
  <si>
    <t>How does the organisation seek and acquire knowledge about new asset management related technology and practices, and evaluate their potential benefit to the organisation?</t>
  </si>
  <si>
    <t>The organisation makes no attempt to seek knowledge about new asset management related technology or practices.</t>
  </si>
  <si>
    <t>The organisation is inward looking, however it recognises that asset management is not sector specific and other sectors have developed good practice and new ideas that could apply.  Ad-hoc approach.</t>
  </si>
  <si>
    <t>The organisation has initiated asset management communication within sector to share and, or identify 'new' to sector asset management practices and seeks to evaluate them.</t>
  </si>
  <si>
    <t>The organisation actively engages internally and externally with other asset management practitioners, professional bodies and relevant conferences.  Actively investigates and evaluates new practices and evolves its asset management activities using appropriate developments.</t>
  </si>
  <si>
    <t>One important aspect of continual improvement is where an organisation looks beyond its existing boundaries and knowledge base to look at what 'new things are on the market'.  These new things can include equipment, process(es), tools, etc.  An organisation which does this (eg, by the PAS 55 s 4.6 standards) will be able to demonstrate that it continually seeks to expand its knowledge of all things affecting its asset management approach and capabilities.  The organisation will be able to demonstrate that it identifies any such opportunities to improve, evaluates them for suitability to its own organisation and implements them as appropriate.  This question explores an organisation's approach to this activity.</t>
  </si>
  <si>
    <t>The top management of the organisation.  The manager/team responsible for managing the organisation's asset management system, including its continual improvement.  People who monitor the various items that require monitoring for 'change'.  People that implement changes to the organisation's policy, strategy, etc.  People within an organisation with responsibility for investigating, evaluating, recommending and implementing new tools and techniques, etc.</t>
  </si>
  <si>
    <t>Research and development projects and records, benchmarking and participation knowledge exchange professional forums.  Evidence of correspondence relating to knowledge acquisition.  Examples of change implementation and evaluation of new tools, and techniques linked to asset management strategy and objectives.</t>
  </si>
  <si>
    <t>CIGRE Library
EEA Papers
Asset Management Council membership
ITAMS Benchmarking Study</t>
  </si>
  <si>
    <t>Transpower acquires knowledge about new asset management related technology and practices by researching international papers and standards to identify benchmarks for asset management practices, as well as sending engineering staff on conferences and forums to gain knowledge of new and innovative asset management techniques and practices. Transpower is a corporate member of the Asset Management Council, with many staff holding memberships, attending webinars and contributing to the operation of the NZ Chapter. Transpower also actively engages in industry discussions with other transmission and networking companies, professional bodies, and regulatory bodies about what comprises the best asset management system, technology, and practices, including participation in an international benchmarking study for Transmission companies (ITAMS). Transpower’s strategies and plans, such as the strategic asset management plan and asset class strategies are periodically reviewed, to incorporate the above. Currently, Transpower is involved or holds a membership with CEATI in North America, CIGRE, Asset Management Council (Australia), EEA, JiCable, Network users’ groups e.g., switchgear users’ group, HVDC users’ group.</t>
  </si>
  <si>
    <t>Note1</t>
  </si>
  <si>
    <t>The question numbers  refer to te review clauses in pas 55 assesement methodology</t>
  </si>
  <si>
    <t>SCHEDULE G8: AMMAT RESULTS SUMMARY</t>
  </si>
  <si>
    <t xml:space="preserve">Structure, authority and responsibilities </t>
  </si>
  <si>
    <t xml:space="preserve">Information management </t>
  </si>
  <si>
    <t>Overall average score</t>
  </si>
  <si>
    <t>Focus</t>
  </si>
  <si>
    <t>Assessment Area</t>
  </si>
  <si>
    <t xml:space="preserve"> Assessment Area Average</t>
  </si>
  <si>
    <t>Questions</t>
  </si>
  <si>
    <t>Process</t>
  </si>
  <si>
    <t>Asset strategy and delivery</t>
  </si>
  <si>
    <t>10, 11, 26, 33, 69, 91 and 109</t>
  </si>
  <si>
    <t>Documentation, controls and review</t>
  </si>
  <si>
    <r>
      <t xml:space="preserve">45, 59, </t>
    </r>
    <r>
      <rPr>
        <sz val="11"/>
        <rFont val="Calibri"/>
        <family val="2"/>
      </rPr>
      <t>82, 88, 95, 105 and 113</t>
    </r>
  </si>
  <si>
    <t>Systems, integration and information management</t>
  </si>
  <si>
    <t>31, 62, 63 and 64</t>
  </si>
  <si>
    <t>Communication and participation</t>
  </si>
  <si>
    <r>
      <rPr>
        <sz val="11"/>
        <rFont val="Calibri"/>
        <family val="2"/>
      </rPr>
      <t>3, 27, 42 and 53</t>
    </r>
  </si>
  <si>
    <t>People</t>
  </si>
  <si>
    <t>Structure, capability and authority</t>
  </si>
  <si>
    <r>
      <t xml:space="preserve">29, </t>
    </r>
    <r>
      <rPr>
        <sz val="11"/>
        <rFont val="Calibri"/>
        <family val="2"/>
      </rPr>
      <t>37, 99 and 115</t>
    </r>
  </si>
  <si>
    <t>Competency and training</t>
  </si>
  <si>
    <r>
      <t xml:space="preserve">40, 48, 49, </t>
    </r>
    <r>
      <rPr>
        <sz val="11"/>
        <rFont val="Calibri"/>
        <family val="2"/>
      </rPr>
      <t>50 and 79</t>
    </r>
  </si>
  <si>
    <t>SCHEDULE SO1: SYSTEM OPERATOR</t>
  </si>
  <si>
    <t>SO1(i): Return on Investment</t>
  </si>
  <si>
    <t>($000)</t>
  </si>
  <si>
    <t>Operating surplus/(deficit)</t>
  </si>
  <si>
    <t>Assets purchased or commissioned</t>
  </si>
  <si>
    <t>Tax payable</t>
  </si>
  <si>
    <t>Notional cash flows for the year</t>
  </si>
  <si>
    <t>Opening fixed assets</t>
  </si>
  <si>
    <t>Closing fixed assets</t>
  </si>
  <si>
    <t>Lost assets</t>
  </si>
  <si>
    <t>Adjusted closing fixed assets</t>
  </si>
  <si>
    <t xml:space="preserve">CY-3 </t>
  </si>
  <si>
    <t xml:space="preserve">CY-2 </t>
  </si>
  <si>
    <t xml:space="preserve">CY-1 </t>
  </si>
  <si>
    <t>Vanilla ROI</t>
  </si>
  <si>
    <t>Leverage (%)</t>
  </si>
  <si>
    <t>`</t>
  </si>
  <si>
    <t>Cost of debt (%)</t>
  </si>
  <si>
    <t>Corporate tax rate (%)</t>
  </si>
  <si>
    <t>Post-tax ROI</t>
  </si>
  <si>
    <t>SO1(ii): Regulatory Profit</t>
  </si>
  <si>
    <t>Total revenue</t>
  </si>
  <si>
    <t>Regulatory profit/(loss) after tax</t>
  </si>
  <si>
    <t>SO1(iii): Revenue</t>
  </si>
  <si>
    <t>System operator service provider agreement revenue - operating</t>
  </si>
  <si>
    <t>System operator service provider agreement revenue - capital</t>
  </si>
  <si>
    <t>Technical services advisory revenue</t>
  </si>
  <si>
    <t>Other gains /(losses) (provide details)</t>
  </si>
  <si>
    <t>Revenue forecast</t>
  </si>
  <si>
    <t>Total forecast revenue</t>
  </si>
  <si>
    <t>Actual vs. forecast</t>
  </si>
  <si>
    <t>Historical forecast revenue</t>
  </si>
  <si>
    <t>Actual revenue</t>
  </si>
  <si>
    <t>Variance ($)</t>
  </si>
  <si>
    <t>Variance (%)</t>
  </si>
  <si>
    <t>SO1(iv): Operating Expenditure</t>
  </si>
  <si>
    <t>Operating Costs</t>
  </si>
  <si>
    <t xml:space="preserve">IT Operations </t>
  </si>
  <si>
    <t>Investigation Expenses</t>
  </si>
  <si>
    <t>[spare line]</t>
  </si>
  <si>
    <t>Other opex</t>
  </si>
  <si>
    <t>Operating expenditure forecast</t>
  </si>
  <si>
    <t>Total forecast operating expenditure</t>
  </si>
  <si>
    <t>Actual vs. forecast operating expenditure</t>
  </si>
  <si>
    <t>Historical forecast operating expenditure</t>
  </si>
  <si>
    <t>Actual operating expenditure</t>
  </si>
  <si>
    <t>SO1(v): Capital Expenditure: Commissioned capex</t>
  </si>
  <si>
    <t>Capital expenditure</t>
  </si>
  <si>
    <t>Buildings and grounds</t>
  </si>
  <si>
    <t>IT market systems</t>
  </si>
  <si>
    <t>IT market changes</t>
  </si>
  <si>
    <t xml:space="preserve"> Other</t>
  </si>
  <si>
    <t>Capital Expenditure</t>
  </si>
  <si>
    <t>Capital expenditure forecast</t>
  </si>
  <si>
    <t>Total forecast capital expenditure</t>
  </si>
  <si>
    <t>Actual vs. forecast capital expenditure</t>
  </si>
  <si>
    <t>Historical forecast capital expenditure</t>
  </si>
  <si>
    <t>Actual capital expenditure</t>
  </si>
  <si>
    <t>SO1(vi): Fixed Assets: RAB equivalent values</t>
  </si>
  <si>
    <t>Disposed assets</t>
  </si>
  <si>
    <t xml:space="preserve">Adjustment resulting from asset allocation </t>
  </si>
  <si>
    <t>Drop down boxes and Categories</t>
  </si>
  <si>
    <t>dd_YesNo</t>
  </si>
  <si>
    <t>[Select one]</t>
  </si>
  <si>
    <t>dd_opexsalescapex</t>
  </si>
  <si>
    <t>Transmission revenues</t>
  </si>
  <si>
    <t>Insurance and other</t>
  </si>
  <si>
    <t>Opex</t>
  </si>
  <si>
    <t>Base capex</t>
  </si>
  <si>
    <t>Major capex</t>
  </si>
  <si>
    <t>Other assets (IP, etc)</t>
  </si>
  <si>
    <t>Assets acquired</t>
  </si>
  <si>
    <t>Assets disposed</t>
  </si>
  <si>
    <t>Investments</t>
  </si>
  <si>
    <t>Debt issue</t>
  </si>
  <si>
    <t>Loan</t>
  </si>
  <si>
    <t>Grid R&amp;R</t>
  </si>
  <si>
    <t>Grid E&amp;D</t>
  </si>
  <si>
    <t xml:space="preserve">Grid E&amp;D </t>
  </si>
  <si>
    <t xml:space="preserve">Grid Operations </t>
  </si>
  <si>
    <t>Telecommunications &amp; Network</t>
  </si>
  <si>
    <t>SCHEDULE G6: ASSET HEALTH AND AGE</t>
  </si>
  <si>
    <t>A $32.4 million difference exists between the top down and the bottom up revaluable opening RAB. The difference is due to the difference between commissioned assets accrued into the reported opening RAB and the actual assets added to the Fixed Asset Register (i.e. an under-accrual of asset commissioning). The difference results in approximately $1.3 million additional revaluation. A minor adjustment has been made to the reported revaluation amount to align the Information Disclosure RAB with the indexed RAB used for IPP revenue-setting purposes.</t>
  </si>
  <si>
    <t>Disclosure of line items required from disclosure year 2026 onward are specified in column U. 
The opening balance of the RAB has been adjusted to bring it in line with the RAB balance in the Annual Compliance Statements. The Commission's decision to allow IDC cap revenue reductions to be subtracted off depreciation means that the ID and ACS RAB's will be aligned going forward.
https://comcom.govt.nz/__data/assets/pdf_file/0020/363152/Information-Disclosure-Transpower-Amendment-Determination-2024-Final-Decision-Reasons-Paper-13-November-2024.pdf Clause 2.83 align IPP RAB with ID RAB</t>
  </si>
  <si>
    <t>F1(xi): Anticipatory Connection Assets (ACA)</t>
  </si>
  <si>
    <t>Transpower Information Disclosure Schedules F1-7a, TP1-6, G1-8, SO1</t>
  </si>
  <si>
    <t xml:space="preserve">Assurance Report - October 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</si>
</sst>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9">
    <numFmt numFmtId="44" formatCode="_-&quot;$&quot;* #,##0.00_-;\-&quot;$&quot;* #,##0.00_-;_-&quot;$&quot;* &quot;-&quot;??_-;_-@_-"/>
    <numFmt numFmtId="43" formatCode="_-* #,##0.00_-;\-* #,##0.00_-;_-* &quot;-&quot;??_-;_-@_-"/>
    <numFmt numFmtId="164" formatCode="_(* #,##0_);_(* \(#,##0\);_(* &quot;-&quot;_);_(@_)"/>
    <numFmt numFmtId="165" formatCode="_(&quot;$&quot;* #,##0.00_);_(&quot;$&quot;* \(#,##0.00\);_(&quot;$&quot;* &quot;-&quot;??_);_(@_)"/>
    <numFmt numFmtId="166" formatCode="_(* #,##0.00_);_(* \(#,##0.00\);_(* &quot;-&quot;??_);_(@_)"/>
    <numFmt numFmtId="167" formatCode="&quot;$&quot;#,##0_);[Red]\(&quot;$&quot;#,##0\)"/>
    <numFmt numFmtId="168" formatCode="_(&quot;$&quot;* #,##0_);_(&quot;$&quot;* \(#,##0\);_(&quot;$&quot;* &quot;-&quot;_);_(@_)"/>
    <numFmt numFmtId="169" formatCode="_(* #,##0_);_(* \(#,##0\);_(* &quot;–&quot;??_);_(* @_)"/>
    <numFmt numFmtId="170" formatCode="d\ mmmm\ yyyy"/>
    <numFmt numFmtId="171" formatCode="#,##0.00;\(#,##0.00\);\-"/>
    <numFmt numFmtId="172" formatCode="0%;\-0%;\-"/>
    <numFmt numFmtId="173" formatCode="_([$-1409]d\ mmmm\ yyyy;_(@"/>
    <numFmt numFmtId="174" formatCode="_(* #,##0.00%_);_(* \(#,##0.00%\);_(* &quot;–&quot;???_);_(* @_)"/>
    <numFmt numFmtId="175" formatCode="#,##0;\(#,##0\);\-"/>
    <numFmt numFmtId="176" formatCode="_-* #,##0_-;\-* #,##0_-;_-* &quot;-&quot;??_-;_-@_-"/>
    <numFmt numFmtId="177" formatCode="0.0"/>
    <numFmt numFmtId="178" formatCode="_(* #,##0_);_(* \(#,##0\);_(* &quot;-&quot;??_);_(@_)"/>
    <numFmt numFmtId="179" formatCode="#,##0\ ;\(#,##0\);\-"/>
    <numFmt numFmtId="180" formatCode="#,##0%\ ;\(#,##0%\);\-"/>
    <numFmt numFmtId="181" formatCode="_(* #,##0.0_);_(* \(#,##0.0\);_(* &quot;-&quot;??_);_(@_)"/>
    <numFmt numFmtId="182" formatCode="#,##0.0"/>
    <numFmt numFmtId="183" formatCode="0.00,,"/>
    <numFmt numFmtId="184" formatCode="_(* #,##0.0,_);_(* \(#,##0.0,\);_(* &quot;-&quot;??_);_(@_)"/>
    <numFmt numFmtId="185" formatCode="_(* #,##0.0,,_);_(* \(#,##0.0,,\);_(* &quot;-&quot;??_);_(@_)"/>
    <numFmt numFmtId="186" formatCode="0.0%"/>
    <numFmt numFmtId="187" formatCode="0.000000000%"/>
    <numFmt numFmtId="188" formatCode="0.000%"/>
    <numFmt numFmtId="189" formatCode="_-* #,##0.0_-;\(#,##0.0\);_-* &quot;-&quot;??_-;_-@_-"/>
    <numFmt numFmtId="190" formatCode="#,##0.0;\(#,##0.0\)"/>
    <numFmt numFmtId="191" formatCode="[$-C09]d\ mmmm\ yyyy;@"/>
    <numFmt numFmtId="192" formatCode="#,##0_);[Red]\(#,##0\);&quot;-&quot;_);[Blue]&quot;Error-&quot;@"/>
    <numFmt numFmtId="193" formatCode="#,##0.0_);[Red]\(#,##0.0\);&quot;-&quot;_);[Blue]&quot;Error-&quot;@"/>
    <numFmt numFmtId="194" formatCode="#,##0.00_);[Red]\(#,##0.00\);&quot;-&quot;_);[Blue]&quot;Error-&quot;@"/>
    <numFmt numFmtId="195" formatCode="&quot;$&quot;* #,##0_);[Red]&quot;$&quot;* \(#,##0\);&quot;$&quot;* &quot;-&quot;_);[Blue]&quot;Error-&quot;@"/>
    <numFmt numFmtId="196" formatCode="&quot;$&quot;* #,##0.0_);[Red]&quot;$&quot;* \(#,##0.0\);&quot;$&quot;* &quot;-&quot;_);[Blue]&quot;Error-&quot;@"/>
    <numFmt numFmtId="197" formatCode="&quot;$&quot;* #,##0.00_);[Red]&quot;$&quot;* \(#,##0.00\);&quot;$&quot;* &quot;-&quot;_);[Blue]&quot;Error-&quot;@"/>
    <numFmt numFmtId="198" formatCode="dd\ mmm\ yyyy_)"/>
    <numFmt numFmtId="199" formatCode="dd/mm/yy_)"/>
    <numFmt numFmtId="200" formatCode="0%_);[Red]\-0%_);0%_);[Blue]&quot;Error-&quot;@"/>
    <numFmt numFmtId="201" formatCode="0.0%_);[Red]\-0.0%_);0.0%_);[Blue]&quot;Error-&quot;@"/>
    <numFmt numFmtId="202" formatCode="0.00%_);[Red]\-0.00%_);0.00%_);[Blue]&quot;Error-&quot;@"/>
    <numFmt numFmtId="203" formatCode="[$kr-406]\ #,##0.00"/>
    <numFmt numFmtId="204" formatCode="&quot;Error&quot;;&quot;Error&quot;;&quot;OK&quot;"/>
    <numFmt numFmtId="205" formatCode="_(* #,##0.0_);_(* \(#,##0.0\);_(* &quot;–&quot;???_);_(* @_)"/>
    <numFmt numFmtId="206" formatCode="_(* #,##0.00_);_(* \(#,##0.00\);_(* &quot;–&quot;???_);_(* @_)"/>
    <numFmt numFmtId="207" formatCode="_(* #,##0.000_);_(* \(#,##0.000\);_(* &quot;–&quot;??_);_(* @_)"/>
    <numFmt numFmtId="208" formatCode="_(* #,##0.0000_);_(* \(#,##0.0000\);_(* &quot;–&quot;??_);_(* @_)"/>
    <numFmt numFmtId="209" formatCode="\(#,##0\);\(#,##0\);\-"/>
    <numFmt numFmtId="210" formatCode="_([$-1409]d\ mmm\ yyyy_-;_(@"/>
    <numFmt numFmtId="211" formatCode="[$-1409]d\ mmm\ yy;@"/>
    <numFmt numFmtId="212" formatCode="_(* [$-1409]d\ mmm\ yyyy\ h\ AM/PM_);_(* @"/>
    <numFmt numFmtId="213" formatCode="_(* #,##0_);_(* \(#,##0\);_(* &quot;&quot;\ \-\ &quot;&quot;_);_(@_)"/>
    <numFmt numFmtId="214" formatCode="_-[$€-2]* #,##0.00_-;\-[$€-2]* #,##0.00_-;_-[$€-2]* &quot;-&quot;??_-"/>
    <numFmt numFmtId="215" formatCode="_(* #,##0_);_(* \(#,##0\);_(* &quot;–&quot;??_);\(@_)"/>
    <numFmt numFmtId="216" formatCode="_(* #,##0%_);_(* \(#,##0%\);_(* &quot;–&quot;???_);_(* @_)"/>
    <numFmt numFmtId="217" formatCode="_(* #,##0.0%_);_(* \(#,##0.0%\);_(* &quot;–&quot;???_);_(* @_)"/>
    <numFmt numFmtId="218" formatCode="_(* #,##0.0%_);_(* \(#,##0.0%\);_(* &quot;–&quot;??_);_(* @_)"/>
    <numFmt numFmtId="219" formatCode="d\ mmm\ yy"/>
    <numFmt numFmtId="220" formatCode="_(@_)"/>
    <numFmt numFmtId="221" formatCode="_(* @_)"/>
    <numFmt numFmtId="222" formatCode="_([$-1409]h:mm\ AM/PM;@"/>
    <numFmt numFmtId="223" formatCode="_([$-1409]hh:mm_-;_(@"/>
    <numFmt numFmtId="224" formatCode="_(* 0000_);_(* \(0000\);_(* &quot;–&quot;??_);_(@_)"/>
    <numFmt numFmtId="225" formatCode="0%;\(0%\)"/>
    <numFmt numFmtId="226" formatCode="_-* #,##0.0_-;\-* #,##0.0_-;_-* &quot;-&quot;??_-;_-@_-"/>
    <numFmt numFmtId="227" formatCode="_(* #,##0.00,,_);_(* \(#,##0.00,,\);_(* &quot;-&quot;??_);_(@_)"/>
    <numFmt numFmtId="228" formatCode="_(* #,##0,_);_(* \(#,##0,\);_(* &quot;-&quot;??_);_(@_)"/>
    <numFmt numFmtId="229" formatCode="[$-1409]d\ mmmm\ yyyy;@"/>
    <numFmt numFmtId="230" formatCode="_-* #,##0.0_-;\-* #,##0.0_-;_-* &quot;-&quot;?_-;_-@_-"/>
  </numFmts>
  <fonts count="290">
    <font>
      <sz val="10"/>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8"/>
      <name val="Arial"/>
      <family val="2"/>
    </font>
    <font>
      <sz val="10"/>
      <name val="Arial"/>
      <family val="2"/>
    </font>
    <font>
      <sz val="10"/>
      <name val="Calibri"/>
      <family val="2"/>
    </font>
    <font>
      <i/>
      <sz val="8"/>
      <color indexed="8"/>
      <name val="Arial"/>
      <family val="2"/>
    </font>
    <font>
      <sz val="10"/>
      <color indexed="8"/>
      <name val="Calibri"/>
      <family val="4"/>
    </font>
    <font>
      <sz val="10"/>
      <color indexed="8"/>
      <name val="Calibri"/>
      <family val="2"/>
    </font>
    <font>
      <sz val="10"/>
      <color indexed="8"/>
      <name val="Calibri"/>
      <family val="1"/>
    </font>
    <font>
      <sz val="10"/>
      <name val="Calibri"/>
      <family val="2"/>
    </font>
    <font>
      <i/>
      <sz val="10"/>
      <name val="Calibri"/>
      <family val="2"/>
    </font>
    <font>
      <sz val="10"/>
      <color indexed="8"/>
      <name val="Calibri"/>
      <family val="2"/>
    </font>
    <font>
      <b/>
      <sz val="10"/>
      <color indexed="8"/>
      <name val="Calibri"/>
      <family val="1"/>
    </font>
    <font>
      <b/>
      <sz val="12"/>
      <color indexed="8"/>
      <name val="Calibri"/>
      <family val="2"/>
    </font>
    <font>
      <b/>
      <sz val="10"/>
      <color indexed="8"/>
      <name val="Calibri"/>
      <family val="2"/>
    </font>
    <font>
      <b/>
      <sz val="18"/>
      <color indexed="8"/>
      <name val="Calibri"/>
      <family val="1"/>
    </font>
    <font>
      <b/>
      <sz val="16"/>
      <color indexed="8"/>
      <name val="Calibri"/>
      <family val="1"/>
    </font>
    <font>
      <sz val="10"/>
      <color indexed="30"/>
      <name val="Calibri"/>
      <family val="2"/>
    </font>
    <font>
      <sz val="8"/>
      <color indexed="8"/>
      <name val="Calibri"/>
      <family val="2"/>
    </font>
    <font>
      <b/>
      <sz val="14"/>
      <name val="Calibri"/>
      <family val="2"/>
    </font>
    <font>
      <b/>
      <sz val="12"/>
      <name val="Calibri"/>
      <family val="2"/>
    </font>
    <font>
      <sz val="10"/>
      <color indexed="8"/>
      <name val="Arial"/>
      <family val="1"/>
    </font>
    <font>
      <sz val="10"/>
      <name val="Calibri"/>
      <family val="4"/>
    </font>
    <font>
      <sz val="10"/>
      <color theme="1"/>
      <name val="Calibri"/>
      <family val="4"/>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0"/>
      <name val="Calibri"/>
      <family val="2"/>
      <scheme val="minor"/>
    </font>
    <font>
      <b/>
      <sz val="13"/>
      <color theme="4"/>
      <name val="Calibri"/>
      <family val="2"/>
      <scheme val="minor"/>
    </font>
    <font>
      <sz val="10"/>
      <color theme="4" tint="0.39994506668294322"/>
      <name val="Calibri"/>
      <family val="2"/>
      <scheme val="minor"/>
    </font>
    <font>
      <sz val="10"/>
      <name val="Calibri"/>
      <family val="2"/>
      <scheme val="minor"/>
    </font>
    <font>
      <i/>
      <sz val="11"/>
      <color rgb="FF7F7F7F"/>
      <name val="Calibri"/>
      <family val="2"/>
      <scheme val="minor"/>
    </font>
    <font>
      <u/>
      <sz val="10"/>
      <color theme="11"/>
      <name val="Calibri"/>
      <family val="1"/>
      <scheme val="major"/>
    </font>
    <font>
      <i/>
      <sz val="8"/>
      <name val="Calibri"/>
      <family val="2"/>
      <scheme val="minor"/>
    </font>
    <font>
      <sz val="11"/>
      <color rgb="FF006100"/>
      <name val="Calibri"/>
      <family val="2"/>
      <scheme val="minor"/>
    </font>
    <font>
      <b/>
      <sz val="16"/>
      <name val="Calibri"/>
      <family val="4"/>
      <scheme val="minor"/>
    </font>
    <font>
      <i/>
      <sz val="12"/>
      <name val="Calibri"/>
      <family val="4"/>
      <scheme val="minor"/>
    </font>
    <font>
      <sz val="10"/>
      <name val="Calibri"/>
      <family val="4"/>
      <scheme val="minor"/>
    </font>
    <font>
      <b/>
      <sz val="15"/>
      <color theme="3"/>
      <name val="Calibri"/>
      <family val="2"/>
      <scheme val="minor"/>
    </font>
    <font>
      <b/>
      <sz val="12"/>
      <color theme="1"/>
      <name val="Calibri"/>
      <family val="1"/>
      <scheme val="major"/>
    </font>
    <font>
      <b/>
      <sz val="13"/>
      <color theme="3"/>
      <name val="Calibri"/>
      <family val="2"/>
      <scheme val="minor"/>
    </font>
    <font>
      <b/>
      <sz val="11"/>
      <color theme="3"/>
      <name val="Calibri"/>
      <family val="2"/>
      <scheme val="minor"/>
    </font>
    <font>
      <b/>
      <sz val="14"/>
      <name val="Calibri"/>
      <family val="2"/>
      <scheme val="minor"/>
    </font>
    <font>
      <b/>
      <sz val="12"/>
      <name val="Calibri"/>
      <family val="2"/>
      <scheme val="minor"/>
    </font>
    <font>
      <b/>
      <sz val="10"/>
      <name val="Calibri"/>
      <family val="2"/>
      <scheme val="minor"/>
    </font>
    <font>
      <u/>
      <sz val="10"/>
      <color theme="4"/>
      <name val="Calibri"/>
      <family val="1"/>
      <scheme val="maj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libri"/>
      <family val="2"/>
      <scheme val="major"/>
    </font>
    <font>
      <b/>
      <sz val="11"/>
      <color theme="1"/>
      <name val="Calibri"/>
      <family val="2"/>
      <scheme val="minor"/>
    </font>
    <font>
      <sz val="11"/>
      <color rgb="FFFF0000"/>
      <name val="Calibri"/>
      <family val="2"/>
      <scheme val="minor"/>
    </font>
    <font>
      <b/>
      <sz val="10"/>
      <color theme="1"/>
      <name val="Calibri"/>
      <family val="2"/>
      <scheme val="minor"/>
    </font>
    <font>
      <sz val="10"/>
      <color rgb="FFFF0000"/>
      <name val="Calibri"/>
      <family val="2"/>
      <scheme val="minor"/>
    </font>
    <font>
      <sz val="10"/>
      <color theme="1"/>
      <name val="Calibri"/>
      <family val="2"/>
      <scheme val="minor"/>
    </font>
    <font>
      <sz val="10"/>
      <color theme="4"/>
      <name val="Calibri"/>
      <family val="4"/>
      <scheme val="minor"/>
    </font>
    <font>
      <sz val="12"/>
      <name val="Calibri"/>
      <family val="2"/>
      <scheme val="minor"/>
    </font>
    <font>
      <b/>
      <sz val="11"/>
      <color indexed="8"/>
      <name val="Calibri"/>
      <family val="2"/>
    </font>
    <font>
      <b/>
      <sz val="11"/>
      <name val="Calibri"/>
      <family val="2"/>
      <scheme val="minor"/>
    </font>
    <font>
      <sz val="11"/>
      <name val="Calibri"/>
      <family val="2"/>
      <scheme val="minor"/>
    </font>
    <font>
      <sz val="8"/>
      <color theme="1"/>
      <name val="Calibri"/>
      <family val="2"/>
      <scheme val="minor"/>
    </font>
    <font>
      <sz val="8"/>
      <name val="Calibri"/>
      <family val="2"/>
      <scheme val="minor"/>
    </font>
    <font>
      <i/>
      <sz val="11"/>
      <name val="Calibri"/>
      <family val="2"/>
      <scheme val="minor"/>
    </font>
    <font>
      <b/>
      <sz val="16"/>
      <name val="Calibri"/>
      <family val="2"/>
      <scheme val="minor"/>
    </font>
    <font>
      <i/>
      <sz val="11"/>
      <color theme="1"/>
      <name val="Calibri"/>
      <family val="2"/>
      <scheme val="minor"/>
    </font>
    <font>
      <sz val="10"/>
      <color rgb="FF0070C0"/>
      <name val="Calibri"/>
      <family val="2"/>
      <scheme val="minor"/>
    </font>
    <font>
      <b/>
      <sz val="14"/>
      <color theme="1"/>
      <name val="Calibri"/>
      <family val="2"/>
      <scheme val="minor"/>
    </font>
    <font>
      <i/>
      <sz val="11"/>
      <name val="Calibri"/>
      <family val="2"/>
    </font>
    <font>
      <b/>
      <sz val="14"/>
      <color indexed="8"/>
      <name val="Calibri"/>
      <family val="2"/>
    </font>
    <font>
      <sz val="14"/>
      <color indexed="8"/>
      <name val="Calibri"/>
      <family val="2"/>
    </font>
    <font>
      <b/>
      <sz val="13"/>
      <name val="Calibri"/>
      <family val="2"/>
      <scheme val="minor"/>
    </font>
    <font>
      <sz val="11"/>
      <name val="Calibri"/>
      <family val="2"/>
    </font>
    <font>
      <sz val="11"/>
      <color theme="1"/>
      <name val="Calibri"/>
      <family val="4"/>
      <scheme val="minor"/>
    </font>
    <font>
      <b/>
      <sz val="11"/>
      <name val="Calibri"/>
      <family val="2"/>
    </font>
    <font>
      <sz val="11"/>
      <name val="Calibri"/>
      <family val="4"/>
      <scheme val="minor"/>
    </font>
    <font>
      <sz val="11"/>
      <color theme="4"/>
      <name val="Calibri"/>
      <family val="4"/>
      <scheme val="minor"/>
    </font>
    <font>
      <sz val="11"/>
      <color theme="4"/>
      <name val="Calibri"/>
      <family val="2"/>
      <scheme val="minor"/>
    </font>
    <font>
      <b/>
      <sz val="11"/>
      <color indexed="8"/>
      <name val="Calibri"/>
      <family val="1"/>
    </font>
    <font>
      <sz val="11"/>
      <name val="Calibri"/>
      <family val="1"/>
    </font>
    <font>
      <sz val="11"/>
      <color indexed="8"/>
      <name val="Calibri"/>
      <family val="1"/>
    </font>
    <font>
      <sz val="12"/>
      <name val="Calibri"/>
      <family val="2"/>
    </font>
    <font>
      <b/>
      <sz val="10"/>
      <name val="Calibri"/>
      <family val="2"/>
    </font>
    <font>
      <u/>
      <sz val="10"/>
      <color theme="10"/>
      <name val="Arial"/>
      <family val="2"/>
    </font>
    <font>
      <sz val="11"/>
      <color theme="4" tint="0.39994506668294322"/>
      <name val="Calibri"/>
      <family val="2"/>
      <scheme val="minor"/>
    </font>
    <font>
      <u/>
      <sz val="11"/>
      <color theme="4"/>
      <name val="Calibri"/>
      <family val="1"/>
      <scheme val="major"/>
    </font>
    <font>
      <u/>
      <sz val="11"/>
      <color indexed="12"/>
      <name val="Calibri"/>
      <family val="1"/>
    </font>
    <font>
      <u/>
      <sz val="11"/>
      <color indexed="9"/>
      <name val="Calibri"/>
      <family val="1"/>
    </font>
    <font>
      <i/>
      <sz val="11"/>
      <color indexed="8"/>
      <name val="Calibri"/>
      <family val="1"/>
    </font>
    <font>
      <b/>
      <sz val="16"/>
      <color indexed="8"/>
      <name val="Calibri"/>
      <family val="2"/>
    </font>
    <font>
      <b/>
      <sz val="11"/>
      <color theme="1"/>
      <name val="Calibri"/>
      <family val="4"/>
      <scheme val="minor"/>
    </font>
    <font>
      <sz val="10"/>
      <color theme="1"/>
      <name val="Calibri"/>
      <family val="2"/>
    </font>
    <font>
      <sz val="12"/>
      <color theme="1"/>
      <name val="Calibri"/>
      <family val="2"/>
      <scheme val="minor"/>
    </font>
    <font>
      <sz val="11"/>
      <color theme="1"/>
      <name val="Symbol"/>
      <family val="1"/>
      <charset val="2"/>
    </font>
    <font>
      <b/>
      <sz val="12"/>
      <color theme="1"/>
      <name val="Calibri"/>
      <family val="2"/>
      <scheme val="minor"/>
    </font>
    <font>
      <sz val="11"/>
      <color theme="1"/>
      <name val="Calibri"/>
      <family val="2"/>
    </font>
    <font>
      <sz val="11"/>
      <name val="Calibri"/>
      <family val="1"/>
      <scheme val="major"/>
    </font>
    <font>
      <i/>
      <sz val="10"/>
      <color rgb="FFFF0000"/>
      <name val="Calibri"/>
      <family val="2"/>
      <scheme val="minor"/>
    </font>
    <font>
      <b/>
      <sz val="11"/>
      <color rgb="FFFF0000"/>
      <name val="Calibri"/>
      <family val="2"/>
      <scheme val="minor"/>
    </font>
    <font>
      <b/>
      <strike/>
      <sz val="11"/>
      <color rgb="FFFF0000"/>
      <name val="Calibri"/>
      <family val="2"/>
      <scheme val="minor"/>
    </font>
    <font>
      <b/>
      <sz val="10"/>
      <color rgb="FFFF0000"/>
      <name val="Calibri"/>
      <family val="2"/>
    </font>
    <font>
      <i/>
      <sz val="11"/>
      <color rgb="FFFF0000"/>
      <name val="Calibri"/>
      <family val="2"/>
      <scheme val="minor"/>
    </font>
    <font>
      <sz val="11"/>
      <color theme="1"/>
      <name val="Calibri"/>
      <family val="1"/>
    </font>
    <font>
      <b/>
      <sz val="18"/>
      <name val="Calibri"/>
      <family val="2"/>
      <scheme val="minor"/>
    </font>
    <font>
      <b/>
      <sz val="12"/>
      <color theme="0"/>
      <name val="Calibri"/>
      <family val="2"/>
      <scheme val="minor"/>
    </font>
    <font>
      <sz val="8"/>
      <name val="Calibri"/>
      <family val="4"/>
      <scheme val="minor"/>
    </font>
    <font>
      <strike/>
      <sz val="10"/>
      <color theme="4"/>
      <name val="Calibri"/>
      <family val="2"/>
      <scheme val="minor"/>
    </font>
    <font>
      <b/>
      <strike/>
      <sz val="14"/>
      <color theme="4"/>
      <name val="Calibri"/>
      <family val="2"/>
      <scheme val="minor"/>
    </font>
    <font>
      <i/>
      <strike/>
      <sz val="11"/>
      <color theme="4"/>
      <name val="Calibri"/>
      <family val="2"/>
      <scheme val="minor"/>
    </font>
    <font>
      <strike/>
      <sz val="11"/>
      <color theme="4"/>
      <name val="Calibri"/>
      <family val="2"/>
      <scheme val="minor"/>
    </font>
    <font>
      <sz val="10"/>
      <color theme="4"/>
      <name val="Calibri"/>
      <family val="2"/>
      <scheme val="minor"/>
    </font>
    <font>
      <i/>
      <strike/>
      <sz val="10"/>
      <name val="Calibri"/>
      <family val="2"/>
      <scheme val="minor"/>
    </font>
    <font>
      <strike/>
      <sz val="10"/>
      <name val="Calibri"/>
      <family val="2"/>
      <scheme val="minor"/>
    </font>
    <font>
      <b/>
      <strike/>
      <sz val="12"/>
      <name val="Calibri"/>
      <family val="2"/>
      <scheme val="minor"/>
    </font>
    <font>
      <strike/>
      <sz val="11"/>
      <name val="Calibri"/>
      <family val="2"/>
      <scheme val="minor"/>
    </font>
    <font>
      <b/>
      <i/>
      <sz val="11"/>
      <name val="Calibri"/>
      <family val="2"/>
      <scheme val="minor"/>
    </font>
    <font>
      <sz val="10"/>
      <color theme="8" tint="0.39997558519241921"/>
      <name val="Calibri"/>
      <family val="2"/>
      <scheme val="minor"/>
    </font>
    <font>
      <i/>
      <sz val="10"/>
      <color theme="4"/>
      <name val="Calibri"/>
      <family val="2"/>
      <scheme val="minor"/>
    </font>
    <font>
      <vertAlign val="subscript"/>
      <sz val="11"/>
      <name val="Calibri"/>
      <family val="2"/>
    </font>
    <font>
      <vertAlign val="superscript"/>
      <sz val="11"/>
      <name val="Calibri"/>
      <family val="2"/>
    </font>
    <font>
      <b/>
      <strike/>
      <sz val="11"/>
      <name val="Calibri"/>
      <family val="2"/>
      <scheme val="minor"/>
    </font>
    <font>
      <sz val="11"/>
      <color theme="1"/>
      <name val="Aptos"/>
      <family val="2"/>
    </font>
    <font>
      <sz val="14"/>
      <color theme="1"/>
      <name val="Calibri"/>
      <family val="2"/>
      <scheme val="minor"/>
    </font>
    <font>
      <u/>
      <sz val="10"/>
      <color theme="10"/>
      <name val="Calibri"/>
      <family val="4"/>
      <scheme val="minor"/>
    </font>
    <font>
      <b/>
      <vertAlign val="superscript"/>
      <sz val="11"/>
      <name val="Calibri"/>
      <family val="2"/>
      <scheme val="minor"/>
    </font>
    <font>
      <b/>
      <sz val="10"/>
      <color rgb="FFFF0000"/>
      <name val="Calibri"/>
      <family val="2"/>
      <scheme val="minor"/>
    </font>
    <font>
      <u/>
      <sz val="11"/>
      <color theme="10"/>
      <name val="Calibri"/>
      <family val="2"/>
      <scheme val="minor"/>
    </font>
    <font>
      <sz val="11"/>
      <color rgb="FF000000"/>
      <name val="Calibri"/>
      <family val="2"/>
      <scheme val="minor"/>
    </font>
    <font>
      <sz val="11"/>
      <color rgb="FF000000"/>
      <name val="Calibri"/>
      <family val="2"/>
    </font>
    <font>
      <i/>
      <sz val="10"/>
      <color theme="1"/>
      <name val="Calibri"/>
      <family val="2"/>
      <scheme val="minor"/>
    </font>
    <font>
      <sz val="10"/>
      <color theme="1"/>
      <name val="Arial"/>
      <family val="2"/>
    </font>
    <font>
      <sz val="9"/>
      <color theme="1"/>
      <name val="Calibri"/>
      <family val="2"/>
      <scheme val="minor"/>
    </font>
    <font>
      <sz val="10"/>
      <color theme="0"/>
      <name val="Arial"/>
      <family val="2"/>
    </font>
    <font>
      <sz val="11"/>
      <color indexed="9"/>
      <name val="Calibri"/>
      <family val="2"/>
    </font>
    <font>
      <sz val="9"/>
      <color theme="0"/>
      <name val="Calibri"/>
      <family val="2"/>
      <scheme val="minor"/>
    </font>
    <font>
      <b/>
      <sz val="13"/>
      <color theme="4" tint="0.39991454817346722"/>
      <name val="Calibri"/>
      <family val="2"/>
      <scheme val="minor"/>
    </font>
    <font>
      <sz val="10"/>
      <color rgb="FF9C0006"/>
      <name val="Arial"/>
      <family val="2"/>
    </font>
    <font>
      <sz val="11"/>
      <color indexed="20"/>
      <name val="Calibri"/>
      <family val="2"/>
    </font>
    <font>
      <sz val="9"/>
      <color rgb="FF9C0006"/>
      <name val="Calibri"/>
      <family val="2"/>
      <scheme val="minor"/>
    </font>
    <font>
      <sz val="9"/>
      <name val="Arial"/>
      <family val="2"/>
    </font>
    <font>
      <b/>
      <sz val="10"/>
      <color rgb="FFFA7D00"/>
      <name val="Arial"/>
      <family val="2"/>
    </font>
    <font>
      <b/>
      <sz val="11"/>
      <color indexed="10"/>
      <name val="Calibri"/>
      <family val="2"/>
    </font>
    <font>
      <b/>
      <sz val="9"/>
      <color rgb="FFFA7D00"/>
      <name val="Calibri"/>
      <family val="2"/>
      <scheme val="minor"/>
    </font>
    <font>
      <sz val="8"/>
      <color indexed="12"/>
      <name val="Arial"/>
      <family val="2"/>
    </font>
    <font>
      <b/>
      <sz val="10"/>
      <color theme="0"/>
      <name val="Arial"/>
      <family val="2"/>
    </font>
    <font>
      <b/>
      <sz val="11"/>
      <color indexed="9"/>
      <name val="Calibri"/>
      <family val="2"/>
    </font>
    <font>
      <b/>
      <sz val="9"/>
      <color theme="0"/>
      <name val="Calibri"/>
      <family val="2"/>
      <scheme val="minor"/>
    </font>
    <font>
      <sz val="10"/>
      <color theme="1"/>
      <name val="Calibri"/>
      <family val="1"/>
      <scheme val="major"/>
    </font>
    <font>
      <sz val="10"/>
      <name val="Tahoma"/>
      <family val="2"/>
    </font>
    <font>
      <b/>
      <sz val="9"/>
      <color indexed="9"/>
      <name val="Arial"/>
      <family val="2"/>
    </font>
    <font>
      <sz val="10"/>
      <color rgb="FF0070C0"/>
      <name val="Calibri"/>
      <family val="2"/>
    </font>
    <font>
      <sz val="10"/>
      <color theme="8"/>
      <name val="Calibri"/>
      <family val="4"/>
      <scheme val="minor"/>
    </font>
    <font>
      <b/>
      <sz val="13"/>
      <color theme="4"/>
      <name val="Calibri"/>
      <family val="4"/>
      <scheme val="minor"/>
    </font>
    <font>
      <b/>
      <sz val="13"/>
      <color indexed="12"/>
      <name val="Arial"/>
      <family val="2"/>
    </font>
    <font>
      <i/>
      <sz val="8"/>
      <color theme="1"/>
      <name val="Calibri"/>
      <family val="4"/>
      <scheme val="minor"/>
    </font>
    <font>
      <i/>
      <sz val="8"/>
      <name val="Arial"/>
      <family val="2"/>
    </font>
    <font>
      <i/>
      <sz val="11"/>
      <color indexed="23"/>
      <name val="Calibri"/>
      <family val="2"/>
    </font>
    <font>
      <i/>
      <sz val="10"/>
      <color rgb="FF7F7F7F"/>
      <name val="Arial"/>
      <family val="2"/>
    </font>
    <font>
      <i/>
      <sz val="9"/>
      <color rgb="FF7F7F7F"/>
      <name val="Calibri"/>
      <family val="2"/>
      <scheme val="minor"/>
    </font>
    <font>
      <sz val="10"/>
      <color rgb="FF006100"/>
      <name val="Arial"/>
      <family val="2"/>
    </font>
    <font>
      <sz val="11"/>
      <color indexed="17"/>
      <name val="Calibri"/>
      <family val="2"/>
    </font>
    <font>
      <sz val="9"/>
      <color rgb="FF006100"/>
      <name val="Calibri"/>
      <family val="2"/>
      <scheme val="minor"/>
    </font>
    <font>
      <sz val="12"/>
      <color indexed="9"/>
      <name val="Arial"/>
      <family val="2"/>
    </font>
    <font>
      <b/>
      <sz val="12"/>
      <name val="Arial"/>
      <family val="2"/>
    </font>
    <font>
      <b/>
      <sz val="15"/>
      <color indexed="62"/>
      <name val="Calibri"/>
      <family val="2"/>
    </font>
    <font>
      <b/>
      <sz val="15"/>
      <color theme="3"/>
      <name val="Arial"/>
      <family val="2"/>
    </font>
    <font>
      <b/>
      <sz val="12"/>
      <color theme="1"/>
      <name val="Calibri"/>
      <family val="2"/>
    </font>
    <font>
      <b/>
      <sz val="12"/>
      <color theme="1"/>
      <name val="Calibri"/>
      <family val="1"/>
    </font>
    <font>
      <sz val="11"/>
      <color indexed="8"/>
      <name val="Arial"/>
      <family val="2"/>
    </font>
    <font>
      <b/>
      <sz val="13"/>
      <color theme="3"/>
      <name val="Arial"/>
      <family val="2"/>
    </font>
    <font>
      <b/>
      <sz val="13"/>
      <color indexed="62"/>
      <name val="Calibri"/>
      <family val="2"/>
    </font>
    <font>
      <b/>
      <sz val="11"/>
      <color theme="1"/>
      <name val="Calibri"/>
      <family val="1"/>
      <scheme val="major"/>
    </font>
    <font>
      <b/>
      <sz val="9"/>
      <name val="Arial"/>
      <family val="2"/>
    </font>
    <font>
      <b/>
      <sz val="10"/>
      <color theme="1"/>
      <name val="Calibri"/>
      <family val="1"/>
      <scheme val="major"/>
    </font>
    <font>
      <b/>
      <sz val="11"/>
      <color theme="3"/>
      <name val="Arial"/>
      <family val="2"/>
    </font>
    <font>
      <b/>
      <sz val="11"/>
      <color indexed="62"/>
      <name val="Calibri"/>
      <family val="2"/>
    </font>
    <font>
      <b/>
      <sz val="10"/>
      <color theme="1"/>
      <name val="Calibri"/>
      <family val="2"/>
    </font>
    <font>
      <u/>
      <sz val="11"/>
      <color theme="10"/>
      <name val="Calibri"/>
      <family val="2"/>
    </font>
    <font>
      <u/>
      <sz val="10"/>
      <color theme="4"/>
      <name val="Calibri"/>
      <family val="2"/>
    </font>
    <font>
      <sz val="10"/>
      <color rgb="FF3F3F76"/>
      <name val="Arial"/>
      <family val="2"/>
    </font>
    <font>
      <sz val="11"/>
      <color indexed="62"/>
      <name val="Calibri"/>
      <family val="2"/>
    </font>
    <font>
      <sz val="9"/>
      <color rgb="FF3F3F76"/>
      <name val="Calibri"/>
      <family val="2"/>
      <scheme val="minor"/>
    </font>
    <font>
      <b/>
      <sz val="13"/>
      <color theme="1"/>
      <name val="Calibri"/>
      <family val="1"/>
      <scheme val="major"/>
    </font>
    <font>
      <b/>
      <sz val="13"/>
      <name val="Arial"/>
      <family val="2"/>
    </font>
    <font>
      <sz val="14"/>
      <color theme="1"/>
      <name val="Calibri"/>
      <family val="1"/>
    </font>
    <font>
      <b/>
      <sz val="10"/>
      <color theme="1"/>
      <name val="Calibri"/>
      <family val="4"/>
      <scheme val="minor"/>
    </font>
    <font>
      <b/>
      <sz val="10"/>
      <name val="Arial"/>
      <family val="2"/>
    </font>
    <font>
      <i/>
      <sz val="8"/>
      <color indexed="62"/>
      <name val="Arial"/>
      <family val="2"/>
    </font>
    <font>
      <sz val="8"/>
      <color indexed="20"/>
      <name val="Arial"/>
      <family val="2"/>
    </font>
    <font>
      <sz val="10"/>
      <color rgb="FFFA7D00"/>
      <name val="Arial"/>
      <family val="2"/>
    </font>
    <font>
      <sz val="11"/>
      <color indexed="10"/>
      <name val="Calibri"/>
      <family val="2"/>
    </font>
    <font>
      <sz val="9"/>
      <color rgb="FFFA7D00"/>
      <name val="Calibri"/>
      <family val="2"/>
      <scheme val="minor"/>
    </font>
    <font>
      <b/>
      <u val="singleAccounting"/>
      <sz val="9"/>
      <color indexed="9"/>
      <name val="Arial"/>
      <family val="2"/>
    </font>
    <font>
      <sz val="10"/>
      <color rgb="FF9C6500"/>
      <name val="Arial"/>
      <family val="2"/>
    </font>
    <font>
      <sz val="11"/>
      <color indexed="19"/>
      <name val="Calibri"/>
      <family val="2"/>
    </font>
    <font>
      <sz val="9"/>
      <color rgb="FF9C6500"/>
      <name val="Calibri"/>
      <family val="2"/>
      <scheme val="minor"/>
    </font>
    <font>
      <sz val="10"/>
      <name val="MS Sans Serif"/>
      <family val="2"/>
    </font>
    <font>
      <sz val="10"/>
      <color indexed="8"/>
      <name val="Arial Mäori"/>
      <family val="2"/>
    </font>
    <font>
      <sz val="10"/>
      <color indexed="8"/>
      <name val="Arial"/>
      <family val="2"/>
    </font>
    <font>
      <sz val="10"/>
      <color theme="1"/>
      <name val="Arial Mäori"/>
      <family val="2"/>
    </font>
    <font>
      <sz val="9"/>
      <color theme="1"/>
      <name val="Arial"/>
      <family val="2"/>
    </font>
    <font>
      <sz val="7"/>
      <color indexed="8"/>
      <name val="Arial"/>
      <family val="2"/>
    </font>
    <font>
      <b/>
      <sz val="10"/>
      <color rgb="FF3F3F3F"/>
      <name val="Arial"/>
      <family val="2"/>
    </font>
    <font>
      <b/>
      <sz val="11"/>
      <color indexed="63"/>
      <name val="Calibri"/>
      <family val="2"/>
    </font>
    <font>
      <b/>
      <sz val="9"/>
      <color rgb="FF3F3F3F"/>
      <name val="Calibri"/>
      <family val="2"/>
      <scheme val="minor"/>
    </font>
    <font>
      <sz val="8"/>
      <color theme="1"/>
      <name val="Calibri"/>
      <family val="1"/>
      <scheme val="major"/>
    </font>
    <font>
      <sz val="8"/>
      <color theme="1"/>
      <name val="Calibri"/>
      <family val="1"/>
    </font>
    <font>
      <b/>
      <sz val="10"/>
      <name val="MS Sans Serif"/>
      <family val="2"/>
    </font>
    <font>
      <sz val="9"/>
      <color indexed="8"/>
      <name val="Arial"/>
      <family val="2"/>
    </font>
    <font>
      <sz val="10"/>
      <color indexed="30"/>
      <name val="Arial"/>
      <family val="2"/>
    </font>
    <font>
      <b/>
      <sz val="8"/>
      <name val="Arial"/>
      <family val="2"/>
    </font>
    <font>
      <sz val="7"/>
      <name val="Arial"/>
      <family val="2"/>
    </font>
    <font>
      <sz val="16"/>
      <color theme="4"/>
      <name val="Arial"/>
      <family val="2"/>
    </font>
    <font>
      <b/>
      <sz val="18"/>
      <color indexed="62"/>
      <name val="Cambria"/>
      <family val="2"/>
    </font>
    <font>
      <sz val="10"/>
      <color theme="1"/>
      <name val="Calibri"/>
      <family val="1"/>
    </font>
    <font>
      <b/>
      <sz val="10"/>
      <color theme="1"/>
      <name val="Arial"/>
      <family val="2"/>
    </font>
    <font>
      <b/>
      <sz val="9"/>
      <color theme="1"/>
      <name val="Calibri"/>
      <family val="2"/>
      <scheme val="minor"/>
    </font>
    <font>
      <sz val="10"/>
      <color rgb="FFFF0000"/>
      <name val="Arial"/>
      <family val="2"/>
    </font>
    <font>
      <sz val="9"/>
      <color rgb="FFFF0000"/>
      <name val="Calibri"/>
      <family val="2"/>
      <scheme val="minor"/>
    </font>
    <font>
      <sz val="8"/>
      <color theme="1"/>
      <name val="Verdana"/>
      <family val="2"/>
    </font>
    <font>
      <sz val="10"/>
      <name val="Arial"/>
      <family val="2"/>
      <charset val="1"/>
    </font>
    <font>
      <sz val="10"/>
      <color indexed="8"/>
      <name val="MS Sans Serif"/>
      <family val="2"/>
    </font>
    <font>
      <sz val="11"/>
      <color indexed="8"/>
      <name val="Calibri"/>
      <family val="2"/>
      <scheme val="minor"/>
    </font>
    <font>
      <b/>
      <sz val="10.5"/>
      <color rgb="FF165D81"/>
      <name val="Calibri"/>
      <family val="2"/>
    </font>
    <font>
      <b/>
      <sz val="10.5"/>
      <color theme="1" tint="0.24994659260841701"/>
      <name val="Calibri"/>
      <family val="2"/>
    </font>
    <font>
      <b/>
      <sz val="10.5"/>
      <color theme="1" tint="0.34998626667073579"/>
      <name val="Calibri"/>
      <family val="2"/>
    </font>
    <font>
      <b/>
      <sz val="10.5"/>
      <color theme="4"/>
      <name val="Calibri"/>
      <family val="2"/>
    </font>
    <font>
      <b/>
      <sz val="10.5"/>
      <color theme="7"/>
      <name val="Calibri"/>
      <family val="2"/>
    </font>
    <font>
      <b/>
      <sz val="10.5"/>
      <color theme="5" tint="0.39994506668294322"/>
      <name val="Calibri"/>
      <family val="2"/>
    </font>
    <font>
      <b/>
      <sz val="10.5"/>
      <color rgb="FF336577"/>
      <name val="Calibri"/>
      <family val="2"/>
    </font>
    <font>
      <b/>
      <sz val="10.5"/>
      <color theme="6" tint="-0.24994659260841701"/>
      <name val="Calibri"/>
      <family val="2"/>
    </font>
    <font>
      <b/>
      <sz val="10.5"/>
      <color theme="3" tint="0.39994506668294322"/>
      <name val="Calibri"/>
      <family val="2"/>
    </font>
    <font>
      <sz val="11"/>
      <color rgb="FF000000"/>
      <name val="Aptos Narrow"/>
      <family val="2"/>
    </font>
    <font>
      <i/>
      <sz val="11"/>
      <name val="Calibri"/>
      <family val="2"/>
      <scheme val="major"/>
    </font>
    <font>
      <b/>
      <i/>
      <sz val="16"/>
      <name val="Calibri"/>
      <family val="2"/>
      <scheme val="minor"/>
    </font>
    <font>
      <sz val="10"/>
      <color rgb="FF000000"/>
      <name val="Calibri"/>
      <family val="2"/>
    </font>
    <font>
      <b/>
      <i/>
      <sz val="10"/>
      <color indexed="8"/>
      <name val="Calibri"/>
      <family val="2"/>
    </font>
    <font>
      <b/>
      <sz val="15"/>
      <color rgb="FFFF0000"/>
      <name val="Calibri"/>
      <family val="2"/>
    </font>
    <font>
      <b/>
      <i/>
      <sz val="14"/>
      <name val="Calibri"/>
      <family val="2"/>
      <scheme val="minor"/>
    </font>
    <font>
      <sz val="10"/>
      <color theme="2"/>
      <name val="Calibri"/>
      <family val="2"/>
      <scheme val="minor"/>
    </font>
    <font>
      <b/>
      <sz val="10"/>
      <color theme="8" tint="-0.249977111117893"/>
      <name val="Calibri"/>
      <family val="2"/>
      <scheme val="minor"/>
    </font>
    <font>
      <i/>
      <sz val="10"/>
      <color rgb="FF00B0F0"/>
      <name val="Calibri"/>
      <family val="2"/>
      <scheme val="minor"/>
    </font>
    <font>
      <b/>
      <sz val="10"/>
      <color theme="4"/>
      <name val="Calibri"/>
      <family val="2"/>
      <scheme val="minor"/>
    </font>
    <font>
      <b/>
      <sz val="10"/>
      <color theme="9"/>
      <name val="Calibri"/>
      <family val="2"/>
      <scheme val="minor"/>
    </font>
    <font>
      <b/>
      <sz val="11"/>
      <color theme="1"/>
      <name val="Calibri"/>
      <family val="2"/>
    </font>
    <font>
      <b/>
      <sz val="11"/>
      <color rgb="FF0070C0"/>
      <name val="Calibri"/>
      <family val="2"/>
      <scheme val="minor"/>
    </font>
    <font>
      <b/>
      <i/>
      <sz val="10"/>
      <color rgb="FFFF0000"/>
      <name val="Calibri"/>
      <family val="2"/>
      <scheme val="minor"/>
    </font>
    <font>
      <sz val="8"/>
      <color indexed="8"/>
      <name val="Calibri"/>
      <family val="4"/>
    </font>
    <font>
      <i/>
      <sz val="10"/>
      <name val="Calibri"/>
      <family val="4"/>
      <scheme val="minor"/>
    </font>
    <font>
      <sz val="8"/>
      <color theme="1"/>
      <name val="Calibri"/>
      <family val="4"/>
      <scheme val="minor"/>
    </font>
    <font>
      <b/>
      <sz val="20"/>
      <name val="Calibri"/>
      <family val="2"/>
      <scheme val="minor"/>
    </font>
    <font>
      <u/>
      <sz val="10"/>
      <name val="Arial"/>
      <family val="2"/>
    </font>
    <font>
      <u/>
      <sz val="10"/>
      <color theme="1"/>
      <name val="Calibri"/>
      <family val="4"/>
      <scheme val="minor"/>
    </font>
    <font>
      <b/>
      <sz val="10"/>
      <color theme="0"/>
      <name val="Calibri"/>
      <family val="2"/>
      <scheme val="minor"/>
    </font>
    <font>
      <b/>
      <sz val="12"/>
      <color rgb="FFFF0000"/>
      <name val="Calibri"/>
      <family val="2"/>
    </font>
    <font>
      <b/>
      <sz val="12"/>
      <color rgb="FF000000"/>
      <name val="Calibri"/>
      <family val="2"/>
      <scheme val="minor"/>
    </font>
    <font>
      <sz val="12"/>
      <color rgb="FF000000"/>
      <name val="Calibri"/>
      <family val="2"/>
      <scheme val="minor"/>
    </font>
    <font>
      <b/>
      <sz val="11"/>
      <color rgb="FF000000"/>
      <name val="Calibri"/>
      <family val="2"/>
    </font>
    <font>
      <sz val="12"/>
      <color rgb="FF000000"/>
      <name val="Calibri"/>
      <family val="2"/>
    </font>
    <font>
      <sz val="12"/>
      <color theme="1"/>
      <name val="Calibri"/>
      <family val="2"/>
      <scheme val="major"/>
    </font>
    <font>
      <b/>
      <i/>
      <u/>
      <sz val="12"/>
      <color theme="1"/>
      <name val="Calibri"/>
      <family val="2"/>
      <scheme val="major"/>
    </font>
    <font>
      <i/>
      <sz val="12"/>
      <color theme="1"/>
      <name val="Calibri"/>
      <family val="2"/>
      <scheme val="major"/>
    </font>
    <font>
      <b/>
      <i/>
      <sz val="12"/>
      <color theme="1"/>
      <name val="Calibri"/>
      <family val="2"/>
      <scheme val="major"/>
    </font>
    <font>
      <sz val="10"/>
      <color theme="1"/>
      <name val="Calibri"/>
      <family val="2"/>
      <scheme val="major"/>
    </font>
    <font>
      <b/>
      <sz val="10"/>
      <color theme="8" tint="0.39997558519241921"/>
      <name val="Calibri"/>
      <family val="2"/>
      <scheme val="minor"/>
    </font>
    <font>
      <sz val="11"/>
      <color rgb="FFFF0000"/>
      <name val="Calibri"/>
      <family val="2"/>
    </font>
    <font>
      <sz val="11"/>
      <color theme="1"/>
      <name val="Segoe UI"/>
      <family val="2"/>
    </font>
    <font>
      <b/>
      <sz val="11"/>
      <color theme="1"/>
      <name val="Segoe UI"/>
      <family val="2"/>
    </font>
    <font>
      <b/>
      <strike/>
      <sz val="9"/>
      <name val="Calibri"/>
      <family val="2"/>
      <scheme val="minor"/>
    </font>
    <font>
      <b/>
      <sz val="9"/>
      <name val="Calibri"/>
      <family val="2"/>
      <scheme val="minor"/>
    </font>
    <font>
      <sz val="10.5"/>
      <color rgb="FF000000"/>
      <name val="Calibri"/>
      <family val="2"/>
    </font>
    <font>
      <b/>
      <i/>
      <sz val="10"/>
      <name val="Calibri"/>
      <family val="2"/>
      <scheme val="minor"/>
    </font>
  </fonts>
  <fills count="85">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theme="2"/>
        <bgColor indexed="64"/>
      </patternFill>
    </fill>
    <fill>
      <patternFill patternType="solid">
        <fgColor rgb="FFFFFF99"/>
        <bgColor indexed="64"/>
      </patternFill>
    </fill>
    <fill>
      <patternFill patternType="solid">
        <fgColor theme="0"/>
        <bgColor indexed="64"/>
      </patternFill>
    </fill>
    <fill>
      <patternFill patternType="solid">
        <fgColor rgb="FFCCFFCC"/>
        <bgColor indexed="64"/>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6"/>
        <bgColor indexed="64"/>
      </patternFill>
    </fill>
    <fill>
      <patternFill patternType="solid">
        <fgColor theme="8" tint="0.79998168889431442"/>
        <bgColor indexed="64"/>
      </patternFill>
    </fill>
    <fill>
      <patternFill patternType="solid">
        <fgColor rgb="FFD9ECFF"/>
        <bgColor indexed="64"/>
      </patternFill>
    </fill>
    <fill>
      <patternFill patternType="solid">
        <fgColor theme="1" tint="0.499984740745262"/>
        <bgColor indexed="64"/>
      </patternFill>
    </fill>
    <fill>
      <patternFill patternType="solid">
        <fgColor rgb="FFFFFFCC"/>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C1E0FF"/>
        <bgColor indexed="64"/>
      </patternFill>
    </fill>
    <fill>
      <patternFill patternType="solid">
        <fgColor rgb="FFFFFF00"/>
        <bgColor indexed="64"/>
      </patternFill>
    </fill>
    <fill>
      <patternFill patternType="solid">
        <fgColor rgb="FFFFFFFF"/>
        <bgColor rgb="FF000000"/>
      </patternFill>
    </fill>
    <fill>
      <patternFill patternType="solid">
        <fgColor indexed="44"/>
      </patternFill>
    </fill>
    <fill>
      <patternFill patternType="solid">
        <fgColor indexed="29"/>
      </patternFill>
    </fill>
    <fill>
      <patternFill patternType="solid">
        <fgColor indexed="26"/>
      </patternFill>
    </fill>
    <fill>
      <patternFill patternType="solid">
        <fgColor indexed="47"/>
      </patternFill>
    </fill>
    <fill>
      <patternFill patternType="solid">
        <fgColor indexed="27"/>
      </patternFill>
    </fill>
    <fill>
      <patternFill patternType="solid">
        <fgColor indexed="43"/>
      </patternFill>
    </fill>
    <fill>
      <patternFill patternType="solid">
        <fgColor indexed="45"/>
      </patternFill>
    </fill>
    <fill>
      <patternFill patternType="solid">
        <fgColor indexed="53"/>
      </patternFill>
    </fill>
    <fill>
      <patternFill patternType="solid">
        <fgColor indexed="51"/>
      </patternFill>
    </fill>
    <fill>
      <patternFill patternType="solid">
        <fgColor indexed="56"/>
      </patternFill>
    </fill>
    <fill>
      <patternFill patternType="solid">
        <fgColor indexed="54"/>
      </patternFill>
    </fill>
    <fill>
      <patternFill patternType="solid">
        <fgColor indexed="49"/>
      </patternFill>
    </fill>
    <fill>
      <patternFill patternType="solid">
        <fgColor indexed="10"/>
      </patternFill>
    </fill>
    <fill>
      <patternFill patternType="solid">
        <fgColor indexed="46"/>
      </patternFill>
    </fill>
    <fill>
      <patternFill patternType="solid">
        <fgColor indexed="27"/>
        <bgColor indexed="64"/>
      </patternFill>
    </fill>
    <fill>
      <patternFill patternType="solid">
        <fgColor theme="3"/>
        <bgColor indexed="64"/>
      </patternFill>
    </fill>
    <fill>
      <patternFill patternType="solid">
        <fgColor indexed="9"/>
      </patternFill>
    </fill>
    <fill>
      <patternFill patternType="solid">
        <fgColor indexed="55"/>
      </patternFill>
    </fill>
    <fill>
      <patternFill patternType="solid">
        <fgColor indexed="22"/>
        <bgColor indexed="64"/>
      </patternFill>
    </fill>
    <fill>
      <patternFill patternType="solid">
        <fgColor indexed="48"/>
        <bgColor indexed="64"/>
      </patternFill>
    </fill>
    <fill>
      <patternFill patternType="solid">
        <fgColor indexed="43"/>
        <bgColor indexed="64"/>
      </patternFill>
    </fill>
    <fill>
      <patternFill patternType="solid">
        <fgColor indexed="47"/>
        <bgColor indexed="64"/>
      </patternFill>
    </fill>
    <fill>
      <patternFill patternType="solid">
        <fgColor indexed="33"/>
        <bgColor indexed="64"/>
      </patternFill>
    </fill>
    <fill>
      <patternFill patternType="solid">
        <fgColor indexed="42"/>
        <bgColor indexed="64"/>
      </patternFill>
    </fill>
    <fill>
      <patternFill patternType="solid">
        <fgColor indexed="23"/>
        <bgColor indexed="64"/>
      </patternFill>
    </fill>
    <fill>
      <patternFill patternType="solid">
        <fgColor indexed="40"/>
        <bgColor indexed="64"/>
      </patternFill>
    </fill>
    <fill>
      <patternFill patternType="solid">
        <fgColor indexed="26"/>
        <bgColor indexed="64"/>
      </patternFill>
    </fill>
    <fill>
      <patternFill patternType="solid">
        <fgColor rgb="FF92D400"/>
        <bgColor indexed="64"/>
      </patternFill>
    </fill>
    <fill>
      <patternFill patternType="mediumGray">
        <fgColor indexed="22"/>
      </patternFill>
    </fill>
    <fill>
      <patternFill patternType="solid">
        <fgColor rgb="FFBED7A5"/>
        <bgColor indexed="64"/>
      </patternFill>
    </fill>
    <fill>
      <patternFill patternType="solid">
        <fgColor rgb="FFDEFBE6"/>
        <bgColor indexed="64"/>
      </patternFill>
    </fill>
    <fill>
      <patternFill patternType="solid">
        <fgColor theme="0" tint="-0.14999847407452621"/>
        <bgColor indexed="64"/>
      </patternFill>
    </fill>
    <fill>
      <patternFill patternType="solid">
        <fgColor theme="8" tint="0.59999389629810485"/>
        <bgColor indexed="64"/>
      </patternFill>
    </fill>
    <fill>
      <patternFill patternType="solid">
        <fgColor theme="3" tint="-9.9978637043366805E-2"/>
        <bgColor indexed="64"/>
      </patternFill>
    </fill>
    <fill>
      <patternFill patternType="solid">
        <fgColor rgb="FFFFC000"/>
        <bgColor indexed="64"/>
      </patternFill>
    </fill>
    <fill>
      <patternFill patternType="solid">
        <fgColor theme="0" tint="-0.249977111117893"/>
        <bgColor indexed="64"/>
      </patternFill>
    </fill>
    <fill>
      <patternFill patternType="solid">
        <fgColor rgb="FFE5F2FF"/>
        <bgColor indexed="64"/>
      </patternFill>
    </fill>
  </fills>
  <borders count="181">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right style="thin">
        <color indexed="64"/>
      </right>
      <top/>
      <bottom/>
      <diagonal/>
    </border>
    <border>
      <left style="thin">
        <color indexed="64"/>
      </left>
      <right style="thin">
        <color indexed="64"/>
      </right>
      <top style="medium">
        <color indexed="64"/>
      </top>
      <bottom style="medium">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ck">
        <color theme="0"/>
      </left>
      <right/>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thick">
        <color theme="0"/>
      </left>
      <right style="thin">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style="double">
        <color indexed="64"/>
      </right>
      <top style="thin">
        <color indexed="64"/>
      </top>
      <bottom style="thin">
        <color indexed="64"/>
      </bottom>
      <diagonal/>
    </border>
    <border>
      <left style="medium">
        <color indexed="64"/>
      </left>
      <right style="double">
        <color indexed="64"/>
      </right>
      <top style="medium">
        <color indexed="64"/>
      </top>
      <bottom style="medium">
        <color indexed="64"/>
      </bottom>
      <diagonal/>
    </border>
    <border>
      <left style="thin">
        <color indexed="64"/>
      </left>
      <right/>
      <top style="thin">
        <color indexed="64"/>
      </top>
      <bottom style="medium">
        <color indexed="64"/>
      </bottom>
      <diagonal/>
    </border>
    <border>
      <left/>
      <right/>
      <top style="thin">
        <color auto="1"/>
      </top>
      <bottom/>
      <diagonal/>
    </border>
    <border>
      <left/>
      <right style="medium">
        <color indexed="64"/>
      </right>
      <top style="medium">
        <color indexed="64"/>
      </top>
      <bottom style="medium">
        <color indexed="64"/>
      </bottom>
      <diagonal/>
    </border>
    <border>
      <left/>
      <right/>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right/>
      <top/>
      <bottom style="thin">
        <color indexed="8"/>
      </bottom>
      <diagonal/>
    </border>
    <border>
      <left style="thin">
        <color auto="1"/>
      </left>
      <right/>
      <top/>
      <bottom/>
      <diagonal/>
    </border>
    <border>
      <left/>
      <right style="thin">
        <color auto="1"/>
      </right>
      <top/>
      <bottom/>
      <diagonal/>
    </border>
    <border>
      <left/>
      <right/>
      <top/>
      <bottom style="thin">
        <color theme="4" tint="0.39997558519241921"/>
      </bottom>
      <diagonal/>
    </border>
    <border>
      <left style="thin">
        <color auto="1"/>
      </left>
      <right style="thin">
        <color auto="1"/>
      </right>
      <top style="thin">
        <color auto="1"/>
      </top>
      <bottom style="thin">
        <color auto="1"/>
      </bottom>
      <diagonal/>
    </border>
    <border>
      <left style="thin">
        <color indexed="8"/>
      </left>
      <right/>
      <top style="medium">
        <color indexed="64"/>
      </top>
      <bottom/>
      <diagonal/>
    </border>
    <border>
      <left style="thin">
        <color indexed="8"/>
      </left>
      <right/>
      <top/>
      <bottom style="thin">
        <color indexed="8"/>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top style="thin">
        <color indexed="64"/>
      </top>
      <bottom style="double">
        <color indexed="64"/>
      </bottom>
      <diagonal/>
    </border>
    <border>
      <left/>
      <right/>
      <top style="double">
        <color indexed="64"/>
      </top>
      <bottom style="double">
        <color indexed="64"/>
      </bottom>
      <diagonal/>
    </border>
    <border>
      <left style="thin">
        <color indexed="23"/>
      </left>
      <right style="thin">
        <color indexed="23"/>
      </right>
      <top style="thin">
        <color indexed="23"/>
      </top>
      <bottom style="thin">
        <color indexed="23"/>
      </bottom>
      <diagonal/>
    </border>
    <border>
      <left style="hair">
        <color indexed="64"/>
      </left>
      <right style="hair">
        <color indexed="64"/>
      </right>
      <top style="hair">
        <color indexed="64"/>
      </top>
      <bottom style="hair">
        <color indexed="64"/>
      </bottom>
      <diagonal/>
    </border>
    <border>
      <left style="double">
        <color indexed="63"/>
      </left>
      <right style="double">
        <color indexed="63"/>
      </right>
      <top style="double">
        <color indexed="63"/>
      </top>
      <bottom style="double">
        <color indexed="63"/>
      </bottom>
      <diagonal/>
    </border>
    <border>
      <left style="thin">
        <color theme="5"/>
      </left>
      <right style="thin">
        <color theme="5"/>
      </right>
      <top style="thin">
        <color theme="5"/>
      </top>
      <bottom style="thin">
        <color theme="5"/>
      </bottom>
      <diagonal/>
    </border>
    <border>
      <left style="medium">
        <color theme="5"/>
      </left>
      <right style="medium">
        <color theme="5"/>
      </right>
      <top style="medium">
        <color theme="5"/>
      </top>
      <bottom style="medium">
        <color theme="5"/>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bottom style="double">
        <color indexed="1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theme="5"/>
      </right>
      <top/>
      <bottom style="thin">
        <color theme="5"/>
      </bottom>
      <diagonal/>
    </border>
    <border>
      <left style="medium">
        <color indexed="64"/>
      </left>
      <right style="thin">
        <color indexed="64"/>
      </right>
      <top style="medium">
        <color indexed="64"/>
      </top>
      <bottom/>
      <diagonal/>
    </border>
    <border>
      <left style="thin">
        <color theme="5"/>
      </left>
      <right style="thin">
        <color theme="5"/>
      </right>
      <top style="medium">
        <color theme="5"/>
      </top>
      <bottom style="medium">
        <color theme="5"/>
      </bottom>
      <diagonal/>
    </border>
    <border>
      <left/>
      <right/>
      <top style="thin">
        <color indexed="56"/>
      </top>
      <bottom style="double">
        <color indexed="56"/>
      </bottom>
      <diagonal/>
    </border>
    <border>
      <left style="medium">
        <color theme="0" tint="-0.24994659260841701"/>
      </left>
      <right style="medium">
        <color theme="0" tint="-0.24994659260841701"/>
      </right>
      <top style="medium">
        <color theme="0" tint="-0.24994659260841701"/>
      </top>
      <bottom style="medium">
        <color theme="0" tint="-0.24994659260841701"/>
      </bottom>
      <diagonal/>
    </border>
    <border>
      <left style="thin">
        <color theme="0" tint="-0.24994659260841701"/>
      </left>
      <right style="thin">
        <color theme="0" tint="-0.24994659260841701"/>
      </right>
      <top/>
      <bottom/>
      <diagonal/>
    </border>
    <border>
      <left style="thin">
        <color theme="0" tint="-0.24994659260841701"/>
      </left>
      <right style="medium">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medium">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left>
      <right style="thin">
        <color theme="0"/>
      </right>
      <top style="thin">
        <color theme="0"/>
      </top>
      <bottom style="thin">
        <color theme="0"/>
      </bottom>
      <diagonal/>
    </border>
    <border>
      <left/>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dotted">
        <color rgb="FF3BAB5A"/>
      </left>
      <right style="dotted">
        <color rgb="FF3BAB5A"/>
      </right>
      <top style="dotted">
        <color rgb="FF3BAB5A"/>
      </top>
      <bottom style="dotted">
        <color rgb="FF3BAB5A"/>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right/>
      <top/>
      <bottom style="thin">
        <color auto="1"/>
      </bottom>
      <diagonal/>
    </border>
    <border>
      <left/>
      <right style="thin">
        <color rgb="FF000000"/>
      </right>
      <top style="thin">
        <color rgb="FF000000"/>
      </top>
      <bottom style="thin">
        <color rgb="FF000000"/>
      </bottom>
      <diagonal/>
    </border>
    <border>
      <left style="thin">
        <color indexed="64"/>
      </left>
      <right style="double">
        <color rgb="FF000000"/>
      </right>
      <top style="thin">
        <color rgb="FF000000"/>
      </top>
      <bottom style="thin">
        <color indexed="64"/>
      </bottom>
      <diagonal/>
    </border>
    <border>
      <left style="thin">
        <color indexed="64"/>
      </left>
      <right style="double">
        <color rgb="FF000000"/>
      </right>
      <top style="thin">
        <color indexed="64"/>
      </top>
      <bottom style="thin">
        <color indexed="64"/>
      </bottom>
      <diagonal/>
    </border>
    <border>
      <left/>
      <right style="thin">
        <color indexed="8"/>
      </right>
      <top/>
      <bottom style="thin">
        <color indexed="64"/>
      </bottom>
      <diagonal/>
    </border>
    <border>
      <left/>
      <right style="thin">
        <color indexed="8"/>
      </right>
      <top/>
      <bottom/>
      <diagonal/>
    </border>
    <border>
      <left/>
      <right style="thin">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bottom/>
      <diagonal/>
    </border>
    <border>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thin">
        <color auto="1"/>
      </top>
      <bottom/>
      <diagonal/>
    </border>
    <border>
      <left/>
      <right style="medium">
        <color indexed="64"/>
      </right>
      <top style="medium">
        <color indexed="64"/>
      </top>
      <bottom style="thin">
        <color indexed="64"/>
      </bottom>
      <diagonal/>
    </border>
    <border>
      <left/>
      <right style="medium">
        <color rgb="FF000000"/>
      </right>
      <top/>
      <bottom/>
      <diagonal/>
    </border>
    <border>
      <left style="medium">
        <color rgb="FF000000"/>
      </left>
      <right style="medium">
        <color indexed="64"/>
      </right>
      <top style="thin">
        <color indexed="64"/>
      </top>
      <bottom style="thin">
        <color indexed="64"/>
      </bottom>
      <diagonal/>
    </border>
    <border>
      <left style="thin">
        <color indexed="64"/>
      </left>
      <right style="thin">
        <color indexed="64"/>
      </right>
      <top style="thin">
        <color indexed="64"/>
      </top>
      <bottom style="medium">
        <color rgb="FF000000"/>
      </bottom>
      <diagonal/>
    </border>
    <border>
      <left style="thin">
        <color indexed="64"/>
      </left>
      <right style="medium">
        <color indexed="64"/>
      </right>
      <top style="thin">
        <color indexed="64"/>
      </top>
      <bottom style="medium">
        <color rgb="FF000000"/>
      </bottom>
      <diagonal/>
    </border>
    <border>
      <left/>
      <right/>
      <top style="thin">
        <color auto="1"/>
      </top>
      <bottom style="medium">
        <color rgb="FF000000"/>
      </bottom>
      <diagonal/>
    </border>
    <border>
      <left style="medium">
        <color indexed="64"/>
      </left>
      <right style="thin">
        <color indexed="64"/>
      </right>
      <top style="thin">
        <color indexed="64"/>
      </top>
      <bottom style="medium">
        <color rgb="FF000000"/>
      </bottom>
      <diagonal/>
    </border>
    <border>
      <left style="thin">
        <color auto="1"/>
      </left>
      <right/>
      <top style="thin">
        <color auto="1"/>
      </top>
      <bottom style="medium">
        <color rgb="FF000000"/>
      </bottom>
      <diagonal/>
    </border>
    <border>
      <left/>
      <right style="thin">
        <color indexed="64"/>
      </right>
      <top style="thin">
        <color indexed="64"/>
      </top>
      <bottom style="medium">
        <color rgb="FF000000"/>
      </bottom>
      <diagonal/>
    </border>
    <border>
      <left style="medium">
        <color indexed="64"/>
      </left>
      <right/>
      <top style="thin">
        <color indexed="64"/>
      </top>
      <bottom style="medium">
        <color rgb="FF000000"/>
      </bottom>
      <diagonal/>
    </border>
    <border>
      <left style="medium">
        <color indexed="64"/>
      </left>
      <right style="medium">
        <color indexed="64"/>
      </right>
      <top style="thin">
        <color indexed="64"/>
      </top>
      <bottom style="medium">
        <color rgb="FF000000"/>
      </bottom>
      <diagonal/>
    </border>
    <border>
      <left/>
      <right style="medium">
        <color indexed="64"/>
      </right>
      <top style="thin">
        <color indexed="64"/>
      </top>
      <bottom style="medium">
        <color rgb="FF000000"/>
      </bottom>
      <diagonal/>
    </border>
    <border>
      <left style="thin">
        <color indexed="8"/>
      </left>
      <right style="thin">
        <color indexed="8"/>
      </right>
      <top/>
      <bottom style="thin">
        <color indexed="8"/>
      </bottom>
      <diagonal/>
    </border>
    <border>
      <left style="thin">
        <color rgb="FF000000"/>
      </left>
      <right style="thin">
        <color rgb="FF000000"/>
      </right>
      <top/>
      <bottom/>
      <diagonal/>
    </border>
    <border>
      <left/>
      <right style="thin">
        <color rgb="FF000000"/>
      </right>
      <top/>
      <bottom/>
      <diagonal/>
    </border>
    <border>
      <left/>
      <right style="thin">
        <color auto="1"/>
      </right>
      <top style="thin">
        <color auto="1"/>
      </top>
      <bottom/>
      <diagonal/>
    </border>
    <border>
      <left style="thin">
        <color rgb="FF000000"/>
      </left>
      <right/>
      <top/>
      <bottom/>
      <diagonal/>
    </border>
    <border>
      <left style="thin">
        <color indexed="64"/>
      </left>
      <right style="thin">
        <color rgb="FF000000"/>
      </right>
      <top style="thin">
        <color indexed="64"/>
      </top>
      <bottom style="thin">
        <color indexed="64"/>
      </bottom>
      <diagonal/>
    </border>
    <border>
      <left/>
      <right style="double">
        <color indexed="64"/>
      </right>
      <top style="medium">
        <color indexed="64"/>
      </top>
      <bottom style="medium">
        <color indexed="64"/>
      </bottom>
      <diagonal/>
    </border>
    <border>
      <left style="medium">
        <color indexed="64"/>
      </left>
      <right style="medium">
        <color rgb="FF000000"/>
      </right>
      <top style="medium">
        <color indexed="64"/>
      </top>
      <bottom style="medium">
        <color indexed="64"/>
      </bottom>
      <diagonal/>
    </border>
    <border>
      <left style="thin">
        <color indexed="64"/>
      </left>
      <right style="double">
        <color indexed="64"/>
      </right>
      <top style="thin">
        <color indexed="64"/>
      </top>
      <bottom style="thin">
        <color rgb="FF000000"/>
      </bottom>
      <diagonal/>
    </border>
    <border>
      <left style="medium">
        <color indexed="64"/>
      </left>
      <right style="medium">
        <color indexed="64"/>
      </right>
      <top style="medium">
        <color indexed="64"/>
      </top>
      <bottom style="double">
        <color indexed="64"/>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auto="1"/>
      </left>
      <right/>
      <top style="thin">
        <color auto="1"/>
      </top>
      <bottom/>
      <diagonal/>
    </border>
    <border>
      <left style="medium">
        <color indexed="64"/>
      </left>
      <right style="medium">
        <color indexed="64"/>
      </right>
      <top style="thin">
        <color indexed="64"/>
      </top>
      <bottom/>
      <diagonal/>
    </border>
    <border>
      <left style="thin">
        <color auto="1"/>
      </left>
      <right style="thin">
        <color auto="1"/>
      </right>
      <top style="thin">
        <color auto="1"/>
      </top>
      <bottom/>
      <diagonal/>
    </border>
    <border>
      <left style="thin">
        <color indexed="8"/>
      </left>
      <right style="thin">
        <color indexed="8"/>
      </right>
      <top style="thin">
        <color indexed="64"/>
      </top>
      <bottom style="thin">
        <color indexed="8"/>
      </bottom>
      <diagonal/>
    </border>
    <border>
      <left style="thin">
        <color indexed="8"/>
      </left>
      <right style="thin">
        <color indexed="8"/>
      </right>
      <top style="thin">
        <color indexed="8"/>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style="thin">
        <color indexed="64"/>
      </right>
      <top style="thin">
        <color indexed="64"/>
      </top>
      <bottom style="thin">
        <color indexed="8"/>
      </bottom>
      <diagonal/>
    </border>
    <border>
      <left style="thin">
        <color auto="1"/>
      </left>
      <right style="thin">
        <color auto="1"/>
      </right>
      <top style="thin">
        <color auto="1"/>
      </top>
      <bottom style="thin">
        <color auto="1"/>
      </bottom>
      <diagonal/>
    </border>
    <border>
      <left/>
      <right style="thin">
        <color indexed="64"/>
      </right>
      <top style="thin">
        <color indexed="8"/>
      </top>
      <bottom style="thin">
        <color indexed="64"/>
      </bottom>
      <diagonal/>
    </border>
    <border>
      <left style="thin">
        <color auto="1"/>
      </left>
      <right/>
      <top style="thin">
        <color auto="1"/>
      </top>
      <bottom style="thin">
        <color auto="1"/>
      </bottom>
      <diagonal/>
    </border>
    <border>
      <left style="thin">
        <color indexed="8"/>
      </left>
      <right style="thin">
        <color indexed="8"/>
      </right>
      <top style="thin">
        <color indexed="8"/>
      </top>
      <bottom style="thin">
        <color auto="1"/>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double">
        <color indexed="64"/>
      </left>
      <right style="thin">
        <color indexed="64"/>
      </right>
      <top style="thin">
        <color indexed="64"/>
      </top>
      <bottom/>
      <diagonal/>
    </border>
    <border>
      <left style="thin">
        <color indexed="8"/>
      </left>
      <right style="thin">
        <color indexed="8"/>
      </right>
      <top style="thin">
        <color indexed="64"/>
      </top>
      <bottom style="thin">
        <color indexed="8"/>
      </bottom>
      <diagonal/>
    </border>
    <border>
      <left style="thin">
        <color indexed="8"/>
      </left>
      <right style="thin">
        <color indexed="8"/>
      </right>
      <top style="thin">
        <color indexed="64"/>
      </top>
      <bottom style="thin">
        <color indexed="8"/>
      </bottom>
      <diagonal/>
    </border>
    <border>
      <left style="thin">
        <color indexed="8"/>
      </left>
      <right style="thin">
        <color indexed="8"/>
      </right>
      <top style="thin">
        <color indexed="8"/>
      </top>
      <bottom style="thin">
        <color auto="1"/>
      </bottom>
      <diagonal/>
    </border>
    <border>
      <left style="thin">
        <color indexed="8"/>
      </left>
      <right/>
      <top style="thin">
        <color indexed="64"/>
      </top>
      <bottom/>
      <diagonal/>
    </border>
    <border>
      <left style="thin">
        <color indexed="8"/>
      </left>
      <right style="thin">
        <color indexed="8"/>
      </right>
      <top style="thin">
        <color indexed="64"/>
      </top>
      <bottom/>
      <diagonal/>
    </border>
    <border>
      <left/>
      <right style="thin">
        <color indexed="64"/>
      </right>
      <top style="thin">
        <color indexed="8"/>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double">
        <color rgb="FF000000"/>
      </right>
      <top style="thin">
        <color indexed="64"/>
      </top>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right style="double">
        <color rgb="FF000000"/>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double">
        <color indexed="64"/>
      </right>
      <top style="thin">
        <color auto="1"/>
      </top>
      <bottom/>
      <diagonal/>
    </border>
    <border>
      <left style="thin">
        <color indexed="64"/>
      </left>
      <right style="thin">
        <color rgb="FF000000"/>
      </right>
      <top style="thin">
        <color indexed="64"/>
      </top>
      <bottom/>
      <diagonal/>
    </border>
    <border>
      <left/>
      <right style="double">
        <color indexed="64"/>
      </right>
      <top style="thin">
        <color indexed="64"/>
      </top>
      <bottom/>
      <diagonal/>
    </border>
    <border>
      <left/>
      <right style="thin">
        <color indexed="8"/>
      </right>
      <top style="thin">
        <color indexed="64"/>
      </top>
      <bottom/>
      <diagonal/>
    </border>
    <border>
      <left/>
      <right/>
      <top style="thin">
        <color indexed="64"/>
      </top>
      <bottom/>
      <diagonal/>
    </border>
    <border>
      <left/>
      <right style="thin">
        <color auto="1"/>
      </right>
      <top style="thin">
        <color indexed="64"/>
      </top>
      <bottom/>
      <diagonal/>
    </border>
    <border>
      <left/>
      <right/>
      <top style="thin">
        <color indexed="8"/>
      </top>
      <bottom/>
      <diagonal/>
    </border>
  </borders>
  <cellStyleXfs count="51698">
    <xf numFmtId="0" fontId="0" fillId="0" borderId="0"/>
    <xf numFmtId="166" fontId="40" fillId="0" borderId="0" applyFont="0" applyFill="0" applyBorder="0" applyAlignment="0" applyProtection="0"/>
    <xf numFmtId="169" fontId="25" fillId="0" borderId="0" applyFont="0" applyFill="0" applyBorder="0" applyAlignment="0" applyProtection="0">
      <alignment horizontal="left"/>
      <protection locked="0"/>
    </xf>
    <xf numFmtId="0" fontId="45" fillId="31" borderId="0" applyBorder="0"/>
    <xf numFmtId="0" fontId="47" fillId="0" borderId="1" applyProtection="0"/>
    <xf numFmtId="0" fontId="48" fillId="31" borderId="0" applyAlignment="0"/>
    <xf numFmtId="0" fontId="40" fillId="30" borderId="0"/>
    <xf numFmtId="173" fontId="38" fillId="0" borderId="0" applyFont="0" applyFill="0" applyBorder="0" applyProtection="0">
      <protection locked="0"/>
    </xf>
    <xf numFmtId="170" fontId="46" fillId="33" borderId="1">
      <alignment horizontal="center" vertical="center"/>
    </xf>
    <xf numFmtId="0" fontId="50" fillId="0" borderId="0" applyNumberFormat="0" applyFill="0" applyBorder="0" applyAlignment="0" applyProtection="0">
      <alignment vertical="top"/>
      <protection locked="0"/>
    </xf>
    <xf numFmtId="0" fontId="51" fillId="31" borderId="0" applyNumberFormat="0" applyBorder="0">
      <alignment horizontal="left"/>
    </xf>
    <xf numFmtId="0" fontId="53" fillId="33" borderId="2" applyBorder="0"/>
    <xf numFmtId="0" fontId="54" fillId="33" borderId="0" applyNumberFormat="0" applyBorder="0">
      <alignment horizontal="right"/>
    </xf>
    <xf numFmtId="0" fontId="28" fillId="33" borderId="0" applyFont="0" applyAlignment="0"/>
    <xf numFmtId="0" fontId="55" fillId="33" borderId="0" applyBorder="0">
      <alignment vertical="top" wrapText="1"/>
    </xf>
    <xf numFmtId="0" fontId="45" fillId="33" borderId="0" applyAlignment="0">
      <alignment horizontal="center"/>
    </xf>
    <xf numFmtId="0" fontId="57" fillId="0" borderId="0" applyNumberFormat="0" applyFill="0" applyAlignment="0"/>
    <xf numFmtId="0" fontId="60" fillId="31" borderId="0" applyBorder="0"/>
    <xf numFmtId="0" fontId="61" fillId="31" borderId="0" applyBorder="0"/>
    <xf numFmtId="0" fontId="62" fillId="31" borderId="0" applyBorder="0">
      <alignment horizontal="left"/>
    </xf>
    <xf numFmtId="0" fontId="62" fillId="31" borderId="0" applyBorder="0">
      <alignment horizontal="center" vertical="center" wrapText="1"/>
    </xf>
    <xf numFmtId="0" fontId="62" fillId="31" borderId="0" applyBorder="0">
      <alignment horizontal="center" wrapText="1"/>
    </xf>
    <xf numFmtId="0" fontId="26" fillId="31" borderId="3" applyNumberFormat="0" applyFont="0" applyAlignment="0"/>
    <xf numFmtId="0" fontId="63" fillId="0" borderId="0" applyNumberFormat="0" applyFill="0" applyBorder="0" applyAlignment="0" applyProtection="0">
      <alignment vertical="top"/>
      <protection locked="0"/>
    </xf>
    <xf numFmtId="9" fontId="40" fillId="0" borderId="0" applyFont="0" applyFill="0" applyBorder="0" applyAlignment="0" applyProtection="0"/>
    <xf numFmtId="0" fontId="45" fillId="31" borderId="0" applyNumberFormat="0" applyBorder="0" applyProtection="0">
      <alignment horizontal="right"/>
    </xf>
    <xf numFmtId="0" fontId="45" fillId="31" borderId="5">
      <alignment horizontal="right"/>
    </xf>
    <xf numFmtId="0" fontId="62" fillId="31" borderId="1" applyAlignment="0">
      <alignment horizontal="center" vertical="center" wrapText="1"/>
    </xf>
    <xf numFmtId="0" fontId="48" fillId="31" borderId="1" applyAlignment="0">
      <alignment horizontal="center" vertical="top" wrapText="1"/>
    </xf>
    <xf numFmtId="0" fontId="48" fillId="31" borderId="1" applyAlignment="0" applyProtection="0">
      <alignment vertical="top" wrapText="1"/>
    </xf>
    <xf numFmtId="0" fontId="48" fillId="31" borderId="0" applyBorder="0">
      <alignment horizontal="left"/>
    </xf>
    <xf numFmtId="0" fontId="45" fillId="31" borderId="0" applyBorder="0">
      <alignment horizontal="center" wrapText="1"/>
    </xf>
    <xf numFmtId="0" fontId="20" fillId="0" borderId="0"/>
    <xf numFmtId="0" fontId="40" fillId="0" borderId="0"/>
    <xf numFmtId="171" fontId="21" fillId="31" borderId="0" applyFont="0" applyBorder="0" applyProtection="0">
      <alignment horizontal="right"/>
    </xf>
    <xf numFmtId="0" fontId="24" fillId="33" borderId="0" applyFont="0" applyAlignment="0"/>
    <xf numFmtId="172" fontId="21" fillId="31" borderId="0" applyFont="0" applyBorder="0" applyAlignment="0" applyProtection="0"/>
    <xf numFmtId="0" fontId="84" fillId="0" borderId="1">
      <protection locked="0"/>
    </xf>
    <xf numFmtId="0" fontId="21" fillId="31" borderId="3" applyNumberFormat="0" applyFont="0" applyAlignment="0"/>
    <xf numFmtId="0" fontId="17" fillId="0" borderId="0"/>
    <xf numFmtId="0" fontId="16" fillId="0" borderId="0"/>
    <xf numFmtId="0" fontId="16" fillId="0" borderId="0"/>
    <xf numFmtId="0" fontId="15" fillId="0" borderId="0"/>
    <xf numFmtId="0" fontId="14" fillId="0" borderId="0"/>
    <xf numFmtId="0" fontId="14" fillId="0" borderId="0"/>
    <xf numFmtId="0" fontId="14" fillId="0" borderId="0"/>
    <xf numFmtId="0" fontId="20" fillId="0" borderId="0"/>
    <xf numFmtId="0" fontId="101" fillId="0" borderId="0" applyNumberFormat="0" applyFill="0" applyBorder="0" applyAlignment="0" applyProtection="0">
      <alignment vertical="top"/>
      <protection locked="0"/>
    </xf>
    <xf numFmtId="0" fontId="40" fillId="0" borderId="0">
      <alignment horizontal="right"/>
    </xf>
    <xf numFmtId="0" fontId="20" fillId="0" borderId="0"/>
    <xf numFmtId="0" fontId="20" fillId="0" borderId="0"/>
    <xf numFmtId="0" fontId="20" fillId="0" borderId="0"/>
    <xf numFmtId="0" fontId="20"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65" fontId="40" fillId="0" borderId="0" applyFont="0" applyFill="0" applyBorder="0" applyAlignment="0" applyProtection="0"/>
    <xf numFmtId="168" fontId="40" fillId="0" borderId="0" applyFont="0" applyFill="0" applyBorder="0" applyAlignment="0" applyProtection="0"/>
    <xf numFmtId="0" fontId="68" fillId="0" borderId="0" applyNumberFormat="0" applyFill="0" applyBorder="0" applyAlignment="0" applyProtection="0"/>
    <xf numFmtId="0" fontId="56" fillId="0" borderId="20" applyNumberFormat="0" applyFill="0" applyAlignment="0" applyProtection="0"/>
    <xf numFmtId="0" fontId="58" fillId="0" borderId="21" applyNumberFormat="0" applyFill="0" applyAlignment="0" applyProtection="0"/>
    <xf numFmtId="0" fontId="59" fillId="0" borderId="22" applyNumberFormat="0" applyFill="0" applyAlignment="0" applyProtection="0"/>
    <xf numFmtId="0" fontId="59" fillId="0" borderId="0" applyNumberFormat="0" applyFill="0" applyBorder="0" applyAlignment="0" applyProtection="0"/>
    <xf numFmtId="0" fontId="52" fillId="34" borderId="0" applyNumberFormat="0" applyBorder="0" applyAlignment="0" applyProtection="0"/>
    <xf numFmtId="0" fontId="42" fillId="27" borderId="0" applyNumberFormat="0" applyBorder="0" applyAlignment="0" applyProtection="0"/>
    <xf numFmtId="0" fontId="66" fillId="36" borderId="0" applyNumberFormat="0" applyBorder="0" applyAlignment="0" applyProtection="0"/>
    <xf numFmtId="0" fontId="64" fillId="35" borderId="18" applyNumberFormat="0" applyAlignment="0" applyProtection="0"/>
    <xf numFmtId="0" fontId="67" fillId="28" borderId="25" applyNumberFormat="0" applyAlignment="0" applyProtection="0"/>
    <xf numFmtId="0" fontId="43" fillId="28" borderId="18" applyNumberFormat="0" applyAlignment="0" applyProtection="0"/>
    <xf numFmtId="0" fontId="65" fillId="0" borderId="23" applyNumberFormat="0" applyFill="0" applyAlignment="0" applyProtection="0"/>
    <xf numFmtId="0" fontId="44" fillId="29" borderId="19" applyNumberFormat="0" applyAlignment="0" applyProtection="0"/>
    <xf numFmtId="0" fontId="70" fillId="0" borderId="0" applyNumberFormat="0" applyFill="0" applyBorder="0" applyAlignment="0" applyProtection="0"/>
    <xf numFmtId="0" fontId="40" fillId="37" borderId="24" applyNumberFormat="0" applyFont="0" applyAlignment="0" applyProtection="0"/>
    <xf numFmtId="0" fontId="49" fillId="0" borderId="0" applyNumberFormat="0" applyFill="0" applyBorder="0" applyAlignment="0" applyProtection="0"/>
    <xf numFmtId="0" fontId="69" fillId="0" borderId="26" applyNumberFormat="0" applyFill="0" applyAlignment="0" applyProtection="0"/>
    <xf numFmtId="0" fontId="41" fillId="21"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41" fillId="15" borderId="0" applyNumberFormat="0" applyBorder="0" applyAlignment="0" applyProtection="0"/>
    <xf numFmtId="0" fontId="41" fillId="22"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41" fillId="16" borderId="0" applyNumberFormat="0" applyBorder="0" applyAlignment="0" applyProtection="0"/>
    <xf numFmtId="0" fontId="41" fillId="23"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41" fillId="17" borderId="0" applyNumberFormat="0" applyBorder="0" applyAlignment="0" applyProtection="0"/>
    <xf numFmtId="0" fontId="41" fillId="24"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41" fillId="18" borderId="0" applyNumberFormat="0" applyBorder="0" applyAlignment="0" applyProtection="0"/>
    <xf numFmtId="0" fontId="41" fillId="25"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41" fillId="19" borderId="0" applyNumberFormat="0" applyBorder="0" applyAlignment="0" applyProtection="0"/>
    <xf numFmtId="0" fontId="41" fillId="26"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41" fillId="20" borderId="0" applyNumberFormat="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alignment vertical="top"/>
      <protection locked="0"/>
    </xf>
    <xf numFmtId="0" fontId="40" fillId="0" borderId="0"/>
    <xf numFmtId="0" fontId="40" fillId="0" borderId="0"/>
    <xf numFmtId="0" fontId="42" fillId="27" borderId="0" applyNumberFormat="0" applyBorder="0" applyAlignment="0" applyProtection="0"/>
    <xf numFmtId="0" fontId="43" fillId="28" borderId="18" applyNumberFormat="0" applyAlignment="0" applyProtection="0"/>
    <xf numFmtId="0" fontId="44" fillId="29" borderId="19" applyNumberFormat="0" applyAlignment="0" applyProtection="0"/>
    <xf numFmtId="0" fontId="52" fillId="34" borderId="0" applyNumberFormat="0" applyBorder="0" applyAlignment="0" applyProtection="0"/>
    <xf numFmtId="0" fontId="64" fillId="35" borderId="18" applyNumberFormat="0" applyAlignment="0" applyProtection="0"/>
    <xf numFmtId="0" fontId="65" fillId="0" borderId="23" applyNumberFormat="0" applyFill="0" applyAlignment="0" applyProtection="0"/>
    <xf numFmtId="0" fontId="67" fillId="28" borderId="25" applyNumberFormat="0" applyAlignment="0" applyProtection="0"/>
    <xf numFmtId="0" fontId="70" fillId="0" borderId="0" applyNumberFormat="0" applyFill="0" applyBorder="0" applyAlignment="0" applyProtection="0"/>
    <xf numFmtId="0" fontId="20" fillId="0" borderId="0"/>
    <xf numFmtId="0" fontId="20" fillId="0" borderId="0"/>
    <xf numFmtId="0" fontId="11" fillId="0" borderId="0"/>
    <xf numFmtId="0" fontId="10" fillId="0" borderId="0"/>
    <xf numFmtId="0" fontId="62" fillId="31" borderId="0" applyFill="0" applyBorder="0">
      <alignment horizontal="center" wrapText="1"/>
    </xf>
    <xf numFmtId="0" fontId="121" fillId="0" borderId="0" applyFill="0" applyProtection="0">
      <alignment horizontal="left" vertical="center"/>
    </xf>
    <xf numFmtId="0" fontId="9" fillId="0" borderId="0" applyNumberFormat="0" applyBorder="0">
      <alignment horizontal="left" indent="2"/>
    </xf>
    <xf numFmtId="0" fontId="122" fillId="0" borderId="61" applyNumberFormat="0">
      <alignment horizontal="center" vertical="center" wrapText="1"/>
    </xf>
    <xf numFmtId="0" fontId="78" fillId="41" borderId="0" applyNumberFormat="0" applyBorder="0"/>
    <xf numFmtId="0" fontId="59" fillId="0" borderId="22" applyNumberFormat="0" applyFill="0" applyAlignment="0" applyProtection="0"/>
    <xf numFmtId="185" fontId="78" fillId="38" borderId="0"/>
    <xf numFmtId="185" fontId="40" fillId="42" borderId="0"/>
    <xf numFmtId="0" fontId="73" fillId="0" borderId="0"/>
    <xf numFmtId="0" fontId="141" fillId="0" borderId="0" applyNumberFormat="0" applyFill="0" applyBorder="0" applyAlignment="0" applyProtection="0"/>
    <xf numFmtId="0" fontId="144" fillId="0" borderId="0" applyNumberFormat="0" applyFill="0" applyBorder="0" applyAlignment="0" applyProtection="0"/>
    <xf numFmtId="166" fontId="40" fillId="0" borderId="0" applyFont="0" applyFill="0" applyBorder="0" applyAlignment="0" applyProtection="0"/>
    <xf numFmtId="165" fontId="40" fillId="0" borderId="0" applyFont="0" applyFill="0" applyBorder="0" applyAlignment="0" applyProtection="0"/>
    <xf numFmtId="0" fontId="7" fillId="0" borderId="0"/>
    <xf numFmtId="0" fontId="7" fillId="0" borderId="0"/>
    <xf numFmtId="166" fontId="40" fillId="0" borderId="0" applyFont="0" applyFill="0" applyBorder="0" applyAlignment="0" applyProtection="0"/>
    <xf numFmtId="0" fontId="7" fillId="0" borderId="0"/>
    <xf numFmtId="0" fontId="45" fillId="31" borderId="60">
      <alignment horizontal="right"/>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6" fontId="7" fillId="0" borderId="0" applyFont="0" applyFill="0" applyBorder="0" applyAlignment="0" applyProtection="0"/>
    <xf numFmtId="0" fontId="7" fillId="0" borderId="0"/>
    <xf numFmtId="0" fontId="7" fillId="0" borderId="0"/>
    <xf numFmtId="0" fontId="53" fillId="33" borderId="59" applyBorder="0"/>
    <xf numFmtId="166" fontId="40" fillId="0" borderId="0" applyFont="0" applyFill="0" applyBorder="0" applyAlignment="0" applyProtection="0"/>
    <xf numFmtId="0" fontId="7" fillId="0" borderId="0"/>
    <xf numFmtId="0" fontId="47" fillId="0" borderId="62" applyProtection="0"/>
    <xf numFmtId="0" fontId="7" fillId="0" borderId="0"/>
    <xf numFmtId="191" fontId="20" fillId="0" borderId="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191" fontId="7" fillId="3" borderId="0" applyNumberFormat="0" applyBorder="0" applyAlignment="0" applyProtection="0"/>
    <xf numFmtId="0" fontId="18" fillId="48"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0" fontId="148" fillId="3" borderId="0" applyNumberFormat="0" applyBorder="0" applyAlignment="0" applyProtection="0"/>
    <xf numFmtId="191" fontId="7" fillId="3" borderId="0" applyNumberFormat="0" applyBorder="0" applyAlignment="0" applyProtection="0"/>
    <xf numFmtId="0" fontId="148"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0" fontId="148"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0" fontId="148" fillId="3" borderId="0" applyNumberFormat="0" applyBorder="0" applyAlignment="0" applyProtection="0"/>
    <xf numFmtId="0" fontId="18" fillId="48" borderId="0" applyNumberFormat="0" applyBorder="0" applyAlignment="0" applyProtection="0"/>
    <xf numFmtId="191" fontId="7" fillId="3" borderId="0" applyNumberFormat="0" applyBorder="0" applyAlignment="0" applyProtection="0"/>
    <xf numFmtId="0" fontId="18" fillId="48"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191" fontId="7" fillId="3" borderId="0" applyNumberFormat="0" applyBorder="0" applyAlignment="0" applyProtection="0"/>
    <xf numFmtId="0"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191" fontId="7" fillId="3" borderId="0" applyNumberFormat="0" applyBorder="0" applyAlignment="0" applyProtection="0"/>
    <xf numFmtId="0"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18" fillId="48" borderId="0" applyNumberFormat="0" applyBorder="0" applyAlignment="0" applyProtection="0"/>
    <xf numFmtId="0" fontId="18" fillId="48"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18" fillId="48" borderId="0" applyNumberFormat="0" applyBorder="0" applyAlignment="0" applyProtection="0"/>
    <xf numFmtId="0" fontId="149" fillId="3" borderId="0" applyNumberFormat="0" applyBorder="0" applyAlignment="0" applyProtection="0"/>
    <xf numFmtId="0" fontId="18" fillId="48" borderId="0" applyNumberFormat="0" applyBorder="0" applyAlignment="0" applyProtection="0"/>
    <xf numFmtId="0" fontId="18" fillId="48" borderId="0" applyNumberFormat="0" applyBorder="0" applyAlignment="0" applyProtection="0"/>
    <xf numFmtId="0" fontId="18" fillId="48"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0" fontId="18" fillId="48" borderId="0" applyNumberFormat="0" applyBorder="0" applyAlignment="0" applyProtection="0"/>
    <xf numFmtId="191"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191"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191"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0"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191" fontId="7" fillId="3" borderId="0" applyNumberFormat="0" applyBorder="0" applyAlignment="0" applyProtection="0"/>
    <xf numFmtId="0"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191" fontId="7" fillId="3" borderId="0" applyNumberFormat="0" applyBorder="0" applyAlignment="0" applyProtection="0"/>
    <xf numFmtId="0"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191" fontId="7" fillId="3" borderId="0" applyNumberFormat="0" applyBorder="0" applyAlignment="0" applyProtection="0"/>
    <xf numFmtId="0"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191"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191"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191"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0"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191" fontId="7" fillId="3" borderId="0" applyNumberFormat="0" applyBorder="0" applyAlignment="0" applyProtection="0"/>
    <xf numFmtId="0"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191" fontId="7" fillId="3" borderId="0" applyNumberFormat="0" applyBorder="0" applyAlignment="0" applyProtection="0"/>
    <xf numFmtId="0"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191" fontId="7" fillId="3" borderId="0" applyNumberFormat="0" applyBorder="0" applyAlignment="0" applyProtection="0"/>
    <xf numFmtId="0"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191"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191" fontId="7" fillId="3" borderId="0" applyNumberFormat="0" applyBorder="0" applyAlignment="0" applyProtection="0"/>
    <xf numFmtId="0"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0"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0"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191" fontId="7" fillId="3" borderId="0" applyNumberFormat="0" applyBorder="0" applyAlignment="0" applyProtection="0"/>
    <xf numFmtId="0"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0"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0"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0"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0"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191" fontId="7" fillId="3" borderId="0" applyNumberFormat="0" applyBorder="0" applyAlignment="0" applyProtection="0"/>
    <xf numFmtId="0"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0"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0"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0"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191" fontId="7" fillId="3" borderId="0" applyNumberFormat="0" applyBorder="0" applyAlignment="0" applyProtection="0"/>
    <xf numFmtId="0"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0"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0"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0"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0"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0"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0"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0"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0"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0"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0"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0"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191" fontId="7" fillId="3" borderId="0" applyNumberFormat="0" applyBorder="0" applyAlignment="0" applyProtection="0"/>
    <xf numFmtId="0" fontId="7" fillId="3" borderId="0" applyNumberFormat="0" applyBorder="0" applyAlignment="0" applyProtection="0"/>
    <xf numFmtId="191" fontId="7" fillId="3" borderId="0" applyNumberFormat="0" applyBorder="0" applyAlignment="0" applyProtection="0"/>
    <xf numFmtId="0"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0"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0"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0"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0"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0"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0"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0"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0"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0"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0"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0" fontId="7" fillId="3" borderId="0" applyNumberFormat="0" applyBorder="0" applyAlignment="0" applyProtection="0"/>
    <xf numFmtId="191" fontId="7" fillId="3" borderId="0" applyNumberFormat="0" applyBorder="0" applyAlignment="0" applyProtection="0"/>
    <xf numFmtId="0"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0"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0"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0"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0"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0"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0"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0"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0"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0"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0"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0"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0"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0"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0"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0"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0"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191" fontId="7" fillId="3"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191" fontId="7" fillId="4" borderId="0" applyNumberFormat="0" applyBorder="0" applyAlignment="0" applyProtection="0"/>
    <xf numFmtId="0" fontId="18" fillId="49"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0" fontId="148" fillId="4" borderId="0" applyNumberFormat="0" applyBorder="0" applyAlignment="0" applyProtection="0"/>
    <xf numFmtId="191" fontId="7" fillId="4" borderId="0" applyNumberFormat="0" applyBorder="0" applyAlignment="0" applyProtection="0"/>
    <xf numFmtId="0" fontId="148"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0" fontId="148"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0" fontId="148" fillId="4" borderId="0" applyNumberFormat="0" applyBorder="0" applyAlignment="0" applyProtection="0"/>
    <xf numFmtId="0" fontId="18" fillId="49" borderId="0" applyNumberFormat="0" applyBorder="0" applyAlignment="0" applyProtection="0"/>
    <xf numFmtId="191" fontId="7" fillId="4" borderId="0" applyNumberFormat="0" applyBorder="0" applyAlignment="0" applyProtection="0"/>
    <xf numFmtId="0" fontId="18" fillId="49"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191" fontId="7" fillId="4" borderId="0" applyNumberFormat="0" applyBorder="0" applyAlignment="0" applyProtection="0"/>
    <xf numFmtId="0"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191" fontId="7" fillId="4" borderId="0" applyNumberFormat="0" applyBorder="0" applyAlignment="0" applyProtection="0"/>
    <xf numFmtId="0"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18" fillId="49" borderId="0" applyNumberFormat="0" applyBorder="0" applyAlignment="0" applyProtection="0"/>
    <xf numFmtId="0" fontId="18" fillId="49"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18" fillId="49" borderId="0" applyNumberFormat="0" applyBorder="0" applyAlignment="0" applyProtection="0"/>
    <xf numFmtId="0" fontId="149" fillId="4" borderId="0" applyNumberFormat="0" applyBorder="0" applyAlignment="0" applyProtection="0"/>
    <xf numFmtId="0" fontId="18" fillId="49" borderId="0" applyNumberFormat="0" applyBorder="0" applyAlignment="0" applyProtection="0"/>
    <xf numFmtId="0" fontId="18" fillId="49" borderId="0" applyNumberFormat="0" applyBorder="0" applyAlignment="0" applyProtection="0"/>
    <xf numFmtId="0" fontId="18" fillId="49"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0" fontId="18" fillId="49" borderId="0" applyNumberFormat="0" applyBorder="0" applyAlignment="0" applyProtection="0"/>
    <xf numFmtId="191"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191"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191"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0"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191" fontId="7" fillId="4" borderId="0" applyNumberFormat="0" applyBorder="0" applyAlignment="0" applyProtection="0"/>
    <xf numFmtId="0"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191" fontId="7" fillId="4" borderId="0" applyNumberFormat="0" applyBorder="0" applyAlignment="0" applyProtection="0"/>
    <xf numFmtId="0"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191" fontId="7" fillId="4" borderId="0" applyNumberFormat="0" applyBorder="0" applyAlignment="0" applyProtection="0"/>
    <xf numFmtId="0"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191"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191"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191"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0"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191" fontId="7" fillId="4" borderId="0" applyNumberFormat="0" applyBorder="0" applyAlignment="0" applyProtection="0"/>
    <xf numFmtId="0"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191" fontId="7" fillId="4" borderId="0" applyNumberFormat="0" applyBorder="0" applyAlignment="0" applyProtection="0"/>
    <xf numFmtId="0"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191" fontId="7" fillId="4" borderId="0" applyNumberFormat="0" applyBorder="0" applyAlignment="0" applyProtection="0"/>
    <xf numFmtId="0"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191"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191" fontId="7" fillId="4" borderId="0" applyNumberFormat="0" applyBorder="0" applyAlignment="0" applyProtection="0"/>
    <xf numFmtId="0"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0"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0"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191" fontId="7" fillId="4" borderId="0" applyNumberFormat="0" applyBorder="0" applyAlignment="0" applyProtection="0"/>
    <xf numFmtId="0"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0"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0"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0"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0"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191" fontId="7" fillId="4" borderId="0" applyNumberFormat="0" applyBorder="0" applyAlignment="0" applyProtection="0"/>
    <xf numFmtId="0"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0"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0"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0"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191" fontId="7" fillId="4" borderId="0" applyNumberFormat="0" applyBorder="0" applyAlignment="0" applyProtection="0"/>
    <xf numFmtId="0"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0"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0"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0"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0"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0"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0"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0"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0"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0"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0"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0"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191" fontId="7" fillId="4" borderId="0" applyNumberFormat="0" applyBorder="0" applyAlignment="0" applyProtection="0"/>
    <xf numFmtId="0" fontId="7" fillId="4" borderId="0" applyNumberFormat="0" applyBorder="0" applyAlignment="0" applyProtection="0"/>
    <xf numFmtId="191" fontId="7" fillId="4" borderId="0" applyNumberFormat="0" applyBorder="0" applyAlignment="0" applyProtection="0"/>
    <xf numFmtId="0"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0"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0"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0"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0"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0"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0"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0"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0"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0"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0"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0" fontId="7" fillId="4" borderId="0" applyNumberFormat="0" applyBorder="0" applyAlignment="0" applyProtection="0"/>
    <xf numFmtId="191" fontId="7" fillId="4" borderId="0" applyNumberFormat="0" applyBorder="0" applyAlignment="0" applyProtection="0"/>
    <xf numFmtId="0"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0"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0"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0"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0"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0"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0"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0"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0"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0"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0"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0"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0"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0"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0"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0"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0"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191" fontId="7" fillId="4"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191" fontId="7" fillId="5" borderId="0" applyNumberFormat="0" applyBorder="0" applyAlignment="0" applyProtection="0"/>
    <xf numFmtId="0" fontId="18" fillId="50"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0" fontId="148" fillId="5" borderId="0" applyNumberFormat="0" applyBorder="0" applyAlignment="0" applyProtection="0"/>
    <xf numFmtId="191" fontId="7" fillId="5" borderId="0" applyNumberFormat="0" applyBorder="0" applyAlignment="0" applyProtection="0"/>
    <xf numFmtId="0" fontId="148"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0" fontId="148"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0" fontId="148" fillId="5" borderId="0" applyNumberFormat="0" applyBorder="0" applyAlignment="0" applyProtection="0"/>
    <xf numFmtId="0" fontId="18" fillId="50" borderId="0" applyNumberFormat="0" applyBorder="0" applyAlignment="0" applyProtection="0"/>
    <xf numFmtId="191" fontId="7" fillId="5" borderId="0" applyNumberFormat="0" applyBorder="0" applyAlignment="0" applyProtection="0"/>
    <xf numFmtId="0" fontId="18" fillId="50"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191" fontId="7" fillId="5" borderId="0" applyNumberFormat="0" applyBorder="0" applyAlignment="0" applyProtection="0"/>
    <xf numFmtId="0"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191" fontId="7" fillId="5" borderId="0" applyNumberFormat="0" applyBorder="0" applyAlignment="0" applyProtection="0"/>
    <xf numFmtId="0"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18" fillId="50" borderId="0" applyNumberFormat="0" applyBorder="0" applyAlignment="0" applyProtection="0"/>
    <xf numFmtId="0" fontId="18" fillId="50"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18" fillId="50" borderId="0" applyNumberFormat="0" applyBorder="0" applyAlignment="0" applyProtection="0"/>
    <xf numFmtId="0" fontId="149" fillId="5" borderId="0" applyNumberFormat="0" applyBorder="0" applyAlignment="0" applyProtection="0"/>
    <xf numFmtId="0" fontId="18" fillId="50" borderId="0" applyNumberFormat="0" applyBorder="0" applyAlignment="0" applyProtection="0"/>
    <xf numFmtId="0" fontId="18" fillId="50" borderId="0" applyNumberFormat="0" applyBorder="0" applyAlignment="0" applyProtection="0"/>
    <xf numFmtId="0" fontId="18" fillId="50"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0" fontId="18" fillId="50" borderId="0" applyNumberFormat="0" applyBorder="0" applyAlignment="0" applyProtection="0"/>
    <xf numFmtId="191"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191"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191"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0"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191" fontId="7" fillId="5" borderId="0" applyNumberFormat="0" applyBorder="0" applyAlignment="0" applyProtection="0"/>
    <xf numFmtId="0"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191" fontId="7" fillId="5" borderId="0" applyNumberFormat="0" applyBorder="0" applyAlignment="0" applyProtection="0"/>
    <xf numFmtId="0"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191" fontId="7" fillId="5" borderId="0" applyNumberFormat="0" applyBorder="0" applyAlignment="0" applyProtection="0"/>
    <xf numFmtId="0"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191"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191"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191"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0"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191" fontId="7" fillId="5" borderId="0" applyNumberFormat="0" applyBorder="0" applyAlignment="0" applyProtection="0"/>
    <xf numFmtId="0"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191" fontId="7" fillId="5" borderId="0" applyNumberFormat="0" applyBorder="0" applyAlignment="0" applyProtection="0"/>
    <xf numFmtId="0"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191" fontId="7" fillId="5" borderId="0" applyNumberFormat="0" applyBorder="0" applyAlignment="0" applyProtection="0"/>
    <xf numFmtId="0"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191"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191" fontId="7" fillId="5" borderId="0" applyNumberFormat="0" applyBorder="0" applyAlignment="0" applyProtection="0"/>
    <xf numFmtId="0"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0"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0"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191" fontId="7" fillId="5" borderId="0" applyNumberFormat="0" applyBorder="0" applyAlignment="0" applyProtection="0"/>
    <xf numFmtId="0"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0"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0"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0"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0"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191" fontId="7" fillId="5" borderId="0" applyNumberFormat="0" applyBorder="0" applyAlignment="0" applyProtection="0"/>
    <xf numFmtId="0"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0"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0"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0"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191" fontId="7" fillId="5" borderId="0" applyNumberFormat="0" applyBorder="0" applyAlignment="0" applyProtection="0"/>
    <xf numFmtId="0"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0"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0"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0"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0"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0"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0"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0"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0"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0"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0"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0"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191" fontId="7" fillId="5" borderId="0" applyNumberFormat="0" applyBorder="0" applyAlignment="0" applyProtection="0"/>
    <xf numFmtId="0" fontId="7" fillId="5" borderId="0" applyNumberFormat="0" applyBorder="0" applyAlignment="0" applyProtection="0"/>
    <xf numFmtId="191" fontId="7" fillId="5" borderId="0" applyNumberFormat="0" applyBorder="0" applyAlignment="0" applyProtection="0"/>
    <xf numFmtId="0"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0"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0"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0"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0"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0"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0"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0"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0"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0"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0"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0" fontId="7" fillId="5" borderId="0" applyNumberFormat="0" applyBorder="0" applyAlignment="0" applyProtection="0"/>
    <xf numFmtId="191" fontId="7" fillId="5" borderId="0" applyNumberFormat="0" applyBorder="0" applyAlignment="0" applyProtection="0"/>
    <xf numFmtId="0"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0"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0"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0"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0"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0"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0"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0"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0"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0"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0"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0"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0"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0"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0"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0"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0"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191" fontId="7" fillId="5"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191" fontId="7" fillId="6" borderId="0" applyNumberFormat="0" applyBorder="0" applyAlignment="0" applyProtection="0"/>
    <xf numFmtId="0" fontId="18" fillId="51"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0" fontId="148" fillId="6" borderId="0" applyNumberFormat="0" applyBorder="0" applyAlignment="0" applyProtection="0"/>
    <xf numFmtId="191" fontId="7" fillId="6" borderId="0" applyNumberFormat="0" applyBorder="0" applyAlignment="0" applyProtection="0"/>
    <xf numFmtId="0" fontId="148"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0" fontId="148"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0" fontId="148" fillId="6" borderId="0" applyNumberFormat="0" applyBorder="0" applyAlignment="0" applyProtection="0"/>
    <xf numFmtId="0" fontId="18" fillId="51" borderId="0" applyNumberFormat="0" applyBorder="0" applyAlignment="0" applyProtection="0"/>
    <xf numFmtId="191" fontId="7" fillId="6" borderId="0" applyNumberFormat="0" applyBorder="0" applyAlignment="0" applyProtection="0"/>
    <xf numFmtId="0" fontId="18" fillId="51"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191" fontId="7" fillId="6" borderId="0" applyNumberFormat="0" applyBorder="0" applyAlignment="0" applyProtection="0"/>
    <xf numFmtId="0"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191" fontId="7" fillId="6" borderId="0" applyNumberFormat="0" applyBorder="0" applyAlignment="0" applyProtection="0"/>
    <xf numFmtId="0"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18" fillId="51" borderId="0" applyNumberFormat="0" applyBorder="0" applyAlignment="0" applyProtection="0"/>
    <xf numFmtId="0" fontId="18" fillId="51"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18" fillId="51" borderId="0" applyNumberFormat="0" applyBorder="0" applyAlignment="0" applyProtection="0"/>
    <xf numFmtId="0" fontId="149" fillId="6" borderId="0" applyNumberFormat="0" applyBorder="0" applyAlignment="0" applyProtection="0"/>
    <xf numFmtId="0" fontId="18" fillId="51" borderId="0" applyNumberFormat="0" applyBorder="0" applyAlignment="0" applyProtection="0"/>
    <xf numFmtId="0" fontId="18" fillId="51" borderId="0" applyNumberFormat="0" applyBorder="0" applyAlignment="0" applyProtection="0"/>
    <xf numFmtId="0" fontId="18" fillId="51"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0" fontId="18" fillId="51" borderId="0" applyNumberFormat="0" applyBorder="0" applyAlignment="0" applyProtection="0"/>
    <xf numFmtId="191"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191"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191"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0"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191" fontId="7" fillId="6" borderId="0" applyNumberFormat="0" applyBorder="0" applyAlignment="0" applyProtection="0"/>
    <xf numFmtId="0"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191" fontId="7" fillId="6" borderId="0" applyNumberFormat="0" applyBorder="0" applyAlignment="0" applyProtection="0"/>
    <xf numFmtId="0"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191" fontId="7" fillId="6" borderId="0" applyNumberFormat="0" applyBorder="0" applyAlignment="0" applyProtection="0"/>
    <xf numFmtId="0"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191"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191"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191"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0"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191" fontId="7" fillId="6" borderId="0" applyNumberFormat="0" applyBorder="0" applyAlignment="0" applyProtection="0"/>
    <xf numFmtId="0"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191" fontId="7" fillId="6" borderId="0" applyNumberFormat="0" applyBorder="0" applyAlignment="0" applyProtection="0"/>
    <xf numFmtId="0"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191" fontId="7" fillId="6" borderId="0" applyNumberFormat="0" applyBorder="0" applyAlignment="0" applyProtection="0"/>
    <xf numFmtId="0"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191"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191" fontId="7" fillId="6" borderId="0" applyNumberFormat="0" applyBorder="0" applyAlignment="0" applyProtection="0"/>
    <xf numFmtId="0"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0"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0"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191" fontId="7" fillId="6" borderId="0" applyNumberFormat="0" applyBorder="0" applyAlignment="0" applyProtection="0"/>
    <xf numFmtId="0"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0"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0"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0"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0"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191" fontId="7" fillId="6" borderId="0" applyNumberFormat="0" applyBorder="0" applyAlignment="0" applyProtection="0"/>
    <xf numFmtId="0"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0"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0"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0"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191" fontId="7" fillId="6" borderId="0" applyNumberFormat="0" applyBorder="0" applyAlignment="0" applyProtection="0"/>
    <xf numFmtId="0"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0"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0"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0"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0"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0"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0"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0"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0"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0"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0"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0"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191" fontId="7" fillId="6" borderId="0" applyNumberFormat="0" applyBorder="0" applyAlignment="0" applyProtection="0"/>
    <xf numFmtId="0" fontId="7" fillId="6" borderId="0" applyNumberFormat="0" applyBorder="0" applyAlignment="0" applyProtection="0"/>
    <xf numFmtId="191" fontId="7" fillId="6" borderId="0" applyNumberFormat="0" applyBorder="0" applyAlignment="0" applyProtection="0"/>
    <xf numFmtId="0"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0"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0"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0"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0"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0"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0"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0"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0"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0"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0"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0" fontId="7" fillId="6" borderId="0" applyNumberFormat="0" applyBorder="0" applyAlignment="0" applyProtection="0"/>
    <xf numFmtId="191" fontId="7" fillId="6" borderId="0" applyNumberFormat="0" applyBorder="0" applyAlignment="0" applyProtection="0"/>
    <xf numFmtId="0"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0"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0"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0"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0"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0"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0"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0"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0"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0"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0"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0"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0"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0"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0"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0"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0"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191" fontId="7" fillId="6"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191" fontId="7" fillId="7" borderId="0" applyNumberFormat="0" applyBorder="0" applyAlignment="0" applyProtection="0"/>
    <xf numFmtId="0" fontId="18" fillId="52"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0" fontId="148" fillId="7" borderId="0" applyNumberFormat="0" applyBorder="0" applyAlignment="0" applyProtection="0"/>
    <xf numFmtId="191" fontId="7" fillId="7" borderId="0" applyNumberFormat="0" applyBorder="0" applyAlignment="0" applyProtection="0"/>
    <xf numFmtId="0" fontId="148"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0" fontId="148"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0" fontId="148" fillId="7" borderId="0" applyNumberFormat="0" applyBorder="0" applyAlignment="0" applyProtection="0"/>
    <xf numFmtId="0" fontId="18" fillId="52" borderId="0" applyNumberFormat="0" applyBorder="0" applyAlignment="0" applyProtection="0"/>
    <xf numFmtId="191" fontId="7" fillId="7" borderId="0" applyNumberFormat="0" applyBorder="0" applyAlignment="0" applyProtection="0"/>
    <xf numFmtId="0" fontId="18" fillId="52"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191" fontId="7" fillId="7" borderId="0" applyNumberFormat="0" applyBorder="0" applyAlignment="0" applyProtection="0"/>
    <xf numFmtId="0"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191" fontId="7" fillId="7" borderId="0" applyNumberFormat="0" applyBorder="0" applyAlignment="0" applyProtection="0"/>
    <xf numFmtId="0"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18" fillId="52" borderId="0" applyNumberFormat="0" applyBorder="0" applyAlignment="0" applyProtection="0"/>
    <xf numFmtId="0" fontId="18" fillId="52"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18" fillId="52" borderId="0" applyNumberFormat="0" applyBorder="0" applyAlignment="0" applyProtection="0"/>
    <xf numFmtId="0" fontId="149" fillId="7" borderId="0" applyNumberFormat="0" applyBorder="0" applyAlignment="0" applyProtection="0"/>
    <xf numFmtId="0" fontId="18" fillId="52" borderId="0" applyNumberFormat="0" applyBorder="0" applyAlignment="0" applyProtection="0"/>
    <xf numFmtId="0" fontId="18" fillId="52" borderId="0" applyNumberFormat="0" applyBorder="0" applyAlignment="0" applyProtection="0"/>
    <xf numFmtId="0" fontId="18" fillId="52"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0" fontId="18" fillId="52" borderId="0" applyNumberFormat="0" applyBorder="0" applyAlignment="0" applyProtection="0"/>
    <xf numFmtId="191"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191"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191"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0"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191" fontId="7" fillId="7" borderId="0" applyNumberFormat="0" applyBorder="0" applyAlignment="0" applyProtection="0"/>
    <xf numFmtId="0"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191" fontId="7" fillId="7" borderId="0" applyNumberFormat="0" applyBorder="0" applyAlignment="0" applyProtection="0"/>
    <xf numFmtId="0"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191" fontId="7" fillId="7" borderId="0" applyNumberFormat="0" applyBorder="0" applyAlignment="0" applyProtection="0"/>
    <xf numFmtId="0"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191"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191"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191"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0"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191" fontId="7" fillId="7" borderId="0" applyNumberFormat="0" applyBorder="0" applyAlignment="0" applyProtection="0"/>
    <xf numFmtId="0"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191" fontId="7" fillId="7" borderId="0" applyNumberFormat="0" applyBorder="0" applyAlignment="0" applyProtection="0"/>
    <xf numFmtId="0"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191" fontId="7" fillId="7" borderId="0" applyNumberFormat="0" applyBorder="0" applyAlignment="0" applyProtection="0"/>
    <xf numFmtId="0"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191"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191" fontId="7" fillId="7" borderId="0" applyNumberFormat="0" applyBorder="0" applyAlignment="0" applyProtection="0"/>
    <xf numFmtId="0"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0"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0"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191" fontId="7" fillId="7" borderId="0" applyNumberFormat="0" applyBorder="0" applyAlignment="0" applyProtection="0"/>
    <xf numFmtId="0"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0"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0"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0"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0"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191" fontId="7" fillId="7" borderId="0" applyNumberFormat="0" applyBorder="0" applyAlignment="0" applyProtection="0"/>
    <xf numFmtId="0"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0"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0"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0"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191" fontId="7" fillId="7" borderId="0" applyNumberFormat="0" applyBorder="0" applyAlignment="0" applyProtection="0"/>
    <xf numFmtId="0"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0"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0"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0"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0"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0"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0"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0"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0"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0"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0"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0"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191" fontId="7" fillId="7" borderId="0" applyNumberFormat="0" applyBorder="0" applyAlignment="0" applyProtection="0"/>
    <xf numFmtId="0" fontId="7" fillId="7" borderId="0" applyNumberFormat="0" applyBorder="0" applyAlignment="0" applyProtection="0"/>
    <xf numFmtId="191" fontId="7" fillId="7" borderId="0" applyNumberFormat="0" applyBorder="0" applyAlignment="0" applyProtection="0"/>
    <xf numFmtId="0"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0"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0"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0"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0"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0"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0"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0"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0"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0"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0"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0" fontId="7" fillId="7" borderId="0" applyNumberFormat="0" applyBorder="0" applyAlignment="0" applyProtection="0"/>
    <xf numFmtId="191" fontId="7" fillId="7" borderId="0" applyNumberFormat="0" applyBorder="0" applyAlignment="0" applyProtection="0"/>
    <xf numFmtId="0"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0"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0"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0"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0"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0"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0"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0"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0"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0"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0"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0"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0"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0"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0"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0"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0"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191" fontId="7" fillId="7"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191" fontId="7" fillId="8" borderId="0" applyNumberFormat="0" applyBorder="0" applyAlignment="0" applyProtection="0"/>
    <xf numFmtId="0" fontId="18" fillId="50"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0" fontId="148" fillId="8" borderId="0" applyNumberFormat="0" applyBorder="0" applyAlignment="0" applyProtection="0"/>
    <xf numFmtId="191" fontId="7" fillId="8" borderId="0" applyNumberFormat="0" applyBorder="0" applyAlignment="0" applyProtection="0"/>
    <xf numFmtId="0" fontId="148"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0" fontId="148"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0" fontId="148" fillId="8" borderId="0" applyNumberFormat="0" applyBorder="0" applyAlignment="0" applyProtection="0"/>
    <xf numFmtId="0" fontId="18" fillId="50" borderId="0" applyNumberFormat="0" applyBorder="0" applyAlignment="0" applyProtection="0"/>
    <xf numFmtId="191" fontId="7" fillId="8" borderId="0" applyNumberFormat="0" applyBorder="0" applyAlignment="0" applyProtection="0"/>
    <xf numFmtId="0" fontId="18" fillId="50"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191" fontId="7" fillId="8" borderId="0" applyNumberFormat="0" applyBorder="0" applyAlignment="0" applyProtection="0"/>
    <xf numFmtId="0"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191" fontId="7" fillId="8" borderId="0" applyNumberFormat="0" applyBorder="0" applyAlignment="0" applyProtection="0"/>
    <xf numFmtId="0"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18" fillId="50" borderId="0" applyNumberFormat="0" applyBorder="0" applyAlignment="0" applyProtection="0"/>
    <xf numFmtId="0" fontId="18" fillId="50"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18" fillId="50" borderId="0" applyNumberFormat="0" applyBorder="0" applyAlignment="0" applyProtection="0"/>
    <xf numFmtId="0" fontId="149" fillId="8" borderId="0" applyNumberFormat="0" applyBorder="0" applyAlignment="0" applyProtection="0"/>
    <xf numFmtId="0" fontId="18" fillId="50" borderId="0" applyNumberFormat="0" applyBorder="0" applyAlignment="0" applyProtection="0"/>
    <xf numFmtId="0" fontId="18" fillId="50" borderId="0" applyNumberFormat="0" applyBorder="0" applyAlignment="0" applyProtection="0"/>
    <xf numFmtId="0" fontId="18" fillId="50"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0" fontId="18" fillId="50" borderId="0" applyNumberFormat="0" applyBorder="0" applyAlignment="0" applyProtection="0"/>
    <xf numFmtId="191"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191"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191"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0"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191" fontId="7" fillId="8" borderId="0" applyNumberFormat="0" applyBorder="0" applyAlignment="0" applyProtection="0"/>
    <xf numFmtId="0"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191" fontId="7" fillId="8" borderId="0" applyNumberFormat="0" applyBorder="0" applyAlignment="0" applyProtection="0"/>
    <xf numFmtId="0"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191" fontId="7" fillId="8" borderId="0" applyNumberFormat="0" applyBorder="0" applyAlignment="0" applyProtection="0"/>
    <xf numFmtId="0"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191"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191"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191"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0"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191" fontId="7" fillId="8" borderId="0" applyNumberFormat="0" applyBorder="0" applyAlignment="0" applyProtection="0"/>
    <xf numFmtId="0"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191" fontId="7" fillId="8" borderId="0" applyNumberFormat="0" applyBorder="0" applyAlignment="0" applyProtection="0"/>
    <xf numFmtId="0"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191" fontId="7" fillId="8" borderId="0" applyNumberFormat="0" applyBorder="0" applyAlignment="0" applyProtection="0"/>
    <xf numFmtId="0"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191"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191" fontId="7" fillId="8" borderId="0" applyNumberFormat="0" applyBorder="0" applyAlignment="0" applyProtection="0"/>
    <xf numFmtId="0"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0"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0"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191" fontId="7" fillId="8" borderId="0" applyNumberFormat="0" applyBorder="0" applyAlignment="0" applyProtection="0"/>
    <xf numFmtId="0"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0"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0"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0"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0"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191" fontId="7" fillId="8" borderId="0" applyNumberFormat="0" applyBorder="0" applyAlignment="0" applyProtection="0"/>
    <xf numFmtId="0"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0"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0"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0"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191" fontId="7" fillId="8" borderId="0" applyNumberFormat="0" applyBorder="0" applyAlignment="0" applyProtection="0"/>
    <xf numFmtId="0"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0"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0"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0"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0"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0"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0"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0"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0"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0"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0"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0"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191" fontId="7" fillId="8" borderId="0" applyNumberFormat="0" applyBorder="0" applyAlignment="0" applyProtection="0"/>
    <xf numFmtId="0" fontId="7" fillId="8" borderId="0" applyNumberFormat="0" applyBorder="0" applyAlignment="0" applyProtection="0"/>
    <xf numFmtId="191" fontId="7" fillId="8" borderId="0" applyNumberFormat="0" applyBorder="0" applyAlignment="0" applyProtection="0"/>
    <xf numFmtId="0"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0"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0"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0"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0"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0"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0"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0"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0"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0"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0"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0" fontId="7" fillId="8" borderId="0" applyNumberFormat="0" applyBorder="0" applyAlignment="0" applyProtection="0"/>
    <xf numFmtId="191" fontId="7" fillId="8" borderId="0" applyNumberFormat="0" applyBorder="0" applyAlignment="0" applyProtection="0"/>
    <xf numFmtId="0"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0"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0"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0"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0"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0"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0"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0"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0"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0"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0"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0"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0"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0"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0"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0"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0"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191" fontId="7" fillId="8"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191" fontId="7" fillId="9" borderId="0" applyNumberFormat="0" applyBorder="0" applyAlignment="0" applyProtection="0"/>
    <xf numFmtId="0" fontId="18" fillId="52"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0" fontId="148" fillId="9" borderId="0" applyNumberFormat="0" applyBorder="0" applyAlignment="0" applyProtection="0"/>
    <xf numFmtId="191" fontId="7" fillId="9" borderId="0" applyNumberFormat="0" applyBorder="0" applyAlignment="0" applyProtection="0"/>
    <xf numFmtId="0" fontId="148"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0" fontId="148"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0" fontId="148" fillId="9" borderId="0" applyNumberFormat="0" applyBorder="0" applyAlignment="0" applyProtection="0"/>
    <xf numFmtId="0" fontId="18" fillId="52" borderId="0" applyNumberFormat="0" applyBorder="0" applyAlignment="0" applyProtection="0"/>
    <xf numFmtId="191" fontId="7" fillId="9" borderId="0" applyNumberFormat="0" applyBorder="0" applyAlignment="0" applyProtection="0"/>
    <xf numFmtId="0" fontId="18" fillId="52"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191" fontId="7" fillId="9" borderId="0" applyNumberFormat="0" applyBorder="0" applyAlignment="0" applyProtection="0"/>
    <xf numFmtId="0"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191" fontId="7" fillId="9" borderId="0" applyNumberFormat="0" applyBorder="0" applyAlignment="0" applyProtection="0"/>
    <xf numFmtId="0"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18" fillId="52" borderId="0" applyNumberFormat="0" applyBorder="0" applyAlignment="0" applyProtection="0"/>
    <xf numFmtId="0" fontId="18" fillId="52"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18" fillId="52" borderId="0" applyNumberFormat="0" applyBorder="0" applyAlignment="0" applyProtection="0"/>
    <xf numFmtId="0" fontId="149" fillId="9" borderId="0" applyNumberFormat="0" applyBorder="0" applyAlignment="0" applyProtection="0"/>
    <xf numFmtId="0" fontId="18" fillId="52" borderId="0" applyNumberFormat="0" applyBorder="0" applyAlignment="0" applyProtection="0"/>
    <xf numFmtId="0" fontId="18" fillId="52" borderId="0" applyNumberFormat="0" applyBorder="0" applyAlignment="0" applyProtection="0"/>
    <xf numFmtId="0" fontId="18" fillId="52"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0" fontId="18" fillId="52" borderId="0" applyNumberFormat="0" applyBorder="0" applyAlignment="0" applyProtection="0"/>
    <xf numFmtId="191"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191"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191"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0"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191" fontId="7" fillId="9" borderId="0" applyNumberFormat="0" applyBorder="0" applyAlignment="0" applyProtection="0"/>
    <xf numFmtId="0"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191" fontId="7" fillId="9" borderId="0" applyNumberFormat="0" applyBorder="0" applyAlignment="0" applyProtection="0"/>
    <xf numFmtId="0"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191" fontId="7" fillId="9" borderId="0" applyNumberFormat="0" applyBorder="0" applyAlignment="0" applyProtection="0"/>
    <xf numFmtId="0"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191"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191"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191"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0"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191" fontId="7" fillId="9" borderId="0" applyNumberFormat="0" applyBorder="0" applyAlignment="0" applyProtection="0"/>
    <xf numFmtId="0"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191" fontId="7" fillId="9" borderId="0" applyNumberFormat="0" applyBorder="0" applyAlignment="0" applyProtection="0"/>
    <xf numFmtId="0"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191" fontId="7" fillId="9" borderId="0" applyNumberFormat="0" applyBorder="0" applyAlignment="0" applyProtection="0"/>
    <xf numFmtId="0"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191"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191" fontId="7" fillId="9" borderId="0" applyNumberFormat="0" applyBorder="0" applyAlignment="0" applyProtection="0"/>
    <xf numFmtId="0"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0"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0"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191" fontId="7" fillId="9" borderId="0" applyNumberFormat="0" applyBorder="0" applyAlignment="0" applyProtection="0"/>
    <xf numFmtId="0"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0"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0"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0"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0"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191" fontId="7" fillId="9" borderId="0" applyNumberFormat="0" applyBorder="0" applyAlignment="0" applyProtection="0"/>
    <xf numFmtId="0"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0"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0"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0"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191" fontId="7" fillId="9" borderId="0" applyNumberFormat="0" applyBorder="0" applyAlignment="0" applyProtection="0"/>
    <xf numFmtId="0"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0"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0"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0"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0"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0"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0"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0"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0"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0"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0"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0"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191" fontId="7" fillId="9" borderId="0" applyNumberFormat="0" applyBorder="0" applyAlignment="0" applyProtection="0"/>
    <xf numFmtId="0" fontId="7" fillId="9" borderId="0" applyNumberFormat="0" applyBorder="0" applyAlignment="0" applyProtection="0"/>
    <xf numFmtId="191" fontId="7" fillId="9" borderId="0" applyNumberFormat="0" applyBorder="0" applyAlignment="0" applyProtection="0"/>
    <xf numFmtId="0"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0"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0"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0"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0"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0"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0"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0"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0"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0"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0"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0" fontId="7" fillId="9" borderId="0" applyNumberFormat="0" applyBorder="0" applyAlignment="0" applyProtection="0"/>
    <xf numFmtId="191" fontId="7" fillId="9" borderId="0" applyNumberFormat="0" applyBorder="0" applyAlignment="0" applyProtection="0"/>
    <xf numFmtId="0"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0"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0"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0"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0"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0"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0"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0"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0"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0"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0"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0"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0"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0"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0"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0"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0"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191" fontId="7" fillId="9"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191" fontId="7" fillId="10" borderId="0" applyNumberFormat="0" applyBorder="0" applyAlignment="0" applyProtection="0"/>
    <xf numFmtId="0" fontId="18" fillId="49"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0" fontId="148" fillId="10" borderId="0" applyNumberFormat="0" applyBorder="0" applyAlignment="0" applyProtection="0"/>
    <xf numFmtId="191" fontId="7" fillId="10" borderId="0" applyNumberFormat="0" applyBorder="0" applyAlignment="0" applyProtection="0"/>
    <xf numFmtId="0" fontId="148"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0" fontId="148"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0" fontId="148" fillId="10" borderId="0" applyNumberFormat="0" applyBorder="0" applyAlignment="0" applyProtection="0"/>
    <xf numFmtId="0" fontId="18" fillId="49" borderId="0" applyNumberFormat="0" applyBorder="0" applyAlignment="0" applyProtection="0"/>
    <xf numFmtId="191" fontId="7" fillId="10" borderId="0" applyNumberFormat="0" applyBorder="0" applyAlignment="0" applyProtection="0"/>
    <xf numFmtId="0" fontId="18" fillId="49"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191" fontId="7" fillId="10" borderId="0" applyNumberFormat="0" applyBorder="0" applyAlignment="0" applyProtection="0"/>
    <xf numFmtId="0"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191" fontId="7" fillId="10" borderId="0" applyNumberFormat="0" applyBorder="0" applyAlignment="0" applyProtection="0"/>
    <xf numFmtId="0"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18" fillId="49" borderId="0" applyNumberFormat="0" applyBorder="0" applyAlignment="0" applyProtection="0"/>
    <xf numFmtId="0" fontId="18" fillId="49"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18" fillId="49" borderId="0" applyNumberFormat="0" applyBorder="0" applyAlignment="0" applyProtection="0"/>
    <xf numFmtId="0" fontId="149" fillId="10" borderId="0" applyNumberFormat="0" applyBorder="0" applyAlignment="0" applyProtection="0"/>
    <xf numFmtId="0" fontId="18" fillId="49" borderId="0" applyNumberFormat="0" applyBorder="0" applyAlignment="0" applyProtection="0"/>
    <xf numFmtId="0" fontId="18" fillId="49" borderId="0" applyNumberFormat="0" applyBorder="0" applyAlignment="0" applyProtection="0"/>
    <xf numFmtId="0" fontId="18" fillId="49"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0" fontId="18" fillId="49" borderId="0" applyNumberFormat="0" applyBorder="0" applyAlignment="0" applyProtection="0"/>
    <xf numFmtId="191"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191"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191"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0"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191" fontId="7" fillId="10" borderId="0" applyNumberFormat="0" applyBorder="0" applyAlignment="0" applyProtection="0"/>
    <xf numFmtId="0"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191" fontId="7" fillId="10" borderId="0" applyNumberFormat="0" applyBorder="0" applyAlignment="0" applyProtection="0"/>
    <xf numFmtId="0"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191" fontId="7" fillId="10" borderId="0" applyNumberFormat="0" applyBorder="0" applyAlignment="0" applyProtection="0"/>
    <xf numFmtId="0"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191"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191"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191"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0"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191" fontId="7" fillId="10" borderId="0" applyNumberFormat="0" applyBorder="0" applyAlignment="0" applyProtection="0"/>
    <xf numFmtId="0"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191" fontId="7" fillId="10" borderId="0" applyNumberFormat="0" applyBorder="0" applyAlignment="0" applyProtection="0"/>
    <xf numFmtId="0"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191" fontId="7" fillId="10" borderId="0" applyNumberFormat="0" applyBorder="0" applyAlignment="0" applyProtection="0"/>
    <xf numFmtId="0"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191"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191" fontId="7" fillId="10" borderId="0" applyNumberFormat="0" applyBorder="0" applyAlignment="0" applyProtection="0"/>
    <xf numFmtId="0"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0"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0"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191" fontId="7" fillId="10" borderId="0" applyNumberFormat="0" applyBorder="0" applyAlignment="0" applyProtection="0"/>
    <xf numFmtId="0"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0"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0"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0"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0"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191" fontId="7" fillId="10" borderId="0" applyNumberFormat="0" applyBorder="0" applyAlignment="0" applyProtection="0"/>
    <xf numFmtId="0"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0"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0"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0"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191" fontId="7" fillId="10" borderId="0" applyNumberFormat="0" applyBorder="0" applyAlignment="0" applyProtection="0"/>
    <xf numFmtId="0"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0"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0"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0"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0"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0"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0"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0"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0"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0"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0"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0"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191" fontId="7" fillId="10" borderId="0" applyNumberFormat="0" applyBorder="0" applyAlignment="0" applyProtection="0"/>
    <xf numFmtId="0" fontId="7" fillId="10" borderId="0" applyNumberFormat="0" applyBorder="0" applyAlignment="0" applyProtection="0"/>
    <xf numFmtId="191" fontId="7" fillId="10" borderId="0" applyNumberFormat="0" applyBorder="0" applyAlignment="0" applyProtection="0"/>
    <xf numFmtId="0"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0"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0"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0"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0"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0"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0"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0"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0"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0"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0"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0" fontId="7" fillId="10" borderId="0" applyNumberFormat="0" applyBorder="0" applyAlignment="0" applyProtection="0"/>
    <xf numFmtId="191" fontId="7" fillId="10" borderId="0" applyNumberFormat="0" applyBorder="0" applyAlignment="0" applyProtection="0"/>
    <xf numFmtId="0"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0"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0"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0"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0"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0"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0"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0"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0"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0"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0"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0"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0"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0"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0"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0"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0"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191" fontId="7" fillId="10"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191" fontId="7" fillId="11" borderId="0" applyNumberFormat="0" applyBorder="0" applyAlignment="0" applyProtection="0"/>
    <xf numFmtId="0" fontId="18" fillId="53"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0" fontId="148" fillId="11" borderId="0" applyNumberFormat="0" applyBorder="0" applyAlignment="0" applyProtection="0"/>
    <xf numFmtId="191" fontId="7" fillId="11" borderId="0" applyNumberFormat="0" applyBorder="0" applyAlignment="0" applyProtection="0"/>
    <xf numFmtId="0" fontId="148"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0" fontId="148"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0" fontId="148" fillId="11" borderId="0" applyNumberFormat="0" applyBorder="0" applyAlignment="0" applyProtection="0"/>
    <xf numFmtId="0" fontId="18" fillId="53" borderId="0" applyNumberFormat="0" applyBorder="0" applyAlignment="0" applyProtection="0"/>
    <xf numFmtId="191" fontId="7" fillId="11" borderId="0" applyNumberFormat="0" applyBorder="0" applyAlignment="0" applyProtection="0"/>
    <xf numFmtId="0" fontId="18" fillId="53"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191" fontId="7" fillId="11" borderId="0" applyNumberFormat="0" applyBorder="0" applyAlignment="0" applyProtection="0"/>
    <xf numFmtId="0"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191" fontId="7" fillId="11" borderId="0" applyNumberFormat="0" applyBorder="0" applyAlignment="0" applyProtection="0"/>
    <xf numFmtId="0"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18" fillId="53" borderId="0" applyNumberFormat="0" applyBorder="0" applyAlignment="0" applyProtection="0"/>
    <xf numFmtId="0" fontId="18" fillId="53"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18" fillId="53" borderId="0" applyNumberFormat="0" applyBorder="0" applyAlignment="0" applyProtection="0"/>
    <xf numFmtId="0" fontId="149" fillId="11" borderId="0" applyNumberFormat="0" applyBorder="0" applyAlignment="0" applyProtection="0"/>
    <xf numFmtId="0" fontId="18" fillId="53" borderId="0" applyNumberFormat="0" applyBorder="0" applyAlignment="0" applyProtection="0"/>
    <xf numFmtId="0" fontId="18" fillId="53" borderId="0" applyNumberFormat="0" applyBorder="0" applyAlignment="0" applyProtection="0"/>
    <xf numFmtId="0" fontId="18" fillId="53"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0" fontId="18" fillId="53" borderId="0" applyNumberFormat="0" applyBorder="0" applyAlignment="0" applyProtection="0"/>
    <xf numFmtId="191"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191"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191"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0"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191" fontId="7" fillId="11" borderId="0" applyNumberFormat="0" applyBorder="0" applyAlignment="0" applyProtection="0"/>
    <xf numFmtId="0"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191" fontId="7" fillId="11" borderId="0" applyNumberFormat="0" applyBorder="0" applyAlignment="0" applyProtection="0"/>
    <xf numFmtId="0"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191" fontId="7" fillId="11" borderId="0" applyNumberFormat="0" applyBorder="0" applyAlignment="0" applyProtection="0"/>
    <xf numFmtId="0"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191"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191"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191"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0"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191" fontId="7" fillId="11" borderId="0" applyNumberFormat="0" applyBorder="0" applyAlignment="0" applyProtection="0"/>
    <xf numFmtId="0"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191" fontId="7" fillId="11" borderId="0" applyNumberFormat="0" applyBorder="0" applyAlignment="0" applyProtection="0"/>
    <xf numFmtId="0"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191" fontId="7" fillId="11" borderId="0" applyNumberFormat="0" applyBorder="0" applyAlignment="0" applyProtection="0"/>
    <xf numFmtId="0"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191"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191" fontId="7" fillId="11" borderId="0" applyNumberFormat="0" applyBorder="0" applyAlignment="0" applyProtection="0"/>
    <xf numFmtId="0"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0"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0"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191" fontId="7" fillId="11" borderId="0" applyNumberFormat="0" applyBorder="0" applyAlignment="0" applyProtection="0"/>
    <xf numFmtId="0"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0"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0"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0"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0"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191" fontId="7" fillId="11" borderId="0" applyNumberFormat="0" applyBorder="0" applyAlignment="0" applyProtection="0"/>
    <xf numFmtId="0"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0"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0"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0"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191" fontId="7" fillId="11" borderId="0" applyNumberFormat="0" applyBorder="0" applyAlignment="0" applyProtection="0"/>
    <xf numFmtId="0"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0"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0"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0"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0"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0"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0"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0"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0"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0"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0"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0"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191" fontId="7" fillId="11" borderId="0" applyNumberFormat="0" applyBorder="0" applyAlignment="0" applyProtection="0"/>
    <xf numFmtId="0" fontId="7" fillId="11" borderId="0" applyNumberFormat="0" applyBorder="0" applyAlignment="0" applyProtection="0"/>
    <xf numFmtId="191" fontId="7" fillId="11" borderId="0" applyNumberFormat="0" applyBorder="0" applyAlignment="0" applyProtection="0"/>
    <xf numFmtId="0"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0"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0"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0"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0"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0"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0"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0"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0"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0"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0"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0" fontId="7" fillId="11" borderId="0" applyNumberFormat="0" applyBorder="0" applyAlignment="0" applyProtection="0"/>
    <xf numFmtId="191" fontId="7" fillId="11" borderId="0" applyNumberFormat="0" applyBorder="0" applyAlignment="0" applyProtection="0"/>
    <xf numFmtId="0"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0"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0"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0"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0"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0"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0"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0"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0"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0"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0"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0"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0"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0"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0"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0"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0"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191" fontId="7" fillId="11"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191" fontId="7" fillId="12" borderId="0" applyNumberFormat="0" applyBorder="0" applyAlignment="0" applyProtection="0"/>
    <xf numFmtId="0" fontId="18" fillId="54"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0" fontId="148" fillId="12" borderId="0" applyNumberFormat="0" applyBorder="0" applyAlignment="0" applyProtection="0"/>
    <xf numFmtId="191" fontId="7" fillId="12" borderId="0" applyNumberFormat="0" applyBorder="0" applyAlignment="0" applyProtection="0"/>
    <xf numFmtId="0" fontId="148"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0" fontId="148"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0" fontId="148" fillId="12" borderId="0" applyNumberFormat="0" applyBorder="0" applyAlignment="0" applyProtection="0"/>
    <xf numFmtId="0" fontId="18" fillId="54" borderId="0" applyNumberFormat="0" applyBorder="0" applyAlignment="0" applyProtection="0"/>
    <xf numFmtId="191" fontId="7" fillId="12" borderId="0" applyNumberFormat="0" applyBorder="0" applyAlignment="0" applyProtection="0"/>
    <xf numFmtId="0" fontId="18" fillId="54"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191" fontId="7" fillId="12" borderId="0" applyNumberFormat="0" applyBorder="0" applyAlignment="0" applyProtection="0"/>
    <xf numFmtId="0"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191" fontId="7" fillId="12" borderId="0" applyNumberFormat="0" applyBorder="0" applyAlignment="0" applyProtection="0"/>
    <xf numFmtId="0"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18" fillId="54" borderId="0" applyNumberFormat="0" applyBorder="0" applyAlignment="0" applyProtection="0"/>
    <xf numFmtId="0" fontId="18" fillId="54"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18" fillId="54" borderId="0" applyNumberFormat="0" applyBorder="0" applyAlignment="0" applyProtection="0"/>
    <xf numFmtId="0" fontId="149" fillId="12" borderId="0" applyNumberFormat="0" applyBorder="0" applyAlignment="0" applyProtection="0"/>
    <xf numFmtId="0" fontId="18" fillId="54" borderId="0" applyNumberFormat="0" applyBorder="0" applyAlignment="0" applyProtection="0"/>
    <xf numFmtId="0" fontId="18" fillId="54" borderId="0" applyNumberFormat="0" applyBorder="0" applyAlignment="0" applyProtection="0"/>
    <xf numFmtId="0" fontId="18" fillId="54"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0" fontId="18" fillId="54" borderId="0" applyNumberFormat="0" applyBorder="0" applyAlignment="0" applyProtection="0"/>
    <xf numFmtId="191"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191"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191"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0"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191" fontId="7" fillId="12" borderId="0" applyNumberFormat="0" applyBorder="0" applyAlignment="0" applyProtection="0"/>
    <xf numFmtId="0"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191" fontId="7" fillId="12" borderId="0" applyNumberFormat="0" applyBorder="0" applyAlignment="0" applyProtection="0"/>
    <xf numFmtId="0"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191" fontId="7" fillId="12" borderId="0" applyNumberFormat="0" applyBorder="0" applyAlignment="0" applyProtection="0"/>
    <xf numFmtId="0"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191"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191"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191"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0"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191" fontId="7" fillId="12" borderId="0" applyNumberFormat="0" applyBorder="0" applyAlignment="0" applyProtection="0"/>
    <xf numFmtId="0"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191" fontId="7" fillId="12" borderId="0" applyNumberFormat="0" applyBorder="0" applyAlignment="0" applyProtection="0"/>
    <xf numFmtId="0"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191" fontId="7" fillId="12" borderId="0" applyNumberFormat="0" applyBorder="0" applyAlignment="0" applyProtection="0"/>
    <xf numFmtId="0"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191"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191" fontId="7" fillId="12" borderId="0" applyNumberFormat="0" applyBorder="0" applyAlignment="0" applyProtection="0"/>
    <xf numFmtId="0"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0"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0"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191" fontId="7" fillId="12" borderId="0" applyNumberFormat="0" applyBorder="0" applyAlignment="0" applyProtection="0"/>
    <xf numFmtId="0"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0"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0"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0"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0"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191" fontId="7" fillId="12" borderId="0" applyNumberFormat="0" applyBorder="0" applyAlignment="0" applyProtection="0"/>
    <xf numFmtId="0"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0"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0"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0"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191" fontId="7" fillId="12" borderId="0" applyNumberFormat="0" applyBorder="0" applyAlignment="0" applyProtection="0"/>
    <xf numFmtId="0"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0"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0"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0"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0"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0"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0"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0"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0"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0"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0"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0"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191" fontId="7" fillId="12" borderId="0" applyNumberFormat="0" applyBorder="0" applyAlignment="0" applyProtection="0"/>
    <xf numFmtId="0" fontId="7" fillId="12" borderId="0" applyNumberFormat="0" applyBorder="0" applyAlignment="0" applyProtection="0"/>
    <xf numFmtId="191" fontId="7" fillId="12" borderId="0" applyNumberFormat="0" applyBorder="0" applyAlignment="0" applyProtection="0"/>
    <xf numFmtId="0"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0"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0"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0"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0"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0"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0"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0"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0"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0"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0"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0" fontId="7" fillId="12" borderId="0" applyNumberFormat="0" applyBorder="0" applyAlignment="0" applyProtection="0"/>
    <xf numFmtId="191" fontId="7" fillId="12" borderId="0" applyNumberFormat="0" applyBorder="0" applyAlignment="0" applyProtection="0"/>
    <xf numFmtId="0"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0"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0"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0"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0"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0"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0"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0"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0"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0"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0"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0"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0"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0"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0"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0"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0"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191" fontId="7" fillId="12"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191" fontId="7" fillId="13" borderId="0" applyNumberFormat="0" applyBorder="0" applyAlignment="0" applyProtection="0"/>
    <xf numFmtId="0" fontId="18" fillId="52"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0" fontId="148" fillId="13" borderId="0" applyNumberFormat="0" applyBorder="0" applyAlignment="0" applyProtection="0"/>
    <xf numFmtId="191" fontId="7" fillId="13" borderId="0" applyNumberFormat="0" applyBorder="0" applyAlignment="0" applyProtection="0"/>
    <xf numFmtId="0" fontId="148"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0" fontId="148"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0" fontId="148" fillId="13" borderId="0" applyNumberFormat="0" applyBorder="0" applyAlignment="0" applyProtection="0"/>
    <xf numFmtId="0" fontId="18" fillId="52" borderId="0" applyNumberFormat="0" applyBorder="0" applyAlignment="0" applyProtection="0"/>
    <xf numFmtId="191" fontId="7" fillId="13" borderId="0" applyNumberFormat="0" applyBorder="0" applyAlignment="0" applyProtection="0"/>
    <xf numFmtId="0" fontId="18" fillId="52"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191" fontId="7" fillId="13" borderId="0" applyNumberFormat="0" applyBorder="0" applyAlignment="0" applyProtection="0"/>
    <xf numFmtId="0"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191" fontId="7" fillId="13" borderId="0" applyNumberFormat="0" applyBorder="0" applyAlignment="0" applyProtection="0"/>
    <xf numFmtId="0"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18" fillId="52" borderId="0" applyNumberFormat="0" applyBorder="0" applyAlignment="0" applyProtection="0"/>
    <xf numFmtId="0" fontId="18" fillId="52"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18" fillId="52" borderId="0" applyNumberFormat="0" applyBorder="0" applyAlignment="0" applyProtection="0"/>
    <xf numFmtId="0" fontId="149" fillId="13" borderId="0" applyNumberFormat="0" applyBorder="0" applyAlignment="0" applyProtection="0"/>
    <xf numFmtId="0" fontId="18" fillId="52" borderId="0" applyNumberFormat="0" applyBorder="0" applyAlignment="0" applyProtection="0"/>
    <xf numFmtId="0" fontId="18" fillId="52" borderId="0" applyNumberFormat="0" applyBorder="0" applyAlignment="0" applyProtection="0"/>
    <xf numFmtId="0" fontId="18" fillId="52"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0" fontId="18" fillId="52" borderId="0" applyNumberFormat="0" applyBorder="0" applyAlignment="0" applyProtection="0"/>
    <xf numFmtId="191"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191"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191"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0"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191" fontId="7" fillId="13" borderId="0" applyNumberFormat="0" applyBorder="0" applyAlignment="0" applyProtection="0"/>
    <xf numFmtId="0"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191" fontId="7" fillId="13" borderId="0" applyNumberFormat="0" applyBorder="0" applyAlignment="0" applyProtection="0"/>
    <xf numFmtId="0"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191" fontId="7" fillId="13" borderId="0" applyNumberFormat="0" applyBorder="0" applyAlignment="0" applyProtection="0"/>
    <xf numFmtId="0"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191"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191"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191"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0"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191" fontId="7" fillId="13" borderId="0" applyNumberFormat="0" applyBorder="0" applyAlignment="0" applyProtection="0"/>
    <xf numFmtId="0"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191" fontId="7" fillId="13" borderId="0" applyNumberFormat="0" applyBorder="0" applyAlignment="0" applyProtection="0"/>
    <xf numFmtId="0"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191" fontId="7" fillId="13" borderId="0" applyNumberFormat="0" applyBorder="0" applyAlignment="0" applyProtection="0"/>
    <xf numFmtId="0"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191"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191" fontId="7" fillId="13" borderId="0" applyNumberFormat="0" applyBorder="0" applyAlignment="0" applyProtection="0"/>
    <xf numFmtId="0"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0"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0"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191" fontId="7" fillId="13" borderId="0" applyNumberFormat="0" applyBorder="0" applyAlignment="0" applyProtection="0"/>
    <xf numFmtId="0"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0"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0"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0"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0"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191" fontId="7" fillId="13" borderId="0" applyNumberFormat="0" applyBorder="0" applyAlignment="0" applyProtection="0"/>
    <xf numFmtId="0"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0"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0"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0"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191" fontId="7" fillId="13" borderId="0" applyNumberFormat="0" applyBorder="0" applyAlignment="0" applyProtection="0"/>
    <xf numFmtId="0"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0"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0"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0"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0"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0"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0"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0"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0"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0"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0"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0"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191" fontId="7" fillId="13" borderId="0" applyNumberFormat="0" applyBorder="0" applyAlignment="0" applyProtection="0"/>
    <xf numFmtId="0" fontId="7" fillId="13" borderId="0" applyNumberFormat="0" applyBorder="0" applyAlignment="0" applyProtection="0"/>
    <xf numFmtId="191" fontId="7" fillId="13" borderId="0" applyNumberFormat="0" applyBorder="0" applyAlignment="0" applyProtection="0"/>
    <xf numFmtId="0"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0"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0"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0"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0"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0"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0"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0"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0"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0"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0"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0" fontId="7" fillId="13" borderId="0" applyNumberFormat="0" applyBorder="0" applyAlignment="0" applyProtection="0"/>
    <xf numFmtId="191" fontId="7" fillId="13" borderId="0" applyNumberFormat="0" applyBorder="0" applyAlignment="0" applyProtection="0"/>
    <xf numFmtId="0"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0"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0"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0"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0"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0"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0"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0"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0"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0"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0"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0"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0"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0"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0"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0"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0"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191" fontId="7" fillId="13"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191" fontId="7" fillId="14" borderId="0" applyNumberFormat="0" applyBorder="0" applyAlignment="0" applyProtection="0"/>
    <xf numFmtId="0" fontId="18" fillId="50"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0" fontId="148" fillId="14" borderId="0" applyNumberFormat="0" applyBorder="0" applyAlignment="0" applyProtection="0"/>
    <xf numFmtId="191" fontId="7" fillId="14" borderId="0" applyNumberFormat="0" applyBorder="0" applyAlignment="0" applyProtection="0"/>
    <xf numFmtId="0" fontId="148"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0" fontId="148"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0" fontId="148" fillId="14" borderId="0" applyNumberFormat="0" applyBorder="0" applyAlignment="0" applyProtection="0"/>
    <xf numFmtId="0" fontId="18" fillId="50" borderId="0" applyNumberFormat="0" applyBorder="0" applyAlignment="0" applyProtection="0"/>
    <xf numFmtId="191" fontId="7" fillId="14" borderId="0" applyNumberFormat="0" applyBorder="0" applyAlignment="0" applyProtection="0"/>
    <xf numFmtId="0" fontId="18" fillId="50"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191" fontId="7" fillId="14" borderId="0" applyNumberFormat="0" applyBorder="0" applyAlignment="0" applyProtection="0"/>
    <xf numFmtId="0"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191" fontId="7" fillId="14" borderId="0" applyNumberFormat="0" applyBorder="0" applyAlignment="0" applyProtection="0"/>
    <xf numFmtId="0"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18" fillId="50" borderId="0" applyNumberFormat="0" applyBorder="0" applyAlignment="0" applyProtection="0"/>
    <xf numFmtId="0" fontId="18" fillId="50"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18" fillId="50" borderId="0" applyNumberFormat="0" applyBorder="0" applyAlignment="0" applyProtection="0"/>
    <xf numFmtId="0" fontId="149" fillId="14" borderId="0" applyNumberFormat="0" applyBorder="0" applyAlignment="0" applyProtection="0"/>
    <xf numFmtId="0" fontId="18" fillId="50" borderId="0" applyNumberFormat="0" applyBorder="0" applyAlignment="0" applyProtection="0"/>
    <xf numFmtId="0" fontId="18" fillId="50" borderId="0" applyNumberFormat="0" applyBorder="0" applyAlignment="0" applyProtection="0"/>
    <xf numFmtId="0" fontId="18" fillId="50"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0" fontId="18" fillId="50" borderId="0" applyNumberFormat="0" applyBorder="0" applyAlignment="0" applyProtection="0"/>
    <xf numFmtId="191"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191"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191"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0"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191" fontId="7" fillId="14" borderId="0" applyNumberFormat="0" applyBorder="0" applyAlignment="0" applyProtection="0"/>
    <xf numFmtId="0"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191" fontId="7" fillId="14" borderId="0" applyNumberFormat="0" applyBorder="0" applyAlignment="0" applyProtection="0"/>
    <xf numFmtId="0"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191" fontId="7" fillId="14" borderId="0" applyNumberFormat="0" applyBorder="0" applyAlignment="0" applyProtection="0"/>
    <xf numFmtId="0"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191"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191"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191"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0"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191" fontId="7" fillId="14" borderId="0" applyNumberFormat="0" applyBorder="0" applyAlignment="0" applyProtection="0"/>
    <xf numFmtId="0"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191" fontId="7" fillId="14" borderId="0" applyNumberFormat="0" applyBorder="0" applyAlignment="0" applyProtection="0"/>
    <xf numFmtId="0"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191" fontId="7" fillId="14" borderId="0" applyNumberFormat="0" applyBorder="0" applyAlignment="0" applyProtection="0"/>
    <xf numFmtId="0"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191"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191" fontId="7" fillId="14" borderId="0" applyNumberFormat="0" applyBorder="0" applyAlignment="0" applyProtection="0"/>
    <xf numFmtId="0"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0"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0"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191" fontId="7" fillId="14" borderId="0" applyNumberFormat="0" applyBorder="0" applyAlignment="0" applyProtection="0"/>
    <xf numFmtId="0"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0"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0"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0"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0"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191" fontId="7" fillId="14" borderId="0" applyNumberFormat="0" applyBorder="0" applyAlignment="0" applyProtection="0"/>
    <xf numFmtId="0"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0"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0"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0"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191" fontId="7" fillId="14" borderId="0" applyNumberFormat="0" applyBorder="0" applyAlignment="0" applyProtection="0"/>
    <xf numFmtId="0"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0"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0"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0"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0"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0"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0"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0"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0"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0"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0"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0"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191" fontId="7" fillId="14" borderId="0" applyNumberFormat="0" applyBorder="0" applyAlignment="0" applyProtection="0"/>
    <xf numFmtId="0" fontId="7" fillId="14" borderId="0" applyNumberFormat="0" applyBorder="0" applyAlignment="0" applyProtection="0"/>
    <xf numFmtId="191" fontId="7" fillId="14" borderId="0" applyNumberFormat="0" applyBorder="0" applyAlignment="0" applyProtection="0"/>
    <xf numFmtId="0"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0"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0"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0"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0"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0"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0"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0"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0"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0"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0"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0" fontId="7" fillId="14" borderId="0" applyNumberFormat="0" applyBorder="0" applyAlignment="0" applyProtection="0"/>
    <xf numFmtId="191" fontId="7" fillId="14" borderId="0" applyNumberFormat="0" applyBorder="0" applyAlignment="0" applyProtection="0"/>
    <xf numFmtId="0"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0"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0"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0"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0"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0"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0"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0"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0"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0"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0"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0"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0"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0"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0"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0"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0"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7" fillId="14" borderId="0" applyNumberFormat="0" applyBorder="0" applyAlignment="0" applyProtection="0"/>
    <xf numFmtId="191" fontId="41" fillId="15" borderId="0" applyNumberFormat="0" applyBorder="0" applyAlignment="0" applyProtection="0"/>
    <xf numFmtId="0" fontId="150" fillId="15" borderId="0" applyNumberFormat="0" applyBorder="0" applyAlignment="0" applyProtection="0"/>
    <xf numFmtId="0" fontId="151" fillId="52" borderId="0" applyNumberFormat="0" applyBorder="0" applyAlignment="0" applyProtection="0"/>
    <xf numFmtId="191" fontId="41" fillId="15" borderId="0" applyNumberFormat="0" applyBorder="0" applyAlignment="0" applyProtection="0"/>
    <xf numFmtId="0" fontId="151" fillId="52" borderId="0" applyNumberFormat="0" applyBorder="0" applyAlignment="0" applyProtection="0"/>
    <xf numFmtId="0" fontId="152" fillId="15" borderId="0" applyNumberFormat="0" applyBorder="0" applyAlignment="0" applyProtection="0"/>
    <xf numFmtId="0" fontId="151" fillId="52" borderId="0" applyNumberFormat="0" applyBorder="0" applyAlignment="0" applyProtection="0"/>
    <xf numFmtId="0" fontId="151" fillId="52" borderId="0" applyNumberFormat="0" applyBorder="0" applyAlignment="0" applyProtection="0"/>
    <xf numFmtId="191" fontId="41" fillId="15" borderId="0" applyNumberFormat="0" applyBorder="0" applyAlignment="0" applyProtection="0"/>
    <xf numFmtId="0" fontId="41" fillId="15" borderId="0" applyNumberFormat="0" applyBorder="0" applyAlignment="0" applyProtection="0"/>
    <xf numFmtId="191" fontId="41" fillId="15" borderId="0" applyNumberFormat="0" applyBorder="0" applyAlignment="0" applyProtection="0"/>
    <xf numFmtId="0" fontId="41" fillId="15" borderId="0" applyNumberFormat="0" applyBorder="0" applyAlignment="0" applyProtection="0"/>
    <xf numFmtId="191" fontId="41" fillId="15" borderId="0" applyNumberFormat="0" applyBorder="0" applyAlignment="0" applyProtection="0"/>
    <xf numFmtId="191" fontId="41" fillId="15" borderId="0" applyNumberFormat="0" applyBorder="0" applyAlignment="0" applyProtection="0"/>
    <xf numFmtId="191" fontId="41" fillId="15" borderId="0" applyNumberFormat="0" applyBorder="0" applyAlignment="0" applyProtection="0"/>
    <xf numFmtId="191" fontId="41" fillId="15" borderId="0" applyNumberFormat="0" applyBorder="0" applyAlignment="0" applyProtection="0"/>
    <xf numFmtId="191" fontId="41" fillId="15" borderId="0" applyNumberFormat="0" applyBorder="0" applyAlignment="0" applyProtection="0"/>
    <xf numFmtId="191" fontId="41" fillId="16" borderId="0" applyNumberFormat="0" applyBorder="0" applyAlignment="0" applyProtection="0"/>
    <xf numFmtId="0" fontId="150" fillId="16" borderId="0" applyNumberFormat="0" applyBorder="0" applyAlignment="0" applyProtection="0"/>
    <xf numFmtId="0" fontId="151" fillId="55" borderId="0" applyNumberFormat="0" applyBorder="0" applyAlignment="0" applyProtection="0"/>
    <xf numFmtId="191" fontId="41" fillId="16" borderId="0" applyNumberFormat="0" applyBorder="0" applyAlignment="0" applyProtection="0"/>
    <xf numFmtId="0" fontId="151" fillId="55" borderId="0" applyNumberFormat="0" applyBorder="0" applyAlignment="0" applyProtection="0"/>
    <xf numFmtId="0" fontId="152" fillId="16" borderId="0" applyNumberFormat="0" applyBorder="0" applyAlignment="0" applyProtection="0"/>
    <xf numFmtId="0" fontId="151" fillId="55" borderId="0" applyNumberFormat="0" applyBorder="0" applyAlignment="0" applyProtection="0"/>
    <xf numFmtId="0" fontId="151" fillId="55" borderId="0" applyNumberFormat="0" applyBorder="0" applyAlignment="0" applyProtection="0"/>
    <xf numFmtId="191" fontId="41" fillId="16" borderId="0" applyNumberFormat="0" applyBorder="0" applyAlignment="0" applyProtection="0"/>
    <xf numFmtId="0" fontId="41" fillId="16" borderId="0" applyNumberFormat="0" applyBorder="0" applyAlignment="0" applyProtection="0"/>
    <xf numFmtId="191" fontId="41" fillId="16" borderId="0" applyNumberFormat="0" applyBorder="0" applyAlignment="0" applyProtection="0"/>
    <xf numFmtId="0" fontId="41" fillId="16" borderId="0" applyNumberFormat="0" applyBorder="0" applyAlignment="0" applyProtection="0"/>
    <xf numFmtId="191" fontId="41" fillId="16" borderId="0" applyNumberFormat="0" applyBorder="0" applyAlignment="0" applyProtection="0"/>
    <xf numFmtId="191" fontId="41" fillId="16" borderId="0" applyNumberFormat="0" applyBorder="0" applyAlignment="0" applyProtection="0"/>
    <xf numFmtId="191" fontId="41" fillId="16" borderId="0" applyNumberFormat="0" applyBorder="0" applyAlignment="0" applyProtection="0"/>
    <xf numFmtId="191" fontId="41" fillId="16" borderId="0" applyNumberFormat="0" applyBorder="0" applyAlignment="0" applyProtection="0"/>
    <xf numFmtId="191" fontId="41" fillId="16" borderId="0" applyNumberFormat="0" applyBorder="0" applyAlignment="0" applyProtection="0"/>
    <xf numFmtId="191" fontId="41" fillId="17" borderId="0" applyNumberFormat="0" applyBorder="0" applyAlignment="0" applyProtection="0"/>
    <xf numFmtId="0" fontId="150" fillId="17" borderId="0" applyNumberFormat="0" applyBorder="0" applyAlignment="0" applyProtection="0"/>
    <xf numFmtId="0" fontId="151" fillId="56" borderId="0" applyNumberFormat="0" applyBorder="0" applyAlignment="0" applyProtection="0"/>
    <xf numFmtId="191" fontId="41" fillId="17" borderId="0" applyNumberFormat="0" applyBorder="0" applyAlignment="0" applyProtection="0"/>
    <xf numFmtId="0" fontId="151" fillId="56" borderId="0" applyNumberFormat="0" applyBorder="0" applyAlignment="0" applyProtection="0"/>
    <xf numFmtId="0" fontId="152" fillId="17" borderId="0" applyNumberFormat="0" applyBorder="0" applyAlignment="0" applyProtection="0"/>
    <xf numFmtId="0" fontId="151" fillId="56" borderId="0" applyNumberFormat="0" applyBorder="0" applyAlignment="0" applyProtection="0"/>
    <xf numFmtId="0" fontId="151" fillId="56" borderId="0" applyNumberFormat="0" applyBorder="0" applyAlignment="0" applyProtection="0"/>
    <xf numFmtId="191" fontId="41" fillId="17" borderId="0" applyNumberFormat="0" applyBorder="0" applyAlignment="0" applyProtection="0"/>
    <xf numFmtId="0" fontId="41" fillId="17" borderId="0" applyNumberFormat="0" applyBorder="0" applyAlignment="0" applyProtection="0"/>
    <xf numFmtId="191" fontId="41" fillId="17" borderId="0" applyNumberFormat="0" applyBorder="0" applyAlignment="0" applyProtection="0"/>
    <xf numFmtId="0" fontId="41" fillId="17" borderId="0" applyNumberFormat="0" applyBorder="0" applyAlignment="0" applyProtection="0"/>
    <xf numFmtId="191" fontId="41" fillId="17" borderId="0" applyNumberFormat="0" applyBorder="0" applyAlignment="0" applyProtection="0"/>
    <xf numFmtId="191" fontId="41" fillId="17" borderId="0" applyNumberFormat="0" applyBorder="0" applyAlignment="0" applyProtection="0"/>
    <xf numFmtId="191" fontId="41" fillId="17" borderId="0" applyNumberFormat="0" applyBorder="0" applyAlignment="0" applyProtection="0"/>
    <xf numFmtId="191" fontId="41" fillId="17" borderId="0" applyNumberFormat="0" applyBorder="0" applyAlignment="0" applyProtection="0"/>
    <xf numFmtId="191" fontId="41" fillId="17" borderId="0" applyNumberFormat="0" applyBorder="0" applyAlignment="0" applyProtection="0"/>
    <xf numFmtId="191" fontId="41" fillId="18" borderId="0" applyNumberFormat="0" applyBorder="0" applyAlignment="0" applyProtection="0"/>
    <xf numFmtId="0" fontId="150" fillId="18" borderId="0" applyNumberFormat="0" applyBorder="0" applyAlignment="0" applyProtection="0"/>
    <xf numFmtId="0" fontId="151" fillId="54" borderId="0" applyNumberFormat="0" applyBorder="0" applyAlignment="0" applyProtection="0"/>
    <xf numFmtId="191" fontId="41" fillId="18" borderId="0" applyNumberFormat="0" applyBorder="0" applyAlignment="0" applyProtection="0"/>
    <xf numFmtId="0" fontId="151" fillId="54" borderId="0" applyNumberFormat="0" applyBorder="0" applyAlignment="0" applyProtection="0"/>
    <xf numFmtId="0" fontId="152" fillId="18" borderId="0" applyNumberFormat="0" applyBorder="0" applyAlignment="0" applyProtection="0"/>
    <xf numFmtId="0" fontId="151" fillId="54" borderId="0" applyNumberFormat="0" applyBorder="0" applyAlignment="0" applyProtection="0"/>
    <xf numFmtId="0" fontId="151" fillId="54" borderId="0" applyNumberFormat="0" applyBorder="0" applyAlignment="0" applyProtection="0"/>
    <xf numFmtId="191" fontId="41" fillId="18" borderId="0" applyNumberFormat="0" applyBorder="0" applyAlignment="0" applyProtection="0"/>
    <xf numFmtId="0" fontId="41" fillId="18" borderId="0" applyNumberFormat="0" applyBorder="0" applyAlignment="0" applyProtection="0"/>
    <xf numFmtId="191" fontId="41" fillId="18" borderId="0" applyNumberFormat="0" applyBorder="0" applyAlignment="0" applyProtection="0"/>
    <xf numFmtId="0" fontId="41" fillId="18" borderId="0" applyNumberFormat="0" applyBorder="0" applyAlignment="0" applyProtection="0"/>
    <xf numFmtId="191" fontId="41" fillId="18" borderId="0" applyNumberFormat="0" applyBorder="0" applyAlignment="0" applyProtection="0"/>
    <xf numFmtId="191" fontId="41" fillId="18" borderId="0" applyNumberFormat="0" applyBorder="0" applyAlignment="0" applyProtection="0"/>
    <xf numFmtId="191" fontId="41" fillId="18" borderId="0" applyNumberFormat="0" applyBorder="0" applyAlignment="0" applyProtection="0"/>
    <xf numFmtId="191" fontId="41" fillId="18" borderId="0" applyNumberFormat="0" applyBorder="0" applyAlignment="0" applyProtection="0"/>
    <xf numFmtId="191" fontId="41" fillId="18" borderId="0" applyNumberFormat="0" applyBorder="0" applyAlignment="0" applyProtection="0"/>
    <xf numFmtId="191" fontId="41" fillId="19" borderId="0" applyNumberFormat="0" applyBorder="0" applyAlignment="0" applyProtection="0"/>
    <xf numFmtId="0" fontId="150" fillId="19" borderId="0" applyNumberFormat="0" applyBorder="0" applyAlignment="0" applyProtection="0"/>
    <xf numFmtId="0" fontId="151" fillId="52" borderId="0" applyNumberFormat="0" applyBorder="0" applyAlignment="0" applyProtection="0"/>
    <xf numFmtId="191" fontId="41" fillId="19" borderId="0" applyNumberFormat="0" applyBorder="0" applyAlignment="0" applyProtection="0"/>
    <xf numFmtId="0" fontId="151" fillId="52" borderId="0" applyNumberFormat="0" applyBorder="0" applyAlignment="0" applyProtection="0"/>
    <xf numFmtId="0" fontId="152" fillId="19" borderId="0" applyNumberFormat="0" applyBorder="0" applyAlignment="0" applyProtection="0"/>
    <xf numFmtId="0" fontId="151" fillId="52" borderId="0" applyNumberFormat="0" applyBorder="0" applyAlignment="0" applyProtection="0"/>
    <xf numFmtId="0" fontId="151" fillId="52" borderId="0" applyNumberFormat="0" applyBorder="0" applyAlignment="0" applyProtection="0"/>
    <xf numFmtId="191" fontId="41" fillId="19" borderId="0" applyNumberFormat="0" applyBorder="0" applyAlignment="0" applyProtection="0"/>
    <xf numFmtId="0" fontId="41" fillId="19" borderId="0" applyNumberFormat="0" applyBorder="0" applyAlignment="0" applyProtection="0"/>
    <xf numFmtId="191" fontId="41" fillId="19" borderId="0" applyNumberFormat="0" applyBorder="0" applyAlignment="0" applyProtection="0"/>
    <xf numFmtId="0" fontId="41" fillId="19" borderId="0" applyNumberFormat="0" applyBorder="0" applyAlignment="0" applyProtection="0"/>
    <xf numFmtId="191" fontId="41" fillId="19" borderId="0" applyNumberFormat="0" applyBorder="0" applyAlignment="0" applyProtection="0"/>
    <xf numFmtId="191" fontId="41" fillId="19" borderId="0" applyNumberFormat="0" applyBorder="0" applyAlignment="0" applyProtection="0"/>
    <xf numFmtId="191" fontId="41" fillId="19" borderId="0" applyNumberFormat="0" applyBorder="0" applyAlignment="0" applyProtection="0"/>
    <xf numFmtId="191" fontId="41" fillId="19" borderId="0" applyNumberFormat="0" applyBorder="0" applyAlignment="0" applyProtection="0"/>
    <xf numFmtId="191" fontId="41" fillId="19" borderId="0" applyNumberFormat="0" applyBorder="0" applyAlignment="0" applyProtection="0"/>
    <xf numFmtId="191" fontId="41" fillId="20" borderId="0" applyNumberFormat="0" applyBorder="0" applyAlignment="0" applyProtection="0"/>
    <xf numFmtId="0" fontId="150" fillId="20" borderId="0" applyNumberFormat="0" applyBorder="0" applyAlignment="0" applyProtection="0"/>
    <xf numFmtId="0" fontId="151" fillId="49" borderId="0" applyNumberFormat="0" applyBorder="0" applyAlignment="0" applyProtection="0"/>
    <xf numFmtId="191" fontId="41" fillId="20" borderId="0" applyNumberFormat="0" applyBorder="0" applyAlignment="0" applyProtection="0"/>
    <xf numFmtId="0" fontId="151" fillId="49" borderId="0" applyNumberFormat="0" applyBorder="0" applyAlignment="0" applyProtection="0"/>
    <xf numFmtId="0" fontId="152" fillId="20" borderId="0" applyNumberFormat="0" applyBorder="0" applyAlignment="0" applyProtection="0"/>
    <xf numFmtId="0" fontId="151" fillId="49" borderId="0" applyNumberFormat="0" applyBorder="0" applyAlignment="0" applyProtection="0"/>
    <xf numFmtId="0" fontId="151" fillId="49" borderId="0" applyNumberFormat="0" applyBorder="0" applyAlignment="0" applyProtection="0"/>
    <xf numFmtId="191" fontId="41" fillId="20" borderId="0" applyNumberFormat="0" applyBorder="0" applyAlignment="0" applyProtection="0"/>
    <xf numFmtId="0" fontId="41" fillId="20" borderId="0" applyNumberFormat="0" applyBorder="0" applyAlignment="0" applyProtection="0"/>
    <xf numFmtId="191" fontId="41" fillId="20" borderId="0" applyNumberFormat="0" applyBorder="0" applyAlignment="0" applyProtection="0"/>
    <xf numFmtId="0" fontId="41" fillId="20" borderId="0" applyNumberFormat="0" applyBorder="0" applyAlignment="0" applyProtection="0"/>
    <xf numFmtId="191" fontId="41" fillId="20" borderId="0" applyNumberFormat="0" applyBorder="0" applyAlignment="0" applyProtection="0"/>
    <xf numFmtId="191" fontId="41" fillId="20" borderId="0" applyNumberFormat="0" applyBorder="0" applyAlignment="0" applyProtection="0"/>
    <xf numFmtId="191" fontId="41" fillId="20" borderId="0" applyNumberFormat="0" applyBorder="0" applyAlignment="0" applyProtection="0"/>
    <xf numFmtId="191" fontId="41" fillId="20" borderId="0" applyNumberFormat="0" applyBorder="0" applyAlignment="0" applyProtection="0"/>
    <xf numFmtId="191" fontId="41" fillId="20" borderId="0" applyNumberFormat="0" applyBorder="0" applyAlignment="0" applyProtection="0"/>
    <xf numFmtId="191" fontId="41" fillId="21" borderId="0" applyNumberFormat="0" applyBorder="0" applyAlignment="0" applyProtection="0"/>
    <xf numFmtId="0" fontId="150" fillId="21" borderId="0" applyNumberFormat="0" applyBorder="0" applyAlignment="0" applyProtection="0"/>
    <xf numFmtId="0" fontId="151" fillId="57" borderId="0" applyNumberFormat="0" applyBorder="0" applyAlignment="0" applyProtection="0"/>
    <xf numFmtId="191" fontId="41" fillId="21" borderId="0" applyNumberFormat="0" applyBorder="0" applyAlignment="0" applyProtection="0"/>
    <xf numFmtId="0" fontId="151" fillId="57" borderId="0" applyNumberFormat="0" applyBorder="0" applyAlignment="0" applyProtection="0"/>
    <xf numFmtId="0" fontId="152" fillId="21" borderId="0" applyNumberFormat="0" applyBorder="0" applyAlignment="0" applyProtection="0"/>
    <xf numFmtId="0" fontId="151" fillId="57" borderId="0" applyNumberFormat="0" applyBorder="0" applyAlignment="0" applyProtection="0"/>
    <xf numFmtId="0" fontId="151" fillId="57" borderId="0" applyNumberFormat="0" applyBorder="0" applyAlignment="0" applyProtection="0"/>
    <xf numFmtId="191" fontId="41" fillId="21" borderId="0" applyNumberFormat="0" applyBorder="0" applyAlignment="0" applyProtection="0"/>
    <xf numFmtId="0" fontId="41" fillId="21" borderId="0" applyNumberFormat="0" applyBorder="0" applyAlignment="0" applyProtection="0"/>
    <xf numFmtId="191" fontId="41" fillId="21" borderId="0" applyNumberFormat="0" applyBorder="0" applyAlignment="0" applyProtection="0"/>
    <xf numFmtId="0" fontId="41" fillId="21" borderId="0" applyNumberFormat="0" applyBorder="0" applyAlignment="0" applyProtection="0"/>
    <xf numFmtId="191" fontId="41" fillId="21" borderId="0" applyNumberFormat="0" applyBorder="0" applyAlignment="0" applyProtection="0"/>
    <xf numFmtId="191" fontId="41" fillId="21" borderId="0" applyNumberFormat="0" applyBorder="0" applyAlignment="0" applyProtection="0"/>
    <xf numFmtId="191" fontId="41" fillId="21" borderId="0" applyNumberFormat="0" applyBorder="0" applyAlignment="0" applyProtection="0"/>
    <xf numFmtId="191" fontId="41" fillId="21" borderId="0" applyNumberFormat="0" applyBorder="0" applyAlignment="0" applyProtection="0"/>
    <xf numFmtId="191" fontId="41" fillId="21" borderId="0" applyNumberFormat="0" applyBorder="0" applyAlignment="0" applyProtection="0"/>
    <xf numFmtId="191" fontId="41" fillId="22" borderId="0" applyNumberFormat="0" applyBorder="0" applyAlignment="0" applyProtection="0"/>
    <xf numFmtId="0" fontId="150" fillId="22" borderId="0" applyNumberFormat="0" applyBorder="0" applyAlignment="0" applyProtection="0"/>
    <xf numFmtId="0" fontId="151" fillId="55" borderId="0" applyNumberFormat="0" applyBorder="0" applyAlignment="0" applyProtection="0"/>
    <xf numFmtId="191" fontId="41" fillId="22" borderId="0" applyNumberFormat="0" applyBorder="0" applyAlignment="0" applyProtection="0"/>
    <xf numFmtId="0" fontId="151" fillId="55" borderId="0" applyNumberFormat="0" applyBorder="0" applyAlignment="0" applyProtection="0"/>
    <xf numFmtId="0" fontId="152" fillId="22" borderId="0" applyNumberFormat="0" applyBorder="0" applyAlignment="0" applyProtection="0"/>
    <xf numFmtId="0" fontId="151" fillId="55" borderId="0" applyNumberFormat="0" applyBorder="0" applyAlignment="0" applyProtection="0"/>
    <xf numFmtId="0" fontId="151" fillId="55" borderId="0" applyNumberFormat="0" applyBorder="0" applyAlignment="0" applyProtection="0"/>
    <xf numFmtId="191" fontId="41" fillId="22" borderId="0" applyNumberFormat="0" applyBorder="0" applyAlignment="0" applyProtection="0"/>
    <xf numFmtId="0" fontId="41" fillId="22" borderId="0" applyNumberFormat="0" applyBorder="0" applyAlignment="0" applyProtection="0"/>
    <xf numFmtId="191" fontId="41" fillId="22" borderId="0" applyNumberFormat="0" applyBorder="0" applyAlignment="0" applyProtection="0"/>
    <xf numFmtId="0" fontId="41" fillId="22" borderId="0" applyNumberFormat="0" applyBorder="0" applyAlignment="0" applyProtection="0"/>
    <xf numFmtId="191" fontId="41" fillId="22" borderId="0" applyNumberFormat="0" applyBorder="0" applyAlignment="0" applyProtection="0"/>
    <xf numFmtId="191" fontId="41" fillId="22" borderId="0" applyNumberFormat="0" applyBorder="0" applyAlignment="0" applyProtection="0"/>
    <xf numFmtId="191" fontId="41" fillId="22" borderId="0" applyNumberFormat="0" applyBorder="0" applyAlignment="0" applyProtection="0"/>
    <xf numFmtId="191" fontId="41" fillId="22" borderId="0" applyNumberFormat="0" applyBorder="0" applyAlignment="0" applyProtection="0"/>
    <xf numFmtId="191" fontId="41" fillId="22" borderId="0" applyNumberFormat="0" applyBorder="0" applyAlignment="0" applyProtection="0"/>
    <xf numFmtId="191" fontId="41" fillId="23" borderId="0" applyNumberFormat="0" applyBorder="0" applyAlignment="0" applyProtection="0"/>
    <xf numFmtId="0" fontId="150" fillId="23" borderId="0" applyNumberFormat="0" applyBorder="0" applyAlignment="0" applyProtection="0"/>
    <xf numFmtId="0" fontId="151" fillId="56" borderId="0" applyNumberFormat="0" applyBorder="0" applyAlignment="0" applyProtection="0"/>
    <xf numFmtId="191" fontId="41" fillId="23" borderId="0" applyNumberFormat="0" applyBorder="0" applyAlignment="0" applyProtection="0"/>
    <xf numFmtId="0" fontId="151" fillId="56" borderId="0" applyNumberFormat="0" applyBorder="0" applyAlignment="0" applyProtection="0"/>
    <xf numFmtId="0" fontId="152" fillId="23" borderId="0" applyNumberFormat="0" applyBorder="0" applyAlignment="0" applyProtection="0"/>
    <xf numFmtId="0" fontId="151" fillId="56" borderId="0" applyNumberFormat="0" applyBorder="0" applyAlignment="0" applyProtection="0"/>
    <xf numFmtId="0" fontId="151" fillId="56" borderId="0" applyNumberFormat="0" applyBorder="0" applyAlignment="0" applyProtection="0"/>
    <xf numFmtId="191" fontId="41" fillId="23" borderId="0" applyNumberFormat="0" applyBorder="0" applyAlignment="0" applyProtection="0"/>
    <xf numFmtId="0" fontId="41" fillId="23" borderId="0" applyNumberFormat="0" applyBorder="0" applyAlignment="0" applyProtection="0"/>
    <xf numFmtId="191" fontId="41" fillId="23" borderId="0" applyNumberFormat="0" applyBorder="0" applyAlignment="0" applyProtection="0"/>
    <xf numFmtId="0" fontId="41" fillId="23" borderId="0" applyNumberFormat="0" applyBorder="0" applyAlignment="0" applyProtection="0"/>
    <xf numFmtId="191" fontId="41" fillId="23" borderId="0" applyNumberFormat="0" applyBorder="0" applyAlignment="0" applyProtection="0"/>
    <xf numFmtId="191" fontId="41" fillId="23" borderId="0" applyNumberFormat="0" applyBorder="0" applyAlignment="0" applyProtection="0"/>
    <xf numFmtId="191" fontId="41" fillId="23" borderId="0" applyNumberFormat="0" applyBorder="0" applyAlignment="0" applyProtection="0"/>
    <xf numFmtId="191" fontId="41" fillId="23" borderId="0" applyNumberFormat="0" applyBorder="0" applyAlignment="0" applyProtection="0"/>
    <xf numFmtId="191" fontId="41" fillId="23" borderId="0" applyNumberFormat="0" applyBorder="0" applyAlignment="0" applyProtection="0"/>
    <xf numFmtId="191" fontId="41" fillId="24" borderId="0" applyNumberFormat="0" applyBorder="0" applyAlignment="0" applyProtection="0"/>
    <xf numFmtId="0" fontId="150" fillId="24" borderId="0" applyNumberFormat="0" applyBorder="0" applyAlignment="0" applyProtection="0"/>
    <xf numFmtId="0" fontId="151" fillId="58" borderId="0" applyNumberFormat="0" applyBorder="0" applyAlignment="0" applyProtection="0"/>
    <xf numFmtId="191" fontId="41" fillId="24" borderId="0" applyNumberFormat="0" applyBorder="0" applyAlignment="0" applyProtection="0"/>
    <xf numFmtId="0" fontId="151" fillId="58" borderId="0" applyNumberFormat="0" applyBorder="0" applyAlignment="0" applyProtection="0"/>
    <xf numFmtId="0" fontId="152" fillId="24" borderId="0" applyNumberFormat="0" applyBorder="0" applyAlignment="0" applyProtection="0"/>
    <xf numFmtId="0" fontId="151" fillId="58" borderId="0" applyNumberFormat="0" applyBorder="0" applyAlignment="0" applyProtection="0"/>
    <xf numFmtId="0" fontId="151" fillId="58" borderId="0" applyNumberFormat="0" applyBorder="0" applyAlignment="0" applyProtection="0"/>
    <xf numFmtId="191" fontId="41" fillId="24" borderId="0" applyNumberFormat="0" applyBorder="0" applyAlignment="0" applyProtection="0"/>
    <xf numFmtId="0" fontId="41" fillId="24" borderId="0" applyNumberFormat="0" applyBorder="0" applyAlignment="0" applyProtection="0"/>
    <xf numFmtId="191" fontId="41" fillId="24" borderId="0" applyNumberFormat="0" applyBorder="0" applyAlignment="0" applyProtection="0"/>
    <xf numFmtId="0" fontId="41" fillId="24" borderId="0" applyNumberFormat="0" applyBorder="0" applyAlignment="0" applyProtection="0"/>
    <xf numFmtId="191" fontId="41" fillId="24" borderId="0" applyNumberFormat="0" applyBorder="0" applyAlignment="0" applyProtection="0"/>
    <xf numFmtId="191" fontId="41" fillId="24" borderId="0" applyNumberFormat="0" applyBorder="0" applyAlignment="0" applyProtection="0"/>
    <xf numFmtId="191" fontId="41" fillId="24" borderId="0" applyNumberFormat="0" applyBorder="0" applyAlignment="0" applyProtection="0"/>
    <xf numFmtId="191" fontId="41" fillId="24" borderId="0" applyNumberFormat="0" applyBorder="0" applyAlignment="0" applyProtection="0"/>
    <xf numFmtId="191" fontId="41" fillId="24" borderId="0" applyNumberFormat="0" applyBorder="0" applyAlignment="0" applyProtection="0"/>
    <xf numFmtId="191" fontId="41" fillId="25" borderId="0" applyNumberFormat="0" applyBorder="0" applyAlignment="0" applyProtection="0"/>
    <xf numFmtId="0" fontId="150" fillId="25" borderId="0" applyNumberFormat="0" applyBorder="0" applyAlignment="0" applyProtection="0"/>
    <xf numFmtId="0" fontId="151" fillId="59" borderId="0" applyNumberFormat="0" applyBorder="0" applyAlignment="0" applyProtection="0"/>
    <xf numFmtId="191" fontId="41" fillId="25" borderId="0" applyNumberFormat="0" applyBorder="0" applyAlignment="0" applyProtection="0"/>
    <xf numFmtId="0" fontId="151" fillId="59" borderId="0" applyNumberFormat="0" applyBorder="0" applyAlignment="0" applyProtection="0"/>
    <xf numFmtId="0" fontId="152" fillId="25" borderId="0" applyNumberFormat="0" applyBorder="0" applyAlignment="0" applyProtection="0"/>
    <xf numFmtId="0" fontId="151" fillId="59" borderId="0" applyNumberFormat="0" applyBorder="0" applyAlignment="0" applyProtection="0"/>
    <xf numFmtId="0" fontId="151" fillId="59" borderId="0" applyNumberFormat="0" applyBorder="0" applyAlignment="0" applyProtection="0"/>
    <xf numFmtId="191" fontId="41" fillId="25" borderId="0" applyNumberFormat="0" applyBorder="0" applyAlignment="0" applyProtection="0"/>
    <xf numFmtId="0" fontId="41" fillId="25" borderId="0" applyNumberFormat="0" applyBorder="0" applyAlignment="0" applyProtection="0"/>
    <xf numFmtId="191" fontId="41" fillId="25" borderId="0" applyNumberFormat="0" applyBorder="0" applyAlignment="0" applyProtection="0"/>
    <xf numFmtId="0" fontId="41" fillId="25" borderId="0" applyNumberFormat="0" applyBorder="0" applyAlignment="0" applyProtection="0"/>
    <xf numFmtId="191" fontId="41" fillId="25" borderId="0" applyNumberFormat="0" applyBorder="0" applyAlignment="0" applyProtection="0"/>
    <xf numFmtId="191" fontId="41" fillId="25" borderId="0" applyNumberFormat="0" applyBorder="0" applyAlignment="0" applyProtection="0"/>
    <xf numFmtId="191" fontId="41" fillId="25" borderId="0" applyNumberFormat="0" applyBorder="0" applyAlignment="0" applyProtection="0"/>
    <xf numFmtId="191" fontId="41" fillId="25" borderId="0" applyNumberFormat="0" applyBorder="0" applyAlignment="0" applyProtection="0"/>
    <xf numFmtId="191" fontId="41" fillId="25" borderId="0" applyNumberFormat="0" applyBorder="0" applyAlignment="0" applyProtection="0"/>
    <xf numFmtId="191" fontId="41" fillId="26" borderId="0" applyNumberFormat="0" applyBorder="0" applyAlignment="0" applyProtection="0"/>
    <xf numFmtId="0" fontId="150" fillId="26" borderId="0" applyNumberFormat="0" applyBorder="0" applyAlignment="0" applyProtection="0"/>
    <xf numFmtId="0" fontId="151" fillId="60" borderId="0" applyNumberFormat="0" applyBorder="0" applyAlignment="0" applyProtection="0"/>
    <xf numFmtId="191" fontId="41" fillId="26" borderId="0" applyNumberFormat="0" applyBorder="0" applyAlignment="0" applyProtection="0"/>
    <xf numFmtId="0" fontId="151" fillId="60" borderId="0" applyNumberFormat="0" applyBorder="0" applyAlignment="0" applyProtection="0"/>
    <xf numFmtId="0" fontId="152" fillId="26" borderId="0" applyNumberFormat="0" applyBorder="0" applyAlignment="0" applyProtection="0"/>
    <xf numFmtId="0" fontId="151" fillId="60" borderId="0" applyNumberFormat="0" applyBorder="0" applyAlignment="0" applyProtection="0"/>
    <xf numFmtId="0" fontId="151" fillId="60" borderId="0" applyNumberFormat="0" applyBorder="0" applyAlignment="0" applyProtection="0"/>
    <xf numFmtId="191" fontId="41" fillId="26" borderId="0" applyNumberFormat="0" applyBorder="0" applyAlignment="0" applyProtection="0"/>
    <xf numFmtId="0" fontId="41" fillId="26" borderId="0" applyNumberFormat="0" applyBorder="0" applyAlignment="0" applyProtection="0"/>
    <xf numFmtId="191" fontId="41" fillId="26" borderId="0" applyNumberFormat="0" applyBorder="0" applyAlignment="0" applyProtection="0"/>
    <xf numFmtId="0" fontId="41" fillId="26" borderId="0" applyNumberFormat="0" applyBorder="0" applyAlignment="0" applyProtection="0"/>
    <xf numFmtId="191" fontId="41" fillId="26" borderId="0" applyNumberFormat="0" applyBorder="0" applyAlignment="0" applyProtection="0"/>
    <xf numFmtId="191" fontId="41" fillId="26" borderId="0" applyNumberFormat="0" applyBorder="0" applyAlignment="0" applyProtection="0"/>
    <xf numFmtId="191" fontId="41" fillId="26" borderId="0" applyNumberFormat="0" applyBorder="0" applyAlignment="0" applyProtection="0"/>
    <xf numFmtId="191" fontId="41" fillId="26" borderId="0" applyNumberFormat="0" applyBorder="0" applyAlignment="0" applyProtection="0"/>
    <xf numFmtId="191" fontId="41" fillId="26" borderId="0" applyNumberFormat="0" applyBorder="0" applyAlignment="0" applyProtection="0"/>
    <xf numFmtId="0" fontId="153" fillId="0" borderId="62">
      <alignment horizontal="center"/>
    </xf>
    <xf numFmtId="191" fontId="42" fillId="27" borderId="0" applyNumberFormat="0" applyBorder="0" applyAlignment="0" applyProtection="0"/>
    <xf numFmtId="0" fontId="154" fillId="27" borderId="0" applyNumberFormat="0" applyBorder="0" applyAlignment="0" applyProtection="0"/>
    <xf numFmtId="0" fontId="155" fillId="61" borderId="0" applyNumberFormat="0" applyBorder="0" applyAlignment="0" applyProtection="0"/>
    <xf numFmtId="191" fontId="42" fillId="27" borderId="0" applyNumberFormat="0" applyBorder="0" applyAlignment="0" applyProtection="0"/>
    <xf numFmtId="0" fontId="155" fillId="61" borderId="0" applyNumberFormat="0" applyBorder="0" applyAlignment="0" applyProtection="0"/>
    <xf numFmtId="0" fontId="156" fillId="27" borderId="0" applyNumberFormat="0" applyBorder="0" applyAlignment="0" applyProtection="0"/>
    <xf numFmtId="0" fontId="155" fillId="61" borderId="0" applyNumberFormat="0" applyBorder="0" applyAlignment="0" applyProtection="0"/>
    <xf numFmtId="0" fontId="155" fillId="61" borderId="0" applyNumberFormat="0" applyBorder="0" applyAlignment="0" applyProtection="0"/>
    <xf numFmtId="191" fontId="42" fillId="27" borderId="0" applyNumberFormat="0" applyBorder="0" applyAlignment="0" applyProtection="0"/>
    <xf numFmtId="191" fontId="42" fillId="27" borderId="0" applyNumberFormat="0" applyBorder="0" applyAlignment="0" applyProtection="0"/>
    <xf numFmtId="0" fontId="42" fillId="27" borderId="0" applyNumberFormat="0" applyBorder="0" applyAlignment="0" applyProtection="0"/>
    <xf numFmtId="191" fontId="42" fillId="27" borderId="0" applyNumberFormat="0" applyBorder="0" applyAlignment="0" applyProtection="0"/>
    <xf numFmtId="191" fontId="42" fillId="27" borderId="0" applyNumberFormat="0" applyBorder="0" applyAlignment="0" applyProtection="0"/>
    <xf numFmtId="191" fontId="42" fillId="27" borderId="0" applyNumberFormat="0" applyBorder="0" applyAlignment="0" applyProtection="0"/>
    <xf numFmtId="191" fontId="42" fillId="27" borderId="0" applyNumberFormat="0" applyBorder="0" applyAlignment="0" applyProtection="0"/>
    <xf numFmtId="191" fontId="42" fillId="27" borderId="0" applyNumberFormat="0" applyBorder="0" applyAlignment="0" applyProtection="0"/>
    <xf numFmtId="4" fontId="20" fillId="62" borderId="0" applyFont="0" applyBorder="0" applyAlignment="0">
      <alignment horizontal="right"/>
    </xf>
    <xf numFmtId="4" fontId="20" fillId="62" borderId="0" applyFont="0" applyBorder="0" applyAlignment="0">
      <alignment horizontal="right"/>
    </xf>
    <xf numFmtId="4" fontId="20" fillId="62" borderId="0" applyFont="0" applyBorder="0" applyAlignment="0">
      <alignment horizontal="right"/>
    </xf>
    <xf numFmtId="4" fontId="20" fillId="62" borderId="0" applyFont="0" applyBorder="0" applyAlignment="0">
      <alignment horizontal="right"/>
    </xf>
    <xf numFmtId="4" fontId="20" fillId="62" borderId="0" applyFont="0" applyBorder="0" applyAlignment="0">
      <alignment horizontal="right"/>
    </xf>
    <xf numFmtId="192" fontId="157" fillId="0" borderId="0"/>
    <xf numFmtId="193" fontId="157" fillId="0" borderId="0"/>
    <xf numFmtId="194" fontId="157" fillId="0" borderId="0"/>
    <xf numFmtId="192" fontId="157" fillId="0" borderId="49"/>
    <xf numFmtId="193" fontId="157" fillId="0" borderId="49"/>
    <xf numFmtId="194" fontId="157" fillId="0" borderId="49"/>
    <xf numFmtId="195" fontId="157" fillId="0" borderId="0"/>
    <xf numFmtId="196" fontId="157" fillId="0" borderId="0"/>
    <xf numFmtId="197" fontId="157" fillId="0" borderId="0"/>
    <xf numFmtId="195" fontId="157" fillId="0" borderId="49"/>
    <xf numFmtId="196" fontId="157" fillId="0" borderId="49"/>
    <xf numFmtId="197" fontId="157" fillId="0" borderId="49"/>
    <xf numFmtId="198" fontId="157" fillId="0" borderId="0">
      <alignment horizontal="right"/>
      <protection locked="0"/>
    </xf>
    <xf numFmtId="199" fontId="157" fillId="0" borderId="0">
      <alignment horizontal="right"/>
      <protection locked="0"/>
    </xf>
    <xf numFmtId="200" fontId="157" fillId="0" borderId="0"/>
    <xf numFmtId="201" fontId="157" fillId="0" borderId="0"/>
    <xf numFmtId="202" fontId="157" fillId="0" borderId="0"/>
    <xf numFmtId="200" fontId="157" fillId="0" borderId="49"/>
    <xf numFmtId="201" fontId="157" fillId="0" borderId="49"/>
    <xf numFmtId="202" fontId="157" fillId="0" borderId="49"/>
    <xf numFmtId="203" fontId="20" fillId="63" borderId="62" applyNumberFormat="0" applyFill="0" applyAlignment="0"/>
    <xf numFmtId="191" fontId="43" fillId="28" borderId="18" applyNumberFormat="0" applyAlignment="0" applyProtection="0"/>
    <xf numFmtId="0" fontId="158" fillId="28" borderId="18" applyNumberFormat="0" applyAlignment="0" applyProtection="0"/>
    <xf numFmtId="0" fontId="159" fillId="64" borderId="71" applyNumberFormat="0" applyAlignment="0" applyProtection="0"/>
    <xf numFmtId="191" fontId="43" fillId="28" borderId="18" applyNumberFormat="0" applyAlignment="0" applyProtection="0"/>
    <xf numFmtId="0" fontId="159" fillId="64" borderId="71" applyNumberFormat="0" applyAlignment="0" applyProtection="0"/>
    <xf numFmtId="0" fontId="160" fillId="28" borderId="18" applyNumberFormat="0" applyAlignment="0" applyProtection="0"/>
    <xf numFmtId="0" fontId="159" fillId="64" borderId="71" applyNumberFormat="0" applyAlignment="0" applyProtection="0"/>
    <xf numFmtId="0" fontId="159" fillId="64" borderId="71" applyNumberFormat="0" applyAlignment="0" applyProtection="0"/>
    <xf numFmtId="191" fontId="43" fillId="28" borderId="18" applyNumberFormat="0" applyAlignment="0" applyProtection="0"/>
    <xf numFmtId="191" fontId="43" fillId="28" borderId="18" applyNumberFormat="0" applyAlignment="0" applyProtection="0"/>
    <xf numFmtId="0" fontId="43" fillId="28" borderId="18" applyNumberFormat="0" applyAlignment="0" applyProtection="0"/>
    <xf numFmtId="191" fontId="43" fillId="28" borderId="18" applyNumberFormat="0" applyAlignment="0" applyProtection="0"/>
    <xf numFmtId="191" fontId="43" fillId="28" borderId="18" applyNumberFormat="0" applyAlignment="0" applyProtection="0"/>
    <xf numFmtId="191" fontId="43" fillId="28" borderId="18" applyNumberFormat="0" applyAlignment="0" applyProtection="0"/>
    <xf numFmtId="191" fontId="43" fillId="28" borderId="18" applyNumberFormat="0" applyAlignment="0" applyProtection="0"/>
    <xf numFmtId="191" fontId="43" fillId="28" borderId="18" applyNumberFormat="0" applyAlignment="0" applyProtection="0"/>
    <xf numFmtId="192" fontId="157" fillId="2" borderId="72"/>
    <xf numFmtId="193" fontId="157" fillId="2" borderId="72"/>
    <xf numFmtId="194" fontId="157" fillId="2" borderId="72"/>
    <xf numFmtId="200" fontId="157" fillId="2" borderId="72"/>
    <xf numFmtId="201" fontId="157" fillId="2" borderId="72"/>
    <xf numFmtId="202" fontId="157" fillId="2" borderId="72"/>
    <xf numFmtId="204" fontId="161" fillId="0" borderId="62">
      <alignment horizontal="center"/>
    </xf>
    <xf numFmtId="191" fontId="44" fillId="29" borderId="19" applyNumberFormat="0" applyAlignment="0" applyProtection="0"/>
    <xf numFmtId="0" fontId="162" fillId="29" borderId="19" applyNumberFormat="0" applyAlignment="0" applyProtection="0"/>
    <xf numFmtId="0" fontId="163" fillId="65" borderId="73" applyNumberFormat="0" applyAlignment="0" applyProtection="0"/>
    <xf numFmtId="191" fontId="44" fillId="29" borderId="19" applyNumberFormat="0" applyAlignment="0" applyProtection="0"/>
    <xf numFmtId="0" fontId="163" fillId="65" borderId="73" applyNumberFormat="0" applyAlignment="0" applyProtection="0"/>
    <xf numFmtId="0" fontId="164" fillId="29" borderId="19" applyNumberFormat="0" applyAlignment="0" applyProtection="0"/>
    <xf numFmtId="0" fontId="163" fillId="65" borderId="73" applyNumberFormat="0" applyAlignment="0" applyProtection="0"/>
    <xf numFmtId="0" fontId="163" fillId="65" borderId="73" applyNumberFormat="0" applyAlignment="0" applyProtection="0"/>
    <xf numFmtId="191" fontId="44" fillId="29" borderId="19" applyNumberFormat="0" applyAlignment="0" applyProtection="0"/>
    <xf numFmtId="191" fontId="44" fillId="29" borderId="19" applyNumberFormat="0" applyAlignment="0" applyProtection="0"/>
    <xf numFmtId="0" fontId="44" fillId="29" borderId="19" applyNumberFormat="0" applyAlignment="0" applyProtection="0"/>
    <xf numFmtId="191" fontId="44" fillId="29" borderId="19" applyNumberFormat="0" applyAlignment="0" applyProtection="0"/>
    <xf numFmtId="191" fontId="44" fillId="29" borderId="19" applyNumberFormat="0" applyAlignment="0" applyProtection="0"/>
    <xf numFmtId="191" fontId="44" fillId="29" borderId="19" applyNumberFormat="0" applyAlignment="0" applyProtection="0"/>
    <xf numFmtId="191" fontId="44" fillId="29" borderId="19" applyNumberFormat="0" applyAlignment="0" applyProtection="0"/>
    <xf numFmtId="191" fontId="44" fillId="29" borderId="19" applyNumberFormat="0" applyAlignment="0" applyProtection="0"/>
    <xf numFmtId="0" fontId="20" fillId="66" borderId="0"/>
    <xf numFmtId="0" fontId="20" fillId="66" borderId="0"/>
    <xf numFmtId="0" fontId="20" fillId="66" borderId="0"/>
    <xf numFmtId="0" fontId="20" fillId="66" borderId="0"/>
    <xf numFmtId="0" fontId="20" fillId="66" borderId="0"/>
    <xf numFmtId="169" fontId="20" fillId="0" borderId="62" applyFont="0" applyFill="0" applyBorder="0" applyAlignment="0" applyProtection="0">
      <alignment horizontal="left"/>
      <protection locked="0"/>
    </xf>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9" fontId="25" fillId="0" borderId="0" applyFont="0" applyFill="0" applyBorder="0" applyAlignment="0" applyProtection="0">
      <alignment horizontal="left"/>
      <protection locked="0"/>
    </xf>
    <xf numFmtId="169" fontId="165" fillId="0" borderId="0" applyFont="0" applyFill="0" applyBorder="0" applyAlignment="0" applyProtection="0">
      <alignment horizontal="left"/>
      <protection locked="0"/>
    </xf>
    <xf numFmtId="169" fontId="165" fillId="0" borderId="0" applyFont="0" applyFill="0" applyBorder="0" applyAlignment="0" applyProtection="0">
      <alignment horizontal="left"/>
      <protection locked="0"/>
    </xf>
    <xf numFmtId="169" fontId="25" fillId="0" borderId="0" applyFont="0" applyFill="0" applyBorder="0" applyAlignment="0" applyProtection="0">
      <alignment horizontal="left"/>
      <protection locked="0"/>
    </xf>
    <xf numFmtId="169" fontId="25" fillId="0" borderId="0" applyFont="0" applyFill="0" applyBorder="0" applyAlignment="0" applyProtection="0">
      <alignment horizontal="left"/>
      <protection locked="0"/>
    </xf>
    <xf numFmtId="205" fontId="165" fillId="0" borderId="0" applyFont="0" applyFill="0" applyBorder="0" applyAlignment="0" applyProtection="0">
      <protection locked="0"/>
    </xf>
    <xf numFmtId="205" fontId="38" fillId="0" borderId="0" applyFont="0" applyFill="0" applyBorder="0" applyAlignment="0" applyProtection="0">
      <protection locked="0"/>
    </xf>
    <xf numFmtId="206" fontId="38" fillId="0" borderId="0" applyFont="0" applyFill="0" applyBorder="0" applyAlignment="0" applyProtection="0">
      <protection locked="0"/>
    </xf>
    <xf numFmtId="206" fontId="165" fillId="0" borderId="0" applyFont="0" applyFill="0" applyBorder="0" applyAlignment="0" applyProtection="0">
      <protection locked="0"/>
    </xf>
    <xf numFmtId="207" fontId="20" fillId="30" borderId="62" applyFont="0" applyFill="0" applyBorder="0" applyAlignment="0" applyProtection="0"/>
    <xf numFmtId="208" fontId="165" fillId="0" borderId="0" applyFont="0" applyFill="0" applyBorder="0" applyAlignment="0" applyProtection="0"/>
    <xf numFmtId="208" fontId="3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166" fillId="0" borderId="0" applyFont="0" applyFill="0" applyBorder="0" applyAlignment="0" applyProtection="0"/>
    <xf numFmtId="166" fontId="40" fillId="0" borderId="0" applyFont="0" applyFill="0" applyBorder="0" applyAlignment="0" applyProtection="0"/>
    <xf numFmtId="166" fontId="40"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40"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40"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40" fillId="0" borderId="0" applyFont="0" applyFill="0" applyBorder="0" applyAlignment="0" applyProtection="0"/>
    <xf numFmtId="166" fontId="20" fillId="0" borderId="0" applyFont="0" applyFill="0" applyBorder="0" applyAlignment="0" applyProtection="0"/>
    <xf numFmtId="166" fontId="40" fillId="0" borderId="0" applyFont="0" applyFill="0" applyBorder="0" applyAlignment="0" applyProtection="0"/>
    <xf numFmtId="166" fontId="7" fillId="0" borderId="0" applyFont="0" applyFill="0" applyBorder="0" applyAlignment="0" applyProtection="0"/>
    <xf numFmtId="166" fontId="40" fillId="0" borderId="0" applyFont="0" applyFill="0" applyBorder="0" applyAlignment="0" applyProtection="0"/>
    <xf numFmtId="166" fontId="7" fillId="0" borderId="0" applyFont="0" applyFill="0" applyBorder="0" applyAlignment="0" applyProtection="0"/>
    <xf numFmtId="166" fontId="40"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20" fillId="0" borderId="0" applyFont="0" applyFill="0" applyBorder="0" applyAlignment="0" applyProtection="0"/>
    <xf numFmtId="166" fontId="14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148" fillId="0" borderId="0" applyFont="0" applyFill="0" applyBorder="0" applyAlignment="0" applyProtection="0"/>
    <xf numFmtId="166" fontId="7" fillId="0" borderId="0" applyFont="0" applyFill="0" applyBorder="0" applyAlignment="0" applyProtection="0"/>
    <xf numFmtId="166" fontId="14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18" fillId="0" borderId="0" applyFont="0" applyFill="0" applyBorder="0" applyAlignment="0" applyProtection="0"/>
    <xf numFmtId="191" fontId="20"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1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1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20"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20"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20"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20"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20"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20"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20"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20"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20"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40"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40"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20"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209" fontId="21" fillId="31" borderId="0" applyFont="0" applyBorder="0" applyAlignment="0" applyProtection="0"/>
    <xf numFmtId="209" fontId="21" fillId="31" borderId="0" applyFont="0" applyBorder="0" applyAlignment="0" applyProtection="0"/>
    <xf numFmtId="209" fontId="21" fillId="31" borderId="0" applyFont="0" applyBorder="0" applyAlignment="0" applyProtection="0"/>
    <xf numFmtId="171" fontId="21" fillId="31" borderId="0" applyFont="0" applyBorder="0" applyProtection="0">
      <alignment horizontal="right"/>
    </xf>
    <xf numFmtId="171" fontId="21" fillId="31" borderId="0" applyFont="0" applyBorder="0" applyProtection="0">
      <alignment horizontal="right"/>
    </xf>
    <xf numFmtId="0" fontId="40" fillId="32" borderId="74">
      <alignment horizontal="left" vertical="top" wrapText="1" indent="1"/>
      <protection locked="0"/>
    </xf>
    <xf numFmtId="0" fontId="40" fillId="32" borderId="74">
      <alignment vertical="top" wrapText="1"/>
      <protection locked="0"/>
    </xf>
    <xf numFmtId="191" fontId="40" fillId="32" borderId="74">
      <alignment horizontal="left" vertical="top" wrapText="1" indent="1"/>
      <protection locked="0"/>
    </xf>
    <xf numFmtId="0" fontId="45" fillId="31" borderId="0" applyBorder="0">
      <alignment wrapText="1"/>
    </xf>
    <xf numFmtId="0" fontId="46" fillId="33" borderId="62">
      <alignment horizontal="center"/>
    </xf>
    <xf numFmtId="0" fontId="46" fillId="33" borderId="62">
      <alignment horizontal="center"/>
    </xf>
    <xf numFmtId="165" fontId="40"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20"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49" fontId="167" fillId="67" borderId="0">
      <alignment vertical="center"/>
    </xf>
    <xf numFmtId="192" fontId="157" fillId="68" borderId="72">
      <protection locked="0"/>
    </xf>
    <xf numFmtId="193" fontId="157" fillId="68" borderId="72">
      <protection locked="0"/>
    </xf>
    <xf numFmtId="194" fontId="157" fillId="68" borderId="72">
      <protection locked="0"/>
    </xf>
    <xf numFmtId="195" fontId="157" fillId="68" borderId="72">
      <protection locked="0"/>
    </xf>
    <xf numFmtId="196" fontId="157" fillId="68" borderId="72">
      <protection locked="0"/>
    </xf>
    <xf numFmtId="197" fontId="157" fillId="68" borderId="72">
      <protection locked="0"/>
    </xf>
    <xf numFmtId="198" fontId="157" fillId="69" borderId="72">
      <alignment horizontal="right"/>
      <protection locked="0"/>
    </xf>
    <xf numFmtId="199" fontId="157" fillId="68" borderId="72">
      <alignment horizontal="right"/>
      <protection locked="0"/>
    </xf>
    <xf numFmtId="0" fontId="168" fillId="32" borderId="75" applyFill="0">
      <alignment horizontal="right"/>
      <protection locked="0"/>
    </xf>
    <xf numFmtId="0" fontId="169" fillId="32" borderId="74" applyNumberFormat="0">
      <protection locked="0"/>
    </xf>
    <xf numFmtId="0" fontId="169" fillId="32" borderId="74" applyNumberFormat="0">
      <protection locked="0"/>
    </xf>
    <xf numFmtId="0" fontId="47" fillId="0" borderId="62" applyProtection="0"/>
    <xf numFmtId="0" fontId="84" fillId="0" borderId="62">
      <protection locked="0"/>
    </xf>
    <xf numFmtId="0" fontId="47" fillId="0" borderId="62" applyProtection="0">
      <alignment horizontal="center"/>
    </xf>
    <xf numFmtId="0" fontId="84" fillId="0" borderId="62">
      <alignment horizontal="center"/>
      <protection locked="0"/>
    </xf>
    <xf numFmtId="0" fontId="157" fillId="70" borderId="72">
      <alignment horizontal="left"/>
      <protection locked="0"/>
    </xf>
    <xf numFmtId="200" fontId="157" fillId="68" borderId="72">
      <protection locked="0"/>
    </xf>
    <xf numFmtId="201" fontId="157" fillId="68" borderId="72">
      <protection locked="0"/>
    </xf>
    <xf numFmtId="202" fontId="157" fillId="68" borderId="72">
      <protection locked="0"/>
    </xf>
    <xf numFmtId="0" fontId="48" fillId="31" borderId="0" applyAlignment="0"/>
    <xf numFmtId="0" fontId="20" fillId="68" borderId="0"/>
    <xf numFmtId="0" fontId="45" fillId="31" borderId="0">
      <alignment horizontal="right"/>
    </xf>
    <xf numFmtId="0" fontId="40" fillId="30" borderId="0"/>
    <xf numFmtId="191" fontId="40" fillId="30" borderId="0"/>
    <xf numFmtId="0" fontId="109" fillId="30" borderId="0"/>
    <xf numFmtId="49" fontId="157" fillId="71" borderId="72">
      <alignment horizontal="left"/>
      <protection locked="0"/>
    </xf>
    <xf numFmtId="210" fontId="47" fillId="0" borderId="62" applyFont="0" applyFill="0" applyBorder="0" applyAlignment="0" applyProtection="0"/>
    <xf numFmtId="211" fontId="38" fillId="0" borderId="0" applyFont="0" applyFill="0" applyBorder="0" applyAlignment="0" applyProtection="0">
      <alignment wrapText="1"/>
    </xf>
    <xf numFmtId="211" fontId="165" fillId="0" borderId="0" applyFont="0" applyFill="0" applyBorder="0" applyAlignment="0" applyProtection="0">
      <alignment wrapText="1"/>
    </xf>
    <xf numFmtId="173" fontId="165" fillId="0" borderId="0" applyFont="0" applyFill="0" applyBorder="0" applyProtection="0">
      <protection locked="0"/>
    </xf>
    <xf numFmtId="173" fontId="165" fillId="0" borderId="0" applyFont="0" applyFill="0" applyBorder="0" applyProtection="0">
      <protection locked="0"/>
    </xf>
    <xf numFmtId="212" fontId="165" fillId="0" borderId="0" applyFont="0" applyFill="0" applyBorder="0" applyAlignment="0" applyProtection="0">
      <protection locked="0"/>
    </xf>
    <xf numFmtId="212" fontId="165" fillId="0" borderId="0" applyFont="0" applyFill="0" applyBorder="0" applyAlignment="0" applyProtection="0">
      <protection locked="0"/>
    </xf>
    <xf numFmtId="212" fontId="165" fillId="0" borderId="0" applyFont="0" applyFill="0" applyBorder="0" applyAlignment="0" applyProtection="0">
      <protection locked="0"/>
    </xf>
    <xf numFmtId="212" fontId="165" fillId="0" borderId="0" applyFont="0" applyFill="0" applyBorder="0" applyAlignment="0" applyProtection="0">
      <protection locked="0"/>
    </xf>
    <xf numFmtId="213" fontId="19" fillId="72" borderId="0">
      <alignment horizontal="right"/>
    </xf>
    <xf numFmtId="170" fontId="46" fillId="33" borderId="62">
      <alignment horizontal="center" vertical="center"/>
    </xf>
    <xf numFmtId="170" fontId="46" fillId="33" borderId="62">
      <alignment horizontal="center" vertical="center"/>
    </xf>
    <xf numFmtId="0" fontId="170" fillId="0" borderId="74" applyFill="0">
      <alignment horizontal="center"/>
    </xf>
    <xf numFmtId="0" fontId="171" fillId="71" borderId="62" applyFill="0">
      <alignment horizontal="center"/>
    </xf>
    <xf numFmtId="0" fontId="170" fillId="0" borderId="74" applyFill="0">
      <alignment horizontal="center"/>
    </xf>
    <xf numFmtId="191" fontId="170" fillId="0" borderId="74" applyFill="0">
      <alignment horizontal="center"/>
    </xf>
    <xf numFmtId="173" fontId="170" fillId="0" borderId="74" applyFill="0">
      <alignment horizontal="center" vertical="center"/>
    </xf>
    <xf numFmtId="173" fontId="171" fillId="71" borderId="62" applyFill="0">
      <alignment horizontal="center" vertical="center"/>
    </xf>
    <xf numFmtId="173" fontId="170" fillId="0" borderId="74" applyFill="0">
      <alignment horizontal="center" vertical="center"/>
    </xf>
    <xf numFmtId="173" fontId="170" fillId="0" borderId="74" applyFill="0">
      <alignment horizontal="center" vertical="center"/>
      <protection locked="0"/>
    </xf>
    <xf numFmtId="214" fontId="20" fillId="0" borderId="0" applyFont="0" applyFill="0" applyBorder="0" applyAlignment="0" applyProtection="0"/>
    <xf numFmtId="214" fontId="20" fillId="0" borderId="0" applyFont="0" applyFill="0" applyBorder="0" applyAlignment="0" applyProtection="0"/>
    <xf numFmtId="214" fontId="20" fillId="0" borderId="0" applyFont="0" applyFill="0" applyBorder="0" applyAlignment="0" applyProtection="0"/>
    <xf numFmtId="214" fontId="20" fillId="0" borderId="0" applyFont="0" applyFill="0" applyBorder="0" applyAlignment="0" applyProtection="0"/>
    <xf numFmtId="214" fontId="20" fillId="0" borderId="0" applyFont="0" applyFill="0" applyBorder="0" applyAlignment="0" applyProtection="0"/>
    <xf numFmtId="49" fontId="172" fillId="0" borderId="0" applyFill="0" applyProtection="0">
      <alignment horizontal="left" indent="1"/>
    </xf>
    <xf numFmtId="49" fontId="173" fillId="68" borderId="0" applyFill="0">
      <alignment horizontal="left" indent="1"/>
    </xf>
    <xf numFmtId="0" fontId="174" fillId="0" borderId="0" applyNumberFormat="0" applyFill="0" applyBorder="0" applyAlignment="0" applyProtection="0"/>
    <xf numFmtId="0" fontId="175" fillId="0" borderId="0" applyNumberFormat="0" applyFill="0" applyBorder="0" applyAlignment="0" applyProtection="0"/>
    <xf numFmtId="0" fontId="49"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4" fillId="0" borderId="0" applyNumberFormat="0" applyFill="0" applyBorder="0" applyAlignment="0" applyProtection="0"/>
    <xf numFmtId="49" fontId="173" fillId="68" borderId="0" applyFill="0">
      <alignment horizontal="left" indent="1"/>
    </xf>
    <xf numFmtId="0" fontId="174" fillId="0" borderId="0" applyNumberFormat="0" applyFill="0" applyBorder="0" applyAlignment="0" applyProtection="0"/>
    <xf numFmtId="0" fontId="176" fillId="0" borderId="0" applyNumberFormat="0" applyFill="0" applyBorder="0" applyAlignment="0" applyProtection="0"/>
    <xf numFmtId="0" fontId="174" fillId="0" borderId="0" applyNumberFormat="0" applyFill="0" applyBorder="0" applyAlignment="0" applyProtection="0"/>
    <xf numFmtId="0" fontId="174" fillId="0" borderId="0" applyNumberFormat="0" applyFill="0" applyBorder="0" applyAlignment="0" applyProtection="0"/>
    <xf numFmtId="0" fontId="174" fillId="0" borderId="0" applyNumberFormat="0" applyFill="0" applyBorder="0" applyAlignment="0" applyProtection="0"/>
    <xf numFmtId="0" fontId="174" fillId="0" borderId="0" applyNumberFormat="0" applyFill="0" applyBorder="0" applyAlignment="0" applyProtection="0"/>
    <xf numFmtId="0" fontId="174" fillId="0" borderId="0" applyNumberFormat="0" applyFill="0" applyBorder="0" applyAlignment="0" applyProtection="0"/>
    <xf numFmtId="0" fontId="174" fillId="0" borderId="0" applyNumberFormat="0" applyFill="0" applyBorder="0" applyAlignment="0" applyProtection="0"/>
    <xf numFmtId="0" fontId="174" fillId="0" borderId="0" applyNumberFormat="0" applyFill="0" applyBorder="0" applyAlignment="0" applyProtection="0"/>
    <xf numFmtId="0" fontId="174" fillId="0" borderId="0" applyNumberFormat="0" applyFill="0" applyBorder="0" applyAlignment="0" applyProtection="0"/>
    <xf numFmtId="49" fontId="172" fillId="0" borderId="0" applyFill="0" applyProtection="0">
      <alignment horizontal="left" indent="1"/>
    </xf>
    <xf numFmtId="0" fontId="49" fillId="0" borderId="0" applyNumberFormat="0" applyFill="0" applyBorder="0" applyAlignment="0" applyProtection="0"/>
    <xf numFmtId="49" fontId="172" fillId="0" borderId="0" applyFill="0" applyProtection="0">
      <alignment horizontal="left" indent="1"/>
    </xf>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49" fontId="172" fillId="0" borderId="0" applyFill="0" applyProtection="0">
      <alignment horizontal="left" indent="1"/>
    </xf>
    <xf numFmtId="49" fontId="172" fillId="0" borderId="0" applyFill="0" applyProtection="0">
      <alignment horizontal="left" indent="1"/>
    </xf>
    <xf numFmtId="49" fontId="172" fillId="0" borderId="0" applyFill="0" applyProtection="0">
      <alignment horizontal="left" indent="1"/>
    </xf>
    <xf numFmtId="49" fontId="172" fillId="0" borderId="0" applyFill="0" applyProtection="0">
      <alignment horizontal="left" indent="1"/>
    </xf>
    <xf numFmtId="49" fontId="172" fillId="0" borderId="0" applyFill="0" applyProtection="0">
      <alignment horizontal="left" indent="1"/>
    </xf>
    <xf numFmtId="49" fontId="172" fillId="0" borderId="0" applyFill="0" applyProtection="0">
      <alignment horizontal="left" indent="1"/>
    </xf>
    <xf numFmtId="0" fontId="50" fillId="0" borderId="0" applyNumberFormat="0" applyFill="0" applyBorder="0" applyAlignment="0" applyProtection="0">
      <alignment vertical="top"/>
      <protection locked="0"/>
    </xf>
    <xf numFmtId="0" fontId="167" fillId="73" borderId="0">
      <alignment horizontal="right" vertical="center"/>
    </xf>
    <xf numFmtId="191" fontId="52" fillId="34" borderId="0" applyNumberFormat="0" applyBorder="0" applyAlignment="0" applyProtection="0"/>
    <xf numFmtId="0" fontId="177" fillId="34" borderId="0" applyNumberFormat="0" applyBorder="0" applyAlignment="0" applyProtection="0"/>
    <xf numFmtId="0" fontId="178" fillId="52" borderId="0" applyNumberFormat="0" applyBorder="0" applyAlignment="0" applyProtection="0"/>
    <xf numFmtId="191" fontId="52" fillId="34" borderId="0" applyNumberFormat="0" applyBorder="0" applyAlignment="0" applyProtection="0"/>
    <xf numFmtId="0" fontId="178" fillId="52" borderId="0" applyNumberFormat="0" applyBorder="0" applyAlignment="0" applyProtection="0"/>
    <xf numFmtId="0" fontId="179" fillId="34" borderId="0" applyNumberFormat="0" applyBorder="0" applyAlignment="0" applyProtection="0"/>
    <xf numFmtId="0" fontId="178" fillId="52" borderId="0" applyNumberFormat="0" applyBorder="0" applyAlignment="0" applyProtection="0"/>
    <xf numFmtId="0" fontId="178" fillId="52" borderId="0" applyNumberFormat="0" applyBorder="0" applyAlignment="0" applyProtection="0"/>
    <xf numFmtId="191" fontId="52" fillId="34" borderId="0" applyNumberFormat="0" applyBorder="0" applyAlignment="0" applyProtection="0"/>
    <xf numFmtId="191" fontId="52" fillId="34" borderId="0" applyNumberFormat="0" applyBorder="0" applyAlignment="0" applyProtection="0"/>
    <xf numFmtId="0" fontId="52" fillId="34" borderId="0" applyNumberFormat="0" applyBorder="0" applyAlignment="0" applyProtection="0"/>
    <xf numFmtId="191" fontId="52" fillId="34" borderId="0" applyNumberFormat="0" applyBorder="0" applyAlignment="0" applyProtection="0"/>
    <xf numFmtId="191" fontId="52" fillId="34" borderId="0" applyNumberFormat="0" applyBorder="0" applyAlignment="0" applyProtection="0"/>
    <xf numFmtId="191" fontId="52" fillId="34" borderId="0" applyNumberFormat="0" applyBorder="0" applyAlignment="0" applyProtection="0"/>
    <xf numFmtId="191" fontId="52" fillId="34" borderId="0" applyNumberFormat="0" applyBorder="0" applyAlignment="0" applyProtection="0"/>
    <xf numFmtId="191" fontId="52" fillId="34" borderId="0" applyNumberFormat="0" applyBorder="0" applyAlignment="0" applyProtection="0"/>
    <xf numFmtId="4" fontId="20" fillId="66" borderId="0"/>
    <xf numFmtId="4" fontId="20" fillId="66" borderId="0"/>
    <xf numFmtId="4" fontId="20" fillId="66" borderId="0"/>
    <xf numFmtId="4" fontId="20" fillId="66" borderId="0"/>
    <xf numFmtId="4" fontId="20" fillId="66" borderId="0"/>
    <xf numFmtId="0" fontId="53" fillId="33" borderId="59" applyBorder="0"/>
    <xf numFmtId="0" fontId="53" fillId="33" borderId="59" applyBorder="0"/>
    <xf numFmtId="0" fontId="24" fillId="33" borderId="0" applyFont="0" applyAlignment="0"/>
    <xf numFmtId="0" fontId="180" fillId="57" borderId="0">
      <alignment vertical="center"/>
    </xf>
    <xf numFmtId="0" fontId="181" fillId="0" borderId="0" applyNumberFormat="0" applyFill="0" applyAlignment="0"/>
    <xf numFmtId="0" fontId="182" fillId="0" borderId="76" applyNumberFormat="0" applyFill="0" applyAlignment="0" applyProtection="0"/>
    <xf numFmtId="0" fontId="183" fillId="0" borderId="20" applyNumberFormat="0" applyFill="0" applyAlignment="0" applyProtection="0"/>
    <xf numFmtId="0" fontId="57" fillId="0" borderId="0" applyNumberFormat="0" applyFill="0" applyAlignment="0"/>
    <xf numFmtId="0" fontId="183" fillId="0" borderId="20" applyNumberFormat="0" applyFill="0" applyAlignment="0" applyProtection="0"/>
    <xf numFmtId="0" fontId="183" fillId="0" borderId="20" applyNumberFormat="0" applyFill="0" applyAlignment="0" applyProtection="0"/>
    <xf numFmtId="0" fontId="183" fillId="0" borderId="20" applyNumberFormat="0" applyFill="0" applyAlignment="0" applyProtection="0"/>
    <xf numFmtId="0" fontId="182" fillId="0" borderId="76" applyNumberFormat="0" applyFill="0" applyAlignment="0" applyProtection="0"/>
    <xf numFmtId="0" fontId="181" fillId="0" borderId="0" applyNumberFormat="0" applyFill="0" applyAlignment="0"/>
    <xf numFmtId="0" fontId="182" fillId="0" borderId="76" applyNumberFormat="0" applyFill="0" applyAlignment="0" applyProtection="0"/>
    <xf numFmtId="0" fontId="182" fillId="0" borderId="76" applyNumberFormat="0" applyFill="0" applyAlignment="0" applyProtection="0"/>
    <xf numFmtId="0" fontId="182" fillId="0" borderId="76" applyNumberFormat="0" applyFill="0" applyAlignment="0" applyProtection="0"/>
    <xf numFmtId="0" fontId="182" fillId="0" borderId="76" applyNumberFormat="0" applyFill="0" applyAlignment="0" applyProtection="0"/>
    <xf numFmtId="0" fontId="182" fillId="0" borderId="76" applyNumberFormat="0" applyFill="0" applyAlignment="0" applyProtection="0"/>
    <xf numFmtId="0" fontId="182" fillId="0" borderId="76" applyNumberFormat="0" applyFill="0" applyAlignment="0" applyProtection="0"/>
    <xf numFmtId="0" fontId="182" fillId="0" borderId="76" applyNumberFormat="0" applyFill="0" applyAlignment="0" applyProtection="0"/>
    <xf numFmtId="0" fontId="182" fillId="0" borderId="76" applyNumberFormat="0" applyFill="0" applyAlignment="0" applyProtection="0"/>
    <xf numFmtId="0" fontId="182" fillId="0" borderId="76" applyNumberFormat="0" applyFill="0" applyAlignment="0" applyProtection="0"/>
    <xf numFmtId="0" fontId="184" fillId="0" borderId="0" applyNumberFormat="0" applyFill="0" applyAlignment="0"/>
    <xf numFmtId="0" fontId="56" fillId="0" borderId="20" applyNumberFormat="0" applyFill="0" applyBorder="0" applyAlignment="0" applyProtection="0"/>
    <xf numFmtId="0" fontId="56" fillId="0" borderId="20" applyNumberFormat="0" applyFill="0" applyAlignment="0" applyProtection="0"/>
    <xf numFmtId="0" fontId="184" fillId="0" borderId="0" applyNumberFormat="0" applyFill="0" applyAlignment="0"/>
    <xf numFmtId="0" fontId="56" fillId="0" borderId="20" applyNumberFormat="0" applyFill="0" applyAlignment="0" applyProtection="0"/>
    <xf numFmtId="0" fontId="56" fillId="0" borderId="20" applyNumberFormat="0" applyFill="0" applyAlignment="0" applyProtection="0"/>
    <xf numFmtId="0" fontId="56" fillId="0" borderId="20" applyNumberFormat="0" applyFill="0" applyAlignment="0" applyProtection="0"/>
    <xf numFmtId="0" fontId="57" fillId="0" borderId="0" applyNumberFormat="0" applyFill="0" applyAlignment="0"/>
    <xf numFmtId="0" fontId="180" fillId="57" borderId="0">
      <alignment vertical="center"/>
    </xf>
    <xf numFmtId="191" fontId="57" fillId="0" borderId="0" applyNumberFormat="0" applyFill="0" applyAlignment="0"/>
    <xf numFmtId="0" fontId="180" fillId="57" borderId="0">
      <alignment vertical="center"/>
    </xf>
    <xf numFmtId="0" fontId="57" fillId="0" borderId="0" applyNumberFormat="0" applyFill="0" applyAlignment="0"/>
    <xf numFmtId="0" fontId="180" fillId="57" borderId="0">
      <alignment vertical="center"/>
    </xf>
    <xf numFmtId="0" fontId="180" fillId="57" borderId="0">
      <alignment vertical="center"/>
    </xf>
    <xf numFmtId="0" fontId="180" fillId="57" borderId="0">
      <alignment vertical="center"/>
    </xf>
    <xf numFmtId="0" fontId="180" fillId="57" borderId="0">
      <alignment vertical="center"/>
    </xf>
    <xf numFmtId="0" fontId="57" fillId="0" borderId="0" applyNumberFormat="0" applyFill="0" applyAlignment="0" applyProtection="0"/>
    <xf numFmtId="0" fontId="181" fillId="71" borderId="0" applyNumberFormat="0" applyFill="0" applyAlignment="0"/>
    <xf numFmtId="191" fontId="57" fillId="0" borderId="0" applyNumberFormat="0" applyFill="0" applyAlignment="0" applyProtection="0"/>
    <xf numFmtId="191" fontId="185" fillId="0" borderId="0" applyNumberFormat="0" applyFill="0" applyAlignment="0" applyProtection="0"/>
    <xf numFmtId="0" fontId="185" fillId="0" borderId="0" applyNumberFormat="0" applyFill="0" applyAlignment="0" applyProtection="0"/>
    <xf numFmtId="0" fontId="186" fillId="66" borderId="0">
      <alignment vertical="center"/>
    </xf>
    <xf numFmtId="0" fontId="58" fillId="0" borderId="21" applyNumberFormat="0" applyFill="0" applyBorder="0" applyAlignment="0" applyProtection="0"/>
    <xf numFmtId="0" fontId="187" fillId="0" borderId="21" applyNumberFormat="0" applyFill="0" applyAlignment="0" applyProtection="0"/>
    <xf numFmtId="0" fontId="188" fillId="0" borderId="77" applyNumberFormat="0" applyFill="0" applyAlignment="0" applyProtection="0"/>
    <xf numFmtId="0" fontId="58" fillId="0" borderId="21" applyNumberFormat="0" applyFill="0" applyBorder="0" applyAlignment="0" applyProtection="0"/>
    <xf numFmtId="0" fontId="188" fillId="0" borderId="77" applyNumberFormat="0" applyFill="0" applyAlignment="0" applyProtection="0"/>
    <xf numFmtId="0" fontId="188" fillId="0" borderId="77" applyNumberFormat="0" applyFill="0" applyAlignment="0" applyProtection="0"/>
    <xf numFmtId="0" fontId="188" fillId="0" borderId="77" applyNumberFormat="0" applyFill="0" applyAlignment="0" applyProtection="0"/>
    <xf numFmtId="0" fontId="189" fillId="0" borderId="0" applyNumberFormat="0" applyFill="0" applyAlignment="0"/>
    <xf numFmtId="0" fontId="58" fillId="0" borderId="21" applyNumberFormat="0" applyFill="0" applyAlignment="0" applyProtection="0"/>
    <xf numFmtId="0" fontId="189" fillId="0" borderId="0" applyNumberFormat="0" applyFill="0" applyAlignment="0"/>
    <xf numFmtId="0" fontId="58" fillId="0" borderId="21" applyNumberFormat="0" applyFill="0" applyAlignment="0" applyProtection="0"/>
    <xf numFmtId="0" fontId="58" fillId="0" borderId="21" applyNumberFormat="0" applyFill="0" applyAlignment="0" applyProtection="0"/>
    <xf numFmtId="0" fontId="58" fillId="0" borderId="21" applyNumberFormat="0" applyFill="0" applyAlignment="0" applyProtection="0"/>
    <xf numFmtId="0" fontId="189" fillId="0" borderId="0" applyNumberFormat="0" applyFill="0" applyAlignment="0"/>
    <xf numFmtId="0" fontId="186" fillId="66" borderId="0">
      <alignment vertical="center"/>
    </xf>
    <xf numFmtId="0" fontId="186" fillId="66" borderId="0">
      <alignment vertical="center"/>
    </xf>
    <xf numFmtId="0" fontId="186" fillId="66" borderId="0">
      <alignment vertical="center"/>
    </xf>
    <xf numFmtId="0" fontId="186" fillId="66" borderId="0">
      <alignment vertical="center"/>
    </xf>
    <xf numFmtId="0" fontId="186" fillId="66" borderId="0">
      <alignment vertical="center"/>
    </xf>
    <xf numFmtId="0" fontId="186" fillId="66" borderId="0">
      <alignment vertical="center"/>
    </xf>
    <xf numFmtId="0" fontId="190" fillId="0" borderId="0"/>
    <xf numFmtId="49" fontId="191" fillId="68" borderId="0" applyFill="0" applyBorder="0">
      <alignment horizontal="left"/>
    </xf>
    <xf numFmtId="0" fontId="192" fillId="0" borderId="22" applyNumberFormat="0" applyFill="0" applyAlignment="0" applyProtection="0"/>
    <xf numFmtId="0" fontId="193" fillId="0" borderId="78" applyNumberFormat="0" applyFill="0" applyAlignment="0" applyProtection="0"/>
    <xf numFmtId="0" fontId="193" fillId="0" borderId="78" applyNumberFormat="0" applyFill="0" applyAlignment="0" applyProtection="0"/>
    <xf numFmtId="0" fontId="193" fillId="0" borderId="78" applyNumberFormat="0" applyFill="0" applyAlignment="0" applyProtection="0"/>
    <xf numFmtId="49" fontId="191" fillId="68" borderId="0" applyFill="0" applyBorder="0">
      <alignment horizontal="left"/>
    </xf>
    <xf numFmtId="0" fontId="193" fillId="0" borderId="78" applyNumberFormat="0" applyFill="0" applyAlignment="0" applyProtection="0"/>
    <xf numFmtId="0" fontId="193" fillId="0" borderId="78" applyNumberFormat="0" applyFill="0" applyAlignment="0" applyProtection="0"/>
    <xf numFmtId="0" fontId="193" fillId="0" borderId="78" applyNumberFormat="0" applyFill="0" applyAlignment="0" applyProtection="0"/>
    <xf numFmtId="0" fontId="59" fillId="0" borderId="22" applyNumberFormat="0" applyFill="0" applyAlignment="0" applyProtection="0"/>
    <xf numFmtId="49" fontId="194" fillId="68" borderId="0" applyFill="0" applyBorder="0">
      <alignment horizontal="left"/>
    </xf>
    <xf numFmtId="49" fontId="191" fillId="68" borderId="0" applyFill="0" applyBorder="0">
      <alignment horizontal="left"/>
    </xf>
    <xf numFmtId="0" fontId="190" fillId="0" borderId="0"/>
    <xf numFmtId="49" fontId="191" fillId="68" borderId="0" applyFill="0" applyBorder="0">
      <alignment horizontal="left"/>
    </xf>
    <xf numFmtId="0" fontId="190" fillId="0" borderId="0"/>
    <xf numFmtId="0" fontId="190" fillId="0" borderId="0"/>
    <xf numFmtId="0" fontId="190" fillId="0" borderId="0"/>
    <xf numFmtId="0" fontId="190" fillId="0" borderId="0"/>
    <xf numFmtId="0" fontId="190" fillId="0" borderId="0"/>
    <xf numFmtId="49" fontId="194" fillId="68" borderId="0" applyFill="0">
      <alignment horizontal="center"/>
    </xf>
    <xf numFmtId="49" fontId="194" fillId="68" borderId="0" applyFill="0">
      <alignment horizontal="center"/>
    </xf>
    <xf numFmtId="0" fontId="165" fillId="68" borderId="0" applyFill="0" applyBorder="0"/>
    <xf numFmtId="0" fontId="193" fillId="0" borderId="0" applyNumberFormat="0" applyFill="0" applyBorder="0" applyAlignment="0" applyProtection="0"/>
    <xf numFmtId="0" fontId="59" fillId="0" borderId="0" applyNumberFormat="0" applyFill="0" applyBorder="0" applyAlignment="0" applyProtection="0"/>
    <xf numFmtId="0" fontId="192" fillId="0" borderId="0" applyNumberFormat="0" applyFill="0" applyBorder="0" applyAlignment="0" applyProtection="0"/>
    <xf numFmtId="0" fontId="59"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3" fillId="0" borderId="0" applyNumberFormat="0" applyFill="0" applyBorder="0" applyAlignment="0" applyProtection="0"/>
    <xf numFmtId="0" fontId="165" fillId="68" borderId="0" applyFill="0" applyBorder="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65" fillId="68" borderId="0" applyFill="0" applyBorder="0"/>
    <xf numFmtId="0" fontId="109" fillId="68" borderId="0" applyFill="0" applyBorder="0"/>
    <xf numFmtId="0" fontId="59" fillId="0" borderId="0" applyNumberFormat="0" applyFill="0" applyBorder="0" applyAlignment="0" applyProtection="0"/>
    <xf numFmtId="0" fontId="165" fillId="68" borderId="0" applyFill="0" applyBorder="0"/>
    <xf numFmtId="0" fontId="59" fillId="0" borderId="0" applyNumberFormat="0" applyFill="0" applyBorder="0" applyAlignment="0" applyProtection="0"/>
    <xf numFmtId="0" fontId="59" fillId="0" borderId="0" applyNumberFormat="0" applyFill="0" applyBorder="0" applyAlignment="0" applyProtection="0"/>
    <xf numFmtId="0" fontId="109" fillId="68" borderId="0" applyFill="0" applyBorder="0"/>
    <xf numFmtId="0" fontId="109" fillId="68" borderId="0" applyFill="0" applyBorder="0"/>
    <xf numFmtId="0" fontId="109" fillId="68" borderId="0" applyFill="0" applyBorder="0"/>
    <xf numFmtId="0" fontId="109" fillId="68" borderId="0" applyFill="0" applyBorder="0"/>
    <xf numFmtId="0" fontId="109" fillId="68" borderId="0" applyFill="0" applyBorder="0"/>
    <xf numFmtId="0" fontId="109" fillId="68" borderId="0" applyFill="0" applyBorder="0"/>
    <xf numFmtId="0" fontId="109" fillId="68" borderId="0" applyFill="0" applyBorder="0"/>
    <xf numFmtId="0" fontId="59" fillId="0" borderId="0" applyNumberFormat="0" applyFill="0" applyBorder="0" applyAlignment="0" applyProtection="0"/>
    <xf numFmtId="0" fontId="165" fillId="68" borderId="0" applyFill="0" applyBorder="0"/>
    <xf numFmtId="0" fontId="40" fillId="30" borderId="75" applyNumberFormat="0" applyFill="0">
      <alignment horizontal="left"/>
    </xf>
    <xf numFmtId="215" fontId="40" fillId="30" borderId="75" applyNumberFormat="0">
      <alignment horizontal="left"/>
    </xf>
    <xf numFmtId="0" fontId="40" fillId="30" borderId="75" applyNumberFormat="0">
      <alignment horizontal="left"/>
    </xf>
    <xf numFmtId="0" fontId="21" fillId="31" borderId="3" applyNumberFormat="0" applyFont="0" applyAlignment="0"/>
    <xf numFmtId="0" fontId="109" fillId="68" borderId="75" applyNumberFormat="0" applyFill="0">
      <alignment horizontal="left"/>
    </xf>
    <xf numFmtId="0" fontId="195" fillId="0" borderId="0" applyNumberFormat="0" applyFill="0" applyBorder="0" applyAlignment="0" applyProtection="0">
      <alignment vertical="top"/>
      <protection locked="0"/>
    </xf>
    <xf numFmtId="0" fontId="195" fillId="0" borderId="0" applyNumberFormat="0" applyFill="0" applyBorder="0" applyAlignment="0" applyProtection="0">
      <alignment vertical="top"/>
      <protection locked="0"/>
    </xf>
    <xf numFmtId="186" fontId="195" fillId="0" borderId="0" applyNumberFormat="0" applyFill="0" applyBorder="0" applyAlignment="0" applyProtection="0">
      <alignment vertical="top"/>
      <protection locked="0"/>
    </xf>
    <xf numFmtId="0" fontId="63" fillId="0" borderId="0" applyNumberFormat="0" applyFill="0" applyBorder="0" applyAlignment="0" applyProtection="0">
      <alignment vertical="top"/>
      <protection locked="0"/>
    </xf>
    <xf numFmtId="0" fontId="196" fillId="0" borderId="0" applyNumberFormat="0" applyFill="0" applyBorder="0" applyAlignment="0" applyProtection="0">
      <alignment vertical="top"/>
      <protection locked="0"/>
    </xf>
    <xf numFmtId="1" fontId="20" fillId="30" borderId="62" applyNumberFormat="0" applyFont="0" applyAlignment="0" applyProtection="0">
      <alignment horizontal="right" indent="1"/>
    </xf>
    <xf numFmtId="0" fontId="197" fillId="35" borderId="18" applyNumberFormat="0" applyAlignment="0" applyProtection="0"/>
    <xf numFmtId="0" fontId="198" fillId="53" borderId="71" applyNumberFormat="0" applyAlignment="0" applyProtection="0"/>
    <xf numFmtId="1" fontId="20" fillId="30" borderId="62" applyNumberFormat="0" applyFont="0" applyAlignment="0" applyProtection="0">
      <alignment horizontal="right" indent="1"/>
    </xf>
    <xf numFmtId="0" fontId="198" fillId="53" borderId="71" applyNumberFormat="0" applyAlignment="0" applyProtection="0"/>
    <xf numFmtId="0" fontId="199" fillId="35" borderId="18" applyNumberFormat="0" applyAlignment="0" applyProtection="0"/>
    <xf numFmtId="0" fontId="198" fillId="53" borderId="71" applyNumberFormat="0" applyAlignment="0" applyProtection="0"/>
    <xf numFmtId="0" fontId="198" fillId="53" borderId="71" applyNumberFormat="0" applyAlignment="0" applyProtection="0"/>
    <xf numFmtId="191" fontId="64" fillId="35" borderId="18" applyNumberFormat="0" applyAlignment="0" applyProtection="0"/>
    <xf numFmtId="191" fontId="64" fillId="35" borderId="18" applyNumberFormat="0" applyAlignment="0" applyProtection="0"/>
    <xf numFmtId="0" fontId="64" fillId="35" borderId="18" applyNumberFormat="0" applyAlignment="0" applyProtection="0"/>
    <xf numFmtId="191" fontId="64" fillId="35" borderId="18" applyNumberFormat="0" applyAlignment="0" applyProtection="0"/>
    <xf numFmtId="191" fontId="64" fillId="35" borderId="18" applyNumberFormat="0" applyAlignment="0" applyProtection="0"/>
    <xf numFmtId="191" fontId="64" fillId="35" borderId="18" applyNumberFormat="0" applyAlignment="0" applyProtection="0"/>
    <xf numFmtId="191" fontId="64" fillId="35" borderId="18" applyNumberFormat="0" applyAlignment="0" applyProtection="0"/>
    <xf numFmtId="191" fontId="64" fillId="35" borderId="18" applyNumberFormat="0" applyAlignment="0" applyProtection="0"/>
    <xf numFmtId="49" fontId="200" fillId="0" borderId="0" applyFill="0" applyBorder="0">
      <alignment horizontal="right" indent="1"/>
    </xf>
    <xf numFmtId="49" fontId="201" fillId="71" borderId="0" applyFill="0" applyBorder="0">
      <alignment horizontal="right" indent="1"/>
    </xf>
    <xf numFmtId="49" fontId="202" fillId="0" borderId="0" applyFill="0" applyBorder="0">
      <alignment horizontal="right" indent="1"/>
    </xf>
    <xf numFmtId="49" fontId="203" fillId="0" borderId="0" applyFill="0" applyBorder="0">
      <alignment horizontal="center" wrapText="1"/>
    </xf>
    <xf numFmtId="49" fontId="204" fillId="68" borderId="0" applyFill="0" applyBorder="0">
      <alignment horizontal="center" wrapText="1"/>
    </xf>
    <xf numFmtId="0" fontId="203" fillId="0" borderId="0" applyFill="0" applyBorder="0">
      <alignment horizontal="centerContinuous" wrapText="1"/>
    </xf>
    <xf numFmtId="0" fontId="204" fillId="68" borderId="0" applyFill="0" applyBorder="0">
      <alignment horizontal="centerContinuous" wrapText="1"/>
    </xf>
    <xf numFmtId="0" fontId="203" fillId="0" borderId="0" applyFill="0" applyBorder="0">
      <alignment horizontal="center" wrapText="1"/>
    </xf>
    <xf numFmtId="0" fontId="203" fillId="0" borderId="0" applyFill="0" applyBorder="0">
      <alignment horizontal="center" wrapText="1"/>
    </xf>
    <xf numFmtId="49" fontId="40" fillId="0" borderId="0" applyFill="0" applyBorder="0">
      <alignment horizontal="left" indent="1"/>
    </xf>
    <xf numFmtId="49" fontId="40" fillId="0" borderId="0" applyFill="0" applyBorder="0">
      <alignment horizontal="left" wrapText="1" indent="2"/>
    </xf>
    <xf numFmtId="0" fontId="157" fillId="0" borderId="0"/>
    <xf numFmtId="0" fontId="157" fillId="0" borderId="0"/>
    <xf numFmtId="0" fontId="205" fillId="0" borderId="0"/>
    <xf numFmtId="0" fontId="206" fillId="0" borderId="0">
      <alignment horizontal="center"/>
    </xf>
    <xf numFmtId="0" fontId="194" fillId="30" borderId="0" applyFill="0">
      <alignment horizontal="center" vertical="center" wrapText="1"/>
    </xf>
    <xf numFmtId="4" fontId="20" fillId="74" borderId="0">
      <alignment horizontal="right"/>
    </xf>
    <xf numFmtId="4" fontId="20" fillId="74" borderId="0">
      <alignment horizontal="right"/>
    </xf>
    <xf numFmtId="4" fontId="20" fillId="74" borderId="0">
      <alignment horizontal="right"/>
    </xf>
    <xf numFmtId="4" fontId="20" fillId="74" borderId="0">
      <alignment horizontal="right"/>
    </xf>
    <xf numFmtId="4" fontId="20" fillId="74" borderId="0">
      <alignment horizontal="right"/>
    </xf>
    <xf numFmtId="0" fontId="48" fillId="31" borderId="62" applyNumberFormat="0"/>
    <xf numFmtId="0" fontId="40" fillId="30" borderId="74" applyNumberFormat="0">
      <alignment horizontal="left"/>
    </xf>
    <xf numFmtId="215" fontId="40" fillId="30" borderId="74" applyNumberFormat="0">
      <alignment horizontal="left"/>
    </xf>
    <xf numFmtId="0" fontId="48" fillId="31" borderId="62" applyNumberFormat="0"/>
    <xf numFmtId="191" fontId="65" fillId="0" borderId="23" applyNumberFormat="0" applyFill="0" applyAlignment="0" applyProtection="0"/>
    <xf numFmtId="0" fontId="207" fillId="0" borderId="23" applyNumberFormat="0" applyFill="0" applyAlignment="0" applyProtection="0"/>
    <xf numFmtId="0" fontId="208" fillId="0" borderId="79" applyNumberFormat="0" applyFill="0" applyAlignment="0" applyProtection="0"/>
    <xf numFmtId="191" fontId="65" fillId="0" borderId="23" applyNumberFormat="0" applyFill="0" applyAlignment="0" applyProtection="0"/>
    <xf numFmtId="0" fontId="208" fillId="0" borderId="79" applyNumberFormat="0" applyFill="0" applyAlignment="0" applyProtection="0"/>
    <xf numFmtId="0" fontId="209" fillId="0" borderId="23" applyNumberFormat="0" applyFill="0" applyAlignment="0" applyProtection="0"/>
    <xf numFmtId="0" fontId="208" fillId="0" borderId="79" applyNumberFormat="0" applyFill="0" applyAlignment="0" applyProtection="0"/>
    <xf numFmtId="0" fontId="208" fillId="0" borderId="79" applyNumberFormat="0" applyFill="0" applyAlignment="0" applyProtection="0"/>
    <xf numFmtId="191" fontId="65" fillId="0" borderId="23" applyNumberFormat="0" applyFill="0" applyAlignment="0" applyProtection="0"/>
    <xf numFmtId="191" fontId="65" fillId="0" borderId="23" applyNumberFormat="0" applyFill="0" applyAlignment="0" applyProtection="0"/>
    <xf numFmtId="0" fontId="65" fillId="0" borderId="23" applyNumberFormat="0" applyFill="0" applyAlignment="0" applyProtection="0"/>
    <xf numFmtId="191" fontId="65" fillId="0" borderId="23" applyNumberFormat="0" applyFill="0" applyAlignment="0" applyProtection="0"/>
    <xf numFmtId="191" fontId="65" fillId="0" borderId="23" applyNumberFormat="0" applyFill="0" applyAlignment="0" applyProtection="0"/>
    <xf numFmtId="191" fontId="65" fillId="0" borderId="23" applyNumberFormat="0" applyFill="0" applyAlignment="0" applyProtection="0"/>
    <xf numFmtId="191" fontId="65" fillId="0" borderId="23" applyNumberFormat="0" applyFill="0" applyAlignment="0" applyProtection="0"/>
    <xf numFmtId="191" fontId="65" fillId="0" borderId="23" applyNumberFormat="0" applyFill="0" applyAlignment="0" applyProtection="0"/>
    <xf numFmtId="0" fontId="167" fillId="75" borderId="0">
      <alignment horizontal="right" vertical="center"/>
    </xf>
    <xf numFmtId="49" fontId="210" fillId="67" borderId="0">
      <alignment horizontal="centerContinuous" vertical="center"/>
    </xf>
    <xf numFmtId="191" fontId="66" fillId="36" borderId="0" applyNumberFormat="0" applyBorder="0" applyAlignment="0" applyProtection="0"/>
    <xf numFmtId="0" fontId="211" fillId="36" borderId="0" applyNumberFormat="0" applyBorder="0" applyAlignment="0" applyProtection="0"/>
    <xf numFmtId="0" fontId="212" fillId="53" borderId="0" applyNumberFormat="0" applyBorder="0" applyAlignment="0" applyProtection="0"/>
    <xf numFmtId="191" fontId="66" fillId="36" borderId="0" applyNumberFormat="0" applyBorder="0" applyAlignment="0" applyProtection="0"/>
    <xf numFmtId="0" fontId="212" fillId="53" borderId="0" applyNumberFormat="0" applyBorder="0" applyAlignment="0" applyProtection="0"/>
    <xf numFmtId="0" fontId="213" fillId="36" borderId="0" applyNumberFormat="0" applyBorder="0" applyAlignment="0" applyProtection="0"/>
    <xf numFmtId="0" fontId="212" fillId="53" borderId="0" applyNumberFormat="0" applyBorder="0" applyAlignment="0" applyProtection="0"/>
    <xf numFmtId="0" fontId="212" fillId="53" borderId="0" applyNumberFormat="0" applyBorder="0" applyAlignment="0" applyProtection="0"/>
    <xf numFmtId="191" fontId="66" fillId="36" borderId="0" applyNumberFormat="0" applyBorder="0" applyAlignment="0" applyProtection="0"/>
    <xf numFmtId="0" fontId="66" fillId="36" borderId="0" applyNumberFormat="0" applyBorder="0" applyAlignment="0" applyProtection="0"/>
    <xf numFmtId="191" fontId="66" fillId="36" borderId="0" applyNumberFormat="0" applyBorder="0" applyAlignment="0" applyProtection="0"/>
    <xf numFmtId="0" fontId="66" fillId="36" borderId="0" applyNumberFormat="0" applyBorder="0" applyAlignment="0" applyProtection="0"/>
    <xf numFmtId="191" fontId="66" fillId="36" borderId="0" applyNumberFormat="0" applyBorder="0" applyAlignment="0" applyProtection="0"/>
    <xf numFmtId="191" fontId="66" fillId="36" borderId="0" applyNumberFormat="0" applyBorder="0" applyAlignment="0" applyProtection="0"/>
    <xf numFmtId="191" fontId="66" fillId="36" borderId="0" applyNumberFormat="0" applyBorder="0" applyAlignment="0" applyProtection="0"/>
    <xf numFmtId="191" fontId="66" fillId="36" borderId="0" applyNumberFormat="0" applyBorder="0" applyAlignment="0" applyProtection="0"/>
    <xf numFmtId="191" fontId="66" fillId="36" borderId="0" applyNumberFormat="0" applyBorder="0" applyAlignment="0" applyProtection="0"/>
    <xf numFmtId="191" fontId="20"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91" fontId="20"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91" fontId="20"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91" fontId="20"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91" fontId="20"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91" fontId="20"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0"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40"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40"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40"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0"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40"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40"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0"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86"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0" fontId="20" fillId="0" borderId="0"/>
    <xf numFmtId="186" fontId="7" fillId="0" borderId="0"/>
    <xf numFmtId="186" fontId="7" fillId="0" borderId="0"/>
    <xf numFmtId="186" fontId="7" fillId="0" borderId="0"/>
    <xf numFmtId="186" fontId="7" fillId="0" borderId="0"/>
    <xf numFmtId="186" fontId="7" fillId="0" borderId="0"/>
    <xf numFmtId="186" fontId="7" fillId="0" borderId="0"/>
    <xf numFmtId="0" fontId="7" fillId="0" borderId="0"/>
    <xf numFmtId="0" fontId="7" fillId="0" borderId="0"/>
    <xf numFmtId="186"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86" fontId="18"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40"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0"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86" fontId="18"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1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86" fontId="18"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86"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0"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1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0" fillId="0" borderId="0"/>
    <xf numFmtId="0" fontId="149" fillId="0" borderId="0"/>
    <xf numFmtId="191" fontId="20" fillId="0" borderId="0"/>
    <xf numFmtId="0" fontId="148" fillId="0" borderId="0"/>
    <xf numFmtId="191" fontId="20" fillId="0" borderId="0"/>
    <xf numFmtId="0" fontId="148" fillId="0" borderId="0"/>
    <xf numFmtId="0" fontId="148" fillId="0" borderId="0"/>
    <xf numFmtId="0" fontId="214" fillId="0" borderId="0"/>
    <xf numFmtId="0" fontId="148" fillId="0" borderId="0"/>
    <xf numFmtId="191" fontId="20"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91" fontId="20"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0" fillId="0" borderId="0"/>
    <xf numFmtId="0" fontId="20" fillId="0" borderId="0"/>
    <xf numFmtId="0" fontId="20" fillId="0" borderId="0"/>
    <xf numFmtId="0" fontId="20"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40" fillId="0" borderId="0">
      <alignment horizontal="right"/>
    </xf>
    <xf numFmtId="0" fontId="7" fillId="0" borderId="0"/>
    <xf numFmtId="0" fontId="20" fillId="0" borderId="0"/>
    <xf numFmtId="0" fontId="7" fillId="0" borderId="0"/>
    <xf numFmtId="0" fontId="40" fillId="0" borderId="0">
      <alignment horizontal="right"/>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0" fillId="0" borderId="0"/>
    <xf numFmtId="0" fontId="7" fillId="0" borderId="0"/>
    <xf numFmtId="0" fontId="7" fillId="0" borderId="0"/>
    <xf numFmtId="0" fontId="7" fillId="0" borderId="0"/>
    <xf numFmtId="0" fontId="7" fillId="0" borderId="0"/>
    <xf numFmtId="0" fontId="20"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0"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15"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40" fillId="0" borderId="0">
      <alignment horizontal="right"/>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0"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0"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91" fontId="20"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91" fontId="20"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91" fontId="20"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91" fontId="20"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15" fillId="0" borderId="0"/>
    <xf numFmtId="0" fontId="20"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15"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15"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15" fillId="0" borderId="0"/>
    <xf numFmtId="0" fontId="7" fillId="0" borderId="0"/>
    <xf numFmtId="0" fontId="7" fillId="0" borderId="0"/>
    <xf numFmtId="0" fontId="7" fillId="0" borderId="0"/>
    <xf numFmtId="0" fontId="215" fillId="0" borderId="0"/>
    <xf numFmtId="0" fontId="7" fillId="0" borderId="0"/>
    <xf numFmtId="0" fontId="7" fillId="0" borderId="0"/>
    <xf numFmtId="0" fontId="7" fillId="0" borderId="0"/>
    <xf numFmtId="0" fontId="215"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86"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0"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91" fontId="216"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86"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86"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86" fontId="7" fillId="0" borderId="0"/>
    <xf numFmtId="186" fontId="7" fillId="0" borderId="0"/>
    <xf numFmtId="186" fontId="7" fillId="0" borderId="0"/>
    <xf numFmtId="186" fontId="7" fillId="0" borderId="0"/>
    <xf numFmtId="186" fontId="7" fillId="0" borderId="0"/>
    <xf numFmtId="0" fontId="7" fillId="0" borderId="0"/>
    <xf numFmtId="186" fontId="7" fillId="0" borderId="0"/>
    <xf numFmtId="186" fontId="7" fillId="0" borderId="0"/>
    <xf numFmtId="186" fontId="7" fillId="0" borderId="0"/>
    <xf numFmtId="0" fontId="7" fillId="0" borderId="0"/>
    <xf numFmtId="186" fontId="7" fillId="0" borderId="0"/>
    <xf numFmtId="186" fontId="7" fillId="0" borderId="0"/>
    <xf numFmtId="186" fontId="7" fillId="0" borderId="0"/>
    <xf numFmtId="186" fontId="7" fillId="0" borderId="0"/>
    <xf numFmtId="0" fontId="7" fillId="0" borderId="0"/>
    <xf numFmtId="186" fontId="7" fillId="0" borderId="0"/>
    <xf numFmtId="186" fontId="7" fillId="0" borderId="0"/>
    <xf numFmtId="0" fontId="7" fillId="0" borderId="0"/>
    <xf numFmtId="0" fontId="7" fillId="0" borderId="0"/>
    <xf numFmtId="186"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0"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0"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0"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40" fillId="0" borderId="0">
      <alignment horizontal="right"/>
    </xf>
    <xf numFmtId="0" fontId="110" fillId="0" borderId="0"/>
    <xf numFmtId="0" fontId="40" fillId="0" borderId="0">
      <alignment horizontal="right"/>
    </xf>
    <xf numFmtId="0" fontId="40" fillId="0" borderId="0">
      <alignment horizontal="right"/>
    </xf>
    <xf numFmtId="0" fontId="40" fillId="0" borderId="0">
      <alignment horizontal="right"/>
    </xf>
    <xf numFmtId="186" fontId="7" fillId="0" borderId="0"/>
    <xf numFmtId="186" fontId="7" fillId="0" borderId="0"/>
    <xf numFmtId="186" fontId="7" fillId="0" borderId="0"/>
    <xf numFmtId="186" fontId="7" fillId="0" borderId="0"/>
    <xf numFmtId="186" fontId="7" fillId="0" borderId="0"/>
    <xf numFmtId="0" fontId="7" fillId="0" borderId="0"/>
    <xf numFmtId="186" fontId="7" fillId="0" borderId="0"/>
    <xf numFmtId="186" fontId="7" fillId="0" borderId="0"/>
    <xf numFmtId="0" fontId="7" fillId="0" borderId="0"/>
    <xf numFmtId="0" fontId="7" fillId="0" borderId="0"/>
    <xf numFmtId="186" fontId="7" fillId="0" borderId="0"/>
    <xf numFmtId="0" fontId="20"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14" fillId="0" borderId="0"/>
    <xf numFmtId="186" fontId="7" fillId="0" borderId="0"/>
    <xf numFmtId="0" fontId="214" fillId="0" borderId="0"/>
    <xf numFmtId="0" fontId="7" fillId="0" borderId="0"/>
    <xf numFmtId="0" fontId="7" fillId="0" borderId="0"/>
    <xf numFmtId="0" fontId="7" fillId="0" borderId="0"/>
    <xf numFmtId="0" fontId="7" fillId="0" borderId="0"/>
    <xf numFmtId="0" fontId="7" fillId="0" borderId="0"/>
    <xf numFmtId="0" fontId="7" fillId="0" borderId="0"/>
    <xf numFmtId="186" fontId="7" fillId="0" borderId="0"/>
    <xf numFmtId="186" fontId="7" fillId="0" borderId="0"/>
    <xf numFmtId="186" fontId="7" fillId="0" borderId="0"/>
    <xf numFmtId="186" fontId="7" fillId="0" borderId="0"/>
    <xf numFmtId="186" fontId="7" fillId="0" borderId="0"/>
    <xf numFmtId="0" fontId="7" fillId="0" borderId="0"/>
    <xf numFmtId="186" fontId="7" fillId="0" borderId="0"/>
    <xf numFmtId="186" fontId="7" fillId="0" borderId="0"/>
    <xf numFmtId="0" fontId="7" fillId="0" borderId="0"/>
    <xf numFmtId="0" fontId="7" fillId="0" borderId="0"/>
    <xf numFmtId="186" fontId="7" fillId="0" borderId="0"/>
    <xf numFmtId="0" fontId="7" fillId="0" borderId="0"/>
    <xf numFmtId="186" fontId="7" fillId="0" borderId="0"/>
    <xf numFmtId="186" fontId="7" fillId="0" borderId="0"/>
    <xf numFmtId="186" fontId="7" fillId="0" borderId="0"/>
    <xf numFmtId="186" fontId="7" fillId="0" borderId="0"/>
    <xf numFmtId="0" fontId="7" fillId="0" borderId="0"/>
    <xf numFmtId="186" fontId="7" fillId="0" borderId="0"/>
    <xf numFmtId="186" fontId="7" fillId="0" borderId="0"/>
    <xf numFmtId="0" fontId="7" fillId="0" borderId="0"/>
    <xf numFmtId="0" fontId="7" fillId="0" borderId="0"/>
    <xf numFmtId="186" fontId="7" fillId="0" borderId="0"/>
    <xf numFmtId="0"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0" fontId="7" fillId="0" borderId="0"/>
    <xf numFmtId="0" fontId="7" fillId="0" borderId="0"/>
    <xf numFmtId="186" fontId="7" fillId="0" borderId="0"/>
    <xf numFmtId="0"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0" fontId="7" fillId="0" borderId="0"/>
    <xf numFmtId="0" fontId="7" fillId="0" borderId="0"/>
    <xf numFmtId="186" fontId="7" fillId="0" borderId="0"/>
    <xf numFmtId="0"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0"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0" fontId="7" fillId="0" borderId="0"/>
    <xf numFmtId="0" fontId="7" fillId="0" borderId="0"/>
    <xf numFmtId="186"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14" fillId="0" borderId="0"/>
    <xf numFmtId="186" fontId="7" fillId="0" borderId="0"/>
    <xf numFmtId="186" fontId="7" fillId="0" borderId="0"/>
    <xf numFmtId="186" fontId="7" fillId="0" borderId="0"/>
    <xf numFmtId="186" fontId="7" fillId="0" borderId="0"/>
    <xf numFmtId="0" fontId="7" fillId="0" borderId="0"/>
    <xf numFmtId="0" fontId="7" fillId="0" borderId="0"/>
    <xf numFmtId="186" fontId="7" fillId="0" borderId="0"/>
    <xf numFmtId="0" fontId="7" fillId="0" borderId="0"/>
    <xf numFmtId="0" fontId="7" fillId="0" borderId="0"/>
    <xf numFmtId="0" fontId="7" fillId="0" borderId="0"/>
    <xf numFmtId="186" fontId="7" fillId="0" borderId="0"/>
    <xf numFmtId="0" fontId="7" fillId="0" borderId="0"/>
    <xf numFmtId="186" fontId="7" fillId="0" borderId="0"/>
    <xf numFmtId="0" fontId="7" fillId="0" borderId="0"/>
    <xf numFmtId="0" fontId="7" fillId="0" borderId="0"/>
    <xf numFmtId="0" fontId="7" fillId="0" borderId="0"/>
    <xf numFmtId="186" fontId="7" fillId="0" borderId="0"/>
    <xf numFmtId="0" fontId="7" fillId="0" borderId="0"/>
    <xf numFmtId="0" fontId="7" fillId="0" borderId="0"/>
    <xf numFmtId="0" fontId="7" fillId="0" borderId="0"/>
    <xf numFmtId="0" fontId="7" fillId="0" borderId="0"/>
    <xf numFmtId="186" fontId="7" fillId="0" borderId="0"/>
    <xf numFmtId="0" fontId="7" fillId="0" borderId="0"/>
    <xf numFmtId="186" fontId="7" fillId="0" borderId="0"/>
    <xf numFmtId="186" fontId="7" fillId="0" borderId="0"/>
    <xf numFmtId="0" fontId="7" fillId="0" borderId="0"/>
    <xf numFmtId="0" fontId="7" fillId="0" borderId="0"/>
    <xf numFmtId="186" fontId="7" fillId="0" borderId="0"/>
    <xf numFmtId="0" fontId="7" fillId="0" borderId="0"/>
    <xf numFmtId="0" fontId="7" fillId="0" borderId="0"/>
    <xf numFmtId="0" fontId="7" fillId="0" borderId="0"/>
    <xf numFmtId="186" fontId="7" fillId="0" borderId="0"/>
    <xf numFmtId="0" fontId="7" fillId="0" borderId="0"/>
    <xf numFmtId="186" fontId="7" fillId="0" borderId="0"/>
    <xf numFmtId="0" fontId="7" fillId="0" borderId="0"/>
    <xf numFmtId="0" fontId="7" fillId="0" borderId="0"/>
    <xf numFmtId="0" fontId="7" fillId="0" borderId="0"/>
    <xf numFmtId="186"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86" fontId="7" fillId="0" borderId="0"/>
    <xf numFmtId="0" fontId="7" fillId="0" borderId="0"/>
    <xf numFmtId="186" fontId="7" fillId="0" borderId="0"/>
    <xf numFmtId="186" fontId="7" fillId="0" borderId="0"/>
    <xf numFmtId="186" fontId="7" fillId="0" borderId="0"/>
    <xf numFmtId="186" fontId="7" fillId="0" borderId="0"/>
    <xf numFmtId="0" fontId="7" fillId="0" borderId="0"/>
    <xf numFmtId="0" fontId="7" fillId="0" borderId="0"/>
    <xf numFmtId="186" fontId="7" fillId="0" borderId="0"/>
    <xf numFmtId="0" fontId="7" fillId="0" borderId="0"/>
    <xf numFmtId="0" fontId="7" fillId="0" borderId="0"/>
    <xf numFmtId="0" fontId="7" fillId="0" borderId="0"/>
    <xf numFmtId="0" fontId="7" fillId="0" borderId="0"/>
    <xf numFmtId="186" fontId="7" fillId="0" borderId="0"/>
    <xf numFmtId="186" fontId="7" fillId="0" borderId="0"/>
    <xf numFmtId="0" fontId="7" fillId="0" borderId="0"/>
    <xf numFmtId="0" fontId="7" fillId="0" borderId="0"/>
    <xf numFmtId="0" fontId="20" fillId="0" borderId="0"/>
    <xf numFmtId="0" fontId="7" fillId="0" borderId="0"/>
    <xf numFmtId="0" fontId="7" fillId="0" borderId="0"/>
    <xf numFmtId="186"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14" fillId="0" borderId="0"/>
    <xf numFmtId="0" fontId="40" fillId="0" borderId="0">
      <alignment horizontal="right"/>
    </xf>
    <xf numFmtId="0" fontId="40" fillId="0" borderId="0">
      <alignment horizontal="right"/>
    </xf>
    <xf numFmtId="0" fontId="40" fillId="0" borderId="0">
      <alignment horizontal="right"/>
    </xf>
    <xf numFmtId="0" fontId="40" fillId="0" borderId="0">
      <alignment horizontal="right"/>
    </xf>
    <xf numFmtId="0" fontId="20" fillId="0" borderId="0"/>
    <xf numFmtId="0" fontId="20" fillId="0" borderId="0"/>
    <xf numFmtId="0" fontId="20" fillId="0" borderId="0"/>
    <xf numFmtId="0" fontId="20" fillId="0" borderId="0"/>
    <xf numFmtId="0" fontId="20" fillId="0" borderId="0" applyBorder="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0"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0"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0" fillId="0" borderId="0" applyBorder="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0"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0"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0" fillId="0" borderId="0"/>
    <xf numFmtId="0" fontId="7" fillId="0" borderId="0"/>
    <xf numFmtId="0" fontId="7" fillId="0" borderId="0"/>
    <xf numFmtId="0" fontId="214" fillId="0" borderId="0"/>
    <xf numFmtId="0" fontId="7" fillId="0" borderId="0"/>
    <xf numFmtId="0" fontId="21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1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14" fillId="0" borderId="0"/>
    <xf numFmtId="191" fontId="214" fillId="0" borderId="0"/>
    <xf numFmtId="0" fontId="214" fillId="0" borderId="0"/>
    <xf numFmtId="191" fontId="214" fillId="0" borderId="0"/>
    <xf numFmtId="0" fontId="214" fillId="0" borderId="0"/>
    <xf numFmtId="0" fontId="7" fillId="0" borderId="0"/>
    <xf numFmtId="0" fontId="7" fillId="0" borderId="0"/>
    <xf numFmtId="0" fontId="7" fillId="0" borderId="0"/>
    <xf numFmtId="0" fontId="7" fillId="0" borderId="0"/>
    <xf numFmtId="0" fontId="7" fillId="0" borderId="0"/>
    <xf numFmtId="0" fontId="7" fillId="0" borderId="0"/>
    <xf numFmtId="0" fontId="214" fillId="0" borderId="0"/>
    <xf numFmtId="0" fontId="7" fillId="0" borderId="0"/>
    <xf numFmtId="0" fontId="7" fillId="0" borderId="0"/>
    <xf numFmtId="0" fontId="7" fillId="0" borderId="0"/>
    <xf numFmtId="0" fontId="7" fillId="0" borderId="0"/>
    <xf numFmtId="0" fontId="7" fillId="0" borderId="0"/>
    <xf numFmtId="0" fontId="214" fillId="0" borderId="0"/>
    <xf numFmtId="191" fontId="214" fillId="0" borderId="0"/>
    <xf numFmtId="0" fontId="217" fillId="0" borderId="0"/>
    <xf numFmtId="191" fontId="214" fillId="0" borderId="0"/>
    <xf numFmtId="0" fontId="217" fillId="0" borderId="0"/>
    <xf numFmtId="0" fontId="7" fillId="0" borderId="0"/>
    <xf numFmtId="0" fontId="7" fillId="0" borderId="0"/>
    <xf numFmtId="0" fontId="7" fillId="0" borderId="0"/>
    <xf numFmtId="0" fontId="7" fillId="0" borderId="0"/>
    <xf numFmtId="0" fontId="7" fillId="0" borderId="0"/>
    <xf numFmtId="0" fontId="7" fillId="0" borderId="0"/>
    <xf numFmtId="0" fontId="217" fillId="0" borderId="0"/>
    <xf numFmtId="0" fontId="7" fillId="0" borderId="0"/>
    <xf numFmtId="0" fontId="7" fillId="0" borderId="0"/>
    <xf numFmtId="0" fontId="7" fillId="0" borderId="0"/>
    <xf numFmtId="0" fontId="7" fillId="0" borderId="0"/>
    <xf numFmtId="0" fontId="7" fillId="0" borderId="0"/>
    <xf numFmtId="0" fontId="217" fillId="0" borderId="0"/>
    <xf numFmtId="0" fontId="214" fillId="0" borderId="0"/>
    <xf numFmtId="0" fontId="20" fillId="0" borderId="0"/>
    <xf numFmtId="0" fontId="21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1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49"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1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0"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18" fillId="0" borderId="0"/>
    <xf numFmtId="0" fontId="20" fillId="0" borderId="0"/>
    <xf numFmtId="0" fontId="218"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18" fillId="0" borderId="0"/>
    <xf numFmtId="0" fontId="20" fillId="0" borderId="0"/>
    <xf numFmtId="0" fontId="218"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91" fontId="40"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91" fontId="40"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1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0" fillId="0" borderId="0"/>
    <xf numFmtId="0" fontId="20" fillId="0" borderId="0"/>
    <xf numFmtId="0" fontId="40" fillId="0" borderId="0"/>
    <xf numFmtId="0" fontId="7" fillId="0" borderId="0"/>
    <xf numFmtId="0" fontId="20" fillId="0" borderId="0"/>
    <xf numFmtId="0" fontId="7" fillId="37" borderId="24" applyNumberFormat="0" applyFont="0" applyAlignment="0" applyProtection="0"/>
    <xf numFmtId="0" fontId="7" fillId="37" borderId="24" applyNumberFormat="0" applyFont="0" applyAlignment="0" applyProtection="0"/>
    <xf numFmtId="0" fontId="40" fillId="37" borderId="24" applyNumberFormat="0" applyFont="0" applyAlignment="0" applyProtection="0"/>
    <xf numFmtId="0" fontId="20" fillId="50" borderId="80"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148" fillId="37" borderId="24" applyNumberFormat="0" applyFont="0" applyAlignment="0" applyProtection="0"/>
    <xf numFmtId="0" fontId="148" fillId="37" borderId="24" applyNumberFormat="0" applyFont="0" applyAlignment="0" applyProtection="0"/>
    <xf numFmtId="0" fontId="20" fillId="50" borderId="80" applyNumberFormat="0" applyFont="0" applyAlignment="0" applyProtection="0"/>
    <xf numFmtId="0" fontId="40" fillId="37" borderId="24" applyNumberFormat="0" applyFont="0" applyAlignment="0" applyProtection="0"/>
    <xf numFmtId="0" fontId="20" fillId="50" borderId="80"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20" fillId="50" borderId="80"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149" fillId="37" borderId="24" applyNumberFormat="0" applyFont="0" applyAlignment="0" applyProtection="0"/>
    <xf numFmtId="0" fontId="20" fillId="50" borderId="80" applyNumberFormat="0" applyFont="0" applyAlignment="0" applyProtection="0"/>
    <xf numFmtId="191" fontId="40" fillId="37" borderId="24" applyNumberFormat="0" applyFont="0" applyAlignment="0" applyProtection="0"/>
    <xf numFmtId="0" fontId="20" fillId="50" borderId="80"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20" fillId="50" borderId="80" applyNumberFormat="0" applyFont="0" applyAlignment="0" applyProtection="0"/>
    <xf numFmtId="191" fontId="40" fillId="37" borderId="24" applyNumberFormat="0" applyFont="0" applyAlignment="0" applyProtection="0"/>
    <xf numFmtId="0" fontId="20" fillId="50" borderId="80"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20" fillId="50" borderId="80"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20" fillId="50" borderId="80" applyNumberFormat="0" applyFont="0" applyAlignment="0" applyProtection="0"/>
    <xf numFmtId="191" fontId="40" fillId="37" borderId="24" applyNumberFormat="0" applyFont="0" applyAlignment="0" applyProtection="0"/>
    <xf numFmtId="0" fontId="20" fillId="50" borderId="80" applyNumberFormat="0" applyFont="0" applyAlignment="0" applyProtection="0"/>
    <xf numFmtId="191" fontId="40" fillId="37" borderId="24" applyNumberFormat="0" applyFont="0" applyAlignment="0" applyProtection="0"/>
    <xf numFmtId="0" fontId="20" fillId="50" borderId="80"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20" fillId="50" borderId="80"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20" fillId="50" borderId="80" applyNumberFormat="0" applyFont="0" applyAlignment="0" applyProtection="0"/>
    <xf numFmtId="191" fontId="40"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191" fontId="40"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191" fontId="40"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191" fontId="40"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191" fontId="40"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191" fontId="40"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7" fillId="37" borderId="24" applyNumberFormat="0" applyFont="0" applyAlignment="0" applyProtection="0"/>
    <xf numFmtId="0" fontId="219" fillId="72" borderId="0">
      <alignment horizontal="left" vertical="top" wrapText="1"/>
    </xf>
    <xf numFmtId="191" fontId="67" fillId="28" borderId="25" applyNumberFormat="0" applyAlignment="0" applyProtection="0"/>
    <xf numFmtId="0" fontId="220" fillId="28" borderId="25" applyNumberFormat="0" applyAlignment="0" applyProtection="0"/>
    <xf numFmtId="0" fontId="221" fillId="64" borderId="81" applyNumberFormat="0" applyAlignment="0" applyProtection="0"/>
    <xf numFmtId="191" fontId="67" fillId="28" borderId="25" applyNumberFormat="0" applyAlignment="0" applyProtection="0"/>
    <xf numFmtId="0" fontId="221" fillId="64" borderId="81" applyNumberFormat="0" applyAlignment="0" applyProtection="0"/>
    <xf numFmtId="0" fontId="222" fillId="28" borderId="25" applyNumberFormat="0" applyAlignment="0" applyProtection="0"/>
    <xf numFmtId="0" fontId="221" fillId="64" borderId="81" applyNumberFormat="0" applyAlignment="0" applyProtection="0"/>
    <xf numFmtId="0" fontId="221" fillId="64" borderId="81" applyNumberFormat="0" applyAlignment="0" applyProtection="0"/>
    <xf numFmtId="191" fontId="67" fillId="28" borderId="25" applyNumberFormat="0" applyAlignment="0" applyProtection="0"/>
    <xf numFmtId="191" fontId="67" fillId="28" borderId="25" applyNumberFormat="0" applyAlignment="0" applyProtection="0"/>
    <xf numFmtId="0" fontId="67" fillId="28" borderId="25" applyNumberFormat="0" applyAlignment="0" applyProtection="0"/>
    <xf numFmtId="191" fontId="67" fillId="28" borderId="25" applyNumberFormat="0" applyAlignment="0" applyProtection="0"/>
    <xf numFmtId="191" fontId="67" fillId="28" borderId="25" applyNumberFormat="0" applyAlignment="0" applyProtection="0"/>
    <xf numFmtId="191" fontId="67" fillId="28" borderId="25" applyNumberFormat="0" applyAlignment="0" applyProtection="0"/>
    <xf numFmtId="191" fontId="67" fillId="28" borderId="25" applyNumberFormat="0" applyAlignment="0" applyProtection="0"/>
    <xf numFmtId="191" fontId="67" fillId="28" borderId="25" applyNumberFormat="0" applyAlignment="0" applyProtection="0"/>
    <xf numFmtId="49" fontId="223" fillId="30" borderId="82" applyFill="0">
      <alignment horizontal="right" indent="2"/>
    </xf>
    <xf numFmtId="49" fontId="223" fillId="30" borderId="82">
      <alignment horizontal="right" indent="2"/>
    </xf>
    <xf numFmtId="49" fontId="223" fillId="30" borderId="82" applyFill="0">
      <alignment horizontal="right" indent="2"/>
    </xf>
    <xf numFmtId="49" fontId="223" fillId="30" borderId="82" applyFill="0">
      <alignment horizontal="right" indent="2"/>
    </xf>
    <xf numFmtId="49" fontId="224" fillId="30" borderId="82">
      <alignment horizontal="right" indent="2"/>
    </xf>
    <xf numFmtId="216" fontId="21" fillId="31" borderId="62">
      <alignment horizontal="right"/>
    </xf>
    <xf numFmtId="216" fontId="165" fillId="0" borderId="0" applyFont="0" applyFill="0" applyBorder="0" applyAlignment="0" applyProtection="0">
      <protection locked="0"/>
    </xf>
    <xf numFmtId="217" fontId="21" fillId="31" borderId="62">
      <alignment horizontal="right"/>
    </xf>
    <xf numFmtId="217" fontId="165" fillId="0" borderId="0" applyFont="0" applyFill="0" applyBorder="0" applyAlignment="0" applyProtection="0">
      <protection locked="0"/>
    </xf>
    <xf numFmtId="218" fontId="48" fillId="0" borderId="4" applyFont="0" applyFill="0" applyBorder="0" applyAlignment="0" applyProtection="0">
      <alignment horizontal="center" vertical="top" wrapText="1"/>
    </xf>
    <xf numFmtId="174" fontId="38" fillId="0" borderId="0" applyFont="0" applyFill="0" applyBorder="0" applyAlignment="0" applyProtection="0">
      <protection locked="0"/>
    </xf>
    <xf numFmtId="174" fontId="165" fillId="0" borderId="0" applyFont="0" applyFill="0" applyBorder="0" applyAlignment="0" applyProtection="0">
      <protection locked="0"/>
    </xf>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165"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18"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20" fillId="0" borderId="0" applyFont="0" applyFill="0" applyBorder="0" applyAlignment="0" applyProtection="0"/>
    <xf numFmtId="9" fontId="7" fillId="0" borderId="0" applyFont="0" applyFill="0" applyBorder="0" applyAlignment="0" applyProtection="0"/>
    <xf numFmtId="9" fontId="20"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20"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20"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18"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20" fillId="0" borderId="0" applyFont="0" applyFill="0" applyBorder="0" applyAlignment="0" applyProtection="0"/>
    <xf numFmtId="9" fontId="4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20"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20"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20"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20"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72" fontId="21" fillId="31" borderId="0" applyFont="0" applyBorder="0" applyAlignment="0" applyProtection="0"/>
    <xf numFmtId="172" fontId="21" fillId="31" borderId="0" applyFont="0" applyBorder="0" applyAlignment="0" applyProtection="0"/>
    <xf numFmtId="0" fontId="214" fillId="0" borderId="0" applyNumberFormat="0" applyFont="0" applyFill="0" applyBorder="0" applyAlignment="0" applyProtection="0">
      <alignment horizontal="left"/>
    </xf>
    <xf numFmtId="0" fontId="214" fillId="0" borderId="0" applyNumberFormat="0" applyFont="0" applyFill="0" applyBorder="0" applyAlignment="0" applyProtection="0">
      <alignment horizontal="left"/>
    </xf>
    <xf numFmtId="0" fontId="214" fillId="0" borderId="0" applyNumberFormat="0" applyFont="0" applyFill="0" applyBorder="0" applyAlignment="0" applyProtection="0">
      <alignment horizontal="left"/>
    </xf>
    <xf numFmtId="0" fontId="214" fillId="0" borderId="0" applyNumberFormat="0" applyFont="0" applyFill="0" applyBorder="0" applyAlignment="0" applyProtection="0">
      <alignment horizontal="left"/>
    </xf>
    <xf numFmtId="0" fontId="214" fillId="0" borderId="0" applyNumberFormat="0" applyFont="0" applyFill="0" applyBorder="0" applyAlignment="0" applyProtection="0">
      <alignment horizontal="left"/>
    </xf>
    <xf numFmtId="0" fontId="214" fillId="0" borderId="0" applyNumberFormat="0" applyFont="0" applyFill="0" applyBorder="0" applyAlignment="0" applyProtection="0">
      <alignment horizontal="left"/>
    </xf>
    <xf numFmtId="0" fontId="214" fillId="0" borderId="0" applyNumberFormat="0" applyFont="0" applyFill="0" applyBorder="0" applyAlignment="0" applyProtection="0">
      <alignment horizontal="left"/>
    </xf>
    <xf numFmtId="0" fontId="214" fillId="0" borderId="0" applyNumberFormat="0" applyFont="0" applyFill="0" applyBorder="0" applyAlignment="0" applyProtection="0">
      <alignment horizontal="left"/>
    </xf>
    <xf numFmtId="0" fontId="214" fillId="0" borderId="0" applyNumberFormat="0" applyFont="0" applyFill="0" applyBorder="0" applyAlignment="0" applyProtection="0">
      <alignment horizontal="left"/>
    </xf>
    <xf numFmtId="0" fontId="214" fillId="0" borderId="0" applyNumberFormat="0" applyFont="0" applyFill="0" applyBorder="0" applyAlignment="0" applyProtection="0">
      <alignment horizontal="left"/>
    </xf>
    <xf numFmtId="0" fontId="214" fillId="0" borderId="0" applyNumberFormat="0" applyFont="0" applyFill="0" applyBorder="0" applyAlignment="0" applyProtection="0">
      <alignment horizontal="left"/>
    </xf>
    <xf numFmtId="0" fontId="214" fillId="0" borderId="0" applyNumberFormat="0" applyFont="0" applyFill="0" applyBorder="0" applyAlignment="0" applyProtection="0">
      <alignment horizontal="left"/>
    </xf>
    <xf numFmtId="0" fontId="214" fillId="0" borderId="0" applyNumberFormat="0" applyFont="0" applyFill="0" applyBorder="0" applyAlignment="0" applyProtection="0">
      <alignment horizontal="left"/>
    </xf>
    <xf numFmtId="0" fontId="214" fillId="0" borderId="0" applyNumberFormat="0" applyFont="0" applyFill="0" applyBorder="0" applyAlignment="0" applyProtection="0">
      <alignment horizontal="left"/>
    </xf>
    <xf numFmtId="0" fontId="214" fillId="0" borderId="0" applyNumberFormat="0" applyFont="0" applyFill="0" applyBorder="0" applyAlignment="0" applyProtection="0">
      <alignment horizontal="left"/>
    </xf>
    <xf numFmtId="0" fontId="214" fillId="0" borderId="0" applyNumberFormat="0" applyFont="0" applyFill="0" applyBorder="0" applyAlignment="0" applyProtection="0">
      <alignment horizontal="left"/>
    </xf>
    <xf numFmtId="0" fontId="214" fillId="0" borderId="0" applyNumberFormat="0" applyFont="0" applyFill="0" applyBorder="0" applyAlignment="0" applyProtection="0">
      <alignment horizontal="left"/>
    </xf>
    <xf numFmtId="0" fontId="214" fillId="0" borderId="0" applyNumberFormat="0" applyFont="0" applyFill="0" applyBorder="0" applyAlignment="0" applyProtection="0">
      <alignment horizontal="left"/>
    </xf>
    <xf numFmtId="0" fontId="214" fillId="0" borderId="0" applyNumberFormat="0" applyFont="0" applyFill="0" applyBorder="0" applyAlignment="0" applyProtection="0">
      <alignment horizontal="left"/>
    </xf>
    <xf numFmtId="0" fontId="214" fillId="0" borderId="0" applyNumberFormat="0" applyFont="0" applyFill="0" applyBorder="0" applyAlignment="0" applyProtection="0">
      <alignment horizontal="left"/>
    </xf>
    <xf numFmtId="0" fontId="214" fillId="0" borderId="0" applyNumberFormat="0" applyFont="0" applyFill="0" applyBorder="0" applyAlignment="0" applyProtection="0">
      <alignment horizontal="left"/>
    </xf>
    <xf numFmtId="15" fontId="214" fillId="0" borderId="0" applyFont="0" applyFill="0" applyBorder="0" applyAlignment="0" applyProtection="0"/>
    <xf numFmtId="15" fontId="214" fillId="0" borderId="0" applyFont="0" applyFill="0" applyBorder="0" applyAlignment="0" applyProtection="0"/>
    <xf numFmtId="15" fontId="214" fillId="0" borderId="0" applyFont="0" applyFill="0" applyBorder="0" applyAlignment="0" applyProtection="0"/>
    <xf numFmtId="15" fontId="214" fillId="0" borderId="0" applyFont="0" applyFill="0" applyBorder="0" applyAlignment="0" applyProtection="0"/>
    <xf numFmtId="15" fontId="214" fillId="0" borderId="0" applyFont="0" applyFill="0" applyBorder="0" applyAlignment="0" applyProtection="0"/>
    <xf numFmtId="15" fontId="214" fillId="0" borderId="0" applyFont="0" applyFill="0" applyBorder="0" applyAlignment="0" applyProtection="0"/>
    <xf numFmtId="15" fontId="214" fillId="0" borderId="0" applyFont="0" applyFill="0" applyBorder="0" applyAlignment="0" applyProtection="0"/>
    <xf numFmtId="15" fontId="214" fillId="0" borderId="0" applyFont="0" applyFill="0" applyBorder="0" applyAlignment="0" applyProtection="0"/>
    <xf numFmtId="15" fontId="214" fillId="0" borderId="0" applyFont="0" applyFill="0" applyBorder="0" applyAlignment="0" applyProtection="0"/>
    <xf numFmtId="15" fontId="214" fillId="0" borderId="0" applyFont="0" applyFill="0" applyBorder="0" applyAlignment="0" applyProtection="0"/>
    <xf numFmtId="15" fontId="214" fillId="0" borderId="0" applyFont="0" applyFill="0" applyBorder="0" applyAlignment="0" applyProtection="0"/>
    <xf numFmtId="15" fontId="214" fillId="0" borderId="0" applyFont="0" applyFill="0" applyBorder="0" applyAlignment="0" applyProtection="0"/>
    <xf numFmtId="15" fontId="214" fillId="0" borderId="0" applyFont="0" applyFill="0" applyBorder="0" applyAlignment="0" applyProtection="0"/>
    <xf numFmtId="15" fontId="214" fillId="0" borderId="0" applyFont="0" applyFill="0" applyBorder="0" applyAlignment="0" applyProtection="0"/>
    <xf numFmtId="15" fontId="214" fillId="0" borderId="0" applyFont="0" applyFill="0" applyBorder="0" applyAlignment="0" applyProtection="0"/>
    <xf numFmtId="15" fontId="214" fillId="0" borderId="0" applyFont="0" applyFill="0" applyBorder="0" applyAlignment="0" applyProtection="0"/>
    <xf numFmtId="15" fontId="214" fillId="0" borderId="0" applyFont="0" applyFill="0" applyBorder="0" applyAlignment="0" applyProtection="0"/>
    <xf numFmtId="15" fontId="214" fillId="0" borderId="0" applyFont="0" applyFill="0" applyBorder="0" applyAlignment="0" applyProtection="0"/>
    <xf numFmtId="15" fontId="214" fillId="0" borderId="0" applyFont="0" applyFill="0" applyBorder="0" applyAlignment="0" applyProtection="0"/>
    <xf numFmtId="15" fontId="214" fillId="0" borderId="0" applyFont="0" applyFill="0" applyBorder="0" applyAlignment="0" applyProtection="0"/>
    <xf numFmtId="15" fontId="214" fillId="0" borderId="0" applyFont="0" applyFill="0" applyBorder="0" applyAlignment="0" applyProtection="0"/>
    <xf numFmtId="4" fontId="214" fillId="0" borderId="0" applyFont="0" applyFill="0" applyBorder="0" applyAlignment="0" applyProtection="0"/>
    <xf numFmtId="4" fontId="214" fillId="0" borderId="0" applyFont="0" applyFill="0" applyBorder="0" applyAlignment="0" applyProtection="0"/>
    <xf numFmtId="4" fontId="214" fillId="0" borderId="0" applyFont="0" applyFill="0" applyBorder="0" applyAlignment="0" applyProtection="0"/>
    <xf numFmtId="4" fontId="214" fillId="0" borderId="0" applyFont="0" applyFill="0" applyBorder="0" applyAlignment="0" applyProtection="0"/>
    <xf numFmtId="4" fontId="214" fillId="0" borderId="0" applyFont="0" applyFill="0" applyBorder="0" applyAlignment="0" applyProtection="0"/>
    <xf numFmtId="4" fontId="214" fillId="0" borderId="0" applyFont="0" applyFill="0" applyBorder="0" applyAlignment="0" applyProtection="0"/>
    <xf numFmtId="4" fontId="214" fillId="0" borderId="0" applyFont="0" applyFill="0" applyBorder="0" applyAlignment="0" applyProtection="0"/>
    <xf numFmtId="4" fontId="214" fillId="0" borderId="0" applyFont="0" applyFill="0" applyBorder="0" applyAlignment="0" applyProtection="0"/>
    <xf numFmtId="4" fontId="214" fillId="0" borderId="0" applyFont="0" applyFill="0" applyBorder="0" applyAlignment="0" applyProtection="0"/>
    <xf numFmtId="4" fontId="214" fillId="0" borderId="0" applyFont="0" applyFill="0" applyBorder="0" applyAlignment="0" applyProtection="0"/>
    <xf numFmtId="4" fontId="214" fillId="0" borderId="0" applyFont="0" applyFill="0" applyBorder="0" applyAlignment="0" applyProtection="0"/>
    <xf numFmtId="4" fontId="214" fillId="0" borderId="0" applyFont="0" applyFill="0" applyBorder="0" applyAlignment="0" applyProtection="0"/>
    <xf numFmtId="4" fontId="214" fillId="0" borderId="0" applyFont="0" applyFill="0" applyBorder="0" applyAlignment="0" applyProtection="0"/>
    <xf numFmtId="4" fontId="214" fillId="0" borderId="0" applyFont="0" applyFill="0" applyBorder="0" applyAlignment="0" applyProtection="0"/>
    <xf numFmtId="4" fontId="214" fillId="0" borderId="0" applyFont="0" applyFill="0" applyBorder="0" applyAlignment="0" applyProtection="0"/>
    <xf numFmtId="4" fontId="214" fillId="0" borderId="0" applyFont="0" applyFill="0" applyBorder="0" applyAlignment="0" applyProtection="0"/>
    <xf numFmtId="4" fontId="214" fillId="0" borderId="0" applyFont="0" applyFill="0" applyBorder="0" applyAlignment="0" applyProtection="0"/>
    <xf numFmtId="4" fontId="214" fillId="0" borderId="0" applyFont="0" applyFill="0" applyBorder="0" applyAlignment="0" applyProtection="0"/>
    <xf numFmtId="4" fontId="214" fillId="0" borderId="0" applyFont="0" applyFill="0" applyBorder="0" applyAlignment="0" applyProtection="0"/>
    <xf numFmtId="4" fontId="214" fillId="0" borderId="0" applyFont="0" applyFill="0" applyBorder="0" applyAlignment="0" applyProtection="0"/>
    <xf numFmtId="4" fontId="214" fillId="0" borderId="0" applyFont="0" applyFill="0" applyBorder="0" applyAlignment="0" applyProtection="0"/>
    <xf numFmtId="0" fontId="225" fillId="0" borderId="51">
      <alignment horizontal="center"/>
    </xf>
    <xf numFmtId="0" fontId="225" fillId="0" borderId="51">
      <alignment horizontal="center"/>
    </xf>
    <xf numFmtId="0" fontId="225" fillId="0" borderId="51">
      <alignment horizontal="center"/>
    </xf>
    <xf numFmtId="0" fontId="225" fillId="0" borderId="51">
      <alignment horizontal="center"/>
    </xf>
    <xf numFmtId="0" fontId="225" fillId="0" borderId="51">
      <alignment horizontal="center"/>
    </xf>
    <xf numFmtId="0" fontId="225" fillId="0" borderId="51">
      <alignment horizontal="center"/>
    </xf>
    <xf numFmtId="0" fontId="225" fillId="0" borderId="51">
      <alignment horizontal="center"/>
    </xf>
    <xf numFmtId="0" fontId="225" fillId="0" borderId="51">
      <alignment horizontal="center"/>
    </xf>
    <xf numFmtId="0" fontId="225" fillId="0" borderId="51">
      <alignment horizontal="center"/>
    </xf>
    <xf numFmtId="0" fontId="225" fillId="0" borderId="51">
      <alignment horizontal="center"/>
    </xf>
    <xf numFmtId="0" fontId="225" fillId="0" borderId="51">
      <alignment horizontal="center"/>
    </xf>
    <xf numFmtId="0" fontId="225" fillId="0" borderId="51">
      <alignment horizontal="center"/>
    </xf>
    <xf numFmtId="0" fontId="225" fillId="0" borderId="51">
      <alignment horizontal="center"/>
    </xf>
    <xf numFmtId="0" fontId="225" fillId="0" borderId="51">
      <alignment horizontal="center"/>
    </xf>
    <xf numFmtId="0" fontId="225" fillId="0" borderId="51">
      <alignment horizontal="center"/>
    </xf>
    <xf numFmtId="0" fontId="225" fillId="0" borderId="51">
      <alignment horizontal="center"/>
    </xf>
    <xf numFmtId="0" fontId="225" fillId="0" borderId="51">
      <alignment horizontal="center"/>
    </xf>
    <xf numFmtId="0" fontId="225" fillId="0" borderId="51">
      <alignment horizontal="center"/>
    </xf>
    <xf numFmtId="0" fontId="225" fillId="0" borderId="51">
      <alignment horizontal="center"/>
    </xf>
    <xf numFmtId="0" fontId="225" fillId="0" borderId="51">
      <alignment horizontal="center"/>
    </xf>
    <xf numFmtId="0" fontId="225" fillId="0" borderId="51">
      <alignment horizontal="center"/>
    </xf>
    <xf numFmtId="0" fontId="225" fillId="0" borderId="51">
      <alignment horizontal="center"/>
    </xf>
    <xf numFmtId="0" fontId="225" fillId="0" borderId="51">
      <alignment horizontal="center"/>
    </xf>
    <xf numFmtId="0" fontId="225" fillId="0" borderId="51">
      <alignment horizontal="center"/>
    </xf>
    <xf numFmtId="0" fontId="225" fillId="0" borderId="51">
      <alignment horizontal="center"/>
    </xf>
    <xf numFmtId="0" fontId="225" fillId="0" borderId="51">
      <alignment horizontal="center"/>
    </xf>
    <xf numFmtId="0" fontId="225" fillId="0" borderId="51">
      <alignment horizontal="center"/>
    </xf>
    <xf numFmtId="0" fontId="225" fillId="0" borderId="51">
      <alignment horizontal="center"/>
    </xf>
    <xf numFmtId="0" fontId="225" fillId="0" borderId="51">
      <alignment horizontal="center"/>
    </xf>
    <xf numFmtId="0" fontId="225" fillId="0" borderId="51">
      <alignment horizontal="center"/>
    </xf>
    <xf numFmtId="0" fontId="225" fillId="0" borderId="51">
      <alignment horizontal="center"/>
    </xf>
    <xf numFmtId="0" fontId="225" fillId="0" borderId="51">
      <alignment horizontal="center"/>
    </xf>
    <xf numFmtId="0" fontId="225" fillId="0" borderId="51">
      <alignment horizontal="center"/>
    </xf>
    <xf numFmtId="0" fontId="225" fillId="0" borderId="51">
      <alignment horizontal="center"/>
    </xf>
    <xf numFmtId="0" fontId="225" fillId="0" borderId="51">
      <alignment horizontal="center"/>
    </xf>
    <xf numFmtId="0" fontId="225" fillId="0" borderId="51">
      <alignment horizontal="center"/>
    </xf>
    <xf numFmtId="0" fontId="225" fillId="0" borderId="51">
      <alignment horizontal="center"/>
    </xf>
    <xf numFmtId="0" fontId="225" fillId="0" borderId="51">
      <alignment horizontal="center"/>
    </xf>
    <xf numFmtId="0" fontId="225" fillId="0" borderId="51">
      <alignment horizontal="center"/>
    </xf>
    <xf numFmtId="0" fontId="225" fillId="0" borderId="51">
      <alignment horizontal="center"/>
    </xf>
    <xf numFmtId="0" fontId="225" fillId="0" borderId="51">
      <alignment horizontal="center"/>
    </xf>
    <xf numFmtId="0" fontId="225" fillId="0" borderId="51">
      <alignment horizontal="center"/>
    </xf>
    <xf numFmtId="0" fontId="225" fillId="0" borderId="51">
      <alignment horizontal="center"/>
    </xf>
    <xf numFmtId="0" fontId="225" fillId="0" borderId="51">
      <alignment horizontal="center"/>
    </xf>
    <xf numFmtId="0" fontId="225" fillId="0" borderId="51">
      <alignment horizontal="center"/>
    </xf>
    <xf numFmtId="0" fontId="225" fillId="0" borderId="51">
      <alignment horizontal="center"/>
    </xf>
    <xf numFmtId="0" fontId="225" fillId="0" borderId="51">
      <alignment horizontal="center"/>
    </xf>
    <xf numFmtId="0" fontId="225" fillId="0" borderId="51">
      <alignment horizontal="center"/>
    </xf>
    <xf numFmtId="0" fontId="225" fillId="0" borderId="51">
      <alignment horizontal="center"/>
    </xf>
    <xf numFmtId="0" fontId="225" fillId="0" borderId="51">
      <alignment horizontal="center"/>
    </xf>
    <xf numFmtId="0" fontId="225" fillId="0" borderId="51">
      <alignment horizontal="center"/>
    </xf>
    <xf numFmtId="0" fontId="225" fillId="0" borderId="51">
      <alignment horizontal="center"/>
    </xf>
    <xf numFmtId="0" fontId="225" fillId="0" borderId="51">
      <alignment horizontal="center"/>
    </xf>
    <xf numFmtId="0" fontId="225" fillId="0" borderId="51">
      <alignment horizontal="center"/>
    </xf>
    <xf numFmtId="0" fontId="225" fillId="0" borderId="51">
      <alignment horizontal="center"/>
    </xf>
    <xf numFmtId="0" fontId="225" fillId="0" borderId="51">
      <alignment horizontal="center"/>
    </xf>
    <xf numFmtId="0" fontId="225" fillId="0" borderId="51">
      <alignment horizontal="center"/>
    </xf>
    <xf numFmtId="0" fontId="225" fillId="0" borderId="51">
      <alignment horizontal="center"/>
    </xf>
    <xf numFmtId="0" fontId="225" fillId="0" borderId="51">
      <alignment horizontal="center"/>
    </xf>
    <xf numFmtId="0" fontId="225" fillId="0" borderId="51">
      <alignment horizontal="center"/>
    </xf>
    <xf numFmtId="0" fontId="225" fillId="0" borderId="51">
      <alignment horizontal="center"/>
    </xf>
    <xf numFmtId="0" fontId="225" fillId="0" borderId="51">
      <alignment horizontal="center"/>
    </xf>
    <xf numFmtId="0" fontId="225" fillId="0" borderId="51">
      <alignment horizontal="center"/>
    </xf>
    <xf numFmtId="0" fontId="225" fillId="0" borderId="51">
      <alignment horizontal="center"/>
    </xf>
    <xf numFmtId="0" fontId="225" fillId="0" borderId="51">
      <alignment horizontal="center"/>
    </xf>
    <xf numFmtId="0" fontId="225" fillId="0" borderId="51">
      <alignment horizontal="center"/>
    </xf>
    <xf numFmtId="0" fontId="225" fillId="0" borderId="51">
      <alignment horizontal="center"/>
    </xf>
    <xf numFmtId="0" fontId="225" fillId="0" borderId="51">
      <alignment horizontal="center"/>
    </xf>
    <xf numFmtId="0" fontId="225" fillId="0" borderId="51">
      <alignment horizontal="center"/>
    </xf>
    <xf numFmtId="0" fontId="225" fillId="0" borderId="51">
      <alignment horizontal="center"/>
    </xf>
    <xf numFmtId="0" fontId="225" fillId="0" borderId="51">
      <alignment horizontal="center"/>
    </xf>
    <xf numFmtId="0" fontId="225" fillId="0" borderId="51">
      <alignment horizontal="center"/>
    </xf>
    <xf numFmtId="0" fontId="225" fillId="0" borderId="51">
      <alignment horizontal="center"/>
    </xf>
    <xf numFmtId="0" fontId="225" fillId="0" borderId="51">
      <alignment horizontal="center"/>
    </xf>
    <xf numFmtId="0" fontId="225" fillId="0" borderId="51">
      <alignment horizontal="center"/>
    </xf>
    <xf numFmtId="0" fontId="225" fillId="0" borderId="51">
      <alignment horizontal="center"/>
    </xf>
    <xf numFmtId="0" fontId="225" fillId="0" borderId="51">
      <alignment horizontal="center"/>
    </xf>
    <xf numFmtId="0" fontId="225" fillId="0" borderId="51">
      <alignment horizontal="center"/>
    </xf>
    <xf numFmtId="0" fontId="225" fillId="0" borderId="51">
      <alignment horizontal="center"/>
    </xf>
    <xf numFmtId="0" fontId="225" fillId="0" borderId="51">
      <alignment horizontal="center"/>
    </xf>
    <xf numFmtId="0" fontId="225" fillId="0" borderId="51">
      <alignment horizontal="center"/>
    </xf>
    <xf numFmtId="0" fontId="225" fillId="0" borderId="51">
      <alignment horizontal="center"/>
    </xf>
    <xf numFmtId="0" fontId="225" fillId="0" borderId="51">
      <alignment horizontal="center"/>
    </xf>
    <xf numFmtId="0" fontId="225" fillId="0" borderId="51">
      <alignment horizontal="center"/>
    </xf>
    <xf numFmtId="3" fontId="214" fillId="0" borderId="0" applyFont="0" applyFill="0" applyBorder="0" applyAlignment="0" applyProtection="0"/>
    <xf numFmtId="3" fontId="214" fillId="0" borderId="0" applyFont="0" applyFill="0" applyBorder="0" applyAlignment="0" applyProtection="0"/>
    <xf numFmtId="3" fontId="214" fillId="0" borderId="0" applyFont="0" applyFill="0" applyBorder="0" applyAlignment="0" applyProtection="0"/>
    <xf numFmtId="3" fontId="214" fillId="0" borderId="0" applyFont="0" applyFill="0" applyBorder="0" applyAlignment="0" applyProtection="0"/>
    <xf numFmtId="3" fontId="214" fillId="0" borderId="0" applyFont="0" applyFill="0" applyBorder="0" applyAlignment="0" applyProtection="0"/>
    <xf numFmtId="3" fontId="214" fillId="0" borderId="0" applyFont="0" applyFill="0" applyBorder="0" applyAlignment="0" applyProtection="0"/>
    <xf numFmtId="3" fontId="214" fillId="0" borderId="0" applyFont="0" applyFill="0" applyBorder="0" applyAlignment="0" applyProtection="0"/>
    <xf numFmtId="3" fontId="214" fillId="0" borderId="0" applyFont="0" applyFill="0" applyBorder="0" applyAlignment="0" applyProtection="0"/>
    <xf numFmtId="3" fontId="214" fillId="0" borderId="0" applyFont="0" applyFill="0" applyBorder="0" applyAlignment="0" applyProtection="0"/>
    <xf numFmtId="3" fontId="214" fillId="0" borderId="0" applyFont="0" applyFill="0" applyBorder="0" applyAlignment="0" applyProtection="0"/>
    <xf numFmtId="3" fontId="214" fillId="0" borderId="0" applyFont="0" applyFill="0" applyBorder="0" applyAlignment="0" applyProtection="0"/>
    <xf numFmtId="3" fontId="214" fillId="0" borderId="0" applyFont="0" applyFill="0" applyBorder="0" applyAlignment="0" applyProtection="0"/>
    <xf numFmtId="3" fontId="214" fillId="0" borderId="0" applyFont="0" applyFill="0" applyBorder="0" applyAlignment="0" applyProtection="0"/>
    <xf numFmtId="3" fontId="214" fillId="0" borderId="0" applyFont="0" applyFill="0" applyBorder="0" applyAlignment="0" applyProtection="0"/>
    <xf numFmtId="3" fontId="214" fillId="0" borderId="0" applyFont="0" applyFill="0" applyBorder="0" applyAlignment="0" applyProtection="0"/>
    <xf numFmtId="3" fontId="214" fillId="0" borderId="0" applyFont="0" applyFill="0" applyBorder="0" applyAlignment="0" applyProtection="0"/>
    <xf numFmtId="3" fontId="214" fillId="0" borderId="0" applyFont="0" applyFill="0" applyBorder="0" applyAlignment="0" applyProtection="0"/>
    <xf numFmtId="3" fontId="214" fillId="0" borderId="0" applyFont="0" applyFill="0" applyBorder="0" applyAlignment="0" applyProtection="0"/>
    <xf numFmtId="3" fontId="214" fillId="0" borderId="0" applyFont="0" applyFill="0" applyBorder="0" applyAlignment="0" applyProtection="0"/>
    <xf numFmtId="3" fontId="214" fillId="0" borderId="0" applyFont="0" applyFill="0" applyBorder="0" applyAlignment="0" applyProtection="0"/>
    <xf numFmtId="3" fontId="214" fillId="0" borderId="0" applyFont="0" applyFill="0" applyBorder="0" applyAlignment="0" applyProtection="0"/>
    <xf numFmtId="0" fontId="214" fillId="76" borderId="0" applyNumberFormat="0" applyFont="0" applyBorder="0" applyAlignment="0" applyProtection="0"/>
    <xf numFmtId="0" fontId="214" fillId="76" borderId="0" applyNumberFormat="0" applyFont="0" applyBorder="0" applyAlignment="0" applyProtection="0"/>
    <xf numFmtId="0" fontId="214" fillId="76" borderId="0" applyNumberFormat="0" applyFont="0" applyBorder="0" applyAlignment="0" applyProtection="0"/>
    <xf numFmtId="0" fontId="214" fillId="76" borderId="0" applyNumberFormat="0" applyFont="0" applyBorder="0" applyAlignment="0" applyProtection="0"/>
    <xf numFmtId="0" fontId="214" fillId="76" borderId="0" applyNumberFormat="0" applyFont="0" applyBorder="0" applyAlignment="0" applyProtection="0"/>
    <xf numFmtId="0" fontId="214" fillId="76" borderId="0" applyNumberFormat="0" applyFont="0" applyBorder="0" applyAlignment="0" applyProtection="0"/>
    <xf numFmtId="0" fontId="214" fillId="76" borderId="0" applyNumberFormat="0" applyFont="0" applyBorder="0" applyAlignment="0" applyProtection="0"/>
    <xf numFmtId="0" fontId="214" fillId="76" borderId="0" applyNumberFormat="0" applyFont="0" applyBorder="0" applyAlignment="0" applyProtection="0"/>
    <xf numFmtId="0" fontId="214" fillId="76" borderId="0" applyNumberFormat="0" applyFont="0" applyBorder="0" applyAlignment="0" applyProtection="0"/>
    <xf numFmtId="0" fontId="214" fillId="76" borderId="0" applyNumberFormat="0" applyFont="0" applyBorder="0" applyAlignment="0" applyProtection="0"/>
    <xf numFmtId="0" fontId="214" fillId="76" borderId="0" applyNumberFormat="0" applyFont="0" applyBorder="0" applyAlignment="0" applyProtection="0"/>
    <xf numFmtId="0" fontId="214" fillId="76" borderId="0" applyNumberFormat="0" applyFont="0" applyBorder="0" applyAlignment="0" applyProtection="0"/>
    <xf numFmtId="0" fontId="214" fillId="76" borderId="0" applyNumberFormat="0" applyFont="0" applyBorder="0" applyAlignment="0" applyProtection="0"/>
    <xf numFmtId="0" fontId="214" fillId="76" borderId="0" applyNumberFormat="0" applyFont="0" applyBorder="0" applyAlignment="0" applyProtection="0"/>
    <xf numFmtId="0" fontId="214" fillId="76" borderId="0" applyNumberFormat="0" applyFont="0" applyBorder="0" applyAlignment="0" applyProtection="0"/>
    <xf numFmtId="0" fontId="214" fillId="76" borderId="0" applyNumberFormat="0" applyFont="0" applyBorder="0" applyAlignment="0" applyProtection="0"/>
    <xf numFmtId="0" fontId="214" fillId="76" borderId="0" applyNumberFormat="0" applyFont="0" applyBorder="0" applyAlignment="0" applyProtection="0"/>
    <xf numFmtId="0" fontId="214" fillId="76" borderId="0" applyNumberFormat="0" applyFont="0" applyBorder="0" applyAlignment="0" applyProtection="0"/>
    <xf numFmtId="0" fontId="214" fillId="76" borderId="0" applyNumberFormat="0" applyFont="0" applyBorder="0" applyAlignment="0" applyProtection="0"/>
    <xf numFmtId="0" fontId="214" fillId="76" borderId="0" applyNumberFormat="0" applyFont="0" applyBorder="0" applyAlignment="0" applyProtection="0"/>
    <xf numFmtId="0" fontId="214" fillId="76" borderId="0" applyNumberFormat="0" applyFont="0" applyBorder="0" applyAlignment="0" applyProtection="0"/>
    <xf numFmtId="219" fontId="21" fillId="31" borderId="0" applyFont="0" applyBorder="0" applyAlignment="0" applyProtection="0"/>
    <xf numFmtId="219" fontId="21" fillId="31" borderId="0" applyFont="0" applyBorder="0" applyAlignment="0" applyProtection="0"/>
    <xf numFmtId="219" fontId="21" fillId="31" borderId="0" applyFont="0" applyBorder="0" applyAlignment="0" applyProtection="0"/>
    <xf numFmtId="0" fontId="167" fillId="67" borderId="0">
      <alignment horizontal="right" vertical="center"/>
    </xf>
    <xf numFmtId="166" fontId="216" fillId="0" borderId="83" applyFont="0" applyAlignment="0">
      <alignment vertical="top" wrapText="1"/>
    </xf>
    <xf numFmtId="0" fontId="21" fillId="31" borderId="6" applyNumberFormat="0" applyFont="0" applyAlignment="0"/>
    <xf numFmtId="0" fontId="40" fillId="30" borderId="84" applyNumberFormat="0" applyFill="0">
      <alignment horizontal="left"/>
    </xf>
    <xf numFmtId="0" fontId="40" fillId="30" borderId="84" applyNumberFormat="0">
      <alignment horizontal="left"/>
    </xf>
    <xf numFmtId="0" fontId="21" fillId="31" borderId="6" applyNumberFormat="0" applyFont="0" applyAlignment="0"/>
    <xf numFmtId="0" fontId="21" fillId="31" borderId="6" applyNumberFormat="0" applyFont="0" applyAlignment="0"/>
    <xf numFmtId="0" fontId="226" fillId="66" borderId="62">
      <protection locked="0"/>
    </xf>
    <xf numFmtId="0" fontId="109" fillId="30" borderId="62" applyFill="0" applyProtection="0">
      <alignment horizontal="left" wrapText="1"/>
    </xf>
    <xf numFmtId="0" fontId="62" fillId="31" borderId="62" applyAlignment="0">
      <alignment horizontal="center" vertical="center" wrapText="1"/>
    </xf>
    <xf numFmtId="0" fontId="48" fillId="31" borderId="62" applyProtection="0">
      <alignment horizontal="center" vertical="center" wrapText="1"/>
    </xf>
    <xf numFmtId="0" fontId="48" fillId="31" borderId="62" applyAlignment="0">
      <alignment horizontal="center" vertical="top" wrapText="1"/>
    </xf>
    <xf numFmtId="0" fontId="48" fillId="31" borderId="62" applyAlignment="0" applyProtection="0">
      <alignment vertical="top" wrapText="1"/>
    </xf>
    <xf numFmtId="220" fontId="165" fillId="0" borderId="0" applyFont="0" applyFill="0" applyBorder="0" applyAlignment="0" applyProtection="0">
      <alignment horizontal="left"/>
      <protection locked="0"/>
    </xf>
    <xf numFmtId="220" fontId="227" fillId="0" borderId="62" applyFont="0" applyFill="0" applyBorder="0" applyAlignment="0" applyProtection="0">
      <alignment horizontal="left"/>
      <protection locked="0"/>
    </xf>
    <xf numFmtId="0" fontId="48" fillId="31" borderId="0" applyBorder="0">
      <alignment horizontal="left"/>
    </xf>
    <xf numFmtId="220" fontId="25" fillId="0" borderId="0" applyFont="0" applyFill="0" applyBorder="0" applyAlignment="0" applyProtection="0">
      <alignment horizontal="left"/>
      <protection locked="0"/>
    </xf>
    <xf numFmtId="0" fontId="228" fillId="72" borderId="0"/>
    <xf numFmtId="0" fontId="19" fillId="72" borderId="0">
      <alignment horizontal="left"/>
    </xf>
    <xf numFmtId="0" fontId="19" fillId="72" borderId="0">
      <alignment horizontal="left" indent="1"/>
    </xf>
    <xf numFmtId="0" fontId="19" fillId="72" borderId="0">
      <alignment horizontal="left" vertical="center" indent="2"/>
    </xf>
    <xf numFmtId="221" fontId="38" fillId="0" borderId="0" applyFont="0" applyFill="0" applyBorder="0">
      <alignment horizontal="left"/>
      <protection locked="0"/>
    </xf>
    <xf numFmtId="221" fontId="165" fillId="0" borderId="0" applyFont="0" applyFill="0" applyBorder="0">
      <alignment horizontal="left"/>
      <protection locked="0"/>
    </xf>
    <xf numFmtId="221" fontId="227" fillId="0" borderId="62">
      <alignment horizontal="left"/>
      <protection locked="0"/>
    </xf>
    <xf numFmtId="222" fontId="165" fillId="0" borderId="0" applyFont="0" applyFill="0" applyBorder="0" applyAlignment="0" applyProtection="0">
      <alignment horizontal="left"/>
      <protection locked="0"/>
    </xf>
    <xf numFmtId="223" fontId="47" fillId="0" borderId="62" applyFill="0" applyAlignment="0"/>
    <xf numFmtId="222" fontId="165" fillId="0" borderId="0" applyFont="0" applyFill="0" applyBorder="0" applyAlignment="0" applyProtection="0">
      <alignment horizontal="left"/>
      <protection locked="0"/>
    </xf>
    <xf numFmtId="222" fontId="165" fillId="0" borderId="0" applyFont="0" applyFill="0" applyBorder="0" applyAlignment="0" applyProtection="0">
      <alignment horizontal="left"/>
      <protection locked="0"/>
    </xf>
    <xf numFmtId="0" fontId="229" fillId="0" borderId="0">
      <alignment horizontal="center"/>
    </xf>
    <xf numFmtId="15" fontId="157" fillId="0" borderId="0">
      <alignment horizontal="center"/>
    </xf>
    <xf numFmtId="222" fontId="165" fillId="0" borderId="0" applyFont="0" applyFill="0" applyBorder="0" applyAlignment="0" applyProtection="0">
      <alignment horizontal="left"/>
      <protection locked="0"/>
    </xf>
    <xf numFmtId="0" fontId="230" fillId="0" borderId="0" applyNumberFormat="0" applyFill="0" applyBorder="0" applyAlignment="0" applyProtection="0"/>
    <xf numFmtId="0" fontId="68" fillId="0" borderId="0" applyNumberFormat="0" applyFill="0" applyBorder="0" applyAlignment="0" applyProtection="0"/>
    <xf numFmtId="0" fontId="231" fillId="0" borderId="0" applyNumberFormat="0" applyFill="0" applyBorder="0" applyAlignment="0" applyProtection="0"/>
    <xf numFmtId="0" fontId="68" fillId="0" borderId="0" applyNumberFormat="0" applyFill="0" applyBorder="0" applyAlignment="0" applyProtection="0"/>
    <xf numFmtId="0" fontId="231" fillId="0" borderId="0" applyNumberFormat="0" applyFill="0" applyBorder="0" applyAlignment="0" applyProtection="0"/>
    <xf numFmtId="0" fontId="231" fillId="0" borderId="0" applyNumberFormat="0" applyFill="0" applyBorder="0" applyAlignment="0" applyProtection="0"/>
    <xf numFmtId="0" fontId="231" fillId="0" borderId="0" applyNumberFormat="0" applyFill="0" applyBorder="0" applyAlignment="0" applyProtection="0"/>
    <xf numFmtId="0" fontId="230" fillId="0" borderId="0" applyNumberFormat="0" applyFill="0" applyBorder="0" applyAlignment="0" applyProtection="0"/>
    <xf numFmtId="0" fontId="68" fillId="0" borderId="0" applyNumberFormat="0" applyFill="0" applyBorder="0" applyAlignment="0" applyProtection="0"/>
    <xf numFmtId="0" fontId="230"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191" fontId="68" fillId="0" borderId="0" applyNumberFormat="0" applyFill="0" applyBorder="0" applyAlignment="0" applyProtection="0"/>
    <xf numFmtId="191" fontId="68" fillId="0" borderId="0" applyNumberFormat="0" applyFill="0" applyBorder="0" applyAlignment="0" applyProtection="0"/>
    <xf numFmtId="191" fontId="68" fillId="0" borderId="0" applyNumberFormat="0" applyFill="0" applyBorder="0" applyAlignment="0" applyProtection="0"/>
    <xf numFmtId="191" fontId="68" fillId="0" borderId="0" applyNumberFormat="0" applyFill="0" applyBorder="0" applyAlignment="0" applyProtection="0"/>
    <xf numFmtId="191" fontId="68" fillId="0" borderId="0" applyNumberFormat="0" applyFill="0" applyBorder="0" applyAlignment="0" applyProtection="0"/>
    <xf numFmtId="0" fontId="230" fillId="0" borderId="0" applyNumberFormat="0" applyFill="0" applyBorder="0" applyAlignment="0" applyProtection="0"/>
    <xf numFmtId="0" fontId="165" fillId="63" borderId="0"/>
    <xf numFmtId="0" fontId="20" fillId="71" borderId="0"/>
    <xf numFmtId="191" fontId="165" fillId="63" borderId="0"/>
    <xf numFmtId="0" fontId="232" fillId="63" borderId="0"/>
    <xf numFmtId="191" fontId="69" fillId="0" borderId="26" applyNumberFormat="0" applyFill="0" applyAlignment="0" applyProtection="0"/>
    <xf numFmtId="0" fontId="233" fillId="0" borderId="26" applyNumberFormat="0" applyFill="0" applyAlignment="0" applyProtection="0"/>
    <xf numFmtId="0" fontId="76" fillId="0" borderId="85" applyNumberFormat="0" applyFill="0" applyAlignment="0" applyProtection="0"/>
    <xf numFmtId="191" fontId="69" fillId="0" borderId="26" applyNumberFormat="0" applyFill="0" applyAlignment="0" applyProtection="0"/>
    <xf numFmtId="0" fontId="76" fillId="0" borderId="85" applyNumberFormat="0" applyFill="0" applyAlignment="0" applyProtection="0"/>
    <xf numFmtId="0" fontId="234" fillId="0" borderId="26" applyNumberFormat="0" applyFill="0" applyAlignment="0" applyProtection="0"/>
    <xf numFmtId="0" fontId="76" fillId="0" borderId="85" applyNumberFormat="0" applyFill="0" applyAlignment="0" applyProtection="0"/>
    <xf numFmtId="0" fontId="76" fillId="0" borderId="85" applyNumberFormat="0" applyFill="0" applyAlignment="0" applyProtection="0"/>
    <xf numFmtId="191" fontId="69" fillId="0" borderId="26" applyNumberFormat="0" applyFill="0" applyAlignment="0" applyProtection="0"/>
    <xf numFmtId="0" fontId="69" fillId="0" borderId="26" applyNumberFormat="0" applyFill="0" applyAlignment="0" applyProtection="0"/>
    <xf numFmtId="191" fontId="69" fillId="0" borderId="26" applyNumberFormat="0" applyFill="0" applyAlignment="0" applyProtection="0"/>
    <xf numFmtId="0" fontId="69" fillId="0" borderId="26" applyNumberFormat="0" applyFill="0" applyAlignment="0" applyProtection="0"/>
    <xf numFmtId="191" fontId="69" fillId="0" borderId="26" applyNumberFormat="0" applyFill="0" applyAlignment="0" applyProtection="0"/>
    <xf numFmtId="191" fontId="69" fillId="0" borderId="26" applyNumberFormat="0" applyFill="0" applyAlignment="0" applyProtection="0"/>
    <xf numFmtId="191" fontId="69" fillId="0" borderId="26" applyNumberFormat="0" applyFill="0" applyAlignment="0" applyProtection="0"/>
    <xf numFmtId="191" fontId="69" fillId="0" borderId="26" applyNumberFormat="0" applyFill="0" applyAlignment="0" applyProtection="0"/>
    <xf numFmtId="191" fontId="69" fillId="0" borderId="26" applyNumberFormat="0" applyFill="0" applyAlignment="0" applyProtection="0"/>
    <xf numFmtId="191" fontId="70" fillId="0" borderId="0" applyNumberFormat="0" applyFill="0" applyBorder="0" applyAlignment="0" applyProtection="0"/>
    <xf numFmtId="0" fontId="235" fillId="0" borderId="0" applyNumberFormat="0" applyFill="0" applyBorder="0" applyAlignment="0" applyProtection="0"/>
    <xf numFmtId="0" fontId="208" fillId="0" borderId="0" applyNumberFormat="0" applyFill="0" applyBorder="0" applyAlignment="0" applyProtection="0"/>
    <xf numFmtId="191" fontId="70" fillId="0" borderId="0" applyNumberFormat="0" applyFill="0" applyBorder="0" applyAlignment="0" applyProtection="0"/>
    <xf numFmtId="0" fontId="208" fillId="0" borderId="0" applyNumberFormat="0" applyFill="0" applyBorder="0" applyAlignment="0" applyProtection="0"/>
    <xf numFmtId="0" fontId="236" fillId="0" borderId="0" applyNumberFormat="0" applyFill="0" applyBorder="0" applyAlignment="0" applyProtection="0"/>
    <xf numFmtId="0" fontId="208" fillId="0" borderId="0" applyNumberFormat="0" applyFill="0" applyBorder="0" applyAlignment="0" applyProtection="0"/>
    <xf numFmtId="0" fontId="208" fillId="0" borderId="0" applyNumberFormat="0" applyFill="0" applyBorder="0" applyAlignment="0" applyProtection="0"/>
    <xf numFmtId="191" fontId="70" fillId="0" borderId="0" applyNumberFormat="0" applyFill="0" applyBorder="0" applyAlignment="0" applyProtection="0"/>
    <xf numFmtId="191" fontId="70" fillId="0" borderId="0" applyNumberFormat="0" applyFill="0" applyBorder="0" applyAlignment="0" applyProtection="0"/>
    <xf numFmtId="0" fontId="70" fillId="0" borderId="0" applyNumberFormat="0" applyFill="0" applyBorder="0" applyAlignment="0" applyProtection="0"/>
    <xf numFmtId="191" fontId="70" fillId="0" borderId="0" applyNumberFormat="0" applyFill="0" applyBorder="0" applyAlignment="0" applyProtection="0"/>
    <xf numFmtId="191" fontId="70" fillId="0" borderId="0" applyNumberFormat="0" applyFill="0" applyBorder="0" applyAlignment="0" applyProtection="0"/>
    <xf numFmtId="191" fontId="70" fillId="0" borderId="0" applyNumberFormat="0" applyFill="0" applyBorder="0" applyAlignment="0" applyProtection="0"/>
    <xf numFmtId="191" fontId="70" fillId="0" borderId="0" applyNumberFormat="0" applyFill="0" applyBorder="0" applyAlignment="0" applyProtection="0"/>
    <xf numFmtId="191" fontId="70" fillId="0" borderId="0" applyNumberFormat="0" applyFill="0" applyBorder="0" applyAlignment="0" applyProtection="0"/>
    <xf numFmtId="224" fontId="165" fillId="0" borderId="0" applyFont="0" applyFill="0" applyBorder="0" applyAlignment="0" applyProtection="0">
      <alignment horizontal="left"/>
      <protection locked="0"/>
    </xf>
    <xf numFmtId="0" fontId="237" fillId="0" borderId="0"/>
    <xf numFmtId="0" fontId="238" fillId="0" borderId="0"/>
    <xf numFmtId="0" fontId="239" fillId="0" borderId="0"/>
    <xf numFmtId="0" fontId="239" fillId="0" borderId="0"/>
    <xf numFmtId="0" fontId="7" fillId="0" borderId="0"/>
    <xf numFmtId="9" fontId="238" fillId="0" borderId="0"/>
    <xf numFmtId="9" fontId="239" fillId="0" borderId="0"/>
    <xf numFmtId="9" fontId="239" fillId="0" borderId="0"/>
    <xf numFmtId="9" fontId="7" fillId="0" borderId="0" applyFont="0" applyFill="0" applyBorder="0" applyAlignment="0" applyProtection="0"/>
    <xf numFmtId="0" fontId="7" fillId="0" borderId="0"/>
    <xf numFmtId="0" fontId="237" fillId="0" borderId="0"/>
    <xf numFmtId="0" fontId="239" fillId="0" borderId="0"/>
    <xf numFmtId="0" fontId="7" fillId="0" borderId="0"/>
    <xf numFmtId="9" fontId="7" fillId="0" borderId="0" applyFont="0" applyFill="0" applyBorder="0" applyAlignment="0" applyProtection="0"/>
    <xf numFmtId="0" fontId="7" fillId="0" borderId="0"/>
    <xf numFmtId="0" fontId="45" fillId="31" borderId="60">
      <alignment horizontal="right"/>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6" fontId="40" fillId="0" borderId="0" applyFont="0" applyFill="0" applyBorder="0" applyAlignment="0" applyProtection="0"/>
    <xf numFmtId="9" fontId="40" fillId="0" borderId="0" applyFont="0" applyFill="0" applyBorder="0" applyAlignment="0" applyProtection="0"/>
    <xf numFmtId="9" fontId="240" fillId="0" borderId="0" applyFont="0" applyFill="0" applyBorder="0" applyAlignment="0" applyProtection="0"/>
    <xf numFmtId="0" fontId="7" fillId="0" borderId="0"/>
    <xf numFmtId="165" fontId="40" fillId="0" borderId="0" applyFont="0" applyFill="0" applyBorder="0" applyAlignment="0" applyProtection="0"/>
    <xf numFmtId="0" fontId="7" fillId="0" borderId="0"/>
    <xf numFmtId="166"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40" fillId="0" borderId="0"/>
    <xf numFmtId="0" fontId="7" fillId="0" borderId="0"/>
    <xf numFmtId="0" fontId="53" fillId="33" borderId="59" applyBorder="0"/>
    <xf numFmtId="0" fontId="7" fillId="0" borderId="0"/>
    <xf numFmtId="0" fontId="7" fillId="0" borderId="0"/>
    <xf numFmtId="166" fontId="40" fillId="0" borderId="0" applyFont="0" applyFill="0" applyBorder="0" applyAlignment="0" applyProtection="0"/>
    <xf numFmtId="166" fontId="40" fillId="0" borderId="0" applyFont="0" applyFill="0" applyBorder="0" applyAlignment="0" applyProtection="0"/>
    <xf numFmtId="0" fontId="7" fillId="0" borderId="0"/>
    <xf numFmtId="0" fontId="241" fillId="0" borderId="86" applyNumberFormat="0" applyFill="0" applyProtection="0">
      <alignment horizontal="center" vertical="center"/>
    </xf>
    <xf numFmtId="3" fontId="242" fillId="0" borderId="87" applyFont="0" applyFill="0" applyAlignment="0" applyProtection="0"/>
    <xf numFmtId="3" fontId="242" fillId="0" borderId="87" applyFont="0" applyFill="0" applyAlignment="0" applyProtection="0"/>
    <xf numFmtId="3" fontId="242" fillId="0" borderId="87" applyFont="0" applyFill="0" applyAlignment="0" applyProtection="0"/>
    <xf numFmtId="3" fontId="242" fillId="0" borderId="87" applyFont="0" applyFill="0" applyAlignment="0" applyProtection="0"/>
    <xf numFmtId="3" fontId="242" fillId="0" borderId="87" applyFont="0" applyFill="0" applyAlignment="0" applyProtection="0"/>
    <xf numFmtId="3" fontId="242" fillId="0" borderId="87" applyFont="0" applyFill="0" applyAlignment="0" applyProtection="0"/>
    <xf numFmtId="3" fontId="242" fillId="0" borderId="87" applyFont="0" applyFill="0" applyAlignment="0" applyProtection="0"/>
    <xf numFmtId="3" fontId="242" fillId="0" borderId="87" applyFont="0" applyFill="0" applyAlignment="0" applyProtection="0"/>
    <xf numFmtId="3" fontId="241" fillId="0" borderId="86" applyNumberFormat="0" applyFill="0" applyAlignment="0" applyProtection="0"/>
    <xf numFmtId="0" fontId="241" fillId="0" borderId="86" applyNumberFormat="0" applyFill="0" applyAlignment="0" applyProtection="0"/>
    <xf numFmtId="3" fontId="241" fillId="0" borderId="86" applyNumberFormat="0" applyFill="0" applyAlignment="0" applyProtection="0"/>
    <xf numFmtId="0" fontId="241" fillId="0" borderId="86" applyNumberFormat="0" applyFill="0" applyAlignment="0" applyProtection="0"/>
    <xf numFmtId="0" fontId="241" fillId="0" borderId="86" applyNumberFormat="0" applyFill="0" applyAlignment="0" applyProtection="0"/>
    <xf numFmtId="0" fontId="241" fillId="0" borderId="86" applyNumberFormat="0" applyFill="0" applyAlignment="0" applyProtection="0"/>
    <xf numFmtId="0" fontId="241" fillId="0" borderId="86" applyNumberFormat="0" applyFill="0" applyAlignment="0" applyProtection="0"/>
    <xf numFmtId="0" fontId="241" fillId="0" borderId="86" applyNumberFormat="0" applyFill="0" applyAlignment="0" applyProtection="0"/>
    <xf numFmtId="3" fontId="242" fillId="0" borderId="0" applyNumberFormat="0" applyBorder="0" applyAlignment="0" applyProtection="0"/>
    <xf numFmtId="3" fontId="242" fillId="0" borderId="0" applyNumberFormat="0" applyBorder="0" applyAlignment="0" applyProtection="0"/>
    <xf numFmtId="3" fontId="242" fillId="0" borderId="0" applyNumberFormat="0" applyBorder="0" applyAlignment="0" applyProtection="0"/>
    <xf numFmtId="3" fontId="242" fillId="0" borderId="0" applyNumberFormat="0" applyBorder="0" applyAlignment="0" applyProtection="0"/>
    <xf numFmtId="3" fontId="242" fillId="0" borderId="0" applyNumberFormat="0" applyBorder="0" applyAlignment="0" applyProtection="0"/>
    <xf numFmtId="3" fontId="242" fillId="0" borderId="87" applyNumberFormat="0" applyBorder="0" applyAlignment="0" applyProtection="0"/>
    <xf numFmtId="3" fontId="242" fillId="0" borderId="87" applyNumberFormat="0" applyBorder="0" applyAlignment="0" applyProtection="0"/>
    <xf numFmtId="3" fontId="242" fillId="0" borderId="87" applyNumberFormat="0" applyBorder="0" applyAlignment="0" applyProtection="0"/>
    <xf numFmtId="0" fontId="242" fillId="0" borderId="87" applyNumberFormat="0" applyFill="0" applyAlignment="0" applyProtection="0"/>
    <xf numFmtId="0" fontId="242" fillId="0" borderId="87" applyNumberFormat="0" applyFill="0" applyAlignment="0" applyProtection="0"/>
    <xf numFmtId="0" fontId="242" fillId="0" borderId="87">
      <alignment horizontal="right" vertical="center"/>
    </xf>
    <xf numFmtId="3" fontId="242" fillId="77" borderId="87">
      <alignment horizontal="center" vertical="center"/>
    </xf>
    <xf numFmtId="0" fontId="242" fillId="77" borderId="87">
      <alignment horizontal="right" vertical="center"/>
    </xf>
    <xf numFmtId="0" fontId="241" fillId="0" borderId="88">
      <alignment horizontal="left" vertical="center"/>
    </xf>
    <xf numFmtId="0" fontId="241" fillId="0" borderId="89">
      <alignment horizontal="center" vertical="center"/>
    </xf>
    <xf numFmtId="0" fontId="243" fillId="0" borderId="90">
      <alignment horizontal="center" vertical="center"/>
    </xf>
    <xf numFmtId="0" fontId="242" fillId="39" borderId="87"/>
    <xf numFmtId="3" fontId="244" fillId="0" borderId="87"/>
    <xf numFmtId="3" fontId="245" fillId="0" borderId="87"/>
    <xf numFmtId="0" fontId="241" fillId="0" borderId="89">
      <alignment horizontal="left" vertical="top"/>
    </xf>
    <xf numFmtId="0" fontId="246" fillId="0" borderId="87"/>
    <xf numFmtId="0" fontId="241" fillId="0" borderId="89">
      <alignment horizontal="left" vertical="center"/>
    </xf>
    <xf numFmtId="0" fontId="242" fillId="77" borderId="91"/>
    <xf numFmtId="3" fontId="242" fillId="0" borderId="87">
      <alignment horizontal="right" vertical="center"/>
    </xf>
    <xf numFmtId="0" fontId="241" fillId="0" borderId="89">
      <alignment horizontal="right" vertical="center"/>
    </xf>
    <xf numFmtId="0" fontId="242" fillId="0" borderId="90">
      <alignment horizontal="center" vertical="center"/>
    </xf>
    <xf numFmtId="3" fontId="242" fillId="0" borderId="87"/>
    <xf numFmtId="3" fontId="242" fillId="0" borderId="87"/>
    <xf numFmtId="0" fontId="242" fillId="0" borderId="90">
      <alignment horizontal="center" vertical="center" wrapText="1"/>
    </xf>
    <xf numFmtId="0" fontId="247" fillId="0" borderId="90">
      <alignment horizontal="left" vertical="center" indent="1"/>
    </xf>
    <xf numFmtId="0" fontId="248" fillId="0" borderId="87"/>
    <xf numFmtId="0" fontId="241" fillId="0" borderId="88">
      <alignment horizontal="left" vertical="center"/>
    </xf>
    <xf numFmtId="3" fontId="242" fillId="0" borderId="87">
      <alignment horizontal="center" vertical="center"/>
    </xf>
    <xf numFmtId="0" fontId="241" fillId="0" borderId="89">
      <alignment horizontal="center" vertical="center"/>
    </xf>
    <xf numFmtId="0" fontId="241" fillId="0" borderId="89">
      <alignment horizontal="center" vertical="center"/>
    </xf>
    <xf numFmtId="0" fontId="241" fillId="0" borderId="88">
      <alignment horizontal="left" vertical="center"/>
    </xf>
    <xf numFmtId="0" fontId="241" fillId="0" borderId="88">
      <alignment horizontal="left" vertical="center"/>
    </xf>
    <xf numFmtId="0" fontId="249" fillId="0" borderId="87"/>
    <xf numFmtId="3" fontId="241" fillId="0" borderId="86" applyFill="0" applyAlignment="0" applyProtection="0"/>
    <xf numFmtId="3" fontId="241" fillId="0" borderId="86" applyFill="0" applyAlignment="0" applyProtection="0"/>
    <xf numFmtId="3" fontId="241" fillId="0" borderId="86" applyFill="0" applyAlignment="0" applyProtection="0"/>
    <xf numFmtId="3" fontId="241" fillId="0" borderId="86" applyFill="0" applyAlignment="0" applyProtection="0"/>
    <xf numFmtId="0" fontId="241" fillId="0" borderId="86" applyFill="0" applyAlignment="0" applyProtection="0"/>
    <xf numFmtId="3" fontId="241" fillId="0" borderId="86" applyFill="0" applyAlignment="0" applyProtection="0"/>
    <xf numFmtId="0" fontId="241" fillId="0" borderId="89">
      <alignment horizontal="center" vertical="center"/>
    </xf>
    <xf numFmtId="0" fontId="241" fillId="0" borderId="89">
      <alignment horizontal="center" vertical="center"/>
    </xf>
    <xf numFmtId="3" fontId="242" fillId="0" borderId="87" applyFill="0" applyAlignment="0" applyProtection="0"/>
    <xf numFmtId="0" fontId="242" fillId="0" borderId="87" applyFill="0" applyAlignment="0" applyProtection="0"/>
    <xf numFmtId="3" fontId="241" fillId="78" borderId="96" applyNumberFormat="0" applyFont="0" applyAlignment="0" applyProtection="0"/>
    <xf numFmtId="0" fontId="241" fillId="0" borderId="86" applyFill="0" applyAlignment="0" applyProtection="0"/>
    <xf numFmtId="3" fontId="241" fillId="0" borderId="86" applyFill="0" applyAlignment="0" applyProtection="0"/>
    <xf numFmtId="0" fontId="241" fillId="0" borderId="86" applyFill="0" applyAlignment="0" applyProtection="0"/>
    <xf numFmtId="0" fontId="241" fillId="0" borderId="86" applyFill="0" applyAlignment="0" applyProtection="0"/>
    <xf numFmtId="0" fontId="241" fillId="0" borderId="86" applyFill="0" applyAlignment="0" applyProtection="0"/>
    <xf numFmtId="0" fontId="241" fillId="0" borderId="86" applyFill="0" applyAlignment="0" applyProtection="0"/>
    <xf numFmtId="0" fontId="241" fillId="0" borderId="88">
      <alignment horizontal="left" vertical="center"/>
    </xf>
    <xf numFmtId="3" fontId="241" fillId="0" borderId="86" applyFill="0" applyAlignment="0" applyProtection="0"/>
    <xf numFmtId="0" fontId="47" fillId="0" borderId="97" applyProtection="0"/>
    <xf numFmtId="0" fontId="6" fillId="0" borderId="0"/>
    <xf numFmtId="0" fontId="6" fillId="0" borderId="0"/>
    <xf numFmtId="0" fontId="47" fillId="0" borderId="98" applyProtection="0"/>
    <xf numFmtId="0" fontId="5" fillId="0" borderId="0"/>
    <xf numFmtId="0" fontId="5" fillId="0" borderId="0"/>
    <xf numFmtId="43" fontId="4" fillId="0" borderId="0" applyFont="0" applyFill="0" applyBorder="0" applyAlignment="0" applyProtection="0"/>
    <xf numFmtId="43" fontId="90" fillId="0" borderId="0" applyFont="0" applyFill="0" applyBorder="0" applyAlignment="0" applyProtection="0"/>
    <xf numFmtId="0" fontId="195" fillId="0" borderId="0" applyNumberFormat="0" applyFill="0" applyBorder="0" applyAlignment="0" applyProtection="0"/>
    <xf numFmtId="0" fontId="90" fillId="0" borderId="0"/>
    <xf numFmtId="0" fontId="4" fillId="0" borderId="0"/>
    <xf numFmtId="0" fontId="4" fillId="37" borderId="24" applyNumberFormat="0" applyFont="0" applyAlignment="0" applyProtection="0"/>
    <xf numFmtId="9" fontId="4" fillId="0" borderId="0" applyFont="0" applyFill="0" applyBorder="0" applyAlignment="0" applyProtection="0"/>
    <xf numFmtId="43" fontId="90" fillId="0" borderId="0" applyFont="0" applyFill="0" applyBorder="0" applyAlignment="0" applyProtection="0"/>
    <xf numFmtId="0" fontId="90" fillId="0" borderId="0"/>
    <xf numFmtId="0" fontId="4" fillId="37" borderId="24" applyNumberFormat="0" applyFont="0" applyAlignment="0" applyProtection="0"/>
    <xf numFmtId="43" fontId="90" fillId="0" borderId="0" applyFont="0" applyFill="0" applyBorder="0" applyAlignment="0" applyProtection="0"/>
    <xf numFmtId="0" fontId="90" fillId="0" borderId="0"/>
    <xf numFmtId="0" fontId="4" fillId="37" borderId="24" applyNumberFormat="0" applyFont="0" applyAlignment="0" applyProtection="0"/>
    <xf numFmtId="43" fontId="90" fillId="0" borderId="0" applyFont="0" applyFill="0" applyBorder="0" applyAlignment="0" applyProtection="0"/>
    <xf numFmtId="0" fontId="90" fillId="0" borderId="0"/>
    <xf numFmtId="0" fontId="4" fillId="37" borderId="24" applyNumberFormat="0" applyFont="0" applyAlignment="0" applyProtection="0"/>
    <xf numFmtId="43" fontId="90" fillId="0" borderId="0" applyFont="0" applyFill="0" applyBorder="0" applyAlignment="0" applyProtection="0"/>
    <xf numFmtId="0" fontId="195" fillId="0" borderId="0" applyNumberFormat="0" applyFill="0" applyBorder="0" applyAlignment="0" applyProtection="0"/>
    <xf numFmtId="0" fontId="90" fillId="0" borderId="0"/>
    <xf numFmtId="43" fontId="90" fillId="0" borderId="0" applyFont="0" applyFill="0" applyBorder="0" applyAlignment="0" applyProtection="0"/>
    <xf numFmtId="0" fontId="90" fillId="0" borderId="0"/>
    <xf numFmtId="0" fontId="20" fillId="0" borderId="0"/>
  </cellStyleXfs>
  <cellXfs count="1894">
    <xf numFmtId="0" fontId="0" fillId="0" borderId="0" xfId="0"/>
    <xf numFmtId="0" fontId="0" fillId="0" borderId="7" xfId="0" applyBorder="1"/>
    <xf numFmtId="0" fontId="0" fillId="0" borderId="9" xfId="0" applyBorder="1"/>
    <xf numFmtId="0" fontId="20" fillId="0" borderId="0" xfId="0" applyFont="1"/>
    <xf numFmtId="0" fontId="24" fillId="2" borderId="0" xfId="0" applyFont="1" applyFill="1"/>
    <xf numFmtId="0" fontId="48" fillId="0" borderId="0" xfId="5" applyFill="1"/>
    <xf numFmtId="0" fontId="0" fillId="32" borderId="0" xfId="0" applyFill="1"/>
    <xf numFmtId="0" fontId="48" fillId="32" borderId="0" xfId="5" applyFill="1" applyAlignment="1"/>
    <xf numFmtId="0" fontId="48" fillId="32" borderId="0" xfId="5" applyFill="1" applyAlignment="1">
      <alignment horizontal="left"/>
    </xf>
    <xf numFmtId="0" fontId="62" fillId="32" borderId="0" xfId="19" applyFill="1" applyBorder="1">
      <alignment horizontal="left"/>
    </xf>
    <xf numFmtId="0" fontId="48" fillId="32" borderId="0" xfId="5" applyFill="1"/>
    <xf numFmtId="0" fontId="48" fillId="32" borderId="0" xfId="30" applyFill="1" applyBorder="1">
      <alignment horizontal="left"/>
    </xf>
    <xf numFmtId="0" fontId="60" fillId="32" borderId="0" xfId="17" applyFill="1" applyBorder="1"/>
    <xf numFmtId="0" fontId="48" fillId="32" borderId="0" xfId="5" applyFill="1" applyAlignment="1">
      <alignment wrapText="1"/>
    </xf>
    <xf numFmtId="0" fontId="48" fillId="32" borderId="0" xfId="5" applyFill="1" applyAlignment="1">
      <alignment horizontal="left" indent="1"/>
    </xf>
    <xf numFmtId="0" fontId="48" fillId="32" borderId="9" xfId="5" applyFill="1" applyBorder="1"/>
    <xf numFmtId="0" fontId="45" fillId="38" borderId="7" xfId="15" applyFill="1" applyBorder="1" applyAlignment="1">
      <alignment horizontal="center"/>
    </xf>
    <xf numFmtId="0" fontId="48" fillId="32" borderId="10" xfId="5" applyFill="1" applyBorder="1" applyAlignment="1"/>
    <xf numFmtId="0" fontId="45" fillId="32" borderId="10" xfId="26" applyFill="1" applyBorder="1" applyAlignment="1">
      <alignment horizontal="right" wrapText="1"/>
    </xf>
    <xf numFmtId="0" fontId="61" fillId="32" borderId="0" xfId="18" applyFill="1" applyBorder="1"/>
    <xf numFmtId="0" fontId="45" fillId="39" borderId="0" xfId="15" applyFill="1" applyAlignment="1"/>
    <xf numFmtId="2" fontId="47" fillId="0" borderId="0" xfId="4" applyNumberFormat="1" applyBorder="1"/>
    <xf numFmtId="0" fontId="48" fillId="0" borderId="9" xfId="5" applyFill="1" applyBorder="1"/>
    <xf numFmtId="0" fontId="23" fillId="39" borderId="0" xfId="13" applyFont="1" applyFill="1"/>
    <xf numFmtId="0" fontId="45" fillId="39" borderId="7" xfId="15" applyFill="1" applyBorder="1" applyAlignment="1">
      <alignment horizontal="center"/>
    </xf>
    <xf numFmtId="0" fontId="45" fillId="39" borderId="8" xfId="15" applyFill="1" applyBorder="1" applyAlignment="1"/>
    <xf numFmtId="0" fontId="45" fillId="0" borderId="10" xfId="26" applyFill="1" applyBorder="1">
      <alignment horizontal="right"/>
    </xf>
    <xf numFmtId="0" fontId="48" fillId="0" borderId="0" xfId="5" applyFill="1" applyAlignment="1"/>
    <xf numFmtId="0" fontId="60" fillId="0" borderId="0" xfId="17" applyFill="1" applyBorder="1"/>
    <xf numFmtId="0" fontId="48" fillId="0" borderId="0" xfId="5" applyFill="1" applyAlignment="1">
      <alignment horizontal="left" indent="1"/>
    </xf>
    <xf numFmtId="0" fontId="62" fillId="0" borderId="0" xfId="19" applyFill="1" applyBorder="1">
      <alignment horizontal="left"/>
    </xf>
    <xf numFmtId="0" fontId="45" fillId="0" borderId="11" xfId="26" applyFill="1" applyBorder="1">
      <alignment horizontal="right"/>
    </xf>
    <xf numFmtId="0" fontId="48" fillId="32" borderId="0" xfId="5" applyFill="1" applyAlignment="1">
      <alignment horizontal="left" wrapText="1"/>
    </xf>
    <xf numFmtId="0" fontId="62" fillId="32" borderId="0" xfId="20" applyFill="1" applyBorder="1" applyAlignment="1">
      <alignment horizontal="right" vertical="center" wrapText="1"/>
    </xf>
    <xf numFmtId="0" fontId="30" fillId="39" borderId="0" xfId="13" applyFont="1" applyFill="1" applyAlignment="1"/>
    <xf numFmtId="0" fontId="48" fillId="0" borderId="0" xfId="5" applyFill="1" applyAlignment="1">
      <alignment horizontal="left"/>
    </xf>
    <xf numFmtId="0" fontId="53" fillId="39" borderId="0" xfId="11" applyFill="1" applyBorder="1"/>
    <xf numFmtId="0" fontId="55" fillId="39" borderId="0" xfId="14" applyFill="1" applyBorder="1">
      <alignment vertical="top" wrapText="1"/>
    </xf>
    <xf numFmtId="0" fontId="23" fillId="39" borderId="9" xfId="13" applyFont="1" applyFill="1" applyBorder="1"/>
    <xf numFmtId="171" fontId="26" fillId="0" borderId="0" xfId="22" applyNumberFormat="1" applyFill="1" applyBorder="1" applyAlignment="1"/>
    <xf numFmtId="170" fontId="62" fillId="32" borderId="0" xfId="20" applyNumberFormat="1" applyFill="1" applyBorder="1">
      <alignment horizontal="center" vertical="center" wrapText="1"/>
    </xf>
    <xf numFmtId="0" fontId="79" fillId="0" borderId="0" xfId="0" applyFont="1" applyAlignment="1">
      <alignment horizontal="center"/>
    </xf>
    <xf numFmtId="0" fontId="78" fillId="0" borderId="0" xfId="32" applyFont="1"/>
    <xf numFmtId="0" fontId="48" fillId="0" borderId="0" xfId="32" applyFont="1" applyAlignment="1">
      <alignment vertical="top"/>
    </xf>
    <xf numFmtId="0" fontId="27" fillId="39" borderId="0" xfId="13" applyFont="1" applyFill="1" applyAlignment="1"/>
    <xf numFmtId="0" fontId="48" fillId="0" borderId="0" xfId="32" applyFont="1" applyAlignment="1">
      <alignment vertical="center"/>
    </xf>
    <xf numFmtId="0" fontId="45" fillId="32" borderId="0" xfId="26" applyFill="1" applyBorder="1">
      <alignment horizontal="right"/>
    </xf>
    <xf numFmtId="0" fontId="0" fillId="39" borderId="0" xfId="0" applyFill="1"/>
    <xf numFmtId="0" fontId="62" fillId="0" borderId="0" xfId="5" applyFont="1" applyFill="1" applyAlignment="1"/>
    <xf numFmtId="0" fontId="62" fillId="32" borderId="0" xfId="20" applyFill="1" applyBorder="1">
      <alignment horizontal="center" vertical="center" wrapText="1"/>
    </xf>
    <xf numFmtId="14" fontId="72" fillId="39" borderId="0" xfId="0" applyNumberFormat="1" applyFont="1" applyFill="1"/>
    <xf numFmtId="0" fontId="72" fillId="0" borderId="0" xfId="0" applyFont="1"/>
    <xf numFmtId="0" fontId="48" fillId="32" borderId="7" xfId="5" applyFill="1" applyBorder="1" applyAlignment="1">
      <alignment horizontal="center"/>
    </xf>
    <xf numFmtId="0" fontId="24" fillId="39" borderId="0" xfId="35" applyFont="1" applyFill="1" applyAlignment="1"/>
    <xf numFmtId="0" fontId="55" fillId="39" borderId="0" xfId="14" applyFill="1" applyBorder="1" applyAlignment="1">
      <alignment vertical="top"/>
    </xf>
    <xf numFmtId="0" fontId="27" fillId="39" borderId="8" xfId="35" applyFont="1" applyFill="1" applyBorder="1" applyAlignment="1"/>
    <xf numFmtId="0" fontId="45" fillId="32" borderId="10" xfId="26" applyFill="1" applyBorder="1">
      <alignment horizontal="right"/>
    </xf>
    <xf numFmtId="0" fontId="60" fillId="32" borderId="0" xfId="30" applyFont="1" applyFill="1" applyBorder="1">
      <alignment horizontal="left"/>
    </xf>
    <xf numFmtId="0" fontId="78" fillId="32" borderId="0" xfId="30" applyFont="1" applyFill="1" applyBorder="1">
      <alignment horizontal="left"/>
    </xf>
    <xf numFmtId="0" fontId="48" fillId="32" borderId="0" xfId="5" applyFill="1" applyAlignment="1">
      <alignment horizontal="left" vertical="top" wrapText="1"/>
    </xf>
    <xf numFmtId="179" fontId="21" fillId="32" borderId="0" xfId="38" applyNumberFormat="1" applyFill="1" applyBorder="1" applyAlignment="1">
      <alignment horizontal="right"/>
    </xf>
    <xf numFmtId="180" fontId="21" fillId="32" borderId="0" xfId="38" applyNumberFormat="1" applyFill="1" applyBorder="1"/>
    <xf numFmtId="0" fontId="60" fillId="32" borderId="0" xfId="17" applyFill="1" applyBorder="1" applyAlignment="1">
      <alignment horizontal="left" indent="1"/>
    </xf>
    <xf numFmtId="0" fontId="21" fillId="39" borderId="9" xfId="35" applyFont="1" applyFill="1" applyBorder="1"/>
    <xf numFmtId="0" fontId="21" fillId="39" borderId="8" xfId="35" applyFont="1" applyFill="1" applyBorder="1"/>
    <xf numFmtId="0" fontId="21" fillId="39" borderId="8" xfId="35" applyFont="1" applyFill="1" applyBorder="1" applyAlignment="1"/>
    <xf numFmtId="0" fontId="21" fillId="39" borderId="0" xfId="35" applyFont="1" applyFill="1"/>
    <xf numFmtId="0" fontId="37" fillId="39" borderId="0" xfId="35" applyFont="1" applyFill="1" applyAlignment="1"/>
    <xf numFmtId="0" fontId="21" fillId="39" borderId="0" xfId="35" applyFont="1" applyFill="1" applyAlignment="1"/>
    <xf numFmtId="0" fontId="76" fillId="32" borderId="0" xfId="35" applyFont="1" applyFill="1" applyAlignment="1"/>
    <xf numFmtId="0" fontId="17" fillId="32" borderId="0" xfId="39" applyFill="1" applyAlignment="1">
      <alignment vertical="top"/>
    </xf>
    <xf numFmtId="0" fontId="86" fillId="32" borderId="0" xfId="35" applyFont="1" applyFill="1" applyAlignment="1"/>
    <xf numFmtId="0" fontId="18" fillId="32" borderId="0" xfId="35" applyFont="1" applyFill="1"/>
    <xf numFmtId="0" fontId="18" fillId="32" borderId="0" xfId="35" applyFont="1" applyFill="1" applyAlignment="1"/>
    <xf numFmtId="0" fontId="69" fillId="32" borderId="0" xfId="39" applyFont="1" applyFill="1" applyAlignment="1">
      <alignment horizontal="center" vertical="top"/>
    </xf>
    <xf numFmtId="0" fontId="85" fillId="32" borderId="0" xfId="39" applyFont="1" applyFill="1" applyAlignment="1">
      <alignment vertical="top"/>
    </xf>
    <xf numFmtId="0" fontId="45" fillId="32" borderId="0" xfId="15" applyFill="1" applyAlignment="1"/>
    <xf numFmtId="0" fontId="27" fillId="32" borderId="0" xfId="35" applyFont="1" applyFill="1" applyAlignment="1"/>
    <xf numFmtId="0" fontId="24" fillId="32" borderId="0" xfId="35" applyFont="1" applyFill="1" applyAlignment="1"/>
    <xf numFmtId="0" fontId="24" fillId="32" borderId="0" xfId="35" applyFont="1" applyFill="1"/>
    <xf numFmtId="0" fontId="36" fillId="32" borderId="0" xfId="35" applyFont="1" applyFill="1" applyAlignment="1"/>
    <xf numFmtId="0" fontId="69" fillId="32" borderId="0" xfId="39" applyFont="1" applyFill="1" applyAlignment="1">
      <alignment vertical="top"/>
    </xf>
    <xf numFmtId="0" fontId="87" fillId="2" borderId="0" xfId="0" applyFont="1" applyFill="1"/>
    <xf numFmtId="0" fontId="88" fillId="2" borderId="0" xfId="0" applyFont="1" applyFill="1"/>
    <xf numFmtId="173" fontId="34" fillId="2" borderId="0" xfId="7" applyFont="1" applyFill="1" applyBorder="1">
      <protection locked="0"/>
    </xf>
    <xf numFmtId="0" fontId="45" fillId="32" borderId="0" xfId="3" applyFill="1" applyBorder="1"/>
    <xf numFmtId="0" fontId="40" fillId="32" borderId="0" xfId="6" applyFill="1" applyAlignment="1">
      <alignment horizontal="right"/>
    </xf>
    <xf numFmtId="0" fontId="45" fillId="32" borderId="0" xfId="30" applyFont="1" applyFill="1" applyBorder="1">
      <alignment horizontal="left"/>
    </xf>
    <xf numFmtId="0" fontId="0" fillId="32" borderId="7" xfId="0" applyFill="1" applyBorder="1"/>
    <xf numFmtId="0" fontId="73" fillId="32" borderId="0" xfId="39" applyFont="1" applyFill="1" applyAlignment="1">
      <alignment vertical="top"/>
    </xf>
    <xf numFmtId="0" fontId="48" fillId="32" borderId="0" xfId="20" applyFont="1" applyFill="1" applyBorder="1" applyAlignment="1">
      <alignment horizontal="right" vertical="center" wrapText="1"/>
    </xf>
    <xf numFmtId="171" fontId="48" fillId="32" borderId="0" xfId="5" applyNumberFormat="1" applyFill="1" applyAlignment="1"/>
    <xf numFmtId="0" fontId="17" fillId="32" borderId="9" xfId="39" applyFill="1" applyBorder="1" applyAlignment="1">
      <alignment vertical="top"/>
    </xf>
    <xf numFmtId="0" fontId="17" fillId="32" borderId="8" xfId="39" applyFill="1" applyBorder="1" applyAlignment="1">
      <alignment vertical="top"/>
    </xf>
    <xf numFmtId="0" fontId="76" fillId="32" borderId="0" xfId="35" applyFont="1" applyFill="1" applyAlignment="1">
      <alignment horizontal="center"/>
    </xf>
    <xf numFmtId="0" fontId="77" fillId="32" borderId="0" xfId="19" applyFont="1" applyFill="1" applyBorder="1">
      <alignment horizontal="left"/>
    </xf>
    <xf numFmtId="0" fontId="78" fillId="32" borderId="0" xfId="5" applyFont="1" applyFill="1" applyAlignment="1"/>
    <xf numFmtId="0" fontId="77" fillId="32" borderId="0" xfId="20" applyFont="1" applyFill="1" applyBorder="1">
      <alignment horizontal="center" vertical="center" wrapText="1"/>
    </xf>
    <xf numFmtId="0" fontId="77" fillId="32" borderId="0" xfId="20" quotePrefix="1" applyFont="1" applyFill="1" applyBorder="1">
      <alignment horizontal="center" vertical="center" wrapText="1"/>
    </xf>
    <xf numFmtId="0" fontId="78" fillId="32" borderId="0" xfId="5" applyFont="1" applyFill="1" applyAlignment="1">
      <alignment horizontal="left" indent="1"/>
    </xf>
    <xf numFmtId="0" fontId="78" fillId="32" borderId="0" xfId="19" applyFont="1" applyFill="1" applyBorder="1" applyAlignment="1">
      <alignment horizontal="right"/>
    </xf>
    <xf numFmtId="0" fontId="78" fillId="32" borderId="0" xfId="20" applyFont="1" applyFill="1" applyBorder="1" applyAlignment="1">
      <alignment horizontal="right" vertical="center" wrapText="1"/>
    </xf>
    <xf numFmtId="0" fontId="77" fillId="32" borderId="0" xfId="17" applyFont="1" applyFill="1" applyBorder="1"/>
    <xf numFmtId="170" fontId="77" fillId="32" borderId="0" xfId="20" applyNumberFormat="1" applyFont="1" applyFill="1" applyBorder="1">
      <alignment horizontal="center" vertical="center" wrapText="1"/>
    </xf>
    <xf numFmtId="0" fontId="77" fillId="0" borderId="0" xfId="21" quotePrefix="1" applyFont="1" applyFill="1" applyBorder="1">
      <alignment horizontal="center" wrapText="1"/>
    </xf>
    <xf numFmtId="0" fontId="78" fillId="0" borderId="0" xfId="5" applyFont="1" applyFill="1"/>
    <xf numFmtId="0" fontId="77" fillId="0" borderId="0" xfId="19" applyFont="1" applyFill="1" applyBorder="1">
      <alignment horizontal="left"/>
    </xf>
    <xf numFmtId="0" fontId="78" fillId="0" borderId="0" xfId="5" applyFont="1" applyFill="1" applyAlignment="1">
      <alignment horizontal="left"/>
    </xf>
    <xf numFmtId="0" fontId="78" fillId="0" borderId="0" xfId="19" applyFont="1" applyFill="1" applyBorder="1">
      <alignment horizontal="left"/>
    </xf>
    <xf numFmtId="0" fontId="78" fillId="0" borderId="0" xfId="30" applyFont="1" applyFill="1" applyBorder="1">
      <alignment horizontal="left"/>
    </xf>
    <xf numFmtId="0" fontId="78" fillId="0" borderId="0" xfId="32" applyFont="1" applyAlignment="1">
      <alignment vertical="center"/>
    </xf>
    <xf numFmtId="0" fontId="78" fillId="0" borderId="0" xfId="32" applyFont="1" applyAlignment="1">
      <alignment vertical="top"/>
    </xf>
    <xf numFmtId="0" fontId="77" fillId="0" borderId="0" xfId="32" applyFont="1"/>
    <xf numFmtId="0" fontId="77" fillId="0" borderId="0" xfId="32" applyFont="1" applyAlignment="1">
      <alignment vertical="top"/>
    </xf>
    <xf numFmtId="171" fontId="77" fillId="0" borderId="0" xfId="5" applyNumberFormat="1" applyFont="1" applyFill="1" applyAlignment="1">
      <alignment horizontal="right" vertical="center" wrapText="1"/>
    </xf>
    <xf numFmtId="0" fontId="78" fillId="32" borderId="0" xfId="5" applyFont="1" applyFill="1" applyAlignment="1">
      <alignment horizontal="center"/>
    </xf>
    <xf numFmtId="0" fontId="30" fillId="39" borderId="0" xfId="35" applyFont="1" applyFill="1" applyAlignment="1"/>
    <xf numFmtId="0" fontId="24" fillId="39" borderId="0" xfId="35" applyFont="1" applyFill="1"/>
    <xf numFmtId="0" fontId="36" fillId="0" borderId="0" xfId="35" applyFont="1" applyFill="1" applyAlignment="1"/>
    <xf numFmtId="0" fontId="24" fillId="0" borderId="0" xfId="35" applyFont="1" applyFill="1" applyAlignment="1"/>
    <xf numFmtId="0" fontId="24" fillId="0" borderId="0" xfId="35" applyFont="1" applyFill="1"/>
    <xf numFmtId="0" fontId="0" fillId="38" borderId="0" xfId="0" applyFill="1"/>
    <xf numFmtId="0" fontId="24" fillId="38" borderId="0" xfId="35" applyFont="1" applyFill="1" applyAlignment="1"/>
    <xf numFmtId="0" fontId="24" fillId="38" borderId="9" xfId="35" applyFont="1" applyFill="1" applyBorder="1"/>
    <xf numFmtId="14" fontId="74" fillId="0" borderId="0" xfId="0" applyNumberFormat="1" applyFont="1"/>
    <xf numFmtId="14" fontId="72" fillId="0" borderId="0" xfId="0" applyNumberFormat="1" applyFont="1"/>
    <xf numFmtId="0" fontId="72" fillId="0" borderId="27" xfId="0" applyFont="1" applyBorder="1"/>
    <xf numFmtId="0" fontId="0" fillId="0" borderId="27" xfId="0" applyBorder="1"/>
    <xf numFmtId="0" fontId="48" fillId="0" borderId="0" xfId="32" applyFont="1"/>
    <xf numFmtId="0" fontId="0" fillId="0" borderId="39" xfId="0" applyBorder="1"/>
    <xf numFmtId="0" fontId="80" fillId="0" borderId="10" xfId="26" applyFont="1" applyFill="1" applyBorder="1" applyAlignment="1">
      <alignment horizontal="center"/>
    </xf>
    <xf numFmtId="0" fontId="78" fillId="32" borderId="0" xfId="5" applyFont="1" applyFill="1"/>
    <xf numFmtId="0" fontId="78" fillId="32" borderId="0" xfId="5" applyFont="1" applyFill="1" applyAlignment="1">
      <alignment horizontal="left"/>
    </xf>
    <xf numFmtId="0" fontId="77" fillId="32" borderId="0" xfId="30" applyFont="1" applyFill="1" applyBorder="1">
      <alignment horizontal="left"/>
    </xf>
    <xf numFmtId="0" fontId="91" fillId="0" borderId="0" xfId="0" applyFont="1"/>
    <xf numFmtId="171" fontId="62" fillId="0" borderId="0" xfId="5" applyNumberFormat="1" applyFont="1" applyFill="1" applyAlignment="1">
      <alignment horizontal="right" vertical="center" wrapText="1"/>
    </xf>
    <xf numFmtId="0" fontId="48" fillId="0" borderId="0" xfId="17" applyFont="1" applyFill="1" applyBorder="1" applyAlignment="1">
      <alignment horizontal="left" vertical="top"/>
    </xf>
    <xf numFmtId="0" fontId="77" fillId="32" borderId="0" xfId="31" applyFont="1" applyFill="1" applyBorder="1">
      <alignment horizontal="center" wrapText="1"/>
    </xf>
    <xf numFmtId="0" fontId="77" fillId="32" borderId="0" xfId="20" applyFont="1" applyFill="1" applyBorder="1" applyAlignment="1">
      <alignment horizontal="center" wrapText="1"/>
    </xf>
    <xf numFmtId="180" fontId="90" fillId="32" borderId="0" xfId="36" applyNumberFormat="1" applyFont="1" applyFill="1" applyBorder="1"/>
    <xf numFmtId="0" fontId="48" fillId="32" borderId="0" xfId="20" applyFont="1" applyFill="1" applyBorder="1" applyAlignment="1">
      <alignment horizontal="left"/>
    </xf>
    <xf numFmtId="170" fontId="89" fillId="38" borderId="0" xfId="8" applyFont="1" applyFill="1" applyBorder="1">
      <alignment horizontal="center" vertical="center"/>
    </xf>
    <xf numFmtId="0" fontId="78" fillId="32" borderId="0" xfId="30" applyFont="1" applyFill="1" applyBorder="1" applyAlignment="1">
      <alignment horizontal="right"/>
    </xf>
    <xf numFmtId="0" fontId="78" fillId="32" borderId="0" xfId="30" applyFont="1" applyFill="1" applyBorder="1" applyAlignment="1">
      <alignment horizontal="center"/>
    </xf>
    <xf numFmtId="0" fontId="81" fillId="32" borderId="0" xfId="26" applyFont="1" applyFill="1" applyBorder="1">
      <alignment horizontal="right"/>
    </xf>
    <xf numFmtId="0" fontId="93" fillId="0" borderId="0" xfId="14" applyFont="1" applyFill="1" applyBorder="1" applyAlignment="1">
      <alignment vertical="top"/>
    </xf>
    <xf numFmtId="0" fontId="81" fillId="32" borderId="7" xfId="26" applyFont="1" applyFill="1" applyBorder="1">
      <alignment horizontal="right"/>
    </xf>
    <xf numFmtId="14" fontId="95" fillId="0" borderId="9" xfId="33" applyNumberFormat="1" applyFont="1" applyBorder="1"/>
    <xf numFmtId="0" fontId="85" fillId="32" borderId="0" xfId="39" applyFont="1" applyFill="1"/>
    <xf numFmtId="0" fontId="83" fillId="32" borderId="0" xfId="39" applyFont="1" applyFill="1" applyAlignment="1">
      <alignment horizontal="right" vertical="top"/>
    </xf>
    <xf numFmtId="0" fontId="86" fillId="32" borderId="0" xfId="35" applyFont="1" applyFill="1" applyAlignment="1">
      <alignment horizontal="right"/>
    </xf>
    <xf numFmtId="0" fontId="69" fillId="32" borderId="0" xfId="39" quotePrefix="1" applyFont="1" applyFill="1" applyAlignment="1">
      <alignment horizontal="center" vertical="top"/>
    </xf>
    <xf numFmtId="175" fontId="90" fillId="0" borderId="10" xfId="22" applyNumberFormat="1" applyFont="1" applyFill="1" applyBorder="1" applyAlignment="1"/>
    <xf numFmtId="178" fontId="48" fillId="32" borderId="0" xfId="5" applyNumberFormat="1" applyFill="1" applyAlignment="1"/>
    <xf numFmtId="174" fontId="78" fillId="32" borderId="0" xfId="5" applyNumberFormat="1" applyFont="1" applyFill="1"/>
    <xf numFmtId="174" fontId="90" fillId="39" borderId="3" xfId="35" applyNumberFormat="1" applyFont="1" applyFill="1" applyBorder="1" applyAlignment="1"/>
    <xf numFmtId="0" fontId="61" fillId="32" borderId="0" xfId="5" applyFont="1" applyFill="1" applyAlignment="1">
      <alignment vertical="center"/>
    </xf>
    <xf numFmtId="171" fontId="78" fillId="0" borderId="0" xfId="5" applyNumberFormat="1" applyFont="1" applyFill="1" applyAlignment="1">
      <alignment horizontal="right" vertical="center" wrapText="1"/>
    </xf>
    <xf numFmtId="178" fontId="78" fillId="0" borderId="0" xfId="5" applyNumberFormat="1" applyFont="1" applyFill="1" applyAlignment="1">
      <alignment horizontal="right" vertical="center" wrapText="1"/>
    </xf>
    <xf numFmtId="0" fontId="77" fillId="0" borderId="30" xfId="5" applyFont="1" applyFill="1" applyBorder="1" applyAlignment="1">
      <alignment vertical="center" wrapText="1"/>
    </xf>
    <xf numFmtId="178" fontId="78" fillId="0" borderId="0" xfId="39" applyNumberFormat="1" applyFont="1" applyAlignment="1">
      <alignment vertical="top"/>
    </xf>
    <xf numFmtId="0" fontId="45" fillId="32" borderId="10" xfId="26" applyFill="1" applyBorder="1" applyAlignment="1">
      <alignment horizontal="right" vertical="top" wrapText="1"/>
    </xf>
    <xf numFmtId="169" fontId="102" fillId="32" borderId="0" xfId="2" applyFont="1" applyFill="1" applyBorder="1" applyAlignment="1" applyProtection="1"/>
    <xf numFmtId="0" fontId="91" fillId="32" borderId="0" xfId="0" applyFont="1" applyFill="1"/>
    <xf numFmtId="0" fontId="93" fillId="32" borderId="0" xfId="5" applyFont="1" applyFill="1"/>
    <xf numFmtId="0" fontId="93" fillId="32" borderId="0" xfId="30" applyFont="1" applyFill="1" applyBorder="1">
      <alignment horizontal="left"/>
    </xf>
    <xf numFmtId="0" fontId="72" fillId="0" borderId="9" xfId="0" applyFont="1" applyBorder="1"/>
    <xf numFmtId="0" fontId="97" fillId="39" borderId="0" xfId="0" applyFont="1" applyFill="1"/>
    <xf numFmtId="0" fontId="105" fillId="39" borderId="0" xfId="0" applyFont="1" applyFill="1"/>
    <xf numFmtId="0" fontId="103" fillId="39" borderId="0" xfId="23" applyFont="1" applyFill="1" applyBorder="1" applyAlignment="1" applyProtection="1"/>
    <xf numFmtId="0" fontId="97" fillId="39" borderId="0" xfId="0" applyFont="1" applyFill="1" applyAlignment="1">
      <alignment horizontal="left" vertical="center"/>
    </xf>
    <xf numFmtId="49" fontId="98" fillId="39" borderId="0" xfId="0" applyNumberFormat="1" applyFont="1" applyFill="1" applyAlignment="1">
      <alignment vertical="center"/>
    </xf>
    <xf numFmtId="49" fontId="97" fillId="39" borderId="0" xfId="0" applyNumberFormat="1" applyFont="1" applyFill="1" applyAlignment="1">
      <alignment vertical="center"/>
    </xf>
    <xf numFmtId="0" fontId="55" fillId="38" borderId="0" xfId="14" applyFill="1" applyBorder="1" applyAlignment="1">
      <alignment vertical="top"/>
    </xf>
    <xf numFmtId="14" fontId="74" fillId="0" borderId="9" xfId="33" applyNumberFormat="1" applyFont="1" applyBorder="1"/>
    <xf numFmtId="178" fontId="93" fillId="0" borderId="10" xfId="1" applyNumberFormat="1" applyFont="1" applyBorder="1"/>
    <xf numFmtId="177" fontId="48" fillId="32" borderId="0" xfId="5" applyNumberFormat="1" applyFill="1" applyAlignment="1">
      <alignment horizontal="left" wrapText="1"/>
    </xf>
    <xf numFmtId="177" fontId="48" fillId="32" borderId="0" xfId="5" applyNumberFormat="1" applyFill="1" applyAlignment="1"/>
    <xf numFmtId="177" fontId="0" fillId="0" borderId="0" xfId="0" applyNumberFormat="1"/>
    <xf numFmtId="177" fontId="77" fillId="32" borderId="0" xfId="20" applyNumberFormat="1" applyFont="1" applyFill="1" applyBorder="1">
      <alignment horizontal="center" vertical="center" wrapText="1"/>
    </xf>
    <xf numFmtId="177" fontId="77" fillId="32" borderId="0" xfId="20" quotePrefix="1" applyNumberFormat="1" applyFont="1" applyFill="1" applyBorder="1">
      <alignment horizontal="center" vertical="center" wrapText="1"/>
    </xf>
    <xf numFmtId="177" fontId="90" fillId="0" borderId="0" xfId="22" applyNumberFormat="1" applyFont="1" applyFill="1" applyBorder="1" applyAlignment="1"/>
    <xf numFmtId="177" fontId="77" fillId="0" borderId="0" xfId="20" applyNumberFormat="1" applyFont="1" applyFill="1" applyBorder="1" applyAlignment="1">
      <alignment horizontal="center" wrapText="1"/>
    </xf>
    <xf numFmtId="177" fontId="77" fillId="0" borderId="0" xfId="21" quotePrefix="1" applyNumberFormat="1" applyFont="1" applyFill="1" applyBorder="1">
      <alignment horizontal="center" wrapText="1"/>
    </xf>
    <xf numFmtId="0" fontId="77" fillId="0" borderId="0" xfId="30" applyFont="1" applyFill="1" applyBorder="1" applyAlignment="1">
      <alignment horizontal="center" wrapText="1"/>
    </xf>
    <xf numFmtId="177" fontId="99" fillId="32" borderId="46" xfId="35" applyNumberFormat="1" applyFont="1" applyFill="1" applyBorder="1"/>
    <xf numFmtId="0" fontId="69" fillId="38" borderId="3" xfId="61" applyFont="1" applyFill="1" applyBorder="1"/>
    <xf numFmtId="0" fontId="69" fillId="38" borderId="47" xfId="61" applyFont="1" applyFill="1" applyBorder="1"/>
    <xf numFmtId="178" fontId="17" fillId="32" borderId="0" xfId="39" applyNumberFormat="1" applyFill="1" applyAlignment="1">
      <alignment vertical="top"/>
    </xf>
    <xf numFmtId="174" fontId="17" fillId="32" borderId="0" xfId="39" applyNumberFormat="1" applyFill="1" applyAlignment="1">
      <alignment vertical="top"/>
    </xf>
    <xf numFmtId="178" fontId="90" fillId="32" borderId="0" xfId="35" applyNumberFormat="1" applyFont="1" applyFill="1" applyAlignment="1"/>
    <xf numFmtId="182" fontId="77" fillId="0" borderId="0" xfId="5" applyNumberFormat="1" applyFont="1" applyFill="1" applyAlignment="1">
      <alignment horizontal="right" vertical="center" wrapText="1"/>
    </xf>
    <xf numFmtId="182" fontId="78" fillId="0" borderId="0" xfId="5" applyNumberFormat="1" applyFont="1" applyFill="1" applyAlignment="1">
      <alignment horizontal="right" vertical="center" wrapText="1"/>
    </xf>
    <xf numFmtId="178" fontId="77" fillId="0" borderId="0" xfId="5" applyNumberFormat="1" applyFont="1" applyFill="1" applyAlignment="1">
      <alignment horizontal="right" vertical="center" wrapText="1"/>
    </xf>
    <xf numFmtId="178" fontId="77" fillId="0" borderId="0" xfId="5" applyNumberFormat="1" applyFont="1" applyFill="1" applyAlignment="1">
      <alignment horizontal="center" vertical="top" wrapText="1"/>
    </xf>
    <xf numFmtId="174" fontId="90" fillId="32" borderId="0" xfId="35" applyNumberFormat="1" applyFont="1" applyFill="1" applyAlignment="1"/>
    <xf numFmtId="183" fontId="0" fillId="0" borderId="0" xfId="0" applyNumberFormat="1"/>
    <xf numFmtId="183" fontId="48" fillId="32" borderId="0" xfId="20" applyNumberFormat="1" applyFont="1" applyFill="1" applyBorder="1" applyAlignment="1">
      <alignment horizontal="left"/>
    </xf>
    <xf numFmtId="183" fontId="77" fillId="32" borderId="0" xfId="20" applyNumberFormat="1" applyFont="1" applyFill="1" applyBorder="1" applyAlignment="1">
      <alignment horizontal="center" wrapText="1"/>
    </xf>
    <xf numFmtId="183" fontId="76" fillId="32" borderId="0" xfId="35" applyNumberFormat="1" applyFont="1" applyFill="1" applyAlignment="1">
      <alignment horizontal="center"/>
    </xf>
    <xf numFmtId="183" fontId="77" fillId="0" borderId="0" xfId="21" quotePrefix="1" applyNumberFormat="1" applyFont="1" applyFill="1" applyBorder="1">
      <alignment horizontal="center" wrapText="1"/>
    </xf>
    <xf numFmtId="184" fontId="17" fillId="32" borderId="0" xfId="39" applyNumberFormat="1" applyFill="1" applyAlignment="1">
      <alignment vertical="top"/>
    </xf>
    <xf numFmtId="184" fontId="78" fillId="39" borderId="16" xfId="39" applyNumberFormat="1" applyFont="1" applyFill="1" applyBorder="1" applyAlignment="1">
      <alignment vertical="top"/>
    </xf>
    <xf numFmtId="184" fontId="78" fillId="39" borderId="6" xfId="39" applyNumberFormat="1" applyFont="1" applyFill="1" applyBorder="1" applyAlignment="1">
      <alignment vertical="top"/>
    </xf>
    <xf numFmtId="184" fontId="78" fillId="39" borderId="17" xfId="39" applyNumberFormat="1" applyFont="1" applyFill="1" applyBorder="1" applyAlignment="1">
      <alignment vertical="top"/>
    </xf>
    <xf numFmtId="184" fontId="78" fillId="39" borderId="3" xfId="39" applyNumberFormat="1" applyFont="1" applyFill="1" applyBorder="1" applyAlignment="1">
      <alignment vertical="top"/>
    </xf>
    <xf numFmtId="184" fontId="24" fillId="32" borderId="0" xfId="35" applyNumberFormat="1" applyFont="1" applyFill="1"/>
    <xf numFmtId="184" fontId="24" fillId="32" borderId="0" xfId="35" applyNumberFormat="1" applyFont="1" applyFill="1" applyAlignment="1"/>
    <xf numFmtId="185" fontId="92" fillId="39" borderId="16" xfId="22" applyNumberFormat="1" applyFont="1" applyFill="1" applyBorder="1" applyAlignment="1"/>
    <xf numFmtId="185" fontId="92" fillId="39" borderId="37" xfId="22" applyNumberFormat="1" applyFont="1" applyFill="1" applyBorder="1" applyAlignment="1"/>
    <xf numFmtId="185" fontId="92" fillId="39" borderId="6" xfId="22" applyNumberFormat="1" applyFont="1" applyFill="1" applyBorder="1" applyAlignment="1"/>
    <xf numFmtId="185" fontId="92" fillId="39" borderId="17" xfId="22" applyNumberFormat="1" applyFont="1" applyFill="1" applyBorder="1" applyAlignment="1"/>
    <xf numFmtId="185" fontId="90" fillId="0" borderId="0" xfId="22" applyNumberFormat="1" applyFont="1" applyFill="1" applyBorder="1" applyAlignment="1"/>
    <xf numFmtId="185" fontId="77" fillId="39" borderId="16" xfId="0" applyNumberFormat="1" applyFont="1" applyFill="1" applyBorder="1"/>
    <xf numFmtId="185" fontId="77" fillId="39" borderId="6" xfId="0" applyNumberFormat="1" applyFont="1" applyFill="1" applyBorder="1"/>
    <xf numFmtId="185" fontId="77" fillId="39" borderId="17" xfId="0" applyNumberFormat="1" applyFont="1" applyFill="1" applyBorder="1"/>
    <xf numFmtId="185" fontId="77" fillId="39" borderId="3" xfId="0" applyNumberFormat="1" applyFont="1" applyFill="1" applyBorder="1"/>
    <xf numFmtId="185" fontId="91" fillId="0" borderId="0" xfId="0" applyNumberFormat="1" applyFont="1"/>
    <xf numFmtId="185" fontId="78" fillId="39" borderId="1" xfId="37" applyNumberFormat="1" applyFont="1" applyFill="1">
      <protection locked="0"/>
    </xf>
    <xf numFmtId="185" fontId="77" fillId="39" borderId="16" xfId="37" applyNumberFormat="1" applyFont="1" applyFill="1" applyBorder="1">
      <protection locked="0"/>
    </xf>
    <xf numFmtId="185" fontId="92" fillId="39" borderId="6" xfId="34" applyNumberFormat="1" applyFont="1" applyFill="1" applyBorder="1">
      <alignment horizontal="right"/>
    </xf>
    <xf numFmtId="185" fontId="78" fillId="0" borderId="44" xfId="1" applyNumberFormat="1" applyFont="1" applyBorder="1" applyAlignment="1">
      <alignment horizontal="right"/>
    </xf>
    <xf numFmtId="185" fontId="78" fillId="38" borderId="40" xfId="1" applyNumberFormat="1" applyFont="1" applyFill="1" applyBorder="1" applyAlignment="1">
      <alignment horizontal="right"/>
    </xf>
    <xf numFmtId="185" fontId="90" fillId="38" borderId="16" xfId="1" applyNumberFormat="1" applyFont="1" applyFill="1" applyBorder="1" applyAlignment="1">
      <alignment horizontal="right"/>
    </xf>
    <xf numFmtId="185" fontId="78" fillId="32" borderId="42" xfId="1" applyNumberFormat="1" applyFont="1" applyFill="1" applyBorder="1" applyAlignment="1">
      <alignment horizontal="right" wrapText="1"/>
    </xf>
    <xf numFmtId="185" fontId="78" fillId="32" borderId="43" xfId="1" applyNumberFormat="1" applyFont="1" applyFill="1" applyBorder="1" applyAlignment="1">
      <alignment horizontal="right" wrapText="1"/>
    </xf>
    <xf numFmtId="185" fontId="78" fillId="32" borderId="44" xfId="1" applyNumberFormat="1" applyFont="1" applyFill="1" applyBorder="1" applyAlignment="1">
      <alignment horizontal="right" wrapText="1"/>
    </xf>
    <xf numFmtId="185" fontId="78" fillId="39" borderId="3" xfId="1" applyNumberFormat="1" applyFont="1" applyFill="1" applyBorder="1" applyAlignment="1"/>
    <xf numFmtId="185" fontId="78" fillId="32" borderId="45" xfId="1" applyNumberFormat="1" applyFont="1" applyFill="1" applyBorder="1" applyAlignment="1">
      <alignment horizontal="right" wrapText="1"/>
    </xf>
    <xf numFmtId="185" fontId="78" fillId="32" borderId="42" xfId="1" applyNumberFormat="1" applyFont="1" applyFill="1" applyBorder="1" applyAlignment="1">
      <alignment horizontal="left" wrapText="1"/>
    </xf>
    <xf numFmtId="183" fontId="108" fillId="0" borderId="0" xfId="0" applyNumberFormat="1" applyFont="1"/>
    <xf numFmtId="183" fontId="91" fillId="0" borderId="0" xfId="0" applyNumberFormat="1" applyFont="1"/>
    <xf numFmtId="183" fontId="69" fillId="0" borderId="0" xfId="0" applyNumberFormat="1" applyFont="1" applyAlignment="1">
      <alignment horizontal="center" vertical="top" wrapText="1"/>
    </xf>
    <xf numFmtId="0" fontId="55" fillId="39" borderId="0" xfId="14" applyFill="1" applyBorder="1" applyAlignment="1">
      <alignment horizontal="left" vertical="top" wrapText="1"/>
    </xf>
    <xf numFmtId="0" fontId="77" fillId="0" borderId="0" xfId="32" applyFont="1" applyAlignment="1">
      <alignment horizontal="center" wrapText="1"/>
    </xf>
    <xf numFmtId="0" fontId="48" fillId="0" borderId="0" xfId="32" applyFont="1" applyAlignment="1">
      <alignment horizontal="center" vertical="center"/>
    </xf>
    <xf numFmtId="0" fontId="0" fillId="0" borderId="0" xfId="0" applyAlignment="1">
      <alignment horizontal="left" vertical="top"/>
    </xf>
    <xf numFmtId="0" fontId="48" fillId="0" borderId="0" xfId="5" applyFill="1" applyAlignment="1">
      <alignment horizontal="left" vertical="top"/>
    </xf>
    <xf numFmtId="0" fontId="48" fillId="0" borderId="0" xfId="5" applyFill="1" applyAlignment="1">
      <alignment horizontal="center"/>
    </xf>
    <xf numFmtId="185" fontId="48" fillId="0" borderId="0" xfId="5" applyNumberFormat="1" applyFill="1" applyAlignment="1">
      <alignment horizontal="right" indent="1"/>
    </xf>
    <xf numFmtId="0" fontId="48" fillId="0" borderId="0" xfId="30" applyFill="1" applyBorder="1">
      <alignment horizontal="left"/>
    </xf>
    <xf numFmtId="0" fontId="45" fillId="0" borderId="0" xfId="26" applyFill="1" applyBorder="1">
      <alignment horizontal="right"/>
    </xf>
    <xf numFmtId="0" fontId="62" fillId="0" borderId="0" xfId="32" applyFont="1" applyAlignment="1">
      <alignment vertical="center"/>
    </xf>
    <xf numFmtId="0" fontId="62" fillId="0" borderId="0" xfId="32" applyFont="1" applyAlignment="1">
      <alignment horizontal="center" vertical="center"/>
    </xf>
    <xf numFmtId="0" fontId="48" fillId="0" borderId="0" xfId="30" applyFill="1" applyBorder="1" applyAlignment="1">
      <alignment horizontal="left" vertical="top" wrapText="1"/>
    </xf>
    <xf numFmtId="0" fontId="62" fillId="0" borderId="0" xfId="5" applyFont="1" applyFill="1" applyAlignment="1">
      <alignment horizontal="center" wrapText="1"/>
    </xf>
    <xf numFmtId="0" fontId="60" fillId="0" borderId="0" xfId="17" applyFill="1" applyBorder="1" applyAlignment="1">
      <alignment horizontal="left" indent="1"/>
    </xf>
    <xf numFmtId="169" fontId="47" fillId="0" borderId="0" xfId="2" applyFont="1" applyFill="1" applyBorder="1" applyAlignment="1" applyProtection="1"/>
    <xf numFmtId="169" fontId="48" fillId="0" borderId="0" xfId="2" applyFont="1" applyFill="1" applyBorder="1" applyAlignment="1" applyProtection="1"/>
    <xf numFmtId="0" fontId="61" fillId="0" borderId="0" xfId="32" applyFont="1" applyAlignment="1">
      <alignment horizontal="center" vertical="center" wrapText="1"/>
    </xf>
    <xf numFmtId="177" fontId="61" fillId="0" borderId="0" xfId="32" applyNumberFormat="1" applyFont="1" applyAlignment="1">
      <alignment horizontal="center"/>
    </xf>
    <xf numFmtId="185" fontId="48" fillId="0" borderId="31" xfId="5" applyNumberFormat="1" applyFill="1" applyBorder="1" applyAlignment="1">
      <alignment horizontal="right" indent="1"/>
    </xf>
    <xf numFmtId="185" fontId="48" fillId="0" borderId="28" xfId="5" applyNumberFormat="1" applyFill="1" applyBorder="1" applyAlignment="1">
      <alignment horizontal="right" indent="1"/>
    </xf>
    <xf numFmtId="169" fontId="48" fillId="0" borderId="30" xfId="2" applyFont="1" applyFill="1" applyBorder="1" applyAlignment="1" applyProtection="1"/>
    <xf numFmtId="0" fontId="48" fillId="0" borderId="30" xfId="5" applyFill="1" applyBorder="1" applyAlignment="1">
      <alignment horizontal="left" indent="1"/>
    </xf>
    <xf numFmtId="185" fontId="48" fillId="0" borderId="54" xfId="5" applyNumberFormat="1" applyFill="1" applyBorder="1" applyAlignment="1">
      <alignment horizontal="right" indent="1"/>
    </xf>
    <xf numFmtId="0" fontId="77" fillId="0" borderId="0" xfId="5" applyFont="1" applyFill="1" applyAlignment="1">
      <alignment horizontal="center" vertical="center" wrapText="1"/>
    </xf>
    <xf numFmtId="177" fontId="77" fillId="0" borderId="0" xfId="32" applyNumberFormat="1" applyFont="1" applyAlignment="1">
      <alignment horizontal="center" vertical="center" wrapText="1"/>
    </xf>
    <xf numFmtId="177" fontId="77" fillId="0" borderId="0" xfId="32" applyNumberFormat="1" applyFont="1" applyAlignment="1">
      <alignment horizontal="center" vertical="center"/>
    </xf>
    <xf numFmtId="0" fontId="77" fillId="0" borderId="0" xfId="5" applyFont="1" applyFill="1" applyAlignment="1">
      <alignment vertical="center" wrapText="1"/>
    </xf>
    <xf numFmtId="0" fontId="62" fillId="0" borderId="0" xfId="32" applyFont="1" applyAlignment="1">
      <alignment vertical="top" wrapText="1"/>
    </xf>
    <xf numFmtId="176" fontId="77" fillId="0" borderId="0" xfId="1" applyNumberFormat="1" applyFont="1" applyFill="1" applyBorder="1" applyAlignment="1">
      <alignment horizontal="center"/>
    </xf>
    <xf numFmtId="0" fontId="48" fillId="0" borderId="0" xfId="32" applyFont="1" applyAlignment="1">
      <alignment horizontal="right"/>
    </xf>
    <xf numFmtId="174" fontId="77" fillId="0" borderId="0" xfId="32" applyNumberFormat="1" applyFont="1" applyAlignment="1">
      <alignment horizontal="right"/>
    </xf>
    <xf numFmtId="185" fontId="77" fillId="39" borderId="33" xfId="32" applyNumberFormat="1" applyFont="1" applyFill="1" applyBorder="1" applyAlignment="1">
      <alignment horizontal="right"/>
    </xf>
    <xf numFmtId="0" fontId="78" fillId="0" borderId="0" xfId="32" applyFont="1" applyAlignment="1">
      <alignment horizontal="right"/>
    </xf>
    <xf numFmtId="185" fontId="78" fillId="38" borderId="3" xfId="32" applyNumberFormat="1" applyFont="1" applyFill="1" applyBorder="1" applyAlignment="1">
      <alignment horizontal="right"/>
    </xf>
    <xf numFmtId="167" fontId="77" fillId="0" borderId="0" xfId="32" quotePrefix="1" applyNumberFormat="1" applyFont="1" applyAlignment="1">
      <alignment horizontal="center"/>
    </xf>
    <xf numFmtId="0" fontId="77" fillId="0" borderId="0" xfId="5" applyFont="1" applyFill="1" applyAlignment="1">
      <alignment horizontal="center" wrapText="1"/>
    </xf>
    <xf numFmtId="185" fontId="77" fillId="32" borderId="0" xfId="32" applyNumberFormat="1" applyFont="1" applyFill="1" applyAlignment="1">
      <alignment horizontal="right"/>
    </xf>
    <xf numFmtId="178" fontId="78" fillId="0" borderId="0" xfId="32" applyNumberFormat="1" applyFont="1" applyAlignment="1">
      <alignment horizontal="center"/>
    </xf>
    <xf numFmtId="177" fontId="77" fillId="0" borderId="0" xfId="32" applyNumberFormat="1" applyFont="1" applyAlignment="1">
      <alignment horizontal="center"/>
    </xf>
    <xf numFmtId="0" fontId="45" fillId="0" borderId="0" xfId="32" applyFont="1" applyAlignment="1">
      <alignment vertical="top"/>
    </xf>
    <xf numFmtId="169" fontId="48" fillId="0" borderId="32" xfId="2" applyFont="1" applyFill="1" applyBorder="1" applyAlignment="1" applyProtection="1"/>
    <xf numFmtId="169" fontId="48" fillId="0" borderId="31" xfId="2" applyFont="1" applyFill="1" applyBorder="1" applyAlignment="1" applyProtection="1"/>
    <xf numFmtId="178" fontId="48" fillId="0" borderId="31" xfId="2" applyNumberFormat="1" applyFont="1" applyFill="1" applyBorder="1" applyAlignment="1" applyProtection="1"/>
    <xf numFmtId="185" fontId="48" fillId="0" borderId="31" xfId="2" applyNumberFormat="1" applyFont="1" applyFill="1" applyBorder="1" applyAlignment="1" applyProtection="1">
      <alignment horizontal="right"/>
    </xf>
    <xf numFmtId="185" fontId="48" fillId="0" borderId="28" xfId="2" applyNumberFormat="1" applyFont="1" applyFill="1" applyBorder="1" applyAlignment="1" applyProtection="1">
      <alignment horizontal="right"/>
    </xf>
    <xf numFmtId="0" fontId="48" fillId="0" borderId="32" xfId="5" applyFill="1" applyBorder="1" applyAlignment="1">
      <alignment horizontal="left" indent="1"/>
    </xf>
    <xf numFmtId="0" fontId="48" fillId="0" borderId="31" xfId="5" applyFill="1" applyBorder="1" applyAlignment="1">
      <alignment horizontal="left" indent="1"/>
    </xf>
    <xf numFmtId="178" fontId="48" fillId="0" borderId="31" xfId="5" applyNumberFormat="1" applyFill="1" applyBorder="1" applyAlignment="1">
      <alignment horizontal="left" indent="1"/>
    </xf>
    <xf numFmtId="185" fontId="48" fillId="0" borderId="54" xfId="2" applyNumberFormat="1" applyFont="1" applyFill="1" applyBorder="1" applyAlignment="1" applyProtection="1">
      <alignment horizontal="right"/>
    </xf>
    <xf numFmtId="0" fontId="69" fillId="0" borderId="0" xfId="0" applyFont="1" applyAlignment="1">
      <alignment horizontal="center"/>
    </xf>
    <xf numFmtId="170" fontId="62" fillId="0" borderId="0" xfId="5" applyNumberFormat="1" applyFont="1" applyFill="1" applyAlignment="1">
      <alignment horizontal="center" vertical="center"/>
    </xf>
    <xf numFmtId="0" fontId="62" fillId="0" borderId="0" xfId="5" applyFont="1" applyFill="1" applyAlignment="1">
      <alignment horizontal="center" vertical="center"/>
    </xf>
    <xf numFmtId="170" fontId="62" fillId="0" borderId="0" xfId="5" quotePrefix="1" applyNumberFormat="1" applyFont="1" applyFill="1" applyAlignment="1">
      <alignment horizontal="center" vertical="center" wrapText="1"/>
    </xf>
    <xf numFmtId="0" fontId="62" fillId="0" borderId="0" xfId="5" quotePrefix="1" applyFont="1" applyFill="1" applyAlignment="1">
      <alignment horizontal="center" vertical="center" wrapText="1"/>
    </xf>
    <xf numFmtId="0" fontId="78" fillId="0" borderId="0" xfId="17" applyFont="1" applyFill="1" applyBorder="1" applyAlignment="1">
      <alignment horizontal="left" vertical="top"/>
    </xf>
    <xf numFmtId="0" fontId="69" fillId="0" borderId="0" xfId="0" applyFont="1" applyAlignment="1">
      <alignment vertical="top"/>
    </xf>
    <xf numFmtId="0" fontId="69" fillId="0" borderId="0" xfId="129" applyFont="1" applyAlignment="1">
      <alignment vertical="top" wrapText="1"/>
    </xf>
    <xf numFmtId="181" fontId="78" fillId="0" borderId="0" xfId="1" applyNumberFormat="1" applyFont="1" applyFill="1" applyBorder="1" applyAlignment="1" applyProtection="1"/>
    <xf numFmtId="181" fontId="90" fillId="0" borderId="0" xfId="1" applyNumberFormat="1" applyFont="1" applyFill="1" applyBorder="1" applyAlignment="1" applyProtection="1"/>
    <xf numFmtId="181" fontId="90" fillId="0" borderId="0" xfId="1" applyNumberFormat="1" applyFont="1" applyFill="1" applyBorder="1" applyAlignment="1" applyProtection="1">
      <alignment horizontal="right" textRotation="35"/>
    </xf>
    <xf numFmtId="185" fontId="78" fillId="0" borderId="0" xfId="5" applyNumberFormat="1" applyFont="1" applyFill="1" applyAlignment="1">
      <alignment horizontal="right" vertical="center" wrapText="1"/>
    </xf>
    <xf numFmtId="0" fontId="77" fillId="39" borderId="12" xfId="32" applyFont="1" applyFill="1" applyBorder="1" applyAlignment="1">
      <alignment horizontal="center" vertical="center" wrapText="1"/>
    </xf>
    <xf numFmtId="0" fontId="77" fillId="39" borderId="13" xfId="32" applyFont="1" applyFill="1" applyBorder="1" applyAlignment="1">
      <alignment horizontal="center" vertical="center" wrapText="1"/>
    </xf>
    <xf numFmtId="0" fontId="77" fillId="39" borderId="13" xfId="32" applyFont="1" applyFill="1" applyBorder="1" applyAlignment="1">
      <alignment horizontal="center" vertical="center" wrapText="1" shrinkToFit="1"/>
    </xf>
    <xf numFmtId="0" fontId="77" fillId="39" borderId="14" xfId="32" applyFont="1" applyFill="1" applyBorder="1" applyAlignment="1">
      <alignment horizontal="center" vertical="center" wrapText="1" shrinkToFit="1"/>
    </xf>
    <xf numFmtId="0" fontId="0" fillId="39" borderId="33" xfId="0" applyFill="1" applyBorder="1"/>
    <xf numFmtId="167" fontId="77" fillId="39" borderId="34" xfId="32" quotePrefix="1" applyNumberFormat="1" applyFont="1" applyFill="1" applyBorder="1" applyAlignment="1">
      <alignment horizontal="center"/>
    </xf>
    <xf numFmtId="0" fontId="77" fillId="39" borderId="34" xfId="32" applyFont="1" applyFill="1" applyBorder="1" applyAlignment="1">
      <alignment wrapText="1"/>
    </xf>
    <xf numFmtId="0" fontId="77" fillId="39" borderId="34" xfId="32" applyFont="1" applyFill="1" applyBorder="1" applyAlignment="1">
      <alignment wrapText="1" shrinkToFit="1"/>
    </xf>
    <xf numFmtId="0" fontId="77" fillId="39" borderId="34" xfId="32" applyFont="1" applyFill="1" applyBorder="1" applyAlignment="1">
      <alignment horizontal="center" wrapText="1" shrinkToFit="1"/>
    </xf>
    <xf numFmtId="167" fontId="77" fillId="39" borderId="33" xfId="32" quotePrefix="1" applyNumberFormat="1" applyFont="1" applyFill="1" applyBorder="1" applyAlignment="1">
      <alignment horizontal="center"/>
    </xf>
    <xf numFmtId="0" fontId="77" fillId="39" borderId="34" xfId="32" applyFont="1" applyFill="1" applyBorder="1" applyAlignment="1">
      <alignment horizontal="center" wrapText="1"/>
    </xf>
    <xf numFmtId="0" fontId="77" fillId="39" borderId="50" xfId="32" applyFont="1" applyFill="1" applyBorder="1" applyAlignment="1">
      <alignment horizontal="center" vertical="center" wrapText="1"/>
    </xf>
    <xf numFmtId="184" fontId="78" fillId="32" borderId="0" xfId="39" applyNumberFormat="1" applyFont="1" applyFill="1" applyAlignment="1">
      <alignment vertical="top"/>
    </xf>
    <xf numFmtId="0" fontId="0" fillId="0" borderId="0" xfId="0" applyAlignment="1">
      <alignment vertical="top"/>
    </xf>
    <xf numFmtId="0" fontId="111" fillId="0" borderId="0" xfId="0" applyFont="1" applyAlignment="1">
      <alignment horizontal="left" vertical="center" indent="5"/>
    </xf>
    <xf numFmtId="0" fontId="69" fillId="0" borderId="0" xfId="129" applyFont="1" applyAlignment="1">
      <alignment horizontal="center" vertical="top" wrapText="1"/>
    </xf>
    <xf numFmtId="9" fontId="92" fillId="39" borderId="17" xfId="24" applyFont="1" applyFill="1" applyBorder="1"/>
    <xf numFmtId="0" fontId="83" fillId="32" borderId="0" xfId="39" applyFont="1" applyFill="1" applyAlignment="1">
      <alignment vertical="top"/>
    </xf>
    <xf numFmtId="0" fontId="45" fillId="0" borderId="0" xfId="17" applyFont="1" applyFill="1" applyBorder="1" applyAlignment="1">
      <alignment horizontal="left" vertical="top"/>
    </xf>
    <xf numFmtId="0" fontId="0" fillId="32" borderId="59" xfId="0" applyFill="1" applyBorder="1"/>
    <xf numFmtId="0" fontId="48" fillId="0" borderId="0" xfId="0" applyFont="1"/>
    <xf numFmtId="0" fontId="97" fillId="32" borderId="0" xfId="0" applyFont="1" applyFill="1"/>
    <xf numFmtId="0" fontId="114" fillId="32" borderId="0" xfId="23" applyFont="1" applyFill="1" applyBorder="1" applyAlignment="1" applyProtection="1"/>
    <xf numFmtId="0" fontId="24" fillId="38" borderId="59" xfId="35" applyFont="1" applyFill="1" applyBorder="1" applyAlignment="1"/>
    <xf numFmtId="0" fontId="53" fillId="38" borderId="59" xfId="11" applyFill="1" applyBorder="1"/>
    <xf numFmtId="185" fontId="90" fillId="38" borderId="16" xfId="38" applyNumberFormat="1" applyFont="1" applyFill="1" applyBorder="1"/>
    <xf numFmtId="185" fontId="90" fillId="38" borderId="6" xfId="38" applyNumberFormat="1" applyFont="1" applyFill="1" applyBorder="1"/>
    <xf numFmtId="185" fontId="90" fillId="38" borderId="17" xfId="38" applyNumberFormat="1" applyFont="1" applyFill="1" applyBorder="1"/>
    <xf numFmtId="185" fontId="90" fillId="38" borderId="16" xfId="38" applyNumberFormat="1" applyFont="1" applyFill="1" applyBorder="1" applyAlignment="1">
      <alignment horizontal="right"/>
    </xf>
    <xf numFmtId="185" fontId="90" fillId="38" borderId="17" xfId="38" applyNumberFormat="1" applyFont="1" applyFill="1" applyBorder="1" applyAlignment="1">
      <alignment horizontal="right"/>
    </xf>
    <xf numFmtId="185" fontId="90" fillId="32" borderId="0" xfId="38" applyNumberFormat="1" applyFont="1" applyFill="1" applyBorder="1" applyAlignment="1">
      <alignment horizontal="right"/>
    </xf>
    <xf numFmtId="0" fontId="72" fillId="32" borderId="0" xfId="5" applyFont="1" applyFill="1" applyAlignment="1"/>
    <xf numFmtId="0" fontId="72" fillId="32" borderId="0" xfId="30" applyFont="1" applyFill="1" applyBorder="1">
      <alignment horizontal="left"/>
    </xf>
    <xf numFmtId="0" fontId="72" fillId="32" borderId="0" xfId="5" applyFont="1" applyFill="1" applyAlignment="1">
      <alignment horizontal="left" indent="1"/>
    </xf>
    <xf numFmtId="175" fontId="21" fillId="32" borderId="0" xfId="38" applyNumberFormat="1" applyFill="1" applyBorder="1"/>
    <xf numFmtId="0" fontId="23" fillId="39" borderId="0" xfId="35" applyFont="1" applyFill="1"/>
    <xf numFmtId="0" fontId="23" fillId="39" borderId="0" xfId="35" applyFont="1" applyFill="1" applyAlignment="1"/>
    <xf numFmtId="185" fontId="92" fillId="39" borderId="16" xfId="38" applyNumberFormat="1" applyFont="1" applyFill="1" applyBorder="1" applyAlignment="1"/>
    <xf numFmtId="185" fontId="92" fillId="39" borderId="6" xfId="38" applyNumberFormat="1" applyFont="1" applyFill="1" applyBorder="1" applyAlignment="1"/>
    <xf numFmtId="185" fontId="92" fillId="39" borderId="36" xfId="38" applyNumberFormat="1" applyFont="1" applyFill="1" applyBorder="1" applyAlignment="1"/>
    <xf numFmtId="171" fontId="21" fillId="0" borderId="0" xfId="38" applyNumberFormat="1" applyFill="1" applyBorder="1" applyAlignment="1"/>
    <xf numFmtId="0" fontId="112" fillId="0" borderId="0" xfId="117" applyFont="1"/>
    <xf numFmtId="183" fontId="77" fillId="0" borderId="0" xfId="0" applyNumberFormat="1" applyFont="1" applyAlignment="1">
      <alignment horizontal="center" vertical="top" wrapText="1"/>
    </xf>
    <xf numFmtId="0" fontId="117" fillId="0" borderId="0" xfId="5" applyFont="1" applyFill="1" applyAlignment="1">
      <alignment horizontal="center" wrapText="1"/>
    </xf>
    <xf numFmtId="0" fontId="77" fillId="0" borderId="0" xfId="5" applyFont="1" applyFill="1" applyAlignment="1">
      <alignment wrapText="1"/>
    </xf>
    <xf numFmtId="185" fontId="78" fillId="0" borderId="59" xfId="5" applyNumberFormat="1" applyFont="1" applyFill="1" applyBorder="1" applyAlignment="1">
      <alignment horizontal="right" vertical="center" wrapText="1"/>
    </xf>
    <xf numFmtId="0" fontId="53" fillId="39" borderId="59" xfId="11" applyFill="1" applyBorder="1"/>
    <xf numFmtId="0" fontId="48" fillId="0" borderId="59" xfId="5" applyFill="1" applyBorder="1"/>
    <xf numFmtId="0" fontId="118" fillId="0" borderId="0" xfId="35" applyFont="1" applyFill="1"/>
    <xf numFmtId="0" fontId="81" fillId="0" borderId="0" xfId="25" applyFont="1" applyFill="1" applyBorder="1" applyAlignment="1"/>
    <xf numFmtId="0" fontId="78" fillId="0" borderId="0" xfId="5" applyFont="1" applyFill="1" applyAlignment="1">
      <alignment horizontal="left" indent="1"/>
    </xf>
    <xf numFmtId="0" fontId="78" fillId="0" borderId="0" xfId="5" applyFont="1" applyFill="1" applyAlignment="1"/>
    <xf numFmtId="0" fontId="45" fillId="0" borderId="0" xfId="25" applyFill="1" applyBorder="1">
      <alignment horizontal="right"/>
    </xf>
    <xf numFmtId="0" fontId="81" fillId="0" borderId="0" xfId="25" applyFont="1" applyFill="1" applyBorder="1">
      <alignment horizontal="right"/>
    </xf>
    <xf numFmtId="0" fontId="48" fillId="0" borderId="59" xfId="5" applyFill="1" applyBorder="1" applyAlignment="1"/>
    <xf numFmtId="0" fontId="0" fillId="0" borderId="59" xfId="0" applyBorder="1"/>
    <xf numFmtId="0" fontId="77" fillId="0" borderId="0" xfId="5" applyFont="1" applyFill="1" applyAlignment="1"/>
    <xf numFmtId="0" fontId="24" fillId="0" borderId="7" xfId="35" applyFont="1" applyFill="1" applyBorder="1"/>
    <xf numFmtId="0" fontId="45" fillId="0" borderId="8" xfId="15" applyFill="1" applyBorder="1" applyAlignment="1"/>
    <xf numFmtId="185" fontId="108" fillId="38" borderId="3" xfId="0" applyNumberFormat="1" applyFont="1" applyFill="1" applyBorder="1"/>
    <xf numFmtId="185" fontId="77" fillId="38" borderId="3" xfId="5" applyNumberFormat="1" applyFont="1" applyFill="1" applyBorder="1" applyAlignment="1">
      <alignment horizontal="right" vertical="center" wrapText="1"/>
    </xf>
    <xf numFmtId="185" fontId="78" fillId="38" borderId="3" xfId="5" applyNumberFormat="1" applyFont="1" applyFill="1" applyBorder="1" applyAlignment="1">
      <alignment horizontal="right" vertical="center" wrapText="1"/>
    </xf>
    <xf numFmtId="185" fontId="78" fillId="38" borderId="3" xfId="1" applyNumberFormat="1" applyFont="1" applyFill="1" applyBorder="1" applyAlignment="1">
      <alignment horizontal="right"/>
    </xf>
    <xf numFmtId="185" fontId="78" fillId="39" borderId="3" xfId="1" applyNumberFormat="1" applyFont="1" applyFill="1" applyBorder="1" applyAlignment="1">
      <alignment horizontal="right"/>
    </xf>
    <xf numFmtId="185" fontId="78" fillId="39" borderId="3" xfId="1" applyNumberFormat="1" applyFont="1" applyFill="1" applyBorder="1" applyAlignment="1">
      <alignment horizontal="right" vertical="center" wrapText="1"/>
    </xf>
    <xf numFmtId="0" fontId="72" fillId="0" borderId="0" xfId="0" applyFont="1" applyAlignment="1">
      <alignment horizontal="center"/>
    </xf>
    <xf numFmtId="0" fontId="115" fillId="0" borderId="0" xfId="0" applyFont="1"/>
    <xf numFmtId="0" fontId="119" fillId="0" borderId="0" xfId="19" applyFont="1" applyFill="1" applyBorder="1" applyAlignment="1"/>
    <xf numFmtId="185" fontId="78" fillId="0" borderId="0" xfId="1" applyNumberFormat="1" applyFont="1" applyFill="1" applyBorder="1"/>
    <xf numFmtId="0" fontId="115" fillId="38" borderId="0" xfId="14" applyFont="1" applyFill="1" applyBorder="1">
      <alignment vertical="top" wrapText="1"/>
    </xf>
    <xf numFmtId="0" fontId="124" fillId="32" borderId="0" xfId="30" applyFont="1" applyFill="1" applyBorder="1">
      <alignment horizontal="left"/>
    </xf>
    <xf numFmtId="0" fontId="125" fillId="32" borderId="0" xfId="30" applyFont="1" applyFill="1" applyBorder="1">
      <alignment horizontal="left"/>
    </xf>
    <xf numFmtId="0" fontId="127" fillId="32" borderId="0" xfId="30" applyFont="1" applyFill="1" applyBorder="1">
      <alignment horizontal="left"/>
    </xf>
    <xf numFmtId="0" fontId="128" fillId="32" borderId="0" xfId="30" applyFont="1" applyFill="1" applyBorder="1">
      <alignment horizontal="left"/>
    </xf>
    <xf numFmtId="0" fontId="128" fillId="0" borderId="0" xfId="0" applyFont="1"/>
    <xf numFmtId="0" fontId="95" fillId="32" borderId="0" xfId="30" applyFont="1" applyFill="1" applyBorder="1">
      <alignment horizontal="left"/>
    </xf>
    <xf numFmtId="0" fontId="129" fillId="32" borderId="10" xfId="26" applyFont="1" applyFill="1" applyBorder="1">
      <alignment horizontal="right"/>
    </xf>
    <xf numFmtId="0" fontId="61" fillId="32" borderId="0" xfId="30" applyFont="1" applyFill="1" applyBorder="1">
      <alignment horizontal="left"/>
    </xf>
    <xf numFmtId="0" fontId="131" fillId="32" borderId="0" xfId="30" applyFont="1" applyFill="1" applyBorder="1">
      <alignment horizontal="left"/>
    </xf>
    <xf numFmtId="0" fontId="77" fillId="32" borderId="0" xfId="30" applyFont="1" applyFill="1" applyBorder="1" applyAlignment="1">
      <alignment horizontal="center"/>
    </xf>
    <xf numFmtId="0" fontId="130" fillId="32" borderId="0" xfId="30" applyFont="1" applyFill="1" applyBorder="1">
      <alignment horizontal="left"/>
    </xf>
    <xf numFmtId="0" fontId="77" fillId="32" borderId="0" xfId="5" applyFont="1" applyFill="1" applyAlignment="1">
      <alignment horizontal="center"/>
    </xf>
    <xf numFmtId="0" fontId="48" fillId="32" borderId="0" xfId="0" applyFont="1" applyFill="1"/>
    <xf numFmtId="0" fontId="95" fillId="0" borderId="0" xfId="32" applyFont="1"/>
    <xf numFmtId="0" fontId="134" fillId="0" borderId="0" xfId="0" applyFont="1"/>
    <xf numFmtId="0" fontId="51" fillId="32" borderId="0" xfId="10" applyFill="1" applyBorder="1">
      <alignment horizontal="left"/>
    </xf>
    <xf numFmtId="185" fontId="77" fillId="39" borderId="33" xfId="37" applyNumberFormat="1" applyFont="1" applyFill="1" applyBorder="1">
      <protection locked="0"/>
    </xf>
    <xf numFmtId="0" fontId="78" fillId="0" borderId="0" xfId="0" applyFont="1"/>
    <xf numFmtId="0" fontId="135" fillId="0" borderId="0" xfId="0" applyFont="1"/>
    <xf numFmtId="0" fontId="62" fillId="0" borderId="0" xfId="5" applyFont="1" applyFill="1" applyAlignment="1">
      <alignment wrapText="1"/>
    </xf>
    <xf numFmtId="14" fontId="48" fillId="0" borderId="0" xfId="0" applyNumberFormat="1" applyFont="1"/>
    <xf numFmtId="9" fontId="90" fillId="38" borderId="16" xfId="24" applyFont="1" applyFill="1" applyBorder="1" applyAlignment="1">
      <alignment horizontal="right"/>
    </xf>
    <xf numFmtId="9" fontId="78" fillId="39" borderId="40" xfId="24" applyFont="1" applyFill="1" applyBorder="1"/>
    <xf numFmtId="9" fontId="78" fillId="39" borderId="3" xfId="24" applyFont="1" applyFill="1" applyBorder="1"/>
    <xf numFmtId="0" fontId="135" fillId="0" borderId="0" xfId="0" applyFont="1" applyAlignment="1">
      <alignment horizontal="left" vertical="top"/>
    </xf>
    <xf numFmtId="0" fontId="48" fillId="0" borderId="0" xfId="0" applyFont="1" applyAlignment="1">
      <alignment horizontal="center"/>
    </xf>
    <xf numFmtId="0" fontId="78" fillId="0" borderId="0" xfId="19" applyFont="1" applyFill="1" applyBorder="1" applyAlignment="1"/>
    <xf numFmtId="0" fontId="55" fillId="0" borderId="0" xfId="0" applyFont="1"/>
    <xf numFmtId="0" fontId="45" fillId="0" borderId="0" xfId="0" applyFont="1"/>
    <xf numFmtId="0" fontId="62" fillId="0" borderId="0" xfId="131" applyFill="1" applyBorder="1" applyAlignment="1">
      <alignment horizontal="center" vertical="center" wrapText="1"/>
    </xf>
    <xf numFmtId="0" fontId="62" fillId="0" borderId="0" xfId="131" applyFill="1" applyBorder="1" applyAlignment="1">
      <alignment vertical="center" wrapText="1"/>
    </xf>
    <xf numFmtId="0" fontId="78" fillId="0" borderId="0" xfId="5" applyFont="1" applyFill="1" applyAlignment="1">
      <alignment horizontal="right"/>
    </xf>
    <xf numFmtId="0" fontId="77" fillId="0" borderId="0" xfId="5" applyFont="1" applyFill="1"/>
    <xf numFmtId="0" fontId="36" fillId="0" borderId="0" xfId="17" applyFont="1" applyFill="1" applyBorder="1"/>
    <xf numFmtId="0" fontId="100" fillId="0" borderId="0" xfId="35" applyFont="1" applyFill="1"/>
    <xf numFmtId="0" fontId="62" fillId="0" borderId="0" xfId="131" applyFill="1" applyBorder="1">
      <alignment horizontal="center" wrapText="1"/>
    </xf>
    <xf numFmtId="0" fontId="62" fillId="0" borderId="0" xfId="0" applyFont="1" applyAlignment="1">
      <alignment horizontal="center"/>
    </xf>
    <xf numFmtId="0" fontId="61" fillId="0" borderId="0" xfId="0" applyFont="1"/>
    <xf numFmtId="0" fontId="77" fillId="0" borderId="0" xfId="0" applyFont="1" applyAlignment="1">
      <alignment horizontal="center"/>
    </xf>
    <xf numFmtId="0" fontId="48" fillId="0" borderId="0" xfId="0" applyFont="1" applyAlignment="1">
      <alignment vertical="center"/>
    </xf>
    <xf numFmtId="0" fontId="77" fillId="0" borderId="0" xfId="0" applyFont="1" applyAlignment="1">
      <alignment horizontal="center" wrapText="1"/>
    </xf>
    <xf numFmtId="0" fontId="77" fillId="0" borderId="0" xfId="0" applyFont="1" applyAlignment="1">
      <alignment horizontal="left" indent="1"/>
    </xf>
    <xf numFmtId="0" fontId="77" fillId="0" borderId="0" xfId="32" applyFont="1" applyAlignment="1">
      <alignment horizontal="left" indent="1"/>
    </xf>
    <xf numFmtId="0" fontId="77" fillId="0" borderId="0" xfId="0" applyFont="1" applyAlignment="1">
      <alignment horizontal="center" vertical="center"/>
    </xf>
    <xf numFmtId="0" fontId="77" fillId="0" borderId="0" xfId="0" applyFont="1" applyAlignment="1">
      <alignment horizontal="center" vertical="center" wrapText="1"/>
    </xf>
    <xf numFmtId="0" fontId="78" fillId="0" borderId="0" xfId="0" applyFont="1" applyAlignment="1">
      <alignment horizontal="center"/>
    </xf>
    <xf numFmtId="0" fontId="78" fillId="0" borderId="0" xfId="0" applyFont="1" applyAlignment="1">
      <alignment horizontal="center" vertical="center"/>
    </xf>
    <xf numFmtId="9" fontId="77" fillId="0" borderId="0" xfId="24" applyFont="1" applyAlignment="1">
      <alignment horizontal="center" vertical="center"/>
    </xf>
    <xf numFmtId="0" fontId="77" fillId="0" borderId="0" xfId="32" applyFont="1" applyAlignment="1">
      <alignment horizontal="left" vertical="center" indent="1"/>
    </xf>
    <xf numFmtId="0" fontId="77" fillId="0" borderId="0" xfId="32" applyFont="1" applyAlignment="1">
      <alignment horizontal="left" vertical="top" indent="1"/>
    </xf>
    <xf numFmtId="0" fontId="78" fillId="0" borderId="0" xfId="117" applyFont="1"/>
    <xf numFmtId="183" fontId="77" fillId="0" borderId="0" xfId="0" applyNumberFormat="1" applyFont="1"/>
    <xf numFmtId="183" fontId="77" fillId="0" borderId="0" xfId="117" applyNumberFormat="1" applyFont="1" applyAlignment="1">
      <alignment horizontal="center" vertical="top" wrapText="1"/>
    </xf>
    <xf numFmtId="171" fontId="77" fillId="0" borderId="0" xfId="5" applyNumberFormat="1" applyFont="1" applyFill="1" applyAlignment="1">
      <alignment horizontal="center" vertical="center" wrapText="1"/>
    </xf>
    <xf numFmtId="0" fontId="77" fillId="0" borderId="0" xfId="129" quotePrefix="1" applyFont="1" applyAlignment="1">
      <alignment horizontal="center" vertical="top" wrapText="1"/>
    </xf>
    <xf numFmtId="0" fontId="63" fillId="43" borderId="0" xfId="23" applyFill="1" applyAlignment="1" applyProtection="1"/>
    <xf numFmtId="0" fontId="78" fillId="32" borderId="0" xfId="0" applyFont="1" applyFill="1" applyAlignment="1">
      <alignment horizontal="right"/>
    </xf>
    <xf numFmtId="0" fontId="78" fillId="0" borderId="0" xfId="0" applyFont="1" applyAlignment="1">
      <alignment vertical="top"/>
    </xf>
    <xf numFmtId="0" fontId="73" fillId="0" borderId="0" xfId="139"/>
    <xf numFmtId="0" fontId="53" fillId="45" borderId="59" xfId="139" applyFont="1" applyFill="1" applyBorder="1"/>
    <xf numFmtId="0" fontId="30" fillId="45" borderId="0" xfId="139" applyFont="1" applyFill="1"/>
    <xf numFmtId="0" fontId="24" fillId="45" borderId="0" xfId="139" applyFont="1" applyFill="1"/>
    <xf numFmtId="0" fontId="55" fillId="39" borderId="0" xfId="139" applyFont="1" applyFill="1" applyAlignment="1">
      <alignment horizontal="left" vertical="top" wrapText="1"/>
    </xf>
    <xf numFmtId="0" fontId="45" fillId="39" borderId="7" xfId="139" applyFont="1" applyFill="1" applyBorder="1" applyAlignment="1">
      <alignment horizontal="center"/>
    </xf>
    <xf numFmtId="0" fontId="48" fillId="0" borderId="0" xfId="139" applyFont="1"/>
    <xf numFmtId="0" fontId="60" fillId="0" borderId="0" xfId="139" applyFont="1"/>
    <xf numFmtId="0" fontId="45" fillId="0" borderId="59" xfId="139" applyFont="1" applyBorder="1" applyAlignment="1">
      <alignment horizontal="right"/>
    </xf>
    <xf numFmtId="0" fontId="78" fillId="0" borderId="0" xfId="139" applyFont="1"/>
    <xf numFmtId="0" fontId="77" fillId="0" borderId="0" xfId="139" applyFont="1"/>
    <xf numFmtId="0" fontId="77" fillId="0" borderId="0" xfId="139" applyFont="1" applyAlignment="1">
      <alignment horizontal="center"/>
    </xf>
    <xf numFmtId="0" fontId="78" fillId="0" borderId="0" xfId="139" applyFont="1" applyAlignment="1">
      <alignment horizontal="left"/>
    </xf>
    <xf numFmtId="0" fontId="45" fillId="0" borderId="7" xfId="139" applyFont="1" applyBorder="1" applyAlignment="1">
      <alignment horizontal="right"/>
    </xf>
    <xf numFmtId="0" fontId="30" fillId="39" borderId="0" xfId="139" applyFont="1" applyFill="1"/>
    <xf numFmtId="0" fontId="24" fillId="39" borderId="0" xfId="139" applyFont="1" applyFill="1"/>
    <xf numFmtId="0" fontId="45" fillId="0" borderId="10" xfId="139" applyFont="1" applyBorder="1" applyAlignment="1">
      <alignment horizontal="right"/>
    </xf>
    <xf numFmtId="0" fontId="73" fillId="0" borderId="59" xfId="139" applyBorder="1"/>
    <xf numFmtId="0" fontId="73" fillId="0" borderId="7" xfId="139" applyBorder="1"/>
    <xf numFmtId="186" fontId="0" fillId="0" borderId="0" xfId="24" applyNumberFormat="1" applyFont="1"/>
    <xf numFmtId="0" fontId="35" fillId="39" borderId="12" xfId="139" applyFont="1" applyFill="1" applyBorder="1" applyAlignment="1">
      <alignment horizontal="center"/>
    </xf>
    <xf numFmtId="0" fontId="24" fillId="39" borderId="13" xfId="139" applyFont="1" applyFill="1" applyBorder="1"/>
    <xf numFmtId="0" fontId="23" fillId="39" borderId="13" xfId="139" applyFont="1" applyFill="1" applyBorder="1"/>
    <xf numFmtId="0" fontId="76" fillId="0" borderId="63" xfId="139" applyFont="1" applyBorder="1"/>
    <xf numFmtId="0" fontId="24" fillId="0" borderId="13" xfId="139" applyFont="1" applyBorder="1"/>
    <xf numFmtId="0" fontId="96" fillId="2" borderId="13" xfId="139" applyFont="1" applyFill="1" applyBorder="1" applyAlignment="1">
      <alignment horizontal="left"/>
    </xf>
    <xf numFmtId="0" fontId="24" fillId="39" borderId="14" xfId="139" applyFont="1" applyFill="1" applyBorder="1"/>
    <xf numFmtId="0" fontId="82" fillId="39" borderId="15" xfId="139" applyFont="1" applyFill="1" applyBorder="1" applyAlignment="1">
      <alignment horizontal="left"/>
    </xf>
    <xf numFmtId="0" fontId="24" fillId="0" borderId="64" xfId="139" applyFont="1" applyBorder="1"/>
    <xf numFmtId="0" fontId="45" fillId="0" borderId="58" xfId="139" applyFont="1" applyBorder="1"/>
    <xf numFmtId="0" fontId="96" fillId="2" borderId="58" xfId="139" applyFont="1" applyFill="1" applyBorder="1" applyAlignment="1">
      <alignment horizontal="left"/>
    </xf>
    <xf numFmtId="0" fontId="24" fillId="39" borderId="65" xfId="139" applyFont="1" applyFill="1" applyBorder="1"/>
    <xf numFmtId="0" fontId="48" fillId="39" borderId="66" xfId="139" applyFont="1" applyFill="1" applyBorder="1" applyAlignment="1">
      <alignment horizontal="left"/>
    </xf>
    <xf numFmtId="0" fontId="45" fillId="39" borderId="51" xfId="139" applyFont="1" applyFill="1" applyBorder="1"/>
    <xf numFmtId="0" fontId="27" fillId="39" borderId="51" xfId="139" applyFont="1" applyFill="1" applyBorder="1"/>
    <xf numFmtId="0" fontId="24" fillId="39" borderId="51" xfId="139" applyFont="1" applyFill="1" applyBorder="1"/>
    <xf numFmtId="0" fontId="24" fillId="39" borderId="67" xfId="139" applyFont="1" applyFill="1" applyBorder="1"/>
    <xf numFmtId="0" fontId="73" fillId="0" borderId="0" xfId="139" applyAlignment="1">
      <alignment horizontal="center"/>
    </xf>
    <xf numFmtId="187" fontId="73" fillId="0" borderId="0" xfId="139" applyNumberFormat="1"/>
    <xf numFmtId="178" fontId="73" fillId="0" borderId="0" xfId="139" applyNumberFormat="1" applyAlignment="1">
      <alignment horizontal="center"/>
    </xf>
    <xf numFmtId="0" fontId="73" fillId="0" borderId="0" xfId="139" applyAlignment="1">
      <alignment vertical="center"/>
    </xf>
    <xf numFmtId="0" fontId="141" fillId="0" borderId="0" xfId="140"/>
    <xf numFmtId="10" fontId="73" fillId="0" borderId="0" xfId="139" applyNumberFormat="1" applyAlignment="1">
      <alignment horizontal="center"/>
    </xf>
    <xf numFmtId="188" fontId="73" fillId="0" borderId="0" xfId="139" applyNumberFormat="1" applyAlignment="1">
      <alignment horizontal="center"/>
    </xf>
    <xf numFmtId="10" fontId="73" fillId="0" borderId="0" xfId="139" applyNumberFormat="1"/>
    <xf numFmtId="176" fontId="0" fillId="0" borderId="0" xfId="1" applyNumberFormat="1" applyFont="1"/>
    <xf numFmtId="176" fontId="73" fillId="0" borderId="0" xfId="139" applyNumberFormat="1"/>
    <xf numFmtId="166" fontId="73" fillId="0" borderId="0" xfId="139" applyNumberFormat="1"/>
    <xf numFmtId="0" fontId="53" fillId="39" borderId="59" xfId="139" applyFont="1" applyFill="1" applyBorder="1"/>
    <xf numFmtId="0" fontId="24" fillId="0" borderId="0" xfId="139" applyFont="1"/>
    <xf numFmtId="0" fontId="45" fillId="0" borderId="0" xfId="139" applyFont="1"/>
    <xf numFmtId="0" fontId="96" fillId="2" borderId="0" xfId="139" applyFont="1" applyFill="1" applyAlignment="1">
      <alignment horizontal="left"/>
    </xf>
    <xf numFmtId="173" fontId="97" fillId="2" borderId="0" xfId="139" applyNumberFormat="1" applyFont="1" applyFill="1" applyProtection="1">
      <protection locked="0"/>
    </xf>
    <xf numFmtId="0" fontId="45" fillId="39" borderId="0" xfId="139" applyFont="1" applyFill="1"/>
    <xf numFmtId="0" fontId="48" fillId="0" borderId="59" xfId="139" applyFont="1" applyBorder="1"/>
    <xf numFmtId="170" fontId="77" fillId="32" borderId="0" xfId="139" applyNumberFormat="1" applyFont="1" applyFill="1" applyAlignment="1">
      <alignment horizontal="center" vertical="center" wrapText="1"/>
    </xf>
    <xf numFmtId="0" fontId="48" fillId="0" borderId="0" xfId="139" applyFont="1" applyAlignment="1">
      <alignment horizontal="left" indent="1"/>
    </xf>
    <xf numFmtId="0" fontId="77" fillId="0" borderId="0" xfId="139" quotePrefix="1" applyFont="1" applyAlignment="1">
      <alignment horizontal="center" wrapText="1"/>
    </xf>
    <xf numFmtId="0" fontId="77" fillId="0" borderId="0" xfId="139" applyFont="1" applyAlignment="1">
      <alignment horizontal="left"/>
    </xf>
    <xf numFmtId="0" fontId="20" fillId="0" borderId="0" xfId="139" applyFont="1"/>
    <xf numFmtId="189" fontId="92" fillId="0" borderId="0" xfId="1" applyNumberFormat="1" applyFont="1" applyFill="1" applyBorder="1" applyAlignment="1"/>
    <xf numFmtId="185" fontId="92" fillId="0" borderId="0" xfId="139" applyNumberFormat="1" applyFont="1" applyAlignment="1">
      <alignment horizontal="center"/>
    </xf>
    <xf numFmtId="170" fontId="143" fillId="32" borderId="0" xfId="139" applyNumberFormat="1" applyFont="1" applyFill="1" applyAlignment="1">
      <alignment horizontal="center" vertical="center"/>
    </xf>
    <xf numFmtId="170" fontId="77" fillId="0" borderId="0" xfId="139" applyNumberFormat="1" applyFont="1" applyAlignment="1">
      <alignment horizontal="center" vertical="center" wrapText="1"/>
    </xf>
    <xf numFmtId="0" fontId="77" fillId="32" borderId="0" xfId="139" applyFont="1" applyFill="1" applyAlignment="1">
      <alignment horizontal="left"/>
    </xf>
    <xf numFmtId="0" fontId="20" fillId="32" borderId="0" xfId="139" applyFont="1" applyFill="1"/>
    <xf numFmtId="0" fontId="78" fillId="32" borderId="0" xfId="139" applyFont="1" applyFill="1" applyAlignment="1">
      <alignment horizontal="left"/>
    </xf>
    <xf numFmtId="185" fontId="90" fillId="32" borderId="0" xfId="139" applyNumberFormat="1" applyFont="1" applyFill="1"/>
    <xf numFmtId="170" fontId="62" fillId="32" borderId="0" xfId="139" applyNumberFormat="1" applyFont="1" applyFill="1" applyAlignment="1">
      <alignment horizontal="center" vertical="center" wrapText="1"/>
    </xf>
    <xf numFmtId="0" fontId="8" fillId="0" borderId="0" xfId="139" applyFont="1"/>
    <xf numFmtId="0" fontId="48" fillId="39" borderId="59" xfId="139" applyFont="1" applyFill="1" applyBorder="1" applyAlignment="1">
      <alignment horizontal="left"/>
    </xf>
    <xf numFmtId="0" fontId="55" fillId="39" borderId="59" xfId="139" applyFont="1" applyFill="1" applyBorder="1" applyAlignment="1">
      <alignment vertical="top" wrapText="1"/>
    </xf>
    <xf numFmtId="0" fontId="55" fillId="39" borderId="0" xfId="139" applyFont="1" applyFill="1" applyAlignment="1">
      <alignment vertical="top" wrapText="1"/>
    </xf>
    <xf numFmtId="0" fontId="8" fillId="0" borderId="0" xfId="139" applyFont="1" applyAlignment="1">
      <alignment vertical="center"/>
    </xf>
    <xf numFmtId="0" fontId="77" fillId="32" borderId="0" xfId="5" applyFont="1" applyFill="1" applyAlignment="1"/>
    <xf numFmtId="2" fontId="146" fillId="0" borderId="95" xfId="0" applyNumberFormat="1" applyFont="1" applyBorder="1"/>
    <xf numFmtId="0" fontId="250" fillId="0" borderId="11" xfId="0" applyFont="1" applyBorder="1"/>
    <xf numFmtId="2" fontId="250" fillId="0" borderId="11" xfId="0" applyNumberFormat="1" applyFont="1" applyBorder="1"/>
    <xf numFmtId="0" fontId="146" fillId="0" borderId="95" xfId="0" applyFont="1" applyBorder="1"/>
    <xf numFmtId="2" fontId="146" fillId="0" borderId="93" xfId="0" applyNumberFormat="1" applyFont="1" applyBorder="1"/>
    <xf numFmtId="14" fontId="0" fillId="0" borderId="0" xfId="0" applyNumberFormat="1"/>
    <xf numFmtId="0" fontId="24" fillId="2" borderId="59" xfId="0" applyFont="1" applyFill="1" applyBorder="1"/>
    <xf numFmtId="0" fontId="32" fillId="2" borderId="59" xfId="0" applyFont="1" applyFill="1" applyBorder="1" applyAlignment="1">
      <alignment horizontal="centerContinuous"/>
    </xf>
    <xf numFmtId="0" fontId="33" fillId="2" borderId="59" xfId="0" applyFont="1" applyFill="1" applyBorder="1" applyAlignment="1">
      <alignment horizontal="centerContinuous"/>
    </xf>
    <xf numFmtId="0" fontId="29" fillId="0" borderId="59" xfId="0" applyFont="1" applyBorder="1" applyAlignment="1">
      <alignment horizontal="centerContinuous"/>
    </xf>
    <xf numFmtId="0" fontId="24" fillId="2" borderId="7" xfId="0" applyFont="1" applyFill="1" applyBorder="1"/>
    <xf numFmtId="0" fontId="24" fillId="32" borderId="59" xfId="0" applyFont="1" applyFill="1" applyBorder="1"/>
    <xf numFmtId="0" fontId="24" fillId="39" borderId="0" xfId="13" applyFont="1" applyFill="1" applyAlignment="1"/>
    <xf numFmtId="0" fontId="24" fillId="39" borderId="0" xfId="13" applyFont="1" applyFill="1"/>
    <xf numFmtId="0" fontId="53" fillId="39" borderId="59" xfId="11" applyFill="1" applyBorder="1" applyAlignment="1">
      <alignment horizontal="left" indent="1"/>
    </xf>
    <xf numFmtId="0" fontId="45" fillId="39" borderId="59" xfId="15" applyFill="1" applyBorder="1" applyAlignment="1">
      <alignment horizontal="left"/>
    </xf>
    <xf numFmtId="0" fontId="45" fillId="39" borderId="59" xfId="15" applyFill="1" applyBorder="1" applyAlignment="1">
      <alignment horizontal="center"/>
    </xf>
    <xf numFmtId="185" fontId="78" fillId="32" borderId="59" xfId="2" applyNumberFormat="1" applyFont="1" applyFill="1" applyBorder="1" applyAlignment="1" applyProtection="1"/>
    <xf numFmtId="0" fontId="24" fillId="39" borderId="59" xfId="35" applyFont="1" applyFill="1" applyBorder="1" applyAlignment="1"/>
    <xf numFmtId="0" fontId="90" fillId="32" borderId="59" xfId="35" applyFont="1" applyFill="1" applyBorder="1" applyAlignment="1"/>
    <xf numFmtId="0" fontId="78" fillId="32" borderId="59" xfId="5" applyFont="1" applyFill="1" applyBorder="1"/>
    <xf numFmtId="177" fontId="78" fillId="32" borderId="59" xfId="43" applyNumberFormat="1" applyFont="1" applyFill="1" applyBorder="1"/>
    <xf numFmtId="0" fontId="45" fillId="32" borderId="59" xfId="26" applyFill="1" applyBorder="1">
      <alignment horizontal="right"/>
    </xf>
    <xf numFmtId="0" fontId="82" fillId="39" borderId="59" xfId="11" applyFont="1" applyFill="1" applyBorder="1"/>
    <xf numFmtId="0" fontId="45" fillId="32" borderId="10" xfId="0" applyFont="1" applyFill="1" applyBorder="1" applyAlignment="1">
      <alignment horizontal="right" vertical="top"/>
    </xf>
    <xf numFmtId="0" fontId="48" fillId="32" borderId="0" xfId="0" applyFont="1" applyFill="1" applyAlignment="1">
      <alignment vertical="top"/>
    </xf>
    <xf numFmtId="185" fontId="48" fillId="0" borderId="4" xfId="5" applyNumberFormat="1" applyFill="1" applyBorder="1" applyAlignment="1">
      <alignment horizontal="right" vertical="center"/>
    </xf>
    <xf numFmtId="15" fontId="48" fillId="0" borderId="4" xfId="5" applyNumberFormat="1" applyFill="1" applyBorder="1" applyAlignment="1">
      <alignment vertical="center"/>
    </xf>
    <xf numFmtId="15" fontId="48" fillId="0" borderId="29" xfId="5" applyNumberFormat="1" applyFill="1" applyBorder="1" applyAlignment="1">
      <alignment vertical="center"/>
    </xf>
    <xf numFmtId="185" fontId="48" fillId="0" borderId="55" xfId="5" applyNumberFormat="1" applyFill="1" applyBorder="1" applyAlignment="1">
      <alignment horizontal="right" vertical="center"/>
    </xf>
    <xf numFmtId="185" fontId="48" fillId="0" borderId="11" xfId="5" applyNumberFormat="1" applyFill="1" applyBorder="1" applyAlignment="1">
      <alignment horizontal="right" vertical="center"/>
    </xf>
    <xf numFmtId="178" fontId="48" fillId="0" borderId="11" xfId="5" applyNumberFormat="1" applyFill="1" applyBorder="1" applyAlignment="1">
      <alignment vertical="center"/>
    </xf>
    <xf numFmtId="0" fontId="48" fillId="0" borderId="11" xfId="5" applyFill="1" applyBorder="1" applyAlignment="1">
      <alignment vertical="center"/>
    </xf>
    <xf numFmtId="0" fontId="48" fillId="0" borderId="56" xfId="5" applyFill="1" applyBorder="1" applyAlignment="1">
      <alignment vertical="center"/>
    </xf>
    <xf numFmtId="0" fontId="48" fillId="0" borderId="54" xfId="5" applyFill="1" applyBorder="1" applyAlignment="1">
      <alignment horizontal="left" vertical="center" wrapText="1"/>
    </xf>
    <xf numFmtId="185" fontId="48" fillId="0" borderId="54" xfId="5" applyNumberFormat="1" applyFill="1" applyBorder="1" applyAlignment="1">
      <alignment horizontal="right" vertical="center"/>
    </xf>
    <xf numFmtId="0" fontId="48" fillId="0" borderId="30" xfId="5" applyFill="1" applyBorder="1" applyAlignment="1">
      <alignment vertical="center"/>
    </xf>
    <xf numFmtId="0" fontId="48" fillId="0" borderId="4" xfId="5" applyFill="1" applyBorder="1" applyAlignment="1">
      <alignment horizontal="right" vertical="center"/>
    </xf>
    <xf numFmtId="0" fontId="48" fillId="0" borderId="30" xfId="5" applyFill="1" applyBorder="1" applyAlignment="1">
      <alignment horizontal="left" vertical="center" wrapText="1" indent="1"/>
    </xf>
    <xf numFmtId="17" fontId="48" fillId="0" borderId="4" xfId="5" applyNumberFormat="1" applyFill="1" applyBorder="1" applyAlignment="1">
      <alignment vertical="center"/>
    </xf>
    <xf numFmtId="185" fontId="90" fillId="0" borderId="0" xfId="139" applyNumberFormat="1" applyFont="1"/>
    <xf numFmtId="0" fontId="53" fillId="39" borderId="59" xfId="36916" applyFill="1" applyBorder="1"/>
    <xf numFmtId="0" fontId="53" fillId="39" borderId="0" xfId="36916" applyFill="1" applyBorder="1"/>
    <xf numFmtId="0" fontId="45" fillId="32" borderId="10" xfId="51549" applyFill="1" applyBorder="1">
      <alignment horizontal="right"/>
    </xf>
    <xf numFmtId="0" fontId="45" fillId="32" borderId="0" xfId="51549" applyFill="1" applyBorder="1">
      <alignment horizontal="right"/>
    </xf>
    <xf numFmtId="0" fontId="45" fillId="32" borderId="7" xfId="51549" applyFill="1" applyBorder="1">
      <alignment horizontal="right"/>
    </xf>
    <xf numFmtId="0" fontId="0" fillId="0" borderId="0" xfId="0" applyAlignment="1">
      <alignment horizontal="center" vertical="center"/>
    </xf>
    <xf numFmtId="0" fontId="61" fillId="0" borderId="0" xfId="21" applyFont="1" applyFill="1" applyBorder="1" applyAlignment="1">
      <alignment horizontal="center" vertical="center" wrapText="1"/>
    </xf>
    <xf numFmtId="0" fontId="61" fillId="32" borderId="0" xfId="21" applyFont="1" applyFill="1" applyBorder="1" applyAlignment="1">
      <alignment horizontal="center" vertical="center" wrapText="1"/>
    </xf>
    <xf numFmtId="0" fontId="77" fillId="32" borderId="0" xfId="3" applyFont="1" applyFill="1" applyBorder="1" applyAlignment="1">
      <alignment horizontal="center"/>
    </xf>
    <xf numFmtId="0" fontId="77" fillId="0" borderId="0" xfId="31" applyFont="1" applyFill="1" applyBorder="1">
      <alignment horizontal="center" wrapText="1"/>
    </xf>
    <xf numFmtId="166" fontId="77" fillId="0" borderId="0" xfId="1" applyFont="1" applyFill="1" applyBorder="1" applyAlignment="1">
      <alignment horizontal="center" wrapText="1"/>
    </xf>
    <xf numFmtId="0" fontId="78" fillId="32" borderId="98" xfId="51673" applyFont="1" applyFill="1" applyAlignment="1">
      <alignment vertical="center"/>
    </xf>
    <xf numFmtId="0" fontId="78" fillId="0" borderId="98" xfId="51673" applyFont="1" applyAlignment="1">
      <alignment vertical="center"/>
    </xf>
    <xf numFmtId="0" fontId="83" fillId="0" borderId="10" xfId="51674" applyFont="1" applyBorder="1"/>
    <xf numFmtId="166" fontId="90" fillId="39" borderId="16" xfId="1" applyFont="1" applyFill="1" applyBorder="1" applyAlignment="1" applyProtection="1">
      <alignment horizontal="right"/>
    </xf>
    <xf numFmtId="178" fontId="90" fillId="39" borderId="6" xfId="1" applyNumberFormat="1" applyFont="1" applyFill="1" applyBorder="1" applyAlignment="1" applyProtection="1">
      <alignment horizontal="right"/>
    </xf>
    <xf numFmtId="166" fontId="48" fillId="32" borderId="0" xfId="1" applyFont="1" applyFill="1" applyBorder="1" applyAlignment="1"/>
    <xf numFmtId="166" fontId="48" fillId="32" borderId="0" xfId="1" applyFont="1" applyFill="1" applyBorder="1"/>
    <xf numFmtId="166" fontId="0" fillId="0" borderId="0" xfId="1" applyFont="1" applyBorder="1"/>
    <xf numFmtId="166" fontId="74" fillId="0" borderId="0" xfId="1" applyFont="1" applyFill="1" applyBorder="1"/>
    <xf numFmtId="166" fontId="77" fillId="32" borderId="0" xfId="1" applyFont="1" applyFill="1" applyBorder="1" applyAlignment="1">
      <alignment horizontal="center" wrapText="1"/>
    </xf>
    <xf numFmtId="166" fontId="48" fillId="0" borderId="0" xfId="1" applyFont="1" applyFill="1" applyBorder="1"/>
    <xf numFmtId="0" fontId="78" fillId="0" borderId="98" xfId="51673" applyFont="1"/>
    <xf numFmtId="166" fontId="92" fillId="39" borderId="17" xfId="1" applyFont="1" applyFill="1" applyBorder="1" applyAlignment="1" applyProtection="1">
      <alignment horizontal="right"/>
    </xf>
    <xf numFmtId="0" fontId="45" fillId="0" borderId="0" xfId="30" applyFont="1" applyFill="1" applyBorder="1">
      <alignment horizontal="left"/>
    </xf>
    <xf numFmtId="0" fontId="139" fillId="0" borderId="0" xfId="139" applyFont="1"/>
    <xf numFmtId="190" fontId="78" fillId="0" borderId="0" xfId="139" applyNumberFormat="1" applyFont="1" applyAlignment="1">
      <alignment horizontal="center"/>
    </xf>
    <xf numFmtId="2" fontId="69" fillId="38" borderId="3" xfId="61" applyNumberFormat="1" applyFont="1" applyFill="1" applyBorder="1"/>
    <xf numFmtId="2" fontId="99" fillId="32" borderId="46" xfId="35" applyNumberFormat="1" applyFont="1" applyFill="1" applyBorder="1"/>
    <xf numFmtId="2" fontId="69" fillId="38" borderId="34" xfId="61" applyNumberFormat="1" applyFont="1" applyFill="1" applyBorder="1"/>
    <xf numFmtId="0" fontId="21" fillId="0" borderId="94" xfId="0" applyFont="1" applyBorder="1"/>
    <xf numFmtId="0" fontId="21" fillId="0" borderId="93" xfId="0" applyFont="1" applyBorder="1"/>
    <xf numFmtId="0" fontId="147" fillId="0" borderId="100" xfId="0" applyFont="1" applyBorder="1"/>
    <xf numFmtId="0" fontId="0" fillId="0" borderId="100" xfId="0" applyBorder="1" applyAlignment="1">
      <alignment horizontal="center" vertical="center"/>
    </xf>
    <xf numFmtId="0" fontId="77" fillId="0" borderId="100" xfId="30" applyFont="1" applyFill="1" applyBorder="1" applyAlignment="1">
      <alignment horizontal="center"/>
    </xf>
    <xf numFmtId="0" fontId="81" fillId="0" borderId="92" xfId="68" applyFont="1" applyBorder="1" applyAlignment="1">
      <alignment horizontal="center"/>
    </xf>
    <xf numFmtId="0" fontId="81" fillId="0" borderId="92" xfId="70" applyFont="1" applyBorder="1" applyAlignment="1">
      <alignment horizontal="center"/>
    </xf>
    <xf numFmtId="3" fontId="81" fillId="32" borderId="92" xfId="5" applyNumberFormat="1" applyFont="1" applyFill="1" applyBorder="1" applyAlignment="1">
      <alignment horizontal="center" vertical="center"/>
    </xf>
    <xf numFmtId="0" fontId="81" fillId="0" borderId="92" xfId="69" applyFont="1" applyBorder="1" applyAlignment="1">
      <alignment horizontal="center"/>
    </xf>
    <xf numFmtId="0" fontId="81" fillId="0" borderId="92" xfId="71" applyFont="1" applyBorder="1" applyAlignment="1">
      <alignment horizontal="center"/>
    </xf>
    <xf numFmtId="2" fontId="69" fillId="38" borderId="102" xfId="59" applyNumberFormat="1" applyFont="1" applyFill="1" applyBorder="1"/>
    <xf numFmtId="0" fontId="45" fillId="39" borderId="99" xfId="139" applyFont="1" applyFill="1" applyBorder="1"/>
    <xf numFmtId="0" fontId="24" fillId="39" borderId="99" xfId="139" applyFont="1" applyFill="1" applyBorder="1"/>
    <xf numFmtId="0" fontId="0" fillId="0" borderId="99" xfId="0" applyBorder="1"/>
    <xf numFmtId="0" fontId="45" fillId="0" borderId="99" xfId="15" applyFill="1" applyBorder="1" applyAlignment="1"/>
    <xf numFmtId="0" fontId="45" fillId="39" borderId="99" xfId="15" applyFill="1" applyBorder="1" applyAlignment="1"/>
    <xf numFmtId="0" fontId="45" fillId="39" borderId="99" xfId="15" applyFill="1" applyBorder="1" applyAlignment="1">
      <alignment horizontal="center"/>
    </xf>
    <xf numFmtId="0" fontId="23" fillId="39" borderId="99" xfId="13" applyFont="1" applyFill="1" applyBorder="1"/>
    <xf numFmtId="0" fontId="48" fillId="0" borderId="99" xfId="5" applyFill="1" applyBorder="1"/>
    <xf numFmtId="0" fontId="27" fillId="39" borderId="99" xfId="35" applyFont="1" applyFill="1" applyBorder="1" applyAlignment="1"/>
    <xf numFmtId="0" fontId="24" fillId="39" borderId="99" xfId="35" applyFont="1" applyFill="1" applyBorder="1" applyAlignment="1"/>
    <xf numFmtId="0" fontId="24" fillId="39" borderId="99" xfId="35" applyFont="1" applyFill="1" applyBorder="1"/>
    <xf numFmtId="0" fontId="45" fillId="32" borderId="99" xfId="26" applyFill="1" applyBorder="1">
      <alignment horizontal="right"/>
    </xf>
    <xf numFmtId="0" fontId="48" fillId="32" borderId="99" xfId="5" applyFill="1" applyBorder="1"/>
    <xf numFmtId="0" fontId="23" fillId="39" borderId="99" xfId="35" applyFont="1" applyFill="1" applyBorder="1"/>
    <xf numFmtId="0" fontId="77" fillId="0" borderId="99" xfId="3" applyFont="1" applyFill="1" applyBorder="1" applyAlignment="1">
      <alignment wrapText="1"/>
    </xf>
    <xf numFmtId="0" fontId="48" fillId="32" borderId="99" xfId="30" applyFill="1" applyBorder="1">
      <alignment horizontal="left"/>
    </xf>
    <xf numFmtId="0" fontId="45" fillId="32" borderId="99" xfId="30" applyFont="1" applyFill="1" applyBorder="1">
      <alignment horizontal="left"/>
    </xf>
    <xf numFmtId="0" fontId="48" fillId="32" borderId="99" xfId="5" applyFill="1" applyBorder="1" applyAlignment="1"/>
    <xf numFmtId="14" fontId="74" fillId="0" borderId="99" xfId="0" applyNumberFormat="1" applyFont="1" applyBorder="1"/>
    <xf numFmtId="0" fontId="24" fillId="38" borderId="99" xfId="35" applyFont="1" applyFill="1" applyBorder="1"/>
    <xf numFmtId="0" fontId="45" fillId="32" borderId="5" xfId="26" applyFill="1">
      <alignment horizontal="right"/>
    </xf>
    <xf numFmtId="0" fontId="96" fillId="2" borderId="99" xfId="139" applyFont="1" applyFill="1" applyBorder="1" applyAlignment="1">
      <alignment horizontal="left"/>
    </xf>
    <xf numFmtId="173" fontId="97" fillId="2" borderId="99" xfId="139" applyNumberFormat="1" applyFont="1" applyFill="1" applyBorder="1" applyProtection="1">
      <protection locked="0"/>
    </xf>
    <xf numFmtId="173" fontId="97" fillId="2" borderId="103" xfId="139" applyNumberFormat="1" applyFont="1" applyFill="1" applyBorder="1" applyProtection="1">
      <protection locked="0"/>
    </xf>
    <xf numFmtId="169" fontId="48" fillId="0" borderId="10" xfId="2" applyFont="1" applyFill="1" applyBorder="1" applyAlignment="1" applyProtection="1">
      <protection locked="0"/>
    </xf>
    <xf numFmtId="0" fontId="254" fillId="39" borderId="99" xfId="139" applyFont="1" applyFill="1" applyBorder="1" applyAlignment="1">
      <alignment horizontal="center"/>
    </xf>
    <xf numFmtId="0" fontId="254" fillId="39" borderId="9" xfId="139" applyFont="1" applyFill="1" applyBorder="1" applyAlignment="1">
      <alignment horizontal="center"/>
    </xf>
    <xf numFmtId="185" fontId="78" fillId="38" borderId="41" xfId="1" applyNumberFormat="1" applyFont="1" applyFill="1" applyBorder="1"/>
    <xf numFmtId="0" fontId="4" fillId="0" borderId="0" xfId="139" applyFont="1"/>
    <xf numFmtId="0" fontId="77" fillId="0" borderId="11" xfId="139" applyFont="1" applyBorder="1" applyAlignment="1">
      <alignment horizontal="center" vertical="center" wrapText="1"/>
    </xf>
    <xf numFmtId="0" fontId="255" fillId="39" borderId="99" xfId="35" applyFont="1" applyFill="1" applyBorder="1"/>
    <xf numFmtId="0" fontId="146" fillId="0" borderId="0" xfId="0" applyFont="1"/>
    <xf numFmtId="0" fontId="20" fillId="30" borderId="0" xfId="0" applyFont="1" applyFill="1"/>
    <xf numFmtId="0" fontId="45" fillId="30" borderId="0" xfId="0" applyFont="1" applyFill="1"/>
    <xf numFmtId="185" fontId="78" fillId="39" borderId="1" xfId="37" applyNumberFormat="1" applyFont="1" applyFill="1" applyAlignment="1">
      <alignment horizontal="right"/>
      <protection locked="0"/>
    </xf>
    <xf numFmtId="9" fontId="92" fillId="39" borderId="17" xfId="24" applyFont="1" applyFill="1" applyBorder="1" applyAlignment="1">
      <alignment horizontal="right"/>
    </xf>
    <xf numFmtId="176" fontId="257" fillId="46" borderId="0" xfId="139" applyNumberFormat="1" applyFont="1" applyFill="1"/>
    <xf numFmtId="0" fontId="257" fillId="46" borderId="0" xfId="139" applyFont="1" applyFill="1"/>
    <xf numFmtId="176" fontId="257" fillId="0" borderId="0" xfId="139" applyNumberFormat="1" applyFont="1"/>
    <xf numFmtId="0" fontId="257" fillId="0" borderId="0" xfId="139" applyFont="1"/>
    <xf numFmtId="170" fontId="258" fillId="32" borderId="0" xfId="20" applyNumberFormat="1" applyFont="1" applyFill="1" applyBorder="1">
      <alignment horizontal="center" vertical="center" wrapText="1"/>
    </xf>
    <xf numFmtId="0" fontId="77" fillId="0" borderId="0" xfId="5" applyFont="1" applyFill="1" applyAlignment="1">
      <alignment horizontal="center"/>
    </xf>
    <xf numFmtId="0" fontId="147" fillId="0" borderId="0" xfId="0" applyFont="1"/>
    <xf numFmtId="0" fontId="7" fillId="0" borderId="0" xfId="144" applyAlignment="1">
      <alignment horizontal="center"/>
    </xf>
    <xf numFmtId="0" fontId="81" fillId="0" borderId="0" xfId="63" applyFont="1"/>
    <xf numFmtId="178" fontId="81" fillId="0" borderId="0" xfId="1" applyNumberFormat="1" applyFont="1" applyBorder="1"/>
    <xf numFmtId="2" fontId="7" fillId="0" borderId="0" xfId="145" applyNumberFormat="1" applyAlignment="1">
      <alignment horizontal="center"/>
    </xf>
    <xf numFmtId="0" fontId="81" fillId="0" borderId="0" xfId="64" applyFont="1"/>
    <xf numFmtId="10" fontId="81" fillId="32" borderId="0" xfId="5" applyNumberFormat="1" applyFont="1" applyFill="1" applyAlignment="1"/>
    <xf numFmtId="0" fontId="7" fillId="0" borderId="0" xfId="51578" applyAlignment="1">
      <alignment horizontal="left"/>
    </xf>
    <xf numFmtId="0" fontId="7" fillId="0" borderId="0" xfId="51579" applyAlignment="1">
      <alignment horizontal="left"/>
    </xf>
    <xf numFmtId="0" fontId="7" fillId="0" borderId="0" xfId="51580" applyAlignment="1">
      <alignment horizontal="center"/>
    </xf>
    <xf numFmtId="0" fontId="133" fillId="32" borderId="0" xfId="5" applyFont="1" applyFill="1" applyAlignment="1">
      <alignment horizontal="center" vertical="center"/>
    </xf>
    <xf numFmtId="0" fontId="81" fillId="0" borderId="0" xfId="70" applyFont="1"/>
    <xf numFmtId="3" fontId="7" fillId="0" borderId="0" xfId="51582" applyNumberFormat="1" applyAlignment="1">
      <alignment horizontal="center"/>
    </xf>
    <xf numFmtId="0" fontId="7" fillId="0" borderId="0" xfId="51575" applyAlignment="1">
      <alignment horizontal="left" vertical="center"/>
    </xf>
    <xf numFmtId="2" fontId="78" fillId="0" borderId="0" xfId="5" applyNumberFormat="1" applyFont="1" applyFill="1" applyAlignment="1">
      <alignment horizontal="center" vertical="center"/>
    </xf>
    <xf numFmtId="0" fontId="78" fillId="0" borderId="0" xfId="51577" applyFont="1" applyAlignment="1">
      <alignment horizontal="left" vertical="center"/>
    </xf>
    <xf numFmtId="0" fontId="7" fillId="0" borderId="0" xfId="51577" applyAlignment="1">
      <alignment horizontal="left" vertical="center"/>
    </xf>
    <xf numFmtId="0" fontId="78" fillId="0" borderId="0" xfId="5" applyFont="1" applyFill="1" applyAlignment="1">
      <alignment horizontal="center" vertical="center"/>
    </xf>
    <xf numFmtId="1" fontId="78" fillId="0" borderId="0" xfId="5" applyNumberFormat="1" applyFont="1" applyFill="1" applyAlignment="1">
      <alignment horizontal="center"/>
    </xf>
    <xf numFmtId="0" fontId="48" fillId="0" borderId="0" xfId="5" applyFill="1" applyAlignment="1">
      <alignment horizontal="center" vertical="center"/>
    </xf>
    <xf numFmtId="0" fontId="0" fillId="0" borderId="0" xfId="0" applyAlignment="1">
      <alignment horizontal="center"/>
    </xf>
    <xf numFmtId="0" fontId="77" fillId="0" borderId="0" xfId="30" applyFont="1" applyFill="1" applyBorder="1" applyAlignment="1">
      <alignment horizontal="center"/>
    </xf>
    <xf numFmtId="2" fontId="78" fillId="0" borderId="0" xfId="5" applyNumberFormat="1" applyFont="1" applyFill="1" applyAlignment="1">
      <alignment horizontal="center"/>
    </xf>
    <xf numFmtId="0" fontId="81" fillId="0" borderId="0" xfId="62" applyFont="1"/>
    <xf numFmtId="0" fontId="81" fillId="0" borderId="0" xfId="65" applyFont="1"/>
    <xf numFmtId="0" fontId="81" fillId="0" borderId="0" xfId="66" applyFont="1"/>
    <xf numFmtId="0" fontId="90" fillId="32" borderId="44" xfId="35" applyFont="1" applyFill="1" applyBorder="1" applyAlignment="1">
      <alignment horizontal="center"/>
    </xf>
    <xf numFmtId="0" fontId="78" fillId="32" borderId="44" xfId="5" applyFont="1" applyFill="1" applyBorder="1" applyAlignment="1">
      <alignment horizontal="center"/>
    </xf>
    <xf numFmtId="177" fontId="78" fillId="32" borderId="44" xfId="43" applyNumberFormat="1" applyFont="1" applyFill="1" applyBorder="1" applyAlignment="1">
      <alignment horizontal="center"/>
    </xf>
    <xf numFmtId="184" fontId="78" fillId="39" borderId="17" xfId="118" applyNumberFormat="1" applyFont="1" applyFill="1" applyBorder="1" applyAlignment="1">
      <alignment vertical="top"/>
    </xf>
    <xf numFmtId="43" fontId="0" fillId="0" borderId="0" xfId="0" applyNumberFormat="1"/>
    <xf numFmtId="2" fontId="0" fillId="0" borderId="0" xfId="0" applyNumberFormat="1"/>
    <xf numFmtId="226" fontId="0" fillId="0" borderId="0" xfId="0" applyNumberFormat="1"/>
    <xf numFmtId="185" fontId="78" fillId="0" borderId="0" xfId="1" applyNumberFormat="1" applyFont="1" applyFill="1" applyBorder="1" applyAlignment="1"/>
    <xf numFmtId="185" fontId="78" fillId="0" borderId="0" xfId="1" applyNumberFormat="1" applyFont="1" applyBorder="1"/>
    <xf numFmtId="0" fontId="260" fillId="0" borderId="0" xfId="0" applyFont="1"/>
    <xf numFmtId="0" fontId="97" fillId="45" borderId="0" xfId="0" applyFont="1" applyFill="1"/>
    <xf numFmtId="0" fontId="24" fillId="45" borderId="0" xfId="0" applyFont="1" applyFill="1"/>
    <xf numFmtId="178" fontId="48" fillId="32" borderId="0" xfId="1" applyNumberFormat="1" applyFont="1" applyFill="1" applyAlignment="1"/>
    <xf numFmtId="185" fontId="48" fillId="32" borderId="0" xfId="5" applyNumberFormat="1" applyFill="1" applyAlignment="1"/>
    <xf numFmtId="49" fontId="103" fillId="32" borderId="0" xfId="23" applyNumberFormat="1" applyFont="1" applyFill="1" applyAlignment="1" applyProtection="1"/>
    <xf numFmtId="0" fontId="63" fillId="0" borderId="0" xfId="23" applyAlignment="1" applyProtection="1"/>
    <xf numFmtId="176" fontId="48" fillId="32" borderId="0" xfId="5" applyNumberFormat="1" applyFill="1" applyAlignment="1"/>
    <xf numFmtId="0" fontId="0" fillId="0" borderId="0" xfId="139" applyFont="1"/>
    <xf numFmtId="186" fontId="48" fillId="0" borderId="0" xfId="42411" applyFont="1" applyAlignment="1">
      <alignment horizontal="left"/>
    </xf>
    <xf numFmtId="186" fontId="261" fillId="0" borderId="0" xfId="42411" applyFont="1" applyAlignment="1">
      <alignment horizontal="left"/>
    </xf>
    <xf numFmtId="186" fontId="73" fillId="0" borderId="0" xfId="42411" applyFont="1" applyAlignment="1">
      <alignment horizontal="left"/>
    </xf>
    <xf numFmtId="0" fontId="69" fillId="0" borderId="0" xfId="19" applyFont="1" applyFill="1" applyBorder="1">
      <alignment horizontal="left"/>
    </xf>
    <xf numFmtId="0" fontId="60" fillId="0" borderId="0" xfId="0" applyFont="1"/>
    <xf numFmtId="0" fontId="77" fillId="0" borderId="0" xfId="5" applyFont="1" applyFill="1" applyAlignment="1">
      <alignment horizontal="center" textRotation="35" wrapText="1"/>
    </xf>
    <xf numFmtId="0" fontId="78" fillId="0" borderId="0" xfId="0" applyFont="1" applyAlignment="1">
      <alignment horizontal="left" vertical="top"/>
    </xf>
    <xf numFmtId="0" fontId="48" fillId="32" borderId="7" xfId="0" applyFont="1" applyFill="1" applyBorder="1" applyAlignment="1">
      <alignment horizontal="left" vertical="top"/>
    </xf>
    <xf numFmtId="0" fontId="121" fillId="0" borderId="0" xfId="132" applyProtection="1">
      <alignment horizontal="left" vertical="center"/>
      <protection locked="0"/>
    </xf>
    <xf numFmtId="0" fontId="48" fillId="0" borderId="0" xfId="0" applyFont="1" applyProtection="1">
      <protection locked="0"/>
    </xf>
    <xf numFmtId="0" fontId="0" fillId="0" borderId="0" xfId="0" applyProtection="1">
      <protection locked="0"/>
    </xf>
    <xf numFmtId="0" fontId="115" fillId="0" borderId="0" xfId="0" applyFont="1" applyProtection="1">
      <protection locked="0"/>
    </xf>
    <xf numFmtId="0" fontId="9" fillId="0" borderId="0" xfId="133" applyProtection="1">
      <alignment horizontal="left" indent="2"/>
      <protection locked="0"/>
    </xf>
    <xf numFmtId="0" fontId="82" fillId="0" borderId="59" xfId="36916" applyFont="1" applyFill="1" applyProtection="1">
      <protection locked="0"/>
    </xf>
    <xf numFmtId="0" fontId="122" fillId="0" borderId="61" xfId="134">
      <alignment horizontal="center" vertical="center" wrapText="1"/>
    </xf>
    <xf numFmtId="0" fontId="122" fillId="0" borderId="0" xfId="134" applyBorder="1">
      <alignment horizontal="center" vertical="center" wrapText="1"/>
    </xf>
    <xf numFmtId="0" fontId="78" fillId="41" borderId="0" xfId="135" applyBorder="1"/>
    <xf numFmtId="185" fontId="40" fillId="42" borderId="0" xfId="138"/>
    <xf numFmtId="185" fontId="78" fillId="38" borderId="0" xfId="137"/>
    <xf numFmtId="0" fontId="69" fillId="0" borderId="0" xfId="0" applyFont="1" applyProtection="1">
      <protection locked="0"/>
    </xf>
    <xf numFmtId="0" fontId="78" fillId="0" borderId="0" xfId="0" applyFont="1" applyProtection="1">
      <protection locked="0"/>
    </xf>
    <xf numFmtId="0" fontId="77" fillId="0" borderId="0" xfId="0" applyFont="1" applyProtection="1">
      <protection locked="0"/>
    </xf>
    <xf numFmtId="0" fontId="264" fillId="0" borderId="0" xfId="0" applyFont="1" applyProtection="1">
      <protection locked="0"/>
    </xf>
    <xf numFmtId="0" fontId="78" fillId="32" borderId="0" xfId="20" applyFont="1" applyFill="1" applyBorder="1" applyAlignment="1">
      <alignment horizontal="left" vertical="center"/>
    </xf>
    <xf numFmtId="0" fontId="53" fillId="0" borderId="59" xfId="36916" applyFill="1" applyProtection="1">
      <protection locked="0"/>
    </xf>
    <xf numFmtId="0" fontId="76" fillId="38" borderId="104" xfId="35" applyFont="1" applyFill="1" applyBorder="1"/>
    <xf numFmtId="0" fontId="55" fillId="39" borderId="0" xfId="14" applyFill="1" applyBorder="1" applyAlignment="1" applyProtection="1">
      <alignment horizontal="left" vertical="top" wrapText="1"/>
      <protection locked="0"/>
    </xf>
    <xf numFmtId="0" fontId="53" fillId="39" borderId="59" xfId="36916" applyFill="1" applyBorder="1" applyAlignment="1" applyProtection="1">
      <alignment horizontal="left"/>
      <protection locked="0"/>
    </xf>
    <xf numFmtId="0" fontId="53" fillId="39" borderId="0" xfId="36916" applyFill="1" applyBorder="1" applyProtection="1">
      <protection locked="0"/>
    </xf>
    <xf numFmtId="0" fontId="24" fillId="38" borderId="104" xfId="35" applyFont="1" applyFill="1" applyBorder="1"/>
    <xf numFmtId="0" fontId="23" fillId="39" borderId="105" xfId="35" applyFont="1" applyFill="1" applyBorder="1" applyProtection="1">
      <protection locked="0"/>
    </xf>
    <xf numFmtId="0" fontId="267" fillId="32" borderId="105" xfId="0" applyFont="1" applyFill="1" applyBorder="1" applyAlignment="1" applyProtection="1">
      <alignment horizontal="center"/>
      <protection locked="0"/>
    </xf>
    <xf numFmtId="0" fontId="60" fillId="32" borderId="0" xfId="17" applyFill="1" applyBorder="1" applyProtection="1">
      <protection locked="0"/>
    </xf>
    <xf numFmtId="0" fontId="60" fillId="32" borderId="0" xfId="17" applyFill="1" applyBorder="1" applyAlignment="1" applyProtection="1">
      <alignment horizontal="left" indent="1"/>
      <protection locked="0"/>
    </xf>
    <xf numFmtId="0" fontId="268" fillId="32" borderId="0" xfId="51697" applyFont="1" applyFill="1" applyAlignment="1" applyProtection="1">
      <alignment vertical="center" wrapText="1"/>
      <protection locked="0"/>
    </xf>
    <xf numFmtId="0" fontId="61" fillId="32" borderId="0" xfId="51697" applyFont="1" applyFill="1" applyAlignment="1" applyProtection="1">
      <alignment wrapText="1"/>
      <protection locked="0"/>
    </xf>
    <xf numFmtId="0" fontId="45" fillId="0" borderId="0" xfId="0" applyFont="1" applyAlignment="1">
      <alignment horizontal="left" vertical="top" wrapText="1"/>
    </xf>
    <xf numFmtId="0" fontId="0" fillId="32" borderId="0" xfId="0" applyFill="1" applyProtection="1">
      <protection locked="0"/>
    </xf>
    <xf numFmtId="0" fontId="61" fillId="0" borderId="34" xfId="0" applyFont="1" applyBorder="1" applyAlignment="1">
      <alignment horizontal="center" vertical="center"/>
    </xf>
    <xf numFmtId="0" fontId="61" fillId="0" borderId="34" xfId="127" applyFont="1" applyBorder="1" applyAlignment="1">
      <alignment horizontal="center" vertical="center" wrapText="1"/>
    </xf>
    <xf numFmtId="0" fontId="61" fillId="0" borderId="33" xfId="128" applyFont="1" applyBorder="1" applyAlignment="1">
      <alignment horizontal="center" vertical="center" wrapText="1"/>
    </xf>
    <xf numFmtId="0" fontId="61" fillId="0" borderId="34" xfId="128" applyFont="1" applyBorder="1" applyAlignment="1">
      <alignment horizontal="center" vertical="center" wrapText="1"/>
    </xf>
    <xf numFmtId="0" fontId="61" fillId="0" borderId="34" xfId="51697" applyFont="1" applyBorder="1" applyAlignment="1" applyProtection="1">
      <alignment horizontal="center"/>
      <protection locked="0"/>
    </xf>
    <xf numFmtId="0" fontId="110" fillId="0" borderId="34" xfId="0" applyFont="1" applyBorder="1" applyAlignment="1">
      <alignment horizontal="center"/>
    </xf>
    <xf numFmtId="0" fontId="110" fillId="0" borderId="33" xfId="0" applyFont="1" applyBorder="1" applyAlignment="1">
      <alignment horizontal="center"/>
    </xf>
    <xf numFmtId="0" fontId="61" fillId="0" borderId="50" xfId="127" applyFont="1" applyBorder="1" applyAlignment="1">
      <alignment horizontal="center" vertical="center" wrapText="1"/>
    </xf>
    <xf numFmtId="0" fontId="0" fillId="0" borderId="0" xfId="0" applyAlignment="1" applyProtection="1">
      <alignment horizontal="left" vertical="top" wrapText="1"/>
      <protection locked="0"/>
    </xf>
    <xf numFmtId="0" fontId="61" fillId="0" borderId="0" xfId="0" applyFont="1" applyAlignment="1">
      <alignment vertical="center"/>
    </xf>
    <xf numFmtId="16" fontId="61" fillId="0" borderId="3" xfId="0" applyNumberFormat="1" applyFont="1" applyBorder="1" applyAlignment="1">
      <alignment horizontal="center" vertical="top" wrapText="1"/>
    </xf>
    <xf numFmtId="49" fontId="61" fillId="0" borderId="3" xfId="51697" applyNumberFormat="1" applyFont="1" applyBorder="1" applyAlignment="1" applyProtection="1">
      <alignment horizontal="center" vertical="top" wrapText="1"/>
      <protection locked="0"/>
    </xf>
    <xf numFmtId="0" fontId="61" fillId="0" borderId="109" xfId="128" applyFont="1" applyBorder="1" applyAlignment="1">
      <alignment horizontal="center" vertical="top" wrapText="1"/>
    </xf>
    <xf numFmtId="0" fontId="61" fillId="0" borderId="15" xfId="128" applyFont="1" applyBorder="1" applyAlignment="1">
      <alignment horizontal="center" vertical="top" wrapText="1"/>
    </xf>
    <xf numFmtId="0" fontId="0" fillId="0" borderId="0" xfId="0" applyAlignment="1">
      <alignment horizontal="left" vertical="top" wrapText="1"/>
    </xf>
    <xf numFmtId="0" fontId="78" fillId="0" borderId="0" xfId="130" applyFont="1" applyAlignment="1">
      <alignment vertical="center" wrapText="1"/>
    </xf>
    <xf numFmtId="0" fontId="78" fillId="0" borderId="4" xfId="0" applyFont="1" applyBorder="1" applyAlignment="1">
      <alignment vertical="center" wrapText="1"/>
    </xf>
    <xf numFmtId="0" fontId="78" fillId="0" borderId="29" xfId="0" applyFont="1" applyBorder="1" applyAlignment="1">
      <alignment vertical="center" wrapText="1"/>
    </xf>
    <xf numFmtId="0" fontId="78" fillId="0" borderId="110" xfId="0" applyFont="1" applyBorder="1" applyAlignment="1">
      <alignment vertical="center" wrapText="1"/>
    </xf>
    <xf numFmtId="49" fontId="77" fillId="0" borderId="111" xfId="51697" applyNumberFormat="1" applyFont="1" applyBorder="1" applyAlignment="1" applyProtection="1">
      <alignment horizontal="center" vertical="top" wrapText="1"/>
      <protection locked="0"/>
    </xf>
    <xf numFmtId="49" fontId="77" fillId="0" borderId="4" xfId="51697" applyNumberFormat="1" applyFont="1" applyBorder="1" applyAlignment="1" applyProtection="1">
      <alignment horizontal="center" vertical="top" wrapText="1"/>
      <protection locked="0"/>
    </xf>
    <xf numFmtId="49" fontId="77" fillId="0" borderId="53" xfId="51697" applyNumberFormat="1" applyFont="1" applyBorder="1" applyAlignment="1" applyProtection="1">
      <alignment horizontal="center" vertical="top" wrapText="1"/>
      <protection locked="0"/>
    </xf>
    <xf numFmtId="0" fontId="20" fillId="0" borderId="4" xfId="128" applyBorder="1" applyAlignment="1">
      <alignment horizontal="center" vertical="center" wrapText="1"/>
    </xf>
    <xf numFmtId="0" fontId="20" fillId="0" borderId="29" xfId="128" applyBorder="1" applyAlignment="1">
      <alignment horizontal="center" vertical="center" wrapText="1"/>
    </xf>
    <xf numFmtId="0" fontId="20" fillId="0" borderId="52" xfId="128" applyBorder="1" applyAlignment="1">
      <alignment horizontal="center" vertical="center" wrapText="1"/>
    </xf>
    <xf numFmtId="0" fontId="269" fillId="0" borderId="40" xfId="128" applyFont="1" applyBorder="1" applyAlignment="1">
      <alignment horizontal="center" vertical="center" wrapText="1"/>
    </xf>
    <xf numFmtId="0" fontId="78" fillId="0" borderId="41" xfId="0" applyFont="1" applyBorder="1" applyAlignment="1">
      <alignment vertical="center" wrapText="1"/>
    </xf>
    <xf numFmtId="0" fontId="78" fillId="0" borderId="30" xfId="0" applyFont="1" applyBorder="1" applyAlignment="1">
      <alignment vertical="center" wrapText="1"/>
    </xf>
    <xf numFmtId="49" fontId="77" fillId="0" borderId="54" xfId="51697" applyNumberFormat="1" applyFont="1" applyBorder="1" applyAlignment="1" applyProtection="1">
      <alignment horizontal="center" vertical="top" wrapText="1"/>
      <protection locked="0"/>
    </xf>
    <xf numFmtId="0" fontId="20" fillId="0" borderId="30" xfId="128" applyBorder="1" applyAlignment="1">
      <alignment horizontal="center" vertical="center" wrapText="1"/>
    </xf>
    <xf numFmtId="0" fontId="269" fillId="0" borderId="41" xfId="128" applyFont="1" applyBorder="1" applyAlignment="1">
      <alignment horizontal="center" vertical="center" wrapText="1"/>
    </xf>
    <xf numFmtId="0" fontId="78" fillId="0" borderId="54" xfId="51697" applyFont="1" applyBorder="1" applyAlignment="1" applyProtection="1">
      <alignment vertical="center"/>
      <protection locked="0"/>
    </xf>
    <xf numFmtId="0" fontId="78" fillId="0" borderId="0" xfId="130" applyFont="1" applyAlignment="1">
      <alignment horizontal="left" vertical="center" wrapText="1"/>
    </xf>
    <xf numFmtId="0" fontId="78" fillId="0" borderId="30" xfId="0" applyFont="1" applyBorder="1" applyAlignment="1">
      <alignment horizontal="left" vertical="center" wrapText="1"/>
    </xf>
    <xf numFmtId="0" fontId="0" fillId="0" borderId="0" xfId="0" applyAlignment="1" applyProtection="1">
      <alignment vertical="top"/>
      <protection locked="0"/>
    </xf>
    <xf numFmtId="0" fontId="78" fillId="0" borderId="0" xfId="130" applyFont="1" applyAlignment="1">
      <alignment vertical="top" wrapText="1"/>
    </xf>
    <xf numFmtId="0" fontId="78" fillId="0" borderId="0" xfId="130" applyFont="1" applyAlignment="1">
      <alignment horizontal="left" vertical="top" wrapText="1"/>
    </xf>
    <xf numFmtId="0" fontId="78" fillId="0" borderId="41" xfId="0" applyFont="1" applyBorder="1" applyAlignment="1">
      <alignment vertical="top" wrapText="1"/>
    </xf>
    <xf numFmtId="0" fontId="78" fillId="0" borderId="30" xfId="0" applyFont="1" applyBorder="1" applyAlignment="1">
      <alignment vertical="top" wrapText="1"/>
    </xf>
    <xf numFmtId="0" fontId="78" fillId="0" borderId="54" xfId="51697" applyFont="1" applyBorder="1" applyAlignment="1" applyProtection="1">
      <alignment vertical="top"/>
      <protection locked="0"/>
    </xf>
    <xf numFmtId="0" fontId="20" fillId="0" borderId="30" xfId="128" applyBorder="1" applyAlignment="1">
      <alignment horizontal="center" vertical="top" wrapText="1"/>
    </xf>
    <xf numFmtId="0" fontId="269" fillId="0" borderId="41" xfId="128" applyFont="1" applyBorder="1" applyAlignment="1">
      <alignment horizontal="center" vertical="top" wrapText="1"/>
    </xf>
    <xf numFmtId="0" fontId="78" fillId="0" borderId="54" xfId="51697" applyFont="1" applyBorder="1" applyProtection="1">
      <protection locked="0"/>
    </xf>
    <xf numFmtId="0" fontId="78" fillId="0" borderId="0" xfId="130" applyFont="1" applyAlignment="1">
      <alignment wrapText="1"/>
    </xf>
    <xf numFmtId="0" fontId="0" fillId="0" borderId="54" xfId="0" applyBorder="1"/>
    <xf numFmtId="0" fontId="0" fillId="0" borderId="30" xfId="0" applyBorder="1"/>
    <xf numFmtId="0" fontId="270" fillId="0" borderId="41" xfId="0" applyFont="1" applyBorder="1"/>
    <xf numFmtId="0" fontId="0" fillId="0" borderId="41" xfId="0" applyBorder="1"/>
    <xf numFmtId="49" fontId="78" fillId="0" borderId="0" xfId="130" applyNumberFormat="1" applyFont="1" applyAlignment="1">
      <alignment horizontal="left" vertical="center" wrapText="1"/>
    </xf>
    <xf numFmtId="0" fontId="77" fillId="0" borderId="0" xfId="51697" applyFont="1"/>
    <xf numFmtId="0" fontId="112" fillId="0" borderId="0" xfId="0" applyFont="1"/>
    <xf numFmtId="0" fontId="113" fillId="0" borderId="0" xfId="0" applyFont="1" applyAlignment="1">
      <alignment horizontal="left" vertical="top" wrapText="1"/>
    </xf>
    <xf numFmtId="0" fontId="267" fillId="0" borderId="0" xfId="0" applyFont="1" applyAlignment="1">
      <alignment horizontal="center"/>
    </xf>
    <xf numFmtId="0" fontId="61" fillId="0" borderId="0" xfId="30" applyFont="1" applyFill="1" applyBorder="1" applyAlignment="1">
      <alignment horizontal="center" vertical="top" wrapText="1"/>
    </xf>
    <xf numFmtId="0" fontId="61" fillId="0" borderId="0" xfId="128" applyFont="1" applyAlignment="1">
      <alignment horizontal="center" vertical="top" wrapText="1"/>
    </xf>
    <xf numFmtId="0" fontId="55" fillId="39" borderId="105" xfId="14" applyFill="1" applyBorder="1">
      <alignment vertical="top" wrapText="1"/>
    </xf>
    <xf numFmtId="0" fontId="45" fillId="39" borderId="7" xfId="15" applyFill="1" applyBorder="1" applyAlignment="1"/>
    <xf numFmtId="0" fontId="45" fillId="39" borderId="8" xfId="15" applyFill="1" applyBorder="1" applyAlignment="1">
      <alignment horizontal="left"/>
    </xf>
    <xf numFmtId="0" fontId="48" fillId="32" borderId="0" xfId="5" applyFill="1" applyAlignment="1">
      <alignment horizontal="center" vertical="top" wrapText="1"/>
    </xf>
    <xf numFmtId="0" fontId="77" fillId="39" borderId="11" xfId="27" applyFont="1" applyFill="1" applyBorder="1">
      <alignment horizontal="center" vertical="center" wrapText="1"/>
    </xf>
    <xf numFmtId="0" fontId="77" fillId="32" borderId="11" xfId="27" applyFont="1" applyFill="1" applyBorder="1">
      <alignment horizontal="center" vertical="center" wrapText="1"/>
    </xf>
    <xf numFmtId="0" fontId="77" fillId="32" borderId="7" xfId="27" applyFont="1" applyFill="1" applyBorder="1">
      <alignment horizontal="center" vertical="center" wrapText="1"/>
    </xf>
    <xf numFmtId="0" fontId="48" fillId="32" borderId="105" xfId="5" applyFill="1" applyBorder="1"/>
    <xf numFmtId="0" fontId="62" fillId="0" borderId="0" xfId="27" applyFill="1" applyBorder="1">
      <alignment horizontal="center" vertical="center" wrapText="1"/>
    </xf>
    <xf numFmtId="0" fontId="78" fillId="39" borderId="1" xfId="29" applyFont="1" applyFill="1" applyAlignment="1">
      <alignment vertical="top" wrapText="1"/>
    </xf>
    <xf numFmtId="0" fontId="78" fillId="39" borderId="1" xfId="29" applyFont="1" applyFill="1" applyAlignment="1">
      <alignment horizontal="left" vertical="top" wrapText="1"/>
    </xf>
    <xf numFmtId="0" fontId="48" fillId="32" borderId="10" xfId="5" applyFill="1" applyBorder="1" applyAlignment="1">
      <alignment horizontal="center" vertical="top" wrapText="1"/>
    </xf>
    <xf numFmtId="0" fontId="48" fillId="32" borderId="8" xfId="5" applyFill="1" applyBorder="1"/>
    <xf numFmtId="0" fontId="267" fillId="32" borderId="0" xfId="0" applyFont="1" applyFill="1" applyAlignment="1" applyProtection="1">
      <alignment horizontal="center"/>
      <protection locked="0"/>
    </xf>
    <xf numFmtId="0" fontId="0" fillId="38" borderId="59" xfId="0" applyFill="1" applyBorder="1"/>
    <xf numFmtId="0" fontId="53" fillId="38" borderId="59" xfId="36916" applyFill="1" applyBorder="1"/>
    <xf numFmtId="0" fontId="45" fillId="38" borderId="104" xfId="15" applyFill="1" applyBorder="1" applyAlignment="1"/>
    <xf numFmtId="0" fontId="48" fillId="38" borderId="59" xfId="36916" applyFont="1" applyFill="1" applyBorder="1" applyAlignment="1">
      <alignment vertical="center"/>
    </xf>
    <xf numFmtId="0" fontId="54" fillId="39" borderId="0" xfId="12" applyFill="1" applyBorder="1">
      <alignment horizontal="right"/>
    </xf>
    <xf numFmtId="0" fontId="24" fillId="39" borderId="105" xfId="35" applyFont="1" applyFill="1" applyBorder="1"/>
    <xf numFmtId="0" fontId="24" fillId="39" borderId="8" xfId="35" applyFont="1" applyFill="1" applyBorder="1" applyAlignment="1"/>
    <xf numFmtId="0" fontId="24" fillId="39" borderId="8" xfId="35" applyFont="1" applyFill="1" applyBorder="1"/>
    <xf numFmtId="0" fontId="24" fillId="38" borderId="8" xfId="35" applyFont="1" applyFill="1" applyBorder="1"/>
    <xf numFmtId="0" fontId="62" fillId="0" borderId="0" xfId="49" applyFont="1"/>
    <xf numFmtId="0" fontId="0" fillId="0" borderId="105" xfId="0" applyBorder="1"/>
    <xf numFmtId="0" fontId="20" fillId="0" borderId="0" xfId="49"/>
    <xf numFmtId="0" fontId="48" fillId="0" borderId="0" xfId="49" applyFont="1" applyAlignment="1">
      <alignment horizontal="center"/>
    </xf>
    <xf numFmtId="0" fontId="48" fillId="0" borderId="0" xfId="49" applyFont="1"/>
    <xf numFmtId="0" fontId="0" fillId="0" borderId="8" xfId="0" applyBorder="1"/>
    <xf numFmtId="0" fontId="133" fillId="39" borderId="7" xfId="139" applyFont="1" applyFill="1" applyBorder="1" applyAlignment="1">
      <alignment horizontal="left"/>
    </xf>
    <xf numFmtId="0" fontId="71" fillId="0" borderId="0" xfId="0" applyFont="1" applyAlignment="1">
      <alignment wrapText="1"/>
    </xf>
    <xf numFmtId="0" fontId="115" fillId="0" borderId="0" xfId="139" applyFont="1"/>
    <xf numFmtId="0" fontId="82" fillId="39" borderId="59" xfId="36916" applyFont="1" applyFill="1" applyBorder="1" applyAlignment="1">
      <alignment horizontal="left"/>
    </xf>
    <xf numFmtId="0" fontId="3" fillId="0" borderId="0" xfId="0" applyFont="1"/>
    <xf numFmtId="0" fontId="143" fillId="0" borderId="0" xfId="5" applyFont="1" applyFill="1"/>
    <xf numFmtId="185" fontId="92" fillId="39" borderId="3" xfId="38" applyNumberFormat="1" applyFont="1" applyFill="1" applyAlignment="1"/>
    <xf numFmtId="185" fontId="77" fillId="40" borderId="3" xfId="5" applyNumberFormat="1" applyFont="1" applyFill="1" applyBorder="1" applyAlignment="1">
      <alignment horizontal="right" vertical="center" wrapText="1"/>
    </xf>
    <xf numFmtId="171" fontId="62" fillId="0" borderId="105" xfId="5" applyNumberFormat="1" applyFont="1" applyFill="1" applyBorder="1" applyAlignment="1">
      <alignment horizontal="right" vertical="center" wrapText="1"/>
    </xf>
    <xf numFmtId="171" fontId="81" fillId="0" borderId="0" xfId="5" applyNumberFormat="1" applyFont="1" applyFill="1" applyAlignment="1">
      <alignment horizontal="center" vertical="center" wrapText="1"/>
    </xf>
    <xf numFmtId="0" fontId="69" fillId="0" borderId="105" xfId="0" applyFont="1" applyBorder="1" applyAlignment="1">
      <alignment vertical="top"/>
    </xf>
    <xf numFmtId="171" fontId="77" fillId="0" borderId="105" xfId="5" applyNumberFormat="1" applyFont="1" applyFill="1" applyBorder="1" applyAlignment="1">
      <alignment horizontal="right" vertical="center" wrapText="1"/>
    </xf>
    <xf numFmtId="181" fontId="77" fillId="40" borderId="3" xfId="5" applyNumberFormat="1" applyFont="1" applyFill="1" applyBorder="1" applyAlignment="1">
      <alignment horizontal="right" vertical="center" wrapText="1"/>
    </xf>
    <xf numFmtId="0" fontId="77" fillId="0" borderId="105" xfId="5" applyFont="1" applyFill="1" applyBorder="1" applyAlignment="1">
      <alignment horizontal="center" vertical="center" wrapText="1"/>
    </xf>
    <xf numFmtId="178" fontId="78" fillId="0" borderId="105" xfId="5" applyNumberFormat="1" applyFont="1" applyFill="1" applyBorder="1" applyAlignment="1">
      <alignment horizontal="right" vertical="center" wrapText="1"/>
    </xf>
    <xf numFmtId="185" fontId="77" fillId="38" borderId="108" xfId="5" applyNumberFormat="1" applyFont="1" applyFill="1" applyBorder="1" applyAlignment="1">
      <alignment horizontal="right" vertical="center" wrapText="1"/>
    </xf>
    <xf numFmtId="0" fontId="272" fillId="39" borderId="59" xfId="35" applyFont="1" applyFill="1" applyBorder="1" applyAlignment="1">
      <alignment horizontal="left"/>
    </xf>
    <xf numFmtId="166" fontId="0" fillId="0" borderId="0" xfId="1" applyFont="1"/>
    <xf numFmtId="166" fontId="0" fillId="0" borderId="0" xfId="0" applyNumberFormat="1"/>
    <xf numFmtId="177" fontId="78" fillId="42" borderId="0" xfId="139" applyNumberFormat="1" applyFont="1" applyFill="1" applyAlignment="1">
      <alignment horizontal="center"/>
    </xf>
    <xf numFmtId="0" fontId="78" fillId="42" borderId="0" xfId="139" applyFont="1" applyFill="1"/>
    <xf numFmtId="0" fontId="77" fillId="42" borderId="0" xfId="139" applyFont="1" applyFill="1" applyAlignment="1">
      <alignment horizontal="center"/>
    </xf>
    <xf numFmtId="190" fontId="78" fillId="42" borderId="0" xfId="139" applyNumberFormat="1" applyFont="1" applyFill="1" applyAlignment="1">
      <alignment horizontal="center"/>
    </xf>
    <xf numFmtId="0" fontId="75" fillId="32" borderId="0" xfId="0" applyFont="1" applyFill="1" applyAlignment="1">
      <alignment horizontal="left"/>
    </xf>
    <xf numFmtId="0" fontId="77" fillId="0" borderId="0" xfId="32" applyFont="1" applyAlignment="1">
      <alignment horizontal="left" vertical="top"/>
    </xf>
    <xf numFmtId="0" fontId="78" fillId="0" borderId="0" xfId="32" applyFont="1" applyAlignment="1">
      <alignment horizontal="left" vertical="top"/>
    </xf>
    <xf numFmtId="0" fontId="45" fillId="0" borderId="0" xfId="32" applyFont="1" applyAlignment="1">
      <alignment horizontal="left" vertical="top"/>
    </xf>
    <xf numFmtId="0" fontId="48" fillId="0" borderId="0" xfId="32" applyFont="1" applyAlignment="1">
      <alignment horizontal="left" vertical="top"/>
    </xf>
    <xf numFmtId="0" fontId="48" fillId="0" borderId="105" xfId="5" applyFill="1" applyBorder="1"/>
    <xf numFmtId="0" fontId="24" fillId="2" borderId="105" xfId="0" applyFont="1" applyFill="1" applyBorder="1"/>
    <xf numFmtId="0" fontId="24" fillId="2" borderId="105" xfId="0" applyFont="1" applyFill="1" applyBorder="1" applyAlignment="1">
      <alignment horizontal="centerContinuous"/>
    </xf>
    <xf numFmtId="0" fontId="24" fillId="45" borderId="105" xfId="139" applyFont="1" applyFill="1" applyBorder="1"/>
    <xf numFmtId="0" fontId="55" fillId="39" borderId="105" xfId="139" applyFont="1" applyFill="1" applyBorder="1" applyAlignment="1">
      <alignment vertical="top" wrapText="1"/>
    </xf>
    <xf numFmtId="0" fontId="48" fillId="0" borderId="105" xfId="139" applyFont="1" applyBorder="1"/>
    <xf numFmtId="0" fontId="78" fillId="0" borderId="105" xfId="139" applyFont="1" applyBorder="1"/>
    <xf numFmtId="0" fontId="77" fillId="0" borderId="105" xfId="139" applyFont="1" applyBorder="1" applyAlignment="1">
      <alignment horizontal="center"/>
    </xf>
    <xf numFmtId="0" fontId="103" fillId="32" borderId="105" xfId="23" applyFont="1" applyFill="1" applyBorder="1" applyAlignment="1" applyProtection="1"/>
    <xf numFmtId="0" fontId="24" fillId="39" borderId="105" xfId="139" applyFont="1" applyFill="1" applyBorder="1"/>
    <xf numFmtId="0" fontId="55" fillId="45" borderId="105" xfId="139" applyFont="1" applyFill="1" applyBorder="1" applyAlignment="1">
      <alignment vertical="top" wrapText="1"/>
    </xf>
    <xf numFmtId="0" fontId="73" fillId="0" borderId="105" xfId="139" applyBorder="1"/>
    <xf numFmtId="0" fontId="54" fillId="38" borderId="105" xfId="12" applyFill="1" applyBorder="1">
      <alignment horizontal="right"/>
    </xf>
    <xf numFmtId="0" fontId="45" fillId="38" borderId="105" xfId="15" applyFill="1" applyBorder="1" applyAlignment="1"/>
    <xf numFmtId="0" fontId="48" fillId="32" borderId="105" xfId="5" applyFill="1" applyBorder="1" applyAlignment="1"/>
    <xf numFmtId="2" fontId="47" fillId="0" borderId="105" xfId="4" applyNumberFormat="1" applyBorder="1"/>
    <xf numFmtId="0" fontId="24" fillId="39" borderId="105" xfId="13" applyFont="1" applyFill="1" applyBorder="1"/>
    <xf numFmtId="178" fontId="93" fillId="0" borderId="105" xfId="1" applyNumberFormat="1" applyFont="1" applyBorder="1"/>
    <xf numFmtId="185" fontId="78" fillId="32" borderId="105" xfId="1" applyNumberFormat="1" applyFont="1" applyFill="1" applyBorder="1"/>
    <xf numFmtId="0" fontId="0" fillId="38" borderId="105" xfId="0" applyFill="1" applyBorder="1"/>
    <xf numFmtId="0" fontId="23" fillId="39" borderId="105" xfId="13" applyFont="1" applyFill="1" applyBorder="1"/>
    <xf numFmtId="0" fontId="0" fillId="0" borderId="105" xfId="0" applyBorder="1" applyAlignment="1">
      <alignment horizontal="left" vertical="top"/>
    </xf>
    <xf numFmtId="0" fontId="77" fillId="0" borderId="105" xfId="30" applyFont="1" applyFill="1" applyBorder="1" applyAlignment="1">
      <alignment horizontal="center" wrapText="1"/>
    </xf>
    <xf numFmtId="181" fontId="78" fillId="0" borderId="105" xfId="1" applyNumberFormat="1" applyFont="1" applyFill="1" applyBorder="1" applyAlignment="1" applyProtection="1"/>
    <xf numFmtId="181" fontId="90" fillId="0" borderId="105" xfId="1" applyNumberFormat="1" applyFont="1" applyFill="1" applyBorder="1" applyAlignment="1" applyProtection="1"/>
    <xf numFmtId="0" fontId="61" fillId="32" borderId="105" xfId="21" applyFont="1" applyFill="1" applyBorder="1" applyAlignment="1">
      <alignment horizontal="center" vertical="center" wrapText="1"/>
    </xf>
    <xf numFmtId="0" fontId="77" fillId="0" borderId="105" xfId="31" applyFont="1" applyFill="1" applyBorder="1">
      <alignment horizontal="center" wrapText="1"/>
    </xf>
    <xf numFmtId="0" fontId="5" fillId="0" borderId="105" xfId="51674" applyBorder="1"/>
    <xf numFmtId="166" fontId="78" fillId="0" borderId="105" xfId="1" applyFont="1" applyFill="1" applyBorder="1" applyAlignment="1" applyProtection="1"/>
    <xf numFmtId="166" fontId="72" fillId="0" borderId="105" xfId="1" applyFont="1" applyFill="1" applyBorder="1"/>
    <xf numFmtId="166" fontId="0" fillId="0" borderId="105" xfId="1" applyFont="1" applyBorder="1"/>
    <xf numFmtId="0" fontId="72" fillId="0" borderId="105" xfId="0" applyFont="1" applyBorder="1"/>
    <xf numFmtId="166" fontId="116" fillId="0" borderId="105" xfId="1" applyFont="1" applyFill="1" applyBorder="1" applyAlignment="1">
      <alignment vertical="center" wrapText="1"/>
    </xf>
    <xf numFmtId="0" fontId="24" fillId="32" borderId="105" xfId="35" applyFont="1" applyFill="1" applyBorder="1" applyAlignment="1"/>
    <xf numFmtId="0" fontId="31" fillId="32" borderId="105" xfId="35" applyFont="1" applyFill="1" applyBorder="1" applyAlignment="1">
      <alignment horizontal="center" vertical="center" wrapText="1"/>
    </xf>
    <xf numFmtId="0" fontId="90" fillId="32" borderId="105" xfId="35" applyFont="1" applyFill="1" applyBorder="1" applyAlignment="1"/>
    <xf numFmtId="0" fontId="78" fillId="32" borderId="105" xfId="5" applyFont="1" applyFill="1" applyBorder="1"/>
    <xf numFmtId="0" fontId="78" fillId="32" borderId="105" xfId="43" applyFont="1" applyFill="1" applyBorder="1"/>
    <xf numFmtId="0" fontId="0" fillId="32" borderId="105" xfId="0" applyFill="1" applyBorder="1"/>
    <xf numFmtId="0" fontId="40" fillId="0" borderId="105" xfId="33" applyBorder="1"/>
    <xf numFmtId="0" fontId="93" fillId="38" borderId="105" xfId="14" applyFont="1" applyFill="1" applyBorder="1" applyAlignment="1">
      <alignment vertical="top"/>
    </xf>
    <xf numFmtId="0" fontId="24" fillId="0" borderId="105" xfId="35" applyFont="1" applyFill="1" applyBorder="1"/>
    <xf numFmtId="0" fontId="69" fillId="0" borderId="105" xfId="42" applyFont="1" applyBorder="1" applyAlignment="1">
      <alignment vertical="top" wrapText="1"/>
    </xf>
    <xf numFmtId="0" fontId="83" fillId="0" borderId="105" xfId="42" applyFont="1" applyBorder="1" applyAlignment="1">
      <alignment vertical="top" wrapText="1"/>
    </xf>
    <xf numFmtId="0" fontId="13" fillId="0" borderId="105" xfId="58" applyBorder="1" applyAlignment="1">
      <alignment vertical="top" wrapText="1"/>
    </xf>
    <xf numFmtId="14" fontId="95" fillId="0" borderId="105" xfId="33" applyNumberFormat="1" applyFont="1" applyBorder="1"/>
    <xf numFmtId="0" fontId="77" fillId="39" borderId="9" xfId="27" applyFont="1" applyFill="1" applyBorder="1">
      <alignment horizontal="center" vertical="center" wrapText="1"/>
    </xf>
    <xf numFmtId="0" fontId="21" fillId="39" borderId="105" xfId="35" applyFont="1" applyFill="1" applyBorder="1"/>
    <xf numFmtId="0" fontId="48" fillId="39" borderId="105" xfId="14" applyFont="1" applyFill="1" applyBorder="1">
      <alignment vertical="top" wrapText="1"/>
    </xf>
    <xf numFmtId="0" fontId="24" fillId="32" borderId="105" xfId="35" applyFont="1" applyFill="1" applyBorder="1"/>
    <xf numFmtId="0" fontId="17" fillId="32" borderId="105" xfId="39" applyFill="1" applyBorder="1" applyAlignment="1">
      <alignment vertical="top"/>
    </xf>
    <xf numFmtId="0" fontId="274" fillId="32" borderId="0" xfId="0" applyFont="1" applyFill="1" applyAlignment="1">
      <alignment horizontal="left"/>
    </xf>
    <xf numFmtId="0" fontId="274" fillId="32" borderId="0" xfId="0" applyFont="1" applyFill="1" applyAlignment="1">
      <alignment horizontal="left" vertical="top"/>
    </xf>
    <xf numFmtId="0" fontId="37" fillId="47" borderId="15" xfId="0" applyFont="1" applyFill="1" applyBorder="1" applyAlignment="1">
      <alignment horizontal="center" vertical="top" wrapText="1"/>
    </xf>
    <xf numFmtId="0" fontId="0" fillId="0" borderId="113" xfId="0" applyBorder="1"/>
    <xf numFmtId="0" fontId="24" fillId="39" borderId="113" xfId="139" applyFont="1" applyFill="1" applyBorder="1"/>
    <xf numFmtId="0" fontId="107" fillId="2" borderId="113" xfId="0" applyFont="1" applyFill="1" applyBorder="1"/>
    <xf numFmtId="0" fontId="24" fillId="2" borderId="113" xfId="0" applyFont="1" applyFill="1" applyBorder="1"/>
    <xf numFmtId="0" fontId="24" fillId="0" borderId="113" xfId="35" applyFont="1" applyFill="1" applyBorder="1"/>
    <xf numFmtId="0" fontId="24" fillId="39" borderId="113" xfId="13" applyFont="1" applyFill="1" applyBorder="1" applyAlignment="1"/>
    <xf numFmtId="0" fontId="24" fillId="39" borderId="113" xfId="13" applyFont="1" applyFill="1" applyBorder="1"/>
    <xf numFmtId="0" fontId="48" fillId="0" borderId="113" xfId="5" applyFill="1" applyBorder="1"/>
    <xf numFmtId="0" fontId="23" fillId="39" borderId="113" xfId="13" applyFont="1" applyFill="1" applyBorder="1"/>
    <xf numFmtId="0" fontId="76" fillId="0" borderId="113" xfId="139" applyFont="1" applyBorder="1"/>
    <xf numFmtId="0" fontId="24" fillId="0" borderId="113" xfId="139" applyFont="1" applyBorder="1"/>
    <xf numFmtId="0" fontId="96" fillId="2" borderId="113" xfId="139" applyFont="1" applyFill="1" applyBorder="1" applyAlignment="1">
      <alignment horizontal="left"/>
    </xf>
    <xf numFmtId="0" fontId="73" fillId="0" borderId="113" xfId="139" applyBorder="1"/>
    <xf numFmtId="0" fontId="48" fillId="0" borderId="113" xfId="5" applyFill="1" applyBorder="1" applyAlignment="1">
      <alignment horizontal="left" indent="1"/>
    </xf>
    <xf numFmtId="0" fontId="60" fillId="0" borderId="113" xfId="17" applyFill="1" applyBorder="1"/>
    <xf numFmtId="0" fontId="60" fillId="0" borderId="113" xfId="5" applyFont="1" applyFill="1" applyBorder="1"/>
    <xf numFmtId="0" fontId="48" fillId="32" borderId="113" xfId="5" applyFill="1" applyBorder="1" applyAlignment="1"/>
    <xf numFmtId="0" fontId="39" fillId="39" borderId="113" xfId="35" applyFont="1" applyFill="1" applyBorder="1"/>
    <xf numFmtId="0" fontId="60" fillId="32" borderId="113" xfId="17" applyFill="1" applyBorder="1"/>
    <xf numFmtId="0" fontId="60" fillId="32" borderId="113" xfId="17" applyFill="1" applyBorder="1" applyAlignment="1">
      <alignment horizontal="left" indent="1"/>
    </xf>
    <xf numFmtId="166" fontId="74" fillId="0" borderId="113" xfId="1" applyFont="1" applyFill="1" applyBorder="1"/>
    <xf numFmtId="0" fontId="23" fillId="39" borderId="113" xfId="35" applyFont="1" applyFill="1" applyBorder="1" applyProtection="1">
      <protection locked="0"/>
    </xf>
    <xf numFmtId="0" fontId="23" fillId="39" borderId="113" xfId="35" applyFont="1" applyFill="1" applyBorder="1"/>
    <xf numFmtId="0" fontId="24" fillId="39" borderId="113" xfId="35" applyFont="1" applyFill="1" applyBorder="1" applyAlignment="1"/>
    <xf numFmtId="0" fontId="21" fillId="39" borderId="113" xfId="35" applyFont="1" applyFill="1" applyBorder="1" applyAlignment="1"/>
    <xf numFmtId="0" fontId="21" fillId="39" borderId="113" xfId="35" applyFont="1" applyFill="1" applyBorder="1"/>
    <xf numFmtId="0" fontId="72" fillId="0" borderId="0" xfId="5" applyFont="1" applyFill="1"/>
    <xf numFmtId="9" fontId="90" fillId="39" borderId="17" xfId="24" applyFont="1" applyFill="1" applyBorder="1" applyAlignment="1">
      <alignment horizontal="right"/>
    </xf>
    <xf numFmtId="185" fontId="78" fillId="30" borderId="3" xfId="5" applyNumberFormat="1" applyFont="1" applyFill="1" applyBorder="1" applyAlignment="1">
      <alignment horizontal="right" vertical="center" wrapText="1"/>
    </xf>
    <xf numFmtId="185" fontId="78" fillId="30" borderId="44" xfId="5" applyNumberFormat="1" applyFont="1" applyFill="1" applyBorder="1" applyAlignment="1">
      <alignment horizontal="right" vertical="center" wrapText="1"/>
    </xf>
    <xf numFmtId="185" fontId="78" fillId="30" borderId="113" xfId="5" applyNumberFormat="1" applyFont="1" applyFill="1" applyBorder="1" applyAlignment="1">
      <alignment horizontal="right" vertical="center" wrapText="1"/>
    </xf>
    <xf numFmtId="0" fontId="0" fillId="0" borderId="105" xfId="0" applyBorder="1" applyAlignment="1">
      <alignment wrapText="1"/>
    </xf>
    <xf numFmtId="10" fontId="0" fillId="0" borderId="0" xfId="0" applyNumberFormat="1"/>
    <xf numFmtId="183" fontId="70" fillId="0" borderId="0" xfId="0" applyNumberFormat="1" applyFont="1"/>
    <xf numFmtId="178" fontId="70" fillId="0" borderId="0" xfId="5" applyNumberFormat="1" applyFont="1" applyFill="1" applyAlignment="1">
      <alignment horizontal="right" vertical="center" wrapText="1"/>
    </xf>
    <xf numFmtId="171" fontId="143" fillId="0" borderId="0" xfId="5" applyNumberFormat="1" applyFont="1" applyFill="1" applyAlignment="1">
      <alignment horizontal="right" vertical="center" wrapText="1"/>
    </xf>
    <xf numFmtId="0" fontId="268" fillId="81" borderId="0" xfId="118" applyFont="1" applyFill="1" applyAlignment="1" applyProtection="1">
      <alignment vertical="center" wrapText="1"/>
      <protection locked="0"/>
    </xf>
    <xf numFmtId="0" fontId="60" fillId="32" borderId="0" xfId="17" applyFill="1" applyAlignment="1" applyProtection="1">
      <alignment horizontal="left" indent="1"/>
      <protection locked="0"/>
    </xf>
    <xf numFmtId="0" fontId="78" fillId="81" borderId="0" xfId="118" applyFont="1" applyFill="1" applyAlignment="1">
      <alignment vertical="top" wrapText="1"/>
    </xf>
    <xf numFmtId="0" fontId="78" fillId="0" borderId="114" xfId="0" applyFont="1" applyBorder="1" applyAlignment="1">
      <alignment vertical="center" wrapText="1"/>
    </xf>
    <xf numFmtId="0" fontId="61" fillId="0" borderId="115" xfId="0" applyFont="1" applyBorder="1" applyAlignment="1">
      <alignment vertical="center"/>
    </xf>
    <xf numFmtId="0" fontId="78" fillId="0" borderId="115" xfId="130" applyFont="1" applyBorder="1" applyAlignment="1">
      <alignment vertical="center" wrapText="1"/>
    </xf>
    <xf numFmtId="0" fontId="10" fillId="0" borderId="115" xfId="130" applyBorder="1"/>
    <xf numFmtId="0" fontId="78" fillId="81" borderId="115" xfId="118" applyFont="1" applyFill="1" applyBorder="1" applyAlignment="1">
      <alignment vertical="top" wrapText="1"/>
    </xf>
    <xf numFmtId="0" fontId="78" fillId="0" borderId="115" xfId="130" applyFont="1" applyBorder="1" applyAlignment="1">
      <alignment horizontal="left" vertical="center" wrapText="1"/>
    </xf>
    <xf numFmtId="0" fontId="78" fillId="0" borderId="115" xfId="130" applyFont="1" applyBorder="1" applyAlignment="1">
      <alignment vertical="top" wrapText="1"/>
    </xf>
    <xf numFmtId="0" fontId="78" fillId="81" borderId="0" xfId="118" applyFont="1" applyFill="1" applyAlignment="1">
      <alignment horizontal="left" vertical="top" wrapText="1"/>
    </xf>
    <xf numFmtId="0" fontId="78" fillId="81" borderId="115" xfId="118" applyFont="1" applyFill="1" applyBorder="1" applyAlignment="1">
      <alignment horizontal="left" vertical="top" wrapText="1"/>
    </xf>
    <xf numFmtId="0" fontId="0" fillId="0" borderId="116" xfId="0" applyBorder="1"/>
    <xf numFmtId="0" fontId="0" fillId="0" borderId="117" xfId="0" applyBorder="1"/>
    <xf numFmtId="0" fontId="0" fillId="0" borderId="118" xfId="0" applyBorder="1"/>
    <xf numFmtId="0" fontId="0" fillId="0" borderId="119" xfId="0" applyBorder="1"/>
    <xf numFmtId="0" fontId="0" fillId="0" borderId="120" xfId="0" applyBorder="1"/>
    <xf numFmtId="0" fontId="0" fillId="0" borderId="121" xfId="0" applyBorder="1"/>
    <xf numFmtId="0" fontId="0" fillId="0" borderId="122" xfId="0" applyBorder="1"/>
    <xf numFmtId="0" fontId="270" fillId="0" borderId="124" xfId="0" applyFont="1" applyBorder="1"/>
    <xf numFmtId="0" fontId="78" fillId="81" borderId="0" xfId="118" applyFont="1" applyFill="1"/>
    <xf numFmtId="0" fontId="78" fillId="81" borderId="0" xfId="118" applyFont="1" applyFill="1" applyAlignment="1">
      <alignment vertical="center" wrapText="1"/>
    </xf>
    <xf numFmtId="0" fontId="0" fillId="81" borderId="0" xfId="118" applyFont="1" applyFill="1"/>
    <xf numFmtId="0" fontId="0" fillId="0" borderId="125" xfId="0" applyBorder="1"/>
    <xf numFmtId="0" fontId="0" fillId="81" borderId="115" xfId="118" applyFont="1" applyFill="1" applyBorder="1"/>
    <xf numFmtId="10" fontId="77" fillId="0" borderId="111" xfId="51697" applyNumberFormat="1" applyFont="1" applyBorder="1" applyAlignment="1" applyProtection="1">
      <alignment horizontal="center" vertical="top" wrapText="1"/>
      <protection locked="0"/>
    </xf>
    <xf numFmtId="10" fontId="77" fillId="0" borderId="4" xfId="51697" applyNumberFormat="1" applyFont="1" applyBorder="1" applyAlignment="1" applyProtection="1">
      <alignment horizontal="center" vertical="top" wrapText="1"/>
      <protection locked="0"/>
    </xf>
    <xf numFmtId="10" fontId="77" fillId="0" borderId="29" xfId="51697" applyNumberFormat="1" applyFont="1" applyBorder="1" applyAlignment="1" applyProtection="1">
      <alignment horizontal="center" vertical="top" wrapText="1"/>
      <protection locked="0"/>
    </xf>
    <xf numFmtId="10" fontId="77" fillId="0" borderId="54" xfId="51697" applyNumberFormat="1" applyFont="1" applyBorder="1" applyAlignment="1" applyProtection="1">
      <alignment horizontal="center" vertical="top" wrapText="1"/>
      <protection locked="0"/>
    </xf>
    <xf numFmtId="10" fontId="77" fillId="0" borderId="30" xfId="51697" applyNumberFormat="1" applyFont="1" applyBorder="1" applyAlignment="1" applyProtection="1">
      <alignment horizontal="center" vertical="top" wrapText="1"/>
      <protection locked="0"/>
    </xf>
    <xf numFmtId="10" fontId="78" fillId="0" borderId="54" xfId="51697" applyNumberFormat="1" applyFont="1" applyBorder="1" applyAlignment="1" applyProtection="1">
      <alignment vertical="center"/>
      <protection locked="0"/>
    </xf>
    <xf numFmtId="10" fontId="78" fillId="0" borderId="30" xfId="51697" applyNumberFormat="1" applyFont="1" applyBorder="1" applyAlignment="1" applyProtection="1">
      <alignment vertical="center"/>
      <protection locked="0"/>
    </xf>
    <xf numFmtId="10" fontId="78" fillId="0" borderId="54" xfId="51697" applyNumberFormat="1" applyFont="1" applyBorder="1" applyAlignment="1" applyProtection="1">
      <alignment vertical="top"/>
      <protection locked="0"/>
    </xf>
    <xf numFmtId="10" fontId="78" fillId="0" borderId="30" xfId="51697" applyNumberFormat="1" applyFont="1" applyBorder="1" applyAlignment="1" applyProtection="1">
      <alignment vertical="top"/>
      <protection locked="0"/>
    </xf>
    <xf numFmtId="10" fontId="78" fillId="0" borderId="54" xfId="51697" applyNumberFormat="1" applyFont="1" applyBorder="1" applyProtection="1">
      <protection locked="0"/>
    </xf>
    <xf numFmtId="10" fontId="78" fillId="0" borderId="30" xfId="51697" applyNumberFormat="1" applyFont="1" applyBorder="1" applyProtection="1">
      <protection locked="0"/>
    </xf>
    <xf numFmtId="10" fontId="0" fillId="0" borderId="54" xfId="0" applyNumberFormat="1" applyBorder="1"/>
    <xf numFmtId="10" fontId="0" fillId="0" borderId="30" xfId="0" applyNumberFormat="1" applyBorder="1"/>
    <xf numFmtId="10" fontId="0" fillId="0" borderId="120" xfId="0" applyNumberFormat="1" applyBorder="1"/>
    <xf numFmtId="10" fontId="0" fillId="0" borderId="117" xfId="0" applyNumberFormat="1" applyBorder="1"/>
    <xf numFmtId="10" fontId="0" fillId="0" borderId="118" xfId="0" applyNumberFormat="1" applyBorder="1"/>
    <xf numFmtId="0" fontId="45" fillId="32" borderId="0" xfId="17" applyFont="1" applyFill="1" applyBorder="1" applyAlignment="1">
      <alignment horizontal="left" indent="1"/>
    </xf>
    <xf numFmtId="0" fontId="277" fillId="42" borderId="105" xfId="143" applyNumberFormat="1" applyFont="1" applyFill="1" applyBorder="1" applyAlignment="1">
      <alignment horizontal="center" vertical="center"/>
    </xf>
    <xf numFmtId="0" fontId="99" fillId="0" borderId="127" xfId="51684" applyFont="1" applyBorder="1" applyAlignment="1">
      <alignment horizontal="center" vertical="center"/>
    </xf>
    <xf numFmtId="0" fontId="277" fillId="0" borderId="105" xfId="143" applyNumberFormat="1" applyFont="1" applyBorder="1" applyAlignment="1">
      <alignment horizontal="center" vertical="center"/>
    </xf>
    <xf numFmtId="1" fontId="277" fillId="0" borderId="105" xfId="143" applyNumberFormat="1" applyFont="1" applyBorder="1" applyAlignment="1">
      <alignment horizontal="center" vertical="center"/>
    </xf>
    <xf numFmtId="44" fontId="277" fillId="0" borderId="105" xfId="143" applyNumberFormat="1" applyFont="1" applyBorder="1" applyAlignment="1">
      <alignment horizontal="center" vertical="center"/>
    </xf>
    <xf numFmtId="165" fontId="277" fillId="42" borderId="113" xfId="143" applyFont="1" applyFill="1" applyBorder="1" applyAlignment="1">
      <alignment horizontal="center" vertical="center"/>
    </xf>
    <xf numFmtId="49" fontId="281" fillId="42" borderId="113" xfId="139" applyNumberFormat="1" applyFont="1" applyFill="1" applyBorder="1" applyAlignment="1">
      <alignment wrapText="1"/>
    </xf>
    <xf numFmtId="49" fontId="281" fillId="42" borderId="113" xfId="139" applyNumberFormat="1" applyFont="1" applyFill="1" applyBorder="1" applyAlignment="1">
      <alignment vertical="top" wrapText="1"/>
    </xf>
    <xf numFmtId="49" fontId="281" fillId="42" borderId="0" xfId="139" applyNumberFormat="1" applyFont="1" applyFill="1" applyAlignment="1">
      <alignment vertical="top" wrapText="1"/>
    </xf>
    <xf numFmtId="49" fontId="281" fillId="42" borderId="94" xfId="139" applyNumberFormat="1" applyFont="1" applyFill="1" applyBorder="1" applyAlignment="1">
      <alignment vertical="top" wrapText="1"/>
    </xf>
    <xf numFmtId="0" fontId="282" fillId="0" borderId="0" xfId="0" applyFont="1"/>
    <xf numFmtId="176" fontId="0" fillId="0" borderId="0" xfId="0" applyNumberFormat="1"/>
    <xf numFmtId="176" fontId="0" fillId="46" borderId="0" xfId="0" applyNumberFormat="1" applyFill="1"/>
    <xf numFmtId="0" fontId="78" fillId="0" borderId="53" xfId="0" applyFont="1" applyBorder="1" applyAlignment="1">
      <alignment vertical="center" wrapText="1"/>
    </xf>
    <xf numFmtId="0" fontId="78" fillId="82" borderId="0" xfId="130" applyFont="1" applyFill="1" applyAlignment="1">
      <alignment horizontal="left" vertical="center" wrapText="1"/>
    </xf>
    <xf numFmtId="0" fontId="78" fillId="82" borderId="0" xfId="130" applyFont="1" applyFill="1" applyAlignment="1">
      <alignment vertical="center" wrapText="1"/>
    </xf>
    <xf numFmtId="0" fontId="48" fillId="0" borderId="54" xfId="5" applyFill="1" applyBorder="1" applyAlignment="1">
      <alignment horizontal="left" wrapText="1" indent="1"/>
    </xf>
    <xf numFmtId="0" fontId="48" fillId="0" borderId="54" xfId="5" applyFill="1" applyBorder="1" applyAlignment="1">
      <alignment horizontal="left" vertical="top" wrapText="1" indent="1"/>
    </xf>
    <xf numFmtId="17" fontId="48" fillId="0" borderId="30" xfId="5" applyNumberFormat="1" applyFill="1" applyBorder="1" applyAlignment="1">
      <alignment horizontal="right" vertical="center" indent="1"/>
    </xf>
    <xf numFmtId="0" fontId="24" fillId="39" borderId="129" xfId="139" applyFont="1" applyFill="1" applyBorder="1"/>
    <xf numFmtId="0" fontId="48" fillId="0" borderId="129" xfId="139" applyFont="1" applyBorder="1"/>
    <xf numFmtId="0" fontId="0" fillId="0" borderId="129" xfId="0" applyBorder="1"/>
    <xf numFmtId="165" fontId="277" fillId="42" borderId="129" xfId="143" applyFont="1" applyFill="1" applyBorder="1" applyAlignment="1">
      <alignment horizontal="center" vertical="center"/>
    </xf>
    <xf numFmtId="0" fontId="277" fillId="42" borderId="129" xfId="143" applyNumberFormat="1" applyFont="1" applyFill="1" applyBorder="1" applyAlignment="1">
      <alignment horizontal="center" vertical="center"/>
    </xf>
    <xf numFmtId="165" fontId="277" fillId="0" borderId="129" xfId="143" applyFont="1" applyBorder="1" applyAlignment="1">
      <alignment horizontal="center" vertical="center"/>
    </xf>
    <xf numFmtId="0" fontId="277" fillId="0" borderId="129" xfId="143" applyNumberFormat="1" applyFont="1" applyBorder="1" applyAlignment="1">
      <alignment horizontal="center" vertical="center"/>
    </xf>
    <xf numFmtId="0" fontId="48" fillId="32" borderId="129" xfId="5" applyFill="1" applyBorder="1" applyAlignment="1"/>
    <xf numFmtId="166" fontId="78" fillId="0" borderId="129" xfId="1" applyFont="1" applyFill="1" applyBorder="1" applyAlignment="1" applyProtection="1"/>
    <xf numFmtId="0" fontId="78" fillId="39" borderId="129" xfId="28" applyFont="1" applyFill="1" applyBorder="1" applyAlignment="1">
      <alignment horizontal="center" vertical="top" wrapText="1"/>
    </xf>
    <xf numFmtId="0" fontId="21" fillId="39" borderId="129" xfId="35" applyFont="1" applyFill="1" applyBorder="1"/>
    <xf numFmtId="0" fontId="20" fillId="0" borderId="59" xfId="139" applyFont="1" applyBorder="1"/>
    <xf numFmtId="0" fontId="21" fillId="0" borderId="130" xfId="0" applyFont="1" applyBorder="1"/>
    <xf numFmtId="0" fontId="77" fillId="0" borderId="94" xfId="30" applyFont="1" applyFill="1" applyBorder="1" applyAlignment="1">
      <alignment horizontal="center"/>
    </xf>
    <xf numFmtId="0" fontId="24" fillId="2" borderId="9" xfId="0" applyFont="1" applyFill="1" applyBorder="1"/>
    <xf numFmtId="0" fontId="24" fillId="39" borderId="9" xfId="139" applyFont="1" applyFill="1" applyBorder="1"/>
    <xf numFmtId="0" fontId="73" fillId="0" borderId="9" xfId="139" applyBorder="1"/>
    <xf numFmtId="0" fontId="24" fillId="38" borderId="9" xfId="35" applyFont="1" applyFill="1" applyBorder="1" applyAlignment="1"/>
    <xf numFmtId="0" fontId="24" fillId="39" borderId="129" xfId="13" applyFont="1" applyFill="1" applyBorder="1"/>
    <xf numFmtId="0" fontId="24" fillId="39" borderId="9" xfId="13" applyFont="1" applyFill="1" applyBorder="1"/>
    <xf numFmtId="0" fontId="23" fillId="39" borderId="129" xfId="13" applyFont="1" applyFill="1" applyBorder="1"/>
    <xf numFmtId="0" fontId="24" fillId="39" borderId="9" xfId="35" applyFont="1" applyFill="1" applyBorder="1"/>
    <xf numFmtId="0" fontId="78" fillId="42" borderId="129" xfId="5" applyFont="1" applyFill="1" applyBorder="1" applyAlignment="1">
      <alignment horizontal="right" vertical="center" wrapText="1"/>
    </xf>
    <xf numFmtId="185" fontId="78" fillId="30" borderId="129" xfId="5" applyNumberFormat="1" applyFont="1" applyFill="1" applyBorder="1" applyAlignment="1">
      <alignment horizontal="right" vertical="center" wrapText="1"/>
    </xf>
    <xf numFmtId="0" fontId="24" fillId="32" borderId="129" xfId="35" applyFont="1" applyFill="1" applyBorder="1"/>
    <xf numFmtId="2" fontId="13" fillId="0" borderId="131" xfId="59" applyNumberFormat="1" applyBorder="1"/>
    <xf numFmtId="2" fontId="69" fillId="38" borderId="131" xfId="59" applyNumberFormat="1" applyFont="1" applyFill="1" applyBorder="1"/>
    <xf numFmtId="2" fontId="99" fillId="32" borderId="131" xfId="35" applyNumberFormat="1" applyFont="1" applyFill="1" applyBorder="1"/>
    <xf numFmtId="2" fontId="13" fillId="0" borderId="131" xfId="60" applyNumberFormat="1" applyBorder="1"/>
    <xf numFmtId="0" fontId="69" fillId="38" borderId="132" xfId="61" applyFont="1" applyFill="1" applyBorder="1"/>
    <xf numFmtId="0" fontId="69" fillId="38" borderId="133" xfId="61" applyFont="1" applyFill="1" applyBorder="1"/>
    <xf numFmtId="2" fontId="13" fillId="0" borderId="46" xfId="59" applyNumberFormat="1" applyBorder="1"/>
    <xf numFmtId="177" fontId="78" fillId="0" borderId="101" xfId="65" applyNumberFormat="1" applyFont="1" applyBorder="1" applyAlignment="1">
      <alignment horizontal="center"/>
    </xf>
    <xf numFmtId="177" fontId="78" fillId="0" borderId="102" xfId="65" applyNumberFormat="1" applyFont="1" applyBorder="1" applyAlignment="1">
      <alignment horizontal="center"/>
    </xf>
    <xf numFmtId="177" fontId="78" fillId="0" borderId="46" xfId="70" applyNumberFormat="1" applyFont="1" applyBorder="1" applyAlignment="1">
      <alignment horizontal="center"/>
    </xf>
    <xf numFmtId="177" fontId="78" fillId="0" borderId="134" xfId="70" applyNumberFormat="1" applyFont="1" applyBorder="1" applyAlignment="1">
      <alignment horizontal="center"/>
    </xf>
    <xf numFmtId="0" fontId="69" fillId="0" borderId="0" xfId="0" applyFont="1" applyAlignment="1">
      <alignment vertical="center"/>
    </xf>
    <xf numFmtId="0" fontId="20" fillId="0" borderId="0" xfId="139" applyFont="1" applyAlignment="1">
      <alignment vertical="top"/>
    </xf>
    <xf numFmtId="0" fontId="63" fillId="0" borderId="0" xfId="23" applyAlignment="1" applyProtection="1">
      <alignment vertical="top"/>
    </xf>
    <xf numFmtId="0" fontId="78" fillId="0" borderId="105" xfId="139" applyFont="1" applyBorder="1" applyAlignment="1">
      <alignment wrapText="1"/>
    </xf>
    <xf numFmtId="0" fontId="78" fillId="0" borderId="0" xfId="139" applyFont="1" applyAlignment="1">
      <alignment wrapText="1"/>
    </xf>
    <xf numFmtId="0" fontId="48" fillId="0" borderId="0" xfId="139" applyFont="1" applyAlignment="1">
      <alignment vertical="top"/>
    </xf>
    <xf numFmtId="0" fontId="78" fillId="32" borderId="0" xfId="0" applyFont="1" applyFill="1" applyAlignment="1">
      <alignment horizontal="left"/>
    </xf>
    <xf numFmtId="0" fontId="143" fillId="0" borderId="0" xfId="0" applyFont="1"/>
    <xf numFmtId="185" fontId="78" fillId="39" borderId="108" xfId="1" applyNumberFormat="1" applyFont="1" applyFill="1" applyBorder="1" applyAlignment="1"/>
    <xf numFmtId="185" fontId="78" fillId="39" borderId="135" xfId="1" applyNumberFormat="1" applyFont="1" applyFill="1" applyBorder="1" applyAlignment="1"/>
    <xf numFmtId="185" fontId="48" fillId="0" borderId="0" xfId="1" applyNumberFormat="1" applyFont="1" applyFill="1" applyBorder="1"/>
    <xf numFmtId="0" fontId="78" fillId="42" borderId="0" xfId="139" applyFont="1" applyFill="1" applyAlignment="1">
      <alignment horizontal="center" vertical="center"/>
    </xf>
    <xf numFmtId="178" fontId="0" fillId="0" borderId="0" xfId="1" applyNumberFormat="1" applyFont="1"/>
    <xf numFmtId="0" fontId="48" fillId="0" borderId="0" xfId="0" applyFont="1" applyAlignment="1">
      <alignment horizontal="left"/>
    </xf>
    <xf numFmtId="179" fontId="21" fillId="0" borderId="0" xfId="0" applyNumberFormat="1" applyFont="1" applyAlignment="1">
      <alignment horizontal="right"/>
    </xf>
    <xf numFmtId="180" fontId="21" fillId="0" borderId="0" xfId="0" applyNumberFormat="1" applyFont="1"/>
    <xf numFmtId="0" fontId="140" fillId="32" borderId="0" xfId="139" applyFont="1" applyFill="1"/>
    <xf numFmtId="0" fontId="73" fillId="32" borderId="0" xfId="139" applyFill="1" applyAlignment="1">
      <alignment horizontal="center"/>
    </xf>
    <xf numFmtId="0" fontId="73" fillId="32" borderId="0" xfId="139" applyFill="1"/>
    <xf numFmtId="0" fontId="73" fillId="84" borderId="12" xfId="139" applyFill="1" applyBorder="1"/>
    <xf numFmtId="0" fontId="73" fillId="84" borderId="13" xfId="139" applyFill="1" applyBorder="1" applyAlignment="1">
      <alignment horizontal="center"/>
    </xf>
    <xf numFmtId="0" fontId="73" fillId="84" borderId="13" xfId="139" applyFill="1" applyBorder="1"/>
    <xf numFmtId="0" fontId="73" fillId="84" borderId="14" xfId="139" applyFill="1" applyBorder="1"/>
    <xf numFmtId="0" fontId="71" fillId="84" borderId="15" xfId="139" applyFont="1" applyFill="1" applyBorder="1"/>
    <xf numFmtId="10" fontId="73" fillId="84" borderId="0" xfId="139" applyNumberFormat="1" applyFill="1" applyAlignment="1">
      <alignment horizontal="center"/>
    </xf>
    <xf numFmtId="0" fontId="73" fillId="84" borderId="0" xfId="139" applyFill="1" applyAlignment="1">
      <alignment horizontal="center"/>
    </xf>
    <xf numFmtId="0" fontId="73" fillId="84" borderId="0" xfId="139" applyFill="1"/>
    <xf numFmtId="0" fontId="73" fillId="84" borderId="65" xfId="139" applyFill="1" applyBorder="1"/>
    <xf numFmtId="10" fontId="71" fillId="84" borderId="0" xfId="139" applyNumberFormat="1" applyFont="1" applyFill="1" applyAlignment="1">
      <alignment horizontal="center"/>
    </xf>
    <xf numFmtId="0" fontId="71" fillId="84" borderId="68" xfId="139" applyFont="1" applyFill="1" applyBorder="1"/>
    <xf numFmtId="0" fontId="71" fillId="84" borderId="66" xfId="139" applyFont="1" applyFill="1" applyBorder="1"/>
    <xf numFmtId="10" fontId="71" fillId="84" borderId="51" xfId="139" applyNumberFormat="1" applyFont="1" applyFill="1" applyBorder="1" applyAlignment="1">
      <alignment horizontal="center"/>
    </xf>
    <xf numFmtId="0" fontId="73" fillId="84" borderId="51" xfId="139" applyFill="1" applyBorder="1" applyAlignment="1">
      <alignment horizontal="center"/>
    </xf>
    <xf numFmtId="0" fontId="73" fillId="84" borderId="51" xfId="139" applyFill="1" applyBorder="1"/>
    <xf numFmtId="0" fontId="73" fillId="84" borderId="67" xfId="139" applyFill="1" applyBorder="1"/>
    <xf numFmtId="0" fontId="73" fillId="84" borderId="0" xfId="139" applyFill="1" applyAlignment="1">
      <alignment horizontal="left"/>
    </xf>
    <xf numFmtId="0" fontId="0" fillId="84" borderId="0" xfId="139" applyFont="1" applyFill="1"/>
    <xf numFmtId="10" fontId="73" fillId="84" borderId="69" xfId="139" applyNumberFormat="1" applyFill="1" applyBorder="1" applyAlignment="1">
      <alignment horizontal="center"/>
    </xf>
    <xf numFmtId="0" fontId="71" fillId="84" borderId="0" xfId="139" applyFont="1" applyFill="1"/>
    <xf numFmtId="0" fontId="73" fillId="84" borderId="0" xfId="139" applyFill="1" applyAlignment="1">
      <alignment vertical="center"/>
    </xf>
    <xf numFmtId="10" fontId="48" fillId="84" borderId="0" xfId="139" applyNumberFormat="1" applyFont="1" applyFill="1" applyAlignment="1">
      <alignment horizontal="center" vertical="center"/>
    </xf>
    <xf numFmtId="0" fontId="0" fillId="84" borderId="0" xfId="139" applyFont="1" applyFill="1" applyAlignment="1">
      <alignment horizontal="left" vertical="center"/>
    </xf>
    <xf numFmtId="0" fontId="73" fillId="84" borderId="0" xfId="139" applyFill="1" applyAlignment="1">
      <alignment horizontal="left" vertical="center"/>
    </xf>
    <xf numFmtId="10" fontId="73" fillId="84" borderId="0" xfId="139" applyNumberFormat="1" applyFill="1" applyAlignment="1">
      <alignment horizontal="center" vertical="center"/>
    </xf>
    <xf numFmtId="0" fontId="73" fillId="84" borderId="0" xfId="139" applyFill="1" applyAlignment="1">
      <alignment horizontal="center" vertical="center"/>
    </xf>
    <xf numFmtId="0" fontId="0" fillId="84" borderId="0" xfId="139" applyFont="1" applyFill="1" applyAlignment="1">
      <alignment horizontal="left"/>
    </xf>
    <xf numFmtId="0" fontId="73" fillId="84" borderId="0" xfId="139" applyFill="1" applyAlignment="1">
      <alignment horizontal="right"/>
    </xf>
    <xf numFmtId="10" fontId="141" fillId="84" borderId="0" xfId="140" applyNumberFormat="1" applyFill="1" applyAlignment="1">
      <alignment horizontal="center"/>
    </xf>
    <xf numFmtId="0" fontId="48" fillId="84" borderId="0" xfId="139" applyFont="1" applyFill="1"/>
    <xf numFmtId="188" fontId="73" fillId="84" borderId="0" xfId="139" applyNumberFormat="1" applyFill="1" applyAlignment="1">
      <alignment horizontal="center"/>
    </xf>
    <xf numFmtId="10" fontId="0" fillId="84" borderId="0" xfId="24" applyNumberFormat="1" applyFont="1" applyFill="1" applyAlignment="1">
      <alignment horizontal="center"/>
    </xf>
    <xf numFmtId="0" fontId="73" fillId="84" borderId="0" xfId="139" applyFill="1" applyAlignment="1">
      <alignment horizontal="right" vertical="center"/>
    </xf>
    <xf numFmtId="10" fontId="73" fillId="84" borderId="69" xfId="139" applyNumberFormat="1" applyFill="1" applyBorder="1" applyAlignment="1">
      <alignment horizontal="center" vertical="center"/>
    </xf>
    <xf numFmtId="0" fontId="69" fillId="84" borderId="0" xfId="139" applyFont="1" applyFill="1"/>
    <xf numFmtId="3" fontId="73" fillId="84" borderId="0" xfId="139" applyNumberFormat="1" applyFill="1" applyAlignment="1">
      <alignment horizontal="center"/>
    </xf>
    <xf numFmtId="176" fontId="73" fillId="84" borderId="0" xfId="139" applyNumberFormat="1" applyFill="1" applyAlignment="1">
      <alignment horizontal="center"/>
    </xf>
    <xf numFmtId="0" fontId="72" fillId="84" borderId="0" xfId="139" applyFont="1" applyFill="1"/>
    <xf numFmtId="176" fontId="73" fillId="84" borderId="69" xfId="139" applyNumberFormat="1" applyFill="1" applyBorder="1" applyAlignment="1">
      <alignment horizontal="center"/>
    </xf>
    <xf numFmtId="176" fontId="73" fillId="84" borderId="70" xfId="139" applyNumberFormat="1" applyFill="1" applyBorder="1" applyAlignment="1">
      <alignment horizontal="center"/>
    </xf>
    <xf numFmtId="181" fontId="283" fillId="0" borderId="0" xfId="1" applyNumberFormat="1" applyFont="1" applyAlignment="1">
      <alignment textRotation="35"/>
    </xf>
    <xf numFmtId="181" fontId="70" fillId="0" borderId="0" xfId="1" applyNumberFormat="1" applyFont="1" applyFill="1" applyBorder="1" applyAlignment="1" applyProtection="1"/>
    <xf numFmtId="181" fontId="70" fillId="0" borderId="105" xfId="1" applyNumberFormat="1" applyFont="1" applyFill="1" applyBorder="1" applyAlignment="1" applyProtection="1"/>
    <xf numFmtId="181" fontId="283" fillId="0" borderId="0" xfId="1" applyNumberFormat="1" applyFont="1" applyAlignment="1">
      <alignment horizontal="right"/>
    </xf>
    <xf numFmtId="166" fontId="48" fillId="0" borderId="0" xfId="1" applyFont="1"/>
    <xf numFmtId="43" fontId="48" fillId="0" borderId="0" xfId="0" applyNumberFormat="1" applyFont="1"/>
    <xf numFmtId="181" fontId="90" fillId="0" borderId="0" xfId="1" applyNumberFormat="1" applyFont="1" applyAlignment="1">
      <alignment textRotation="35"/>
    </xf>
    <xf numFmtId="181" fontId="283" fillId="0" borderId="105" xfId="1" applyNumberFormat="1" applyFont="1" applyFill="1" applyBorder="1" applyAlignment="1" applyProtection="1"/>
    <xf numFmtId="181" fontId="283" fillId="0" borderId="0" xfId="1" applyNumberFormat="1" applyFont="1" applyFill="1" applyBorder="1" applyAlignment="1" applyProtection="1">
      <alignment horizontal="right" textRotation="35"/>
    </xf>
    <xf numFmtId="181" fontId="283" fillId="0" borderId="0" xfId="1" applyNumberFormat="1" applyFont="1" applyFill="1" applyBorder="1" applyAlignment="1" applyProtection="1"/>
    <xf numFmtId="0" fontId="0" fillId="80" borderId="0" xfId="0" applyFill="1" applyProtection="1">
      <protection locked="0"/>
    </xf>
    <xf numFmtId="0" fontId="78" fillId="80" borderId="0" xfId="118" applyFont="1" applyFill="1" applyAlignment="1">
      <alignment vertical="top" wrapText="1"/>
    </xf>
    <xf numFmtId="0" fontId="78" fillId="80" borderId="0" xfId="118" applyFont="1" applyFill="1" applyAlignment="1">
      <alignment horizontal="left" vertical="top"/>
    </xf>
    <xf numFmtId="185" fontId="90" fillId="38" borderId="33" xfId="1" applyNumberFormat="1" applyFont="1" applyFill="1" applyBorder="1" applyAlignment="1">
      <alignment horizontal="right"/>
    </xf>
    <xf numFmtId="185" fontId="90" fillId="32" borderId="109" xfId="1" applyNumberFormat="1" applyFont="1" applyFill="1" applyBorder="1" applyAlignment="1">
      <alignment horizontal="right"/>
    </xf>
    <xf numFmtId="0" fontId="78" fillId="0" borderId="0" xfId="118" applyFont="1" applyAlignment="1">
      <alignment horizontal="left" vertical="top"/>
    </xf>
    <xf numFmtId="0" fontId="271" fillId="44" borderId="0" xfId="139" applyFont="1" applyFill="1"/>
    <xf numFmtId="0" fontId="73" fillId="44" borderId="0" xfId="139" applyFill="1" applyAlignment="1">
      <alignment horizontal="center"/>
    </xf>
    <xf numFmtId="0" fontId="271" fillId="0" borderId="0" xfId="139" applyFont="1" applyAlignment="1">
      <alignment horizontal="left"/>
    </xf>
    <xf numFmtId="3" fontId="0" fillId="0" borderId="0" xfId="139" applyNumberFormat="1" applyFont="1" applyAlignment="1">
      <alignment horizontal="right"/>
    </xf>
    <xf numFmtId="9" fontId="0" fillId="0" borderId="0" xfId="24" applyFont="1" applyAlignment="1">
      <alignment horizontal="right"/>
    </xf>
    <xf numFmtId="10" fontId="0" fillId="0" borderId="0" xfId="24" applyNumberFormat="1" applyFont="1" applyAlignment="1">
      <alignment horizontal="right"/>
    </xf>
    <xf numFmtId="3" fontId="73" fillId="0" borderId="0" xfId="139" applyNumberFormat="1" applyAlignment="1">
      <alignment horizontal="right"/>
    </xf>
    <xf numFmtId="0" fontId="90" fillId="0" borderId="0" xfId="1" applyNumberFormat="1" applyFont="1" applyFill="1" applyBorder="1" applyAlignment="1" applyProtection="1">
      <alignment horizontal="right"/>
    </xf>
    <xf numFmtId="178" fontId="20" fillId="0" borderId="110" xfId="1" applyNumberFormat="1" applyFont="1" applyBorder="1" applyAlignment="1">
      <alignment horizontal="center" vertical="center" wrapText="1"/>
    </xf>
    <xf numFmtId="178" fontId="20" fillId="0" borderId="4" xfId="1" applyNumberFormat="1" applyFont="1" applyBorder="1" applyAlignment="1">
      <alignment horizontal="center" vertical="center" wrapText="1"/>
    </xf>
    <xf numFmtId="178" fontId="20" fillId="0" borderId="29" xfId="1" applyNumberFormat="1" applyFont="1" applyBorder="1" applyAlignment="1">
      <alignment horizontal="center" vertical="center" wrapText="1"/>
    </xf>
    <xf numFmtId="178" fontId="20" fillId="0" borderId="52" xfId="1" applyNumberFormat="1" applyFont="1" applyBorder="1" applyAlignment="1">
      <alignment horizontal="center" vertical="center" wrapText="1"/>
    </xf>
    <xf numFmtId="178" fontId="20" fillId="0" borderId="111" xfId="1" applyNumberFormat="1" applyFont="1" applyBorder="1" applyAlignment="1">
      <alignment horizontal="center" vertical="center" wrapText="1"/>
    </xf>
    <xf numFmtId="178" fontId="20" fillId="0" borderId="112" xfId="1" applyNumberFormat="1" applyFont="1" applyBorder="1" applyAlignment="1">
      <alignment horizontal="center" vertical="center" wrapText="1"/>
    </xf>
    <xf numFmtId="178" fontId="20" fillId="0" borderId="30" xfId="1" applyNumberFormat="1" applyFont="1" applyBorder="1" applyAlignment="1">
      <alignment horizontal="center" vertical="center" wrapText="1"/>
    </xf>
    <xf numFmtId="178" fontId="20" fillId="0" borderId="54" xfId="1" applyNumberFormat="1" applyFont="1" applyBorder="1" applyAlignment="1">
      <alignment horizontal="center" vertical="center" wrapText="1"/>
    </xf>
    <xf numFmtId="178" fontId="20" fillId="0" borderId="57" xfId="1" applyNumberFormat="1" applyFont="1" applyBorder="1" applyAlignment="1">
      <alignment horizontal="center" vertical="center" wrapText="1"/>
    </xf>
    <xf numFmtId="178" fontId="20" fillId="0" borderId="30" xfId="1" applyNumberFormat="1" applyFont="1" applyBorder="1" applyAlignment="1">
      <alignment horizontal="center" vertical="top" wrapText="1"/>
    </xf>
    <xf numFmtId="178" fontId="20" fillId="0" borderId="54" xfId="1" applyNumberFormat="1" applyFont="1" applyBorder="1" applyAlignment="1">
      <alignment horizontal="center" vertical="top" wrapText="1"/>
    </xf>
    <xf numFmtId="178" fontId="20" fillId="0" borderId="57" xfId="1" applyNumberFormat="1" applyFont="1" applyBorder="1" applyAlignment="1">
      <alignment horizontal="center" vertical="top" wrapText="1"/>
    </xf>
    <xf numFmtId="178" fontId="0" fillId="0" borderId="30" xfId="1" applyNumberFormat="1" applyFont="1" applyBorder="1"/>
    <xf numFmtId="178" fontId="0" fillId="0" borderId="54" xfId="1" applyNumberFormat="1" applyFont="1" applyBorder="1"/>
    <xf numFmtId="178" fontId="0" fillId="0" borderId="57" xfId="1" applyNumberFormat="1" applyFont="1" applyBorder="1"/>
    <xf numFmtId="178" fontId="0" fillId="0" borderId="119" xfId="1" applyNumberFormat="1" applyFont="1" applyBorder="1"/>
    <xf numFmtId="178" fontId="0" fillId="0" borderId="117" xfId="1" applyNumberFormat="1" applyFont="1" applyBorder="1"/>
    <xf numFmtId="178" fontId="0" fillId="0" borderId="118" xfId="1" applyNumberFormat="1" applyFont="1" applyBorder="1"/>
    <xf numFmtId="178" fontId="0" fillId="0" borderId="122" xfId="1" applyNumberFormat="1" applyFont="1" applyBorder="1"/>
    <xf numFmtId="178" fontId="0" fillId="0" borderId="120" xfId="1" applyNumberFormat="1" applyFont="1" applyBorder="1"/>
    <xf numFmtId="178" fontId="0" fillId="0" borderId="123" xfId="1" applyNumberFormat="1" applyFont="1" applyBorder="1"/>
    <xf numFmtId="0" fontId="285" fillId="0" borderId="0" xfId="0" applyFont="1" applyAlignment="1">
      <alignment vertical="center"/>
    </xf>
    <xf numFmtId="0" fontId="287" fillId="0" borderId="0" xfId="0" applyFont="1" applyAlignment="1">
      <alignment horizontal="center" wrapText="1"/>
    </xf>
    <xf numFmtId="0" fontId="287" fillId="0" borderId="0" xfId="0" applyFont="1" applyAlignment="1">
      <alignment horizontal="center" vertical="center" wrapText="1"/>
    </xf>
    <xf numFmtId="230" fontId="48" fillId="0" borderId="0" xfId="5" applyNumberFormat="1" applyFill="1" applyAlignment="1"/>
    <xf numFmtId="176" fontId="48" fillId="0" borderId="0" xfId="5" applyNumberFormat="1" applyFill="1" applyAlignment="1"/>
    <xf numFmtId="176" fontId="48" fillId="0" borderId="0" xfId="5" applyNumberFormat="1" applyFill="1"/>
    <xf numFmtId="0" fontId="45" fillId="32" borderId="105" xfId="26" applyFill="1" applyBorder="1">
      <alignment horizontal="right"/>
    </xf>
    <xf numFmtId="230" fontId="0" fillId="0" borderId="0" xfId="0" applyNumberFormat="1"/>
    <xf numFmtId="0" fontId="24" fillId="2" borderId="0" xfId="0" applyFont="1" applyFill="1" applyAlignment="1">
      <alignment horizontal="centerContinuous"/>
    </xf>
    <xf numFmtId="0" fontId="98" fillId="2" borderId="0" xfId="0" applyFont="1" applyFill="1"/>
    <xf numFmtId="0" fontId="96" fillId="2" borderId="0" xfId="0" applyFont="1" applyFill="1" applyAlignment="1">
      <alignment horizontal="left" vertical="top" indent="1"/>
    </xf>
    <xf numFmtId="0" fontId="29" fillId="2" borderId="0" xfId="0" applyFont="1" applyFill="1" applyAlignment="1">
      <alignment horizontal="left" vertical="top" indent="1"/>
    </xf>
    <xf numFmtId="0" fontId="22" fillId="2" borderId="0" xfId="0" applyFont="1" applyFill="1"/>
    <xf numFmtId="0" fontId="24" fillId="2" borderId="8" xfId="0" applyFont="1" applyFill="1" applyBorder="1"/>
    <xf numFmtId="0" fontId="45" fillId="39" borderId="8" xfId="139" applyFont="1" applyFill="1" applyBorder="1"/>
    <xf numFmtId="0" fontId="24" fillId="39" borderId="8" xfId="139" applyFont="1" applyFill="1" applyBorder="1"/>
    <xf numFmtId="0" fontId="73" fillId="0" borderId="8" xfId="139" applyBorder="1"/>
    <xf numFmtId="49" fontId="106" fillId="32" borderId="8" xfId="0" applyNumberFormat="1" applyFont="1" applyFill="1" applyBorder="1"/>
    <xf numFmtId="0" fontId="104" fillId="32" borderId="8" xfId="0" applyFont="1" applyFill="1" applyBorder="1"/>
    <xf numFmtId="0" fontId="45" fillId="38" borderId="8" xfId="15" applyFill="1" applyBorder="1" applyAlignment="1"/>
    <xf numFmtId="0" fontId="27" fillId="38" borderId="8" xfId="35" applyFont="1" applyFill="1" applyBorder="1" applyAlignment="1"/>
    <xf numFmtId="0" fontId="24" fillId="38" borderId="8" xfId="35" applyFont="1" applyFill="1" applyBorder="1" applyAlignment="1"/>
    <xf numFmtId="0" fontId="27" fillId="39" borderId="8" xfId="13" applyFont="1" applyFill="1" applyBorder="1" applyAlignment="1"/>
    <xf numFmtId="0" fontId="24" fillId="39" borderId="8" xfId="13" applyFont="1" applyFill="1" applyBorder="1" applyAlignment="1"/>
    <xf numFmtId="0" fontId="24" fillId="39" borderId="8" xfId="13" applyFont="1" applyFill="1" applyBorder="1"/>
    <xf numFmtId="0" fontId="78" fillId="32" borderId="8" xfId="0" applyFont="1" applyFill="1" applyBorder="1" applyAlignment="1">
      <alignment vertical="top"/>
    </xf>
    <xf numFmtId="0" fontId="45" fillId="39" borderId="8" xfId="15" applyFill="1" applyBorder="1" applyAlignment="1">
      <alignment horizontal="center"/>
    </xf>
    <xf numFmtId="0" fontId="23" fillId="39" borderId="8" xfId="13" applyFont="1" applyFill="1" applyBorder="1"/>
    <xf numFmtId="0" fontId="77" fillId="0" borderId="8" xfId="32" applyFont="1" applyBorder="1" applyAlignment="1">
      <alignment horizontal="center" wrapText="1"/>
    </xf>
    <xf numFmtId="177" fontId="77" fillId="0" borderId="8" xfId="32" applyNumberFormat="1" applyFont="1" applyBorder="1" applyAlignment="1">
      <alignment horizontal="center" wrapText="1"/>
    </xf>
    <xf numFmtId="177" fontId="77" fillId="0" borderId="8" xfId="32" applyNumberFormat="1" applyFont="1" applyBorder="1" applyAlignment="1">
      <alignment horizontal="center" vertical="center" wrapText="1"/>
    </xf>
    <xf numFmtId="0" fontId="77" fillId="0" borderId="8" xfId="5" applyFont="1" applyFill="1" applyBorder="1" applyAlignment="1">
      <alignment horizontal="center" wrapText="1"/>
    </xf>
    <xf numFmtId="0" fontId="77" fillId="0" borderId="8" xfId="5" applyFont="1" applyFill="1" applyBorder="1" applyAlignment="1">
      <alignment horizontal="center" vertical="center" wrapText="1"/>
    </xf>
    <xf numFmtId="0" fontId="60" fillId="0" borderId="8" xfId="17" applyFill="1" applyBorder="1"/>
    <xf numFmtId="0" fontId="48" fillId="0" borderId="8" xfId="5" applyFill="1" applyBorder="1"/>
    <xf numFmtId="178" fontId="78" fillId="32" borderId="8" xfId="5" applyNumberFormat="1" applyFont="1" applyFill="1" applyBorder="1" applyAlignment="1">
      <alignment horizontal="right" vertical="center" wrapText="1"/>
    </xf>
    <xf numFmtId="0" fontId="288" fillId="0" borderId="0" xfId="0" applyFont="1"/>
    <xf numFmtId="0" fontId="275" fillId="0" borderId="136" xfId="0" applyFont="1" applyBorder="1" applyAlignment="1">
      <alignment vertical="top" wrapText="1"/>
    </xf>
    <xf numFmtId="0" fontId="275" fillId="0" borderId="137" xfId="0" applyFont="1" applyBorder="1" applyAlignment="1">
      <alignment horizontal="center" vertical="top" wrapText="1"/>
    </xf>
    <xf numFmtId="0" fontId="146" fillId="0" borderId="9" xfId="0" applyFont="1" applyBorder="1" applyAlignment="1">
      <alignment horizontal="center" vertical="top" wrapText="1"/>
    </xf>
    <xf numFmtId="0" fontId="146" fillId="0" borderId="9" xfId="0" quotePrefix="1" applyFont="1" applyBorder="1" applyAlignment="1">
      <alignment horizontal="center" vertical="top"/>
    </xf>
    <xf numFmtId="0" fontId="146" fillId="0" borderId="9" xfId="0" applyFont="1" applyBorder="1" applyAlignment="1">
      <alignment horizontal="center" vertical="top"/>
    </xf>
    <xf numFmtId="0" fontId="146" fillId="0" borderId="105" xfId="0" applyFont="1" applyBorder="1" applyAlignment="1">
      <alignment horizontal="center" vertical="top" wrapText="1"/>
    </xf>
    <xf numFmtId="0" fontId="146" fillId="0" borderId="105" xfId="0" applyFont="1" applyBorder="1" applyAlignment="1">
      <alignment horizontal="center" vertical="top"/>
    </xf>
    <xf numFmtId="10" fontId="73" fillId="84" borderId="8" xfId="139" applyNumberFormat="1" applyFill="1" applyBorder="1" applyAlignment="1">
      <alignment horizontal="center"/>
    </xf>
    <xf numFmtId="176" fontId="73" fillId="84" borderId="8" xfId="139" applyNumberFormat="1" applyFill="1" applyBorder="1" applyAlignment="1">
      <alignment horizontal="center"/>
    </xf>
    <xf numFmtId="0" fontId="118" fillId="39" borderId="8" xfId="139" applyFont="1" applyFill="1" applyBorder="1"/>
    <xf numFmtId="0" fontId="146" fillId="0" borderId="95" xfId="0" applyFont="1" applyBorder="1" applyAlignment="1">
      <alignment vertical="top" wrapText="1"/>
    </xf>
    <xf numFmtId="0" fontId="146" fillId="0" borderId="100" xfId="0" applyFont="1" applyBorder="1" applyAlignment="1">
      <alignment horizontal="center" vertical="top" wrapText="1"/>
    </xf>
    <xf numFmtId="0" fontId="146" fillId="0" borderId="100" xfId="0" applyFont="1" applyBorder="1" applyAlignment="1">
      <alignment horizontal="left" vertical="top" wrapText="1"/>
    </xf>
    <xf numFmtId="0" fontId="146" fillId="0" borderId="137" xfId="0" applyFont="1" applyBorder="1" applyAlignment="1">
      <alignment horizontal="center" vertical="top" wrapText="1"/>
    </xf>
    <xf numFmtId="0" fontId="146" fillId="0" borderId="137" xfId="0" applyFont="1" applyBorder="1" applyAlignment="1">
      <alignment vertical="top" wrapText="1"/>
    </xf>
    <xf numFmtId="0" fontId="146" fillId="0" borderId="136" xfId="0" applyFont="1" applyBorder="1" applyAlignment="1">
      <alignment vertical="top" wrapText="1"/>
    </xf>
    <xf numFmtId="0" fontId="146" fillId="0" borderId="0" xfId="0" applyFont="1" applyAlignment="1">
      <alignment vertical="top" wrapText="1"/>
    </xf>
    <xf numFmtId="0" fontId="146" fillId="0" borderId="0" xfId="0" applyFont="1" applyAlignment="1">
      <alignment horizontal="center" vertical="top" wrapText="1"/>
    </xf>
    <xf numFmtId="0" fontId="146" fillId="0" borderId="100" xfId="0" applyFont="1" applyBorder="1" applyAlignment="1">
      <alignment vertical="top" wrapText="1"/>
    </xf>
    <xf numFmtId="0" fontId="146" fillId="0" borderId="128" xfId="0" applyFont="1" applyBorder="1" applyAlignment="1">
      <alignment vertical="top" wrapText="1"/>
    </xf>
    <xf numFmtId="0" fontId="146" fillId="0" borderId="11" xfId="0" applyFont="1" applyBorder="1" applyAlignment="1">
      <alignment vertical="top" wrapText="1"/>
    </xf>
    <xf numFmtId="0" fontId="146" fillId="0" borderId="9" xfId="0" applyFont="1" applyBorder="1" applyAlignment="1">
      <alignment vertical="top" wrapText="1"/>
    </xf>
    <xf numFmtId="0" fontId="146" fillId="0" borderId="9" xfId="0" applyFont="1" applyBorder="1" applyAlignment="1">
      <alignment vertical="top"/>
    </xf>
    <xf numFmtId="0" fontId="146" fillId="0" borderId="10" xfId="0" applyFont="1" applyBorder="1" applyAlignment="1">
      <alignment vertical="top" wrapText="1"/>
    </xf>
    <xf numFmtId="0" fontId="146" fillId="0" borderId="105" xfId="0" applyFont="1" applyBorder="1" applyAlignment="1">
      <alignment vertical="top" wrapText="1"/>
    </xf>
    <xf numFmtId="0" fontId="146" fillId="0" borderId="105" xfId="0" applyFont="1" applyBorder="1" applyAlignment="1">
      <alignment vertical="top"/>
    </xf>
    <xf numFmtId="0" fontId="24" fillId="39" borderId="138" xfId="139" applyFont="1" applyFill="1" applyBorder="1"/>
    <xf numFmtId="0" fontId="45" fillId="0" borderId="138" xfId="139" applyFont="1" applyBorder="1" applyAlignment="1">
      <alignment horizontal="right"/>
    </xf>
    <xf numFmtId="0" fontId="24" fillId="2" borderId="138" xfId="0" applyFont="1" applyFill="1" applyBorder="1"/>
    <xf numFmtId="0" fontId="76" fillId="0" borderId="138" xfId="35" applyFont="1" applyFill="1" applyBorder="1"/>
    <xf numFmtId="185" fontId="78" fillId="38" borderId="139" xfId="1" applyNumberFormat="1" applyFont="1" applyFill="1" applyBorder="1"/>
    <xf numFmtId="185" fontId="78" fillId="32" borderId="140" xfId="1" applyNumberFormat="1" applyFont="1" applyFill="1" applyBorder="1" applyAlignment="1">
      <alignment horizontal="right" wrapText="1"/>
    </xf>
    <xf numFmtId="185" fontId="78" fillId="0" borderId="140" xfId="0" applyNumberFormat="1" applyFont="1" applyBorder="1" applyAlignment="1">
      <alignment horizontal="right" wrapText="1"/>
    </xf>
    <xf numFmtId="185" fontId="78" fillId="32" borderId="140" xfId="1" applyNumberFormat="1" applyFont="1" applyFill="1" applyBorder="1" applyAlignment="1">
      <alignment horizontal="left" wrapText="1"/>
    </xf>
    <xf numFmtId="185" fontId="78" fillId="32" borderId="140" xfId="0" applyNumberFormat="1" applyFont="1" applyFill="1" applyBorder="1" applyAlignment="1">
      <alignment horizontal="left" wrapText="1"/>
    </xf>
    <xf numFmtId="0" fontId="24" fillId="39" borderId="138" xfId="13" applyFont="1" applyFill="1" applyBorder="1" applyAlignment="1"/>
    <xf numFmtId="185" fontId="78" fillId="39" borderId="140" xfId="37" applyNumberFormat="1" applyFont="1" applyFill="1" applyBorder="1">
      <protection locked="0"/>
    </xf>
    <xf numFmtId="9" fontId="90" fillId="39" borderId="140" xfId="24" applyFont="1" applyFill="1" applyBorder="1"/>
    <xf numFmtId="185" fontId="77" fillId="39" borderId="140" xfId="37" applyNumberFormat="1" applyFont="1" applyFill="1" applyBorder="1">
      <protection locked="0"/>
    </xf>
    <xf numFmtId="9" fontId="90" fillId="39" borderId="140" xfId="24" applyFont="1" applyFill="1" applyBorder="1" applyAlignment="1">
      <alignment horizontal="right"/>
    </xf>
    <xf numFmtId="0" fontId="23" fillId="39" borderId="138" xfId="13" applyFont="1" applyFill="1" applyBorder="1"/>
    <xf numFmtId="185" fontId="78" fillId="0" borderId="140" xfId="32" applyNumberFormat="1" applyFont="1" applyBorder="1" applyAlignment="1">
      <alignment horizontal="right"/>
    </xf>
    <xf numFmtId="185" fontId="78" fillId="0" borderId="140" xfId="1" applyNumberFormat="1" applyFont="1" applyFill="1" applyBorder="1" applyAlignment="1">
      <alignment horizontal="right"/>
    </xf>
    <xf numFmtId="185" fontId="78" fillId="0" borderId="138" xfId="32" applyNumberFormat="1" applyFont="1" applyBorder="1" applyAlignment="1">
      <alignment horizontal="right"/>
    </xf>
    <xf numFmtId="185" fontId="108" fillId="42" borderId="140" xfId="0" applyNumberFormat="1" applyFont="1" applyFill="1" applyBorder="1"/>
    <xf numFmtId="185" fontId="91" fillId="42" borderId="140" xfId="0" applyNumberFormat="1" applyFont="1" applyFill="1" applyBorder="1"/>
    <xf numFmtId="0" fontId="78" fillId="42" borderId="140" xfId="5" applyFont="1" applyFill="1" applyBorder="1" applyAlignment="1">
      <alignment horizontal="right" vertical="center" wrapText="1"/>
    </xf>
    <xf numFmtId="173" fontId="97" fillId="2" borderId="141" xfId="0" applyNumberFormat="1" applyFont="1" applyFill="1" applyBorder="1" applyProtection="1">
      <protection locked="0"/>
    </xf>
    <xf numFmtId="173" fontId="97" fillId="2" borderId="142" xfId="0" applyNumberFormat="1" applyFont="1" applyFill="1" applyBorder="1" applyProtection="1">
      <protection locked="0"/>
    </xf>
    <xf numFmtId="0" fontId="82" fillId="39" borderId="138" xfId="139" applyFont="1" applyFill="1" applyBorder="1" applyAlignment="1">
      <alignment horizontal="left"/>
    </xf>
    <xf numFmtId="0" fontId="96" fillId="2" borderId="143" xfId="0" applyFont="1" applyFill="1" applyBorder="1" applyAlignment="1">
      <alignment horizontal="left"/>
    </xf>
    <xf numFmtId="173" fontId="97" fillId="2" borderId="143" xfId="7" applyFont="1" applyFill="1" applyBorder="1">
      <protection locked="0"/>
    </xf>
    <xf numFmtId="0" fontId="45" fillId="0" borderId="140" xfId="26" applyFill="1" applyBorder="1">
      <alignment horizontal="right"/>
    </xf>
    <xf numFmtId="0" fontId="39" fillId="39" borderId="138" xfId="35" applyFont="1" applyFill="1" applyBorder="1"/>
    <xf numFmtId="166" fontId="78" fillId="0" borderId="140" xfId="1" applyFont="1" applyFill="1" applyBorder="1" applyAlignment="1" applyProtection="1"/>
    <xf numFmtId="166" fontId="78" fillId="32" borderId="140" xfId="1" applyFont="1" applyFill="1" applyBorder="1" applyAlignment="1" applyProtection="1"/>
    <xf numFmtId="0" fontId="23" fillId="39" borderId="138" xfId="35" applyFont="1" applyFill="1" applyBorder="1"/>
    <xf numFmtId="0" fontId="78" fillId="39" borderId="140" xfId="29" applyFont="1" applyFill="1" applyBorder="1" applyAlignment="1">
      <alignment vertical="top" wrapText="1"/>
    </xf>
    <xf numFmtId="0" fontId="78" fillId="39" borderId="140" xfId="29" applyFont="1" applyFill="1" applyBorder="1" applyAlignment="1">
      <alignment horizontal="left" vertical="top" wrapText="1"/>
    </xf>
    <xf numFmtId="0" fontId="21" fillId="39" borderId="138" xfId="35" applyFont="1" applyFill="1" applyBorder="1" applyAlignment="1"/>
    <xf numFmtId="184" fontId="17" fillId="32" borderId="140" xfId="39" applyNumberFormat="1" applyFill="1" applyBorder="1" applyAlignment="1">
      <alignment vertical="top"/>
    </xf>
    <xf numFmtId="0" fontId="0" fillId="0" borderId="138" xfId="0" applyBorder="1"/>
    <xf numFmtId="173" fontId="92" fillId="2" borderId="147" xfId="0" applyNumberFormat="1" applyFont="1" applyFill="1" applyBorder="1" applyAlignment="1" applyProtection="1">
      <alignment horizontal="center"/>
      <protection locked="0"/>
    </xf>
    <xf numFmtId="0" fontId="2" fillId="0" borderId="0" xfId="139" applyFont="1"/>
    <xf numFmtId="0" fontId="2" fillId="0" borderId="105" xfId="139" applyFont="1" applyBorder="1" applyAlignment="1">
      <alignment horizontal="center"/>
    </xf>
    <xf numFmtId="0" fontId="2" fillId="0" borderId="0" xfId="139" applyFont="1" applyAlignment="1">
      <alignment horizontal="center"/>
    </xf>
    <xf numFmtId="0" fontId="2" fillId="0" borderId="105" xfId="139" applyFont="1" applyBorder="1"/>
    <xf numFmtId="229" fontId="120" fillId="2" borderId="148" xfId="7" applyNumberFormat="1" applyFont="1" applyFill="1" applyBorder="1">
      <protection locked="0"/>
    </xf>
    <xf numFmtId="0" fontId="96" fillId="2" borderId="149" xfId="0" applyFont="1" applyFill="1" applyBorder="1" applyAlignment="1">
      <alignment horizontal="left"/>
    </xf>
    <xf numFmtId="173" fontId="97" fillId="2" borderId="149" xfId="7" applyFont="1" applyFill="1" applyBorder="1">
      <protection locked="0"/>
    </xf>
    <xf numFmtId="173" fontId="120" fillId="2" borderId="150" xfId="7" applyFont="1" applyFill="1" applyBorder="1">
      <protection locked="0"/>
    </xf>
    <xf numFmtId="0" fontId="2" fillId="0" borderId="0" xfId="5" applyFont="1" applyFill="1" applyAlignment="1"/>
    <xf numFmtId="185" fontId="90" fillId="39" borderId="149" xfId="38" applyNumberFormat="1" applyFont="1" applyFill="1" applyBorder="1"/>
    <xf numFmtId="185" fontId="90" fillId="38" borderId="149" xfId="38" applyNumberFormat="1" applyFont="1" applyFill="1" applyBorder="1"/>
    <xf numFmtId="0" fontId="2" fillId="0" borderId="0" xfId="25" applyFont="1" applyFill="1" applyBorder="1">
      <alignment horizontal="right"/>
    </xf>
    <xf numFmtId="185" fontId="78" fillId="32" borderId="149" xfId="0" applyNumberFormat="1" applyFont="1" applyFill="1" applyBorder="1" applyAlignment="1">
      <alignment horizontal="right"/>
    </xf>
    <xf numFmtId="185" fontId="78" fillId="39" borderId="149" xfId="1" applyNumberFormat="1" applyFont="1" applyFill="1" applyBorder="1"/>
    <xf numFmtId="0" fontId="2" fillId="0" borderId="0" xfId="0" applyFont="1"/>
    <xf numFmtId="185" fontId="78" fillId="32" borderId="149" xfId="1" applyNumberFormat="1" applyFont="1" applyFill="1" applyBorder="1"/>
    <xf numFmtId="185" fontId="90" fillId="0" borderId="149" xfId="38" applyNumberFormat="1" applyFont="1" applyFill="1" applyBorder="1"/>
    <xf numFmtId="185" fontId="81" fillId="39" borderId="149" xfId="1" applyNumberFormat="1" applyFont="1" applyFill="1" applyBorder="1"/>
    <xf numFmtId="185" fontId="90" fillId="32" borderId="149" xfId="0" applyNumberFormat="1" applyFont="1" applyFill="1" applyBorder="1" applyAlignment="1">
      <alignment horizontal="right"/>
    </xf>
    <xf numFmtId="185" fontId="90" fillId="38" borderId="149" xfId="38" applyNumberFormat="1" applyFont="1" applyFill="1" applyBorder="1" applyAlignment="1">
      <alignment horizontal="right"/>
    </xf>
    <xf numFmtId="185" fontId="78" fillId="39" borderId="149" xfId="1" applyNumberFormat="1" applyFont="1" applyFill="1" applyBorder="1" applyAlignment="1">
      <alignment horizontal="right"/>
    </xf>
    <xf numFmtId="169" fontId="73" fillId="0" borderId="149" xfId="2" applyFont="1" applyFill="1" applyBorder="1" applyAlignment="1">
      <protection locked="0"/>
    </xf>
    <xf numFmtId="186" fontId="78" fillId="39" borderId="149" xfId="24" applyNumberFormat="1" applyFont="1" applyFill="1" applyBorder="1" applyAlignment="1">
      <alignment horizontal="right"/>
    </xf>
    <xf numFmtId="185" fontId="78" fillId="0" borderId="149" xfId="217" applyNumberFormat="1" applyFont="1" applyBorder="1" applyAlignment="1">
      <alignment horizontal="right"/>
    </xf>
    <xf numFmtId="185" fontId="78" fillId="0" borderId="149" xfId="1" applyNumberFormat="1" applyFont="1" applyBorder="1" applyAlignment="1">
      <alignment horizontal="right"/>
    </xf>
    <xf numFmtId="185" fontId="78" fillId="0" borderId="151" xfId="1" applyNumberFormat="1" applyFont="1" applyBorder="1" applyAlignment="1">
      <alignment horizontal="right"/>
    </xf>
    <xf numFmtId="185" fontId="78" fillId="0" borderId="149" xfId="0" applyNumberFormat="1" applyFont="1" applyBorder="1" applyAlignment="1">
      <alignment horizontal="right" wrapText="1"/>
    </xf>
    <xf numFmtId="185" fontId="78" fillId="32" borderId="149" xfId="1" applyNumberFormat="1" applyFont="1" applyFill="1" applyBorder="1" applyAlignment="1">
      <alignment horizontal="right" wrapText="1"/>
    </xf>
    <xf numFmtId="185" fontId="78" fillId="32" borderId="151" xfId="1" applyNumberFormat="1" applyFont="1" applyFill="1" applyBorder="1" applyAlignment="1">
      <alignment horizontal="right" wrapText="1"/>
    </xf>
    <xf numFmtId="185" fontId="78" fillId="32" borderId="149" xfId="1" applyNumberFormat="1" applyFont="1" applyFill="1" applyBorder="1" applyAlignment="1">
      <alignment horizontal="left" wrapText="1"/>
    </xf>
    <xf numFmtId="185" fontId="78" fillId="32" borderId="149" xfId="0" applyNumberFormat="1" applyFont="1" applyFill="1" applyBorder="1" applyAlignment="1">
      <alignment horizontal="left" wrapText="1"/>
    </xf>
    <xf numFmtId="169" fontId="48" fillId="0" borderId="149" xfId="2" applyFont="1" applyFill="1" applyBorder="1" applyAlignment="1" applyProtection="1">
      <protection locked="0"/>
    </xf>
    <xf numFmtId="185" fontId="78" fillId="0" borderId="149" xfId="1" applyNumberFormat="1" applyFont="1" applyFill="1" applyBorder="1"/>
    <xf numFmtId="173" fontId="97" fillId="2" borderId="152" xfId="0" applyNumberFormat="1" applyFont="1" applyFill="1" applyBorder="1" applyProtection="1">
      <protection locked="0"/>
    </xf>
    <xf numFmtId="185" fontId="78" fillId="39" borderId="149" xfId="5" applyNumberFormat="1" applyFont="1" applyFill="1" applyBorder="1" applyAlignment="1"/>
    <xf numFmtId="0" fontId="2" fillId="0" borderId="0" xfId="5" applyFont="1" applyFill="1"/>
    <xf numFmtId="185" fontId="78" fillId="39" borderId="149" xfId="5" quotePrefix="1" applyNumberFormat="1" applyFont="1" applyFill="1" applyBorder="1"/>
    <xf numFmtId="185" fontId="93" fillId="32" borderId="149" xfId="0" applyNumberFormat="1" applyFont="1" applyFill="1" applyBorder="1"/>
    <xf numFmtId="185" fontId="93" fillId="83" borderId="149" xfId="1" applyNumberFormat="1" applyFont="1" applyFill="1" applyBorder="1"/>
    <xf numFmtId="0" fontId="2" fillId="0" borderId="0" xfId="40" applyFont="1"/>
    <xf numFmtId="185" fontId="93" fillId="44" borderId="149" xfId="1" applyNumberFormat="1" applyFont="1" applyFill="1" applyBorder="1"/>
    <xf numFmtId="0" fontId="2" fillId="0" borderId="0" xfId="41" applyFont="1"/>
    <xf numFmtId="185" fontId="93" fillId="30" borderId="149" xfId="1" applyNumberFormat="1" applyFont="1" applyFill="1" applyBorder="1"/>
    <xf numFmtId="185" fontId="93" fillId="0" borderId="149" xfId="1" applyNumberFormat="1" applyFont="1" applyFill="1" applyBorder="1"/>
    <xf numFmtId="185" fontId="93" fillId="0" borderId="149" xfId="1" applyNumberFormat="1" applyFont="1" applyBorder="1"/>
    <xf numFmtId="185" fontId="90" fillId="0" borderId="149" xfId="22" applyNumberFormat="1" applyFont="1" applyFill="1" applyBorder="1" applyAlignment="1"/>
    <xf numFmtId="185" fontId="90" fillId="30" borderId="149" xfId="22" applyNumberFormat="1" applyFont="1" applyFill="1" applyBorder="1" applyAlignment="1"/>
    <xf numFmtId="185" fontId="55" fillId="0" borderId="149" xfId="0" applyNumberFormat="1" applyFont="1" applyBorder="1"/>
    <xf numFmtId="185" fontId="55" fillId="30" borderId="149" xfId="0" applyNumberFormat="1" applyFont="1" applyFill="1" applyBorder="1"/>
    <xf numFmtId="0" fontId="2" fillId="32" borderId="0" xfId="30" applyFont="1" applyFill="1" applyBorder="1">
      <alignment horizontal="left"/>
    </xf>
    <xf numFmtId="0" fontId="2" fillId="32" borderId="0" xfId="18" applyFont="1" applyFill="1" applyBorder="1"/>
    <xf numFmtId="185" fontId="90" fillId="30" borderId="149" xfId="34" applyNumberFormat="1" applyFont="1" applyFill="1" applyBorder="1">
      <alignment horizontal="right"/>
    </xf>
    <xf numFmtId="9" fontId="90" fillId="39" borderId="149" xfId="24" applyFont="1" applyFill="1" applyBorder="1"/>
    <xf numFmtId="185" fontId="78" fillId="39" borderId="149" xfId="37" applyNumberFormat="1" applyFont="1" applyFill="1" applyBorder="1">
      <protection locked="0"/>
    </xf>
    <xf numFmtId="185" fontId="90" fillId="30" borderId="153" xfId="34" applyNumberFormat="1" applyFont="1" applyFill="1" applyBorder="1">
      <alignment horizontal="right"/>
    </xf>
    <xf numFmtId="183" fontId="2" fillId="32" borderId="0" xfId="5" applyNumberFormat="1" applyFont="1" applyFill="1" applyAlignment="1">
      <alignment horizontal="center"/>
    </xf>
    <xf numFmtId="9" fontId="90" fillId="39" borderId="149" xfId="24" applyFont="1" applyFill="1" applyBorder="1" applyAlignment="1">
      <alignment horizontal="right"/>
    </xf>
    <xf numFmtId="185" fontId="78" fillId="39" borderId="149" xfId="37" applyNumberFormat="1" applyFont="1" applyFill="1" applyBorder="1" applyAlignment="1">
      <alignment horizontal="right"/>
      <protection locked="0"/>
    </xf>
    <xf numFmtId="10" fontId="90" fillId="30" borderId="149" xfId="24" applyNumberFormat="1" applyFont="1" applyFill="1" applyBorder="1" applyAlignment="1">
      <alignment horizontal="right"/>
    </xf>
    <xf numFmtId="10" fontId="90" fillId="39" borderId="149" xfId="24" applyNumberFormat="1" applyFont="1" applyFill="1" applyBorder="1" applyAlignment="1">
      <alignment horizontal="right"/>
    </xf>
    <xf numFmtId="9" fontId="90" fillId="30" borderId="149" xfId="24" applyFont="1" applyFill="1" applyBorder="1" applyAlignment="1">
      <alignment horizontal="right"/>
    </xf>
    <xf numFmtId="10" fontId="90" fillId="32" borderId="149" xfId="24" applyNumberFormat="1" applyFont="1" applyFill="1" applyBorder="1" applyAlignment="1">
      <alignment horizontal="right"/>
    </xf>
    <xf numFmtId="9" fontId="90" fillId="32" borderId="153" xfId="24" applyFont="1" applyFill="1" applyBorder="1" applyAlignment="1">
      <alignment horizontal="right"/>
    </xf>
    <xf numFmtId="9" fontId="90" fillId="32" borderId="149" xfId="24" applyFont="1" applyFill="1" applyBorder="1" applyAlignment="1">
      <alignment horizontal="right"/>
    </xf>
    <xf numFmtId="0" fontId="2" fillId="0" borderId="0" xfId="0" applyFont="1" applyAlignment="1">
      <alignment horizontal="left" vertical="top" wrapText="1"/>
    </xf>
    <xf numFmtId="0" fontId="2" fillId="0" borderId="0" xfId="32" applyFont="1" applyAlignment="1">
      <alignment vertical="center"/>
    </xf>
    <xf numFmtId="0" fontId="48" fillId="0" borderId="151" xfId="32" applyFont="1" applyBorder="1" applyAlignment="1">
      <alignment horizontal="center" vertical="center" wrapText="1"/>
    </xf>
    <xf numFmtId="0" fontId="48" fillId="0" borderId="149" xfId="0" applyFont="1" applyBorder="1" applyAlignment="1">
      <alignment vertical="center" wrapText="1"/>
    </xf>
    <xf numFmtId="185" fontId="48" fillId="0" borderId="149" xfId="5" applyNumberFormat="1" applyFill="1" applyBorder="1" applyAlignment="1">
      <alignment horizontal="right" vertical="center" indent="1"/>
    </xf>
    <xf numFmtId="0" fontId="48" fillId="0" borderId="149" xfId="5" applyFill="1" applyBorder="1" applyAlignment="1">
      <alignment horizontal="right" vertical="center" wrapText="1" indent="1"/>
    </xf>
    <xf numFmtId="185" fontId="48" fillId="0" borderId="149" xfId="2" applyNumberFormat="1" applyFont="1" applyFill="1" applyBorder="1" applyAlignment="1" applyProtection="1">
      <alignment horizontal="right"/>
    </xf>
    <xf numFmtId="178" fontId="48" fillId="0" borderId="149" xfId="2" applyNumberFormat="1" applyFont="1" applyFill="1" applyBorder="1" applyAlignment="1" applyProtection="1"/>
    <xf numFmtId="169" fontId="48" fillId="0" borderId="149" xfId="2" applyFont="1" applyFill="1" applyBorder="1" applyAlignment="1" applyProtection="1"/>
    <xf numFmtId="0" fontId="62" fillId="0" borderId="151" xfId="32" applyFont="1" applyBorder="1" applyAlignment="1">
      <alignment horizontal="center" vertical="center" wrapText="1"/>
    </xf>
    <xf numFmtId="0" fontId="48" fillId="0" borderId="151" xfId="32" applyFont="1" applyBorder="1" applyAlignment="1">
      <alignment horizontal="left" vertical="center" wrapText="1"/>
    </xf>
    <xf numFmtId="185" fontId="48" fillId="0" borderId="149" xfId="5" applyNumberFormat="1" applyFill="1" applyBorder="1" applyAlignment="1">
      <alignment horizontal="right" vertical="center"/>
    </xf>
    <xf numFmtId="15" fontId="48" fillId="0" borderId="149" xfId="5" applyNumberFormat="1" applyFill="1" applyBorder="1" applyAlignment="1">
      <alignment horizontal="right" vertical="center"/>
    </xf>
    <xf numFmtId="178" fontId="48" fillId="0" borderId="149" xfId="5" applyNumberFormat="1" applyFill="1" applyBorder="1" applyAlignment="1">
      <alignment vertical="center"/>
    </xf>
    <xf numFmtId="0" fontId="48" fillId="0" borderId="149" xfId="5" applyFill="1" applyBorder="1" applyAlignment="1">
      <alignment vertical="center"/>
    </xf>
    <xf numFmtId="17" fontId="48" fillId="0" borderId="149" xfId="5" applyNumberFormat="1" applyFill="1" applyBorder="1" applyAlignment="1">
      <alignment horizontal="right" vertical="center"/>
    </xf>
    <xf numFmtId="0" fontId="48" fillId="0" borderId="151" xfId="32" applyFont="1" applyBorder="1" applyAlignment="1">
      <alignment horizontal="center" vertical="center"/>
    </xf>
    <xf numFmtId="185" fontId="48" fillId="0" borderId="149" xfId="5" applyNumberFormat="1" applyFill="1" applyBorder="1" applyAlignment="1">
      <alignment horizontal="right" indent="1"/>
    </xf>
    <xf numFmtId="0" fontId="48" fillId="0" borderId="149" xfId="5" applyFill="1" applyBorder="1" applyAlignment="1">
      <alignment horizontal="left" indent="1"/>
    </xf>
    <xf numFmtId="178" fontId="48" fillId="0" borderId="149" xfId="5" applyNumberFormat="1" applyFill="1" applyBorder="1" applyAlignment="1">
      <alignment horizontal="left" indent="1"/>
    </xf>
    <xf numFmtId="0" fontId="48" fillId="0" borderId="149" xfId="32" applyFont="1" applyBorder="1" applyAlignment="1">
      <alignment vertical="center" wrapText="1"/>
    </xf>
    <xf numFmtId="185" fontId="78" fillId="0" borderId="149" xfId="32" applyNumberFormat="1" applyFont="1" applyBorder="1" applyAlignment="1">
      <alignment horizontal="right"/>
    </xf>
    <xf numFmtId="185" fontId="78" fillId="0" borderId="151" xfId="32" applyNumberFormat="1" applyFont="1" applyBorder="1" applyAlignment="1">
      <alignment horizontal="right"/>
    </xf>
    <xf numFmtId="185" fontId="78" fillId="0" borderId="149" xfId="1" applyNumberFormat="1" applyFont="1" applyFill="1" applyBorder="1" applyAlignment="1">
      <alignment horizontal="right"/>
    </xf>
    <xf numFmtId="0" fontId="48" fillId="0" borderId="149" xfId="32" applyFont="1" applyBorder="1" applyAlignment="1">
      <alignment horizontal="center" vertical="center" wrapText="1"/>
    </xf>
    <xf numFmtId="0" fontId="48" fillId="0" borderId="149" xfId="32" applyFont="1" applyBorder="1" applyAlignment="1">
      <alignment horizontal="left" vertical="center" wrapText="1"/>
    </xf>
    <xf numFmtId="0" fontId="48" fillId="0" borderId="149" xfId="32" applyFont="1" applyBorder="1" applyAlignment="1">
      <alignment horizontal="center" vertical="center"/>
    </xf>
    <xf numFmtId="185" fontId="78" fillId="0" borderId="149" xfId="5" applyNumberFormat="1" applyFont="1" applyFill="1" applyBorder="1" applyAlignment="1">
      <alignment horizontal="right" vertical="center"/>
    </xf>
    <xf numFmtId="0" fontId="78" fillId="0" borderId="149" xfId="5" applyFont="1" applyFill="1" applyBorder="1" applyAlignment="1">
      <alignment horizontal="center" vertical="center" wrapText="1"/>
    </xf>
    <xf numFmtId="15" fontId="78" fillId="0" borderId="149" xfId="5" applyNumberFormat="1" applyFont="1" applyFill="1" applyBorder="1" applyAlignment="1">
      <alignment horizontal="center" vertical="center"/>
    </xf>
    <xf numFmtId="185" fontId="78" fillId="0" borderId="149" xfId="5" applyNumberFormat="1" applyFont="1" applyFill="1" applyBorder="1" applyAlignment="1">
      <alignment horizontal="right" indent="1"/>
    </xf>
    <xf numFmtId="0" fontId="78" fillId="0" borderId="149" xfId="5" applyFont="1" applyFill="1" applyBorder="1" applyAlignment="1">
      <alignment horizontal="center"/>
    </xf>
    <xf numFmtId="0" fontId="48" fillId="0" borderId="149" xfId="0" applyFont="1" applyBorder="1" applyAlignment="1">
      <alignment horizontal="center" vertical="center" wrapText="1"/>
    </xf>
    <xf numFmtId="9" fontId="48" fillId="0" borderId="149" xfId="24" applyFont="1" applyFill="1" applyBorder="1" applyAlignment="1"/>
    <xf numFmtId="0" fontId="48" fillId="0" borderId="149" xfId="5" applyFill="1" applyBorder="1" applyAlignment="1"/>
    <xf numFmtId="0" fontId="48" fillId="0" borderId="149" xfId="5" applyFill="1" applyBorder="1" applyAlignment="1">
      <alignment horizontal="center"/>
    </xf>
    <xf numFmtId="185" fontId="78" fillId="79" borderId="149" xfId="1" applyNumberFormat="1" applyFont="1" applyFill="1" applyBorder="1"/>
    <xf numFmtId="185" fontId="77" fillId="79" borderId="149" xfId="5" applyNumberFormat="1" applyFont="1" applyFill="1" applyBorder="1" applyAlignment="1"/>
    <xf numFmtId="185" fontId="77" fillId="42" borderId="149" xfId="5" applyNumberFormat="1" applyFont="1" applyFill="1" applyBorder="1" applyAlignment="1"/>
    <xf numFmtId="185" fontId="108" fillId="42" borderId="149" xfId="0" applyNumberFormat="1" applyFont="1" applyFill="1" applyBorder="1"/>
    <xf numFmtId="185" fontId="91" fillId="42" borderId="149" xfId="0" applyNumberFormat="1" applyFont="1" applyFill="1" applyBorder="1"/>
    <xf numFmtId="178" fontId="78" fillId="42" borderId="153" xfId="1" applyNumberFormat="1" applyFont="1" applyFill="1" applyBorder="1" applyAlignment="1">
      <alignment horizontal="right" vertical="center" wrapText="1"/>
    </xf>
    <xf numFmtId="178" fontId="78" fillId="42" borderId="149" xfId="1" applyNumberFormat="1" applyFont="1" applyFill="1" applyBorder="1" applyAlignment="1">
      <alignment horizontal="right" vertical="center" wrapText="1"/>
    </xf>
    <xf numFmtId="0" fontId="2" fillId="0" borderId="105" xfId="0" applyFont="1" applyBorder="1"/>
    <xf numFmtId="0" fontId="78" fillId="0" borderId="149" xfId="17" applyFont="1" applyFill="1" applyBorder="1" applyAlignment="1">
      <alignment horizontal="left" vertical="top"/>
    </xf>
    <xf numFmtId="171" fontId="78" fillId="0" borderId="149" xfId="5" applyNumberFormat="1" applyFont="1" applyFill="1" applyBorder="1" applyAlignment="1">
      <alignment horizontal="right" vertical="center" wrapText="1"/>
    </xf>
    <xf numFmtId="185" fontId="91" fillId="0" borderId="149" xfId="0" applyNumberFormat="1" applyFont="1" applyBorder="1"/>
    <xf numFmtId="185" fontId="91" fillId="0" borderId="151" xfId="0" applyNumberFormat="1" applyFont="1" applyBorder="1"/>
    <xf numFmtId="0" fontId="77" fillId="0" borderId="149" xfId="17" applyFont="1" applyFill="1" applyBorder="1" applyAlignment="1">
      <alignment horizontal="left" vertical="top"/>
    </xf>
    <xf numFmtId="171" fontId="77" fillId="0" borderId="149" xfId="5" applyNumberFormat="1" applyFont="1" applyFill="1" applyBorder="1" applyAlignment="1">
      <alignment horizontal="right" vertical="center" wrapText="1"/>
    </xf>
    <xf numFmtId="0" fontId="78" fillId="0" borderId="151" xfId="5" applyFont="1" applyFill="1" applyBorder="1" applyAlignment="1">
      <alignment vertical="center" wrapText="1"/>
    </xf>
    <xf numFmtId="185" fontId="78" fillId="30" borderId="153" xfId="5" applyNumberFormat="1" applyFont="1" applyFill="1" applyBorder="1" applyAlignment="1">
      <alignment horizontal="right" vertical="center" wrapText="1"/>
    </xf>
    <xf numFmtId="185" fontId="78" fillId="30" borderId="154" xfId="5" applyNumberFormat="1" applyFont="1" applyFill="1" applyBorder="1" applyAlignment="1">
      <alignment horizontal="right" vertical="center" wrapText="1"/>
    </xf>
    <xf numFmtId="185" fontId="78" fillId="30" borderId="155" xfId="5" applyNumberFormat="1" applyFont="1" applyFill="1" applyBorder="1" applyAlignment="1">
      <alignment horizontal="right" vertical="center" wrapText="1"/>
    </xf>
    <xf numFmtId="0" fontId="2" fillId="0" borderId="0" xfId="0" applyFont="1" applyProtection="1">
      <protection locked="0"/>
    </xf>
    <xf numFmtId="0" fontId="2" fillId="0" borderId="0" xfId="0" applyFont="1" applyAlignment="1" applyProtection="1">
      <alignment wrapText="1"/>
      <protection locked="0"/>
    </xf>
    <xf numFmtId="173" fontId="97" fillId="2" borderId="156" xfId="0" applyNumberFormat="1" applyFont="1" applyFill="1" applyBorder="1" applyProtection="1">
      <protection locked="0"/>
    </xf>
    <xf numFmtId="0" fontId="2" fillId="84" borderId="0" xfId="139" applyFont="1" applyFill="1" applyAlignment="1">
      <alignment horizontal="center"/>
    </xf>
    <xf numFmtId="0" fontId="78" fillId="0" borderId="144" xfId="139" applyFont="1" applyBorder="1" applyAlignment="1">
      <alignment vertical="center"/>
    </xf>
    <xf numFmtId="0" fontId="73" fillId="0" borderId="146" xfId="139" applyBorder="1" applyAlignment="1">
      <alignment vertical="center"/>
    </xf>
    <xf numFmtId="189" fontId="78" fillId="0" borderId="145" xfId="1" applyNumberFormat="1" applyFont="1" applyFill="1" applyBorder="1" applyAlignment="1">
      <alignment vertical="center"/>
    </xf>
    <xf numFmtId="0" fontId="78" fillId="0" borderId="145" xfId="1" applyNumberFormat="1" applyFont="1" applyFill="1" applyBorder="1" applyAlignment="1">
      <alignment horizontal="center" vertical="center" wrapText="1"/>
    </xf>
    <xf numFmtId="0" fontId="78" fillId="0" borderId="143" xfId="1" applyNumberFormat="1" applyFont="1" applyFill="1" applyBorder="1" applyAlignment="1">
      <alignment horizontal="center" vertical="center" wrapText="1"/>
    </xf>
    <xf numFmtId="185" fontId="78" fillId="0" borderId="143" xfId="139" applyNumberFormat="1" applyFont="1" applyBorder="1" applyAlignment="1">
      <alignment horizontal="center" vertical="center"/>
    </xf>
    <xf numFmtId="17" fontId="78" fillId="0" borderId="143" xfId="1" applyNumberFormat="1" applyFont="1" applyFill="1" applyBorder="1" applyAlignment="1">
      <alignment horizontal="center" vertical="center" wrapText="1"/>
    </xf>
    <xf numFmtId="0" fontId="73" fillId="0" borderId="146" xfId="139" applyBorder="1"/>
    <xf numFmtId="189" fontId="78" fillId="0" borderId="145" xfId="1" applyNumberFormat="1" applyFont="1" applyFill="1" applyBorder="1" applyAlignment="1"/>
    <xf numFmtId="17" fontId="78" fillId="32" borderId="143" xfId="1" applyNumberFormat="1" applyFont="1" applyFill="1" applyBorder="1" applyAlignment="1">
      <alignment horizontal="center" vertical="center" wrapText="1"/>
    </xf>
    <xf numFmtId="185" fontId="78" fillId="32" borderId="143" xfId="139" applyNumberFormat="1" applyFont="1" applyFill="1" applyBorder="1" applyAlignment="1">
      <alignment horizontal="center" vertical="center"/>
    </xf>
    <xf numFmtId="173" fontId="97" fillId="2" borderId="157" xfId="0" applyNumberFormat="1" applyFont="1" applyFill="1" applyBorder="1" applyProtection="1">
      <protection locked="0"/>
    </xf>
    <xf numFmtId="173" fontId="97" fillId="2" borderId="158" xfId="0" applyNumberFormat="1" applyFont="1" applyFill="1" applyBorder="1" applyProtection="1">
      <protection locked="0"/>
    </xf>
    <xf numFmtId="0" fontId="2" fillId="32" borderId="0" xfId="139" applyFont="1" applyFill="1" applyAlignment="1">
      <alignment horizontal="center"/>
    </xf>
    <xf numFmtId="0" fontId="2" fillId="32" borderId="0" xfId="139" applyFont="1" applyFill="1"/>
    <xf numFmtId="0" fontId="76" fillId="0" borderId="159" xfId="139" applyFont="1" applyBorder="1"/>
    <xf numFmtId="0" fontId="2" fillId="0" borderId="99" xfId="139" applyFont="1" applyBorder="1"/>
    <xf numFmtId="0" fontId="55" fillId="39" borderId="161" xfId="139" applyFont="1" applyFill="1" applyBorder="1" applyAlignment="1">
      <alignment vertical="top" wrapText="1"/>
    </xf>
    <xf numFmtId="0" fontId="77" fillId="0" borderId="162" xfId="139" applyFont="1" applyBorder="1" applyAlignment="1">
      <alignment vertical="center" wrapText="1"/>
    </xf>
    <xf numFmtId="0" fontId="77" fillId="0" borderId="162" xfId="139" applyFont="1" applyBorder="1" applyAlignment="1">
      <alignment horizontal="center" vertical="center" wrapText="1"/>
    </xf>
    <xf numFmtId="14" fontId="99" fillId="42" borderId="162" xfId="51694" applyNumberFormat="1" applyFont="1" applyFill="1" applyBorder="1"/>
    <xf numFmtId="0" fontId="276" fillId="42" borderId="162" xfId="0" applyFont="1" applyFill="1" applyBorder="1" applyAlignment="1">
      <alignment horizontal="left"/>
    </xf>
    <xf numFmtId="14" fontId="99" fillId="42" borderId="162" xfId="51690" applyNumberFormat="1" applyFont="1" applyFill="1" applyBorder="1" applyAlignment="1">
      <alignment horizontal="center" vertical="center"/>
    </xf>
    <xf numFmtId="0" fontId="277" fillId="42" borderId="162" xfId="139" applyFont="1" applyFill="1" applyBorder="1" applyAlignment="1">
      <alignment horizontal="center" vertical="center"/>
    </xf>
    <xf numFmtId="1" fontId="277" fillId="42" borderId="162" xfId="139" applyNumberFormat="1" applyFont="1" applyFill="1" applyBorder="1" applyAlignment="1">
      <alignment horizontal="center" vertical="center"/>
    </xf>
    <xf numFmtId="44" fontId="276" fillId="42" borderId="162" xfId="0" applyNumberFormat="1" applyFont="1" applyFill="1" applyBorder="1" applyAlignment="1">
      <alignment horizontal="center" vertical="center"/>
    </xf>
    <xf numFmtId="0" fontId="276" fillId="42" borderId="163" xfId="0" applyFont="1" applyFill="1" applyBorder="1" applyAlignment="1">
      <alignment horizontal="left"/>
    </xf>
    <xf numFmtId="49" fontId="281" fillId="42" borderId="162" xfId="139" applyNumberFormat="1" applyFont="1" applyFill="1" applyBorder="1" applyAlignment="1">
      <alignment vertical="top" wrapText="1"/>
    </xf>
    <xf numFmtId="0" fontId="276" fillId="42" borderId="164" xfId="0" applyFont="1" applyFill="1" applyBorder="1" applyAlignment="1">
      <alignment horizontal="center" vertical="center"/>
    </xf>
    <xf numFmtId="0" fontId="110" fillId="42" borderId="162" xfId="0" applyFont="1" applyFill="1" applyBorder="1" applyAlignment="1">
      <alignment horizontal="center" vertical="center"/>
    </xf>
    <xf numFmtId="0" fontId="276" fillId="42" borderId="162" xfId="0" applyFont="1" applyFill="1" applyBorder="1" applyAlignment="1">
      <alignment horizontal="center" vertical="center"/>
    </xf>
    <xf numFmtId="0" fontId="0" fillId="0" borderId="162" xfId="0" applyBorder="1"/>
    <xf numFmtId="0" fontId="96" fillId="2" borderId="162" xfId="0" applyFont="1" applyFill="1" applyBorder="1" applyAlignment="1">
      <alignment horizontal="left"/>
    </xf>
    <xf numFmtId="173" fontId="97" fillId="2" borderId="162" xfId="7" applyFont="1" applyFill="1" applyBorder="1">
      <protection locked="0"/>
    </xf>
    <xf numFmtId="181" fontId="77" fillId="39" borderId="162" xfId="30" applyNumberFormat="1" applyFont="1" applyFill="1" applyBorder="1" applyAlignment="1">
      <alignment horizontal="center" wrapText="1"/>
    </xf>
    <xf numFmtId="0" fontId="2" fillId="0" borderId="0" xfId="30" applyFont="1" applyFill="1" applyBorder="1">
      <alignment horizontal="left"/>
    </xf>
    <xf numFmtId="181" fontId="78" fillId="0" borderId="162" xfId="1" applyNumberFormat="1" applyFont="1" applyFill="1" applyBorder="1" applyAlignment="1" applyProtection="1"/>
    <xf numFmtId="181" fontId="78" fillId="42" borderId="162" xfId="1" applyNumberFormat="1" applyFont="1" applyFill="1" applyBorder="1" applyAlignment="1" applyProtection="1"/>
    <xf numFmtId="166" fontId="78" fillId="32" borderId="162" xfId="1" applyFont="1" applyFill="1" applyBorder="1" applyAlignment="1" applyProtection="1"/>
    <xf numFmtId="166" fontId="78" fillId="42" borderId="162" xfId="1" applyFont="1" applyFill="1" applyBorder="1" applyAlignment="1" applyProtection="1"/>
    <xf numFmtId="0" fontId="83" fillId="0" borderId="162" xfId="51674" applyFont="1" applyBorder="1"/>
    <xf numFmtId="1" fontId="83" fillId="42" borderId="162" xfId="51674" applyNumberFormat="1" applyFont="1" applyFill="1" applyBorder="1"/>
    <xf numFmtId="178" fontId="83" fillId="0" borderId="164" xfId="142" applyNumberFormat="1" applyFont="1" applyBorder="1"/>
    <xf numFmtId="178" fontId="83" fillId="0" borderId="162" xfId="142" applyNumberFormat="1" applyFont="1" applyBorder="1"/>
    <xf numFmtId="178" fontId="83" fillId="42" borderId="164" xfId="142" applyNumberFormat="1" applyFont="1" applyFill="1" applyBorder="1"/>
    <xf numFmtId="1" fontId="83" fillId="0" borderId="164" xfId="142" applyNumberFormat="1" applyFont="1" applyBorder="1"/>
    <xf numFmtId="1" fontId="83" fillId="0" borderId="162" xfId="142" applyNumberFormat="1" applyFont="1" applyBorder="1"/>
    <xf numFmtId="178" fontId="83" fillId="0" borderId="162" xfId="142" applyNumberFormat="1" applyFont="1" applyBorder="1" applyAlignment="1">
      <alignment horizontal="right"/>
    </xf>
    <xf numFmtId="0" fontId="78" fillId="0" borderId="162" xfId="51673" applyFont="1" applyBorder="1" applyAlignment="1">
      <alignment vertical="center"/>
    </xf>
    <xf numFmtId="0" fontId="78" fillId="32" borderId="162" xfId="51673" applyFont="1" applyFill="1" applyBorder="1" applyAlignment="1">
      <alignment vertical="center"/>
    </xf>
    <xf numFmtId="1" fontId="0" fillId="42" borderId="162" xfId="139" applyNumberFormat="1" applyFont="1" applyFill="1" applyBorder="1"/>
    <xf numFmtId="177" fontId="83" fillId="42" borderId="162" xfId="51674" applyNumberFormat="1" applyFont="1" applyFill="1" applyBorder="1"/>
    <xf numFmtId="181" fontId="83" fillId="0" borderId="164" xfId="142" applyNumberFormat="1" applyFont="1" applyBorder="1"/>
    <xf numFmtId="181" fontId="83" fillId="0" borderId="162" xfId="142" applyNumberFormat="1" applyFont="1" applyBorder="1"/>
    <xf numFmtId="0" fontId="5" fillId="0" borderId="162" xfId="51674" applyBorder="1"/>
    <xf numFmtId="1" fontId="78" fillId="42" borderId="162" xfId="142" applyNumberFormat="1" applyFont="1" applyFill="1" applyBorder="1"/>
    <xf numFmtId="178" fontId="78" fillId="32" borderId="164" xfId="142" applyNumberFormat="1" applyFont="1" applyFill="1" applyBorder="1"/>
    <xf numFmtId="178" fontId="78" fillId="32" borderId="162" xfId="142" applyNumberFormat="1" applyFont="1" applyFill="1" applyBorder="1"/>
    <xf numFmtId="178" fontId="78" fillId="0" borderId="162" xfId="142" applyNumberFormat="1" applyFont="1" applyBorder="1"/>
    <xf numFmtId="0" fontId="77" fillId="32" borderId="163" xfId="19" applyFont="1" applyFill="1" applyBorder="1">
      <alignment horizontal="left"/>
    </xf>
    <xf numFmtId="166" fontId="90" fillId="0" borderId="163" xfId="1" applyFont="1" applyFill="1" applyBorder="1" applyAlignment="1" applyProtection="1">
      <alignment horizontal="right"/>
    </xf>
    <xf numFmtId="0" fontId="81" fillId="0" borderId="162" xfId="51675" applyFont="1" applyBorder="1"/>
    <xf numFmtId="0" fontId="81" fillId="0" borderId="164" xfId="51675" applyFont="1" applyBorder="1"/>
    <xf numFmtId="0" fontId="78" fillId="0" borderId="162" xfId="51675" applyFont="1" applyBorder="1"/>
    <xf numFmtId="166" fontId="78" fillId="0" borderId="162" xfId="1" applyFont="1" applyFill="1" applyBorder="1" applyAlignment="1" applyProtection="1">
      <alignment horizontal="center"/>
    </xf>
    <xf numFmtId="0" fontId="78" fillId="0" borderId="164" xfId="51675" applyFont="1" applyBorder="1"/>
    <xf numFmtId="0" fontId="77" fillId="0" borderId="163" xfId="19" applyFont="1" applyFill="1" applyBorder="1">
      <alignment horizontal="left"/>
    </xf>
    <xf numFmtId="166" fontId="78" fillId="0" borderId="164" xfId="1" applyFont="1" applyFill="1" applyBorder="1" applyAlignment="1" applyProtection="1">
      <alignment horizontal="center"/>
    </xf>
    <xf numFmtId="0" fontId="2" fillId="32" borderId="162" xfId="43" applyFont="1" applyFill="1" applyBorder="1" applyAlignment="1">
      <alignment horizontal="left"/>
    </xf>
    <xf numFmtId="0" fontId="90" fillId="32" borderId="162" xfId="35" applyFont="1" applyFill="1" applyBorder="1" applyAlignment="1">
      <alignment horizontal="right"/>
    </xf>
    <xf numFmtId="0" fontId="18" fillId="0" borderId="162" xfId="35" applyFont="1" applyFill="1" applyBorder="1" applyAlignment="1">
      <alignment horizontal="right"/>
    </xf>
    <xf numFmtId="0" fontId="18" fillId="32" borderId="162" xfId="35" applyFont="1" applyFill="1" applyBorder="1" applyAlignment="1">
      <alignment horizontal="center"/>
    </xf>
    <xf numFmtId="0" fontId="90" fillId="0" borderId="163" xfId="35" applyFont="1" applyFill="1" applyBorder="1" applyAlignment="1">
      <alignment horizontal="center"/>
    </xf>
    <xf numFmtId="0" fontId="90" fillId="32" borderId="162" xfId="35" applyFont="1" applyFill="1" applyBorder="1" applyAlignment="1">
      <alignment horizontal="center"/>
    </xf>
    <xf numFmtId="0" fontId="14" fillId="32" borderId="162" xfId="43" applyFill="1" applyBorder="1" applyAlignment="1">
      <alignment horizontal="left"/>
    </xf>
    <xf numFmtId="188" fontId="90" fillId="32" borderId="162" xfId="24" applyNumberFormat="1" applyFont="1" applyFill="1" applyBorder="1" applyAlignment="1">
      <alignment horizontal="right"/>
    </xf>
    <xf numFmtId="188" fontId="18" fillId="0" borderId="162" xfId="35" applyNumberFormat="1" applyFont="1" applyFill="1" applyBorder="1" applyAlignment="1">
      <alignment horizontal="right"/>
    </xf>
    <xf numFmtId="188" fontId="78" fillId="32" borderId="162" xfId="24" applyNumberFormat="1" applyFont="1" applyFill="1" applyBorder="1" applyAlignment="1">
      <alignment horizontal="right"/>
    </xf>
    <xf numFmtId="0" fontId="78" fillId="32" borderId="162" xfId="5" applyFont="1" applyFill="1" applyBorder="1" applyAlignment="1">
      <alignment horizontal="center"/>
    </xf>
    <xf numFmtId="2" fontId="78" fillId="32" borderId="162" xfId="43" applyNumberFormat="1" applyFont="1" applyFill="1" applyBorder="1" applyAlignment="1">
      <alignment horizontal="right"/>
    </xf>
    <xf numFmtId="177" fontId="78" fillId="32" borderId="162" xfId="43" applyNumberFormat="1" applyFont="1" applyFill="1" applyBorder="1" applyAlignment="1">
      <alignment horizontal="center"/>
    </xf>
    <xf numFmtId="0" fontId="7" fillId="0" borderId="162" xfId="144" applyBorder="1" applyAlignment="1">
      <alignment horizontal="center"/>
    </xf>
    <xf numFmtId="0" fontId="78" fillId="0" borderId="162" xfId="63" applyFont="1" applyBorder="1" applyAlignment="1">
      <alignment horizontal="center"/>
    </xf>
    <xf numFmtId="2" fontId="7" fillId="0" borderId="162" xfId="145" applyNumberFormat="1" applyBorder="1" applyAlignment="1">
      <alignment horizontal="center"/>
    </xf>
    <xf numFmtId="2" fontId="78" fillId="0" borderId="162" xfId="64" applyNumberFormat="1" applyFont="1" applyBorder="1" applyAlignment="1">
      <alignment horizontal="center"/>
    </xf>
    <xf numFmtId="2" fontId="78" fillId="0" borderId="162" xfId="5" applyNumberFormat="1" applyFont="1" applyFill="1" applyBorder="1" applyAlignment="1">
      <alignment horizontal="center" vertical="center"/>
    </xf>
    <xf numFmtId="2" fontId="78" fillId="0" borderId="162" xfId="5" applyNumberFormat="1" applyFont="1" applyFill="1" applyBorder="1" applyAlignment="1">
      <alignment horizontal="center"/>
    </xf>
    <xf numFmtId="177" fontId="78" fillId="0" borderId="165" xfId="65" applyNumberFormat="1" applyFont="1" applyBorder="1" applyAlignment="1">
      <alignment horizontal="center"/>
    </xf>
    <xf numFmtId="2" fontId="78" fillId="0" borderId="164" xfId="5" applyNumberFormat="1" applyFont="1" applyFill="1" applyBorder="1" applyAlignment="1">
      <alignment horizontal="center"/>
    </xf>
    <xf numFmtId="0" fontId="21" fillId="0" borderId="163" xfId="0" applyFont="1" applyBorder="1"/>
    <xf numFmtId="0" fontId="21" fillId="0" borderId="166" xfId="0" applyFont="1" applyBorder="1"/>
    <xf numFmtId="0" fontId="45" fillId="0" borderId="162" xfId="0" applyFont="1" applyBorder="1"/>
    <xf numFmtId="0" fontId="78" fillId="0" borderId="162" xfId="68" applyFont="1" applyBorder="1" applyAlignment="1">
      <alignment horizontal="center"/>
    </xf>
    <xf numFmtId="0" fontId="78" fillId="0" borderId="163" xfId="68" applyFont="1" applyBorder="1" applyAlignment="1">
      <alignment horizontal="center"/>
    </xf>
    <xf numFmtId="0" fontId="78" fillId="0" borderId="164" xfId="69" applyFont="1" applyBorder="1" applyAlignment="1">
      <alignment horizontal="center"/>
    </xf>
    <xf numFmtId="0" fontId="78" fillId="0" borderId="162" xfId="69" applyFont="1" applyBorder="1" applyAlignment="1">
      <alignment horizontal="center"/>
    </xf>
    <xf numFmtId="2" fontId="78" fillId="0" borderId="162" xfId="71" applyNumberFormat="1" applyFont="1" applyBorder="1" applyAlignment="1">
      <alignment horizontal="center"/>
    </xf>
    <xf numFmtId="0" fontId="45" fillId="0" borderId="166" xfId="0" applyFont="1" applyBorder="1"/>
    <xf numFmtId="0" fontId="69" fillId="32" borderId="162" xfId="44" applyFont="1" applyFill="1" applyBorder="1" applyAlignment="1">
      <alignment horizontal="left"/>
    </xf>
    <xf numFmtId="177" fontId="99" fillId="32" borderId="162" xfId="35" applyNumberFormat="1" applyFont="1" applyFill="1" applyBorder="1" applyAlignment="1"/>
    <xf numFmtId="177" fontId="99" fillId="32" borderId="164" xfId="35" applyNumberFormat="1" applyFont="1" applyFill="1" applyBorder="1" applyAlignment="1"/>
    <xf numFmtId="0" fontId="99" fillId="32" borderId="164" xfId="35" applyFont="1" applyFill="1" applyBorder="1" applyAlignment="1"/>
    <xf numFmtId="0" fontId="99" fillId="32" borderId="162" xfId="35" applyFont="1" applyFill="1" applyBorder="1" applyAlignment="1"/>
    <xf numFmtId="0" fontId="99" fillId="32" borderId="162" xfId="35" applyFont="1" applyFill="1" applyBorder="1"/>
    <xf numFmtId="0" fontId="14" fillId="32" borderId="162" xfId="44" applyFill="1" applyBorder="1" applyAlignment="1">
      <alignment horizontal="left"/>
    </xf>
    <xf numFmtId="0" fontId="250" fillId="0" borderId="162" xfId="0" applyFont="1" applyBorder="1"/>
    <xf numFmtId="2" fontId="13" fillId="0" borderId="167" xfId="60" applyNumberFormat="1" applyBorder="1"/>
    <xf numFmtId="0" fontId="13" fillId="0" borderId="162" xfId="61" applyBorder="1"/>
    <xf numFmtId="2" fontId="69" fillId="38" borderId="162" xfId="59" applyNumberFormat="1" applyFont="1" applyFill="1" applyBorder="1"/>
    <xf numFmtId="2" fontId="69" fillId="38" borderId="168" xfId="59" applyNumberFormat="1" applyFont="1" applyFill="1" applyBorder="1"/>
    <xf numFmtId="2" fontId="99" fillId="32" borderId="167" xfId="35" applyNumberFormat="1" applyFont="1" applyFill="1" applyBorder="1"/>
    <xf numFmtId="0" fontId="69" fillId="32" borderId="163" xfId="44" applyFont="1" applyFill="1" applyBorder="1" applyAlignment="1">
      <alignment horizontal="left"/>
    </xf>
    <xf numFmtId="0" fontId="2" fillId="0" borderId="0" xfId="51580" applyFont="1" applyAlignment="1">
      <alignment horizontal="center"/>
    </xf>
    <xf numFmtId="3" fontId="2" fillId="0" borderId="0" xfId="51582" applyNumberFormat="1" applyFont="1" applyAlignment="1">
      <alignment horizontal="center"/>
    </xf>
    <xf numFmtId="0" fontId="2" fillId="0" borderId="0" xfId="5" applyFont="1" applyFill="1" applyAlignment="1">
      <alignment horizontal="left" vertical="center"/>
    </xf>
    <xf numFmtId="0" fontId="2" fillId="32" borderId="105" xfId="0" applyFont="1" applyFill="1" applyBorder="1" applyAlignment="1">
      <alignment vertical="top" wrapText="1"/>
    </xf>
    <xf numFmtId="0" fontId="2" fillId="32" borderId="105" xfId="0" applyFont="1" applyFill="1" applyBorder="1"/>
    <xf numFmtId="0" fontId="146" fillId="0" borderId="164" xfId="0" applyFont="1" applyBorder="1" applyAlignment="1">
      <alignment vertical="top"/>
    </xf>
    <xf numFmtId="0" fontId="146" fillId="0" borderId="162" xfId="0" applyFont="1" applyBorder="1" applyAlignment="1">
      <alignment vertical="top" wrapText="1"/>
    </xf>
    <xf numFmtId="0" fontId="146" fillId="0" borderId="164" xfId="0" applyFont="1" applyBorder="1" applyAlignment="1">
      <alignment horizontal="center" vertical="top"/>
    </xf>
    <xf numFmtId="0" fontId="146" fillId="0" borderId="164" xfId="0" applyFont="1" applyBorder="1" applyAlignment="1">
      <alignment horizontal="center" vertical="top" wrapText="1"/>
    </xf>
    <xf numFmtId="0" fontId="146" fillId="0" borderId="164" xfId="0" applyFont="1" applyBorder="1" applyAlignment="1">
      <alignment vertical="top" wrapText="1"/>
    </xf>
    <xf numFmtId="0" fontId="275" fillId="47" borderId="162" xfId="0" applyFont="1" applyFill="1" applyBorder="1" applyAlignment="1">
      <alignment horizontal="center" vertical="top" wrapText="1"/>
    </xf>
    <xf numFmtId="0" fontId="275" fillId="47" borderId="164" xfId="0" applyFont="1" applyFill="1" applyBorder="1" applyAlignment="1">
      <alignment horizontal="center" vertical="top" wrapText="1"/>
    </xf>
    <xf numFmtId="0" fontId="275" fillId="47" borderId="169" xfId="0" applyFont="1" applyFill="1" applyBorder="1" applyAlignment="1">
      <alignment horizontal="center" vertical="top" wrapText="1"/>
    </xf>
    <xf numFmtId="0" fontId="2" fillId="0" borderId="0" xfId="130" applyFont="1" applyAlignment="1">
      <alignment vertical="center" wrapText="1"/>
    </xf>
    <xf numFmtId="0" fontId="78" fillId="0" borderId="169" xfId="0" applyFont="1" applyBorder="1" applyAlignment="1">
      <alignment vertical="center" wrapText="1"/>
    </xf>
    <xf numFmtId="0" fontId="78" fillId="0" borderId="162" xfId="0" applyFont="1" applyBorder="1" applyAlignment="1">
      <alignment vertical="center" wrapText="1"/>
    </xf>
    <xf numFmtId="0" fontId="78" fillId="0" borderId="163" xfId="0" applyFont="1" applyBorder="1" applyAlignment="1">
      <alignment vertical="center" wrapText="1"/>
    </xf>
    <xf numFmtId="0" fontId="78" fillId="0" borderId="166" xfId="0" applyFont="1" applyBorder="1" applyAlignment="1">
      <alignment vertical="center" wrapText="1"/>
    </xf>
    <xf numFmtId="49" fontId="77" fillId="0" borderId="162" xfId="51697" applyNumberFormat="1" applyFont="1" applyBorder="1" applyAlignment="1" applyProtection="1">
      <alignment horizontal="center" vertical="top" wrapText="1"/>
      <protection locked="0"/>
    </xf>
    <xf numFmtId="49" fontId="77" fillId="0" borderId="163" xfId="51697" applyNumberFormat="1" applyFont="1" applyBorder="1" applyAlignment="1" applyProtection="1">
      <alignment horizontal="center" vertical="top" wrapText="1"/>
      <protection locked="0"/>
    </xf>
    <xf numFmtId="10" fontId="77" fillId="0" borderId="162" xfId="51697" applyNumberFormat="1" applyFont="1" applyBorder="1" applyAlignment="1" applyProtection="1">
      <alignment horizontal="center" vertical="top" wrapText="1"/>
      <protection locked="0"/>
    </xf>
    <xf numFmtId="178" fontId="20" fillId="0" borderId="166" xfId="1" applyNumberFormat="1" applyFont="1" applyBorder="1" applyAlignment="1">
      <alignment horizontal="center" vertical="center" wrapText="1"/>
    </xf>
    <xf numFmtId="178" fontId="20" fillId="0" borderId="162" xfId="1" applyNumberFormat="1" applyFont="1" applyBorder="1" applyAlignment="1">
      <alignment horizontal="center" vertical="center" wrapText="1"/>
    </xf>
    <xf numFmtId="178" fontId="20" fillId="0" borderId="164" xfId="1" applyNumberFormat="1" applyFont="1" applyBorder="1" applyAlignment="1">
      <alignment horizontal="center" vertical="center" wrapText="1"/>
    </xf>
    <xf numFmtId="0" fontId="20" fillId="0" borderId="164" xfId="128" applyBorder="1" applyAlignment="1">
      <alignment horizontal="center" vertical="center" wrapText="1"/>
    </xf>
    <xf numFmtId="0" fontId="20" fillId="0" borderId="162" xfId="128" applyBorder="1" applyAlignment="1">
      <alignment horizontal="center" vertical="center" wrapText="1"/>
    </xf>
    <xf numFmtId="0" fontId="78" fillId="0" borderId="162" xfId="51697" applyFont="1" applyBorder="1" applyAlignment="1" applyProtection="1">
      <alignment vertical="center"/>
      <protection locked="0"/>
    </xf>
    <xf numFmtId="0" fontId="78" fillId="0" borderId="163" xfId="51697" applyFont="1" applyBorder="1" applyAlignment="1" applyProtection="1">
      <alignment vertical="center"/>
      <protection locked="0"/>
    </xf>
    <xf numFmtId="10" fontId="78" fillId="0" borderId="162" xfId="51697" applyNumberFormat="1" applyFont="1" applyBorder="1" applyAlignment="1" applyProtection="1">
      <alignment vertical="center"/>
      <protection locked="0"/>
    </xf>
    <xf numFmtId="0" fontId="78" fillId="0" borderId="166" xfId="0" applyFont="1" applyBorder="1" applyAlignment="1">
      <alignment horizontal="left" vertical="center" wrapText="1"/>
    </xf>
    <xf numFmtId="0" fontId="78" fillId="0" borderId="169" xfId="0" applyFont="1" applyBorder="1" applyAlignment="1">
      <alignment horizontal="left" vertical="center" wrapText="1"/>
    </xf>
    <xf numFmtId="0" fontId="78" fillId="0" borderId="162" xfId="0" applyFont="1" applyBorder="1" applyAlignment="1">
      <alignment horizontal="left" vertical="center" wrapText="1"/>
    </xf>
    <xf numFmtId="0" fontId="78" fillId="0" borderId="163" xfId="0" applyFont="1" applyBorder="1" applyAlignment="1">
      <alignment horizontal="left" vertical="center" wrapText="1"/>
    </xf>
    <xf numFmtId="0" fontId="78" fillId="0" borderId="169" xfId="0" applyFont="1" applyBorder="1" applyAlignment="1">
      <alignment vertical="top" wrapText="1"/>
    </xf>
    <xf numFmtId="0" fontId="78" fillId="0" borderId="162" xfId="0" applyFont="1" applyBorder="1" applyAlignment="1">
      <alignment vertical="top" wrapText="1"/>
    </xf>
    <xf numFmtId="0" fontId="78" fillId="0" borderId="163" xfId="0" applyFont="1" applyBorder="1" applyAlignment="1">
      <alignment vertical="top" wrapText="1"/>
    </xf>
    <xf numFmtId="0" fontId="78" fillId="0" borderId="166" xfId="0" applyFont="1" applyBorder="1" applyAlignment="1">
      <alignment vertical="top" wrapText="1"/>
    </xf>
    <xf numFmtId="0" fontId="78" fillId="0" borderId="162" xfId="51697" applyFont="1" applyBorder="1" applyAlignment="1" applyProtection="1">
      <alignment vertical="top"/>
      <protection locked="0"/>
    </xf>
    <xf numFmtId="0" fontId="78" fillId="0" borderId="163" xfId="51697" applyFont="1" applyBorder="1" applyAlignment="1" applyProtection="1">
      <alignment vertical="top"/>
      <protection locked="0"/>
    </xf>
    <xf numFmtId="10" fontId="78" fillId="0" borderId="162" xfId="51697" applyNumberFormat="1" applyFont="1" applyBorder="1" applyAlignment="1" applyProtection="1">
      <alignment vertical="top"/>
      <protection locked="0"/>
    </xf>
    <xf numFmtId="178" fontId="20" fillId="0" borderId="166" xfId="1" applyNumberFormat="1" applyFont="1" applyBorder="1" applyAlignment="1">
      <alignment horizontal="center" vertical="top" wrapText="1"/>
    </xf>
    <xf numFmtId="178" fontId="20" fillId="0" borderId="162" xfId="1" applyNumberFormat="1" applyFont="1" applyBorder="1" applyAlignment="1">
      <alignment horizontal="center" vertical="top" wrapText="1"/>
    </xf>
    <xf numFmtId="178" fontId="20" fillId="0" borderId="164" xfId="1" applyNumberFormat="1" applyFont="1" applyBorder="1" applyAlignment="1">
      <alignment horizontal="center" vertical="top" wrapText="1"/>
    </xf>
    <xf numFmtId="0" fontId="20" fillId="0" borderId="164" xfId="128" applyBorder="1" applyAlignment="1">
      <alignment horizontal="center" vertical="top" wrapText="1"/>
    </xf>
    <xf numFmtId="0" fontId="20" fillId="0" borderId="162" xfId="128" applyBorder="1" applyAlignment="1">
      <alignment horizontal="center" vertical="top" wrapText="1"/>
    </xf>
    <xf numFmtId="178" fontId="20" fillId="0" borderId="162" xfId="1" applyNumberFormat="1" applyFont="1" applyBorder="1" applyAlignment="1">
      <alignment horizontal="center" vertical="top"/>
    </xf>
    <xf numFmtId="0" fontId="78" fillId="0" borderId="162" xfId="51697" applyFont="1" applyBorder="1" applyProtection="1">
      <protection locked="0"/>
    </xf>
    <xf numFmtId="0" fontId="78" fillId="0" borderId="163" xfId="51697" applyFont="1" applyBorder="1" applyProtection="1">
      <protection locked="0"/>
    </xf>
    <xf numFmtId="10" fontId="78" fillId="0" borderId="162" xfId="51697" applyNumberFormat="1" applyFont="1" applyBorder="1" applyProtection="1">
      <protection locked="0"/>
    </xf>
    <xf numFmtId="1" fontId="20" fillId="0" borderId="164" xfId="128" applyNumberFormat="1" applyBorder="1" applyAlignment="1">
      <alignment horizontal="center" vertical="center" wrapText="1"/>
    </xf>
    <xf numFmtId="1" fontId="20" fillId="0" borderId="162" xfId="128" applyNumberFormat="1" applyBorder="1" applyAlignment="1">
      <alignment horizontal="center" vertical="center" wrapText="1"/>
    </xf>
    <xf numFmtId="0" fontId="0" fillId="0" borderId="163" xfId="0" applyBorder="1"/>
    <xf numFmtId="10" fontId="0" fillId="0" borderId="162" xfId="0" applyNumberFormat="1" applyBorder="1"/>
    <xf numFmtId="178" fontId="0" fillId="0" borderId="166" xfId="1" applyNumberFormat="1" applyFont="1" applyBorder="1"/>
    <xf numFmtId="178" fontId="0" fillId="0" borderId="162" xfId="1" applyNumberFormat="1" applyFont="1" applyBorder="1"/>
    <xf numFmtId="178" fontId="0" fillId="0" borderId="164" xfId="1" applyNumberFormat="1" applyFont="1" applyBorder="1"/>
    <xf numFmtId="0" fontId="0" fillId="0" borderId="164" xfId="0" applyBorder="1"/>
    <xf numFmtId="0" fontId="2" fillId="0" borderId="162" xfId="0" applyFont="1" applyBorder="1"/>
    <xf numFmtId="0" fontId="2" fillId="0" borderId="163" xfId="0" applyFont="1" applyBorder="1"/>
    <xf numFmtId="0" fontId="2" fillId="0" borderId="30" xfId="0" applyFont="1" applyBorder="1"/>
    <xf numFmtId="0" fontId="2" fillId="0" borderId="166" xfId="0" applyFont="1" applyBorder="1"/>
    <xf numFmtId="0" fontId="0" fillId="0" borderId="166" xfId="0" applyBorder="1"/>
    <xf numFmtId="0" fontId="0" fillId="0" borderId="169" xfId="0" applyBorder="1"/>
    <xf numFmtId="0" fontId="2" fillId="0" borderId="0" xfId="0" applyFont="1" applyAlignment="1">
      <alignment horizontal="left"/>
    </xf>
    <xf numFmtId="0" fontId="2" fillId="0" borderId="162" xfId="0" applyFont="1" applyBorder="1" applyAlignment="1">
      <alignment horizontal="left"/>
    </xf>
    <xf numFmtId="0" fontId="2" fillId="82" borderId="0" xfId="0" applyFont="1" applyFill="1" applyAlignment="1">
      <alignment horizontal="left"/>
    </xf>
    <xf numFmtId="0" fontId="113" fillId="0" borderId="162" xfId="0" applyFont="1" applyBorder="1" applyAlignment="1">
      <alignment horizontal="left" vertical="top" wrapText="1"/>
    </xf>
    <xf numFmtId="0" fontId="0" fillId="82" borderId="163" xfId="0" applyFill="1" applyBorder="1"/>
    <xf numFmtId="0" fontId="75" fillId="0" borderId="162" xfId="30" applyFont="1" applyFill="1" applyBorder="1" applyAlignment="1">
      <alignment horizontal="center" vertical="top" wrapText="1"/>
    </xf>
    <xf numFmtId="0" fontId="78" fillId="39" borderId="145" xfId="28" applyFont="1" applyFill="1" applyBorder="1" applyAlignment="1">
      <alignment horizontal="center" vertical="top" wrapText="1"/>
    </xf>
    <xf numFmtId="0" fontId="78" fillId="32" borderId="143" xfId="0" applyFont="1" applyFill="1" applyBorder="1" applyAlignment="1">
      <alignment vertical="top" wrapText="1"/>
    </xf>
    <xf numFmtId="0" fontId="78" fillId="32" borderId="143" xfId="0" applyFont="1" applyFill="1" applyBorder="1" applyAlignment="1">
      <alignment horizontal="center" vertical="top" wrapText="1"/>
    </xf>
    <xf numFmtId="0" fontId="145" fillId="32" borderId="143" xfId="0" applyFont="1" applyFill="1" applyBorder="1" applyAlignment="1">
      <alignment vertical="top" wrapText="1"/>
    </xf>
    <xf numFmtId="0" fontId="77" fillId="39" borderId="143" xfId="49" applyFont="1" applyFill="1" applyBorder="1" applyAlignment="1">
      <alignment horizontal="center"/>
    </xf>
    <xf numFmtId="0" fontId="77" fillId="39" borderId="143" xfId="49" applyFont="1" applyFill="1" applyBorder="1"/>
    <xf numFmtId="0" fontId="78" fillId="0" borderId="143" xfId="49" applyFont="1" applyBorder="1" applyAlignment="1">
      <alignment horizontal="center" vertical="top"/>
    </xf>
    <xf numFmtId="0" fontId="78" fillId="0" borderId="143" xfId="49" applyFont="1" applyBorder="1" applyAlignment="1">
      <alignment vertical="top"/>
    </xf>
    <xf numFmtId="177" fontId="78" fillId="0" borderId="143" xfId="49" applyNumberFormat="1" applyFont="1" applyBorder="1" applyAlignment="1">
      <alignment horizontal="center"/>
    </xf>
    <xf numFmtId="0" fontId="78" fillId="0" borderId="143" xfId="49" applyFont="1" applyBorder="1" applyAlignment="1">
      <alignment vertical="top" wrapText="1"/>
    </xf>
    <xf numFmtId="0" fontId="77" fillId="39" borderId="143" xfId="49" applyFont="1" applyFill="1" applyBorder="1" applyAlignment="1">
      <alignment horizontal="left"/>
    </xf>
    <xf numFmtId="177" fontId="77" fillId="39" borderId="143" xfId="51" applyNumberFormat="1" applyFont="1" applyFill="1" applyBorder="1" applyAlignment="1">
      <alignment horizontal="center"/>
    </xf>
    <xf numFmtId="0" fontId="77" fillId="39" borderId="143" xfId="49" applyFont="1" applyFill="1" applyBorder="1" applyAlignment="1">
      <alignment horizontal="center" vertical="center"/>
    </xf>
    <xf numFmtId="0" fontId="77" fillId="39" borderId="143" xfId="49" applyFont="1" applyFill="1" applyBorder="1" applyAlignment="1">
      <alignment horizontal="center" wrapText="1"/>
    </xf>
    <xf numFmtId="177" fontId="78" fillId="0" borderId="143" xfId="50" applyNumberFormat="1" applyFont="1" applyBorder="1" applyAlignment="1">
      <alignment horizontal="center"/>
    </xf>
    <xf numFmtId="0" fontId="78" fillId="0" borderId="143" xfId="49" applyFont="1" applyBorder="1" applyAlignment="1">
      <alignment horizontal="left"/>
    </xf>
    <xf numFmtId="177" fontId="78" fillId="0" borderId="143" xfId="52" applyNumberFormat="1" applyFont="1" applyBorder="1" applyAlignment="1">
      <alignment horizontal="center"/>
    </xf>
    <xf numFmtId="0" fontId="2" fillId="32" borderId="105" xfId="39" applyFont="1" applyFill="1" applyBorder="1" applyAlignment="1">
      <alignment horizontal="right"/>
    </xf>
    <xf numFmtId="0" fontId="2" fillId="32" borderId="105" xfId="39" applyFont="1" applyFill="1" applyBorder="1" applyAlignment="1">
      <alignment horizontal="right" vertical="top"/>
    </xf>
    <xf numFmtId="184" fontId="90" fillId="39" borderId="143" xfId="35" applyNumberFormat="1" applyFont="1" applyFill="1" applyBorder="1" applyAlignment="1"/>
    <xf numFmtId="0" fontId="2" fillId="32" borderId="0" xfId="39" applyFont="1" applyFill="1" applyAlignment="1">
      <alignment vertical="top"/>
    </xf>
    <xf numFmtId="184" fontId="90" fillId="39" borderId="143" xfId="35" applyNumberFormat="1" applyFont="1" applyFill="1" applyBorder="1"/>
    <xf numFmtId="174" fontId="17" fillId="32" borderId="143" xfId="39" applyNumberFormat="1" applyFill="1" applyBorder="1" applyAlignment="1">
      <alignment vertical="top"/>
    </xf>
    <xf numFmtId="174" fontId="90" fillId="32" borderId="143" xfId="35" applyNumberFormat="1" applyFont="1" applyFill="1" applyBorder="1" applyAlignment="1"/>
    <xf numFmtId="174" fontId="90" fillId="42" borderId="143" xfId="35" applyNumberFormat="1" applyFont="1" applyFill="1" applyBorder="1" applyAlignment="1"/>
    <xf numFmtId="184" fontId="78" fillId="39" borderId="143" xfId="39" applyNumberFormat="1" applyFont="1" applyFill="1" applyBorder="1" applyAlignment="1">
      <alignment vertical="top"/>
    </xf>
    <xf numFmtId="184" fontId="17" fillId="38" borderId="143" xfId="39" applyNumberFormat="1" applyFill="1" applyBorder="1" applyAlignment="1">
      <alignment vertical="top"/>
    </xf>
    <xf numFmtId="0" fontId="2" fillId="0" borderId="0" xfId="39" applyFont="1" applyAlignment="1">
      <alignment vertical="top"/>
    </xf>
    <xf numFmtId="184" fontId="17" fillId="32" borderId="143" xfId="39" applyNumberFormat="1" applyFill="1" applyBorder="1" applyAlignment="1">
      <alignment vertical="top"/>
    </xf>
    <xf numFmtId="184" fontId="17" fillId="42" borderId="143" xfId="39" applyNumberFormat="1" applyFill="1" applyBorder="1" applyAlignment="1">
      <alignment vertical="top"/>
    </xf>
    <xf numFmtId="184" fontId="2" fillId="32" borderId="143" xfId="118" applyNumberFormat="1" applyFont="1" applyFill="1" applyBorder="1" applyAlignment="1">
      <alignment vertical="top"/>
    </xf>
    <xf numFmtId="184" fontId="17" fillId="39" borderId="143" xfId="39" applyNumberFormat="1" applyFill="1" applyBorder="1" applyAlignment="1">
      <alignment vertical="top"/>
    </xf>
    <xf numFmtId="225" fontId="2" fillId="39" borderId="143" xfId="51567" applyNumberFormat="1" applyFont="1" applyFill="1" applyBorder="1" applyAlignment="1">
      <alignment vertical="top"/>
    </xf>
    <xf numFmtId="0" fontId="2" fillId="32" borderId="0" xfId="118" applyFont="1" applyFill="1" applyAlignment="1">
      <alignment vertical="top"/>
    </xf>
    <xf numFmtId="184" fontId="7" fillId="32" borderId="143" xfId="51569" applyNumberFormat="1" applyFill="1" applyBorder="1" applyAlignment="1">
      <alignment vertical="top"/>
    </xf>
    <xf numFmtId="0" fontId="2" fillId="0" borderId="0" xfId="0" applyFont="1" applyAlignment="1">
      <alignment horizontal="left" vertical="center" indent="5"/>
    </xf>
    <xf numFmtId="9" fontId="2" fillId="39" borderId="143" xfId="24" applyFont="1" applyFill="1" applyBorder="1" applyAlignment="1">
      <alignment vertical="top"/>
    </xf>
    <xf numFmtId="228" fontId="2" fillId="42" borderId="143" xfId="118" applyNumberFormat="1" applyFont="1" applyFill="1" applyBorder="1" applyAlignment="1">
      <alignment vertical="top"/>
    </xf>
    <xf numFmtId="184" fontId="2" fillId="42" borderId="143" xfId="118" applyNumberFormat="1" applyFont="1" applyFill="1" applyBorder="1" applyAlignment="1">
      <alignment vertical="top"/>
    </xf>
    <xf numFmtId="0" fontId="289" fillId="0" borderId="0" xfId="25" applyFont="1" applyFill="1" applyBorder="1">
      <alignment horizontal="right"/>
    </xf>
    <xf numFmtId="0" fontId="133" fillId="0" borderId="0" xfId="25" applyFont="1" applyFill="1" applyBorder="1">
      <alignment horizontal="right"/>
    </xf>
    <xf numFmtId="185" fontId="77" fillId="32" borderId="149" xfId="0" applyNumberFormat="1" applyFont="1" applyFill="1" applyBorder="1" applyAlignment="1">
      <alignment horizontal="right"/>
    </xf>
    <xf numFmtId="185" fontId="77" fillId="39" borderId="149" xfId="1" applyNumberFormat="1" applyFont="1" applyFill="1" applyBorder="1" applyAlignment="1">
      <alignment horizontal="right"/>
    </xf>
    <xf numFmtId="226" fontId="48" fillId="0" borderId="0" xfId="0" applyNumberFormat="1" applyFont="1"/>
    <xf numFmtId="177" fontId="48" fillId="0" borderId="0" xfId="0" applyNumberFormat="1" applyFont="1"/>
    <xf numFmtId="0" fontId="77" fillId="32" borderId="0" xfId="5" applyFont="1" applyFill="1"/>
    <xf numFmtId="185" fontId="77" fillId="32" borderId="149" xfId="1" applyNumberFormat="1" applyFont="1" applyFill="1" applyBorder="1" applyAlignment="1">
      <alignment horizontal="right"/>
    </xf>
    <xf numFmtId="0" fontId="62" fillId="32" borderId="0" xfId="5" applyFont="1" applyFill="1"/>
    <xf numFmtId="0" fontId="77" fillId="0" borderId="0" xfId="5" applyFont="1" applyFill="1" applyAlignment="1">
      <alignment horizontal="right"/>
    </xf>
    <xf numFmtId="0" fontId="77" fillId="0" borderId="0" xfId="5" applyFont="1" applyFill="1" applyAlignment="1">
      <alignment horizontal="left"/>
    </xf>
    <xf numFmtId="185" fontId="77" fillId="0" borderId="149" xfId="217" applyNumberFormat="1" applyFont="1" applyBorder="1" applyAlignment="1">
      <alignment horizontal="right"/>
    </xf>
    <xf numFmtId="0" fontId="62" fillId="0" borderId="0" xfId="5" applyFont="1" applyFill="1"/>
    <xf numFmtId="0" fontId="289" fillId="0" borderId="0" xfId="25" applyFont="1" applyFill="1">
      <alignment horizontal="right"/>
    </xf>
    <xf numFmtId="0" fontId="77" fillId="0" borderId="0" xfId="19" applyFont="1" applyFill="1">
      <alignment horizontal="left"/>
    </xf>
    <xf numFmtId="185" fontId="77" fillId="39" borderId="149" xfId="1" applyNumberFormat="1" applyFont="1" applyFill="1" applyBorder="1"/>
    <xf numFmtId="185" fontId="77" fillId="38" borderId="139" xfId="1" applyNumberFormat="1" applyFont="1" applyFill="1" applyBorder="1"/>
    <xf numFmtId="2" fontId="48" fillId="0" borderId="105" xfId="4" applyNumberFormat="1" applyFont="1" applyBorder="1"/>
    <xf numFmtId="0" fontId="62" fillId="32" borderId="0" xfId="5" applyFont="1" applyFill="1" applyAlignment="1"/>
    <xf numFmtId="2" fontId="48" fillId="0" borderId="0" xfId="4" applyNumberFormat="1" applyFont="1" applyBorder="1"/>
    <xf numFmtId="0" fontId="48" fillId="0" borderId="105" xfId="0" applyFont="1" applyBorder="1"/>
    <xf numFmtId="0" fontId="62" fillId="0" borderId="0" xfId="131" applyFill="1" applyBorder="1" applyAlignment="1">
      <alignment horizontal="left" wrapText="1"/>
    </xf>
    <xf numFmtId="176" fontId="73" fillId="84" borderId="0" xfId="139" applyNumberFormat="1" applyFill="1"/>
    <xf numFmtId="176" fontId="73" fillId="0" borderId="0" xfId="139" applyNumberFormat="1" applyAlignment="1">
      <alignment horizontal="center"/>
    </xf>
    <xf numFmtId="0" fontId="100" fillId="0" borderId="0" xfId="0" applyFont="1"/>
    <xf numFmtId="0" fontId="62" fillId="0" borderId="0" xfId="0" applyFont="1"/>
    <xf numFmtId="0" fontId="103" fillId="0" borderId="0" xfId="23" applyFont="1" applyBorder="1" applyAlignment="1" applyProtection="1"/>
    <xf numFmtId="0" fontId="2" fillId="0" borderId="0" xfId="139" applyFont="1" applyAlignment="1">
      <alignment horizontal="left"/>
    </xf>
    <xf numFmtId="0" fontId="48" fillId="0" borderId="171" xfId="139" applyFont="1" applyBorder="1"/>
    <xf numFmtId="0" fontId="60" fillId="0" borderId="171" xfId="139" applyFont="1" applyBorder="1"/>
    <xf numFmtId="0" fontId="48" fillId="0" borderId="172" xfId="139" applyFont="1" applyBorder="1"/>
    <xf numFmtId="0" fontId="73" fillId="45" borderId="0" xfId="139" applyFill="1"/>
    <xf numFmtId="0" fontId="24" fillId="39" borderId="170" xfId="139" applyFont="1" applyFill="1" applyBorder="1"/>
    <xf numFmtId="0" fontId="24" fillId="39" borderId="171" xfId="139" applyFont="1" applyFill="1" applyBorder="1"/>
    <xf numFmtId="0" fontId="24" fillId="39" borderId="172" xfId="139" applyFont="1" applyFill="1" applyBorder="1"/>
    <xf numFmtId="0" fontId="30" fillId="39" borderId="59" xfId="139" applyFont="1" applyFill="1" applyBorder="1"/>
    <xf numFmtId="0" fontId="73" fillId="45" borderId="59" xfId="139" applyFill="1" applyBorder="1"/>
    <xf numFmtId="0" fontId="73" fillId="45" borderId="105" xfId="139" applyFill="1" applyBorder="1"/>
    <xf numFmtId="0" fontId="45" fillId="39" borderId="7" xfId="139" applyFont="1" applyFill="1" applyBorder="1"/>
    <xf numFmtId="0" fontId="48" fillId="0" borderId="170" xfId="5" applyFill="1" applyBorder="1" applyAlignment="1"/>
    <xf numFmtId="0" fontId="60" fillId="0" borderId="171" xfId="17" applyFill="1" applyBorder="1"/>
    <xf numFmtId="0" fontId="48" fillId="0" borderId="171" xfId="5" applyFill="1" applyBorder="1"/>
    <xf numFmtId="170" fontId="62" fillId="32" borderId="171" xfId="20" applyNumberFormat="1" applyFill="1" applyBorder="1">
      <alignment horizontal="center" vertical="center" wrapText="1"/>
    </xf>
    <xf numFmtId="170" fontId="258" fillId="32" borderId="171" xfId="20" applyNumberFormat="1" applyFont="1" applyFill="1" applyBorder="1">
      <alignment horizontal="center" vertical="center" wrapText="1"/>
    </xf>
    <xf numFmtId="0" fontId="48" fillId="0" borderId="172" xfId="5" applyFill="1" applyBorder="1"/>
    <xf numFmtId="185" fontId="78" fillId="39" borderId="162" xfId="5" applyNumberFormat="1" applyFont="1" applyFill="1" applyBorder="1" applyAlignment="1"/>
    <xf numFmtId="185" fontId="78" fillId="32" borderId="162" xfId="0" applyNumberFormat="1" applyFont="1" applyFill="1" applyBorder="1"/>
    <xf numFmtId="185" fontId="78" fillId="83" borderId="162" xfId="1" applyNumberFormat="1" applyFont="1" applyFill="1" applyBorder="1"/>
    <xf numFmtId="177" fontId="77" fillId="0" borderId="0" xfId="5" applyNumberFormat="1" applyFont="1" applyFill="1" applyAlignment="1">
      <alignment horizontal="center"/>
    </xf>
    <xf numFmtId="185" fontId="78" fillId="32" borderId="162" xfId="1" applyNumberFormat="1" applyFont="1" applyFill="1" applyBorder="1"/>
    <xf numFmtId="185" fontId="78" fillId="30" borderId="162" xfId="1" applyNumberFormat="1" applyFont="1" applyFill="1" applyBorder="1"/>
    <xf numFmtId="0" fontId="77" fillId="0" borderId="0" xfId="32" applyFont="1" applyAlignment="1">
      <alignment vertical="center"/>
    </xf>
    <xf numFmtId="185" fontId="2" fillId="0" borderId="0" xfId="0" applyNumberFormat="1" applyFont="1"/>
    <xf numFmtId="0" fontId="78" fillId="0" borderId="0" xfId="0" applyFont="1" applyAlignment="1">
      <alignment horizontal="left" vertical="center"/>
    </xf>
    <xf numFmtId="185" fontId="2" fillId="0" borderId="162" xfId="1" applyNumberFormat="1" applyFont="1" applyBorder="1"/>
    <xf numFmtId="185" fontId="2" fillId="30" borderId="162" xfId="1" applyNumberFormat="1" applyFont="1" applyFill="1" applyBorder="1"/>
    <xf numFmtId="185" fontId="78" fillId="0" borderId="162" xfId="0" applyNumberFormat="1" applyFont="1" applyBorder="1"/>
    <xf numFmtId="185" fontId="78" fillId="0" borderId="162" xfId="1" applyNumberFormat="1" applyFont="1" applyBorder="1"/>
    <xf numFmtId="185" fontId="78" fillId="0" borderId="173" xfId="1" applyNumberFormat="1" applyFont="1" applyBorder="1"/>
    <xf numFmtId="185" fontId="78" fillId="32" borderId="173" xfId="0" applyNumberFormat="1" applyFont="1" applyFill="1" applyBorder="1"/>
    <xf numFmtId="227" fontId="78" fillId="30" borderId="173" xfId="0" applyNumberFormat="1" applyFont="1" applyFill="1" applyBorder="1"/>
    <xf numFmtId="0" fontId="48" fillId="0" borderId="170" xfId="139" applyFont="1" applyBorder="1"/>
    <xf numFmtId="0" fontId="73" fillId="0" borderId="171" xfId="139" applyBorder="1"/>
    <xf numFmtId="170" fontId="62" fillId="0" borderId="0" xfId="139" applyNumberFormat="1" applyFont="1" applyAlignment="1">
      <alignment horizontal="center" vertical="center" wrapText="1"/>
    </xf>
    <xf numFmtId="0" fontId="78" fillId="0" borderId="163" xfId="139" applyFont="1" applyBorder="1" applyAlignment="1">
      <alignment horizontal="left"/>
    </xf>
    <xf numFmtId="0" fontId="73" fillId="0" borderId="164" xfId="139" applyBorder="1"/>
    <xf numFmtId="185" fontId="78" fillId="0" borderId="162" xfId="32" applyNumberFormat="1" applyFont="1" applyBorder="1" applyAlignment="1">
      <alignment horizontal="right"/>
    </xf>
    <xf numFmtId="225" fontId="78" fillId="0" borderId="162" xfId="24" applyNumberFormat="1" applyFont="1" applyFill="1" applyBorder="1" applyAlignment="1"/>
    <xf numFmtId="185" fontId="78" fillId="0" borderId="162" xfId="139" applyNumberFormat="1" applyFont="1" applyBorder="1" applyAlignment="1">
      <alignment horizontal="center"/>
    </xf>
    <xf numFmtId="0" fontId="78" fillId="32" borderId="163" xfId="139" applyFont="1" applyFill="1" applyBorder="1" applyAlignment="1">
      <alignment horizontal="left"/>
    </xf>
    <xf numFmtId="185" fontId="77" fillId="39" borderId="162" xfId="32" applyNumberFormat="1" applyFont="1" applyFill="1" applyBorder="1" applyAlignment="1">
      <alignment horizontal="right"/>
    </xf>
    <xf numFmtId="225" fontId="77" fillId="39" borderId="162" xfId="24" applyNumberFormat="1" applyFont="1" applyFill="1" applyBorder="1" applyAlignment="1"/>
    <xf numFmtId="185" fontId="92" fillId="39" borderId="162" xfId="139" applyNumberFormat="1" applyFont="1" applyFill="1" applyBorder="1" applyAlignment="1">
      <alignment horizontal="center"/>
    </xf>
    <xf numFmtId="0" fontId="77" fillId="0" borderId="105" xfId="139" applyFont="1" applyBorder="1" applyAlignment="1">
      <alignment horizontal="left" vertical="top" wrapText="1"/>
    </xf>
    <xf numFmtId="0" fontId="76" fillId="32" borderId="8" xfId="35" applyFont="1" applyFill="1" applyBorder="1" applyAlignment="1">
      <alignment horizontal="center" vertical="center" wrapText="1"/>
    </xf>
    <xf numFmtId="0" fontId="90" fillId="32" borderId="0" xfId="35" applyFont="1" applyFill="1" applyAlignment="1"/>
    <xf numFmtId="0" fontId="78" fillId="32" borderId="0" xfId="43" applyFont="1" applyFill="1"/>
    <xf numFmtId="0" fontId="45" fillId="32" borderId="170" xfId="15" applyFill="1" applyBorder="1" applyAlignment="1"/>
    <xf numFmtId="0" fontId="36" fillId="32" borderId="171" xfId="35" applyFont="1" applyFill="1" applyBorder="1" applyAlignment="1"/>
    <xf numFmtId="0" fontId="24" fillId="32" borderId="171" xfId="35" applyFont="1" applyFill="1" applyBorder="1" applyAlignment="1"/>
    <xf numFmtId="0" fontId="24" fillId="32" borderId="171" xfId="35" applyFont="1" applyFill="1" applyBorder="1"/>
    <xf numFmtId="0" fontId="48" fillId="32" borderId="171" xfId="5" applyFill="1" applyBorder="1"/>
    <xf numFmtId="0" fontId="24" fillId="32" borderId="172" xfId="35" applyFont="1" applyFill="1" applyBorder="1" applyAlignment="1"/>
    <xf numFmtId="0" fontId="45" fillId="32" borderId="59" xfId="15" applyFill="1" applyBorder="1" applyAlignment="1"/>
    <xf numFmtId="0" fontId="76" fillId="32" borderId="0" xfId="35" applyFont="1" applyFill="1" applyAlignment="1">
      <alignment horizontal="center" vertical="center" wrapText="1"/>
    </xf>
    <xf numFmtId="0" fontId="2" fillId="0" borderId="0" xfId="0" applyFont="1" applyAlignment="1">
      <alignment horizontal="center" vertical="center" wrapText="1"/>
    </xf>
    <xf numFmtId="177" fontId="78" fillId="32" borderId="0" xfId="43" applyNumberFormat="1" applyFont="1" applyFill="1"/>
    <xf numFmtId="0" fontId="48" fillId="32" borderId="59" xfId="5" applyFill="1" applyBorder="1" applyAlignment="1"/>
    <xf numFmtId="0" fontId="14" fillId="32" borderId="0" xfId="43" applyFill="1" applyAlignment="1">
      <alignment horizontal="right"/>
    </xf>
    <xf numFmtId="0" fontId="83" fillId="32" borderId="0" xfId="43" applyFont="1" applyFill="1"/>
    <xf numFmtId="0" fontId="77" fillId="32" borderId="0" xfId="43" applyFont="1" applyFill="1" applyAlignment="1">
      <alignment horizontal="center"/>
    </xf>
    <xf numFmtId="0" fontId="253" fillId="47" borderId="0" xfId="0" applyFont="1" applyFill="1"/>
    <xf numFmtId="0" fontId="69" fillId="32" borderId="0" xfId="45" applyFont="1" applyFill="1"/>
    <xf numFmtId="0" fontId="14" fillId="32" borderId="0" xfId="45" applyFill="1"/>
    <xf numFmtId="0" fontId="48" fillId="32" borderId="0" xfId="5" quotePrefix="1" applyFill="1" applyAlignment="1">
      <alignment horizontal="center" vertical="center" wrapText="1"/>
    </xf>
    <xf numFmtId="171" fontId="48" fillId="0" borderId="0" xfId="5" quotePrefix="1" applyNumberFormat="1" applyFill="1" applyAlignment="1">
      <alignment horizontal="right" vertical="center" wrapText="1"/>
    </xf>
    <xf numFmtId="0" fontId="48" fillId="0" borderId="0" xfId="5" quotePrefix="1" applyFill="1" applyAlignment="1">
      <alignment horizontal="center" vertical="center" wrapText="1"/>
    </xf>
    <xf numFmtId="0" fontId="130" fillId="32" borderId="59" xfId="5" applyFont="1" applyFill="1" applyBorder="1" applyAlignment="1">
      <alignment horizontal="center"/>
    </xf>
    <xf numFmtId="0" fontId="128" fillId="32" borderId="0" xfId="5" applyFont="1" applyFill="1"/>
    <xf numFmtId="0" fontId="128" fillId="0" borderId="0" xfId="5" applyFont="1" applyFill="1"/>
    <xf numFmtId="0" fontId="48" fillId="32" borderId="59" xfId="5" applyFill="1" applyBorder="1" applyAlignment="1">
      <alignment horizontal="center"/>
    </xf>
    <xf numFmtId="10" fontId="48" fillId="32" borderId="0" xfId="5" applyNumberFormat="1" applyFill="1" applyAlignment="1"/>
    <xf numFmtId="0" fontId="130" fillId="0" borderId="0" xfId="0" applyFont="1"/>
    <xf numFmtId="0" fontId="21" fillId="0" borderId="0" xfId="0" applyFont="1" applyAlignment="1">
      <alignment wrapText="1"/>
    </xf>
    <xf numFmtId="0" fontId="259" fillId="0" borderId="0" xfId="0" applyFont="1" applyAlignment="1">
      <alignment horizontal="center" wrapText="1"/>
    </xf>
    <xf numFmtId="0" fontId="130" fillId="32" borderId="0" xfId="5" applyFont="1" applyFill="1" applyAlignment="1">
      <alignment horizontal="center"/>
    </xf>
    <xf numFmtId="0" fontId="124" fillId="32" borderId="0" xfId="5" applyFont="1" applyFill="1" applyAlignment="1">
      <alignment horizontal="center"/>
    </xf>
    <xf numFmtId="0" fontId="135" fillId="0" borderId="105" xfId="0" applyFont="1" applyBorder="1"/>
    <xf numFmtId="0" fontId="21" fillId="0" borderId="0" xfId="0" applyFont="1"/>
    <xf numFmtId="0" fontId="95" fillId="32" borderId="0" xfId="43" applyFont="1" applyFill="1"/>
    <xf numFmtId="0" fontId="45" fillId="32" borderId="0" xfId="43" applyFont="1" applyFill="1" applyAlignment="1">
      <alignment horizontal="left" vertical="center"/>
    </xf>
    <xf numFmtId="0" fontId="78" fillId="32" borderId="0" xfId="43" applyFont="1" applyFill="1" applyAlignment="1">
      <alignment horizontal="center" vertical="center"/>
    </xf>
    <xf numFmtId="0" fontId="48" fillId="32" borderId="0" xfId="5" applyFill="1" applyAlignment="1">
      <alignment horizontal="center" vertical="center"/>
    </xf>
    <xf numFmtId="0" fontId="81" fillId="32" borderId="0" xfId="43" applyFont="1" applyFill="1" applyAlignment="1">
      <alignment horizontal="left" vertical="center"/>
    </xf>
    <xf numFmtId="0" fontId="127" fillId="32" borderId="0" xfId="43" applyFont="1" applyFill="1"/>
    <xf numFmtId="0" fontId="124" fillId="32" borderId="0" xfId="5" applyFont="1" applyFill="1"/>
    <xf numFmtId="0" fontId="124" fillId="32" borderId="0" xfId="5" applyFont="1" applyFill="1" applyAlignment="1"/>
    <xf numFmtId="0" fontId="124" fillId="32" borderId="0" xfId="0" applyFont="1" applyFill="1"/>
    <xf numFmtId="0" fontId="132" fillId="0" borderId="0" xfId="43" applyFont="1"/>
    <xf numFmtId="0" fontId="45" fillId="0" borderId="173" xfId="0" applyFont="1" applyBorder="1"/>
    <xf numFmtId="0" fontId="78" fillId="0" borderId="173" xfId="68" applyFont="1" applyBorder="1" applyAlignment="1">
      <alignment horizontal="center"/>
    </xf>
    <xf numFmtId="0" fontId="78" fillId="0" borderId="170" xfId="68" applyFont="1" applyBorder="1" applyAlignment="1">
      <alignment horizontal="center"/>
    </xf>
    <xf numFmtId="177" fontId="78" fillId="0" borderId="174" xfId="70" applyNumberFormat="1" applyFont="1" applyBorder="1" applyAlignment="1">
      <alignment horizontal="center"/>
    </xf>
    <xf numFmtId="0" fontId="78" fillId="0" borderId="172" xfId="69" applyFont="1" applyBorder="1" applyAlignment="1">
      <alignment horizontal="center"/>
    </xf>
    <xf numFmtId="0" fontId="78" fillId="0" borderId="173" xfId="69" applyFont="1" applyBorder="1" applyAlignment="1">
      <alignment horizontal="center"/>
    </xf>
    <xf numFmtId="0" fontId="45" fillId="0" borderId="171" xfId="0" applyFont="1" applyBorder="1"/>
    <xf numFmtId="2" fontId="78" fillId="0" borderId="173" xfId="71" applyNumberFormat="1" applyFont="1" applyBorder="1" applyAlignment="1">
      <alignment horizontal="center"/>
    </xf>
    <xf numFmtId="0" fontId="45" fillId="0" borderId="8" xfId="0" applyFont="1" applyBorder="1"/>
    <xf numFmtId="0" fontId="78" fillId="32" borderId="0" xfId="5" applyFont="1" applyFill="1" applyAlignment="1">
      <alignment horizontal="center" vertical="center"/>
    </xf>
    <xf numFmtId="0" fontId="81" fillId="0" borderId="0" xfId="68" applyFont="1" applyAlignment="1">
      <alignment horizontal="center"/>
    </xf>
    <xf numFmtId="0" fontId="81" fillId="0" borderId="0" xfId="70" applyFont="1" applyAlignment="1">
      <alignment horizontal="center"/>
    </xf>
    <xf numFmtId="3" fontId="81" fillId="32" borderId="0" xfId="5" applyNumberFormat="1" applyFont="1" applyFill="1" applyAlignment="1">
      <alignment horizontal="center" vertical="center"/>
    </xf>
    <xf numFmtId="0" fontId="81" fillId="0" borderId="0" xfId="69" applyFont="1" applyAlignment="1">
      <alignment horizontal="center"/>
    </xf>
    <xf numFmtId="0" fontId="81" fillId="0" borderId="0" xfId="71" applyFont="1" applyAlignment="1">
      <alignment horizontal="center"/>
    </xf>
    <xf numFmtId="0" fontId="126" fillId="32" borderId="0" xfId="43" applyFont="1" applyFill="1" applyAlignment="1">
      <alignment horizontal="left" vertical="center"/>
    </xf>
    <xf numFmtId="0" fontId="127" fillId="32" borderId="0" xfId="5" applyFont="1" applyFill="1" applyAlignment="1">
      <alignment horizontal="center" vertical="center"/>
    </xf>
    <xf numFmtId="0" fontId="124" fillId="32" borderId="0" xfId="5" applyFont="1" applyFill="1" applyAlignment="1">
      <alignment horizontal="center" vertical="center"/>
    </xf>
    <xf numFmtId="177" fontId="13" fillId="0" borderId="173" xfId="59" applyNumberFormat="1" applyBorder="1"/>
    <xf numFmtId="177" fontId="13" fillId="0" borderId="175" xfId="59" applyNumberFormat="1" applyBorder="1"/>
    <xf numFmtId="177" fontId="13" fillId="0" borderId="174" xfId="59" applyNumberFormat="1" applyBorder="1"/>
    <xf numFmtId="177" fontId="13" fillId="0" borderId="173" xfId="60" applyNumberFormat="1" applyBorder="1"/>
    <xf numFmtId="177" fontId="13" fillId="0" borderId="175" xfId="60" applyNumberFormat="1" applyBorder="1"/>
    <xf numFmtId="177" fontId="13" fillId="0" borderId="176" xfId="60" applyNumberFormat="1" applyBorder="1"/>
    <xf numFmtId="0" fontId="13" fillId="0" borderId="172" xfId="61" applyBorder="1"/>
    <xf numFmtId="0" fontId="13" fillId="0" borderId="173" xfId="61" applyBorder="1"/>
    <xf numFmtId="0" fontId="14" fillId="32" borderId="0" xfId="44" applyFill="1" applyAlignment="1">
      <alignment horizontal="right"/>
    </xf>
    <xf numFmtId="0" fontId="78" fillId="32" borderId="0" xfId="44" applyFont="1" applyFill="1"/>
    <xf numFmtId="0" fontId="77" fillId="32" borderId="0" xfId="44" applyFont="1" applyFill="1" applyAlignment="1">
      <alignment horizontal="center"/>
    </xf>
    <xf numFmtId="0" fontId="48" fillId="32" borderId="8" xfId="30" applyFill="1" applyBorder="1">
      <alignment horizontal="left"/>
    </xf>
    <xf numFmtId="0" fontId="0" fillId="32" borderId="8" xfId="0" applyFill="1" applyBorder="1"/>
    <xf numFmtId="0" fontId="40" fillId="32" borderId="8" xfId="33" applyFill="1" applyBorder="1"/>
    <xf numFmtId="0" fontId="24" fillId="39" borderId="170" xfId="35" applyFont="1" applyFill="1" applyBorder="1" applyAlignment="1"/>
    <xf numFmtId="0" fontId="24" fillId="39" borderId="171" xfId="35" applyFont="1" applyFill="1" applyBorder="1" applyAlignment="1"/>
    <xf numFmtId="0" fontId="24" fillId="39" borderId="171" xfId="35" applyFont="1" applyFill="1" applyBorder="1"/>
    <xf numFmtId="0" fontId="76" fillId="0" borderId="170" xfId="35" applyFont="1" applyFill="1" applyBorder="1"/>
    <xf numFmtId="0" fontId="24" fillId="0" borderId="171" xfId="35" applyFont="1" applyFill="1" applyBorder="1"/>
    <xf numFmtId="0" fontId="0" fillId="38" borderId="171" xfId="0" applyFill="1" applyBorder="1"/>
    <xf numFmtId="0" fontId="0" fillId="38" borderId="172" xfId="0" applyFill="1" applyBorder="1"/>
    <xf numFmtId="0" fontId="55" fillId="39" borderId="8" xfId="14" applyFill="1" applyBorder="1">
      <alignment vertical="top" wrapText="1"/>
    </xf>
    <xf numFmtId="0" fontId="0" fillId="38" borderId="9" xfId="0" applyFill="1" applyBorder="1"/>
    <xf numFmtId="0" fontId="265" fillId="39" borderId="170" xfId="35" applyFont="1" applyFill="1" applyBorder="1" applyAlignment="1" applyProtection="1">
      <alignment horizontal="center"/>
      <protection locked="0"/>
    </xf>
    <xf numFmtId="0" fontId="76" fillId="38" borderId="177" xfId="35" applyFont="1" applyFill="1" applyBorder="1"/>
    <xf numFmtId="0" fontId="23" fillId="39" borderId="178" xfId="35" applyFont="1" applyFill="1" applyBorder="1" applyProtection="1">
      <protection locked="0"/>
    </xf>
    <xf numFmtId="0" fontId="55" fillId="39" borderId="178" xfId="14" applyFill="1" applyBorder="1" applyAlignment="1" applyProtection="1">
      <alignment horizontal="left" vertical="top" wrapText="1"/>
      <protection locked="0"/>
    </xf>
    <xf numFmtId="0" fontId="23" fillId="39" borderId="179" xfId="35" applyFont="1" applyFill="1" applyBorder="1" applyProtection="1">
      <protection locked="0"/>
    </xf>
    <xf numFmtId="0" fontId="23" fillId="39" borderId="0" xfId="35" applyFont="1" applyFill="1" applyProtection="1">
      <protection locked="0"/>
    </xf>
    <xf numFmtId="0" fontId="23" fillId="39" borderId="180" xfId="35" applyFont="1" applyFill="1" applyBorder="1" applyProtection="1">
      <protection locked="0"/>
    </xf>
    <xf numFmtId="0" fontId="266" fillId="39" borderId="7" xfId="15" applyFont="1" applyFill="1" applyBorder="1" applyAlignment="1" applyProtection="1">
      <alignment horizontal="center"/>
      <protection locked="0"/>
    </xf>
    <xf numFmtId="0" fontId="266" fillId="39" borderId="99" xfId="15" applyFont="1" applyFill="1" applyBorder="1" applyAlignment="1" applyProtection="1">
      <alignment horizontal="center"/>
      <protection locked="0"/>
    </xf>
    <xf numFmtId="0" fontId="266" fillId="39" borderId="99" xfId="15" applyFont="1" applyFill="1" applyBorder="1" applyAlignment="1" applyProtection="1">
      <protection locked="0"/>
    </xf>
    <xf numFmtId="0" fontId="23" fillId="39" borderId="99" xfId="35" applyFont="1" applyFill="1" applyBorder="1" applyProtection="1">
      <protection locked="0"/>
    </xf>
    <xf numFmtId="0" fontId="55" fillId="39" borderId="99" xfId="14" applyFill="1" applyBorder="1" applyAlignment="1" applyProtection="1">
      <alignment horizontal="left" vertical="top" wrapText="1"/>
      <protection locked="0"/>
    </xf>
    <xf numFmtId="0" fontId="23" fillId="39" borderId="9" xfId="35" applyFont="1" applyFill="1" applyBorder="1" applyProtection="1">
      <protection locked="0"/>
    </xf>
    <xf numFmtId="14" fontId="74" fillId="0" borderId="0" xfId="33" applyNumberFormat="1" applyFont="1"/>
    <xf numFmtId="14" fontId="95" fillId="0" borderId="0" xfId="33" applyNumberFormat="1" applyFont="1"/>
    <xf numFmtId="0" fontId="15" fillId="0" borderId="0" xfId="0" applyFont="1"/>
    <xf numFmtId="0" fontId="69" fillId="0" borderId="0" xfId="0" applyFont="1" applyAlignment="1">
      <alignment vertical="top" wrapText="1"/>
    </xf>
    <xf numFmtId="0" fontId="2" fillId="0" borderId="0" xfId="0" applyFont="1" applyAlignment="1">
      <alignment vertical="top" wrapText="1"/>
    </xf>
    <xf numFmtId="0" fontId="15" fillId="0" borderId="0" xfId="0" applyFont="1" applyAlignment="1">
      <alignment vertical="top" wrapText="1"/>
    </xf>
    <xf numFmtId="14" fontId="95" fillId="0" borderId="0" xfId="33" applyNumberFormat="1" applyFont="1" applyAlignment="1">
      <alignment vertical="top" wrapText="1"/>
    </xf>
    <xf numFmtId="0" fontId="70" fillId="0" borderId="0" xfId="33" applyFont="1"/>
    <xf numFmtId="0" fontId="73" fillId="0" borderId="0" xfId="33" applyFont="1"/>
    <xf numFmtId="14" fontId="94" fillId="0" borderId="0" xfId="33" applyNumberFormat="1" applyFont="1"/>
    <xf numFmtId="0" fontId="72" fillId="0" borderId="0" xfId="33" applyFont="1"/>
    <xf numFmtId="0" fontId="78" fillId="0" borderId="0" xfId="33" applyFont="1" applyAlignment="1">
      <alignment vertical="top" wrapText="1"/>
    </xf>
    <xf numFmtId="14" fontId="70" fillId="0" borderId="0" xfId="33" applyNumberFormat="1" applyFont="1"/>
    <xf numFmtId="229" fontId="31" fillId="0" borderId="0" xfId="0" applyNumberFormat="1" applyFont="1" applyAlignment="1">
      <alignment horizontal="center"/>
    </xf>
    <xf numFmtId="0" fontId="55" fillId="39" borderId="59" xfId="139" applyFont="1" applyFill="1" applyBorder="1" applyAlignment="1">
      <alignment horizontal="left" vertical="top" wrapText="1"/>
    </xf>
    <xf numFmtId="0" fontId="55" fillId="39" borderId="0" xfId="139" applyFont="1" applyFill="1" applyAlignment="1">
      <alignment horizontal="left" vertical="top" wrapText="1"/>
    </xf>
    <xf numFmtId="0" fontId="55" fillId="39" borderId="105" xfId="139" applyFont="1" applyFill="1" applyBorder="1" applyAlignment="1">
      <alignment horizontal="left" vertical="top" wrapText="1"/>
    </xf>
    <xf numFmtId="0" fontId="0" fillId="0" borderId="0" xfId="0" applyAlignment="1">
      <alignment horizontal="left" vertical="top" wrapText="1"/>
    </xf>
    <xf numFmtId="0" fontId="96" fillId="2" borderId="143" xfId="0" applyFont="1" applyFill="1" applyBorder="1" applyAlignment="1">
      <alignment horizontal="left"/>
    </xf>
    <xf numFmtId="0" fontId="0" fillId="0" borderId="143" xfId="0" applyBorder="1"/>
    <xf numFmtId="0" fontId="77" fillId="0" borderId="0" xfId="19" applyFont="1" applyFill="1" applyBorder="1">
      <alignment horizontal="left"/>
    </xf>
    <xf numFmtId="0" fontId="78" fillId="0" borderId="0" xfId="19" applyFont="1" applyFill="1" applyBorder="1">
      <alignment horizontal="left"/>
    </xf>
    <xf numFmtId="0" fontId="45" fillId="38" borderId="59" xfId="14" applyFont="1" applyFill="1" applyBorder="1">
      <alignment vertical="top" wrapText="1"/>
    </xf>
    <xf numFmtId="0" fontId="45" fillId="38" borderId="0" xfId="14" applyFont="1" applyFill="1" applyBorder="1">
      <alignment vertical="top" wrapText="1"/>
    </xf>
    <xf numFmtId="0" fontId="45" fillId="38" borderId="105" xfId="14" applyFont="1" applyFill="1" applyBorder="1">
      <alignment vertical="top" wrapText="1"/>
    </xf>
    <xf numFmtId="0" fontId="2" fillId="0" borderId="0" xfId="0" applyFont="1"/>
    <xf numFmtId="0" fontId="62" fillId="0" borderId="0" xfId="5" applyFont="1" applyFill="1" applyAlignment="1">
      <alignment horizontal="center"/>
    </xf>
    <xf numFmtId="0" fontId="55" fillId="39" borderId="59" xfId="14" applyFill="1" applyBorder="1" applyAlignment="1">
      <alignment horizontal="left" vertical="top" wrapText="1"/>
    </xf>
    <xf numFmtId="0" fontId="55" fillId="39" borderId="0" xfId="14" applyFill="1" applyBorder="1" applyAlignment="1">
      <alignment horizontal="left" vertical="top" wrapText="1"/>
    </xf>
    <xf numFmtId="0" fontId="96" fillId="2" borderId="149" xfId="0" applyFont="1" applyFill="1" applyBorder="1" applyAlignment="1">
      <alignment horizontal="left"/>
    </xf>
    <xf numFmtId="0" fontId="0" fillId="0" borderId="149" xfId="0" applyBorder="1"/>
    <xf numFmtId="0" fontId="31" fillId="39" borderId="8" xfId="13" applyFont="1" applyFill="1" applyBorder="1" applyAlignment="1">
      <alignment horizontal="left" wrapText="1"/>
    </xf>
    <xf numFmtId="0" fontId="45" fillId="38" borderId="59" xfId="14" applyFont="1" applyFill="1" applyBorder="1" applyAlignment="1">
      <alignment horizontal="left" vertical="top" wrapText="1"/>
    </xf>
    <xf numFmtId="0" fontId="45" fillId="38" borderId="0" xfId="14" applyFont="1" applyFill="1" applyBorder="1" applyAlignment="1">
      <alignment horizontal="left" vertical="top" wrapText="1"/>
    </xf>
    <xf numFmtId="0" fontId="75" fillId="0" borderId="0" xfId="0" applyFont="1" applyAlignment="1">
      <alignment horizontal="left"/>
    </xf>
    <xf numFmtId="0" fontId="78" fillId="0" borderId="0" xfId="0" applyFont="1" applyAlignment="1">
      <alignment horizontal="left" vertical="top" wrapText="1"/>
    </xf>
    <xf numFmtId="0" fontId="75" fillId="32" borderId="0" xfId="0" applyFont="1" applyFill="1" applyAlignment="1">
      <alignment horizontal="left" vertical="top" wrapText="1"/>
    </xf>
    <xf numFmtId="0" fontId="2" fillId="0" borderId="0" xfId="0" applyFont="1" applyAlignment="1">
      <alignment horizontal="left" vertical="top" wrapText="1"/>
    </xf>
    <xf numFmtId="0" fontId="75" fillId="32" borderId="0" xfId="0" applyFont="1" applyFill="1" applyAlignment="1">
      <alignment horizontal="left"/>
    </xf>
    <xf numFmtId="0" fontId="48" fillId="32" borderId="0" xfId="0" applyFont="1" applyFill="1" applyAlignment="1">
      <alignment horizontal="left" vertical="top" wrapText="1"/>
    </xf>
    <xf numFmtId="0" fontId="48" fillId="32" borderId="105" xfId="0" applyFont="1" applyFill="1" applyBorder="1" applyAlignment="1">
      <alignment horizontal="left" vertical="top" wrapText="1"/>
    </xf>
    <xf numFmtId="0" fontId="274" fillId="32" borderId="0" xfId="0" applyFont="1" applyFill="1" applyAlignment="1">
      <alignment horizontal="left"/>
    </xf>
    <xf numFmtId="0" fontId="75" fillId="32" borderId="0" xfId="0" quotePrefix="1" applyFont="1" applyFill="1" applyAlignment="1">
      <alignment horizontal="left" vertical="top" wrapText="1"/>
    </xf>
    <xf numFmtId="0" fontId="78" fillId="0" borderId="8" xfId="0" applyFont="1" applyBorder="1" applyAlignment="1">
      <alignment horizontal="left" vertical="top" wrapText="1"/>
    </xf>
    <xf numFmtId="0" fontId="48" fillId="0" borderId="151" xfId="5" applyFill="1" applyBorder="1" applyAlignment="1">
      <alignment horizontal="center" vertical="center"/>
    </xf>
    <xf numFmtId="0" fontId="48" fillId="0" borderId="153" xfId="5" applyFill="1" applyBorder="1" applyAlignment="1">
      <alignment horizontal="center" vertical="center"/>
    </xf>
    <xf numFmtId="0" fontId="48" fillId="0" borderId="151" xfId="5" applyFill="1" applyBorder="1" applyAlignment="1">
      <alignment horizontal="center"/>
    </xf>
    <xf numFmtId="0" fontId="48" fillId="0" borderId="153" xfId="5" applyFill="1" applyBorder="1" applyAlignment="1">
      <alignment horizontal="center"/>
    </xf>
    <xf numFmtId="0" fontId="48" fillId="0" borderId="48" xfId="5" applyFill="1" applyBorder="1" applyAlignment="1">
      <alignment horizontal="center"/>
    </xf>
    <xf numFmtId="0" fontId="48" fillId="0" borderId="35" xfId="5" applyFill="1" applyBorder="1" applyAlignment="1">
      <alignment horizontal="center"/>
    </xf>
    <xf numFmtId="0" fontId="78" fillId="0" borderId="149" xfId="5" applyFont="1" applyFill="1" applyBorder="1" applyAlignment="1">
      <alignment horizontal="center" vertical="center" wrapText="1"/>
    </xf>
    <xf numFmtId="177" fontId="77" fillId="0" borderId="8" xfId="32" applyNumberFormat="1" applyFont="1" applyBorder="1" applyAlignment="1">
      <alignment horizontal="center" wrapText="1"/>
    </xf>
    <xf numFmtId="0" fontId="81" fillId="0" borderId="151" xfId="32" applyFont="1" applyBorder="1" applyAlignment="1">
      <alignment vertical="top" wrapText="1"/>
    </xf>
    <xf numFmtId="0" fontId="83" fillId="0" borderId="154" xfId="0" applyFont="1" applyBorder="1" applyAlignment="1">
      <alignment wrapText="1"/>
    </xf>
    <xf numFmtId="0" fontId="83" fillId="0" borderId="153" xfId="0" applyFont="1" applyBorder="1" applyAlignment="1">
      <alignment wrapText="1"/>
    </xf>
    <xf numFmtId="0" fontId="77" fillId="0" borderId="8" xfId="32" applyFont="1" applyBorder="1" applyAlignment="1">
      <alignment horizontal="center" wrapText="1"/>
    </xf>
    <xf numFmtId="0" fontId="45" fillId="0" borderId="8" xfId="5" applyFont="1" applyFill="1" applyBorder="1" applyAlignment="1">
      <alignment horizontal="center" vertical="center"/>
    </xf>
    <xf numFmtId="0" fontId="77" fillId="39" borderId="149" xfId="0" applyFont="1" applyFill="1" applyBorder="1" applyAlignment="1">
      <alignment horizontal="center"/>
    </xf>
    <xf numFmtId="0" fontId="77" fillId="39" borderId="151" xfId="5" applyFont="1" applyFill="1" applyBorder="1" applyAlignment="1">
      <alignment horizontal="center"/>
    </xf>
    <xf numFmtId="0" fontId="77" fillId="39" borderId="154" xfId="5" applyFont="1" applyFill="1" applyBorder="1" applyAlignment="1">
      <alignment horizontal="center"/>
    </xf>
    <xf numFmtId="0" fontId="77" fillId="39" borderId="153" xfId="5" applyFont="1" applyFill="1" applyBorder="1" applyAlignment="1">
      <alignment horizontal="center"/>
    </xf>
    <xf numFmtId="0" fontId="69" fillId="39" borderId="151" xfId="0" applyFont="1" applyFill="1" applyBorder="1" applyAlignment="1">
      <alignment horizontal="center"/>
    </xf>
    <xf numFmtId="0" fontId="69" fillId="39" borderId="153" xfId="0" applyFont="1" applyFill="1" applyBorder="1" applyAlignment="1">
      <alignment horizontal="center"/>
    </xf>
    <xf numFmtId="0" fontId="78" fillId="0" borderId="149" xfId="5" applyFont="1" applyFill="1" applyBorder="1" applyAlignment="1">
      <alignment horizontal="center"/>
    </xf>
    <xf numFmtId="0" fontId="77" fillId="39" borderId="149" xfId="5" applyFont="1" applyFill="1" applyBorder="1" applyAlignment="1">
      <alignment horizontal="center"/>
    </xf>
    <xf numFmtId="0" fontId="78" fillId="0" borderId="151" xfId="32" applyFont="1" applyBorder="1" applyAlignment="1">
      <alignment vertical="top"/>
    </xf>
    <xf numFmtId="0" fontId="2" fillId="0" borderId="154" xfId="0" applyFont="1" applyBorder="1"/>
    <xf numFmtId="0" fontId="2" fillId="0" borderId="153" xfId="0" applyFont="1" applyBorder="1"/>
    <xf numFmtId="0" fontId="61" fillId="0" borderId="0" xfId="32" applyFont="1" applyAlignment="1">
      <alignment horizontal="center" vertical="center" wrapText="1"/>
    </xf>
    <xf numFmtId="0" fontId="77" fillId="39" borderId="33" xfId="5" applyFont="1" applyFill="1" applyBorder="1" applyAlignment="1">
      <alignment horizontal="center"/>
    </xf>
    <xf numFmtId="0" fontId="77" fillId="39" borderId="34" xfId="5" applyFont="1" applyFill="1" applyBorder="1" applyAlignment="1">
      <alignment horizontal="center"/>
    </xf>
    <xf numFmtId="0" fontId="77" fillId="39" borderId="50" xfId="5" applyFont="1" applyFill="1" applyBorder="1" applyAlignment="1">
      <alignment horizontal="center"/>
    </xf>
    <xf numFmtId="0" fontId="77" fillId="39" borderId="33" xfId="21" applyFont="1" applyFill="1" applyBorder="1">
      <alignment horizontal="center" wrapText="1"/>
    </xf>
    <xf numFmtId="0" fontId="77" fillId="39" borderId="34" xfId="21" applyFont="1" applyFill="1" applyBorder="1">
      <alignment horizontal="center" wrapText="1"/>
    </xf>
    <xf numFmtId="0" fontId="77" fillId="39" borderId="50" xfId="21" applyFont="1" applyFill="1" applyBorder="1">
      <alignment horizontal="center" wrapText="1"/>
    </xf>
    <xf numFmtId="0" fontId="77" fillId="39" borderId="13" xfId="32" applyFont="1" applyFill="1" applyBorder="1" applyAlignment="1">
      <alignment horizontal="center" vertical="center" wrapText="1"/>
    </xf>
    <xf numFmtId="0" fontId="48" fillId="0" borderId="53" xfId="5" applyFill="1" applyBorder="1" applyAlignment="1">
      <alignment horizontal="center" vertical="center"/>
    </xf>
    <xf numFmtId="0" fontId="48" fillId="0" borderId="52" xfId="5" applyFill="1" applyBorder="1" applyAlignment="1">
      <alignment horizontal="center" vertical="center"/>
    </xf>
    <xf numFmtId="0" fontId="78" fillId="0" borderId="151" xfId="32" applyFont="1" applyBorder="1" applyAlignment="1">
      <alignment vertical="center" wrapText="1"/>
    </xf>
    <xf numFmtId="0" fontId="2" fillId="0" borderId="154" xfId="0" applyFont="1" applyBorder="1" applyAlignment="1">
      <alignment vertical="center" wrapText="1"/>
    </xf>
    <xf numFmtId="0" fontId="2" fillId="0" borderId="153" xfId="0" applyFont="1" applyBorder="1" applyAlignment="1">
      <alignment vertical="center" wrapText="1"/>
    </xf>
    <xf numFmtId="0" fontId="48" fillId="0" borderId="0" xfId="5" applyFill="1" applyAlignment="1">
      <alignment horizontal="left" wrapText="1"/>
    </xf>
    <xf numFmtId="171" fontId="69" fillId="0" borderId="0" xfId="5" applyNumberFormat="1" applyFont="1" applyFill="1" applyAlignment="1">
      <alignment horizontal="center" vertical="center" wrapText="1"/>
    </xf>
    <xf numFmtId="0" fontId="77" fillId="0" borderId="0" xfId="5" applyFont="1" applyFill="1" applyAlignment="1">
      <alignment horizontal="center" vertical="center" wrapText="1"/>
    </xf>
    <xf numFmtId="0" fontId="77" fillId="0" borderId="0" xfId="5" applyFont="1" applyFill="1" applyAlignment="1">
      <alignment horizontal="center" vertical="top" wrapText="1"/>
    </xf>
    <xf numFmtId="0" fontId="0" fillId="0" borderId="8" xfId="0" applyBorder="1" applyAlignment="1">
      <alignment horizontal="center" vertical="top" wrapText="1"/>
    </xf>
    <xf numFmtId="0" fontId="69" fillId="0" borderId="0" xfId="0" applyFont="1" applyAlignment="1">
      <alignment horizontal="center" vertical="top" wrapText="1"/>
    </xf>
    <xf numFmtId="0" fontId="0" fillId="0" borderId="51" xfId="0" applyBorder="1" applyAlignment="1">
      <alignment horizontal="center" vertical="top" wrapText="1"/>
    </xf>
    <xf numFmtId="170" fontId="62" fillId="0" borderId="0" xfId="5" applyNumberFormat="1" applyFont="1" applyFill="1" applyAlignment="1">
      <alignment horizontal="center" vertical="center"/>
    </xf>
    <xf numFmtId="0" fontId="62" fillId="0" borderId="0" xfId="5" applyFont="1" applyFill="1" applyAlignment="1">
      <alignment horizontal="center" vertical="center"/>
    </xf>
    <xf numFmtId="170" fontId="62" fillId="0" borderId="0" xfId="5" quotePrefix="1" applyNumberFormat="1" applyFont="1" applyFill="1" applyAlignment="1">
      <alignment horizontal="center" vertical="center" wrapText="1"/>
    </xf>
    <xf numFmtId="0" fontId="62" fillId="0" borderId="0" xfId="5" quotePrefix="1" applyFont="1" applyFill="1" applyAlignment="1">
      <alignment horizontal="center" vertical="center" wrapText="1"/>
    </xf>
    <xf numFmtId="0" fontId="61" fillId="0" borderId="0" xfId="5" applyFont="1" applyFill="1" applyAlignment="1">
      <alignment horizontal="left" vertical="center"/>
    </xf>
    <xf numFmtId="0" fontId="55" fillId="39" borderId="15" xfId="139" applyFont="1" applyFill="1" applyBorder="1" applyAlignment="1">
      <alignment horizontal="left" vertical="top" wrapText="1"/>
    </xf>
    <xf numFmtId="0" fontId="48" fillId="84" borderId="0" xfId="139" applyFont="1" applyFill="1" applyAlignment="1">
      <alignment horizontal="left" vertical="center" wrapText="1"/>
    </xf>
    <xf numFmtId="0" fontId="78" fillId="0" borderId="0" xfId="139" applyFont="1" applyAlignment="1">
      <alignment horizontal="left" vertical="top" wrapText="1"/>
    </xf>
    <xf numFmtId="0" fontId="96" fillId="2" borderId="113" xfId="139" applyFont="1" applyFill="1" applyBorder="1" applyAlignment="1">
      <alignment horizontal="left"/>
    </xf>
    <xf numFmtId="0" fontId="73" fillId="0" borderId="113" xfId="139" applyBorder="1"/>
    <xf numFmtId="0" fontId="77" fillId="0" borderId="0" xfId="139" applyFont="1" applyAlignment="1">
      <alignment horizontal="left" vertical="top" wrapText="1"/>
    </xf>
    <xf numFmtId="0" fontId="78" fillId="0" borderId="105" xfId="139" applyFont="1" applyBorder="1" applyAlignment="1">
      <alignment horizontal="left" vertical="top" wrapText="1"/>
    </xf>
    <xf numFmtId="0" fontId="2" fillId="0" borderId="8" xfId="139" applyFont="1" applyBorder="1" applyAlignment="1">
      <alignment horizontal="left" vertical="top" wrapText="1"/>
    </xf>
    <xf numFmtId="173" fontId="97" fillId="2" borderId="160" xfId="0" applyNumberFormat="1" applyFont="1" applyFill="1" applyBorder="1" applyAlignment="1" applyProtection="1">
      <alignment horizontal="center"/>
      <protection locked="0"/>
    </xf>
    <xf numFmtId="173" fontId="97" fillId="2" borderId="126" xfId="0" applyNumberFormat="1" applyFont="1" applyFill="1" applyBorder="1" applyAlignment="1" applyProtection="1">
      <alignment horizontal="center"/>
      <protection locked="0"/>
    </xf>
    <xf numFmtId="49" fontId="279" fillId="0" borderId="59" xfId="139" applyNumberFormat="1" applyFont="1" applyBorder="1" applyAlignment="1">
      <alignment horizontal="left" vertical="top" wrapText="1"/>
    </xf>
    <xf numFmtId="49" fontId="279" fillId="0" borderId="0" xfId="139" applyNumberFormat="1" applyFont="1" applyAlignment="1">
      <alignment horizontal="left" vertical="top" wrapText="1"/>
    </xf>
    <xf numFmtId="49" fontId="279" fillId="0" borderId="59" xfId="139" applyNumberFormat="1" applyFont="1" applyBorder="1" applyAlignment="1">
      <alignment horizontal="left" vertical="top"/>
    </xf>
    <xf numFmtId="49" fontId="279" fillId="0" borderId="0" xfId="139" applyNumberFormat="1" applyFont="1" applyAlignment="1">
      <alignment horizontal="left" vertical="top"/>
    </xf>
    <xf numFmtId="49" fontId="279" fillId="0" borderId="128" xfId="139" applyNumberFormat="1" applyFont="1" applyBorder="1" applyAlignment="1">
      <alignment horizontal="left" vertical="top"/>
    </xf>
    <xf numFmtId="0" fontId="96" fillId="2" borderId="162" xfId="0" applyFont="1" applyFill="1" applyBorder="1" applyAlignment="1">
      <alignment horizontal="left"/>
    </xf>
    <xf numFmtId="0" fontId="0" fillId="0" borderId="162" xfId="0" applyBorder="1"/>
    <xf numFmtId="0" fontId="62" fillId="32" borderId="0" xfId="21" applyFill="1" applyBorder="1">
      <alignment horizontal="center" wrapText="1"/>
    </xf>
    <xf numFmtId="0" fontId="55" fillId="39" borderId="59" xfId="14" applyFill="1" applyBorder="1" applyAlignment="1">
      <alignment horizontal="left" vertical="center" wrapText="1"/>
    </xf>
    <xf numFmtId="0" fontId="55" fillId="39" borderId="0" xfId="14" applyFill="1" applyBorder="1" applyAlignment="1">
      <alignment horizontal="left" vertical="center" wrapText="1"/>
    </xf>
    <xf numFmtId="0" fontId="83" fillId="0" borderId="163" xfId="51674" applyFont="1" applyBorder="1" applyAlignment="1">
      <alignment horizontal="left" vertical="center" wrapText="1"/>
    </xf>
    <xf numFmtId="0" fontId="83" fillId="0" borderId="164" xfId="51674" applyFont="1" applyBorder="1" applyAlignment="1">
      <alignment horizontal="left" vertical="center" wrapText="1"/>
    </xf>
    <xf numFmtId="0" fontId="61" fillId="0" borderId="0" xfId="21" applyFont="1" applyFill="1" applyBorder="1" applyAlignment="1">
      <alignment horizontal="center" vertical="center" wrapText="1"/>
    </xf>
    <xf numFmtId="0" fontId="77" fillId="0" borderId="99" xfId="31" applyFont="1" applyFill="1" applyBorder="1">
      <alignment horizontal="center" wrapText="1"/>
    </xf>
    <xf numFmtId="0" fontId="83" fillId="0" borderId="163" xfId="51674" applyFont="1" applyBorder="1" applyAlignment="1">
      <alignment horizontal="left" wrapText="1"/>
    </xf>
    <xf numFmtId="0" fontId="83" fillId="0" borderId="164" xfId="51674" applyFont="1" applyBorder="1" applyAlignment="1">
      <alignment horizontal="left" wrapText="1"/>
    </xf>
    <xf numFmtId="166" fontId="77" fillId="0" borderId="0" xfId="1" applyFont="1" applyFill="1" applyBorder="1" applyAlignment="1">
      <alignment horizontal="center" wrapText="1"/>
    </xf>
    <xf numFmtId="0" fontId="61" fillId="32" borderId="0" xfId="21" applyFont="1" applyFill="1" applyBorder="1" applyAlignment="1">
      <alignment horizontal="center" vertical="center" wrapText="1"/>
    </xf>
    <xf numFmtId="166" fontId="78" fillId="0" borderId="57" xfId="1" applyFont="1" applyFill="1" applyBorder="1" applyAlignment="1" applyProtection="1">
      <alignment horizontal="center"/>
    </xf>
    <xf numFmtId="0" fontId="77" fillId="32" borderId="0" xfId="5" applyFont="1" applyFill="1" applyAlignment="1">
      <alignment horizontal="center"/>
    </xf>
    <xf numFmtId="0" fontId="77" fillId="32" borderId="0" xfId="30" applyFont="1" applyFill="1" applyBorder="1" applyAlignment="1">
      <alignment horizontal="center"/>
    </xf>
    <xf numFmtId="0" fontId="48" fillId="0" borderId="0" xfId="0" applyFont="1" applyAlignment="1">
      <alignment horizontal="center"/>
    </xf>
    <xf numFmtId="0" fontId="76" fillId="32" borderId="0" xfId="35" applyFont="1" applyFill="1" applyAlignment="1">
      <alignment horizontal="center" vertical="center" wrapText="1"/>
    </xf>
    <xf numFmtId="0" fontId="2" fillId="0" borderId="0" xfId="0" applyFont="1" applyAlignment="1">
      <alignment horizontal="center" vertical="center" wrapText="1"/>
    </xf>
    <xf numFmtId="0" fontId="55" fillId="39" borderId="59" xfId="14" applyFill="1" applyBorder="1">
      <alignment vertical="top" wrapText="1"/>
    </xf>
    <xf numFmtId="0" fontId="55" fillId="39" borderId="0" xfId="14" applyFill="1" applyBorder="1">
      <alignment vertical="top" wrapText="1"/>
    </xf>
    <xf numFmtId="0" fontId="92" fillId="32" borderId="0" xfId="35" applyFont="1" applyFill="1" applyAlignment="1">
      <alignment horizontal="center" wrapText="1"/>
    </xf>
    <xf numFmtId="0" fontId="92" fillId="32" borderId="8" xfId="35" applyFont="1" applyFill="1" applyBorder="1" applyAlignment="1">
      <alignment horizontal="center" wrapText="1"/>
    </xf>
    <xf numFmtId="0" fontId="92" fillId="32" borderId="0" xfId="35" applyFont="1" applyFill="1" applyAlignment="1">
      <alignment horizontal="center" vertical="center"/>
    </xf>
    <xf numFmtId="0" fontId="92" fillId="32" borderId="8" xfId="35" applyFont="1" applyFill="1" applyBorder="1" applyAlignment="1">
      <alignment horizontal="center" vertical="center"/>
    </xf>
    <xf numFmtId="0" fontId="76" fillId="32" borderId="0" xfId="35" applyFont="1" applyFill="1" applyAlignment="1">
      <alignment horizontal="center" wrapText="1"/>
    </xf>
    <xf numFmtId="0" fontId="2" fillId="0" borderId="0" xfId="0" applyFont="1" applyAlignment="1">
      <alignment horizontal="center" wrapText="1"/>
    </xf>
    <xf numFmtId="0" fontId="77" fillId="32" borderId="8" xfId="30" applyFont="1" applyFill="1" applyBorder="1" applyAlignment="1">
      <alignment horizontal="center"/>
    </xf>
    <xf numFmtId="0" fontId="21" fillId="0" borderId="0" xfId="0" applyFont="1" applyAlignment="1">
      <alignment horizontal="left" wrapText="1"/>
    </xf>
    <xf numFmtId="0" fontId="113" fillId="0" borderId="0" xfId="0" applyFont="1" applyAlignment="1">
      <alignment horizontal="left" vertical="top" wrapText="1"/>
    </xf>
    <xf numFmtId="0" fontId="55" fillId="39" borderId="59" xfId="14" applyFill="1" applyBorder="1" applyAlignment="1" applyProtection="1">
      <alignment horizontal="left" vertical="top" wrapText="1"/>
      <protection locked="0"/>
    </xf>
    <xf numFmtId="0" fontId="55" fillId="39" borderId="0" xfId="14" applyFill="1" applyBorder="1" applyAlignment="1" applyProtection="1">
      <alignment horizontal="left" vertical="top" wrapText="1"/>
      <protection locked="0"/>
    </xf>
    <xf numFmtId="0" fontId="45" fillId="0" borderId="51" xfId="0" applyFont="1" applyBorder="1" applyAlignment="1">
      <alignment horizontal="center" vertical="center" wrapText="1"/>
    </xf>
    <xf numFmtId="0" fontId="61" fillId="0" borderId="106" xfId="0" applyFont="1" applyBorder="1" applyAlignment="1">
      <alignment horizontal="center" vertical="top" wrapText="1"/>
    </xf>
    <xf numFmtId="0" fontId="0" fillId="0" borderId="65" xfId="0" applyBorder="1" applyAlignment="1">
      <alignment horizontal="center" vertical="top"/>
    </xf>
    <xf numFmtId="0" fontId="0" fillId="0" borderId="67" xfId="0" applyBorder="1" applyAlignment="1">
      <alignment horizontal="center" vertical="top"/>
    </xf>
    <xf numFmtId="0" fontId="61" fillId="32" borderId="33" xfId="51697" applyFont="1" applyFill="1" applyBorder="1" applyAlignment="1" applyProtection="1">
      <alignment horizontal="center" vertical="center"/>
      <protection locked="0"/>
    </xf>
    <xf numFmtId="0" fontId="0" fillId="0" borderId="34" xfId="0" applyBorder="1" applyAlignment="1">
      <alignment horizontal="center" vertical="center"/>
    </xf>
    <xf numFmtId="0" fontId="0" fillId="0" borderId="50" xfId="0" applyBorder="1" applyAlignment="1">
      <alignment horizontal="center" vertical="center"/>
    </xf>
    <xf numFmtId="0" fontId="61" fillId="0" borderId="37" xfId="127" applyFont="1" applyBorder="1" applyAlignment="1">
      <alignment horizontal="center" vertical="center" wrapText="1"/>
    </xf>
    <xf numFmtId="0" fontId="61" fillId="0" borderId="6" xfId="127" applyFont="1" applyBorder="1" applyAlignment="1">
      <alignment horizontal="center" vertical="center" wrapText="1"/>
    </xf>
    <xf numFmtId="0" fontId="61" fillId="0" borderId="36" xfId="127" applyFont="1" applyBorder="1" applyAlignment="1">
      <alignment horizontal="center" vertical="center" wrapText="1"/>
    </xf>
    <xf numFmtId="0" fontId="61" fillId="0" borderId="37" xfId="128" applyFont="1" applyBorder="1" applyAlignment="1">
      <alignment horizontal="center" vertical="center" wrapText="1"/>
    </xf>
    <xf numFmtId="0" fontId="61" fillId="0" borderId="6" xfId="128" applyFont="1" applyBorder="1" applyAlignment="1">
      <alignment horizontal="center" vertical="center" wrapText="1"/>
    </xf>
    <xf numFmtId="0" fontId="61" fillId="0" borderId="17" xfId="128" applyFont="1" applyBorder="1" applyAlignment="1">
      <alignment horizontal="center" vertical="center" wrapText="1"/>
    </xf>
    <xf numFmtId="0" fontId="61" fillId="0" borderId="33" xfId="128" applyFont="1" applyBorder="1" applyAlignment="1">
      <alignment horizontal="center" vertical="center" wrapText="1"/>
    </xf>
    <xf numFmtId="0" fontId="61" fillId="0" borderId="34" xfId="128" applyFont="1" applyBorder="1" applyAlignment="1">
      <alignment horizontal="center" vertical="center" wrapText="1"/>
    </xf>
    <xf numFmtId="0" fontId="78" fillId="81" borderId="0" xfId="118" applyFont="1" applyFill="1" applyAlignment="1" applyProtection="1">
      <alignment horizontal="left" vertical="center" wrapText="1"/>
      <protection locked="0"/>
    </xf>
    <xf numFmtId="0" fontId="78" fillId="81" borderId="115" xfId="118" applyFont="1" applyFill="1" applyBorder="1" applyAlignment="1" applyProtection="1">
      <alignment horizontal="left" vertical="center" wrapText="1"/>
      <protection locked="0"/>
    </xf>
    <xf numFmtId="0" fontId="71" fillId="0" borderId="51" xfId="0" applyFont="1" applyBorder="1" applyAlignment="1">
      <alignment horizontal="center" vertical="center" wrapText="1"/>
    </xf>
    <xf numFmtId="0" fontId="61" fillId="32" borderId="51" xfId="51697" applyFont="1" applyFill="1" applyBorder="1" applyAlignment="1" applyProtection="1">
      <alignment horizontal="center" vertical="center" wrapText="1"/>
      <protection locked="0"/>
    </xf>
    <xf numFmtId="0" fontId="61" fillId="0" borderId="50" xfId="128" applyFont="1" applyBorder="1" applyAlignment="1">
      <alignment horizontal="center" vertical="center" wrapText="1"/>
    </xf>
    <xf numFmtId="0" fontId="61" fillId="32" borderId="33" xfId="118" applyFont="1" applyFill="1" applyBorder="1" applyAlignment="1">
      <alignment horizontal="center" vertical="center" wrapText="1"/>
    </xf>
    <xf numFmtId="0" fontId="61" fillId="32" borderId="34" xfId="118" applyFont="1" applyFill="1" applyBorder="1" applyAlignment="1">
      <alignment horizontal="center" vertical="center" wrapText="1"/>
    </xf>
    <xf numFmtId="0" fontId="61" fillId="32" borderId="50" xfId="118" applyFont="1" applyFill="1" applyBorder="1" applyAlignment="1">
      <alignment horizontal="center" vertical="center" wrapText="1"/>
    </xf>
    <xf numFmtId="0" fontId="61" fillId="0" borderId="3" xfId="128" applyFont="1" applyBorder="1" applyAlignment="1">
      <alignment horizontal="center" vertical="center" wrapText="1"/>
    </xf>
    <xf numFmtId="0" fontId="110" fillId="0" borderId="3" xfId="0" applyFont="1" applyBorder="1" applyAlignment="1">
      <alignment horizontal="center" vertical="center" wrapText="1"/>
    </xf>
    <xf numFmtId="0" fontId="71" fillId="0" borderId="51" xfId="0" applyFont="1" applyBorder="1" applyAlignment="1">
      <alignment horizontal="center" vertical="center"/>
    </xf>
    <xf numFmtId="0" fontId="269" fillId="0" borderId="41" xfId="128" applyFont="1" applyBorder="1" applyAlignment="1">
      <alignment horizontal="center" vertical="center" wrapText="1"/>
    </xf>
    <xf numFmtId="0" fontId="61" fillId="0" borderId="40" xfId="128" applyFont="1" applyBorder="1" applyAlignment="1">
      <alignment horizontal="center" vertical="center" wrapText="1"/>
    </xf>
    <xf numFmtId="0" fontId="61" fillId="0" borderId="107" xfId="128" applyFont="1" applyBorder="1" applyAlignment="1">
      <alignment horizontal="center" vertical="center" wrapText="1"/>
    </xf>
    <xf numFmtId="0" fontId="61" fillId="0" borderId="38" xfId="128" applyFont="1" applyBorder="1" applyAlignment="1">
      <alignment horizontal="center" vertical="center" wrapText="1"/>
    </xf>
    <xf numFmtId="0" fontId="48" fillId="32" borderId="8" xfId="5" applyFill="1" applyBorder="1" applyAlignment="1">
      <alignment horizontal="left" vertical="top" wrapText="1"/>
    </xf>
    <xf numFmtId="0" fontId="48" fillId="39" borderId="59" xfId="14" applyFont="1" applyFill="1" applyBorder="1" applyAlignment="1">
      <alignment horizontal="left" vertical="top" wrapText="1"/>
    </xf>
    <xf numFmtId="0" fontId="48" fillId="39" borderId="0" xfId="14" applyFont="1" applyFill="1" applyBorder="1" applyAlignment="1">
      <alignment horizontal="left" vertical="top" wrapText="1"/>
    </xf>
  </cellXfs>
  <cellStyles count="51698">
    <cellStyle name="_x0013_" xfId="221" xr:uid="{D8D5D57C-308C-4B9A-B100-671640CC3475}"/>
    <cellStyle name="20% - Accent1" xfId="92" builtinId="30" hidden="1"/>
    <cellStyle name="20% - Accent1 10" xfId="222" xr:uid="{5403B367-01AE-4036-AB0F-DA4C5FECD143}"/>
    <cellStyle name="20% - Accent1 10 2" xfId="223" xr:uid="{7E51D651-85AF-4206-9642-21793FABD47F}"/>
    <cellStyle name="20% - Accent1 11" xfId="224" xr:uid="{3EC0C118-BCD9-4133-9D69-A118F7579824}"/>
    <cellStyle name="20% - Accent1 11 2" xfId="225" xr:uid="{EDFC92C0-85B9-41D9-8F57-E94DB260832A}"/>
    <cellStyle name="20% - Accent1 12" xfId="226" xr:uid="{D579FC41-D174-41AB-9207-B153C82EAD13}"/>
    <cellStyle name="20% - Accent1 12 2" xfId="227" xr:uid="{2BCA5A42-B01B-4E6A-A04C-576CA07C588F}"/>
    <cellStyle name="20% - Accent1 13" xfId="228" xr:uid="{01BDAAF3-CAB1-47B8-920D-7C7CE3969185}"/>
    <cellStyle name="20% - Accent1 2" xfId="229" xr:uid="{4A3095A6-C10E-4EDF-A8E8-B84F20B65CBD}"/>
    <cellStyle name="20% - Accent1 2 10" xfId="230" xr:uid="{D51117BB-9103-43FC-B799-6D4A312F9084}"/>
    <cellStyle name="20% - Accent1 2 11" xfId="231" xr:uid="{D25BED42-67C1-4674-91AD-551BE5DB4EF3}"/>
    <cellStyle name="20% - Accent1 2 11 2" xfId="232" xr:uid="{485416D0-4561-40FE-ACF7-0E953024E392}"/>
    <cellStyle name="20% - Accent1 2 11 2 2" xfId="233" xr:uid="{1C81F43D-A868-4EAB-B525-1C68A0F1B1F4}"/>
    <cellStyle name="20% - Accent1 2 11 2 2 2" xfId="234" xr:uid="{17111D53-B151-48E1-9664-C9C28145E7A8}"/>
    <cellStyle name="20% - Accent1 2 11 2 3" xfId="235" xr:uid="{46FABD27-A2E2-4CFB-B0BF-58FE1AE658D6}"/>
    <cellStyle name="20% - Accent1 2 11 3" xfId="236" xr:uid="{95F487A6-C4AF-4012-9F0B-116D14678859}"/>
    <cellStyle name="20% - Accent1 2 11 3 2" xfId="237" xr:uid="{83CF972A-318F-40CA-AC67-243A26D97D9E}"/>
    <cellStyle name="20% - Accent1 2 11 4" xfId="238" xr:uid="{2696F401-8BD7-4C97-81C1-934B921B3456}"/>
    <cellStyle name="20% - Accent1 2 12" xfId="239" xr:uid="{839DE950-B4F9-4EE1-9C1D-59407F55A0D7}"/>
    <cellStyle name="20% - Accent1 2 12 2" xfId="240" xr:uid="{52F8BB37-7324-4E93-9F0E-806E10F23672}"/>
    <cellStyle name="20% - Accent1 2 12 2 2" xfId="241" xr:uid="{6893DD6E-A488-4191-88B3-B24ABC126DB2}"/>
    <cellStyle name="20% - Accent1 2 12 3" xfId="242" xr:uid="{D4C50636-F3D1-415A-8AFD-3DE977A222C2}"/>
    <cellStyle name="20% - Accent1 2 13" xfId="243" xr:uid="{E77E2290-769E-4191-A3EC-E676C7CEA9B1}"/>
    <cellStyle name="20% - Accent1 2 13 2" xfId="244" xr:uid="{88153C73-647A-46F7-BC09-88C8C5FBA124}"/>
    <cellStyle name="20% - Accent1 2 14" xfId="245" xr:uid="{AE7C7465-428D-4581-8F9E-955876C34FB7}"/>
    <cellStyle name="20% - Accent1 2 2" xfId="246" xr:uid="{7D71BFE6-FE5F-4A72-8229-4CD6D9A13D8D}"/>
    <cellStyle name="20% - Accent1 2 2 2" xfId="247" xr:uid="{B13BEE56-4E8F-4998-9D80-24877D92C2AD}"/>
    <cellStyle name="20% - Accent1 2 2 2 2" xfId="248" xr:uid="{CE9ED523-B88E-4384-8881-C87CF7DBAACD}"/>
    <cellStyle name="20% - Accent1 2 2 2 2 2" xfId="249" xr:uid="{422F0609-BE02-4735-A0C9-FDAFF5B35BDF}"/>
    <cellStyle name="20% - Accent1 2 2 2 2 3" xfId="250" xr:uid="{725D8AA4-6A45-46AE-AA81-28E30D3B7251}"/>
    <cellStyle name="20% - Accent1 2 2 2 2 3 2" xfId="251" xr:uid="{A06AF0C1-C073-48BE-BA75-93131F6F3610}"/>
    <cellStyle name="20% - Accent1 2 2 2 2 3 2 2" xfId="252" xr:uid="{A4C933C6-12D7-420E-B47F-319F17373B33}"/>
    <cellStyle name="20% - Accent1 2 2 2 2 3 2 2 2" xfId="253" xr:uid="{CAF36A65-DBBA-4809-97D6-5A2BD29765BE}"/>
    <cellStyle name="20% - Accent1 2 2 2 2 3 2 3" xfId="254" xr:uid="{A690059D-AA51-44BA-9E9C-696A082C9A78}"/>
    <cellStyle name="20% - Accent1 2 2 2 2 3 3" xfId="255" xr:uid="{4682936E-ED4F-4BCC-BFC9-471D2003BF0A}"/>
    <cellStyle name="20% - Accent1 2 2 2 2 3 3 2" xfId="256" xr:uid="{2FA81C32-64D0-43AF-9789-DCB09B3AFC5C}"/>
    <cellStyle name="20% - Accent1 2 2 2 2 3 4" xfId="257" xr:uid="{7BEF9625-54E6-4465-85C5-F744DE01203D}"/>
    <cellStyle name="20% - Accent1 2 2 2 2 4" xfId="258" xr:uid="{FE596343-16DA-401E-A03C-484EEBDD38A0}"/>
    <cellStyle name="20% - Accent1 2 2 2 2 4 2" xfId="259" xr:uid="{7377864A-EC96-417E-96A1-1E67B29DACA5}"/>
    <cellStyle name="20% - Accent1 2 2 2 2 4 2 2" xfId="260" xr:uid="{00DECDE6-66FA-4BC4-819B-FEF1E674270F}"/>
    <cellStyle name="20% - Accent1 2 2 2 2 4 3" xfId="261" xr:uid="{925B503B-6D62-475E-B844-42CCEE4C0A2F}"/>
    <cellStyle name="20% - Accent1 2 2 2 2 5" xfId="262" xr:uid="{52AE842F-C0B9-4A72-B716-E7CC4719835C}"/>
    <cellStyle name="20% - Accent1 2 2 2 2 5 2" xfId="263" xr:uid="{EBDCFBCF-675A-47D9-8F4D-15FEB9AD5BD5}"/>
    <cellStyle name="20% - Accent1 2 2 2 2 6" xfId="264" xr:uid="{EC665667-0D91-46F8-A2C0-56EBE7EAB442}"/>
    <cellStyle name="20% - Accent1 2 2 2 3" xfId="265" xr:uid="{7E51107E-391D-48D2-B016-68CE199BCCE1}"/>
    <cellStyle name="20% - Accent1 2 2 2 3 2" xfId="266" xr:uid="{408F68C9-DE5B-4D38-9816-845FCA2D5981}"/>
    <cellStyle name="20% - Accent1 2 2 2 3 2 2" xfId="267" xr:uid="{5BD53404-E83F-4273-8FCC-BD68967FAE80}"/>
    <cellStyle name="20% - Accent1 2 2 2 3 2 2 2" xfId="268" xr:uid="{14482374-DF2C-4264-A09C-7CF2BA83F86E}"/>
    <cellStyle name="20% - Accent1 2 2 2 3 2 2 2 2" xfId="269" xr:uid="{E38B9338-2B9C-48EA-9CCD-C9C8B7AD81DD}"/>
    <cellStyle name="20% - Accent1 2 2 2 3 2 2 3" xfId="270" xr:uid="{888311E1-B413-4D2A-9CA5-1D8C7027DF48}"/>
    <cellStyle name="20% - Accent1 2 2 2 3 2 3" xfId="271" xr:uid="{3685D63F-12B3-4543-A90B-A232AACEF4F4}"/>
    <cellStyle name="20% - Accent1 2 2 2 3 2 3 2" xfId="272" xr:uid="{7A9DDA4D-653A-42CB-9EED-6ECF952CF866}"/>
    <cellStyle name="20% - Accent1 2 2 2 3 2 4" xfId="273" xr:uid="{F9E5A242-C5D7-4FCF-896B-6D07D4C6ADD8}"/>
    <cellStyle name="20% - Accent1 2 2 2 3 3" xfId="274" xr:uid="{73121071-778A-4BA2-99FA-BC5843E77FA0}"/>
    <cellStyle name="20% - Accent1 2 2 2 3 3 2" xfId="275" xr:uid="{FE996F71-C557-4A90-B23E-B9A27CC9E847}"/>
    <cellStyle name="20% - Accent1 2 2 2 3 3 2 2" xfId="276" xr:uid="{B795D8FC-5A06-42C0-AFF6-C6063C4718E6}"/>
    <cellStyle name="20% - Accent1 2 2 2 3 3 3" xfId="277" xr:uid="{2EC82937-9D07-4A38-894F-C133C784B173}"/>
    <cellStyle name="20% - Accent1 2 2 2 3 4" xfId="278" xr:uid="{B2414F57-370E-4FA7-84DF-5E77733E8F8A}"/>
    <cellStyle name="20% - Accent1 2 2 2 3 4 2" xfId="279" xr:uid="{EAF69766-2B30-4BED-B6B6-F9D04DA486E9}"/>
    <cellStyle name="20% - Accent1 2 2 2 3 5" xfId="280" xr:uid="{07D09BFE-2BDF-4D8D-87C0-B498C58A391D}"/>
    <cellStyle name="20% - Accent1 2 2 2 4" xfId="281" xr:uid="{A0116EC5-2136-4E88-8FC4-995AEDB3654F}"/>
    <cellStyle name="20% - Accent1 2 2 2 4 2" xfId="282" xr:uid="{7DA21853-D7C9-4DD3-BA3F-538019708332}"/>
    <cellStyle name="20% - Accent1 2 2 2 4 2 2" xfId="283" xr:uid="{C6C3DE71-DB3B-468C-B2C9-AAC2B3C372D8}"/>
    <cellStyle name="20% - Accent1 2 2 2 4 2 2 2" xfId="284" xr:uid="{053FB8C9-9A22-4EE5-A98B-2DDB6C4C9842}"/>
    <cellStyle name="20% - Accent1 2 2 2 4 2 2 2 2" xfId="285" xr:uid="{0BAB73EB-0AAC-4B6A-A1FF-3F160DB1BF96}"/>
    <cellStyle name="20% - Accent1 2 2 2 4 2 2 3" xfId="286" xr:uid="{11E382D2-9154-490A-8F84-E009C3938280}"/>
    <cellStyle name="20% - Accent1 2 2 2 4 2 3" xfId="287" xr:uid="{2F924421-2079-4E0E-A889-51EE6065402F}"/>
    <cellStyle name="20% - Accent1 2 2 2 4 2 3 2" xfId="288" xr:uid="{E8B47073-0A20-42D9-AC43-B674216C2C71}"/>
    <cellStyle name="20% - Accent1 2 2 2 4 2 4" xfId="289" xr:uid="{5AF0F29B-4FC6-42AE-B87A-FC7C55CBD0C8}"/>
    <cellStyle name="20% - Accent1 2 2 2 4 3" xfId="290" xr:uid="{C77B1B68-A964-4DB9-934C-608FEF80319A}"/>
    <cellStyle name="20% - Accent1 2 2 2 4 3 2" xfId="291" xr:uid="{F6805E05-E34B-440A-B26E-3FE954B600C4}"/>
    <cellStyle name="20% - Accent1 2 2 2 4 3 2 2" xfId="292" xr:uid="{54B38884-E730-4B9A-ABC8-F6A7E4C9991C}"/>
    <cellStyle name="20% - Accent1 2 2 2 4 3 3" xfId="293" xr:uid="{D593414F-6FCA-489F-812F-E046BA4FA94E}"/>
    <cellStyle name="20% - Accent1 2 2 2 4 4" xfId="294" xr:uid="{E057A03B-13B8-4B48-908F-EF098F4BEC97}"/>
    <cellStyle name="20% - Accent1 2 2 2 4 4 2" xfId="295" xr:uid="{48AC81C4-B92B-4DB6-87E8-A0D2803A59A3}"/>
    <cellStyle name="20% - Accent1 2 2 2 4 5" xfId="296" xr:uid="{D38106BF-6B76-44B4-92B2-9405E39430B6}"/>
    <cellStyle name="20% - Accent1 2 2 2_Sheet1" xfId="297" xr:uid="{DE4199EF-D976-47F0-A7B1-CEBFF8191151}"/>
    <cellStyle name="20% - Accent1 2 2 3" xfId="298" xr:uid="{2B4AFD08-1B4C-4DE4-B542-460346A18021}"/>
    <cellStyle name="20% - Accent1 2 2 3 2" xfId="299" xr:uid="{D116037C-1CE5-457B-84F5-8BC64FA8FBA4}"/>
    <cellStyle name="20% - Accent1 2 2 3 2 2" xfId="300" xr:uid="{1CDB4E77-96D8-44FB-B1ED-86D18A7CF62F}"/>
    <cellStyle name="20% - Accent1 2 2 3 2 2 2" xfId="301" xr:uid="{1B95C079-023C-4F9A-AF2C-93B0C4DA4099}"/>
    <cellStyle name="20% - Accent1 2 2 3 2 2 2 2" xfId="302" xr:uid="{158F1113-875D-496A-ADA0-E3ED4CAADC11}"/>
    <cellStyle name="20% - Accent1 2 2 3 2 2 3" xfId="303" xr:uid="{BFF93B2F-CA5A-431C-A6C8-FE49F75D887F}"/>
    <cellStyle name="20% - Accent1 2 2 3 2 3" xfId="304" xr:uid="{3370F017-1EE3-41F6-80AB-832C72EE225E}"/>
    <cellStyle name="20% - Accent1 2 2 3 2 3 2" xfId="305" xr:uid="{A482B094-504E-4233-B4BF-D1A5790762D1}"/>
    <cellStyle name="20% - Accent1 2 2 3 2 4" xfId="306" xr:uid="{B23C3A07-1E85-4681-8AF6-F1B04CA15A8B}"/>
    <cellStyle name="20% - Accent1 2 2 3 3" xfId="307" xr:uid="{5A33F04F-D7D1-468A-B569-28CC246F3D45}"/>
    <cellStyle name="20% - Accent1 2 2 3 3 2" xfId="308" xr:uid="{19F82248-15E8-4071-9DA2-A5B12DACBB88}"/>
    <cellStyle name="20% - Accent1 2 2 3 3 2 2" xfId="309" xr:uid="{5903A510-1C72-4E17-B9B8-0D610445E916}"/>
    <cellStyle name="20% - Accent1 2 2 3 3 3" xfId="310" xr:uid="{31626280-26B4-4C07-A24D-E3416296A945}"/>
    <cellStyle name="20% - Accent1 2 2 3 4" xfId="311" xr:uid="{29AAE3CD-83D5-4D69-8A1B-CAF3237BC5FF}"/>
    <cellStyle name="20% - Accent1 2 2 3 4 2" xfId="312" xr:uid="{B2424EE9-ED8C-4BD8-A1B9-0DDB3342513E}"/>
    <cellStyle name="20% - Accent1 2 2 3 5" xfId="313" xr:uid="{E13A62C2-4DE5-41CE-B596-68A140F1B213}"/>
    <cellStyle name="20% - Accent1 2 2 4" xfId="314" xr:uid="{3CE5A0DA-452C-4D1D-BAF8-100EB0D58292}"/>
    <cellStyle name="20% - Accent1 2 2 4 2" xfId="315" xr:uid="{AD2C2CF1-B810-4848-8A27-3C578056D2A1}"/>
    <cellStyle name="20% - Accent1 2 2 4 2 2" xfId="316" xr:uid="{F44DFD13-ED99-4508-B6A1-7C90132A66B5}"/>
    <cellStyle name="20% - Accent1 2 2 4 2 2 2" xfId="317" xr:uid="{29F6F798-18D1-40D0-87B0-A7DD006DC2F6}"/>
    <cellStyle name="20% - Accent1 2 2 4 2 3" xfId="318" xr:uid="{78FF80BE-6744-4CE5-95E1-CFB9997FFBE3}"/>
    <cellStyle name="20% - Accent1 2 2 4 3" xfId="319" xr:uid="{F98B1AB0-E8AF-4701-A072-4CE3C13D98E0}"/>
    <cellStyle name="20% - Accent1 2 2 4 3 2" xfId="320" xr:uid="{7445F683-11D7-45DF-9B81-C4E900D66319}"/>
    <cellStyle name="20% - Accent1 2 2 4 4" xfId="321" xr:uid="{35492642-AC29-432B-AE93-3697183F38B9}"/>
    <cellStyle name="20% - Accent1 2 2 5" xfId="322" xr:uid="{C0DDD602-7EB3-40DB-87EB-87264789D3BE}"/>
    <cellStyle name="20% - Accent1 2 2 5 2" xfId="323" xr:uid="{EECDB894-2E00-4408-9A25-9E5A0EB59C51}"/>
    <cellStyle name="20% - Accent1 2 2 5 2 2" xfId="324" xr:uid="{7B687D4E-84AF-45BF-A114-ACA15C401AEC}"/>
    <cellStyle name="20% - Accent1 2 2 5 3" xfId="325" xr:uid="{4D5C83F5-B15E-4D3F-B18F-7091D69FEC93}"/>
    <cellStyle name="20% - Accent1 2 2 6" xfId="326" xr:uid="{ABCB5894-F6F9-4D3F-88D1-6BBB4F76C904}"/>
    <cellStyle name="20% - Accent1 2 2 6 2" xfId="327" xr:uid="{11DD8BBE-F4B3-4F80-BB9F-D628A230AE87}"/>
    <cellStyle name="20% - Accent1 2 2 7" xfId="328" xr:uid="{3241CDCE-AAD6-443E-9AC1-7B7E3F7C8C18}"/>
    <cellStyle name="20% - Accent1 2 2_Asset Register (new)" xfId="329" xr:uid="{96696AD2-FBE5-4F93-9355-05362BC51987}"/>
    <cellStyle name="20% - Accent1 2 3" xfId="330" xr:uid="{7266F25E-20DE-4465-B670-22FD6A301706}"/>
    <cellStyle name="20% - Accent1 2 3 2" xfId="331" xr:uid="{E8D7AF0B-E89D-44F6-AB48-5FE89A57F4EA}"/>
    <cellStyle name="20% - Accent1 2 3 2 2" xfId="332" xr:uid="{9AA16F19-3A1C-4E45-8590-E2169C191EE9}"/>
    <cellStyle name="20% - Accent1 2 3 2 2 2" xfId="333" xr:uid="{D7A25D3C-4604-4DCE-A46B-1B424D8414B5}"/>
    <cellStyle name="20% - Accent1 2 3 2 2 2 2" xfId="334" xr:uid="{D1E1FA89-4CB7-43D9-9D49-D9087665C03D}"/>
    <cellStyle name="20% - Accent1 2 3 2 2 3" xfId="335" xr:uid="{530D1492-9BF3-49EF-8939-EDF10439BC2E}"/>
    <cellStyle name="20% - Accent1 2 3 2 3" xfId="336" xr:uid="{7D5B263A-B1CE-44E0-8A08-9919ACA16577}"/>
    <cellStyle name="20% - Accent1 2 3 2 3 2" xfId="337" xr:uid="{BED84618-66FF-405B-AC05-1D119B640F02}"/>
    <cellStyle name="20% - Accent1 2 3 2 3 2 2" xfId="338" xr:uid="{8C3E8329-DB5D-410A-AB04-3D396305BB12}"/>
    <cellStyle name="20% - Accent1 2 3 2 3 2 2 2" xfId="339" xr:uid="{6BD29D39-787E-4BE4-9AA4-44225CFE5FB0}"/>
    <cellStyle name="20% - Accent1 2 3 2 3 2 3" xfId="340" xr:uid="{7FE2B2E1-4852-4E96-A0A5-E6D8ACC3E694}"/>
    <cellStyle name="20% - Accent1 2 3 2 3 3" xfId="341" xr:uid="{A9480B24-776F-4D64-975F-BCBF22AAC515}"/>
    <cellStyle name="20% - Accent1 2 3 2 3 3 2" xfId="342" xr:uid="{A8C2EF65-1BDD-431D-AAA3-EC658C22D1BF}"/>
    <cellStyle name="20% - Accent1 2 3 2 3 4" xfId="343" xr:uid="{02361156-B337-4525-B97A-32A5A95185D1}"/>
    <cellStyle name="20% - Accent1 2 3 2 4" xfId="344" xr:uid="{3242D948-9FF5-4EDB-B6BF-1B24BD6E4917}"/>
    <cellStyle name="20% - Accent1 2 3 2 4 2" xfId="345" xr:uid="{A00AE219-B311-4CA5-A438-750C0F973676}"/>
    <cellStyle name="20% - Accent1 2 3 2 4 2 2" xfId="346" xr:uid="{0EE5C213-DFC6-4002-AACF-730BB7633722}"/>
    <cellStyle name="20% - Accent1 2 3 2 4 3" xfId="347" xr:uid="{B8A73AE0-1A22-4A15-80BF-7E6B8FF840E4}"/>
    <cellStyle name="20% - Accent1 2 3 2 5" xfId="348" xr:uid="{15B91773-F31A-44EA-BFBE-351056C5DF72}"/>
    <cellStyle name="20% - Accent1 2 3 2 5 2" xfId="349" xr:uid="{85CABB9B-69A9-4906-B454-CDE9F40B6C35}"/>
    <cellStyle name="20% - Accent1 2 3 2 6" xfId="350" xr:uid="{08B35331-22D2-4B03-BAC8-5D22ECB4DF7A}"/>
    <cellStyle name="20% - Accent1 2 3 2 6 2" xfId="351" xr:uid="{3D35F924-F380-40A1-9D14-E52112014519}"/>
    <cellStyle name="20% - Accent1 2 3 2 7" xfId="352" xr:uid="{856323F6-0B14-490B-9856-FF18FA31F15E}"/>
    <cellStyle name="20% - Accent1 2 3 2 8" xfId="353" xr:uid="{CB197DB3-B67B-406F-B470-4D4C1AF9A726}"/>
    <cellStyle name="20% - Accent1 2 3 3" xfId="354" xr:uid="{1F6E9A67-D9BB-4A59-A12A-3FF9122AAE70}"/>
    <cellStyle name="20% - Accent1 2 3 3 2" xfId="355" xr:uid="{168CEF3C-C4A6-47F1-A44D-D1C6A2FC761E}"/>
    <cellStyle name="20% - Accent1 2 3 3 2 2" xfId="356" xr:uid="{F8498BF9-58A7-4CE9-9E9E-51828AF401E7}"/>
    <cellStyle name="20% - Accent1 2 3 3 2 2 2" xfId="357" xr:uid="{817CE822-F98A-40E1-A8F3-F2F9A5254AE2}"/>
    <cellStyle name="20% - Accent1 2 3 3 2 2 2 2" xfId="358" xr:uid="{D4F43EE9-44C8-4C6C-A86D-D2AC6E0A2EA8}"/>
    <cellStyle name="20% - Accent1 2 3 3 2 2 3" xfId="359" xr:uid="{FBADFFF7-0253-44BA-938B-496E80B1B571}"/>
    <cellStyle name="20% - Accent1 2 3 3 2 3" xfId="360" xr:uid="{FB67A332-E7F4-4DA1-82FD-E304C6D4FF03}"/>
    <cellStyle name="20% - Accent1 2 3 3 2 3 2" xfId="361" xr:uid="{C359F11A-E27B-4823-9979-3E3A7DA14890}"/>
    <cellStyle name="20% - Accent1 2 3 3 2 4" xfId="362" xr:uid="{BFD37417-F286-4D73-88AE-94C8509E3C2B}"/>
    <cellStyle name="20% - Accent1 2 3 3 3" xfId="363" xr:uid="{6B370DE8-4358-42D1-A652-BD41DC7C729E}"/>
    <cellStyle name="20% - Accent1 2 3 3 3 2" xfId="364" xr:uid="{46E1B2B9-AB77-424F-B9A7-F719A2486F44}"/>
    <cellStyle name="20% - Accent1 2 3 3 3 2 2" xfId="365" xr:uid="{4D45D86F-C417-483E-AE89-05CC4ED4D301}"/>
    <cellStyle name="20% - Accent1 2 3 3 3 3" xfId="366" xr:uid="{F7322248-705C-4F12-9483-31C0A81BA7EA}"/>
    <cellStyle name="20% - Accent1 2 3 3 4" xfId="367" xr:uid="{0FCB4C7C-6661-4D55-993B-7ECB4113FACE}"/>
    <cellStyle name="20% - Accent1 2 3 3 4 2" xfId="368" xr:uid="{D2835CC8-5F2A-4AB0-97EF-61A5420CBD0D}"/>
    <cellStyle name="20% - Accent1 2 3 3 5" xfId="369" xr:uid="{904CA406-C4A5-468C-96C6-0B595D4E157E}"/>
    <cellStyle name="20% - Accent1 2 3 3 5 2" xfId="370" xr:uid="{E4FFC632-A9C9-4D23-99C3-E9DC1631E9B8}"/>
    <cellStyle name="20% - Accent1 2 3 3 6" xfId="371" xr:uid="{14D4CFE6-706E-4487-8593-319BF175EAA8}"/>
    <cellStyle name="20% - Accent1 2 3 3 7" xfId="372" xr:uid="{4904A052-B585-4A64-B5F1-CB59925AF43C}"/>
    <cellStyle name="20% - Accent1 2 3 4" xfId="373" xr:uid="{F75897E8-AD17-4C85-97D2-98E5895F3BCB}"/>
    <cellStyle name="20% - Accent1 2 3 4 2" xfId="374" xr:uid="{9B58AD59-F582-406F-966F-2E1B19E1507D}"/>
    <cellStyle name="20% - Accent1 2 3 4 2 2" xfId="375" xr:uid="{381E2843-9825-4E57-9861-03CBEB6DDF9C}"/>
    <cellStyle name="20% - Accent1 2 3 4 2 2 2" xfId="376" xr:uid="{378E2725-00AD-4979-9267-41C4EF7361AD}"/>
    <cellStyle name="20% - Accent1 2 3 4 2 2 2 2" xfId="377" xr:uid="{0B0F75E0-A90D-41AA-B6F9-8E6D3069E962}"/>
    <cellStyle name="20% - Accent1 2 3 4 2 2 3" xfId="378" xr:uid="{6200465F-3AB0-4400-BA98-125AA8FC15CA}"/>
    <cellStyle name="20% - Accent1 2 3 4 2 3" xfId="379" xr:uid="{CA512FC5-A2B1-4F22-AB7F-9B787EFA267F}"/>
    <cellStyle name="20% - Accent1 2 3 4 2 3 2" xfId="380" xr:uid="{E3A4F62F-6C1B-4D51-AD1C-281867049F25}"/>
    <cellStyle name="20% - Accent1 2 3 4 2 4" xfId="381" xr:uid="{EFD958F6-B9AC-47DA-8195-CAF44D93D832}"/>
    <cellStyle name="20% - Accent1 2 3 4 3" xfId="382" xr:uid="{C2179BD9-5FC8-40F0-9058-8C096D8622BF}"/>
    <cellStyle name="20% - Accent1 2 3 4 3 2" xfId="383" xr:uid="{0EA9646F-EABD-4AF7-BD51-174B370454E6}"/>
    <cellStyle name="20% - Accent1 2 3 4 3 2 2" xfId="384" xr:uid="{FB5398C3-9D63-461C-9F7F-1808CBBCEA9B}"/>
    <cellStyle name="20% - Accent1 2 3 4 3 3" xfId="385" xr:uid="{F5E958DD-CC5F-4135-9D7B-AFCBCC53EC76}"/>
    <cellStyle name="20% - Accent1 2 3 4 4" xfId="386" xr:uid="{A31C6A52-29FA-4510-B5AA-7770DF2076CA}"/>
    <cellStyle name="20% - Accent1 2 3 4 4 2" xfId="387" xr:uid="{35AF2503-692A-4251-AF72-E38BF28DFFA5}"/>
    <cellStyle name="20% - Accent1 2 3 4 5" xfId="388" xr:uid="{2AFC177A-0F71-4A18-9C30-D963CFEF4D45}"/>
    <cellStyle name="20% - Accent1 2 3 5" xfId="389" xr:uid="{949681D9-C9FD-4082-97B1-154BBE134A51}"/>
    <cellStyle name="20% - Accent1 2 3 5 2" xfId="390" xr:uid="{7E6D1F98-2044-4A6E-B82F-8120046A1783}"/>
    <cellStyle name="20% - Accent1 2 3 6" xfId="391" xr:uid="{4702DE52-C2A3-400B-AB2A-FE065FB3C66E}"/>
    <cellStyle name="20% - Accent1 2 3_Sheet1" xfId="392" xr:uid="{D5EB2270-BFA9-4ED2-AB4A-1CA0777690B0}"/>
    <cellStyle name="20% - Accent1 2 4" xfId="393" xr:uid="{03C27E59-D673-4548-9A0B-3D667BF81034}"/>
    <cellStyle name="20% - Accent1 2 4 2" xfId="394" xr:uid="{E89A0E03-6BA6-4650-9B5A-E1AAAA7AE48D}"/>
    <cellStyle name="20% - Accent1 2 4 2 2" xfId="395" xr:uid="{F8B0D296-8EC1-4868-ADE5-199F451C1B68}"/>
    <cellStyle name="20% - Accent1 2 4 2 2 2" xfId="396" xr:uid="{AC37F2D5-DBD2-4BCA-9066-8F15E6DD96D7}"/>
    <cellStyle name="20% - Accent1 2 4 2 2 3" xfId="397" xr:uid="{DE1798C0-AEEA-460B-B159-C9FE5AF3F75B}"/>
    <cellStyle name="20% - Accent1 2 4 2 3" xfId="398" xr:uid="{C55FB873-8550-4B70-A4FC-CB3181BA1B9F}"/>
    <cellStyle name="20% - Accent1 2 4 2 4" xfId="399" xr:uid="{86CEC1BF-D279-4536-B797-5B5D9FBDEA4F}"/>
    <cellStyle name="20% - Accent1 2 4 3" xfId="400" xr:uid="{40D6A6AC-28C0-492E-B5B5-26CFF7362987}"/>
    <cellStyle name="20% - Accent1 2 4 3 2" xfId="401" xr:uid="{85E2548D-F0A5-4147-8B4B-22FA2E696151}"/>
    <cellStyle name="20% - Accent1 2 4 3 3" xfId="402" xr:uid="{EA1665D5-EB82-4DBB-B09E-E5C3B2EEED9C}"/>
    <cellStyle name="20% - Accent1 2 4 4" xfId="403" xr:uid="{A7E000E7-5266-4C46-AE07-A967268D967E}"/>
    <cellStyle name="20% - Accent1 2 4 4 2" xfId="404" xr:uid="{6446131C-094A-4BD1-82EB-7A2044A68330}"/>
    <cellStyle name="20% - Accent1 2 4 5" xfId="405" xr:uid="{661059A3-5B71-442E-9D96-C9F92BDB4758}"/>
    <cellStyle name="20% - Accent1 2 5" xfId="406" xr:uid="{840A82BE-E721-494C-AED6-747950E132EC}"/>
    <cellStyle name="20% - Accent1 2 5 2" xfId="407" xr:uid="{971E73EA-ED12-4ED5-9EAA-79CCBB6FE5B2}"/>
    <cellStyle name="20% - Accent1 2 6" xfId="408" xr:uid="{B1EB53D9-D5E0-49F0-A596-6F46BE0D3491}"/>
    <cellStyle name="20% - Accent1 2 7" xfId="409" xr:uid="{3F9AE7DF-3E38-48EB-BAE6-F2A00430B54D}"/>
    <cellStyle name="20% - Accent1 2 8" xfId="410" xr:uid="{3241DDC3-3757-4D6C-9F46-8F4F7E51F64B}"/>
    <cellStyle name="20% - Accent1 2 9" xfId="411" xr:uid="{EACF17DE-8C4D-4DD5-B6F9-C8D79C0EE6E9}"/>
    <cellStyle name="20% - Accent1 2 9 2" xfId="412" xr:uid="{AF0D733F-10CE-42B1-AE3C-B4C1BEA4C2B7}"/>
    <cellStyle name="20% - Accent1 2 9 2 2" xfId="413" xr:uid="{8C086A69-55DE-45E0-8EBF-4DBF2E3BB962}"/>
    <cellStyle name="20% - Accent1 2 9 2 2 2" xfId="414" xr:uid="{FE8C88FD-060C-42E4-8C53-3ED0FB63A316}"/>
    <cellStyle name="20% - Accent1 2 9 2 2 2 2" xfId="415" xr:uid="{DFEF5234-70D5-437B-B6C6-C20959C598A4}"/>
    <cellStyle name="20% - Accent1 2 9 2 2 3" xfId="416" xr:uid="{72B127C2-4F6F-43C5-808B-A56ECA22B947}"/>
    <cellStyle name="20% - Accent1 2 9 2 3" xfId="417" xr:uid="{042049D0-E8EA-426B-9583-76B7D475C680}"/>
    <cellStyle name="20% - Accent1 2 9 2 3 2" xfId="418" xr:uid="{7CE8E32C-FCFB-4066-AE61-2C0935137591}"/>
    <cellStyle name="20% - Accent1 2 9 2 4" xfId="419" xr:uid="{ED60C2B7-3758-43F8-BF7A-72C9C792AAD5}"/>
    <cellStyle name="20% - Accent1 2 9 3" xfId="420" xr:uid="{9F79B508-D5FC-4729-9A3C-E7E5410E8A23}"/>
    <cellStyle name="20% - Accent1 2 9 3 2" xfId="421" xr:uid="{60E4890E-CD72-4185-8040-5B082BCC8755}"/>
    <cellStyle name="20% - Accent1 2 9 3 2 2" xfId="422" xr:uid="{0FD00F06-F2CF-4177-9041-11B1F6FE1F09}"/>
    <cellStyle name="20% - Accent1 2 9 3 3" xfId="423" xr:uid="{2A92C900-AC2E-428D-82AE-A694EF841E35}"/>
    <cellStyle name="20% - Accent1 2 9 4" xfId="424" xr:uid="{1D78EB07-BCDB-4ECC-8D85-A59A0BC9DF52}"/>
    <cellStyle name="20% - Accent1 2 9 4 2" xfId="425" xr:uid="{FC9595C4-2B6E-42F5-9467-29B5A76937E7}"/>
    <cellStyle name="20% - Accent1 2 9 5" xfId="426" xr:uid="{EE40F60B-D53E-4E86-8CFE-AA030EAEBDD2}"/>
    <cellStyle name="20% - Accent1 2_Asset Register (new)" xfId="427" xr:uid="{005488A2-D8DD-4538-96B5-DDAC4A555BD4}"/>
    <cellStyle name="20% - Accent1 3" xfId="428" xr:uid="{1D2E6852-21B1-432B-A865-AE100F750F49}"/>
    <cellStyle name="20% - Accent1 3 10" xfId="429" xr:uid="{AE4875C4-6D47-4E42-AB80-33321BB46001}"/>
    <cellStyle name="20% - Accent1 3 10 2" xfId="430" xr:uid="{4A01F189-4D98-41CC-B85F-285081329C41}"/>
    <cellStyle name="20% - Accent1 3 10 2 2" xfId="431" xr:uid="{2E908E4B-6974-491F-828D-3CC6B8F1ED4A}"/>
    <cellStyle name="20% - Accent1 3 10 2 2 2" xfId="432" xr:uid="{4491FD07-0CF4-4C64-A41E-8DF5032079A3}"/>
    <cellStyle name="20% - Accent1 3 10 2 2 2 2" xfId="433" xr:uid="{AF0DD964-533E-4487-83DE-7B159F2D3509}"/>
    <cellStyle name="20% - Accent1 3 10 2 2 3" xfId="434" xr:uid="{319EF1C5-0B1E-4763-9DA9-D3E1358829AB}"/>
    <cellStyle name="20% - Accent1 3 10 2 3" xfId="435" xr:uid="{7EEB9E7A-DF15-4CA2-9710-9B126C14FD28}"/>
    <cellStyle name="20% - Accent1 3 10 2 3 2" xfId="436" xr:uid="{F0B005CF-D694-4894-B37E-758249C3C7A0}"/>
    <cellStyle name="20% - Accent1 3 10 2 4" xfId="437" xr:uid="{BEADCE30-5964-42AF-B664-58D1428C9AAE}"/>
    <cellStyle name="20% - Accent1 3 10 3" xfId="438" xr:uid="{52029706-D540-4B24-A362-41B011A90F62}"/>
    <cellStyle name="20% - Accent1 3 10 3 2" xfId="439" xr:uid="{E23E2FAB-4DD7-4CDC-A84C-AFA5F33A2E0D}"/>
    <cellStyle name="20% - Accent1 3 10 3 2 2" xfId="440" xr:uid="{D1AFF1E8-9DE4-4B58-898C-2841298C3CFD}"/>
    <cellStyle name="20% - Accent1 3 10 3 3" xfId="441" xr:uid="{EA209D39-E0ED-464F-9FF8-1F9B642CED5E}"/>
    <cellStyle name="20% - Accent1 3 10 4" xfId="442" xr:uid="{A46025BB-F35C-4285-8A0B-5FF89E8B5F77}"/>
    <cellStyle name="20% - Accent1 3 10 4 2" xfId="443" xr:uid="{88E3C134-1AF9-47DA-9275-F772669557D9}"/>
    <cellStyle name="20% - Accent1 3 10 5" xfId="444" xr:uid="{823C470E-2531-4F4D-8AC7-A96284F03024}"/>
    <cellStyle name="20% - Accent1 3 11" xfId="445" xr:uid="{7256989E-4835-40E2-86F7-805B4D089D5F}"/>
    <cellStyle name="20% - Accent1 3 11 2" xfId="446" xr:uid="{F487596F-E3A9-4A1B-A66C-05B91D79F0F2}"/>
    <cellStyle name="20% - Accent1 3 11 2 2" xfId="447" xr:uid="{2633DD60-FCA6-46F7-9BF8-D43901E3E839}"/>
    <cellStyle name="20% - Accent1 3 11 2 2 2" xfId="448" xr:uid="{AC91C507-9907-4411-8526-DEE4BC2F3BD9}"/>
    <cellStyle name="20% - Accent1 3 11 2 2 2 2" xfId="449" xr:uid="{D5BC624A-AD23-48FB-BFA8-B85594B13509}"/>
    <cellStyle name="20% - Accent1 3 11 2 2 3" xfId="450" xr:uid="{85FD6F72-B851-43EC-9B8A-28883C976A87}"/>
    <cellStyle name="20% - Accent1 3 11 2 3" xfId="451" xr:uid="{E15E482D-1CB2-4B60-B343-C0449DD30196}"/>
    <cellStyle name="20% - Accent1 3 11 2 3 2" xfId="452" xr:uid="{34913D7C-1675-488E-88BA-877197106B69}"/>
    <cellStyle name="20% - Accent1 3 11 2 4" xfId="453" xr:uid="{A040CD57-A4CE-4F0E-B740-D5D7D061CBED}"/>
    <cellStyle name="20% - Accent1 3 11 3" xfId="454" xr:uid="{F6957462-7CB4-4C9D-9B37-24AD0F7BB667}"/>
    <cellStyle name="20% - Accent1 3 11 3 2" xfId="455" xr:uid="{53C0A26F-7F17-4FB4-98A3-E482327F5A6C}"/>
    <cellStyle name="20% - Accent1 3 11 3 2 2" xfId="456" xr:uid="{4F4FC779-208D-4769-B4D0-873EA832A055}"/>
    <cellStyle name="20% - Accent1 3 11 3 3" xfId="457" xr:uid="{B5A90A00-EA1C-4E9E-ABA3-E6868294840E}"/>
    <cellStyle name="20% - Accent1 3 11 4" xfId="458" xr:uid="{6EF156DE-7DCA-413A-ABC4-784C73AA30F5}"/>
    <cellStyle name="20% - Accent1 3 11 4 2" xfId="459" xr:uid="{1619F4B0-AB0A-48D2-B996-A5634791238B}"/>
    <cellStyle name="20% - Accent1 3 11 5" xfId="460" xr:uid="{064348E3-4DFE-4718-BB8A-3171A354F303}"/>
    <cellStyle name="20% - Accent1 3 12" xfId="461" xr:uid="{E6AF1D14-A952-4444-BD23-2B97D1259693}"/>
    <cellStyle name="20% - Accent1 3 12 2" xfId="462" xr:uid="{DDC502EC-9767-4222-9EFF-84CB8502F409}"/>
    <cellStyle name="20% - Accent1 3 12 2 2" xfId="463" xr:uid="{B7CC6B71-E1E4-46ED-8E3F-C3280B1BD121}"/>
    <cellStyle name="20% - Accent1 3 12 2 2 2" xfId="464" xr:uid="{B08340A8-32A2-4009-9C8C-C43EF33CFA98}"/>
    <cellStyle name="20% - Accent1 3 12 2 2 2 2" xfId="465" xr:uid="{B5DE33AA-90C1-4CB8-8D60-5F9243CB4FDA}"/>
    <cellStyle name="20% - Accent1 3 12 2 2 3" xfId="466" xr:uid="{287BB476-42AD-4230-981D-228A1C94B58D}"/>
    <cellStyle name="20% - Accent1 3 12 2 3" xfId="467" xr:uid="{236CFBA3-FC17-4B21-A4DA-BC8DAA2E0A26}"/>
    <cellStyle name="20% - Accent1 3 12 2 3 2" xfId="468" xr:uid="{DC94AB4B-03AF-41B5-B959-1D8AFD0551FF}"/>
    <cellStyle name="20% - Accent1 3 12 2 4" xfId="469" xr:uid="{A6E95B59-DEF4-4D44-819C-B7E2CA099A7F}"/>
    <cellStyle name="20% - Accent1 3 12 3" xfId="470" xr:uid="{FD4B814B-6A5B-4DFB-8D99-73D1BC26845F}"/>
    <cellStyle name="20% - Accent1 3 12 3 2" xfId="471" xr:uid="{73BD4D99-3D5F-45EF-B780-5E6DE1EE720A}"/>
    <cellStyle name="20% - Accent1 3 12 3 2 2" xfId="472" xr:uid="{86E39C5F-795A-421F-A5BC-1370C322F822}"/>
    <cellStyle name="20% - Accent1 3 12 3 3" xfId="473" xr:uid="{95585642-CB26-4827-BA92-F2C92015EA05}"/>
    <cellStyle name="20% - Accent1 3 12 4" xfId="474" xr:uid="{5340C6D1-716B-4E38-AC67-712E6CECEE0F}"/>
    <cellStyle name="20% - Accent1 3 12 4 2" xfId="475" xr:uid="{EDAAD37F-B19A-4C73-8FAC-7B311F5CDAB8}"/>
    <cellStyle name="20% - Accent1 3 12 5" xfId="476" xr:uid="{507D8A24-C436-4C7D-A873-799BE5CE294D}"/>
    <cellStyle name="20% - Accent1 3 13" xfId="477" xr:uid="{7EA6CAD1-3B0F-43BD-9D53-E318CC83B707}"/>
    <cellStyle name="20% - Accent1 3 13 2" xfId="478" xr:uid="{10058CA6-3458-4B0C-903D-B10860657193}"/>
    <cellStyle name="20% - Accent1 3 13 2 2" xfId="479" xr:uid="{74E95AAA-3E1C-4089-BF8A-40841F77F098}"/>
    <cellStyle name="20% - Accent1 3 13 2 2 2" xfId="480" xr:uid="{57F53400-C08E-453A-8AFA-7C5EC9815384}"/>
    <cellStyle name="20% - Accent1 3 13 2 2 2 2" xfId="481" xr:uid="{3A442FFA-D2B8-40A2-99E3-55BE2906859F}"/>
    <cellStyle name="20% - Accent1 3 13 2 2 3" xfId="482" xr:uid="{5CBC395E-AB63-4E82-B387-76DD18DBA8FB}"/>
    <cellStyle name="20% - Accent1 3 13 2 3" xfId="483" xr:uid="{9B5A8CFD-6347-47BE-BD88-A6F5A6C6E806}"/>
    <cellStyle name="20% - Accent1 3 13 2 3 2" xfId="484" xr:uid="{9DA311E6-F0FC-4486-B058-68F462748C8B}"/>
    <cellStyle name="20% - Accent1 3 13 2 4" xfId="485" xr:uid="{DDD210EB-79B2-4014-BFE9-AAE5F37B499F}"/>
    <cellStyle name="20% - Accent1 3 13 3" xfId="486" xr:uid="{137CF22A-3C7B-4517-8FEC-C92C2AE81B22}"/>
    <cellStyle name="20% - Accent1 3 13 3 2" xfId="487" xr:uid="{BA5542C2-C879-4C1C-A73F-F99E976C3D71}"/>
    <cellStyle name="20% - Accent1 3 13 3 2 2" xfId="488" xr:uid="{0624D05C-1155-4EE8-9BAA-4B4A57A735FA}"/>
    <cellStyle name="20% - Accent1 3 13 3 3" xfId="489" xr:uid="{0AAB7A64-7E82-4139-896C-74F33C885E11}"/>
    <cellStyle name="20% - Accent1 3 13 4" xfId="490" xr:uid="{A13395F2-0EC0-4CBA-B6E7-CC05C6912DF1}"/>
    <cellStyle name="20% - Accent1 3 13 4 2" xfId="491" xr:uid="{AF485642-4598-429D-80B0-9BBC643B47DD}"/>
    <cellStyle name="20% - Accent1 3 13 5" xfId="492" xr:uid="{2D9B731B-E1D3-4D6F-BC55-C8D6B51FB3F4}"/>
    <cellStyle name="20% - Accent1 3 14" xfId="493" xr:uid="{1938534D-4A9C-4982-B721-91F56A163FBD}"/>
    <cellStyle name="20% - Accent1 3 14 2" xfId="494" xr:uid="{5D050E4A-D06D-4DAB-AD6C-1CA7427684C0}"/>
    <cellStyle name="20% - Accent1 3 14 2 2" xfId="495" xr:uid="{1B3440FD-2117-4DFB-93DC-7D7EAFA1829D}"/>
    <cellStyle name="20% - Accent1 3 14 2 2 2" xfId="496" xr:uid="{C7D44E0F-3158-4778-92B2-A78C5A444DE7}"/>
    <cellStyle name="20% - Accent1 3 14 2 3" xfId="497" xr:uid="{31AB4D7C-E4A1-4E74-A0DD-1D284CE08C10}"/>
    <cellStyle name="20% - Accent1 3 14 3" xfId="498" xr:uid="{34A06323-404E-4978-872A-9740384D1848}"/>
    <cellStyle name="20% - Accent1 3 14 3 2" xfId="499" xr:uid="{07B05FA3-0A01-4FF5-9CAA-569862ECF767}"/>
    <cellStyle name="20% - Accent1 3 14 4" xfId="500" xr:uid="{47723016-A804-4C89-9060-9B57DCB0709F}"/>
    <cellStyle name="20% - Accent1 3 15" xfId="501" xr:uid="{8D5F2695-5E85-46D7-B25D-750A0A68CA8B}"/>
    <cellStyle name="20% - Accent1 3 15 2" xfId="502" xr:uid="{C9A3D643-87D4-4802-8F39-9D7B9F499321}"/>
    <cellStyle name="20% - Accent1 3 15 2 2" xfId="503" xr:uid="{9EA948E0-74E9-490C-9709-CFE2219645B4}"/>
    <cellStyle name="20% - Accent1 3 15 3" xfId="504" xr:uid="{59A2D9A5-5068-461F-839F-7E4431E96EC5}"/>
    <cellStyle name="20% - Accent1 3 16" xfId="505" xr:uid="{BB6F9EC6-E460-4F2B-9A81-9113C271DCAF}"/>
    <cellStyle name="20% - Accent1 3 16 2" xfId="506" xr:uid="{BB6D9669-38BE-4B08-B50F-7D4EAABFB885}"/>
    <cellStyle name="20% - Accent1 3 17" xfId="507" xr:uid="{02DB0768-A655-4D3C-AF74-4992A32A1397}"/>
    <cellStyle name="20% - Accent1 3 17 2" xfId="508" xr:uid="{5D34F488-8ED2-4BA2-AB29-F2189FADC080}"/>
    <cellStyle name="20% - Accent1 3 18" xfId="509" xr:uid="{70F12271-481B-40D5-BB99-DE34D1B248E1}"/>
    <cellStyle name="20% - Accent1 3 19" xfId="510" xr:uid="{76A94998-F02A-4E66-8A18-54A4923D2B77}"/>
    <cellStyle name="20% - Accent1 3 2" xfId="511" xr:uid="{2B82D65F-CF80-4B47-8955-E13037DB0DA7}"/>
    <cellStyle name="20% - Accent1 3 2 10" xfId="512" xr:uid="{ACCE545C-61BA-47A1-AD18-54C040C9E9D3}"/>
    <cellStyle name="20% - Accent1 3 2 10 2" xfId="513" xr:uid="{1E9CACDF-01A5-4A8D-B788-905FC9B94599}"/>
    <cellStyle name="20% - Accent1 3 2 10 2 2" xfId="514" xr:uid="{4330786E-0ED4-471D-8C6F-F8464641130E}"/>
    <cellStyle name="20% - Accent1 3 2 10 2 2 2" xfId="515" xr:uid="{38B1A0CF-D15D-44A4-B54D-F534B9C2A44B}"/>
    <cellStyle name="20% - Accent1 3 2 10 2 2 2 2" xfId="516" xr:uid="{9191FA69-ED1D-4C97-B67F-E1E386E3E92E}"/>
    <cellStyle name="20% - Accent1 3 2 10 2 2 3" xfId="517" xr:uid="{07BAAF23-36BB-4C15-99C6-9C3D4DA51D94}"/>
    <cellStyle name="20% - Accent1 3 2 10 2 3" xfId="518" xr:uid="{8BAF085C-49D5-4006-9D5D-A7FF1025CB35}"/>
    <cellStyle name="20% - Accent1 3 2 10 2 3 2" xfId="519" xr:uid="{CAF3EDF5-E4AD-45C5-A685-70CE998EDA9D}"/>
    <cellStyle name="20% - Accent1 3 2 10 2 4" xfId="520" xr:uid="{483B5827-D770-4619-9E82-94109A489D0C}"/>
    <cellStyle name="20% - Accent1 3 2 10 3" xfId="521" xr:uid="{5334559D-D832-45D2-8A9C-FD2AD632951E}"/>
    <cellStyle name="20% - Accent1 3 2 10 3 2" xfId="522" xr:uid="{E9CFC5DB-480B-4DCC-AD10-6FF4AB2D5ACC}"/>
    <cellStyle name="20% - Accent1 3 2 10 3 2 2" xfId="523" xr:uid="{E1C37DDC-D58A-4AB6-92C1-1AECF7E234B4}"/>
    <cellStyle name="20% - Accent1 3 2 10 3 3" xfId="524" xr:uid="{06671EB4-54F5-41D5-B622-682B67E070A9}"/>
    <cellStyle name="20% - Accent1 3 2 10 4" xfId="525" xr:uid="{3A02B7E6-C13D-425E-B029-8DB0403D079B}"/>
    <cellStyle name="20% - Accent1 3 2 10 4 2" xfId="526" xr:uid="{0DE14644-1931-46BC-9448-533F87327454}"/>
    <cellStyle name="20% - Accent1 3 2 10 5" xfId="527" xr:uid="{EFD3B0F0-B8C8-46C9-AB1F-D9E91AA2ED27}"/>
    <cellStyle name="20% - Accent1 3 2 11" xfId="528" xr:uid="{C14113CC-EE03-4832-B381-44C22DB5C586}"/>
    <cellStyle name="20% - Accent1 3 2 11 2" xfId="529" xr:uid="{E2266268-5468-4F13-B510-45E050747146}"/>
    <cellStyle name="20% - Accent1 3 2 11 2 2" xfId="530" xr:uid="{A196E100-5494-43AA-81DB-73B5BB9383CB}"/>
    <cellStyle name="20% - Accent1 3 2 11 2 2 2" xfId="531" xr:uid="{44E1BCA9-018E-4ABF-8B4C-1C0913EAF341}"/>
    <cellStyle name="20% - Accent1 3 2 11 2 2 2 2" xfId="532" xr:uid="{6AFD42E3-7A94-48E6-BE77-B79724AC10A0}"/>
    <cellStyle name="20% - Accent1 3 2 11 2 2 3" xfId="533" xr:uid="{A3755F04-0547-4565-8A7D-F848F4778C43}"/>
    <cellStyle name="20% - Accent1 3 2 11 2 3" xfId="534" xr:uid="{5066B37A-25A0-4B3C-87E6-D75AE2CC44B2}"/>
    <cellStyle name="20% - Accent1 3 2 11 2 3 2" xfId="535" xr:uid="{6C32B402-EF82-4C27-AD18-EFCCE7894765}"/>
    <cellStyle name="20% - Accent1 3 2 11 2 4" xfId="536" xr:uid="{39485CD8-0D8D-4CF4-A7A7-A27FE13CB0C4}"/>
    <cellStyle name="20% - Accent1 3 2 11 3" xfId="537" xr:uid="{F86EC3DA-0BC6-405C-90DA-33F2ACA7D975}"/>
    <cellStyle name="20% - Accent1 3 2 11 3 2" xfId="538" xr:uid="{9A122852-FCAC-4FD8-8409-27530B36DE99}"/>
    <cellStyle name="20% - Accent1 3 2 11 3 2 2" xfId="539" xr:uid="{2FADF223-E308-40E6-B990-64ADB2FB4F3D}"/>
    <cellStyle name="20% - Accent1 3 2 11 3 3" xfId="540" xr:uid="{FCB0833A-6368-4EAE-9943-075DD1F172A1}"/>
    <cellStyle name="20% - Accent1 3 2 11 4" xfId="541" xr:uid="{1B215321-B77E-40B4-8543-4647C2F0904A}"/>
    <cellStyle name="20% - Accent1 3 2 11 4 2" xfId="542" xr:uid="{BB0532C3-BB26-46E3-BD33-9A3430DFC559}"/>
    <cellStyle name="20% - Accent1 3 2 11 5" xfId="543" xr:uid="{81A572B8-A20E-4161-8D74-696C1B86A04C}"/>
    <cellStyle name="20% - Accent1 3 2 12" xfId="544" xr:uid="{9345A779-7A23-48FA-8E8C-D7614782F32A}"/>
    <cellStyle name="20% - Accent1 3 2 12 2" xfId="545" xr:uid="{BA93488C-7898-4658-86A6-64EEE51DC348}"/>
    <cellStyle name="20% - Accent1 3 2 12 2 2" xfId="546" xr:uid="{F85C14AF-E218-4712-95E8-E9E346C18D27}"/>
    <cellStyle name="20% - Accent1 3 2 12 2 2 2" xfId="547" xr:uid="{ABDF189E-4714-4FB7-8F2E-3AB8F4A43F05}"/>
    <cellStyle name="20% - Accent1 3 2 12 2 3" xfId="548" xr:uid="{5C991BE4-6BFA-420A-B3DE-24D8AF2E381F}"/>
    <cellStyle name="20% - Accent1 3 2 12 3" xfId="549" xr:uid="{EA7B58D8-9129-43F0-87FD-0039F581D890}"/>
    <cellStyle name="20% - Accent1 3 2 12 3 2" xfId="550" xr:uid="{A42FDE6E-3662-4CA8-8329-BDF64F978912}"/>
    <cellStyle name="20% - Accent1 3 2 12 4" xfId="551" xr:uid="{4817CAE9-C32B-4021-ABAB-1D1D35A29BD4}"/>
    <cellStyle name="20% - Accent1 3 2 13" xfId="552" xr:uid="{E4BF4D39-CC57-42DC-88D4-4BD40689ACD3}"/>
    <cellStyle name="20% - Accent1 3 2 13 2" xfId="553" xr:uid="{7DFC3C1A-6BBA-42DF-BD36-D3BFB393CFDB}"/>
    <cellStyle name="20% - Accent1 3 2 13 2 2" xfId="554" xr:uid="{9182B757-7456-4BD5-8570-45F0DC957940}"/>
    <cellStyle name="20% - Accent1 3 2 13 3" xfId="555" xr:uid="{270B185B-461C-43D8-A5B7-CE90E97E33C9}"/>
    <cellStyle name="20% - Accent1 3 2 14" xfId="556" xr:uid="{9F15187C-EBB1-46FA-84B7-02735F4936AE}"/>
    <cellStyle name="20% - Accent1 3 2 14 2" xfId="557" xr:uid="{3E8033C9-9361-49A8-A6CB-1D50242AA35B}"/>
    <cellStyle name="20% - Accent1 3 2 15" xfId="558" xr:uid="{1B92EBC9-4E2C-493F-8B51-DE88FB4E17BB}"/>
    <cellStyle name="20% - Accent1 3 2 15 2" xfId="559" xr:uid="{AC6FA34F-7972-449E-8381-298EE9F18373}"/>
    <cellStyle name="20% - Accent1 3 2 16" xfId="560" xr:uid="{1C5EFEFB-1E25-4E80-B315-8457BDB091C5}"/>
    <cellStyle name="20% - Accent1 3 2 17" xfId="561" xr:uid="{A8CBC968-644A-4989-BDD7-C8B520FF812B}"/>
    <cellStyle name="20% - Accent1 3 2 2" xfId="562" xr:uid="{BFEC8074-0391-4A70-973E-BFC7706207E7}"/>
    <cellStyle name="20% - Accent1 3 2 2 10" xfId="563" xr:uid="{B6C88A1F-C8A2-4644-B8B5-7B4A4F146A76}"/>
    <cellStyle name="20% - Accent1 3 2 2 2" xfId="564" xr:uid="{B3606028-0E48-4BB0-AE4C-7ABBCBD3EB53}"/>
    <cellStyle name="20% - Accent1 3 2 2 2 2" xfId="565" xr:uid="{6BACE40C-6895-4C1D-89B5-BEFD9733F37E}"/>
    <cellStyle name="20% - Accent1 3 2 2 2 2 2" xfId="566" xr:uid="{6F4BDEE4-E42B-4265-ADDC-F789C04F26E3}"/>
    <cellStyle name="20% - Accent1 3 2 2 2 2 2 2" xfId="567" xr:uid="{ACD71859-5724-4D5F-A6D7-18A2B4526AEB}"/>
    <cellStyle name="20% - Accent1 3 2 2 2 2 2 2 2" xfId="568" xr:uid="{97F8064D-EE88-4EE8-9647-863B7DD9DC16}"/>
    <cellStyle name="20% - Accent1 3 2 2 2 2 2 2 2 2" xfId="569" xr:uid="{A6E33CDC-0746-4F83-AAF9-4AAD4DE8892B}"/>
    <cellStyle name="20% - Accent1 3 2 2 2 2 2 2 3" xfId="570" xr:uid="{38E93BA4-00A3-45B9-BA9F-9B8B1BB6EDDF}"/>
    <cellStyle name="20% - Accent1 3 2 2 2 2 2 3" xfId="571" xr:uid="{5C87946D-C24B-440C-B615-DFF1BF01BB77}"/>
    <cellStyle name="20% - Accent1 3 2 2 2 2 2 3 2" xfId="572" xr:uid="{F9527FEE-EEE1-47B7-9139-17D3C8FB0C51}"/>
    <cellStyle name="20% - Accent1 3 2 2 2 2 2 4" xfId="573" xr:uid="{6FDD7A5E-3E6F-47F6-ACD1-2B175D8ED13F}"/>
    <cellStyle name="20% - Accent1 3 2 2 2 2 2 4 2" xfId="574" xr:uid="{1DE23B5C-940E-4126-A504-D9D63F90DD55}"/>
    <cellStyle name="20% - Accent1 3 2 2 2 2 2 5" xfId="575" xr:uid="{AF99CA2D-9AA6-4AA2-9A8F-6A62F23C63BB}"/>
    <cellStyle name="20% - Accent1 3 2 2 2 2 2 6" xfId="576" xr:uid="{2DF7AF7E-F718-414D-80F9-13B85FF58D45}"/>
    <cellStyle name="20% - Accent1 3 2 2 2 2 3" xfId="577" xr:uid="{6303F0DA-239F-43D9-87DD-99BC63995760}"/>
    <cellStyle name="20% - Accent1 3 2 2 2 2 3 2" xfId="578" xr:uid="{911DDBED-389D-49AE-9DF1-E75F91B665CC}"/>
    <cellStyle name="20% - Accent1 3 2 2 2 2 3 2 2" xfId="579" xr:uid="{C65BD9E4-01AC-4D86-AD3E-4A2B0F5B7EC6}"/>
    <cellStyle name="20% - Accent1 3 2 2 2 2 3 3" xfId="580" xr:uid="{75AB09E6-19AF-449A-B526-8E82EAFD2E3E}"/>
    <cellStyle name="20% - Accent1 3 2 2 2 2 4" xfId="581" xr:uid="{552FFCA1-15E5-4847-932A-5466ECC5475B}"/>
    <cellStyle name="20% - Accent1 3 2 2 2 2 4 2" xfId="582" xr:uid="{3099FB62-8161-44AB-9410-6E8558051609}"/>
    <cellStyle name="20% - Accent1 3 2 2 2 2 5" xfId="583" xr:uid="{DDC815C9-0CB3-4EBE-A6CC-15B186147C35}"/>
    <cellStyle name="20% - Accent1 3 2 2 2 2 5 2" xfId="584" xr:uid="{744F57B3-6C38-4A0E-8D8F-B3D0442B13A2}"/>
    <cellStyle name="20% - Accent1 3 2 2 2 2 6" xfId="585" xr:uid="{75885490-8CB9-4C69-AE45-2F26CC01F2D6}"/>
    <cellStyle name="20% - Accent1 3 2 2 2 2 7" xfId="586" xr:uid="{485AA785-50B8-48A4-84FB-67A48B735A32}"/>
    <cellStyle name="20% - Accent1 3 2 2 2 3" xfId="587" xr:uid="{1722327F-BF00-417B-AE08-D40843BF975F}"/>
    <cellStyle name="20% - Accent1 3 2 2 2 3 2" xfId="588" xr:uid="{B0E04D8C-E165-4BD4-9546-E79BB7D1563B}"/>
    <cellStyle name="20% - Accent1 3 2 2 2 3 2 2" xfId="589" xr:uid="{DEC73608-BC9B-4A89-9708-81DBC41FDF04}"/>
    <cellStyle name="20% - Accent1 3 2 2 2 3 2 2 2" xfId="590" xr:uid="{DCAF07D1-3438-43AF-8DDF-C337FACFD458}"/>
    <cellStyle name="20% - Accent1 3 2 2 2 3 2 3" xfId="591" xr:uid="{E04A3315-5A4D-49C4-A1AC-6C0812D2A79E}"/>
    <cellStyle name="20% - Accent1 3 2 2 2 3 3" xfId="592" xr:uid="{86805741-545C-48D1-977F-DAF13D42F75E}"/>
    <cellStyle name="20% - Accent1 3 2 2 2 3 3 2" xfId="593" xr:uid="{47AA7D39-CAED-4F38-B1A2-5BE1299438B9}"/>
    <cellStyle name="20% - Accent1 3 2 2 2 3 4" xfId="594" xr:uid="{064E69A0-E7B3-48C9-A26A-D121731EF2E8}"/>
    <cellStyle name="20% - Accent1 3 2 2 2 3 4 2" xfId="595" xr:uid="{D6D87B38-A976-40D3-894E-6689DD874985}"/>
    <cellStyle name="20% - Accent1 3 2 2 2 3 5" xfId="596" xr:uid="{222AF026-EF3A-4DF9-878E-3461A88699C3}"/>
    <cellStyle name="20% - Accent1 3 2 2 2 3 6" xfId="597" xr:uid="{12EF0C70-89BF-4E38-B31E-6DF73837A125}"/>
    <cellStyle name="20% - Accent1 3 2 2 2 4" xfId="598" xr:uid="{1EB30981-5EC6-40C7-94D9-6AD9411BFBF9}"/>
    <cellStyle name="20% - Accent1 3 2 2 2 4 2" xfId="599" xr:uid="{A3448714-DD55-4AC7-8819-067CF80FFEF1}"/>
    <cellStyle name="20% - Accent1 3 2 2 2 4 2 2" xfId="600" xr:uid="{09495C75-319E-4BF4-8DF0-D9BD0B72D0E6}"/>
    <cellStyle name="20% - Accent1 3 2 2 2 4 3" xfId="601" xr:uid="{336B191C-01FB-483F-84D4-EE6F685B3037}"/>
    <cellStyle name="20% - Accent1 3 2 2 2 5" xfId="602" xr:uid="{53305895-3BC1-44A0-9090-FA0D17C737EC}"/>
    <cellStyle name="20% - Accent1 3 2 2 2 5 2" xfId="603" xr:uid="{99CEE07E-34C1-4B64-BC03-17BFEFA18BCE}"/>
    <cellStyle name="20% - Accent1 3 2 2 2 6" xfId="604" xr:uid="{201A33A7-22C3-4B86-BF0A-CAFD44F2D814}"/>
    <cellStyle name="20% - Accent1 3 2 2 2 6 2" xfId="605" xr:uid="{54E6946B-9440-4D87-A70D-8A36EEE202AD}"/>
    <cellStyle name="20% - Accent1 3 2 2 2 7" xfId="606" xr:uid="{94C8D40A-3190-46BE-9DCD-5C6370E4A415}"/>
    <cellStyle name="20% - Accent1 3 2 2 2 8" xfId="607" xr:uid="{4F73D3A0-D027-47D3-AFCD-76A100F650B4}"/>
    <cellStyle name="20% - Accent1 3 2 2 3" xfId="608" xr:uid="{DCC6F28A-14D6-46D9-8524-431F28F27030}"/>
    <cellStyle name="20% - Accent1 3 2 2 3 2" xfId="609" xr:uid="{B6567777-41BD-446A-91A1-0865F8A86F9D}"/>
    <cellStyle name="20% - Accent1 3 2 2 3 2 2" xfId="610" xr:uid="{647DC55B-1F7F-457A-A5A7-1C30E3B77177}"/>
    <cellStyle name="20% - Accent1 3 2 2 3 2 2 2" xfId="611" xr:uid="{1278FF36-5C68-4055-9513-58396D89A31F}"/>
    <cellStyle name="20% - Accent1 3 2 2 3 2 2 2 2" xfId="612" xr:uid="{36624F12-C73D-4C0D-B095-8CFDA11DACA1}"/>
    <cellStyle name="20% - Accent1 3 2 2 3 2 2 3" xfId="613" xr:uid="{D0827673-6FE6-4BF1-AA4D-07FE7C083097}"/>
    <cellStyle name="20% - Accent1 3 2 2 3 2 3" xfId="614" xr:uid="{765969A8-8DC4-4AE2-8A43-E95C9432F721}"/>
    <cellStyle name="20% - Accent1 3 2 2 3 2 3 2" xfId="615" xr:uid="{BAA25E0D-2D37-48F2-A76E-E7AB844C0083}"/>
    <cellStyle name="20% - Accent1 3 2 2 3 2 4" xfId="616" xr:uid="{27962767-C744-4FD5-BB3D-2676A80DF686}"/>
    <cellStyle name="20% - Accent1 3 2 2 3 2 4 2" xfId="617" xr:uid="{1D31D126-3CA7-4187-8D70-7EC1CB908446}"/>
    <cellStyle name="20% - Accent1 3 2 2 3 2 5" xfId="618" xr:uid="{6CDF5B35-7096-47DB-9149-3F2DACD7CF11}"/>
    <cellStyle name="20% - Accent1 3 2 2 3 2 6" xfId="619" xr:uid="{4D1F66F8-9915-4063-8622-7E507FBCA821}"/>
    <cellStyle name="20% - Accent1 3 2 2 3 3" xfId="620" xr:uid="{99A82FBF-F531-4467-9988-83FE55750A53}"/>
    <cellStyle name="20% - Accent1 3 2 2 3 3 2" xfId="621" xr:uid="{0E0B4DD6-A49B-4DB9-AB17-12B3C2C85223}"/>
    <cellStyle name="20% - Accent1 3 2 2 3 3 2 2" xfId="622" xr:uid="{580FB798-28C9-410B-A012-AEE8B9ADBE50}"/>
    <cellStyle name="20% - Accent1 3 2 2 3 3 3" xfId="623" xr:uid="{FCF1961A-5428-4BDF-9D65-7293C039E65C}"/>
    <cellStyle name="20% - Accent1 3 2 2 3 4" xfId="624" xr:uid="{560BCDFE-685E-45E4-9FD1-5A4FC42477CD}"/>
    <cellStyle name="20% - Accent1 3 2 2 3 4 2" xfId="625" xr:uid="{0CC5CD46-2F43-491D-A80A-6CE57E6C6730}"/>
    <cellStyle name="20% - Accent1 3 2 2 3 5" xfId="626" xr:uid="{02F942D0-0DFB-464A-BDB7-4AB41ABC2012}"/>
    <cellStyle name="20% - Accent1 3 2 2 3 5 2" xfId="627" xr:uid="{D7513661-BDBD-440D-8132-547124C14E11}"/>
    <cellStyle name="20% - Accent1 3 2 2 3 6" xfId="628" xr:uid="{CB8D56F3-EAFD-4986-B4D1-2182701DCB99}"/>
    <cellStyle name="20% - Accent1 3 2 2 3 7" xfId="629" xr:uid="{E4E9016B-17F5-411A-9285-30D3BC740040}"/>
    <cellStyle name="20% - Accent1 3 2 2 4" xfId="630" xr:uid="{A15683B0-B28A-47A1-BAD3-F653ECB16487}"/>
    <cellStyle name="20% - Accent1 3 2 2 4 2" xfId="631" xr:uid="{D50E9484-AD09-4F04-9082-A482BAEB07A6}"/>
    <cellStyle name="20% - Accent1 3 2 2 4 2 2" xfId="632" xr:uid="{DCAF8751-3F5E-4A4C-B24E-83A59791F46F}"/>
    <cellStyle name="20% - Accent1 3 2 2 4 2 2 2" xfId="633" xr:uid="{B4A1CDBC-425C-4BC0-A562-2A12399A9698}"/>
    <cellStyle name="20% - Accent1 3 2 2 4 2 2 2 2" xfId="634" xr:uid="{5DC1655B-1E22-4E62-8489-B5489665FDAF}"/>
    <cellStyle name="20% - Accent1 3 2 2 4 2 2 3" xfId="635" xr:uid="{2693E56F-CB06-48D3-A11E-D6D78E73156F}"/>
    <cellStyle name="20% - Accent1 3 2 2 4 2 3" xfId="636" xr:uid="{B190D19B-F5B8-4FBF-BB8C-9983B6844C57}"/>
    <cellStyle name="20% - Accent1 3 2 2 4 2 3 2" xfId="637" xr:uid="{A3A4F9D3-127F-46A9-A2A7-D241BD77B780}"/>
    <cellStyle name="20% - Accent1 3 2 2 4 2 4" xfId="638" xr:uid="{C84555DE-C865-41C9-BA6A-359695B55E29}"/>
    <cellStyle name="20% - Accent1 3 2 2 4 3" xfId="639" xr:uid="{B4668B16-F701-46D3-9FE4-8E5A05763D80}"/>
    <cellStyle name="20% - Accent1 3 2 2 4 3 2" xfId="640" xr:uid="{F232472F-B558-445D-A7E7-B5E6510ACD70}"/>
    <cellStyle name="20% - Accent1 3 2 2 4 3 2 2" xfId="641" xr:uid="{D15A62CB-5A6B-43B4-BC6A-D7FCF51A7BB5}"/>
    <cellStyle name="20% - Accent1 3 2 2 4 3 3" xfId="642" xr:uid="{B49AE9CF-4BE6-424B-9FAF-66D7F2F449E1}"/>
    <cellStyle name="20% - Accent1 3 2 2 4 4" xfId="643" xr:uid="{AE3A6981-CD0D-4100-BF21-D7A15E27E329}"/>
    <cellStyle name="20% - Accent1 3 2 2 4 4 2" xfId="644" xr:uid="{219B0EF1-AC24-4513-8E58-FE7EB9923E54}"/>
    <cellStyle name="20% - Accent1 3 2 2 4 5" xfId="645" xr:uid="{24D69246-A833-4582-9A3C-49A38C7AF8DD}"/>
    <cellStyle name="20% - Accent1 3 2 2 4 5 2" xfId="646" xr:uid="{B22FECCA-24B1-4BBB-B165-50D76957E599}"/>
    <cellStyle name="20% - Accent1 3 2 2 4 6" xfId="647" xr:uid="{73CD8FDD-F0AC-4004-8CAA-34E156A806F0}"/>
    <cellStyle name="20% - Accent1 3 2 2 4 7" xfId="648" xr:uid="{86E19996-D366-41BE-8768-1C4D895C096B}"/>
    <cellStyle name="20% - Accent1 3 2 2 5" xfId="649" xr:uid="{5A4B55D4-463E-4DF0-BC91-4EBDCB2EE9FE}"/>
    <cellStyle name="20% - Accent1 3 2 2 5 2" xfId="650" xr:uid="{E419088D-2B46-4610-8825-E723157A8A89}"/>
    <cellStyle name="20% - Accent1 3 2 2 5 2 2" xfId="651" xr:uid="{1D38DDB2-F9A7-436B-A993-8E7B64E7A17A}"/>
    <cellStyle name="20% - Accent1 3 2 2 5 2 2 2" xfId="652" xr:uid="{AE5A0D1F-51D5-47AE-BD88-E0EAF27F5117}"/>
    <cellStyle name="20% - Accent1 3 2 2 5 2 3" xfId="653" xr:uid="{13415A41-7AFD-4051-BDDB-6D39A2A0EC57}"/>
    <cellStyle name="20% - Accent1 3 2 2 5 3" xfId="654" xr:uid="{95F460F3-FD5E-4A89-A748-76205B155AB4}"/>
    <cellStyle name="20% - Accent1 3 2 2 5 3 2" xfId="655" xr:uid="{D0E7DCEF-618E-4240-8C22-7C12B6CCE728}"/>
    <cellStyle name="20% - Accent1 3 2 2 5 4" xfId="656" xr:uid="{7B8066C9-69D9-40FD-B1B5-59D0D947AF9A}"/>
    <cellStyle name="20% - Accent1 3 2 2 6" xfId="657" xr:uid="{2FAF479A-E250-471D-B5D7-4FCB430F2CE0}"/>
    <cellStyle name="20% - Accent1 3 2 2 6 2" xfId="658" xr:uid="{15073C75-F538-40C1-BCE6-7BA4ED98F5D3}"/>
    <cellStyle name="20% - Accent1 3 2 2 6 2 2" xfId="659" xr:uid="{1930FF24-03D2-426A-B12B-F7245A310914}"/>
    <cellStyle name="20% - Accent1 3 2 2 6 3" xfId="660" xr:uid="{3A5CD873-054B-4385-A4CF-D0BBDAA30F8F}"/>
    <cellStyle name="20% - Accent1 3 2 2 7" xfId="661" xr:uid="{6E2EFE82-650F-4E66-9E5E-9DAE8B776DE5}"/>
    <cellStyle name="20% - Accent1 3 2 2 7 2" xfId="662" xr:uid="{1D6F876D-6ADE-4ECC-9C4A-093BB3AE229F}"/>
    <cellStyle name="20% - Accent1 3 2 2 8" xfId="663" xr:uid="{AB6CC59A-B7B7-4E55-BB06-0CCAE45C6C74}"/>
    <cellStyle name="20% - Accent1 3 2 2 8 2" xfId="664" xr:uid="{D0A62C3A-8B26-4E57-8E51-1E3C4CC3E7FC}"/>
    <cellStyle name="20% - Accent1 3 2 2 9" xfId="665" xr:uid="{61F01FB6-FE0B-4616-8BFB-046E54501388}"/>
    <cellStyle name="20% - Accent1 3 2 2_Asset Register (new)" xfId="666" xr:uid="{70E6036D-E266-4AD8-A313-FD88AF8825F2}"/>
    <cellStyle name="20% - Accent1 3 2 3" xfId="667" xr:uid="{40EBFEAD-4768-4B65-974A-B7FBCF3DE394}"/>
    <cellStyle name="20% - Accent1 3 2 3 2" xfId="668" xr:uid="{5DC6AC28-1757-4F1C-833D-F716133860F5}"/>
    <cellStyle name="20% - Accent1 3 2 3 2 2" xfId="669" xr:uid="{475B6156-A319-4545-BEA9-466DFDF49919}"/>
    <cellStyle name="20% - Accent1 3 2 3 2 2 2" xfId="670" xr:uid="{38D6EA6E-DE08-4085-8924-BCC8239FF169}"/>
    <cellStyle name="20% - Accent1 3 2 3 2 2 2 2" xfId="671" xr:uid="{7D05F482-0721-43EA-BBA6-85127DDD490D}"/>
    <cellStyle name="20% - Accent1 3 2 3 2 2 2 2 2" xfId="672" xr:uid="{2341A5C4-3680-477A-B22B-16356D883D8B}"/>
    <cellStyle name="20% - Accent1 3 2 3 2 2 2 3" xfId="673" xr:uid="{EF516EEC-5F07-451B-BBDA-84BEA81607C9}"/>
    <cellStyle name="20% - Accent1 3 2 3 2 2 3" xfId="674" xr:uid="{C3C9A955-654D-4552-BD70-4FC5CE4D2E08}"/>
    <cellStyle name="20% - Accent1 3 2 3 2 2 3 2" xfId="675" xr:uid="{D074EB0F-2759-4182-A570-E8E97B3418C9}"/>
    <cellStyle name="20% - Accent1 3 2 3 2 2 4" xfId="676" xr:uid="{1EF878E7-3916-4E0E-BD76-278A668077B5}"/>
    <cellStyle name="20% - Accent1 3 2 3 2 2 4 2" xfId="677" xr:uid="{343AB18E-960F-4F6E-91A4-30A476CA5149}"/>
    <cellStyle name="20% - Accent1 3 2 3 2 2 5" xfId="678" xr:uid="{5ADC22BA-4D25-4723-91AC-BBB2885CB9C4}"/>
    <cellStyle name="20% - Accent1 3 2 3 2 2 6" xfId="679" xr:uid="{C98939B9-7731-40DD-ACD5-B9B0F20FAB15}"/>
    <cellStyle name="20% - Accent1 3 2 3 2 3" xfId="680" xr:uid="{CB08F472-695B-41D8-8D94-E1696EC25F47}"/>
    <cellStyle name="20% - Accent1 3 2 3 2 3 2" xfId="681" xr:uid="{8761832A-3088-4B7E-A99D-B817228DF8FB}"/>
    <cellStyle name="20% - Accent1 3 2 3 2 3 2 2" xfId="682" xr:uid="{D8BBF325-1F0E-4A2A-AED1-4AAE923BDA74}"/>
    <cellStyle name="20% - Accent1 3 2 3 2 3 3" xfId="683" xr:uid="{1841202A-5227-4E9F-9220-632494892B85}"/>
    <cellStyle name="20% - Accent1 3 2 3 2 4" xfId="684" xr:uid="{B24C76BA-F416-4906-9CAA-618AF6FC3C06}"/>
    <cellStyle name="20% - Accent1 3 2 3 2 4 2" xfId="685" xr:uid="{E1E53C36-68E6-4DF3-80F6-951C6025BE80}"/>
    <cellStyle name="20% - Accent1 3 2 3 2 5" xfId="686" xr:uid="{E0BFABC7-DF82-4F7F-BEE9-934788ED7F76}"/>
    <cellStyle name="20% - Accent1 3 2 3 2 5 2" xfId="687" xr:uid="{1A4AE4E9-DCF9-40F2-BE81-CE2B321E8892}"/>
    <cellStyle name="20% - Accent1 3 2 3 2 6" xfId="688" xr:uid="{EB849AC1-9856-4317-B927-284E5526DD85}"/>
    <cellStyle name="20% - Accent1 3 2 3 2 7" xfId="689" xr:uid="{C6D8AFA5-0EE5-4AC7-AD8E-AC6BFA9D3E77}"/>
    <cellStyle name="20% - Accent1 3 2 3 3" xfId="690" xr:uid="{E27527B2-3974-4CC3-A6AA-C455A35E383B}"/>
    <cellStyle name="20% - Accent1 3 2 3 3 2" xfId="691" xr:uid="{B48DB955-869E-444F-8323-7E7C3EC1A713}"/>
    <cellStyle name="20% - Accent1 3 2 3 3 2 2" xfId="692" xr:uid="{09C8338F-9BFF-4F2B-B49D-7CEDFD992E7B}"/>
    <cellStyle name="20% - Accent1 3 2 3 3 2 2 2" xfId="693" xr:uid="{B56D0C72-6032-4197-AAAF-68D2915201B8}"/>
    <cellStyle name="20% - Accent1 3 2 3 3 2 3" xfId="694" xr:uid="{E69BFF7F-4E22-481E-9CFC-024096A971F9}"/>
    <cellStyle name="20% - Accent1 3 2 3 3 3" xfId="695" xr:uid="{C423EB6C-20FE-46E1-BBC8-30C453D49C8B}"/>
    <cellStyle name="20% - Accent1 3 2 3 3 3 2" xfId="696" xr:uid="{FB455D91-C2D3-4B9D-BEB4-093F072C1376}"/>
    <cellStyle name="20% - Accent1 3 2 3 3 4" xfId="697" xr:uid="{690142AD-8299-4AC2-8357-9A6D3A4E635A}"/>
    <cellStyle name="20% - Accent1 3 2 3 3 4 2" xfId="698" xr:uid="{0DAB08F1-0B6E-46F7-BBFB-D08FF4EDE196}"/>
    <cellStyle name="20% - Accent1 3 2 3 3 5" xfId="699" xr:uid="{D3D89E96-7AE1-4EA2-A871-66FEAB22B3A7}"/>
    <cellStyle name="20% - Accent1 3 2 3 3 6" xfId="700" xr:uid="{A12EB65C-6082-4A9E-8FF3-336FC6AE716D}"/>
    <cellStyle name="20% - Accent1 3 2 3 4" xfId="701" xr:uid="{9FF0E127-2743-4DB8-9AB1-3B2F1C7F7DF6}"/>
    <cellStyle name="20% - Accent1 3 2 3 4 2" xfId="702" xr:uid="{567E3714-722A-4B1C-AF34-1FF5082FEB13}"/>
    <cellStyle name="20% - Accent1 3 2 3 4 2 2" xfId="703" xr:uid="{8B2C43B3-B738-4883-83EF-5A2C6155CB11}"/>
    <cellStyle name="20% - Accent1 3 2 3 4 3" xfId="704" xr:uid="{66185596-12EF-4717-8211-57426186FF80}"/>
    <cellStyle name="20% - Accent1 3 2 3 5" xfId="705" xr:uid="{8451DE38-3D91-48A1-B6CA-ED41415401B2}"/>
    <cellStyle name="20% - Accent1 3 2 3 5 2" xfId="706" xr:uid="{777F0881-B8A8-474F-8947-58C00A16A018}"/>
    <cellStyle name="20% - Accent1 3 2 3 6" xfId="707" xr:uid="{C94015A7-875A-4422-82F6-500B0915FE16}"/>
    <cellStyle name="20% - Accent1 3 2 3 6 2" xfId="708" xr:uid="{541BFA8B-7A14-4DEA-88C5-1F1526B28F24}"/>
    <cellStyle name="20% - Accent1 3 2 3 7" xfId="709" xr:uid="{B5E57E68-F820-4117-9699-F2101D6A0402}"/>
    <cellStyle name="20% - Accent1 3 2 3 8" xfId="710" xr:uid="{5639B485-7588-4968-971F-E39B39B30313}"/>
    <cellStyle name="20% - Accent1 3 2 4" xfId="711" xr:uid="{2BC2DA10-5D45-456D-AB6A-55E12A2D2E41}"/>
    <cellStyle name="20% - Accent1 3 2 4 2" xfId="712" xr:uid="{6C1E60BF-9939-40FE-B916-FADA953589C8}"/>
    <cellStyle name="20% - Accent1 3 2 4 2 2" xfId="713" xr:uid="{68F9F07A-15F0-46A2-A87D-C572BD002B7A}"/>
    <cellStyle name="20% - Accent1 3 2 4 2 2 2" xfId="714" xr:uid="{B9511A3D-0D0E-4AC2-B23B-2346BE165AB4}"/>
    <cellStyle name="20% - Accent1 3 2 4 2 2 2 2" xfId="715" xr:uid="{3DC6CA15-34A5-4A8C-A7EA-5EE157C030FD}"/>
    <cellStyle name="20% - Accent1 3 2 4 2 2 3" xfId="716" xr:uid="{D551C738-B57C-474B-8E41-BAECA983FACF}"/>
    <cellStyle name="20% - Accent1 3 2 4 2 3" xfId="717" xr:uid="{A954C462-B83B-4FA1-A0BF-34AEFD6AF2E8}"/>
    <cellStyle name="20% - Accent1 3 2 4 2 3 2" xfId="718" xr:uid="{EDB1F05C-5827-4B63-B630-8432E7BD3AA0}"/>
    <cellStyle name="20% - Accent1 3 2 4 2 4" xfId="719" xr:uid="{36C07E8E-2189-4309-9B62-ACD666A8EC0B}"/>
    <cellStyle name="20% - Accent1 3 2 4 2 4 2" xfId="720" xr:uid="{72D57252-821E-4F79-9C60-8F4AE24455C2}"/>
    <cellStyle name="20% - Accent1 3 2 4 2 5" xfId="721" xr:uid="{0FE37A60-9E63-46DF-9EE8-D7CFC3A2C0A0}"/>
    <cellStyle name="20% - Accent1 3 2 4 2 6" xfId="722" xr:uid="{111CC053-FD0E-4B43-A7CE-79829CDE6505}"/>
    <cellStyle name="20% - Accent1 3 2 4 3" xfId="723" xr:uid="{35672B6E-7655-48A0-B632-CE20BED0D1BF}"/>
    <cellStyle name="20% - Accent1 3 2 4 3 2" xfId="724" xr:uid="{0A32AC82-8543-41A8-8FF4-172DFF91C1DF}"/>
    <cellStyle name="20% - Accent1 3 2 4 3 2 2" xfId="725" xr:uid="{63752387-4954-40C1-A98E-E94EF8FC3113}"/>
    <cellStyle name="20% - Accent1 3 2 4 3 3" xfId="726" xr:uid="{7C3457C0-2E5E-4667-8131-CB889EEB75DB}"/>
    <cellStyle name="20% - Accent1 3 2 4 4" xfId="727" xr:uid="{E5ECE73D-C178-4DE8-A134-BF20C460317C}"/>
    <cellStyle name="20% - Accent1 3 2 4 4 2" xfId="728" xr:uid="{573092D7-1511-4020-8702-F1B9D90EF16E}"/>
    <cellStyle name="20% - Accent1 3 2 4 5" xfId="729" xr:uid="{95CCDAF2-41B4-4B32-9665-57FE0FA8D036}"/>
    <cellStyle name="20% - Accent1 3 2 4 5 2" xfId="730" xr:uid="{B305CE19-3287-472F-9AB9-79EC65D9B64B}"/>
    <cellStyle name="20% - Accent1 3 2 4 6" xfId="731" xr:uid="{D3F361F1-6B81-4674-A52D-E8A31DC4D285}"/>
    <cellStyle name="20% - Accent1 3 2 4 7" xfId="732" xr:uid="{ED9F15A4-5EFE-4135-85EA-339941D034DE}"/>
    <cellStyle name="20% - Accent1 3 2 5" xfId="733" xr:uid="{D4FBA717-EAAD-46A7-AAAA-E7AC3854AF50}"/>
    <cellStyle name="20% - Accent1 3 2 5 2" xfId="734" xr:uid="{04BB1793-5FD5-4BB4-BA9C-3C92488FDCC7}"/>
    <cellStyle name="20% - Accent1 3 2 5 2 2" xfId="735" xr:uid="{D89F8F49-88B9-43D4-B9AB-8C060EC3EF2E}"/>
    <cellStyle name="20% - Accent1 3 2 5 2 2 2" xfId="736" xr:uid="{EF970376-6408-4D48-A324-D31BFF5F9262}"/>
    <cellStyle name="20% - Accent1 3 2 5 2 2 2 2" xfId="737" xr:uid="{969969EF-4583-455C-AC81-D00D42D7DF72}"/>
    <cellStyle name="20% - Accent1 3 2 5 2 2 3" xfId="738" xr:uid="{A8CF34B4-97D1-4B27-97E6-88AA4C5FE976}"/>
    <cellStyle name="20% - Accent1 3 2 5 2 3" xfId="739" xr:uid="{8418A231-11D1-49D8-BBF2-F0A0E5A8D37C}"/>
    <cellStyle name="20% - Accent1 3 2 5 2 3 2" xfId="740" xr:uid="{37BEEBC7-A6C4-4480-ACA1-08C0D2B672DB}"/>
    <cellStyle name="20% - Accent1 3 2 5 2 4" xfId="741" xr:uid="{628FABE3-77F1-4794-A48E-B289312B2A9F}"/>
    <cellStyle name="20% - Accent1 3 2 5 3" xfId="742" xr:uid="{5734CC94-C8F2-4099-BFBE-436C21C82F67}"/>
    <cellStyle name="20% - Accent1 3 2 5 3 2" xfId="743" xr:uid="{508B013B-48E8-40C4-A2DC-142B1E25941A}"/>
    <cellStyle name="20% - Accent1 3 2 5 3 2 2" xfId="744" xr:uid="{27F38F71-D084-4D31-A367-534E01A6EA76}"/>
    <cellStyle name="20% - Accent1 3 2 5 3 3" xfId="745" xr:uid="{7956D911-EE3D-4727-8EDE-1A198F932E18}"/>
    <cellStyle name="20% - Accent1 3 2 5 4" xfId="746" xr:uid="{1723ACE5-162D-4577-B21D-B361E8B5902D}"/>
    <cellStyle name="20% - Accent1 3 2 5 4 2" xfId="747" xr:uid="{29F99C1C-FB63-4245-BB47-DA0179371475}"/>
    <cellStyle name="20% - Accent1 3 2 5 5" xfId="748" xr:uid="{4D97263E-C2AC-4A5B-8CF6-D04813FC9B0D}"/>
    <cellStyle name="20% - Accent1 3 2 5 5 2" xfId="749" xr:uid="{E49F7897-576A-4A91-A67E-087851D779D5}"/>
    <cellStyle name="20% - Accent1 3 2 5 6" xfId="750" xr:uid="{FC835F27-7D4F-4A36-BB8B-2929C1CA111F}"/>
    <cellStyle name="20% - Accent1 3 2 5 7" xfId="751" xr:uid="{1ADA3F0B-97EC-4954-9626-8F1AF4B79B2D}"/>
    <cellStyle name="20% - Accent1 3 2 6" xfId="752" xr:uid="{AA08CCCE-E28B-42E5-BBB9-94E81A7BAF68}"/>
    <cellStyle name="20% - Accent1 3 2 6 2" xfId="753" xr:uid="{61A8A94F-A27C-4054-B44B-BC13A739DB28}"/>
    <cellStyle name="20% - Accent1 3 2 6 2 2" xfId="754" xr:uid="{626864F2-452B-47C0-948E-70879316FF63}"/>
    <cellStyle name="20% - Accent1 3 2 6 2 2 2" xfId="755" xr:uid="{F63BD243-798F-4C53-8F25-E217F18BC288}"/>
    <cellStyle name="20% - Accent1 3 2 6 2 2 2 2" xfId="756" xr:uid="{20BFD3A4-5BA3-4AF8-BAC0-8CEE196B04C1}"/>
    <cellStyle name="20% - Accent1 3 2 6 2 2 3" xfId="757" xr:uid="{26F37960-9887-47BA-B31A-C4070A986137}"/>
    <cellStyle name="20% - Accent1 3 2 6 2 3" xfId="758" xr:uid="{DBBE515E-AF9C-466F-A81B-081C8C62427B}"/>
    <cellStyle name="20% - Accent1 3 2 6 2 3 2" xfId="759" xr:uid="{33F4A914-8E4C-4592-98C7-2EAAF2802A0F}"/>
    <cellStyle name="20% - Accent1 3 2 6 2 4" xfId="760" xr:uid="{6F559771-5376-49D8-9FB9-43CA61F8C851}"/>
    <cellStyle name="20% - Accent1 3 2 6 3" xfId="761" xr:uid="{1180A47F-8F6A-4A71-B328-F03AC904AD7D}"/>
    <cellStyle name="20% - Accent1 3 2 6 3 2" xfId="762" xr:uid="{8B3499E5-2182-4570-B21D-A8E93683D79F}"/>
    <cellStyle name="20% - Accent1 3 2 6 3 2 2" xfId="763" xr:uid="{A5150754-152F-4248-8B96-C4334E6E515C}"/>
    <cellStyle name="20% - Accent1 3 2 6 3 3" xfId="764" xr:uid="{58DFC322-F58C-4FBC-8609-09C7BB5D5485}"/>
    <cellStyle name="20% - Accent1 3 2 6 4" xfId="765" xr:uid="{3C1FC65C-EB92-4EE8-A401-4E70036772A5}"/>
    <cellStyle name="20% - Accent1 3 2 6 4 2" xfId="766" xr:uid="{147FB2DF-35EC-4FD7-9D40-5725C7623B60}"/>
    <cellStyle name="20% - Accent1 3 2 6 5" xfId="767" xr:uid="{43B4B402-B98C-4155-A4CB-9AAD7AB8D255}"/>
    <cellStyle name="20% - Accent1 3 2 7" xfId="768" xr:uid="{296220CB-33F1-4122-9C92-A5A69416DFAE}"/>
    <cellStyle name="20% - Accent1 3 2 7 2" xfId="769" xr:uid="{B74167EF-FC91-4434-8CEC-00193FDA0C18}"/>
    <cellStyle name="20% - Accent1 3 2 7 2 2" xfId="770" xr:uid="{B160845D-D383-4F17-954E-7DC871480C7A}"/>
    <cellStyle name="20% - Accent1 3 2 7 2 2 2" xfId="771" xr:uid="{D4774E18-144F-4EF3-B85C-1C1C37B70E56}"/>
    <cellStyle name="20% - Accent1 3 2 7 2 2 2 2" xfId="772" xr:uid="{66C97A89-B66A-4DA7-BA72-57030A534630}"/>
    <cellStyle name="20% - Accent1 3 2 7 2 2 3" xfId="773" xr:uid="{167DF3C6-E3DE-47C5-8BA6-B0DAB1FACBFA}"/>
    <cellStyle name="20% - Accent1 3 2 7 2 3" xfId="774" xr:uid="{46A27E2D-02BA-4791-AE78-ED367B64C3C5}"/>
    <cellStyle name="20% - Accent1 3 2 7 2 3 2" xfId="775" xr:uid="{92E748FE-AC14-476B-A02F-BA2411F836B3}"/>
    <cellStyle name="20% - Accent1 3 2 7 2 4" xfId="776" xr:uid="{08D525A4-0206-47B9-881C-AD228F56E18B}"/>
    <cellStyle name="20% - Accent1 3 2 7 3" xfId="777" xr:uid="{19374D7C-2562-4FB9-9600-16455531BF26}"/>
    <cellStyle name="20% - Accent1 3 2 7 3 2" xfId="778" xr:uid="{1EBA8843-B55E-4825-BF44-5C2A20D00BC5}"/>
    <cellStyle name="20% - Accent1 3 2 7 3 2 2" xfId="779" xr:uid="{A92F9CC3-FEE3-48CB-B063-2125E8B34106}"/>
    <cellStyle name="20% - Accent1 3 2 7 3 3" xfId="780" xr:uid="{29D82424-6013-47FF-8C69-540450584FB8}"/>
    <cellStyle name="20% - Accent1 3 2 7 4" xfId="781" xr:uid="{539486C8-AA83-47B7-BA16-E3BBE196114E}"/>
    <cellStyle name="20% - Accent1 3 2 7 4 2" xfId="782" xr:uid="{93A12B4B-B016-458C-8A59-216EC82526B7}"/>
    <cellStyle name="20% - Accent1 3 2 7 5" xfId="783" xr:uid="{11FD4B0F-3428-4020-9C02-87F4E6D67FCB}"/>
    <cellStyle name="20% - Accent1 3 2 8" xfId="784" xr:uid="{90A56894-ED21-4C8B-B3EE-4CE886960145}"/>
    <cellStyle name="20% - Accent1 3 2 8 2" xfId="785" xr:uid="{7FF75B29-86C9-46AC-A9D8-612B1B0C4B26}"/>
    <cellStyle name="20% - Accent1 3 2 8 2 2" xfId="786" xr:uid="{87F93F94-8B7F-47A6-A16B-1C9E1C75F435}"/>
    <cellStyle name="20% - Accent1 3 2 8 2 2 2" xfId="787" xr:uid="{8A435967-C583-4787-8337-6CDAE4702723}"/>
    <cellStyle name="20% - Accent1 3 2 8 2 2 2 2" xfId="788" xr:uid="{A198E3A9-BD5A-429D-B4BF-2D35C716ECB6}"/>
    <cellStyle name="20% - Accent1 3 2 8 2 2 3" xfId="789" xr:uid="{968DECE4-5082-4551-A31A-793335E41527}"/>
    <cellStyle name="20% - Accent1 3 2 8 2 3" xfId="790" xr:uid="{D058A627-2572-4E3F-83AE-8D155FCA5726}"/>
    <cellStyle name="20% - Accent1 3 2 8 2 3 2" xfId="791" xr:uid="{4B389798-AF6B-46F0-A994-7F8D8C96F17E}"/>
    <cellStyle name="20% - Accent1 3 2 8 2 4" xfId="792" xr:uid="{A6F7C92D-7954-424D-8369-4390344FE056}"/>
    <cellStyle name="20% - Accent1 3 2 8 3" xfId="793" xr:uid="{B9543714-21F0-4140-9562-0B5446B45BC6}"/>
    <cellStyle name="20% - Accent1 3 2 8 3 2" xfId="794" xr:uid="{556F36BD-6EE2-469B-A8C2-EF5A843ECA54}"/>
    <cellStyle name="20% - Accent1 3 2 8 3 2 2" xfId="795" xr:uid="{17A08FB5-7D73-4E2E-8327-3FFE9E491EEA}"/>
    <cellStyle name="20% - Accent1 3 2 8 3 3" xfId="796" xr:uid="{C2E9F79C-132C-4D9E-8C80-9C0293D0EFDC}"/>
    <cellStyle name="20% - Accent1 3 2 8 4" xfId="797" xr:uid="{AD0879F7-CD05-4F6B-AF1A-22D6C9FD4DE7}"/>
    <cellStyle name="20% - Accent1 3 2 8 4 2" xfId="798" xr:uid="{0BD550E7-9C18-4668-99E3-A9CFEDF9B408}"/>
    <cellStyle name="20% - Accent1 3 2 8 5" xfId="799" xr:uid="{ACC3C914-B610-4F8B-9860-97807482DC33}"/>
    <cellStyle name="20% - Accent1 3 2 9" xfId="800" xr:uid="{F0718648-C114-449E-AC3D-F267636EE4E7}"/>
    <cellStyle name="20% - Accent1 3 2 9 2" xfId="801" xr:uid="{F73AC3B6-4B5D-4B96-9A6A-642CB05458C1}"/>
    <cellStyle name="20% - Accent1 3 2 9 2 2" xfId="802" xr:uid="{DC00827B-92F3-4CB2-909F-A740DAF60A51}"/>
    <cellStyle name="20% - Accent1 3 2 9 2 2 2" xfId="803" xr:uid="{F0779B28-E375-4117-B239-D1CF1D51EF41}"/>
    <cellStyle name="20% - Accent1 3 2 9 2 2 2 2" xfId="804" xr:uid="{B360D97E-0011-4E9F-9A74-0D457C8380F4}"/>
    <cellStyle name="20% - Accent1 3 2 9 2 2 3" xfId="805" xr:uid="{9F65DA1F-0013-468D-B570-1EE2C6D812B8}"/>
    <cellStyle name="20% - Accent1 3 2 9 2 3" xfId="806" xr:uid="{95084319-F0FB-49BC-ACE4-C40B4325E495}"/>
    <cellStyle name="20% - Accent1 3 2 9 2 3 2" xfId="807" xr:uid="{764579B9-6561-4194-8E83-CC56098B5CBF}"/>
    <cellStyle name="20% - Accent1 3 2 9 2 4" xfId="808" xr:uid="{A3F4ABD9-0E51-4191-9993-74E31E2DA789}"/>
    <cellStyle name="20% - Accent1 3 2 9 3" xfId="809" xr:uid="{A439102B-D879-47C9-B4CC-51A4F70E3449}"/>
    <cellStyle name="20% - Accent1 3 2 9 3 2" xfId="810" xr:uid="{08D61408-BE86-41B9-A75C-B8236E407C71}"/>
    <cellStyle name="20% - Accent1 3 2 9 3 2 2" xfId="811" xr:uid="{B70252D6-0309-4BC4-9498-FAED8635C7F6}"/>
    <cellStyle name="20% - Accent1 3 2 9 3 3" xfId="812" xr:uid="{4CEA131C-7F40-4F62-8BD9-E59C68B30E8A}"/>
    <cellStyle name="20% - Accent1 3 2 9 4" xfId="813" xr:uid="{7F864ADA-7C52-44A0-A169-3E12EE953EED}"/>
    <cellStyle name="20% - Accent1 3 2 9 4 2" xfId="814" xr:uid="{ABCED843-B912-4E4B-B82E-4C2164CCC20B}"/>
    <cellStyle name="20% - Accent1 3 2 9 5" xfId="815" xr:uid="{5D6CC896-01F0-4C0D-8EA2-CE8D29A2A398}"/>
    <cellStyle name="20% - Accent1 3 2_Asset Register (new)" xfId="816" xr:uid="{68977EB0-14CE-473A-A861-8B1D18C4ADC3}"/>
    <cellStyle name="20% - Accent1 3 3" xfId="817" xr:uid="{25CB9DF3-F8B9-4E7E-A19E-A1B1C7B4CFF8}"/>
    <cellStyle name="20% - Accent1 3 3 10" xfId="818" xr:uid="{46CB77EC-4C64-4E85-8593-00486D423C9A}"/>
    <cellStyle name="20% - Accent1 3 3 10 2" xfId="819" xr:uid="{71D6BEA8-B9E8-40B0-848A-A002DE6E66E0}"/>
    <cellStyle name="20% - Accent1 3 3 11" xfId="820" xr:uid="{7DFC9325-76B2-41BC-90FD-785C5ABAB953}"/>
    <cellStyle name="20% - Accent1 3 3 11 2" xfId="821" xr:uid="{5CF10F72-4E12-414A-B39A-0A16EACF698C}"/>
    <cellStyle name="20% - Accent1 3 3 12" xfId="822" xr:uid="{99240B7A-D602-49AE-BE70-48EAA281AB99}"/>
    <cellStyle name="20% - Accent1 3 3 13" xfId="823" xr:uid="{0428EB15-D47F-4108-817A-88342261D5EA}"/>
    <cellStyle name="20% - Accent1 3 3 2" xfId="824" xr:uid="{F39117F6-A0B0-4398-B64D-66250B98E5EC}"/>
    <cellStyle name="20% - Accent1 3 3 2 2" xfId="825" xr:uid="{AE3911A9-FFB2-4356-86A0-178E409A8F6F}"/>
    <cellStyle name="20% - Accent1 3 3 2 2 2" xfId="826" xr:uid="{2CD9DF56-841E-47B2-B6D3-484FA03F8662}"/>
    <cellStyle name="20% - Accent1 3 3 2 2 2 2" xfId="827" xr:uid="{99D8CD6D-95CC-4D90-9080-6FDAEF386CB4}"/>
    <cellStyle name="20% - Accent1 3 3 2 2 2 2 2" xfId="828" xr:uid="{677394FD-E8E8-4A9E-B1F0-2DCA26CAB316}"/>
    <cellStyle name="20% - Accent1 3 3 2 2 2 2 2 2" xfId="829" xr:uid="{95C09361-CC84-4D90-8B6E-DE21717D60E1}"/>
    <cellStyle name="20% - Accent1 3 3 2 2 2 2 3" xfId="830" xr:uid="{B9C19D90-629A-4B36-B2D4-51345776E057}"/>
    <cellStyle name="20% - Accent1 3 3 2 2 2 3" xfId="831" xr:uid="{ACDE9837-8C4C-4146-AA72-2F5399432EC2}"/>
    <cellStyle name="20% - Accent1 3 3 2 2 2 3 2" xfId="832" xr:uid="{AE4E5DC3-9B6B-4A68-A05A-5495D833C07C}"/>
    <cellStyle name="20% - Accent1 3 3 2 2 2 4" xfId="833" xr:uid="{7E25CC44-4497-4632-9ECE-0CE8139D367B}"/>
    <cellStyle name="20% - Accent1 3 3 2 2 2 4 2" xfId="834" xr:uid="{E145B742-04CC-4186-B0EB-9648343FF2EA}"/>
    <cellStyle name="20% - Accent1 3 3 2 2 2 5" xfId="835" xr:uid="{1E59C17F-3781-49E1-83A8-D3A35F14641F}"/>
    <cellStyle name="20% - Accent1 3 3 2 2 2 6" xfId="836" xr:uid="{68632FAD-E191-4AB5-8DC0-CE181E0638E2}"/>
    <cellStyle name="20% - Accent1 3 3 2 2 3" xfId="837" xr:uid="{E63D681B-A677-47F2-B825-D1459CFD55E1}"/>
    <cellStyle name="20% - Accent1 3 3 2 2 3 2" xfId="838" xr:uid="{35FD3946-EB98-4470-9740-4F2378C2E63E}"/>
    <cellStyle name="20% - Accent1 3 3 2 2 3 2 2" xfId="839" xr:uid="{E9591D75-76C2-4264-A4F5-F69C62C1A004}"/>
    <cellStyle name="20% - Accent1 3 3 2 2 3 3" xfId="840" xr:uid="{AD12C4B3-D21D-4E03-B528-3729AA648468}"/>
    <cellStyle name="20% - Accent1 3 3 2 2 4" xfId="841" xr:uid="{A783F239-3E09-4FA6-91B7-5A89C62A8583}"/>
    <cellStyle name="20% - Accent1 3 3 2 2 4 2" xfId="842" xr:uid="{1FED5C33-8B63-4ABF-B141-6ECCCF4374AA}"/>
    <cellStyle name="20% - Accent1 3 3 2 2 5" xfId="843" xr:uid="{C4017C4D-4B89-46B3-974C-DB6DD2BACE59}"/>
    <cellStyle name="20% - Accent1 3 3 2 2 5 2" xfId="844" xr:uid="{F97C6CFF-E9E4-498B-A9DE-F79BE2E8009D}"/>
    <cellStyle name="20% - Accent1 3 3 2 2 6" xfId="845" xr:uid="{651DD771-6251-493F-83CF-22F42AF30727}"/>
    <cellStyle name="20% - Accent1 3 3 2 2 7" xfId="846" xr:uid="{059BDE07-0D0F-4490-BB4E-90B5A7BCCFA3}"/>
    <cellStyle name="20% - Accent1 3 3 2 3" xfId="847" xr:uid="{29EB56AB-7F07-430C-AF20-166FC71CAC03}"/>
    <cellStyle name="20% - Accent1 3 3 2 3 2" xfId="848" xr:uid="{F2C4B5DE-76E8-4218-A5A4-669A93D1BBD3}"/>
    <cellStyle name="20% - Accent1 3 3 2 3 2 2" xfId="849" xr:uid="{9361CE2E-1346-429B-B511-55E35049ACD8}"/>
    <cellStyle name="20% - Accent1 3 3 2 3 2 2 2" xfId="850" xr:uid="{60142115-3217-43FC-92F0-0D993073C730}"/>
    <cellStyle name="20% - Accent1 3 3 2 3 2 2 2 2" xfId="851" xr:uid="{7A82B9E8-AB0C-4F23-94D8-3DA4E31080F8}"/>
    <cellStyle name="20% - Accent1 3 3 2 3 2 2 3" xfId="852" xr:uid="{FD1FCABE-B8F0-4F42-9821-3A1911CD4D3F}"/>
    <cellStyle name="20% - Accent1 3 3 2 3 2 3" xfId="853" xr:uid="{A359263E-6104-4065-B1AE-8A2ED63755C1}"/>
    <cellStyle name="20% - Accent1 3 3 2 3 2 3 2" xfId="854" xr:uid="{9229B816-3A08-4B0B-8880-FCF44ADA8B7D}"/>
    <cellStyle name="20% - Accent1 3 3 2 3 2 4" xfId="855" xr:uid="{6CD97061-9438-4EB8-A403-AF7330B422A4}"/>
    <cellStyle name="20% - Accent1 3 3 2 3 3" xfId="856" xr:uid="{DB9B8DB9-D629-43DB-A679-1F46728FD8C7}"/>
    <cellStyle name="20% - Accent1 3 3 2 3 3 2" xfId="857" xr:uid="{94FA28CE-7B7E-406D-B35E-8DCB055EB830}"/>
    <cellStyle name="20% - Accent1 3 3 2 3 3 2 2" xfId="858" xr:uid="{E02CC3DC-2D41-425B-AB6F-83E4E5DC4F1B}"/>
    <cellStyle name="20% - Accent1 3 3 2 3 3 3" xfId="859" xr:uid="{FB097B7A-2F9B-4B76-A8B9-839FF05E10A2}"/>
    <cellStyle name="20% - Accent1 3 3 2 3 4" xfId="860" xr:uid="{8225657D-2E45-416D-8D52-B2E61B264451}"/>
    <cellStyle name="20% - Accent1 3 3 2 3 4 2" xfId="861" xr:uid="{2D066ECB-237C-430F-B157-B921C298E903}"/>
    <cellStyle name="20% - Accent1 3 3 2 3 5" xfId="862" xr:uid="{D93DABDD-11EA-4DC4-A8CA-F4623067713B}"/>
    <cellStyle name="20% - Accent1 3 3 2 3 5 2" xfId="863" xr:uid="{0EFF4231-3C1D-4C99-A852-81A21BC27520}"/>
    <cellStyle name="20% - Accent1 3 3 2 3 6" xfId="864" xr:uid="{4B181ED0-739C-458C-B4C8-770C06259262}"/>
    <cellStyle name="20% - Accent1 3 3 2 3 7" xfId="865" xr:uid="{2B8C4048-057C-4C48-9329-A32ED873F89E}"/>
    <cellStyle name="20% - Accent1 3 3 2 4" xfId="866" xr:uid="{D5F609E7-67AA-4AF5-A77C-CEEED2AA8799}"/>
    <cellStyle name="20% - Accent1 3 3 2 4 2" xfId="867" xr:uid="{5D1AD398-4B7A-4B47-9C55-D48687F5BDEA}"/>
    <cellStyle name="20% - Accent1 3 3 2 4 2 2" xfId="868" xr:uid="{14F430C1-97FB-4112-8319-226F44A00154}"/>
    <cellStyle name="20% - Accent1 3 3 2 4 2 2 2" xfId="869" xr:uid="{812CB6BD-E90D-4862-9091-4F8FD17C647E}"/>
    <cellStyle name="20% - Accent1 3 3 2 4 2 3" xfId="870" xr:uid="{86D836B7-9118-419F-9B08-7043A6220D49}"/>
    <cellStyle name="20% - Accent1 3 3 2 4 3" xfId="871" xr:uid="{A58D06D3-AD8D-4584-9C29-1C0F6FF5D50B}"/>
    <cellStyle name="20% - Accent1 3 3 2 4 3 2" xfId="872" xr:uid="{42DD65BB-0F4D-4230-A3BC-1B9EB1E5B852}"/>
    <cellStyle name="20% - Accent1 3 3 2 4 4" xfId="873" xr:uid="{FCE5CB18-465C-4C16-AEBF-75BB72043CA4}"/>
    <cellStyle name="20% - Accent1 3 3 2 5" xfId="874" xr:uid="{8777B40E-2E6D-49CC-AC15-A67E9D3AA0FA}"/>
    <cellStyle name="20% - Accent1 3 3 2 5 2" xfId="875" xr:uid="{D071718E-EFD8-41B8-91BF-1FC175D3221B}"/>
    <cellStyle name="20% - Accent1 3 3 2 5 2 2" xfId="876" xr:uid="{1490F587-913E-481B-A6E7-23C2EBD016F4}"/>
    <cellStyle name="20% - Accent1 3 3 2 5 3" xfId="877" xr:uid="{AD4B24F8-7C25-49F6-8500-C692D8AF2BD2}"/>
    <cellStyle name="20% - Accent1 3 3 2 6" xfId="878" xr:uid="{D389CCD4-4E8E-46C1-A1BA-875324CB0DDA}"/>
    <cellStyle name="20% - Accent1 3 3 2 6 2" xfId="879" xr:uid="{4C674BEE-A803-4FB5-9C56-60C3DC644A43}"/>
    <cellStyle name="20% - Accent1 3 3 2 7" xfId="880" xr:uid="{332AED62-9754-493B-B8ED-6D99A92EB8A7}"/>
    <cellStyle name="20% - Accent1 3 3 2 7 2" xfId="881" xr:uid="{2D9376DF-9DBC-476C-86DA-6572A6A95B1E}"/>
    <cellStyle name="20% - Accent1 3 3 2 8" xfId="882" xr:uid="{3E8C90A0-3C9C-4E76-83D3-FAEBAD650C30}"/>
    <cellStyle name="20% - Accent1 3 3 2 9" xfId="883" xr:uid="{88673A56-79BF-4248-A2E0-07A6072CCCA1}"/>
    <cellStyle name="20% - Accent1 3 3 3" xfId="884" xr:uid="{37E2CE93-A9AC-49AC-AB3F-0DC8F9C23F4C}"/>
    <cellStyle name="20% - Accent1 3 3 3 2" xfId="885" xr:uid="{7974A69A-A0BB-4A6A-AB1A-06EBA37A517A}"/>
    <cellStyle name="20% - Accent1 3 3 3 2 2" xfId="886" xr:uid="{E6DF6B05-962B-4767-9BBA-EFA1F90DC313}"/>
    <cellStyle name="20% - Accent1 3 3 3 2 2 2" xfId="887" xr:uid="{6118B73C-8083-40E0-AC3C-C2396BB4A75D}"/>
    <cellStyle name="20% - Accent1 3 3 3 2 2 2 2" xfId="888" xr:uid="{AC2CA98B-4444-403E-AE4F-D3C152D3F2B3}"/>
    <cellStyle name="20% - Accent1 3 3 3 2 2 2 2 2" xfId="889" xr:uid="{EB702FEC-57B9-4B0E-8C8A-FEA74D3E69CE}"/>
    <cellStyle name="20% - Accent1 3 3 3 2 2 2 3" xfId="890" xr:uid="{FE8D614E-35EF-475D-87DC-0F5346AB1FA1}"/>
    <cellStyle name="20% - Accent1 3 3 3 2 2 3" xfId="891" xr:uid="{FEB461B3-0966-491D-A62F-A38E56B7C2DC}"/>
    <cellStyle name="20% - Accent1 3 3 3 2 2 3 2" xfId="892" xr:uid="{3ABAF2E6-7E6B-4354-9DF1-9728AFD6D02C}"/>
    <cellStyle name="20% - Accent1 3 3 3 2 2 4" xfId="893" xr:uid="{8342B428-0CE9-493D-9673-4FCE7949F174}"/>
    <cellStyle name="20% - Accent1 3 3 3 2 3" xfId="894" xr:uid="{F3ADA2F6-A70B-4C33-A537-A4593CA8EB7F}"/>
    <cellStyle name="20% - Accent1 3 3 3 2 3 2" xfId="895" xr:uid="{59E39C9F-0D38-443A-BD72-4B08560715E8}"/>
    <cellStyle name="20% - Accent1 3 3 3 2 3 2 2" xfId="896" xr:uid="{C02AD3D8-FFD6-47D9-9EF7-4C044DCC98E3}"/>
    <cellStyle name="20% - Accent1 3 3 3 2 3 3" xfId="897" xr:uid="{8287BE6C-F01C-4BDF-9724-BD4C43038EA0}"/>
    <cellStyle name="20% - Accent1 3 3 3 2 4" xfId="898" xr:uid="{F02C378A-65BE-4C9B-931B-034E957B4490}"/>
    <cellStyle name="20% - Accent1 3 3 3 2 4 2" xfId="899" xr:uid="{D961F824-9903-4233-9179-A388044837AE}"/>
    <cellStyle name="20% - Accent1 3 3 3 2 5" xfId="900" xr:uid="{5D72EE0C-59DF-49FC-B95A-A90CD132EE17}"/>
    <cellStyle name="20% - Accent1 3 3 3 2 5 2" xfId="901" xr:uid="{93827A6E-8616-44C3-9E77-6BD21064A6D7}"/>
    <cellStyle name="20% - Accent1 3 3 3 2 6" xfId="902" xr:uid="{EE063B16-4E2E-44DC-993A-EA8601D32733}"/>
    <cellStyle name="20% - Accent1 3 3 3 2 7" xfId="903" xr:uid="{55762AB0-9EB3-48DD-B1C9-B36E0A6EE2D3}"/>
    <cellStyle name="20% - Accent1 3 3 3 3" xfId="904" xr:uid="{E12D6777-97B7-40B3-8748-595DC756EEFE}"/>
    <cellStyle name="20% - Accent1 3 3 3 3 2" xfId="905" xr:uid="{4D5A30A5-510E-4074-B9AB-86568CE10EBA}"/>
    <cellStyle name="20% - Accent1 3 3 3 3 2 2" xfId="906" xr:uid="{FEB2DC24-75D7-4439-AF40-F06E3B8360B5}"/>
    <cellStyle name="20% - Accent1 3 3 3 3 2 2 2" xfId="907" xr:uid="{0CE3A70D-415F-4D98-B40C-C163D663B605}"/>
    <cellStyle name="20% - Accent1 3 3 3 3 2 2 2 2" xfId="908" xr:uid="{3232EAB0-FB66-47D8-BB9B-CF0396224131}"/>
    <cellStyle name="20% - Accent1 3 3 3 3 2 2 3" xfId="909" xr:uid="{AECB6B29-73E2-4363-AAE6-EF6973B27EB6}"/>
    <cellStyle name="20% - Accent1 3 3 3 3 2 3" xfId="910" xr:uid="{03D8803D-F3DF-4CE1-AB3A-3D00061A54A8}"/>
    <cellStyle name="20% - Accent1 3 3 3 3 2 3 2" xfId="911" xr:uid="{F432E9EA-294E-4EA1-81B6-CAE32FFAFC77}"/>
    <cellStyle name="20% - Accent1 3 3 3 3 2 4" xfId="912" xr:uid="{63893911-4298-408E-8FA4-0E82B8C37145}"/>
    <cellStyle name="20% - Accent1 3 3 3 3 3" xfId="913" xr:uid="{1BDAC3A8-7CAD-4A18-896B-7F400BCA84CC}"/>
    <cellStyle name="20% - Accent1 3 3 3 3 3 2" xfId="914" xr:uid="{D6150A6F-C945-4404-95EE-25C89F6EB845}"/>
    <cellStyle name="20% - Accent1 3 3 3 3 3 2 2" xfId="915" xr:uid="{8399BADE-2AF4-48D2-AC05-885315D5560A}"/>
    <cellStyle name="20% - Accent1 3 3 3 3 3 3" xfId="916" xr:uid="{C104957E-9A89-4D66-9B08-59E9F45C068A}"/>
    <cellStyle name="20% - Accent1 3 3 3 3 4" xfId="917" xr:uid="{656151CD-CE1F-4DA0-8BE5-04282B06DD65}"/>
    <cellStyle name="20% - Accent1 3 3 3 3 4 2" xfId="918" xr:uid="{66ACC9DA-5745-4E26-9DBA-B5AFCC732901}"/>
    <cellStyle name="20% - Accent1 3 3 3 3 5" xfId="919" xr:uid="{60FE4671-577B-4AB4-A802-8F775EDE40D0}"/>
    <cellStyle name="20% - Accent1 3 3 3 4" xfId="920" xr:uid="{77BE8B65-9F9F-4EFE-8A34-704632321715}"/>
    <cellStyle name="20% - Accent1 3 3 3 4 2" xfId="921" xr:uid="{310D46D6-F5A5-4361-AD5D-D114BC52259D}"/>
    <cellStyle name="20% - Accent1 3 3 3 4 2 2" xfId="922" xr:uid="{E539F598-4C24-402E-9CF4-8647063DBA97}"/>
    <cellStyle name="20% - Accent1 3 3 3 4 2 2 2" xfId="923" xr:uid="{7EFC95BB-B9B2-48A9-85B7-7379BCEB8138}"/>
    <cellStyle name="20% - Accent1 3 3 3 4 2 3" xfId="924" xr:uid="{313B3915-EC4C-4993-B5EB-E52C4C9401E5}"/>
    <cellStyle name="20% - Accent1 3 3 3 4 3" xfId="925" xr:uid="{110E24C9-11B6-4CC0-A1F1-73022FB84F1B}"/>
    <cellStyle name="20% - Accent1 3 3 3 4 3 2" xfId="926" xr:uid="{47413D5A-EABA-4B14-8D12-41A509B2FEC7}"/>
    <cellStyle name="20% - Accent1 3 3 3 4 4" xfId="927" xr:uid="{F409A558-9BE4-40C6-8E22-2759AA2AE93F}"/>
    <cellStyle name="20% - Accent1 3 3 3 5" xfId="928" xr:uid="{D28C8E75-DA38-447A-9852-D7D4FD20E66E}"/>
    <cellStyle name="20% - Accent1 3 3 3 5 2" xfId="929" xr:uid="{AEF79730-B7B7-49A5-80D0-94567A9F9D6F}"/>
    <cellStyle name="20% - Accent1 3 3 3 5 2 2" xfId="930" xr:uid="{1006CF28-3569-400B-87D3-584A20F20A90}"/>
    <cellStyle name="20% - Accent1 3 3 3 5 3" xfId="931" xr:uid="{E4ADC01E-7CEC-4ED1-B3B0-00C2B6A505BF}"/>
    <cellStyle name="20% - Accent1 3 3 3 6" xfId="932" xr:uid="{BA2D124F-A25D-4921-A8DD-B96A507EF9FA}"/>
    <cellStyle name="20% - Accent1 3 3 3 6 2" xfId="933" xr:uid="{E5DCD730-A9F3-4FFF-8CF2-4A267831303A}"/>
    <cellStyle name="20% - Accent1 3 3 3 7" xfId="934" xr:uid="{781F08C8-AB60-4DC4-AE99-9818EC57AA70}"/>
    <cellStyle name="20% - Accent1 3 3 3 7 2" xfId="935" xr:uid="{3F369800-E52A-470A-8255-E1444DD9C990}"/>
    <cellStyle name="20% - Accent1 3 3 3 8" xfId="936" xr:uid="{D60F8FCA-F7D6-48F4-9A14-D856BABA0F63}"/>
    <cellStyle name="20% - Accent1 3 3 3 9" xfId="937" xr:uid="{D84B2E8E-2F53-4D17-8DBE-551F467FCD55}"/>
    <cellStyle name="20% - Accent1 3 3 4" xfId="938" xr:uid="{769B55D2-B651-4F08-8693-305797CAEB70}"/>
    <cellStyle name="20% - Accent1 3 3 4 2" xfId="939" xr:uid="{6A201EAE-08B0-4290-990B-A6D52575014A}"/>
    <cellStyle name="20% - Accent1 3 3 4 2 2" xfId="940" xr:uid="{230D68E6-ACF7-4707-A5D4-79CECA5899F7}"/>
    <cellStyle name="20% - Accent1 3 3 4 2 2 2" xfId="941" xr:uid="{483B8C9F-84E0-4D6B-841A-943642564F1D}"/>
    <cellStyle name="20% - Accent1 3 3 4 2 2 2 2" xfId="942" xr:uid="{FD75A560-18D6-4B84-8C52-DA8121AB70C8}"/>
    <cellStyle name="20% - Accent1 3 3 4 2 2 3" xfId="943" xr:uid="{A813FDBE-89DB-48DB-AFE3-682355E21021}"/>
    <cellStyle name="20% - Accent1 3 3 4 2 3" xfId="944" xr:uid="{89086A18-15A0-4A0E-B069-B1681142697B}"/>
    <cellStyle name="20% - Accent1 3 3 4 2 3 2" xfId="945" xr:uid="{E6F1EF83-D8CE-4177-B266-BC5C6183B79B}"/>
    <cellStyle name="20% - Accent1 3 3 4 2 4" xfId="946" xr:uid="{FA61259B-FEBA-48C9-98F0-34146088EE8B}"/>
    <cellStyle name="20% - Accent1 3 3 4 3" xfId="947" xr:uid="{1140E3C9-BCF8-4F3D-B386-69F7AD9C342E}"/>
    <cellStyle name="20% - Accent1 3 3 4 3 2" xfId="948" xr:uid="{4B312755-1AE4-4938-9580-439496290D90}"/>
    <cellStyle name="20% - Accent1 3 3 4 3 2 2" xfId="949" xr:uid="{C68A9280-AD41-4403-9279-0BC95EB4CFFC}"/>
    <cellStyle name="20% - Accent1 3 3 4 3 3" xfId="950" xr:uid="{CE8841F6-D83D-40FA-A0F1-5D6A204C24A7}"/>
    <cellStyle name="20% - Accent1 3 3 4 4" xfId="951" xr:uid="{D4FF8354-D63E-4A25-B323-4EBAF20650AC}"/>
    <cellStyle name="20% - Accent1 3 3 4 4 2" xfId="952" xr:uid="{C6E63668-6474-45B6-889D-7D6F54571D5B}"/>
    <cellStyle name="20% - Accent1 3 3 4 5" xfId="953" xr:uid="{53ED7D65-F95B-419E-BB9B-FACEE39AAB4E}"/>
    <cellStyle name="20% - Accent1 3 3 4 5 2" xfId="954" xr:uid="{37E377DC-3B8F-47B0-8825-99CB5A78F501}"/>
    <cellStyle name="20% - Accent1 3 3 4 6" xfId="955" xr:uid="{A3E214DD-8204-418E-84CE-BEEBE6FDE42A}"/>
    <cellStyle name="20% - Accent1 3 3 4 7" xfId="956" xr:uid="{5F2FF8F8-03F8-449E-AD30-1DDEF578D36A}"/>
    <cellStyle name="20% - Accent1 3 3 5" xfId="957" xr:uid="{6BDFA4F1-20E3-4F88-978F-F6B364709E00}"/>
    <cellStyle name="20% - Accent1 3 3 5 2" xfId="958" xr:uid="{AFCE2A79-1529-42E6-B94C-12C0F0667459}"/>
    <cellStyle name="20% - Accent1 3 3 5 2 2" xfId="959" xr:uid="{EFB010CD-AFA2-4923-BD25-62B06A8F9AD3}"/>
    <cellStyle name="20% - Accent1 3 3 5 2 2 2" xfId="960" xr:uid="{58328072-89CD-470A-9279-18973648F8FF}"/>
    <cellStyle name="20% - Accent1 3 3 5 2 2 2 2" xfId="961" xr:uid="{5DD90ACC-8D32-4726-819B-739F0590565C}"/>
    <cellStyle name="20% - Accent1 3 3 5 2 2 3" xfId="962" xr:uid="{45EBB7A8-3EC8-4243-BB81-732D6CF9DC50}"/>
    <cellStyle name="20% - Accent1 3 3 5 2 3" xfId="963" xr:uid="{1BD0A2D4-C812-450E-97D9-1805BC6C64AA}"/>
    <cellStyle name="20% - Accent1 3 3 5 2 3 2" xfId="964" xr:uid="{6790BE4F-A11C-4DF9-B2E8-AFB78D44A1A0}"/>
    <cellStyle name="20% - Accent1 3 3 5 2 4" xfId="965" xr:uid="{846F33BA-FAE4-4FB2-9A64-4248EF5C285B}"/>
    <cellStyle name="20% - Accent1 3 3 5 3" xfId="966" xr:uid="{80DF3469-A7F3-4E5F-920F-FE8BE2660C24}"/>
    <cellStyle name="20% - Accent1 3 3 5 3 2" xfId="967" xr:uid="{D7A99D15-AC03-47FA-BCFE-D7BFDB02871C}"/>
    <cellStyle name="20% - Accent1 3 3 5 3 2 2" xfId="968" xr:uid="{F7E93874-CD6E-4843-84D7-A68E7DBA67F7}"/>
    <cellStyle name="20% - Accent1 3 3 5 3 3" xfId="969" xr:uid="{B0A94FC4-8D53-441F-9790-0246723B8299}"/>
    <cellStyle name="20% - Accent1 3 3 5 4" xfId="970" xr:uid="{309BF575-76C6-4FD9-9136-D982E16EC621}"/>
    <cellStyle name="20% - Accent1 3 3 5 4 2" xfId="971" xr:uid="{23A8C793-1409-4491-9065-724A59C47824}"/>
    <cellStyle name="20% - Accent1 3 3 5 5" xfId="972" xr:uid="{F1037402-119E-4C83-BAD0-3F2522DBD14F}"/>
    <cellStyle name="20% - Accent1 3 3 6" xfId="973" xr:uid="{D3092C1D-63CF-4B38-9622-DF30BA1AA44C}"/>
    <cellStyle name="20% - Accent1 3 3 6 2" xfId="974" xr:uid="{9B9D3E1B-82D1-4055-91FD-7D7662C23FC4}"/>
    <cellStyle name="20% - Accent1 3 3 6 2 2" xfId="975" xr:uid="{FA946DDC-E7DD-4415-8AF1-F038A64FA647}"/>
    <cellStyle name="20% - Accent1 3 3 6 2 2 2" xfId="976" xr:uid="{4CF5E92B-1A21-4104-85D3-C04B0444E566}"/>
    <cellStyle name="20% - Accent1 3 3 6 2 2 2 2" xfId="977" xr:uid="{82BCB4C0-96D0-4BBD-A9D4-EE7910D32490}"/>
    <cellStyle name="20% - Accent1 3 3 6 2 2 3" xfId="978" xr:uid="{C8791ECF-6771-44FE-B8F1-EC5A97D10528}"/>
    <cellStyle name="20% - Accent1 3 3 6 2 3" xfId="979" xr:uid="{98ECC43B-274D-4FA1-A249-9CD857168992}"/>
    <cellStyle name="20% - Accent1 3 3 6 2 3 2" xfId="980" xr:uid="{481AB2DF-AA57-4B5B-BC95-B0E904FB41F4}"/>
    <cellStyle name="20% - Accent1 3 3 6 2 4" xfId="981" xr:uid="{618F10D9-19D6-4ECA-822F-5D84B91D4EC0}"/>
    <cellStyle name="20% - Accent1 3 3 6 3" xfId="982" xr:uid="{DF8F5C8F-5B89-4EBE-81A7-93C3F127FA69}"/>
    <cellStyle name="20% - Accent1 3 3 6 3 2" xfId="983" xr:uid="{F956632F-5FAE-4D08-A0A7-A9AE16D5EBC3}"/>
    <cellStyle name="20% - Accent1 3 3 6 3 2 2" xfId="984" xr:uid="{90052444-57EA-4734-96BD-EBBDDF73ABD6}"/>
    <cellStyle name="20% - Accent1 3 3 6 3 3" xfId="985" xr:uid="{0CDE6C26-1078-4A46-8E91-7A200AA6511A}"/>
    <cellStyle name="20% - Accent1 3 3 6 4" xfId="986" xr:uid="{5A187FD7-572F-4C60-B099-4D2BC3164CCF}"/>
    <cellStyle name="20% - Accent1 3 3 6 4 2" xfId="987" xr:uid="{22C038AE-8CCC-40B0-A3C1-FEEBF96D139E}"/>
    <cellStyle name="20% - Accent1 3 3 6 5" xfId="988" xr:uid="{986D4B19-9AC3-4971-B3A0-2B50A7A62D5F}"/>
    <cellStyle name="20% - Accent1 3 3 7" xfId="989" xr:uid="{800E0839-EF91-4C53-85DD-D1AD01F91AA1}"/>
    <cellStyle name="20% - Accent1 3 3 7 2" xfId="990" xr:uid="{0ECC496A-418B-440E-A127-4BD755896E51}"/>
    <cellStyle name="20% - Accent1 3 3 7 2 2" xfId="991" xr:uid="{9074327A-AD8F-4E76-91DE-F62104C0A182}"/>
    <cellStyle name="20% - Accent1 3 3 7 2 2 2" xfId="992" xr:uid="{A7CF7A28-4468-4B0C-8B63-B381C1815703}"/>
    <cellStyle name="20% - Accent1 3 3 7 2 2 2 2" xfId="993" xr:uid="{B0D21025-85CB-41B6-9D39-CE4638D4307C}"/>
    <cellStyle name="20% - Accent1 3 3 7 2 2 3" xfId="994" xr:uid="{91405421-8385-4B86-A161-D5ABDBB340C1}"/>
    <cellStyle name="20% - Accent1 3 3 7 2 3" xfId="995" xr:uid="{8EFB422C-AEC6-4822-BF42-480DC83248EE}"/>
    <cellStyle name="20% - Accent1 3 3 7 2 3 2" xfId="996" xr:uid="{D10B7527-1E9B-484B-91AC-E8915D2B1218}"/>
    <cellStyle name="20% - Accent1 3 3 7 2 4" xfId="997" xr:uid="{351DE098-B2DC-43A0-87B9-D25712264F7C}"/>
    <cellStyle name="20% - Accent1 3 3 7 3" xfId="998" xr:uid="{BEE5158D-1B19-4BFE-918A-53F72C35B20A}"/>
    <cellStyle name="20% - Accent1 3 3 7 3 2" xfId="999" xr:uid="{816328C0-3171-41B3-95F5-CFE850FFF6A2}"/>
    <cellStyle name="20% - Accent1 3 3 7 3 2 2" xfId="1000" xr:uid="{D7A8965B-25FB-4402-9D0D-D7903A51179C}"/>
    <cellStyle name="20% - Accent1 3 3 7 3 3" xfId="1001" xr:uid="{36950845-60D5-4590-98A6-504FACD53994}"/>
    <cellStyle name="20% - Accent1 3 3 7 4" xfId="1002" xr:uid="{1F65E08B-9315-4A8C-AA6D-0CAD8E69B22F}"/>
    <cellStyle name="20% - Accent1 3 3 7 4 2" xfId="1003" xr:uid="{7453C358-6DF9-460F-84A7-AFB316FF57D7}"/>
    <cellStyle name="20% - Accent1 3 3 7 5" xfId="1004" xr:uid="{3AF2C559-231D-4FE9-98CF-7FD2CFACDCFB}"/>
    <cellStyle name="20% - Accent1 3 3 8" xfId="1005" xr:uid="{DFD3E2EC-B288-439C-9EDE-3ECB5D6BD9E4}"/>
    <cellStyle name="20% - Accent1 3 3 8 2" xfId="1006" xr:uid="{DC497A89-9AA9-41DA-93C9-7122EAF438AF}"/>
    <cellStyle name="20% - Accent1 3 3 8 2 2" xfId="1007" xr:uid="{0468240E-EFA8-41DC-B1B3-EC4B4CACF6EB}"/>
    <cellStyle name="20% - Accent1 3 3 8 2 2 2" xfId="1008" xr:uid="{FC085739-C715-4816-8CB9-2C625386F086}"/>
    <cellStyle name="20% - Accent1 3 3 8 2 3" xfId="1009" xr:uid="{A35F69C1-8505-4ED2-B391-9ECCD6D97CF9}"/>
    <cellStyle name="20% - Accent1 3 3 8 3" xfId="1010" xr:uid="{DA0CFD57-72BB-456D-A67F-37E330CA6B4C}"/>
    <cellStyle name="20% - Accent1 3 3 8 3 2" xfId="1011" xr:uid="{603C7F9E-12C0-4A63-AF35-01DAAFC076C3}"/>
    <cellStyle name="20% - Accent1 3 3 8 4" xfId="1012" xr:uid="{9E29A23D-C2C4-44D5-8846-2F1637D2E3D7}"/>
    <cellStyle name="20% - Accent1 3 3 9" xfId="1013" xr:uid="{E6356C81-C186-4AC5-80CC-0D640B4FF946}"/>
    <cellStyle name="20% - Accent1 3 3 9 2" xfId="1014" xr:uid="{CCA6A786-D304-4E4B-AD22-D8CB2A92C9C1}"/>
    <cellStyle name="20% - Accent1 3 3 9 2 2" xfId="1015" xr:uid="{9E52F6D7-36D7-4E11-8FE5-802C29E83615}"/>
    <cellStyle name="20% - Accent1 3 3 9 3" xfId="1016" xr:uid="{4185F103-E2C8-4C8E-BE3C-428A9537DD54}"/>
    <cellStyle name="20% - Accent1 3 3_Asset Register (new)" xfId="1017" xr:uid="{18F27CAE-87FC-419F-AB2D-2D7594F69647}"/>
    <cellStyle name="20% - Accent1 3 4" xfId="1018" xr:uid="{CBCFD474-6C13-42E0-97C2-2D7F26E06D30}"/>
    <cellStyle name="20% - Accent1 3 4 10" xfId="1019" xr:uid="{099AC4DD-E99A-4240-AC11-10FE29479D3C}"/>
    <cellStyle name="20% - Accent1 3 4 11" xfId="1020" xr:uid="{EB1DAF31-6168-41AC-A6D9-88028BD0F747}"/>
    <cellStyle name="20% - Accent1 3 4 2" xfId="1021" xr:uid="{76976CFB-280F-4A73-B070-736BA988C9FA}"/>
    <cellStyle name="20% - Accent1 3 4 2 2" xfId="1022" xr:uid="{2DE1DAB2-5FCC-4E14-BB52-F7283F95C6F0}"/>
    <cellStyle name="20% - Accent1 3 4 2 2 2" xfId="1023" xr:uid="{B18A64C0-B8DE-455B-BD97-13EA7ABA0AC8}"/>
    <cellStyle name="20% - Accent1 3 4 2 2 2 2" xfId="1024" xr:uid="{90C95AD5-FE72-4CEF-A65B-114D250CC06A}"/>
    <cellStyle name="20% - Accent1 3 4 2 2 2 2 2" xfId="1025" xr:uid="{C0B22F51-0384-4051-A800-2A282BAD52FB}"/>
    <cellStyle name="20% - Accent1 3 4 2 2 2 3" xfId="1026" xr:uid="{B701B37A-376D-4814-BDE5-719EB2CC0468}"/>
    <cellStyle name="20% - Accent1 3 4 2 2 3" xfId="1027" xr:uid="{F830EBDA-1D97-4394-AD3B-E6D73FDF5AB9}"/>
    <cellStyle name="20% - Accent1 3 4 2 2 3 2" xfId="1028" xr:uid="{EA49A508-06C5-48A6-8574-11CDA0913DC4}"/>
    <cellStyle name="20% - Accent1 3 4 2 2 4" xfId="1029" xr:uid="{03706FEC-27AC-4F94-A161-B93B701560D8}"/>
    <cellStyle name="20% - Accent1 3 4 2 2 4 2" xfId="1030" xr:uid="{01AA6733-3BF2-4C08-8661-2FB4AF242BE9}"/>
    <cellStyle name="20% - Accent1 3 4 2 2 5" xfId="1031" xr:uid="{B34E7427-9F9B-43A6-9E3A-9D68A504D1E6}"/>
    <cellStyle name="20% - Accent1 3 4 2 2 6" xfId="1032" xr:uid="{D242685E-F3D3-4B19-8098-D35225D415AE}"/>
    <cellStyle name="20% - Accent1 3 4 2 3" xfId="1033" xr:uid="{B0438CFE-BE86-42F9-A8D2-F57D0CD0B7F5}"/>
    <cellStyle name="20% - Accent1 3 4 2 3 2" xfId="1034" xr:uid="{831902C7-6DE3-45BE-AA12-4511389A847F}"/>
    <cellStyle name="20% - Accent1 3 4 2 3 2 2" xfId="1035" xr:uid="{D9EAF646-2380-4CED-8908-5CE8E2CE8BC2}"/>
    <cellStyle name="20% - Accent1 3 4 2 3 3" xfId="1036" xr:uid="{1A65AD33-EBC5-497E-A832-E0023D68433D}"/>
    <cellStyle name="20% - Accent1 3 4 2 4" xfId="1037" xr:uid="{913D901D-63B8-42B1-A478-036726D3A711}"/>
    <cellStyle name="20% - Accent1 3 4 2 4 2" xfId="1038" xr:uid="{37E0F63D-90E0-469D-9366-C893247C7D98}"/>
    <cellStyle name="20% - Accent1 3 4 2 5" xfId="1039" xr:uid="{788CF8A6-C4A4-42A5-B536-1AFB58B20B9E}"/>
    <cellStyle name="20% - Accent1 3 4 2 5 2" xfId="1040" xr:uid="{F6928C63-337F-4865-B945-D84FAB46E2DE}"/>
    <cellStyle name="20% - Accent1 3 4 2 6" xfId="1041" xr:uid="{F08CA12B-BC05-4856-86A9-C472BABA255A}"/>
    <cellStyle name="20% - Accent1 3 4 2 7" xfId="1042" xr:uid="{81E5FB24-9029-4E66-9867-5C49A18333D0}"/>
    <cellStyle name="20% - Accent1 3 4 3" xfId="1043" xr:uid="{5CC0A247-77DE-48E9-AE2F-BD1F4E5AE8E8}"/>
    <cellStyle name="20% - Accent1 3 4 3 2" xfId="1044" xr:uid="{6FCF6BE8-DC58-46EB-A987-20EBF56982F1}"/>
    <cellStyle name="20% - Accent1 3 4 3 2 2" xfId="1045" xr:uid="{CF04C318-4F44-42D2-BAD2-652150DEA6B9}"/>
    <cellStyle name="20% - Accent1 3 4 3 2 2 2" xfId="1046" xr:uid="{D01D76B2-8232-45CB-AA6C-B32C766E6713}"/>
    <cellStyle name="20% - Accent1 3 4 3 2 2 2 2" xfId="1047" xr:uid="{F53ABB2A-213A-4305-92D2-2766324A3B48}"/>
    <cellStyle name="20% - Accent1 3 4 3 2 2 3" xfId="1048" xr:uid="{B21F6B76-807F-4B0A-8E91-C62BB404C8C5}"/>
    <cellStyle name="20% - Accent1 3 4 3 2 3" xfId="1049" xr:uid="{5AA824E7-DB9F-47EE-9E03-226BE8F0263B}"/>
    <cellStyle name="20% - Accent1 3 4 3 2 3 2" xfId="1050" xr:uid="{7A8EE5B9-DF96-4D9A-A2F8-F7777CDE360F}"/>
    <cellStyle name="20% - Accent1 3 4 3 2 4" xfId="1051" xr:uid="{4B2B17D9-A42B-4BC2-9484-B1A497F7BBA0}"/>
    <cellStyle name="20% - Accent1 3 4 3 3" xfId="1052" xr:uid="{2101A1D4-07D7-4F6F-A133-4524435CC57E}"/>
    <cellStyle name="20% - Accent1 3 4 3 3 2" xfId="1053" xr:uid="{A1744619-5C5C-4E69-B967-C43CB09827F8}"/>
    <cellStyle name="20% - Accent1 3 4 3 3 2 2" xfId="1054" xr:uid="{5C9000D5-FDFC-42EC-A96A-4DDF7CCA33A1}"/>
    <cellStyle name="20% - Accent1 3 4 3 3 3" xfId="1055" xr:uid="{2240CCAA-4114-4F7F-8346-EFE9832B0625}"/>
    <cellStyle name="20% - Accent1 3 4 3 4" xfId="1056" xr:uid="{7C4AD67C-1DAD-472A-81BF-F920979EF213}"/>
    <cellStyle name="20% - Accent1 3 4 3 4 2" xfId="1057" xr:uid="{1BCB0BCB-3B05-4D80-AB12-A2ED278D95F9}"/>
    <cellStyle name="20% - Accent1 3 4 3 5" xfId="1058" xr:uid="{0870C061-16B5-4F3E-88FB-CDBC3042B12B}"/>
    <cellStyle name="20% - Accent1 3 4 3 5 2" xfId="1059" xr:uid="{B9953277-3096-42D4-94F0-7ED26300533D}"/>
    <cellStyle name="20% - Accent1 3 4 3 6" xfId="1060" xr:uid="{EBB22916-5D34-42B3-9E48-D588B8FC3ACD}"/>
    <cellStyle name="20% - Accent1 3 4 3 7" xfId="1061" xr:uid="{DE721D49-8936-4F41-B0BD-A1261BD15871}"/>
    <cellStyle name="20% - Accent1 3 4 4" xfId="1062" xr:uid="{3B83D194-FDE6-470C-A451-EFD9F5A9EF6E}"/>
    <cellStyle name="20% - Accent1 3 4 4 2" xfId="1063" xr:uid="{4273D5A1-0C25-4C5B-87D5-A9DC808888C8}"/>
    <cellStyle name="20% - Accent1 3 4 4 2 2" xfId="1064" xr:uid="{6D9F5A56-AE8E-4B6C-8114-B9D20F6EB0E1}"/>
    <cellStyle name="20% - Accent1 3 4 4 2 2 2" xfId="1065" xr:uid="{05CFE40F-68AA-47F9-89E9-2CFE18FE34B2}"/>
    <cellStyle name="20% - Accent1 3 4 4 2 2 2 2" xfId="1066" xr:uid="{43318FFD-D684-4D72-9367-E5D8BF9BA424}"/>
    <cellStyle name="20% - Accent1 3 4 4 2 2 3" xfId="1067" xr:uid="{6633E5CB-410A-4D22-9F6A-087678BA0FA6}"/>
    <cellStyle name="20% - Accent1 3 4 4 2 3" xfId="1068" xr:uid="{52FC2488-D7CC-43FA-89C2-CE3F757A4862}"/>
    <cellStyle name="20% - Accent1 3 4 4 2 3 2" xfId="1069" xr:uid="{CD024E96-2ABD-4400-934F-A0B8A4260DFB}"/>
    <cellStyle name="20% - Accent1 3 4 4 2 4" xfId="1070" xr:uid="{E669618E-EAFC-4F15-83C5-85F58D471FE2}"/>
    <cellStyle name="20% - Accent1 3 4 4 3" xfId="1071" xr:uid="{11A06EA9-D03B-4614-B32C-0F21E9A70F23}"/>
    <cellStyle name="20% - Accent1 3 4 4 3 2" xfId="1072" xr:uid="{E03C463F-6F9C-4B5F-8A5C-3189CD5275A6}"/>
    <cellStyle name="20% - Accent1 3 4 4 3 2 2" xfId="1073" xr:uid="{9DFE5C6D-92FF-4769-B000-DE24CCB06077}"/>
    <cellStyle name="20% - Accent1 3 4 4 3 3" xfId="1074" xr:uid="{40281512-100B-4272-9387-1863C4111433}"/>
    <cellStyle name="20% - Accent1 3 4 4 4" xfId="1075" xr:uid="{5D89B272-36D3-48E1-9AA8-2E3EC62A6BE4}"/>
    <cellStyle name="20% - Accent1 3 4 4 4 2" xfId="1076" xr:uid="{7A476C83-97B2-4D07-9B04-3996F57951A8}"/>
    <cellStyle name="20% - Accent1 3 4 4 5" xfId="1077" xr:uid="{CDDB961A-B315-4386-A70D-667EC2CA7816}"/>
    <cellStyle name="20% - Accent1 3 4 5" xfId="1078" xr:uid="{776726B9-6F40-4696-A4C4-6FC54C2C33D0}"/>
    <cellStyle name="20% - Accent1 3 4 5 2" xfId="1079" xr:uid="{BF937AEE-C376-42DB-BD5F-F7A4D42FBDD2}"/>
    <cellStyle name="20% - Accent1 3 4 5 2 2" xfId="1080" xr:uid="{51D952B3-21C4-4A13-AFA9-019C589D63C8}"/>
    <cellStyle name="20% - Accent1 3 4 5 2 2 2" xfId="1081" xr:uid="{099DB58D-CABB-4E26-B2FC-6B098D17AB28}"/>
    <cellStyle name="20% - Accent1 3 4 5 2 2 2 2" xfId="1082" xr:uid="{31853733-6D4B-4FFC-A6F1-AF89458D2240}"/>
    <cellStyle name="20% - Accent1 3 4 5 2 2 3" xfId="1083" xr:uid="{1EE0B7C0-34D3-4C6D-8035-DD4B0AFC2460}"/>
    <cellStyle name="20% - Accent1 3 4 5 2 3" xfId="1084" xr:uid="{938B0946-01AE-4198-BECC-BDC5312BC50F}"/>
    <cellStyle name="20% - Accent1 3 4 5 2 3 2" xfId="1085" xr:uid="{81C3C78C-26EE-49CE-B6CE-7CD256D2D238}"/>
    <cellStyle name="20% - Accent1 3 4 5 2 4" xfId="1086" xr:uid="{3C9F5233-6831-4E04-8E71-3AED1A784D11}"/>
    <cellStyle name="20% - Accent1 3 4 5 3" xfId="1087" xr:uid="{8EDA2A03-99DD-4041-8264-CB0CDAE418ED}"/>
    <cellStyle name="20% - Accent1 3 4 5 3 2" xfId="1088" xr:uid="{531711C3-5DAA-4E44-863B-8C0B78860E50}"/>
    <cellStyle name="20% - Accent1 3 4 5 3 2 2" xfId="1089" xr:uid="{A8A64D56-666C-405E-8906-4F816B598882}"/>
    <cellStyle name="20% - Accent1 3 4 5 3 3" xfId="1090" xr:uid="{AEDE69A4-9328-469B-9C62-7EE1AF75F375}"/>
    <cellStyle name="20% - Accent1 3 4 5 4" xfId="1091" xr:uid="{F0ABEB8A-001A-44F3-BDCB-8C47F542DF1A}"/>
    <cellStyle name="20% - Accent1 3 4 5 4 2" xfId="1092" xr:uid="{ADE7BCEA-66B5-440B-8D2C-0AD7EB4245E8}"/>
    <cellStyle name="20% - Accent1 3 4 5 5" xfId="1093" xr:uid="{B6178875-839F-485E-9AE8-93C8CF25EE0C}"/>
    <cellStyle name="20% - Accent1 3 4 6" xfId="1094" xr:uid="{DC951D73-C668-42FA-99D4-2341E4716144}"/>
    <cellStyle name="20% - Accent1 3 4 6 2" xfId="1095" xr:uid="{72285403-39F4-4688-9672-DF5038702F75}"/>
    <cellStyle name="20% - Accent1 3 4 6 2 2" xfId="1096" xr:uid="{A5E95BDD-60B2-4190-ACA0-679B18404D46}"/>
    <cellStyle name="20% - Accent1 3 4 6 2 2 2" xfId="1097" xr:uid="{A4EB0E3F-48AF-4BDC-99FF-C6D3659F22CC}"/>
    <cellStyle name="20% - Accent1 3 4 6 2 3" xfId="1098" xr:uid="{416D3303-4AC0-468B-BD39-1335CF073845}"/>
    <cellStyle name="20% - Accent1 3 4 6 3" xfId="1099" xr:uid="{4EBC3054-EA92-4433-AA21-E7CFC85A6744}"/>
    <cellStyle name="20% - Accent1 3 4 6 3 2" xfId="1100" xr:uid="{A4594DD4-6178-4460-8702-502E1C01A7B1}"/>
    <cellStyle name="20% - Accent1 3 4 6 4" xfId="1101" xr:uid="{D559042F-34A6-417A-9A71-6FE37AF4C2C3}"/>
    <cellStyle name="20% - Accent1 3 4 7" xfId="1102" xr:uid="{0DB54422-4AA2-4EBF-90E0-F926DE59531D}"/>
    <cellStyle name="20% - Accent1 3 4 7 2" xfId="1103" xr:uid="{0F3FC328-2AE9-4857-9A90-89DF030085E4}"/>
    <cellStyle name="20% - Accent1 3 4 7 2 2" xfId="1104" xr:uid="{ED9ADB7E-AA50-40AC-A7CD-69EDF7B56A93}"/>
    <cellStyle name="20% - Accent1 3 4 7 3" xfId="1105" xr:uid="{F080868A-A57C-4EF2-96DC-7D12034E244C}"/>
    <cellStyle name="20% - Accent1 3 4 8" xfId="1106" xr:uid="{463B54A3-CCCE-4CA7-A15B-878A5F51E8CC}"/>
    <cellStyle name="20% - Accent1 3 4 8 2" xfId="1107" xr:uid="{C9CB9673-E8F7-4A08-9BE5-7838E9D9FA90}"/>
    <cellStyle name="20% - Accent1 3 4 9" xfId="1108" xr:uid="{0EED0AFA-683D-4736-9F75-B933D21B06E6}"/>
    <cellStyle name="20% - Accent1 3 4 9 2" xfId="1109" xr:uid="{F1FE0DE2-2996-4656-9665-3CA5E9389942}"/>
    <cellStyle name="20% - Accent1 3 5" xfId="1110" xr:uid="{7B2631A7-8419-49FB-8DF0-286D79C18B61}"/>
    <cellStyle name="20% - Accent1 3 5 2" xfId="1111" xr:uid="{09FEA25C-CC70-4DF2-9BEB-1C54ABFF2C0C}"/>
    <cellStyle name="20% - Accent1 3 5 2 2" xfId="1112" xr:uid="{E561AD49-9F34-4549-A23A-71EE58AEE258}"/>
    <cellStyle name="20% - Accent1 3 5 2 2 2" xfId="1113" xr:uid="{9D32CAE4-021B-40E6-B71B-12C192199381}"/>
    <cellStyle name="20% - Accent1 3 5 2 2 2 2" xfId="1114" xr:uid="{428FE6E8-7AFF-4C33-A8CF-5B5FE510E55E}"/>
    <cellStyle name="20% - Accent1 3 5 2 2 2 2 2" xfId="1115" xr:uid="{0E6C36E0-599F-47E0-8E1C-D3851C951DDF}"/>
    <cellStyle name="20% - Accent1 3 5 2 2 2 3" xfId="1116" xr:uid="{40D16D18-C7BB-4AA9-AC65-8B7DA2F62880}"/>
    <cellStyle name="20% - Accent1 3 5 2 2 3" xfId="1117" xr:uid="{8EA21AB5-02E7-495E-A135-5294C7CCDEEA}"/>
    <cellStyle name="20% - Accent1 3 5 2 2 3 2" xfId="1118" xr:uid="{F553CB45-308C-477A-8001-7F1DA5A5898B}"/>
    <cellStyle name="20% - Accent1 3 5 2 2 4" xfId="1119" xr:uid="{C2C6DE28-BAFC-4F09-A3BB-048266344870}"/>
    <cellStyle name="20% - Accent1 3 5 2 2 4 2" xfId="1120" xr:uid="{93176A15-E7B7-40C2-A8DA-C4CF7FEBC00D}"/>
    <cellStyle name="20% - Accent1 3 5 2 2 5" xfId="1121" xr:uid="{0A30AE5C-572D-4EE9-9E1B-2E15B5FA2308}"/>
    <cellStyle name="20% - Accent1 3 5 2 2 6" xfId="1122" xr:uid="{44B25430-7CDE-4EB7-A8C6-9F51A702995A}"/>
    <cellStyle name="20% - Accent1 3 5 2 3" xfId="1123" xr:uid="{D56018EB-03F5-4CBD-A2BD-41268077E0B5}"/>
    <cellStyle name="20% - Accent1 3 5 2 3 2" xfId="1124" xr:uid="{11C32364-BE04-415E-B2F1-AD3D5FCE8B46}"/>
    <cellStyle name="20% - Accent1 3 5 2 3 2 2" xfId="1125" xr:uid="{A632ADF0-D606-4F0C-87D0-46DADE7BE281}"/>
    <cellStyle name="20% - Accent1 3 5 2 3 3" xfId="1126" xr:uid="{5A7CC06C-7145-42C9-A3D2-2CBCF378D74A}"/>
    <cellStyle name="20% - Accent1 3 5 2 4" xfId="1127" xr:uid="{F49180A3-0924-47ED-B032-DEB924B583EA}"/>
    <cellStyle name="20% - Accent1 3 5 2 4 2" xfId="1128" xr:uid="{416C3532-26BE-42F1-878D-9DC85E170A2A}"/>
    <cellStyle name="20% - Accent1 3 5 2 5" xfId="1129" xr:uid="{22C79A7D-3F6D-419A-BB3D-3A18E7E236A2}"/>
    <cellStyle name="20% - Accent1 3 5 2 5 2" xfId="1130" xr:uid="{E6264FE7-2F6B-45BD-B2EA-6B4564210735}"/>
    <cellStyle name="20% - Accent1 3 5 2 6" xfId="1131" xr:uid="{F1FE90F9-CF4B-4EB3-B545-384D611B76F3}"/>
    <cellStyle name="20% - Accent1 3 5 2 7" xfId="1132" xr:uid="{193AA27E-C45A-42CC-9784-0DCFBE4B7263}"/>
    <cellStyle name="20% - Accent1 3 5 3" xfId="1133" xr:uid="{74E28F23-8993-4769-8C06-C491E78CD79F}"/>
    <cellStyle name="20% - Accent1 3 5 3 2" xfId="1134" xr:uid="{442BF320-1DD5-41F0-A315-2333A90DC8DF}"/>
    <cellStyle name="20% - Accent1 3 5 3 2 2" xfId="1135" xr:uid="{0980954A-1FBE-44D2-800D-12D65110DF04}"/>
    <cellStyle name="20% - Accent1 3 5 3 2 2 2" xfId="1136" xr:uid="{C713F49C-B5BB-4882-A70B-A3889F314C9C}"/>
    <cellStyle name="20% - Accent1 3 5 3 2 2 2 2" xfId="1137" xr:uid="{5AF08917-9EE6-4631-B3E8-291B4E336DE8}"/>
    <cellStyle name="20% - Accent1 3 5 3 2 2 3" xfId="1138" xr:uid="{15AACC3A-442E-4FD4-95A5-ED650E23571B}"/>
    <cellStyle name="20% - Accent1 3 5 3 2 3" xfId="1139" xr:uid="{F8D8D149-A103-4B8D-BD57-3AD21B5EC5CD}"/>
    <cellStyle name="20% - Accent1 3 5 3 2 3 2" xfId="1140" xr:uid="{D76BEE6D-280E-422F-99C0-05CBCF2032B0}"/>
    <cellStyle name="20% - Accent1 3 5 3 2 4" xfId="1141" xr:uid="{BEDA7BD3-BD36-4B1B-91B8-1FD3BF36C11F}"/>
    <cellStyle name="20% - Accent1 3 5 3 3" xfId="1142" xr:uid="{AF90019C-B441-48F1-A3E5-F1FC6BC39E73}"/>
    <cellStyle name="20% - Accent1 3 5 3 3 2" xfId="1143" xr:uid="{F1B6D6D4-02F8-44D9-8D2E-22E801B5ACF6}"/>
    <cellStyle name="20% - Accent1 3 5 3 3 2 2" xfId="1144" xr:uid="{E3BF11D0-1C85-47FD-B37A-9DD9829FBC01}"/>
    <cellStyle name="20% - Accent1 3 5 3 3 3" xfId="1145" xr:uid="{55AB376E-2B8E-43BB-A14D-67E745070BEC}"/>
    <cellStyle name="20% - Accent1 3 5 3 4" xfId="1146" xr:uid="{7387205C-E56E-4442-AA24-A107D988F4A5}"/>
    <cellStyle name="20% - Accent1 3 5 3 4 2" xfId="1147" xr:uid="{60B23E67-1D15-4BE5-8519-4FA8BC6DD0A0}"/>
    <cellStyle name="20% - Accent1 3 5 3 5" xfId="1148" xr:uid="{E287C7DF-E528-418D-9BD3-D7304DB6AD98}"/>
    <cellStyle name="20% - Accent1 3 5 3 5 2" xfId="1149" xr:uid="{FEDBDB63-A03F-4EF0-A6D9-53688998F11A}"/>
    <cellStyle name="20% - Accent1 3 5 3 6" xfId="1150" xr:uid="{71545DD2-0B96-4B17-B4D0-C13342408D1E}"/>
    <cellStyle name="20% - Accent1 3 5 3 7" xfId="1151" xr:uid="{B11ED73A-99CC-4123-85E3-B0FC54FACF6B}"/>
    <cellStyle name="20% - Accent1 3 5 4" xfId="1152" xr:uid="{F9474A2B-391C-4D18-8CF7-9633E2005771}"/>
    <cellStyle name="20% - Accent1 3 5 4 2" xfId="1153" xr:uid="{70E0F0B1-9EEF-44E5-8E3A-9E65E81BF26E}"/>
    <cellStyle name="20% - Accent1 3 5 4 2 2" xfId="1154" xr:uid="{F1F57A0B-9F6F-4424-85F2-642A500EBF57}"/>
    <cellStyle name="20% - Accent1 3 5 4 2 2 2" xfId="1155" xr:uid="{943B6A81-1CF7-43C5-AF2B-B59EE6AD896F}"/>
    <cellStyle name="20% - Accent1 3 5 4 2 3" xfId="1156" xr:uid="{3873F9D2-8F53-43FC-B4B6-C6D1779F78E5}"/>
    <cellStyle name="20% - Accent1 3 5 4 3" xfId="1157" xr:uid="{FFA166DE-E875-4E32-8372-74BCFC6D55A4}"/>
    <cellStyle name="20% - Accent1 3 5 4 3 2" xfId="1158" xr:uid="{D2CDE52E-425B-4873-A552-26DA77F8ADF3}"/>
    <cellStyle name="20% - Accent1 3 5 4 4" xfId="1159" xr:uid="{621A232A-C475-486D-A3CE-312FE7C78F8B}"/>
    <cellStyle name="20% - Accent1 3 5 5" xfId="1160" xr:uid="{1C21D873-5629-4143-AC73-9B23DFB5967E}"/>
    <cellStyle name="20% - Accent1 3 5 5 2" xfId="1161" xr:uid="{E523145B-C416-4F1C-B1EF-428D0786C964}"/>
    <cellStyle name="20% - Accent1 3 5 5 2 2" xfId="1162" xr:uid="{D20D7292-E448-4576-8C0D-289A6EB93AEB}"/>
    <cellStyle name="20% - Accent1 3 5 5 3" xfId="1163" xr:uid="{42567244-35DC-465A-AD8B-11ACDBA1F162}"/>
    <cellStyle name="20% - Accent1 3 5 6" xfId="1164" xr:uid="{6BE7CE61-3E70-486D-9160-0EC2D1808185}"/>
    <cellStyle name="20% - Accent1 3 5 6 2" xfId="1165" xr:uid="{7BBB3780-EAF8-42A3-97E9-8EFE6D9406A6}"/>
    <cellStyle name="20% - Accent1 3 5 7" xfId="1166" xr:uid="{9D56B938-1FE6-41F9-8BC9-002188427139}"/>
    <cellStyle name="20% - Accent1 3 5 7 2" xfId="1167" xr:uid="{C932668A-CD0F-45F5-A054-9A5169097254}"/>
    <cellStyle name="20% - Accent1 3 5 8" xfId="1168" xr:uid="{936A28CE-F2AD-4B09-B5A2-7FA98EE4A365}"/>
    <cellStyle name="20% - Accent1 3 5 9" xfId="1169" xr:uid="{5F8E90CF-189B-440C-A736-1EDF528FC4DA}"/>
    <cellStyle name="20% - Accent1 3 6" xfId="1170" xr:uid="{35506C36-1D7B-4842-ABB5-13697B0ED254}"/>
    <cellStyle name="20% - Accent1 3 6 2" xfId="1171" xr:uid="{EA14CF82-A9D3-41AE-9A89-FDA487B6DEA8}"/>
    <cellStyle name="20% - Accent1 3 6 2 2" xfId="1172" xr:uid="{284AFEA6-8BAE-4D0C-B81E-A532DB79067B}"/>
    <cellStyle name="20% - Accent1 3 6 2 2 2" xfId="1173" xr:uid="{DDEFDEE8-C67B-4A87-8CC0-ADA221D61D93}"/>
    <cellStyle name="20% - Accent1 3 6 2 2 2 2" xfId="1174" xr:uid="{AA0E563C-1243-4106-949C-E4A2EA33AA4A}"/>
    <cellStyle name="20% - Accent1 3 6 2 2 2 2 2" xfId="1175" xr:uid="{32F62683-1D25-4A18-9C4D-5412793DFF20}"/>
    <cellStyle name="20% - Accent1 3 6 2 2 2 3" xfId="1176" xr:uid="{4C799CE3-D4A5-43C0-9A26-9553C3A3F997}"/>
    <cellStyle name="20% - Accent1 3 6 2 2 3" xfId="1177" xr:uid="{66A78314-44E7-45C4-9B90-F5CBA2BBAA8A}"/>
    <cellStyle name="20% - Accent1 3 6 2 2 3 2" xfId="1178" xr:uid="{AD708D5B-37BF-49AD-9154-93CBB12EB834}"/>
    <cellStyle name="20% - Accent1 3 6 2 2 4" xfId="1179" xr:uid="{6AC15D9F-9CCA-418F-9DEC-8628FFB74F86}"/>
    <cellStyle name="20% - Accent1 3 6 2 2 4 2" xfId="1180" xr:uid="{E132E422-3A34-4AE0-BAD8-0776387187CC}"/>
    <cellStyle name="20% - Accent1 3 6 2 2 5" xfId="1181" xr:uid="{1EE13CFC-F6BA-4F34-81DD-A4158BA98274}"/>
    <cellStyle name="20% - Accent1 3 6 2 2 6" xfId="1182" xr:uid="{DC1EAA94-0240-4FC2-AB17-C25ED33D3228}"/>
    <cellStyle name="20% - Accent1 3 6 2 3" xfId="1183" xr:uid="{A6F6E1D0-88AD-4D2F-9382-FDADAA695A09}"/>
    <cellStyle name="20% - Accent1 3 6 2 3 2" xfId="1184" xr:uid="{48C933E4-7514-4369-B29B-ABB9E602B59B}"/>
    <cellStyle name="20% - Accent1 3 6 2 3 2 2" xfId="1185" xr:uid="{8D447FEB-9829-4933-9163-771DFEFAE0AD}"/>
    <cellStyle name="20% - Accent1 3 6 2 3 3" xfId="1186" xr:uid="{CBCE2373-994A-44DE-B2E7-84DB34DC2EFA}"/>
    <cellStyle name="20% - Accent1 3 6 2 4" xfId="1187" xr:uid="{F2132083-BE3D-413F-914D-F3D17E380A02}"/>
    <cellStyle name="20% - Accent1 3 6 2 4 2" xfId="1188" xr:uid="{25404A48-A8BD-4526-BE76-A06C58C2F507}"/>
    <cellStyle name="20% - Accent1 3 6 2 5" xfId="1189" xr:uid="{24B61B40-EEAC-46A5-85C9-25247141BE16}"/>
    <cellStyle name="20% - Accent1 3 6 2 5 2" xfId="1190" xr:uid="{E464F290-3D39-4025-89B5-A37A679F2C49}"/>
    <cellStyle name="20% - Accent1 3 6 2 6" xfId="1191" xr:uid="{F9AE7D10-4091-449B-8806-F74118AEAD88}"/>
    <cellStyle name="20% - Accent1 3 6 2 7" xfId="1192" xr:uid="{0BCDEF42-8A7C-4477-9605-40312F3DB798}"/>
    <cellStyle name="20% - Accent1 3 6 3" xfId="1193" xr:uid="{7D3AE89B-33E5-49FF-B538-41CB01B3B709}"/>
    <cellStyle name="20% - Accent1 3 6 3 2" xfId="1194" xr:uid="{F2A1E374-7C44-4202-92F4-8AAD9C174707}"/>
    <cellStyle name="20% - Accent1 3 6 3 2 2" xfId="1195" xr:uid="{A45B6414-B2DC-4FBF-97AC-A85C99FFD735}"/>
    <cellStyle name="20% - Accent1 3 6 3 2 2 2" xfId="1196" xr:uid="{BC209796-4D4F-4C14-85DB-D0453F18FEC3}"/>
    <cellStyle name="20% - Accent1 3 6 3 2 3" xfId="1197" xr:uid="{C759CC4B-5C67-4645-8445-0318D5725538}"/>
    <cellStyle name="20% - Accent1 3 6 3 3" xfId="1198" xr:uid="{CDB2D413-0332-45D5-B98C-903C1CAA849C}"/>
    <cellStyle name="20% - Accent1 3 6 3 3 2" xfId="1199" xr:uid="{53D21DD2-B43F-435C-BEF6-529DF2B69647}"/>
    <cellStyle name="20% - Accent1 3 6 3 4" xfId="1200" xr:uid="{CC5D7B9A-2CA0-418A-8CCE-D1DAEA73A769}"/>
    <cellStyle name="20% - Accent1 3 6 3 4 2" xfId="1201" xr:uid="{5F789044-812E-46D7-ADE4-F8C5942F807F}"/>
    <cellStyle name="20% - Accent1 3 6 3 5" xfId="1202" xr:uid="{801C452F-F785-425A-84DE-8EED259E47E0}"/>
    <cellStyle name="20% - Accent1 3 6 3 6" xfId="1203" xr:uid="{5B12D92D-D187-4687-AE55-5DB0AB6328C0}"/>
    <cellStyle name="20% - Accent1 3 6 4" xfId="1204" xr:uid="{5A444EEC-0324-4360-92E3-EA4EA7F08CCA}"/>
    <cellStyle name="20% - Accent1 3 6 4 2" xfId="1205" xr:uid="{DEED5F3B-7669-49F9-9306-8C0CEEA6D138}"/>
    <cellStyle name="20% - Accent1 3 6 4 2 2" xfId="1206" xr:uid="{831D4907-E322-43D9-B959-0C7748D404C8}"/>
    <cellStyle name="20% - Accent1 3 6 4 3" xfId="1207" xr:uid="{6718EE7D-CF17-43DF-A62A-16DF292148E4}"/>
    <cellStyle name="20% - Accent1 3 6 5" xfId="1208" xr:uid="{C3FAE85D-F5E6-4F2F-BDBE-317797B2F9F6}"/>
    <cellStyle name="20% - Accent1 3 6 5 2" xfId="1209" xr:uid="{70733873-426F-4D42-B3AC-03A5915B7062}"/>
    <cellStyle name="20% - Accent1 3 6 6" xfId="1210" xr:uid="{D6371B27-AF03-4810-B47E-D222E0B1C29F}"/>
    <cellStyle name="20% - Accent1 3 6 6 2" xfId="1211" xr:uid="{21A59359-0E72-4465-A599-2ED8DF78A2D3}"/>
    <cellStyle name="20% - Accent1 3 6 7" xfId="1212" xr:uid="{DCAFF963-0BF3-4E10-828F-670585D8C269}"/>
    <cellStyle name="20% - Accent1 3 6 8" xfId="1213" xr:uid="{6D5091A8-832C-4946-B935-C0C368751EB1}"/>
    <cellStyle name="20% - Accent1 3 7" xfId="1214" xr:uid="{554F841C-CBC6-4DCE-A25C-2C3234142BD4}"/>
    <cellStyle name="20% - Accent1 3 7 2" xfId="1215" xr:uid="{E3B52E08-5716-47AD-B796-EA18DEEA4187}"/>
    <cellStyle name="20% - Accent1 3 7 2 2" xfId="1216" xr:uid="{50C65996-8288-463D-A503-69375E79294A}"/>
    <cellStyle name="20% - Accent1 3 7 2 2 2" xfId="1217" xr:uid="{B1211FFB-0A74-44D0-85E6-4C85A428C70A}"/>
    <cellStyle name="20% - Accent1 3 7 2 2 2 2" xfId="1218" xr:uid="{6BFE220B-0AA2-4522-8AF0-4830C1D8F205}"/>
    <cellStyle name="20% - Accent1 3 7 2 2 3" xfId="1219" xr:uid="{558B7EAE-5803-46A1-9F14-394E529B7AC5}"/>
    <cellStyle name="20% - Accent1 3 7 2 3" xfId="1220" xr:uid="{84903D67-142C-49CB-AAA5-EA8C7E0493BC}"/>
    <cellStyle name="20% - Accent1 3 7 2 3 2" xfId="1221" xr:uid="{F13ACA1C-182B-47BE-B305-E9554D028C3B}"/>
    <cellStyle name="20% - Accent1 3 7 2 4" xfId="1222" xr:uid="{59099986-11AA-4970-A4EA-5127530DCC6A}"/>
    <cellStyle name="20% - Accent1 3 7 2 4 2" xfId="1223" xr:uid="{D03302A3-D70E-4861-986C-ECF0613EAD5E}"/>
    <cellStyle name="20% - Accent1 3 7 2 5" xfId="1224" xr:uid="{D175DF30-75F6-4A42-9961-25A962A1EF19}"/>
    <cellStyle name="20% - Accent1 3 7 2 6" xfId="1225" xr:uid="{601C5944-E324-473A-B7B7-BE4FC1736DED}"/>
    <cellStyle name="20% - Accent1 3 7 3" xfId="1226" xr:uid="{376DA93B-DFC7-427F-8CF6-2D70ED9C0E96}"/>
    <cellStyle name="20% - Accent1 3 7 3 2" xfId="1227" xr:uid="{9B239660-AEB8-445E-B2E4-A2D388691E7D}"/>
    <cellStyle name="20% - Accent1 3 7 3 2 2" xfId="1228" xr:uid="{B16260E8-950D-428D-9377-BB3F3710AEB6}"/>
    <cellStyle name="20% - Accent1 3 7 3 3" xfId="1229" xr:uid="{1C9C6DA8-6DB2-45BD-B84B-AD27BF6266DD}"/>
    <cellStyle name="20% - Accent1 3 7 4" xfId="1230" xr:uid="{09D02059-ECE7-41FE-94B7-D5705D4D6DD0}"/>
    <cellStyle name="20% - Accent1 3 7 4 2" xfId="1231" xr:uid="{D4E3925E-FCDE-4433-8C2E-79EE03770F9E}"/>
    <cellStyle name="20% - Accent1 3 7 5" xfId="1232" xr:uid="{4D5D2B56-E8E8-4881-9BD8-1196983A90B3}"/>
    <cellStyle name="20% - Accent1 3 7 5 2" xfId="1233" xr:uid="{4338902E-AAD7-44DE-BA9F-800225449819}"/>
    <cellStyle name="20% - Accent1 3 7 6" xfId="1234" xr:uid="{C4466B22-DF0C-4428-AE45-9EB33BAA58E6}"/>
    <cellStyle name="20% - Accent1 3 7 7" xfId="1235" xr:uid="{683D08DE-E8CF-4054-AB1B-BA8A758BA11E}"/>
    <cellStyle name="20% - Accent1 3 8" xfId="1236" xr:uid="{4A3934D8-19E4-4E63-AB2E-43EE5EEBA939}"/>
    <cellStyle name="20% - Accent1 3 8 2" xfId="1237" xr:uid="{85F61A0A-F978-4D14-AC3C-689B0A49F978}"/>
    <cellStyle name="20% - Accent1 3 8 2 2" xfId="1238" xr:uid="{9C441453-E97F-49BB-BD25-C4429E3C8A55}"/>
    <cellStyle name="20% - Accent1 3 8 2 2 2" xfId="1239" xr:uid="{CEBE64A1-7F11-4C25-8EFD-B348470F0B46}"/>
    <cellStyle name="20% - Accent1 3 8 2 2 2 2" xfId="1240" xr:uid="{676EA296-E318-44CB-9164-E9DEF9A20002}"/>
    <cellStyle name="20% - Accent1 3 8 2 2 3" xfId="1241" xr:uid="{B3B47C22-43A7-48AF-A50F-6B28927EE57C}"/>
    <cellStyle name="20% - Accent1 3 8 2 3" xfId="1242" xr:uid="{4848A6B0-1EDC-464D-BFE3-999BDA3515DA}"/>
    <cellStyle name="20% - Accent1 3 8 2 3 2" xfId="1243" xr:uid="{63C95C9D-A2D8-4370-85A5-4DAE64E314A3}"/>
    <cellStyle name="20% - Accent1 3 8 2 4" xfId="1244" xr:uid="{28EB2943-32D9-46E8-A57E-355187F780ED}"/>
    <cellStyle name="20% - Accent1 3 8 3" xfId="1245" xr:uid="{AD02AEE8-C6E3-435C-A653-7BD43DD7B297}"/>
    <cellStyle name="20% - Accent1 3 8 3 2" xfId="1246" xr:uid="{3353A48C-86F6-4471-B5A2-F24207643F44}"/>
    <cellStyle name="20% - Accent1 3 8 3 2 2" xfId="1247" xr:uid="{AEF39B08-A564-470E-8BD8-2B92A6F905B1}"/>
    <cellStyle name="20% - Accent1 3 8 3 3" xfId="1248" xr:uid="{D49319DF-5A45-45EE-AE8C-2555BA98E4DA}"/>
    <cellStyle name="20% - Accent1 3 8 4" xfId="1249" xr:uid="{518D7F0B-479A-43A6-9F86-E650000A6499}"/>
    <cellStyle name="20% - Accent1 3 8 4 2" xfId="1250" xr:uid="{DF4BEC09-B949-43D5-8F9D-6EB7959D5B1F}"/>
    <cellStyle name="20% - Accent1 3 8 5" xfId="1251" xr:uid="{16F7CD52-9B0C-4B02-8F36-1DA905FC9FFF}"/>
    <cellStyle name="20% - Accent1 3 8 5 2" xfId="1252" xr:uid="{162ACE31-C686-4232-BA40-0500E439BF27}"/>
    <cellStyle name="20% - Accent1 3 8 6" xfId="1253" xr:uid="{A92D30EE-6D62-48AE-9027-BA947B22E949}"/>
    <cellStyle name="20% - Accent1 3 8 7" xfId="1254" xr:uid="{1B878EF8-46C3-4ACB-9F51-E4D5511A08A5}"/>
    <cellStyle name="20% - Accent1 3 9" xfId="1255" xr:uid="{CCE62BD2-52C8-42C0-A09D-57A5BF13D8AB}"/>
    <cellStyle name="20% - Accent1 3 9 2" xfId="1256" xr:uid="{32DCC214-0A86-420C-B86D-E1DBD64CAEE8}"/>
    <cellStyle name="20% - Accent1 3 9 2 2" xfId="1257" xr:uid="{FCA205B0-3612-417F-9BC6-859B26AE22E3}"/>
    <cellStyle name="20% - Accent1 3 9 2 2 2" xfId="1258" xr:uid="{5B2557BB-3007-4247-B3EC-DEB71F8253B0}"/>
    <cellStyle name="20% - Accent1 3 9 2 2 2 2" xfId="1259" xr:uid="{E2D43AD3-0706-46FE-BC29-B3194E909EE6}"/>
    <cellStyle name="20% - Accent1 3 9 2 2 3" xfId="1260" xr:uid="{E977B631-9CF5-40C7-B033-53A33BCB5CB3}"/>
    <cellStyle name="20% - Accent1 3 9 2 3" xfId="1261" xr:uid="{FC001CCE-A595-4BBA-9E54-92928795290C}"/>
    <cellStyle name="20% - Accent1 3 9 2 3 2" xfId="1262" xr:uid="{89B6986D-9813-44E6-B9DD-6843CAA4462D}"/>
    <cellStyle name="20% - Accent1 3 9 2 4" xfId="1263" xr:uid="{0D4FCCE4-B908-4CE9-9A74-17B5A39561B1}"/>
    <cellStyle name="20% - Accent1 3 9 3" xfId="1264" xr:uid="{21C72CBE-68D0-48BA-A836-ABB22D129E2F}"/>
    <cellStyle name="20% - Accent1 3 9 3 2" xfId="1265" xr:uid="{22097A07-CDFB-4661-B50D-2F99DF11D710}"/>
    <cellStyle name="20% - Accent1 3 9 3 2 2" xfId="1266" xr:uid="{97F8EEAE-5D56-4528-BF07-4A8647205F1B}"/>
    <cellStyle name="20% - Accent1 3 9 3 3" xfId="1267" xr:uid="{D2D28910-C596-4903-B535-A3AEE94510AE}"/>
    <cellStyle name="20% - Accent1 3 9 4" xfId="1268" xr:uid="{291DD639-A6BD-48BA-A685-08AA165377B6}"/>
    <cellStyle name="20% - Accent1 3 9 4 2" xfId="1269" xr:uid="{BBE125FD-D73C-4A56-A3D7-331478F67DB4}"/>
    <cellStyle name="20% - Accent1 3 9 5" xfId="1270" xr:uid="{28895F25-91F8-4171-A057-318844EEBD64}"/>
    <cellStyle name="20% - Accent1 3_Asset Register (new)" xfId="1271" xr:uid="{C9E2E2CF-EFA2-4D67-B7DD-0A868D8DD8FD}"/>
    <cellStyle name="20% - Accent1 4" xfId="1272" xr:uid="{BD6D4710-00E9-4F98-8A37-9906A7318F32}"/>
    <cellStyle name="20% - Accent1 4 10" xfId="1273" xr:uid="{D58AE067-2327-4E06-B50F-33C9115BA5EF}"/>
    <cellStyle name="20% - Accent1 4 10 2" xfId="1274" xr:uid="{237A6B70-6351-4601-B219-BF94B40380B1}"/>
    <cellStyle name="20% - Accent1 4 10 2 2" xfId="1275" xr:uid="{2282BF8E-14E6-441D-8333-8CFCA403498E}"/>
    <cellStyle name="20% - Accent1 4 10 2 2 2" xfId="1276" xr:uid="{1ED21656-031B-4323-A97A-A69341C83C15}"/>
    <cellStyle name="20% - Accent1 4 10 2 2 2 2" xfId="1277" xr:uid="{30D7371A-C638-49C2-A5B6-CFCEE30D36B6}"/>
    <cellStyle name="20% - Accent1 4 10 2 2 3" xfId="1278" xr:uid="{6CB00630-EE98-4BCE-BE61-B3092A2B7C18}"/>
    <cellStyle name="20% - Accent1 4 10 2 3" xfId="1279" xr:uid="{F9742C5B-BC86-4A81-8352-EC370FC0720F}"/>
    <cellStyle name="20% - Accent1 4 10 2 3 2" xfId="1280" xr:uid="{E0B77127-5568-4A31-8501-AA0C09B04B3C}"/>
    <cellStyle name="20% - Accent1 4 10 2 4" xfId="1281" xr:uid="{3C733432-CEA3-4133-B007-7FF243E9E10D}"/>
    <cellStyle name="20% - Accent1 4 10 3" xfId="1282" xr:uid="{0D5A2D50-D038-456E-8D81-0712344ABFC9}"/>
    <cellStyle name="20% - Accent1 4 10 3 2" xfId="1283" xr:uid="{E708D1A7-43B5-47F7-A8C4-0A0DD3512B55}"/>
    <cellStyle name="20% - Accent1 4 10 3 2 2" xfId="1284" xr:uid="{72679FF4-A2C7-4A5F-8BFE-3042E610D259}"/>
    <cellStyle name="20% - Accent1 4 10 3 3" xfId="1285" xr:uid="{26860DC0-A611-4247-BF7B-D1CFE4EE32FE}"/>
    <cellStyle name="20% - Accent1 4 10 4" xfId="1286" xr:uid="{B1955977-B895-44F5-BEFA-F6E790696088}"/>
    <cellStyle name="20% - Accent1 4 10 4 2" xfId="1287" xr:uid="{65FD1095-01BE-4D3B-9ED2-5EE090A8796F}"/>
    <cellStyle name="20% - Accent1 4 10 5" xfId="1288" xr:uid="{1FEB1D09-DBA4-4480-9113-002810892AEF}"/>
    <cellStyle name="20% - Accent1 4 11" xfId="1289" xr:uid="{BB01E124-6846-4408-92B8-EAADCA931BD4}"/>
    <cellStyle name="20% - Accent1 4 11 2" xfId="1290" xr:uid="{601172B6-0350-433E-BD93-BD44D1D0DCE1}"/>
    <cellStyle name="20% - Accent1 4 11 2 2" xfId="1291" xr:uid="{400AF025-E75D-4C30-8BDF-A3AED6102377}"/>
    <cellStyle name="20% - Accent1 4 11 2 2 2" xfId="1292" xr:uid="{35F173A8-7AE7-414D-8B9C-929D45FEBD79}"/>
    <cellStyle name="20% - Accent1 4 11 2 2 2 2" xfId="1293" xr:uid="{3BC57661-073F-473C-B020-7126B0A17100}"/>
    <cellStyle name="20% - Accent1 4 11 2 2 3" xfId="1294" xr:uid="{AB7425B5-B4FD-429F-9124-1C344B2B7799}"/>
    <cellStyle name="20% - Accent1 4 11 2 3" xfId="1295" xr:uid="{0FA86C42-9501-466D-BF7B-832BB1B8F2A1}"/>
    <cellStyle name="20% - Accent1 4 11 2 3 2" xfId="1296" xr:uid="{AADE8687-2BD0-4DB7-92ED-B018B47FDB55}"/>
    <cellStyle name="20% - Accent1 4 11 2 4" xfId="1297" xr:uid="{B88A8047-0E60-4FE8-AD0C-656E179D5EA2}"/>
    <cellStyle name="20% - Accent1 4 11 3" xfId="1298" xr:uid="{6A617A66-B309-4DDB-AAE1-9DB37A913431}"/>
    <cellStyle name="20% - Accent1 4 11 3 2" xfId="1299" xr:uid="{B1EF6DA6-49DB-43B2-B6FD-0AB7C004110D}"/>
    <cellStyle name="20% - Accent1 4 11 3 2 2" xfId="1300" xr:uid="{4AE17E33-0063-45FD-8E9F-58D19EC26F10}"/>
    <cellStyle name="20% - Accent1 4 11 3 3" xfId="1301" xr:uid="{530DFA1C-4DBB-49B0-9741-1CA0047FC07E}"/>
    <cellStyle name="20% - Accent1 4 11 4" xfId="1302" xr:uid="{10632F25-BC80-416D-B21F-E4313A0754E3}"/>
    <cellStyle name="20% - Accent1 4 11 4 2" xfId="1303" xr:uid="{83B13358-3A51-485D-839D-43A0394DBA55}"/>
    <cellStyle name="20% - Accent1 4 11 5" xfId="1304" xr:uid="{892BE5C4-BB2E-4293-8668-F7579407D1F5}"/>
    <cellStyle name="20% - Accent1 4 12" xfId="1305" xr:uid="{F3E9961D-3025-4B8F-A650-F5E7FBC15DBF}"/>
    <cellStyle name="20% - Accent1 4 12 2" xfId="1306" xr:uid="{052AE388-6E3D-4107-8820-070E47D78144}"/>
    <cellStyle name="20% - Accent1 4 12 2 2" xfId="1307" xr:uid="{AD140264-5033-4C61-ACF0-EC8EB89C7D54}"/>
    <cellStyle name="20% - Accent1 4 12 2 2 2" xfId="1308" xr:uid="{7167F660-A012-4641-8550-9EFB1F2ED5C2}"/>
    <cellStyle name="20% - Accent1 4 12 2 2 2 2" xfId="1309" xr:uid="{5F191224-B749-487C-8D35-EAF00D257B2B}"/>
    <cellStyle name="20% - Accent1 4 12 2 2 3" xfId="1310" xr:uid="{D9FBFEE5-F39B-473C-A4AB-588A1BB2FBC3}"/>
    <cellStyle name="20% - Accent1 4 12 2 3" xfId="1311" xr:uid="{3D628E11-6B66-40E4-A2FF-EDF30EBF018F}"/>
    <cellStyle name="20% - Accent1 4 12 2 3 2" xfId="1312" xr:uid="{5FC502CB-488D-439C-AB46-127135FFCF34}"/>
    <cellStyle name="20% - Accent1 4 12 2 4" xfId="1313" xr:uid="{E1875C6A-0DF5-48A4-BFA7-685B2A34C52B}"/>
    <cellStyle name="20% - Accent1 4 12 3" xfId="1314" xr:uid="{F9505120-7FA1-402B-B948-ADA1E37C8093}"/>
    <cellStyle name="20% - Accent1 4 12 3 2" xfId="1315" xr:uid="{4A71DA2F-DC13-42EB-B74F-6F06F408716F}"/>
    <cellStyle name="20% - Accent1 4 12 3 2 2" xfId="1316" xr:uid="{AEA6C96C-F332-4A0F-B406-BAC6CF2D50C7}"/>
    <cellStyle name="20% - Accent1 4 12 3 3" xfId="1317" xr:uid="{4D814877-7B40-4F9B-A414-A79539DC28F8}"/>
    <cellStyle name="20% - Accent1 4 12 4" xfId="1318" xr:uid="{21D057B4-B478-41D4-8F36-CF6E696D7570}"/>
    <cellStyle name="20% - Accent1 4 12 4 2" xfId="1319" xr:uid="{AC3680E2-A286-4C25-97A2-CBC5F4E916E1}"/>
    <cellStyle name="20% - Accent1 4 12 5" xfId="1320" xr:uid="{CB03E927-BF06-41CC-AF17-88C75CB99E12}"/>
    <cellStyle name="20% - Accent1 4 13" xfId="1321" xr:uid="{13C33489-068A-4479-A0C4-98B9525DB652}"/>
    <cellStyle name="20% - Accent1 4 13 2" xfId="1322" xr:uid="{5E399C3F-2627-4596-B950-0F3137911C6C}"/>
    <cellStyle name="20% - Accent1 4 13 2 2" xfId="1323" xr:uid="{BE71DBF2-8A86-4346-B8EA-33B4F28BA92D}"/>
    <cellStyle name="20% - Accent1 4 13 2 2 2" xfId="1324" xr:uid="{F2F216A0-F102-4E0D-B7BB-B5C98546E62A}"/>
    <cellStyle name="20% - Accent1 4 13 2 2 2 2" xfId="1325" xr:uid="{7816F1D5-616C-4D37-9F88-162963322EEF}"/>
    <cellStyle name="20% - Accent1 4 13 2 2 3" xfId="1326" xr:uid="{82EA5E36-3FDB-4957-A768-761BED766CB8}"/>
    <cellStyle name="20% - Accent1 4 13 2 3" xfId="1327" xr:uid="{8162D76A-C50A-48C3-B533-B926C8663433}"/>
    <cellStyle name="20% - Accent1 4 13 2 3 2" xfId="1328" xr:uid="{5F2341BC-49E4-411D-BA52-CDCE7F8E9DBE}"/>
    <cellStyle name="20% - Accent1 4 13 2 4" xfId="1329" xr:uid="{F07F8861-B7C3-45F3-B90C-CD1CA8069D3E}"/>
    <cellStyle name="20% - Accent1 4 13 3" xfId="1330" xr:uid="{1AC618D3-3AF3-4FAD-884B-A5C21CD275D9}"/>
    <cellStyle name="20% - Accent1 4 13 3 2" xfId="1331" xr:uid="{C354AB41-ADA1-491F-9FA3-00EC3C2268FB}"/>
    <cellStyle name="20% - Accent1 4 13 3 2 2" xfId="1332" xr:uid="{8CBB1C93-F19B-4F18-955E-BDEB58DE4175}"/>
    <cellStyle name="20% - Accent1 4 13 3 3" xfId="1333" xr:uid="{A6BA1C28-0F17-48B8-85D0-D96EB8940134}"/>
    <cellStyle name="20% - Accent1 4 13 4" xfId="1334" xr:uid="{A6A4112A-2EE4-4BAB-B95B-75B876C13824}"/>
    <cellStyle name="20% - Accent1 4 13 4 2" xfId="1335" xr:uid="{66927B41-71C7-485A-B7EF-770E22392F8B}"/>
    <cellStyle name="20% - Accent1 4 13 5" xfId="1336" xr:uid="{FC91A62B-BE24-48EE-B348-538EF1CE80F9}"/>
    <cellStyle name="20% - Accent1 4 14" xfId="1337" xr:uid="{B5791F7B-9E3C-4D8D-8C72-017C42533F6C}"/>
    <cellStyle name="20% - Accent1 4 14 2" xfId="1338" xr:uid="{F9C4A8EC-D7D0-4AB7-ADDB-A53E172D9E58}"/>
    <cellStyle name="20% - Accent1 4 14 2 2" xfId="1339" xr:uid="{AB004DF5-889D-4B9E-8FC7-E153A0C5D3FF}"/>
    <cellStyle name="20% - Accent1 4 14 2 2 2" xfId="1340" xr:uid="{677F2421-A0AB-45CF-9D80-C458ACC822AA}"/>
    <cellStyle name="20% - Accent1 4 14 2 3" xfId="1341" xr:uid="{B49428AA-32F7-4D26-A36D-5C768F8F6B89}"/>
    <cellStyle name="20% - Accent1 4 14 3" xfId="1342" xr:uid="{682F8EF1-CADD-4FDF-BBD0-01CCF4416E77}"/>
    <cellStyle name="20% - Accent1 4 14 3 2" xfId="1343" xr:uid="{3C7BC6B6-2681-4FA0-B7CA-D5CF5BE4673F}"/>
    <cellStyle name="20% - Accent1 4 14 4" xfId="1344" xr:uid="{5414C259-E19A-442A-888D-752929CD5758}"/>
    <cellStyle name="20% - Accent1 4 15" xfId="1345" xr:uid="{0A183136-51B9-4AEB-AD1F-2DBC47F9ACE7}"/>
    <cellStyle name="20% - Accent1 4 15 2" xfId="1346" xr:uid="{BA97EE85-6D77-42A8-A365-C28F06531DB1}"/>
    <cellStyle name="20% - Accent1 4 15 2 2" xfId="1347" xr:uid="{E538BE4C-1890-41F6-ACC2-6CD658CA7872}"/>
    <cellStyle name="20% - Accent1 4 15 3" xfId="1348" xr:uid="{1C9C7A34-9C35-43F9-8B52-C8D6CA8F3AAD}"/>
    <cellStyle name="20% - Accent1 4 16" xfId="1349" xr:uid="{0B5DA29A-2C80-4B4F-9694-8BB4ABBD2199}"/>
    <cellStyle name="20% - Accent1 4 16 2" xfId="1350" xr:uid="{1A7D919C-D4B9-442C-B628-F0E827CD6CD0}"/>
    <cellStyle name="20% - Accent1 4 17" xfId="1351" xr:uid="{C0BAB345-7CE0-4385-B1E8-88CB07C753DC}"/>
    <cellStyle name="20% - Accent1 4 17 2" xfId="1352" xr:uid="{3AE39B16-D21B-41E4-9B12-50BF8CF267AD}"/>
    <cellStyle name="20% - Accent1 4 18" xfId="1353" xr:uid="{D68109C6-BFB8-4C57-BB0D-F3C934F4E6BA}"/>
    <cellStyle name="20% - Accent1 4 19" xfId="1354" xr:uid="{EBC45CE8-D5A0-4C43-A102-3223C7B75C6B}"/>
    <cellStyle name="20% - Accent1 4 2" xfId="1355" xr:uid="{07A8D111-37B1-4FE1-8494-CA29F81DC287}"/>
    <cellStyle name="20% - Accent1 4 2 10" xfId="1356" xr:uid="{01A970A0-C288-433F-90AB-A86189E21F20}"/>
    <cellStyle name="20% - Accent1 4 2 10 2" xfId="1357" xr:uid="{2D5C8AD9-AE9F-4442-ABD5-676E303C5AFB}"/>
    <cellStyle name="20% - Accent1 4 2 10 2 2" xfId="1358" xr:uid="{C9A94EB6-202E-484B-A6E7-29CF9C714ED5}"/>
    <cellStyle name="20% - Accent1 4 2 10 2 2 2" xfId="1359" xr:uid="{BC0DEAC3-4A0E-42A0-BB6B-BAB286241EBF}"/>
    <cellStyle name="20% - Accent1 4 2 10 2 2 2 2" xfId="1360" xr:uid="{7A4454F7-D5F5-4EBA-9EB2-0E00C684D83E}"/>
    <cellStyle name="20% - Accent1 4 2 10 2 2 3" xfId="1361" xr:uid="{F3268D62-657D-4571-ACB0-6A962F9E6EF4}"/>
    <cellStyle name="20% - Accent1 4 2 10 2 3" xfId="1362" xr:uid="{93325072-622F-4DC1-ABFD-E266FF9FAC73}"/>
    <cellStyle name="20% - Accent1 4 2 10 2 3 2" xfId="1363" xr:uid="{7A2B343D-6A4A-4A50-A4A4-E314492A153D}"/>
    <cellStyle name="20% - Accent1 4 2 10 2 4" xfId="1364" xr:uid="{B4B28843-0647-4161-B9C7-EF52A13D85DB}"/>
    <cellStyle name="20% - Accent1 4 2 10 3" xfId="1365" xr:uid="{555B91BF-6BB9-4F2B-8657-3139D4014DCC}"/>
    <cellStyle name="20% - Accent1 4 2 10 3 2" xfId="1366" xr:uid="{8C26A2B3-B63C-4A19-A949-A662C6BD8E8B}"/>
    <cellStyle name="20% - Accent1 4 2 10 3 2 2" xfId="1367" xr:uid="{9A7E3086-92D8-4CD5-8974-B53B6D05BF4E}"/>
    <cellStyle name="20% - Accent1 4 2 10 3 3" xfId="1368" xr:uid="{B2386186-365A-44CD-9633-4009C288743B}"/>
    <cellStyle name="20% - Accent1 4 2 10 4" xfId="1369" xr:uid="{615E28B9-544D-4579-845B-3DA581D9083C}"/>
    <cellStyle name="20% - Accent1 4 2 10 4 2" xfId="1370" xr:uid="{827F9161-A8AE-433C-BBD2-6CE1A32272C6}"/>
    <cellStyle name="20% - Accent1 4 2 10 5" xfId="1371" xr:uid="{C39A159F-AACE-4285-9AA0-E90B002B776B}"/>
    <cellStyle name="20% - Accent1 4 2 11" xfId="1372" xr:uid="{D7119B2D-55D0-416D-BC8A-A8291D98F936}"/>
    <cellStyle name="20% - Accent1 4 2 11 2" xfId="1373" xr:uid="{42F7ACF9-1A02-46F9-87C8-2526A187F4B5}"/>
    <cellStyle name="20% - Accent1 4 2 11 2 2" xfId="1374" xr:uid="{3D6064BB-C39C-4D96-BF9A-8751752BAF9F}"/>
    <cellStyle name="20% - Accent1 4 2 11 2 2 2" xfId="1375" xr:uid="{0B88081A-029F-4E9C-9A06-CE669D87B99E}"/>
    <cellStyle name="20% - Accent1 4 2 11 2 2 2 2" xfId="1376" xr:uid="{CBE0E07D-1D89-45E5-9D8B-5D355221FD7E}"/>
    <cellStyle name="20% - Accent1 4 2 11 2 2 3" xfId="1377" xr:uid="{0FEACB7F-473F-4931-8023-EA13E5A444BD}"/>
    <cellStyle name="20% - Accent1 4 2 11 2 3" xfId="1378" xr:uid="{43C411D7-239D-4E52-8381-FF6E5CE18A75}"/>
    <cellStyle name="20% - Accent1 4 2 11 2 3 2" xfId="1379" xr:uid="{9E8896FD-0716-420F-B813-B56D40E9784A}"/>
    <cellStyle name="20% - Accent1 4 2 11 2 4" xfId="1380" xr:uid="{371EC875-B26F-4D5A-9DFA-DD3FDDADFE4A}"/>
    <cellStyle name="20% - Accent1 4 2 11 3" xfId="1381" xr:uid="{B0A06D01-9847-4F90-8FB5-9BF83CC02F78}"/>
    <cellStyle name="20% - Accent1 4 2 11 3 2" xfId="1382" xr:uid="{D35E982A-3425-4803-9406-FD8CA412E921}"/>
    <cellStyle name="20% - Accent1 4 2 11 3 2 2" xfId="1383" xr:uid="{BE775CFE-7C5D-454D-B692-CE172A8F798C}"/>
    <cellStyle name="20% - Accent1 4 2 11 3 3" xfId="1384" xr:uid="{C67915DB-3165-4798-9240-BC0DBADE338A}"/>
    <cellStyle name="20% - Accent1 4 2 11 4" xfId="1385" xr:uid="{78DA360B-BDFD-4DDD-BD95-2345A35F3F2C}"/>
    <cellStyle name="20% - Accent1 4 2 11 4 2" xfId="1386" xr:uid="{A8B9191B-949E-48E1-AD4D-EDCE938F0A48}"/>
    <cellStyle name="20% - Accent1 4 2 11 5" xfId="1387" xr:uid="{1872DDD8-17F4-4FCD-BF4E-F9791A93AAD8}"/>
    <cellStyle name="20% - Accent1 4 2 12" xfId="1388" xr:uid="{561F46E6-2CFB-4655-8328-5622ED330F6C}"/>
    <cellStyle name="20% - Accent1 4 2 12 2" xfId="1389" xr:uid="{E02F67B3-DC2E-4384-A147-FC0DE3BF0A25}"/>
    <cellStyle name="20% - Accent1 4 2 12 2 2" xfId="1390" xr:uid="{9FA2813C-D622-4E42-ABB1-D8F0A2C2BE46}"/>
    <cellStyle name="20% - Accent1 4 2 12 2 2 2" xfId="1391" xr:uid="{54AB51E1-86ED-4BDD-B210-82EC8B4B65A5}"/>
    <cellStyle name="20% - Accent1 4 2 12 2 3" xfId="1392" xr:uid="{8C7F01A1-B437-4130-8400-25BE57C91794}"/>
    <cellStyle name="20% - Accent1 4 2 12 3" xfId="1393" xr:uid="{9A7B6F0F-169E-48EC-8C83-9543891B3115}"/>
    <cellStyle name="20% - Accent1 4 2 12 3 2" xfId="1394" xr:uid="{565E346D-D86E-495D-9BD3-19EF94CAF39A}"/>
    <cellStyle name="20% - Accent1 4 2 12 4" xfId="1395" xr:uid="{C38D808F-5189-4EEC-898E-7CCE35EC47AA}"/>
    <cellStyle name="20% - Accent1 4 2 13" xfId="1396" xr:uid="{2D68C444-885A-4E0E-BBEB-061120EFC122}"/>
    <cellStyle name="20% - Accent1 4 2 13 2" xfId="1397" xr:uid="{74B546A3-569B-4A7F-8415-A8FE7275C478}"/>
    <cellStyle name="20% - Accent1 4 2 13 2 2" xfId="1398" xr:uid="{F251A9B1-1825-4E74-821C-65F4BAF31D90}"/>
    <cellStyle name="20% - Accent1 4 2 13 3" xfId="1399" xr:uid="{608F9EA9-3002-4823-8238-B52726B1A216}"/>
    <cellStyle name="20% - Accent1 4 2 14" xfId="1400" xr:uid="{0EA65DBB-F036-4D9A-B84B-C2057C940576}"/>
    <cellStyle name="20% - Accent1 4 2 14 2" xfId="1401" xr:uid="{069E90C3-066F-4B7C-9DEC-C2F5E687E879}"/>
    <cellStyle name="20% - Accent1 4 2 15" xfId="1402" xr:uid="{9FD4A952-3D32-4EC3-9183-5F7E0B739DC5}"/>
    <cellStyle name="20% - Accent1 4 2 15 2" xfId="1403" xr:uid="{9593482A-83EB-4BBB-8A1F-F4E6CAC04526}"/>
    <cellStyle name="20% - Accent1 4 2 16" xfId="1404" xr:uid="{196282DA-C37B-4281-BEF7-C9318DC67202}"/>
    <cellStyle name="20% - Accent1 4 2 17" xfId="1405" xr:uid="{BBBDAE94-8927-4D76-AAFB-A15FE88DF23F}"/>
    <cellStyle name="20% - Accent1 4 2 2" xfId="1406" xr:uid="{26F2A77B-2238-4EF2-88CB-3C069A525443}"/>
    <cellStyle name="20% - Accent1 4 2 2 10" xfId="1407" xr:uid="{B57B32F3-2C70-4EE0-8850-D0CCFB478D2B}"/>
    <cellStyle name="20% - Accent1 4 2 2 2" xfId="1408" xr:uid="{03ADB15C-D8D8-42F3-B539-0800A5DE9ADA}"/>
    <cellStyle name="20% - Accent1 4 2 2 2 2" xfId="1409" xr:uid="{B80E0D48-AD57-4C0B-83C7-009DE0A71976}"/>
    <cellStyle name="20% - Accent1 4 2 2 2 2 2" xfId="1410" xr:uid="{60257EE3-229B-4C0F-A13C-FE13AAEE779C}"/>
    <cellStyle name="20% - Accent1 4 2 2 2 2 2 2" xfId="1411" xr:uid="{C5D28747-F19A-45DF-A3C2-619E1486A1F7}"/>
    <cellStyle name="20% - Accent1 4 2 2 2 2 2 2 2" xfId="1412" xr:uid="{DB6C9B77-123D-452D-9AAE-C7106596E8B9}"/>
    <cellStyle name="20% - Accent1 4 2 2 2 2 2 2 2 2" xfId="1413" xr:uid="{882D242A-6758-457D-98A9-0462D6BA6CE7}"/>
    <cellStyle name="20% - Accent1 4 2 2 2 2 2 2 3" xfId="1414" xr:uid="{7B6803D4-7629-40E4-9487-31E89FC0D36A}"/>
    <cellStyle name="20% - Accent1 4 2 2 2 2 2 3" xfId="1415" xr:uid="{EF72D942-D6A4-46F2-A4BC-D1C000A325E2}"/>
    <cellStyle name="20% - Accent1 4 2 2 2 2 2 3 2" xfId="1416" xr:uid="{95B11856-FC8D-468C-ACE4-3B9A66CDFE83}"/>
    <cellStyle name="20% - Accent1 4 2 2 2 2 2 4" xfId="1417" xr:uid="{0A3A1C29-EBDD-425E-BAB0-0C2F8356794E}"/>
    <cellStyle name="20% - Accent1 4 2 2 2 2 2 4 2" xfId="1418" xr:uid="{05EF61AC-7312-45AB-89DC-A750CB58D9C0}"/>
    <cellStyle name="20% - Accent1 4 2 2 2 2 2 5" xfId="1419" xr:uid="{000007EC-5051-4D67-8813-C5A6CAADC17A}"/>
    <cellStyle name="20% - Accent1 4 2 2 2 2 2 6" xfId="1420" xr:uid="{4150C996-7026-473E-A47B-E24E7FE87157}"/>
    <cellStyle name="20% - Accent1 4 2 2 2 2 3" xfId="1421" xr:uid="{F7A2B593-020F-4D5F-9A86-A67150B4A2C9}"/>
    <cellStyle name="20% - Accent1 4 2 2 2 2 3 2" xfId="1422" xr:uid="{6017F3D0-64E5-4613-8134-7401AF9C00DA}"/>
    <cellStyle name="20% - Accent1 4 2 2 2 2 3 2 2" xfId="1423" xr:uid="{FD022E57-E6C6-4350-83FE-E5EBA6C88B3F}"/>
    <cellStyle name="20% - Accent1 4 2 2 2 2 3 3" xfId="1424" xr:uid="{785FF92A-067C-4AB9-9BBA-0F8FE7B07BD7}"/>
    <cellStyle name="20% - Accent1 4 2 2 2 2 4" xfId="1425" xr:uid="{E493B857-A0F4-48AF-AA7C-BDC05F56D78D}"/>
    <cellStyle name="20% - Accent1 4 2 2 2 2 4 2" xfId="1426" xr:uid="{D3A3C463-D5BB-4C1D-B403-08C4289FC6FF}"/>
    <cellStyle name="20% - Accent1 4 2 2 2 2 5" xfId="1427" xr:uid="{405F8B8B-DF69-4885-8A89-151B1032AEF1}"/>
    <cellStyle name="20% - Accent1 4 2 2 2 2 5 2" xfId="1428" xr:uid="{07C545F2-6B36-460C-91E8-4232A8E26EF5}"/>
    <cellStyle name="20% - Accent1 4 2 2 2 2 6" xfId="1429" xr:uid="{AACDE850-1115-4528-B9AE-5A6B5287F7DB}"/>
    <cellStyle name="20% - Accent1 4 2 2 2 2 7" xfId="1430" xr:uid="{A2FADFF7-DC45-4B87-A151-BFE97792BB58}"/>
    <cellStyle name="20% - Accent1 4 2 2 2 3" xfId="1431" xr:uid="{9B4F6AA1-F564-4F6E-BA1E-765574F8D299}"/>
    <cellStyle name="20% - Accent1 4 2 2 2 3 2" xfId="1432" xr:uid="{D7012A43-8248-41FB-8219-4A4397C11B82}"/>
    <cellStyle name="20% - Accent1 4 2 2 2 3 2 2" xfId="1433" xr:uid="{AB8733A2-9F4C-472B-AF8F-4609260891F0}"/>
    <cellStyle name="20% - Accent1 4 2 2 2 3 2 2 2" xfId="1434" xr:uid="{8610586E-081E-4FC3-B2FC-91062EC4C352}"/>
    <cellStyle name="20% - Accent1 4 2 2 2 3 2 3" xfId="1435" xr:uid="{22F5BB65-6F78-4304-9EE2-045D50682395}"/>
    <cellStyle name="20% - Accent1 4 2 2 2 3 3" xfId="1436" xr:uid="{6EE8546F-CAC3-4256-B7C9-634F28ADDAC1}"/>
    <cellStyle name="20% - Accent1 4 2 2 2 3 3 2" xfId="1437" xr:uid="{A3AAB1C7-3954-4928-9C99-8522B502D4E5}"/>
    <cellStyle name="20% - Accent1 4 2 2 2 3 4" xfId="1438" xr:uid="{6B2C7502-CDB5-4089-9EFF-DD4864CC87FA}"/>
    <cellStyle name="20% - Accent1 4 2 2 2 3 4 2" xfId="1439" xr:uid="{08942E48-4EB3-4B62-BBF1-5F707BBCF692}"/>
    <cellStyle name="20% - Accent1 4 2 2 2 3 5" xfId="1440" xr:uid="{C828028D-94FA-4124-8E53-5638F13DF84F}"/>
    <cellStyle name="20% - Accent1 4 2 2 2 3 6" xfId="1441" xr:uid="{66C36C13-24D9-49C7-AC05-3957ED77393A}"/>
    <cellStyle name="20% - Accent1 4 2 2 2 4" xfId="1442" xr:uid="{4C623CF3-C289-4E4F-8356-5D3B9559213E}"/>
    <cellStyle name="20% - Accent1 4 2 2 2 4 2" xfId="1443" xr:uid="{DB67AB91-E9E8-4625-9100-1696BAB1DD6D}"/>
    <cellStyle name="20% - Accent1 4 2 2 2 4 2 2" xfId="1444" xr:uid="{FF077CA0-CEFB-41E7-B7ED-C5EF3AA18D0C}"/>
    <cellStyle name="20% - Accent1 4 2 2 2 4 3" xfId="1445" xr:uid="{06917898-D0E9-4979-98C9-D98BA9651928}"/>
    <cellStyle name="20% - Accent1 4 2 2 2 5" xfId="1446" xr:uid="{CA02C36F-8B8F-4684-AB75-2F3834D1A612}"/>
    <cellStyle name="20% - Accent1 4 2 2 2 5 2" xfId="1447" xr:uid="{F78691AD-D1A1-4EF5-A320-D75C9769A023}"/>
    <cellStyle name="20% - Accent1 4 2 2 2 6" xfId="1448" xr:uid="{4D99BD64-74E1-46B0-B20B-4008A4302547}"/>
    <cellStyle name="20% - Accent1 4 2 2 2 6 2" xfId="1449" xr:uid="{9E43E555-3613-4C80-B367-76107A5C1C47}"/>
    <cellStyle name="20% - Accent1 4 2 2 2 7" xfId="1450" xr:uid="{77056F55-7665-44C6-9F49-260F7EFB46DE}"/>
    <cellStyle name="20% - Accent1 4 2 2 2 8" xfId="1451" xr:uid="{EC1ADB36-394E-4753-96A9-E521CFB2BFF9}"/>
    <cellStyle name="20% - Accent1 4 2 2 3" xfId="1452" xr:uid="{CA27D9DF-D206-43FC-A067-340A3CBFCE86}"/>
    <cellStyle name="20% - Accent1 4 2 2 3 2" xfId="1453" xr:uid="{2220377F-3B0A-4F8A-9D3A-008EE441E3D5}"/>
    <cellStyle name="20% - Accent1 4 2 2 3 2 2" xfId="1454" xr:uid="{92A6D928-6BFE-4237-B451-E3228704DA68}"/>
    <cellStyle name="20% - Accent1 4 2 2 3 2 2 2" xfId="1455" xr:uid="{44ABA573-127B-4C95-A21D-2CFDF4D6EF85}"/>
    <cellStyle name="20% - Accent1 4 2 2 3 2 2 2 2" xfId="1456" xr:uid="{8B8B0FD9-50D9-4BEB-B636-12E8333B8E4B}"/>
    <cellStyle name="20% - Accent1 4 2 2 3 2 2 3" xfId="1457" xr:uid="{A7A03CD6-9164-4F49-A008-91A1E7C77E1B}"/>
    <cellStyle name="20% - Accent1 4 2 2 3 2 3" xfId="1458" xr:uid="{F4BC8C51-6BFA-4D13-9645-44528A48540C}"/>
    <cellStyle name="20% - Accent1 4 2 2 3 2 3 2" xfId="1459" xr:uid="{C39D5CF6-A941-49DC-984C-A8687C80CF83}"/>
    <cellStyle name="20% - Accent1 4 2 2 3 2 4" xfId="1460" xr:uid="{E7175B42-B51C-431D-849A-CD8B149B3D84}"/>
    <cellStyle name="20% - Accent1 4 2 2 3 2 4 2" xfId="1461" xr:uid="{8ADA9C32-A52D-47B5-86DC-7BE1852656F3}"/>
    <cellStyle name="20% - Accent1 4 2 2 3 2 5" xfId="1462" xr:uid="{9A665CF7-136E-44A5-8D41-856FD70E2AE2}"/>
    <cellStyle name="20% - Accent1 4 2 2 3 2 6" xfId="1463" xr:uid="{3BD4FEF6-87C2-4715-B4AE-79F0BAC90180}"/>
    <cellStyle name="20% - Accent1 4 2 2 3 3" xfId="1464" xr:uid="{EB58546C-9641-4369-9C6E-CF85BFDD79C5}"/>
    <cellStyle name="20% - Accent1 4 2 2 3 3 2" xfId="1465" xr:uid="{BD587433-4EFC-4874-9DAF-82BB7D2ADC08}"/>
    <cellStyle name="20% - Accent1 4 2 2 3 3 2 2" xfId="1466" xr:uid="{C5C0927C-F223-4454-B1CB-56BEF4E60B43}"/>
    <cellStyle name="20% - Accent1 4 2 2 3 3 3" xfId="1467" xr:uid="{D365C99B-B389-4EF4-8B83-049354086A9C}"/>
    <cellStyle name="20% - Accent1 4 2 2 3 4" xfId="1468" xr:uid="{A4C8B79B-ED5B-4E83-B853-C661947F7120}"/>
    <cellStyle name="20% - Accent1 4 2 2 3 4 2" xfId="1469" xr:uid="{6611E799-D165-4BE6-AE26-6B1B1C2E8A4F}"/>
    <cellStyle name="20% - Accent1 4 2 2 3 5" xfId="1470" xr:uid="{3B43A205-C112-489A-B2E0-963AF3405C95}"/>
    <cellStyle name="20% - Accent1 4 2 2 3 5 2" xfId="1471" xr:uid="{71F7E622-D740-4989-9140-7739755930C9}"/>
    <cellStyle name="20% - Accent1 4 2 2 3 6" xfId="1472" xr:uid="{9CE88F6D-4D8C-4ACA-AD89-A3E14106D0D8}"/>
    <cellStyle name="20% - Accent1 4 2 2 3 7" xfId="1473" xr:uid="{D7838C12-15D6-4486-A547-E50D8984B748}"/>
    <cellStyle name="20% - Accent1 4 2 2 4" xfId="1474" xr:uid="{B5604F8B-9ACD-4320-A0BB-A14E1497C267}"/>
    <cellStyle name="20% - Accent1 4 2 2 4 2" xfId="1475" xr:uid="{026B72E4-C661-4FBC-A6CD-E66DC5B76DFB}"/>
    <cellStyle name="20% - Accent1 4 2 2 4 2 2" xfId="1476" xr:uid="{DE706FB6-08D3-4530-BE61-74816BE26D2A}"/>
    <cellStyle name="20% - Accent1 4 2 2 4 2 2 2" xfId="1477" xr:uid="{B4CAED03-747E-477F-B5D2-B4486BAF6005}"/>
    <cellStyle name="20% - Accent1 4 2 2 4 2 2 2 2" xfId="1478" xr:uid="{2CB6F4D5-C2F0-4378-96E3-ABAF986B0196}"/>
    <cellStyle name="20% - Accent1 4 2 2 4 2 2 3" xfId="1479" xr:uid="{8E2B28BC-858B-43B9-ACBA-81B5E75EB1E1}"/>
    <cellStyle name="20% - Accent1 4 2 2 4 2 3" xfId="1480" xr:uid="{418406A6-855F-4724-831D-5D8BB52364BC}"/>
    <cellStyle name="20% - Accent1 4 2 2 4 2 3 2" xfId="1481" xr:uid="{790BEF52-A93C-4EA3-8F63-246D65384E62}"/>
    <cellStyle name="20% - Accent1 4 2 2 4 2 4" xfId="1482" xr:uid="{FD966540-7CC8-48A9-A62D-BF98F90EE2F2}"/>
    <cellStyle name="20% - Accent1 4 2 2 4 3" xfId="1483" xr:uid="{FFA4740F-1B60-4696-9E69-706C6C774787}"/>
    <cellStyle name="20% - Accent1 4 2 2 4 3 2" xfId="1484" xr:uid="{2111F631-DE17-496E-8E7B-1E2923D26707}"/>
    <cellStyle name="20% - Accent1 4 2 2 4 3 2 2" xfId="1485" xr:uid="{EAA2D080-DE15-4ADA-9E91-0D5DFF0D133D}"/>
    <cellStyle name="20% - Accent1 4 2 2 4 3 3" xfId="1486" xr:uid="{4496FA2E-C1F0-447C-8C66-B950CAC8CC72}"/>
    <cellStyle name="20% - Accent1 4 2 2 4 4" xfId="1487" xr:uid="{6A9DAECD-00B6-44A6-B65A-C4E27E2B2969}"/>
    <cellStyle name="20% - Accent1 4 2 2 4 4 2" xfId="1488" xr:uid="{27E25285-1926-42AF-94B9-23932EE755C8}"/>
    <cellStyle name="20% - Accent1 4 2 2 4 5" xfId="1489" xr:uid="{B2ED55FD-25D2-4A7A-9A42-5066A5695441}"/>
    <cellStyle name="20% - Accent1 4 2 2 4 5 2" xfId="1490" xr:uid="{966DAB31-5176-4769-A23F-58A3D07BBC7E}"/>
    <cellStyle name="20% - Accent1 4 2 2 4 6" xfId="1491" xr:uid="{C5941B0E-C9FE-441B-875B-35E08376DB91}"/>
    <cellStyle name="20% - Accent1 4 2 2 4 7" xfId="1492" xr:uid="{F0039FD5-916B-4153-8A88-13ED39DC544A}"/>
    <cellStyle name="20% - Accent1 4 2 2 5" xfId="1493" xr:uid="{6844FC49-8389-4C7A-A93A-DE58B017D482}"/>
    <cellStyle name="20% - Accent1 4 2 2 5 2" xfId="1494" xr:uid="{B59B5FED-5388-42D5-A4A2-708896EEF9E6}"/>
    <cellStyle name="20% - Accent1 4 2 2 5 2 2" xfId="1495" xr:uid="{99801D6F-A6AC-4D1C-83B6-376DDC9A3E1D}"/>
    <cellStyle name="20% - Accent1 4 2 2 5 2 2 2" xfId="1496" xr:uid="{7EC48533-7EA2-42AD-8B3F-3BAC44122B8A}"/>
    <cellStyle name="20% - Accent1 4 2 2 5 2 3" xfId="1497" xr:uid="{0E94A057-7C87-43C7-BE95-05AE1AAD2DAE}"/>
    <cellStyle name="20% - Accent1 4 2 2 5 3" xfId="1498" xr:uid="{F06C041D-BB4D-4C31-9796-8E103D9A226B}"/>
    <cellStyle name="20% - Accent1 4 2 2 5 3 2" xfId="1499" xr:uid="{3F0FEE51-FBBB-4124-811F-2DF8044C783E}"/>
    <cellStyle name="20% - Accent1 4 2 2 5 4" xfId="1500" xr:uid="{E1B39E96-5FB5-43A5-9E49-019CB7418991}"/>
    <cellStyle name="20% - Accent1 4 2 2 6" xfId="1501" xr:uid="{73649AB1-4658-47B7-8493-AFCDCB58F341}"/>
    <cellStyle name="20% - Accent1 4 2 2 6 2" xfId="1502" xr:uid="{8714F296-7F31-4A7D-8956-B5B77E95014C}"/>
    <cellStyle name="20% - Accent1 4 2 2 6 2 2" xfId="1503" xr:uid="{ECF8093E-D38C-4BC8-BBE5-5150594A6523}"/>
    <cellStyle name="20% - Accent1 4 2 2 6 3" xfId="1504" xr:uid="{1A77EDF1-E2DD-4CAA-AC08-8BD7816AD73A}"/>
    <cellStyle name="20% - Accent1 4 2 2 7" xfId="1505" xr:uid="{CBBF9292-2D8B-4FF9-B3AF-635D51C92EC1}"/>
    <cellStyle name="20% - Accent1 4 2 2 7 2" xfId="1506" xr:uid="{C58EC69D-388E-4144-A4AB-1C16B2A48C01}"/>
    <cellStyle name="20% - Accent1 4 2 2 8" xfId="1507" xr:uid="{5F53D950-B074-4469-A0FB-6F08D57C1C77}"/>
    <cellStyle name="20% - Accent1 4 2 2 8 2" xfId="1508" xr:uid="{33E2D7BA-2A77-4166-87DA-FB37DFE5F6FA}"/>
    <cellStyle name="20% - Accent1 4 2 2 9" xfId="1509" xr:uid="{B4B3F015-292E-492B-9E63-34CA79ED90E5}"/>
    <cellStyle name="20% - Accent1 4 2 2_Asset Register (new)" xfId="1510" xr:uid="{2CC6A2F6-25EC-4DDB-83B8-64A014CAEC2E}"/>
    <cellStyle name="20% - Accent1 4 2 3" xfId="1511" xr:uid="{20C1DD48-602C-4162-A7B0-4EDED1628B92}"/>
    <cellStyle name="20% - Accent1 4 2 3 2" xfId="1512" xr:uid="{12D610A7-88B0-40C7-B3A4-C0CB1BD7F960}"/>
    <cellStyle name="20% - Accent1 4 2 3 2 2" xfId="1513" xr:uid="{9E4CF488-EF50-4F18-ADE7-34E39D6D3F17}"/>
    <cellStyle name="20% - Accent1 4 2 3 2 2 2" xfId="1514" xr:uid="{F8CBC94F-ECD3-4270-8670-2FEA522670DD}"/>
    <cellStyle name="20% - Accent1 4 2 3 2 2 2 2" xfId="1515" xr:uid="{FFEE799B-3EFD-4FDD-B685-37AB8D8D9DCE}"/>
    <cellStyle name="20% - Accent1 4 2 3 2 2 2 2 2" xfId="1516" xr:uid="{9691E067-9FF6-4FAB-876E-22B16A7CF0A0}"/>
    <cellStyle name="20% - Accent1 4 2 3 2 2 2 3" xfId="1517" xr:uid="{8A5D9609-1D42-45A2-9DBA-8F474A4749ED}"/>
    <cellStyle name="20% - Accent1 4 2 3 2 2 3" xfId="1518" xr:uid="{D8AB1508-4F3C-4F61-A3A6-569F36B4A373}"/>
    <cellStyle name="20% - Accent1 4 2 3 2 2 3 2" xfId="1519" xr:uid="{3DA8845D-B41F-4DB4-9D3E-3377962025B3}"/>
    <cellStyle name="20% - Accent1 4 2 3 2 2 4" xfId="1520" xr:uid="{6232D714-FEF9-46D0-8BA4-384B46B19AF7}"/>
    <cellStyle name="20% - Accent1 4 2 3 2 2 4 2" xfId="1521" xr:uid="{2E7D042D-FA10-4370-A2E2-CEF1E8AF6651}"/>
    <cellStyle name="20% - Accent1 4 2 3 2 2 5" xfId="1522" xr:uid="{3822A547-8437-400D-9596-8BF1D277955F}"/>
    <cellStyle name="20% - Accent1 4 2 3 2 2 6" xfId="1523" xr:uid="{634B27E0-5628-49F9-A555-07A4193E4849}"/>
    <cellStyle name="20% - Accent1 4 2 3 2 3" xfId="1524" xr:uid="{90CD6507-CC4A-4AD9-B41A-2542C4C35F62}"/>
    <cellStyle name="20% - Accent1 4 2 3 2 3 2" xfId="1525" xr:uid="{6848ED51-0C88-466F-9E7B-2C3E42107852}"/>
    <cellStyle name="20% - Accent1 4 2 3 2 3 2 2" xfId="1526" xr:uid="{565E1741-4F83-4341-8090-4264F83E6A57}"/>
    <cellStyle name="20% - Accent1 4 2 3 2 3 3" xfId="1527" xr:uid="{FCED05C6-6D5C-4975-B884-F4435914584D}"/>
    <cellStyle name="20% - Accent1 4 2 3 2 4" xfId="1528" xr:uid="{222173E7-7D4A-4757-BA8E-9EA5EEEA687D}"/>
    <cellStyle name="20% - Accent1 4 2 3 2 4 2" xfId="1529" xr:uid="{75173D9D-9FD4-4F5E-A3AB-377C565A0B24}"/>
    <cellStyle name="20% - Accent1 4 2 3 2 5" xfId="1530" xr:uid="{F672A5DF-E7B6-4748-AA66-DB430592D65B}"/>
    <cellStyle name="20% - Accent1 4 2 3 2 5 2" xfId="1531" xr:uid="{A8B7BFCD-64EB-4D79-84A2-85596300948A}"/>
    <cellStyle name="20% - Accent1 4 2 3 2 6" xfId="1532" xr:uid="{85AFB6E5-8FAD-400A-B619-B4F3181562B6}"/>
    <cellStyle name="20% - Accent1 4 2 3 2 7" xfId="1533" xr:uid="{78FBA95B-FC94-43C5-930F-95E8510DB3F0}"/>
    <cellStyle name="20% - Accent1 4 2 3 3" xfId="1534" xr:uid="{210C9B09-D956-40C5-93A9-3564607540B2}"/>
    <cellStyle name="20% - Accent1 4 2 3 3 2" xfId="1535" xr:uid="{91226170-4DEB-4DF1-8706-C79EEFCD3A05}"/>
    <cellStyle name="20% - Accent1 4 2 3 3 2 2" xfId="1536" xr:uid="{4C8D90B7-2B9B-4ACD-9736-226F75C28B7A}"/>
    <cellStyle name="20% - Accent1 4 2 3 3 2 2 2" xfId="1537" xr:uid="{43D6E6C4-02EF-4845-AA22-B280E75B8104}"/>
    <cellStyle name="20% - Accent1 4 2 3 3 2 3" xfId="1538" xr:uid="{A53E792B-2A75-4552-8BE7-0BC780139134}"/>
    <cellStyle name="20% - Accent1 4 2 3 3 3" xfId="1539" xr:uid="{5926C919-38C3-4558-8129-4C76BECCC1BF}"/>
    <cellStyle name="20% - Accent1 4 2 3 3 3 2" xfId="1540" xr:uid="{AA43E496-4C13-4ABF-9421-928186BC18F8}"/>
    <cellStyle name="20% - Accent1 4 2 3 3 4" xfId="1541" xr:uid="{06FE6630-94A3-4021-9A9B-9BE9B56C5E92}"/>
    <cellStyle name="20% - Accent1 4 2 3 3 4 2" xfId="1542" xr:uid="{71D078E7-C9EE-4CA7-B5FD-FAB3D9DC557C}"/>
    <cellStyle name="20% - Accent1 4 2 3 3 5" xfId="1543" xr:uid="{8074AEA3-1B8D-4C01-A001-688BFB2AE349}"/>
    <cellStyle name="20% - Accent1 4 2 3 3 6" xfId="1544" xr:uid="{7DCB6687-FFBB-47EC-9685-EEDB5B6989D2}"/>
    <cellStyle name="20% - Accent1 4 2 3 4" xfId="1545" xr:uid="{ADBB8B28-DF0F-48E5-90C0-BEFA95FEB7F2}"/>
    <cellStyle name="20% - Accent1 4 2 3 4 2" xfId="1546" xr:uid="{C7AAD6BD-D88B-4398-8A69-4820E9594B64}"/>
    <cellStyle name="20% - Accent1 4 2 3 4 2 2" xfId="1547" xr:uid="{67216ABF-8BD7-4C2D-BDB6-A15173911C69}"/>
    <cellStyle name="20% - Accent1 4 2 3 4 3" xfId="1548" xr:uid="{ABF7686D-A47F-4C57-B488-A26174E18918}"/>
    <cellStyle name="20% - Accent1 4 2 3 5" xfId="1549" xr:uid="{93AD6467-F442-4904-A021-B571492B49A0}"/>
    <cellStyle name="20% - Accent1 4 2 3 5 2" xfId="1550" xr:uid="{27C3139D-92E2-41A4-9B0E-7F628D9213D4}"/>
    <cellStyle name="20% - Accent1 4 2 3 6" xfId="1551" xr:uid="{9E221491-7FA3-4BB8-B092-ADA682A2EA80}"/>
    <cellStyle name="20% - Accent1 4 2 3 6 2" xfId="1552" xr:uid="{2107BBB8-A85E-42FD-A29D-079EBC461571}"/>
    <cellStyle name="20% - Accent1 4 2 3 7" xfId="1553" xr:uid="{C7DF48A3-8A89-4172-BEF5-62BBFD6DAAC6}"/>
    <cellStyle name="20% - Accent1 4 2 3 8" xfId="1554" xr:uid="{EED87AED-47E6-424A-BA8C-4410B480B7A6}"/>
    <cellStyle name="20% - Accent1 4 2 4" xfId="1555" xr:uid="{2698CB74-5602-4784-917B-0DFB0B7E73F9}"/>
    <cellStyle name="20% - Accent1 4 2 4 2" xfId="1556" xr:uid="{E18B1949-145E-4985-AC22-40B3ED85B85F}"/>
    <cellStyle name="20% - Accent1 4 2 4 2 2" xfId="1557" xr:uid="{E653FC83-0AD0-47C2-9FB4-FC508CE580A3}"/>
    <cellStyle name="20% - Accent1 4 2 4 2 2 2" xfId="1558" xr:uid="{35911A89-8E64-41BC-8BDA-42FCE018A5F2}"/>
    <cellStyle name="20% - Accent1 4 2 4 2 2 2 2" xfId="1559" xr:uid="{25B1AE0B-9D39-4211-B76E-36717A5CF19E}"/>
    <cellStyle name="20% - Accent1 4 2 4 2 2 3" xfId="1560" xr:uid="{A99D6CA7-DC61-4E0B-B2C3-2C5DAF0725D0}"/>
    <cellStyle name="20% - Accent1 4 2 4 2 3" xfId="1561" xr:uid="{46AE2371-FB70-4031-8275-230C290F4002}"/>
    <cellStyle name="20% - Accent1 4 2 4 2 3 2" xfId="1562" xr:uid="{9F11881B-A2C3-4752-8794-34F57BD358DC}"/>
    <cellStyle name="20% - Accent1 4 2 4 2 4" xfId="1563" xr:uid="{54C99522-2481-4660-8ABF-629987FB9D28}"/>
    <cellStyle name="20% - Accent1 4 2 4 2 4 2" xfId="1564" xr:uid="{1FED14C6-BE62-439C-8F10-D1CB31170B84}"/>
    <cellStyle name="20% - Accent1 4 2 4 2 5" xfId="1565" xr:uid="{375336E2-55DA-4567-B7B1-4E2E05762781}"/>
    <cellStyle name="20% - Accent1 4 2 4 2 6" xfId="1566" xr:uid="{B72A0751-CF20-4D0A-AF7F-858C143DD8B9}"/>
    <cellStyle name="20% - Accent1 4 2 4 3" xfId="1567" xr:uid="{14326429-53D3-4DD2-887F-776DB677E058}"/>
    <cellStyle name="20% - Accent1 4 2 4 3 2" xfId="1568" xr:uid="{D0E9D486-B030-4D7B-A385-C174895A088C}"/>
    <cellStyle name="20% - Accent1 4 2 4 3 2 2" xfId="1569" xr:uid="{63F43BD5-5ED2-4999-96FA-8DBE8250E6BA}"/>
    <cellStyle name="20% - Accent1 4 2 4 3 3" xfId="1570" xr:uid="{9BE7E365-4B71-41C6-888B-81CAA5E0C412}"/>
    <cellStyle name="20% - Accent1 4 2 4 4" xfId="1571" xr:uid="{C83CF2CC-B0C1-4160-9A91-B3CB1D77CA32}"/>
    <cellStyle name="20% - Accent1 4 2 4 4 2" xfId="1572" xr:uid="{26658F59-14D0-4D22-85E9-176D881A7A91}"/>
    <cellStyle name="20% - Accent1 4 2 4 5" xfId="1573" xr:uid="{FBBE117C-D3E0-4D4B-B0EB-0FC1AD668F34}"/>
    <cellStyle name="20% - Accent1 4 2 4 5 2" xfId="1574" xr:uid="{0F3BD834-8181-4458-BE90-83FEE2356082}"/>
    <cellStyle name="20% - Accent1 4 2 4 6" xfId="1575" xr:uid="{E4EB5F1F-633F-4784-BC8D-DBD12F32DB8F}"/>
    <cellStyle name="20% - Accent1 4 2 4 7" xfId="1576" xr:uid="{FC493844-6865-47C2-98FC-1BA43EAC130C}"/>
    <cellStyle name="20% - Accent1 4 2 5" xfId="1577" xr:uid="{A83D8C94-C6B2-4820-8EFE-558B4276832E}"/>
    <cellStyle name="20% - Accent1 4 2 5 2" xfId="1578" xr:uid="{BC9EBF39-7984-428C-A898-E6231FB79405}"/>
    <cellStyle name="20% - Accent1 4 2 5 2 2" xfId="1579" xr:uid="{80DC09AD-0A9B-42B1-9188-E10B9E9B11E7}"/>
    <cellStyle name="20% - Accent1 4 2 5 2 2 2" xfId="1580" xr:uid="{49ECD616-1600-4B89-A7BE-0FC9BC04D176}"/>
    <cellStyle name="20% - Accent1 4 2 5 2 2 2 2" xfId="1581" xr:uid="{55AF7BA3-0E91-4424-B8BC-62282580464C}"/>
    <cellStyle name="20% - Accent1 4 2 5 2 2 3" xfId="1582" xr:uid="{49379906-EEC3-4E59-8A57-A6EAC2F58AAA}"/>
    <cellStyle name="20% - Accent1 4 2 5 2 3" xfId="1583" xr:uid="{ACAB3FA1-6F41-446D-AAC9-989659A6F41C}"/>
    <cellStyle name="20% - Accent1 4 2 5 2 3 2" xfId="1584" xr:uid="{FF35AABF-DEE9-44F7-9DF1-8C47F9BC1C35}"/>
    <cellStyle name="20% - Accent1 4 2 5 2 4" xfId="1585" xr:uid="{0BCE67B0-3251-470C-946C-90BBFE36EE9D}"/>
    <cellStyle name="20% - Accent1 4 2 5 3" xfId="1586" xr:uid="{47217966-6183-402B-AB44-88994DE0E9C6}"/>
    <cellStyle name="20% - Accent1 4 2 5 3 2" xfId="1587" xr:uid="{87D9EF5A-9C60-4084-9425-E6CC0F368EF0}"/>
    <cellStyle name="20% - Accent1 4 2 5 3 2 2" xfId="1588" xr:uid="{B195C0A0-0202-4ADF-958D-45B4BDEF262D}"/>
    <cellStyle name="20% - Accent1 4 2 5 3 3" xfId="1589" xr:uid="{B00DBF16-3AF4-4BE0-801B-B5403CD297F8}"/>
    <cellStyle name="20% - Accent1 4 2 5 4" xfId="1590" xr:uid="{85E2EA10-BB04-44AA-804B-B12EDF1972B3}"/>
    <cellStyle name="20% - Accent1 4 2 5 4 2" xfId="1591" xr:uid="{5A20BECD-6900-41E8-9993-37FA78BCC775}"/>
    <cellStyle name="20% - Accent1 4 2 5 5" xfId="1592" xr:uid="{B4426B0A-8CED-43D7-B6A9-32F23E054DF2}"/>
    <cellStyle name="20% - Accent1 4 2 5 5 2" xfId="1593" xr:uid="{AB3F2617-F81B-4779-BDD6-8353C4EE895F}"/>
    <cellStyle name="20% - Accent1 4 2 5 6" xfId="1594" xr:uid="{4580FAC1-5B60-4E23-A678-6F2408FA9C76}"/>
    <cellStyle name="20% - Accent1 4 2 5 7" xfId="1595" xr:uid="{0D4E4B51-E454-4167-89EF-D73B07BD4E2F}"/>
    <cellStyle name="20% - Accent1 4 2 6" xfId="1596" xr:uid="{BA8C5915-248B-4D8B-A9B7-7E8C37EEC584}"/>
    <cellStyle name="20% - Accent1 4 2 6 2" xfId="1597" xr:uid="{9C849503-6151-4769-A13A-149DE6CCD6B6}"/>
    <cellStyle name="20% - Accent1 4 2 6 2 2" xfId="1598" xr:uid="{852B6952-4A87-4FFB-AC73-EB8B9294C984}"/>
    <cellStyle name="20% - Accent1 4 2 6 2 2 2" xfId="1599" xr:uid="{D37E5D18-595C-486C-937E-0A71CE956FDC}"/>
    <cellStyle name="20% - Accent1 4 2 6 2 2 2 2" xfId="1600" xr:uid="{AB8D37DB-9669-4D08-983F-5019E199416F}"/>
    <cellStyle name="20% - Accent1 4 2 6 2 2 3" xfId="1601" xr:uid="{0948C51F-91FA-4682-830A-FD52C0D337AA}"/>
    <cellStyle name="20% - Accent1 4 2 6 2 3" xfId="1602" xr:uid="{2CB2A150-70FD-4A02-BBA0-13CA8083A158}"/>
    <cellStyle name="20% - Accent1 4 2 6 2 3 2" xfId="1603" xr:uid="{7840780D-5688-4C51-9A6D-5221102601EF}"/>
    <cellStyle name="20% - Accent1 4 2 6 2 4" xfId="1604" xr:uid="{BAA8F3D5-1E39-4986-A0FE-9F592AD5F886}"/>
    <cellStyle name="20% - Accent1 4 2 6 3" xfId="1605" xr:uid="{7EC14E76-6705-46BD-8284-D16C7EBDBD74}"/>
    <cellStyle name="20% - Accent1 4 2 6 3 2" xfId="1606" xr:uid="{56E7B982-7D76-4CF1-B839-02E96193FA1C}"/>
    <cellStyle name="20% - Accent1 4 2 6 3 2 2" xfId="1607" xr:uid="{4F3D97B3-87AB-492B-8940-C638B0552FA8}"/>
    <cellStyle name="20% - Accent1 4 2 6 3 3" xfId="1608" xr:uid="{E8B0EA4C-60BD-4DFE-8E20-32797E136BAF}"/>
    <cellStyle name="20% - Accent1 4 2 6 4" xfId="1609" xr:uid="{48C62899-BA23-4D59-B396-63BC4F7D38F0}"/>
    <cellStyle name="20% - Accent1 4 2 6 4 2" xfId="1610" xr:uid="{61E740FD-B2BE-4D65-A3AB-335A86C8E1DB}"/>
    <cellStyle name="20% - Accent1 4 2 6 5" xfId="1611" xr:uid="{7E044C84-AAE8-4597-8A5C-2B60E24261C5}"/>
    <cellStyle name="20% - Accent1 4 2 7" xfId="1612" xr:uid="{E5A579AF-81EF-4330-928B-3532A24A9A20}"/>
    <cellStyle name="20% - Accent1 4 2 7 2" xfId="1613" xr:uid="{D09FCA65-D18C-493B-8EC0-41727368FD8D}"/>
    <cellStyle name="20% - Accent1 4 2 7 2 2" xfId="1614" xr:uid="{A4895A8D-CCA5-4CC6-BBBC-F4DF45532430}"/>
    <cellStyle name="20% - Accent1 4 2 7 2 2 2" xfId="1615" xr:uid="{E7CBD4DC-8E40-44DE-B82D-C3DB4F59B211}"/>
    <cellStyle name="20% - Accent1 4 2 7 2 2 2 2" xfId="1616" xr:uid="{33F59D14-2FCE-4A4C-B5DA-ADDAA63097B4}"/>
    <cellStyle name="20% - Accent1 4 2 7 2 2 3" xfId="1617" xr:uid="{5B3BF395-EF97-4500-9AB5-C4FE32C13D67}"/>
    <cellStyle name="20% - Accent1 4 2 7 2 3" xfId="1618" xr:uid="{BBCD5417-C71D-4A20-AC63-AD5A6F5E12C8}"/>
    <cellStyle name="20% - Accent1 4 2 7 2 3 2" xfId="1619" xr:uid="{FB478AA3-29BD-4BC4-BB00-5C2EF059D7BB}"/>
    <cellStyle name="20% - Accent1 4 2 7 2 4" xfId="1620" xr:uid="{21F5E9BC-CC29-4E5A-AD63-6734CC427630}"/>
    <cellStyle name="20% - Accent1 4 2 7 3" xfId="1621" xr:uid="{8076A1CA-0DAD-450F-AABD-1D395A556324}"/>
    <cellStyle name="20% - Accent1 4 2 7 3 2" xfId="1622" xr:uid="{1F20B55B-1996-47A5-BA00-479A708E7F99}"/>
    <cellStyle name="20% - Accent1 4 2 7 3 2 2" xfId="1623" xr:uid="{C4796D32-B0D7-4126-836B-75E16A68265D}"/>
    <cellStyle name="20% - Accent1 4 2 7 3 3" xfId="1624" xr:uid="{D420D8E7-A256-4E87-B614-035BF966867F}"/>
    <cellStyle name="20% - Accent1 4 2 7 4" xfId="1625" xr:uid="{57AE524C-D04D-456E-905F-75B973065949}"/>
    <cellStyle name="20% - Accent1 4 2 7 4 2" xfId="1626" xr:uid="{74BB9E96-1CCA-4C45-8F19-58FBC4A8CABD}"/>
    <cellStyle name="20% - Accent1 4 2 7 5" xfId="1627" xr:uid="{9ABF7E33-EE24-4217-9E55-7F1B7A069BDA}"/>
    <cellStyle name="20% - Accent1 4 2 8" xfId="1628" xr:uid="{257539B6-55DA-4E15-AE87-C45727349A93}"/>
    <cellStyle name="20% - Accent1 4 2 8 2" xfId="1629" xr:uid="{E6526CE1-C495-4C86-9A40-E4C0B0E5E527}"/>
    <cellStyle name="20% - Accent1 4 2 8 2 2" xfId="1630" xr:uid="{26B07CBB-7D4A-4A96-A66F-25FF74127B6E}"/>
    <cellStyle name="20% - Accent1 4 2 8 2 2 2" xfId="1631" xr:uid="{7B3C6BEB-260E-49FB-BFFB-A9291390BBEA}"/>
    <cellStyle name="20% - Accent1 4 2 8 2 2 2 2" xfId="1632" xr:uid="{8C6E0928-29FC-45CD-9CA4-3BE9D220D69F}"/>
    <cellStyle name="20% - Accent1 4 2 8 2 2 3" xfId="1633" xr:uid="{7771824B-319A-448D-93AE-8856E7BDEF62}"/>
    <cellStyle name="20% - Accent1 4 2 8 2 3" xfId="1634" xr:uid="{C2E93DDF-9352-4305-BD5B-EE29563121C4}"/>
    <cellStyle name="20% - Accent1 4 2 8 2 3 2" xfId="1635" xr:uid="{9EC23D45-31B1-48C5-8174-D7DFA8986B21}"/>
    <cellStyle name="20% - Accent1 4 2 8 2 4" xfId="1636" xr:uid="{3E99BEF2-9BD8-4744-B52A-07A695BACA81}"/>
    <cellStyle name="20% - Accent1 4 2 8 3" xfId="1637" xr:uid="{72473958-9F2C-4B4A-9188-4647C12A2C3B}"/>
    <cellStyle name="20% - Accent1 4 2 8 3 2" xfId="1638" xr:uid="{9987FECC-C179-4FAD-A8A6-941EF85B8E0E}"/>
    <cellStyle name="20% - Accent1 4 2 8 3 2 2" xfId="1639" xr:uid="{6318EAEF-7240-4EAC-84B8-2E8C05F99C70}"/>
    <cellStyle name="20% - Accent1 4 2 8 3 3" xfId="1640" xr:uid="{9E86DDFB-F9BD-47E6-9BDE-3C77E31AA2BD}"/>
    <cellStyle name="20% - Accent1 4 2 8 4" xfId="1641" xr:uid="{495EBC0C-18AB-4ACE-87E9-447990A05365}"/>
    <cellStyle name="20% - Accent1 4 2 8 4 2" xfId="1642" xr:uid="{19B8B679-8EA9-4131-844B-E6AE1BEE2ADB}"/>
    <cellStyle name="20% - Accent1 4 2 8 5" xfId="1643" xr:uid="{66B36EE0-E05C-45D1-AC74-B6EC401108FE}"/>
    <cellStyle name="20% - Accent1 4 2 9" xfId="1644" xr:uid="{43106FAF-789D-417F-928B-38C81B959768}"/>
    <cellStyle name="20% - Accent1 4 2 9 2" xfId="1645" xr:uid="{36805581-4E45-40C8-82C7-24AAF3C6AFA4}"/>
    <cellStyle name="20% - Accent1 4 2 9 2 2" xfId="1646" xr:uid="{4BE89AB2-A796-4EE6-BA93-7DBFADCB7807}"/>
    <cellStyle name="20% - Accent1 4 2 9 2 2 2" xfId="1647" xr:uid="{0E89F169-61D3-48ED-9921-1BAABCE01B43}"/>
    <cellStyle name="20% - Accent1 4 2 9 2 2 2 2" xfId="1648" xr:uid="{FA70BC30-AB21-4FEE-B5E3-A560EECDDD34}"/>
    <cellStyle name="20% - Accent1 4 2 9 2 2 3" xfId="1649" xr:uid="{C3352FF1-68D6-4C44-956E-1CBDC267077E}"/>
    <cellStyle name="20% - Accent1 4 2 9 2 3" xfId="1650" xr:uid="{148375EC-92A1-45D2-BEA9-A276784394F8}"/>
    <cellStyle name="20% - Accent1 4 2 9 2 3 2" xfId="1651" xr:uid="{F82264AD-3DB2-4CD8-9741-3A3CEFD0CB1B}"/>
    <cellStyle name="20% - Accent1 4 2 9 2 4" xfId="1652" xr:uid="{9ED1A1AE-AAF8-441A-BB26-434E058B21F2}"/>
    <cellStyle name="20% - Accent1 4 2 9 3" xfId="1653" xr:uid="{6B9631A8-1CBA-47C9-BD27-20FFA02E4387}"/>
    <cellStyle name="20% - Accent1 4 2 9 3 2" xfId="1654" xr:uid="{2EA31BD4-9833-4D0D-9639-47E14B41DC92}"/>
    <cellStyle name="20% - Accent1 4 2 9 3 2 2" xfId="1655" xr:uid="{E70EED43-6756-4B6C-8FFD-E218352C53A8}"/>
    <cellStyle name="20% - Accent1 4 2 9 3 3" xfId="1656" xr:uid="{9767C092-BADE-42AD-A3C5-798ABB99EFE7}"/>
    <cellStyle name="20% - Accent1 4 2 9 4" xfId="1657" xr:uid="{42F9BCAD-8A0A-4BB7-978D-9DCC8CEB24BE}"/>
    <cellStyle name="20% - Accent1 4 2 9 4 2" xfId="1658" xr:uid="{12C0841D-C2E2-48BA-BBE4-56BC7F49F1F7}"/>
    <cellStyle name="20% - Accent1 4 2 9 5" xfId="1659" xr:uid="{2D50B980-A309-4890-893A-16E1D5968A2E}"/>
    <cellStyle name="20% - Accent1 4 2_Asset Register (new)" xfId="1660" xr:uid="{DA3AA327-255E-45E6-A9C5-6C56D09E2958}"/>
    <cellStyle name="20% - Accent1 4 3" xfId="1661" xr:uid="{5DD9AEB9-B590-4C52-BB69-9D9FEC20DF7A}"/>
    <cellStyle name="20% - Accent1 4 3 10" xfId="1662" xr:uid="{0A1F541E-885B-47C2-8FB4-5583CD39EAE3}"/>
    <cellStyle name="20% - Accent1 4 3 10 2" xfId="1663" xr:uid="{01CCD4B2-32D2-4DB4-8063-7074A6500977}"/>
    <cellStyle name="20% - Accent1 4 3 11" xfId="1664" xr:uid="{85593A40-75AA-495C-AECA-7CBFB6561255}"/>
    <cellStyle name="20% - Accent1 4 3 11 2" xfId="1665" xr:uid="{4C558422-1A04-48D5-9D44-1E87E7B4FA6B}"/>
    <cellStyle name="20% - Accent1 4 3 12" xfId="1666" xr:uid="{8A5734AA-0211-47FB-AFF9-39C2B61CB2E1}"/>
    <cellStyle name="20% - Accent1 4 3 13" xfId="1667" xr:uid="{2766C858-3720-404A-918E-DD09294395F5}"/>
    <cellStyle name="20% - Accent1 4 3 2" xfId="1668" xr:uid="{D37A4F4C-3C07-46E4-86E7-FFE5445705D2}"/>
    <cellStyle name="20% - Accent1 4 3 2 2" xfId="1669" xr:uid="{7DA71135-6CCD-4E05-860E-0B7C814E626F}"/>
    <cellStyle name="20% - Accent1 4 3 2 2 2" xfId="1670" xr:uid="{51695F36-DDC3-482E-B575-8F311B5CEC67}"/>
    <cellStyle name="20% - Accent1 4 3 2 2 2 2" xfId="1671" xr:uid="{D485334B-D4EA-4AD8-830B-61872E6D2347}"/>
    <cellStyle name="20% - Accent1 4 3 2 2 2 2 2" xfId="1672" xr:uid="{2F9AEA12-E770-4D7F-9C77-C7A27BB4F4B4}"/>
    <cellStyle name="20% - Accent1 4 3 2 2 2 2 2 2" xfId="1673" xr:uid="{9E71CF19-111A-488B-86F7-EB03B7A9D0F7}"/>
    <cellStyle name="20% - Accent1 4 3 2 2 2 2 3" xfId="1674" xr:uid="{4CE6DB9F-6C56-4743-971E-4EB05587AF9F}"/>
    <cellStyle name="20% - Accent1 4 3 2 2 2 3" xfId="1675" xr:uid="{1469C717-6057-4EFA-8D69-68B80B81DB84}"/>
    <cellStyle name="20% - Accent1 4 3 2 2 2 3 2" xfId="1676" xr:uid="{07475BE9-190C-4470-A386-02AEAD772EC1}"/>
    <cellStyle name="20% - Accent1 4 3 2 2 2 4" xfId="1677" xr:uid="{906D6D81-E767-4B65-A20E-09A3442192BF}"/>
    <cellStyle name="20% - Accent1 4 3 2 2 2 4 2" xfId="1678" xr:uid="{313FA5F9-F5A1-440D-AF3C-13F7F65D843C}"/>
    <cellStyle name="20% - Accent1 4 3 2 2 2 5" xfId="1679" xr:uid="{F27EFE91-4D34-419C-A154-97F11527D076}"/>
    <cellStyle name="20% - Accent1 4 3 2 2 2 6" xfId="1680" xr:uid="{820ABFE9-E56A-460E-B596-9953810718A2}"/>
    <cellStyle name="20% - Accent1 4 3 2 2 3" xfId="1681" xr:uid="{12EDBE92-ADF5-4BED-8300-8F046A76C686}"/>
    <cellStyle name="20% - Accent1 4 3 2 2 3 2" xfId="1682" xr:uid="{6F812A60-3ECE-41CA-A77F-F361470E215F}"/>
    <cellStyle name="20% - Accent1 4 3 2 2 3 2 2" xfId="1683" xr:uid="{5FC580F4-6C08-4DDF-A94B-FB121ABD0DB5}"/>
    <cellStyle name="20% - Accent1 4 3 2 2 3 3" xfId="1684" xr:uid="{5F33545D-604D-49ED-AF5C-2942DC04AD92}"/>
    <cellStyle name="20% - Accent1 4 3 2 2 4" xfId="1685" xr:uid="{B318B7A8-6892-4499-944B-6E45980DBCCA}"/>
    <cellStyle name="20% - Accent1 4 3 2 2 4 2" xfId="1686" xr:uid="{C61A8755-7ACB-4387-9B06-182100C06267}"/>
    <cellStyle name="20% - Accent1 4 3 2 2 5" xfId="1687" xr:uid="{541416FD-1851-408B-9129-0A474DB8E99E}"/>
    <cellStyle name="20% - Accent1 4 3 2 2 5 2" xfId="1688" xr:uid="{1725E527-ADBE-423A-B7BA-B0180A4C22B9}"/>
    <cellStyle name="20% - Accent1 4 3 2 2 6" xfId="1689" xr:uid="{4125A0A9-3028-4FA9-BBFE-1EEE39B411A4}"/>
    <cellStyle name="20% - Accent1 4 3 2 2 7" xfId="1690" xr:uid="{8ECC399E-C81E-49DA-A715-4CC33F87919A}"/>
    <cellStyle name="20% - Accent1 4 3 2 3" xfId="1691" xr:uid="{CDC6C6F8-B6A7-4D08-B9F6-495F9EA9E396}"/>
    <cellStyle name="20% - Accent1 4 3 2 3 2" xfId="1692" xr:uid="{21A71BB7-7A1C-4FCD-BAC8-802880CDD895}"/>
    <cellStyle name="20% - Accent1 4 3 2 3 2 2" xfId="1693" xr:uid="{A0DD2CB5-1879-4C0B-907F-CB0C474C87B5}"/>
    <cellStyle name="20% - Accent1 4 3 2 3 2 2 2" xfId="1694" xr:uid="{0B4EF526-3C27-49D1-8DDC-774E916C2CCB}"/>
    <cellStyle name="20% - Accent1 4 3 2 3 2 2 2 2" xfId="1695" xr:uid="{EC06CE6C-EFAE-45ED-AFA5-BA293FAB9405}"/>
    <cellStyle name="20% - Accent1 4 3 2 3 2 2 3" xfId="1696" xr:uid="{16C315B6-7406-448F-8EAC-A4AD8A409B5F}"/>
    <cellStyle name="20% - Accent1 4 3 2 3 2 3" xfId="1697" xr:uid="{BA2432DD-8580-4E0D-B9A0-17A9BAD3FB6F}"/>
    <cellStyle name="20% - Accent1 4 3 2 3 2 3 2" xfId="1698" xr:uid="{F559C189-EBEB-4D3D-A1A5-D9B12AABB3BF}"/>
    <cellStyle name="20% - Accent1 4 3 2 3 2 4" xfId="1699" xr:uid="{2911DF8F-2DB6-4FA9-B802-0423860A4097}"/>
    <cellStyle name="20% - Accent1 4 3 2 3 3" xfId="1700" xr:uid="{FF1C03AA-B9E3-41FF-9D4C-EAA1CBF0F720}"/>
    <cellStyle name="20% - Accent1 4 3 2 3 3 2" xfId="1701" xr:uid="{E5A84926-7FCE-462E-B8D9-865FFE6F91C2}"/>
    <cellStyle name="20% - Accent1 4 3 2 3 3 2 2" xfId="1702" xr:uid="{D9BE4995-D47B-4B3E-AEB4-7191CF9C26A5}"/>
    <cellStyle name="20% - Accent1 4 3 2 3 3 3" xfId="1703" xr:uid="{09AC78F9-17A3-409F-B2FC-8DD6F31A4FE9}"/>
    <cellStyle name="20% - Accent1 4 3 2 3 4" xfId="1704" xr:uid="{47C8B986-5F5E-47D7-82D6-AADE29967279}"/>
    <cellStyle name="20% - Accent1 4 3 2 3 4 2" xfId="1705" xr:uid="{BF87295B-99EC-4EB6-BC71-037DDA688D8D}"/>
    <cellStyle name="20% - Accent1 4 3 2 3 5" xfId="1706" xr:uid="{385E7CFB-97FC-43BE-AF3C-0CCFF0E44B6C}"/>
    <cellStyle name="20% - Accent1 4 3 2 3 5 2" xfId="1707" xr:uid="{2ECAC160-15F4-45C6-AA82-403A9E2DBB1C}"/>
    <cellStyle name="20% - Accent1 4 3 2 3 6" xfId="1708" xr:uid="{29935433-E8A7-4E84-BB93-F22EB40B85EC}"/>
    <cellStyle name="20% - Accent1 4 3 2 3 7" xfId="1709" xr:uid="{3D9F0E5A-18AA-44BD-B670-6C2CBDA27BA4}"/>
    <cellStyle name="20% - Accent1 4 3 2 4" xfId="1710" xr:uid="{2CFBD08E-6DEE-4AFA-89E0-4A4F21A0E29F}"/>
    <cellStyle name="20% - Accent1 4 3 2 4 2" xfId="1711" xr:uid="{3766455B-1279-49C1-AF67-DB0EE018562E}"/>
    <cellStyle name="20% - Accent1 4 3 2 4 2 2" xfId="1712" xr:uid="{5D951542-D0F9-449D-9AD7-3AFAC162457C}"/>
    <cellStyle name="20% - Accent1 4 3 2 4 2 2 2" xfId="1713" xr:uid="{97DED45E-FAA9-412B-AB5A-C517A87552FF}"/>
    <cellStyle name="20% - Accent1 4 3 2 4 2 3" xfId="1714" xr:uid="{88AFE8F0-C5D2-40AC-ACF0-E75486245711}"/>
    <cellStyle name="20% - Accent1 4 3 2 4 3" xfId="1715" xr:uid="{06964FC6-228E-4344-9E16-35118E993080}"/>
    <cellStyle name="20% - Accent1 4 3 2 4 3 2" xfId="1716" xr:uid="{290859E8-17DF-4156-BD9F-60FF33053BF4}"/>
    <cellStyle name="20% - Accent1 4 3 2 4 4" xfId="1717" xr:uid="{E4FFB57F-1E99-45D0-9465-7EBAFA582016}"/>
    <cellStyle name="20% - Accent1 4 3 2 5" xfId="1718" xr:uid="{99227781-1163-48B8-87F0-64E512BE8C19}"/>
    <cellStyle name="20% - Accent1 4 3 2 5 2" xfId="1719" xr:uid="{1EEC62FF-E4FB-4D03-A3A3-19B59F3B29CB}"/>
    <cellStyle name="20% - Accent1 4 3 2 5 2 2" xfId="1720" xr:uid="{27D90129-90CF-4BBF-AC86-017862C0001E}"/>
    <cellStyle name="20% - Accent1 4 3 2 5 3" xfId="1721" xr:uid="{71F27EB4-B5B9-4431-B0B9-9C59BC594218}"/>
    <cellStyle name="20% - Accent1 4 3 2 6" xfId="1722" xr:uid="{A9B8C399-BC0D-4B60-A496-EA0ED3A35DD4}"/>
    <cellStyle name="20% - Accent1 4 3 2 6 2" xfId="1723" xr:uid="{11FB66B1-108C-40B2-8666-228E27A869BC}"/>
    <cellStyle name="20% - Accent1 4 3 2 7" xfId="1724" xr:uid="{1A237998-36B4-480F-BA0E-E7F5887232AD}"/>
    <cellStyle name="20% - Accent1 4 3 2 7 2" xfId="1725" xr:uid="{06E46630-9720-48EC-94DD-7ED7CFAC0502}"/>
    <cellStyle name="20% - Accent1 4 3 2 8" xfId="1726" xr:uid="{CC7C7886-3525-4245-B716-20D46BCF22D7}"/>
    <cellStyle name="20% - Accent1 4 3 2 9" xfId="1727" xr:uid="{E6D3C8E0-EFA8-4AD1-B4FF-C546B2E1AAC4}"/>
    <cellStyle name="20% - Accent1 4 3 3" xfId="1728" xr:uid="{9D0D93D2-F6F4-4DFF-935F-717B0B545C6C}"/>
    <cellStyle name="20% - Accent1 4 3 3 2" xfId="1729" xr:uid="{717B2EDB-F7F0-4363-903A-BBBB82ECCB52}"/>
    <cellStyle name="20% - Accent1 4 3 3 2 2" xfId="1730" xr:uid="{8D93ACC6-BE6E-42C6-A975-13B906E8A5E2}"/>
    <cellStyle name="20% - Accent1 4 3 3 2 2 2" xfId="1731" xr:uid="{DF53C269-5BC1-4FC5-9B5D-38514C1D5D73}"/>
    <cellStyle name="20% - Accent1 4 3 3 2 2 2 2" xfId="1732" xr:uid="{557857E6-A0F0-4B81-BBF5-BA8EF6E8FE6A}"/>
    <cellStyle name="20% - Accent1 4 3 3 2 2 2 2 2" xfId="1733" xr:uid="{9197F6EF-5037-4F7A-8ECC-7B01781FA719}"/>
    <cellStyle name="20% - Accent1 4 3 3 2 2 2 3" xfId="1734" xr:uid="{B0A624AF-7812-4A45-9882-B75838A3E883}"/>
    <cellStyle name="20% - Accent1 4 3 3 2 2 3" xfId="1735" xr:uid="{8B90B9FF-4CA2-4DB9-AE04-693F65EA7441}"/>
    <cellStyle name="20% - Accent1 4 3 3 2 2 3 2" xfId="1736" xr:uid="{87E2B8EF-4127-45EC-A86C-7FB1D48586E4}"/>
    <cellStyle name="20% - Accent1 4 3 3 2 2 4" xfId="1737" xr:uid="{8603B9B7-7BC7-4E0B-8AC8-586CA144BC9C}"/>
    <cellStyle name="20% - Accent1 4 3 3 2 3" xfId="1738" xr:uid="{D566758C-535E-4E78-BBA8-01C2AF60683F}"/>
    <cellStyle name="20% - Accent1 4 3 3 2 3 2" xfId="1739" xr:uid="{50EC54F7-5FD9-4815-A79E-008E90491EE6}"/>
    <cellStyle name="20% - Accent1 4 3 3 2 3 2 2" xfId="1740" xr:uid="{CA03F292-DE10-4BCB-B7DC-7DF946A2BDD8}"/>
    <cellStyle name="20% - Accent1 4 3 3 2 3 3" xfId="1741" xr:uid="{31B20D4E-DBC0-428E-8D43-46377EC8C693}"/>
    <cellStyle name="20% - Accent1 4 3 3 2 4" xfId="1742" xr:uid="{F8A81844-C65E-40AA-ADDE-FE6FE3D5561C}"/>
    <cellStyle name="20% - Accent1 4 3 3 2 4 2" xfId="1743" xr:uid="{720CDF00-32E4-4B9C-9444-24F552440DAA}"/>
    <cellStyle name="20% - Accent1 4 3 3 2 5" xfId="1744" xr:uid="{372432E4-36D9-4F05-B524-197B3524B1C8}"/>
    <cellStyle name="20% - Accent1 4 3 3 2 5 2" xfId="1745" xr:uid="{853A2FBF-BB8E-4E57-A31E-6779DB4F62A0}"/>
    <cellStyle name="20% - Accent1 4 3 3 2 6" xfId="1746" xr:uid="{797A558C-FE23-4429-9E85-EBFDA0D397F5}"/>
    <cellStyle name="20% - Accent1 4 3 3 2 7" xfId="1747" xr:uid="{1F7F2089-EC62-4627-8C72-9476071ECAD9}"/>
    <cellStyle name="20% - Accent1 4 3 3 3" xfId="1748" xr:uid="{683B78F7-93CB-4E88-86B1-6D18E244713A}"/>
    <cellStyle name="20% - Accent1 4 3 3 3 2" xfId="1749" xr:uid="{D545C6AE-8C31-4C65-B5C2-6CA701822149}"/>
    <cellStyle name="20% - Accent1 4 3 3 3 2 2" xfId="1750" xr:uid="{6A1FF20D-1BE5-4D90-8959-F0C36AB1C30C}"/>
    <cellStyle name="20% - Accent1 4 3 3 3 2 2 2" xfId="1751" xr:uid="{854787F8-EFA6-4980-A47D-D8EF116F734E}"/>
    <cellStyle name="20% - Accent1 4 3 3 3 2 2 2 2" xfId="1752" xr:uid="{34E77582-CD56-4990-BA45-9C0530C151AA}"/>
    <cellStyle name="20% - Accent1 4 3 3 3 2 2 3" xfId="1753" xr:uid="{45B10FD3-7B3F-4182-A0BC-8BA414C7BC20}"/>
    <cellStyle name="20% - Accent1 4 3 3 3 2 3" xfId="1754" xr:uid="{BBB42461-A6A8-4087-B33C-E50BB40DA3FA}"/>
    <cellStyle name="20% - Accent1 4 3 3 3 2 3 2" xfId="1755" xr:uid="{3F0CE587-EF8D-4A38-82E4-E72C9C1A0AA8}"/>
    <cellStyle name="20% - Accent1 4 3 3 3 2 4" xfId="1756" xr:uid="{16EF5EAC-7388-401A-B10D-6B1146032719}"/>
    <cellStyle name="20% - Accent1 4 3 3 3 3" xfId="1757" xr:uid="{5CBA48C4-C862-4A16-AB4B-9341E800102A}"/>
    <cellStyle name="20% - Accent1 4 3 3 3 3 2" xfId="1758" xr:uid="{2D89F9CE-A9BA-4B64-8EB4-2C133C0E0818}"/>
    <cellStyle name="20% - Accent1 4 3 3 3 3 2 2" xfId="1759" xr:uid="{23B5C6D8-0855-4841-9DC4-4BA904F57526}"/>
    <cellStyle name="20% - Accent1 4 3 3 3 3 3" xfId="1760" xr:uid="{DE0B735C-5B4E-4837-B876-A86819C54D9B}"/>
    <cellStyle name="20% - Accent1 4 3 3 3 4" xfId="1761" xr:uid="{0C3E351C-4086-4E30-A115-FFB98115D96E}"/>
    <cellStyle name="20% - Accent1 4 3 3 3 4 2" xfId="1762" xr:uid="{4743B5EA-AD29-477B-B94C-415BF4FED7B8}"/>
    <cellStyle name="20% - Accent1 4 3 3 3 5" xfId="1763" xr:uid="{0AA1897C-1556-45D2-BAA3-94CD40D798CF}"/>
    <cellStyle name="20% - Accent1 4 3 3 4" xfId="1764" xr:uid="{9409F780-58F2-4117-9178-A04258AA966E}"/>
    <cellStyle name="20% - Accent1 4 3 3 4 2" xfId="1765" xr:uid="{E41ADBC9-AEA2-4D49-B5A8-392AD387AC63}"/>
    <cellStyle name="20% - Accent1 4 3 3 4 2 2" xfId="1766" xr:uid="{F16297E9-277F-41F2-A733-2562F6B75FD7}"/>
    <cellStyle name="20% - Accent1 4 3 3 4 2 2 2" xfId="1767" xr:uid="{4C2379AD-34A7-4A09-8FEF-5487621FC435}"/>
    <cellStyle name="20% - Accent1 4 3 3 4 2 3" xfId="1768" xr:uid="{8E138AC9-1013-44AB-A10F-1801DE89388F}"/>
    <cellStyle name="20% - Accent1 4 3 3 4 3" xfId="1769" xr:uid="{9F6E6B40-2A0F-494A-B115-071236BDA561}"/>
    <cellStyle name="20% - Accent1 4 3 3 4 3 2" xfId="1770" xr:uid="{2299D2F9-F7AF-415A-8C86-D677631C164B}"/>
    <cellStyle name="20% - Accent1 4 3 3 4 4" xfId="1771" xr:uid="{29C32CDE-5784-42AA-B191-4963128645D0}"/>
    <cellStyle name="20% - Accent1 4 3 3 5" xfId="1772" xr:uid="{6C33EA04-D735-43AB-94B9-C759F330DE40}"/>
    <cellStyle name="20% - Accent1 4 3 3 5 2" xfId="1773" xr:uid="{142DBDA1-EA4E-4041-AB24-8C7E09C8E7B3}"/>
    <cellStyle name="20% - Accent1 4 3 3 5 2 2" xfId="1774" xr:uid="{51EEC22B-D2EE-42D7-B4E3-54917451EE8A}"/>
    <cellStyle name="20% - Accent1 4 3 3 5 3" xfId="1775" xr:uid="{1BBDEC60-A332-4306-8159-8FCF96AC84B6}"/>
    <cellStyle name="20% - Accent1 4 3 3 6" xfId="1776" xr:uid="{427677A1-DC96-4DFB-AF06-2FB6994DC9C1}"/>
    <cellStyle name="20% - Accent1 4 3 3 6 2" xfId="1777" xr:uid="{4E252B83-EB42-4C3F-AA60-67BA3EF61A30}"/>
    <cellStyle name="20% - Accent1 4 3 3 7" xfId="1778" xr:uid="{8B095D3E-862C-4CA4-926F-527F9079B358}"/>
    <cellStyle name="20% - Accent1 4 3 3 7 2" xfId="1779" xr:uid="{0E19833D-82AB-48CF-8727-C4B991ADBAEC}"/>
    <cellStyle name="20% - Accent1 4 3 3 8" xfId="1780" xr:uid="{CED1F14C-ACBB-4309-9B06-EDE7E2B09BD0}"/>
    <cellStyle name="20% - Accent1 4 3 3 9" xfId="1781" xr:uid="{CE213CBE-885B-457C-8BCD-7CB1E12ED1A1}"/>
    <cellStyle name="20% - Accent1 4 3 4" xfId="1782" xr:uid="{CC6B0CA6-784E-432E-9792-C7C916457C17}"/>
    <cellStyle name="20% - Accent1 4 3 4 2" xfId="1783" xr:uid="{A442E6AB-3749-4C17-BD80-558D65515CE0}"/>
    <cellStyle name="20% - Accent1 4 3 4 2 2" xfId="1784" xr:uid="{95925B7C-D6CD-4E2D-A254-7D83EC205FF0}"/>
    <cellStyle name="20% - Accent1 4 3 4 2 2 2" xfId="1785" xr:uid="{EE284136-C961-417B-8F23-340AAEC7E855}"/>
    <cellStyle name="20% - Accent1 4 3 4 2 2 2 2" xfId="1786" xr:uid="{8E718B0D-CEFD-4828-B39C-4A440A7FEFC8}"/>
    <cellStyle name="20% - Accent1 4 3 4 2 2 3" xfId="1787" xr:uid="{183604B9-55B8-4324-B316-90D4F712F523}"/>
    <cellStyle name="20% - Accent1 4 3 4 2 3" xfId="1788" xr:uid="{8D2EA785-42EF-4868-A6F6-C8EE05B6955B}"/>
    <cellStyle name="20% - Accent1 4 3 4 2 3 2" xfId="1789" xr:uid="{03EE0AF3-99C9-4AD7-A9FB-57EBF2D6BA09}"/>
    <cellStyle name="20% - Accent1 4 3 4 2 4" xfId="1790" xr:uid="{1C29BF1C-4402-4C4F-8783-18045704B751}"/>
    <cellStyle name="20% - Accent1 4 3 4 3" xfId="1791" xr:uid="{A881B427-72C5-48A7-8681-7DD735C433C2}"/>
    <cellStyle name="20% - Accent1 4 3 4 3 2" xfId="1792" xr:uid="{BBCEEB30-2ADF-4C1D-A44B-08FFA0F70B05}"/>
    <cellStyle name="20% - Accent1 4 3 4 3 2 2" xfId="1793" xr:uid="{0B2A9762-9D8D-451E-8491-27AC00B46562}"/>
    <cellStyle name="20% - Accent1 4 3 4 3 3" xfId="1794" xr:uid="{66E06993-07BA-44FF-A48A-1A63809911B2}"/>
    <cellStyle name="20% - Accent1 4 3 4 4" xfId="1795" xr:uid="{FDF77070-00C3-4606-A2DF-BAB5555430B7}"/>
    <cellStyle name="20% - Accent1 4 3 4 4 2" xfId="1796" xr:uid="{0D08A7DC-73ED-46F6-8156-6B0212A90C41}"/>
    <cellStyle name="20% - Accent1 4 3 4 5" xfId="1797" xr:uid="{7203F3A0-61BB-4119-B09C-35BEEDE9DCBF}"/>
    <cellStyle name="20% - Accent1 4 3 4 5 2" xfId="1798" xr:uid="{20D3E9B7-33DB-499F-8FF3-349D76B4FD25}"/>
    <cellStyle name="20% - Accent1 4 3 4 6" xfId="1799" xr:uid="{69ABE0AD-F897-4B5C-B29D-FB69C624E2B0}"/>
    <cellStyle name="20% - Accent1 4 3 4 7" xfId="1800" xr:uid="{652C9D51-FA92-45B9-8212-8BFAC1A53343}"/>
    <cellStyle name="20% - Accent1 4 3 5" xfId="1801" xr:uid="{F0116261-291C-45B5-A154-8ACAE24902C3}"/>
    <cellStyle name="20% - Accent1 4 3 5 2" xfId="1802" xr:uid="{0869737F-70AE-49B1-AA59-D868D2037819}"/>
    <cellStyle name="20% - Accent1 4 3 5 2 2" xfId="1803" xr:uid="{8ED6056D-EE40-4119-995F-E6E850B8D2B5}"/>
    <cellStyle name="20% - Accent1 4 3 5 2 2 2" xfId="1804" xr:uid="{7153AE8B-9BA8-4606-982B-039B50805B6B}"/>
    <cellStyle name="20% - Accent1 4 3 5 2 2 2 2" xfId="1805" xr:uid="{23C66802-D6A6-4FA7-8F6E-9EDF0FE467E4}"/>
    <cellStyle name="20% - Accent1 4 3 5 2 2 3" xfId="1806" xr:uid="{5CE5D4B9-A61E-4C35-B2F1-ABD95CC4D7C9}"/>
    <cellStyle name="20% - Accent1 4 3 5 2 3" xfId="1807" xr:uid="{FDCEE714-8EF0-4F03-85D5-D8F93F01D357}"/>
    <cellStyle name="20% - Accent1 4 3 5 2 3 2" xfId="1808" xr:uid="{FDFA09B5-9A27-42BB-BE4C-AA33B752189A}"/>
    <cellStyle name="20% - Accent1 4 3 5 2 4" xfId="1809" xr:uid="{B5DDA066-BFAC-4B89-9FDA-8F12F6E85A4D}"/>
    <cellStyle name="20% - Accent1 4 3 5 3" xfId="1810" xr:uid="{A5D7BF93-291B-4AB8-9D84-870E733E3504}"/>
    <cellStyle name="20% - Accent1 4 3 5 3 2" xfId="1811" xr:uid="{96E1580A-A0F3-4F89-B2A2-2BA123D5794B}"/>
    <cellStyle name="20% - Accent1 4 3 5 3 2 2" xfId="1812" xr:uid="{E07F7ED1-FF4C-4BB1-ACF8-B9396B707E9A}"/>
    <cellStyle name="20% - Accent1 4 3 5 3 3" xfId="1813" xr:uid="{47F37BAF-453D-4C09-9C50-D6EFF0FEE454}"/>
    <cellStyle name="20% - Accent1 4 3 5 4" xfId="1814" xr:uid="{031D1C74-67E2-42B3-83EB-ADC6F86F9880}"/>
    <cellStyle name="20% - Accent1 4 3 5 4 2" xfId="1815" xr:uid="{A6D7FD48-C109-41B9-9570-EB883BB1C550}"/>
    <cellStyle name="20% - Accent1 4 3 5 5" xfId="1816" xr:uid="{F2EFA35E-885D-4F16-91FC-B4141428B87B}"/>
    <cellStyle name="20% - Accent1 4 3 6" xfId="1817" xr:uid="{6EBB0096-DB0D-443E-84B9-7FF5D691330E}"/>
    <cellStyle name="20% - Accent1 4 3 6 2" xfId="1818" xr:uid="{95D41616-5400-4DF3-83F4-2138C63B63B8}"/>
    <cellStyle name="20% - Accent1 4 3 6 2 2" xfId="1819" xr:uid="{BEE9B49F-B914-48C7-B0B1-5E894FC8BA5F}"/>
    <cellStyle name="20% - Accent1 4 3 6 2 2 2" xfId="1820" xr:uid="{240D9EDA-715F-4BF5-8B47-87D1CFF22233}"/>
    <cellStyle name="20% - Accent1 4 3 6 2 2 2 2" xfId="1821" xr:uid="{E9DF1AAC-7EA8-431E-95D9-B153D103E791}"/>
    <cellStyle name="20% - Accent1 4 3 6 2 2 3" xfId="1822" xr:uid="{C48C0582-F7C3-4E0D-8854-720D9AF4465A}"/>
    <cellStyle name="20% - Accent1 4 3 6 2 3" xfId="1823" xr:uid="{8BA0E56F-1E55-4A42-9FAB-F4C8D6E7A9D9}"/>
    <cellStyle name="20% - Accent1 4 3 6 2 3 2" xfId="1824" xr:uid="{013BEDBC-4C22-4AA7-A413-DA78A8920410}"/>
    <cellStyle name="20% - Accent1 4 3 6 2 4" xfId="1825" xr:uid="{1C4A7488-FB8E-436C-BFE3-163C425864F5}"/>
    <cellStyle name="20% - Accent1 4 3 6 3" xfId="1826" xr:uid="{E2A3FA0D-A1C5-4225-A6AA-85FD132D6F0A}"/>
    <cellStyle name="20% - Accent1 4 3 6 3 2" xfId="1827" xr:uid="{FB2FC120-2572-490A-876B-676A71A4ED39}"/>
    <cellStyle name="20% - Accent1 4 3 6 3 2 2" xfId="1828" xr:uid="{90E166AE-ED9A-4164-A2B2-31DD0E659706}"/>
    <cellStyle name="20% - Accent1 4 3 6 3 3" xfId="1829" xr:uid="{722A747F-82DC-45FE-88F9-057AEB061AEC}"/>
    <cellStyle name="20% - Accent1 4 3 6 4" xfId="1830" xr:uid="{9FA171A4-7B5A-4461-AFAA-71F96453775E}"/>
    <cellStyle name="20% - Accent1 4 3 6 4 2" xfId="1831" xr:uid="{CFEBAC42-E392-48CF-8AD9-85CD6B14BB79}"/>
    <cellStyle name="20% - Accent1 4 3 6 5" xfId="1832" xr:uid="{0BA49E2A-C5B8-42BA-B274-3BC567F9A7A1}"/>
    <cellStyle name="20% - Accent1 4 3 7" xfId="1833" xr:uid="{498AE04D-117B-465E-88A7-249F580937D2}"/>
    <cellStyle name="20% - Accent1 4 3 7 2" xfId="1834" xr:uid="{66BD77CC-7A38-46CE-911F-6F0CDC472DC9}"/>
    <cellStyle name="20% - Accent1 4 3 7 2 2" xfId="1835" xr:uid="{51B66612-5AD3-4757-A560-E79B3B0851C1}"/>
    <cellStyle name="20% - Accent1 4 3 7 2 2 2" xfId="1836" xr:uid="{A01BA12E-CDA6-4252-8FFC-CC95E1079E3C}"/>
    <cellStyle name="20% - Accent1 4 3 7 2 2 2 2" xfId="1837" xr:uid="{18E72460-44DF-448E-8F1A-3828702076E6}"/>
    <cellStyle name="20% - Accent1 4 3 7 2 2 3" xfId="1838" xr:uid="{8057ADE4-7CD1-423F-93BE-B93501281DF4}"/>
    <cellStyle name="20% - Accent1 4 3 7 2 3" xfId="1839" xr:uid="{8F139773-1AF3-4990-975E-DD17E7B04347}"/>
    <cellStyle name="20% - Accent1 4 3 7 2 3 2" xfId="1840" xr:uid="{C93E13A1-596B-4BBC-8EB1-F45EB42B523C}"/>
    <cellStyle name="20% - Accent1 4 3 7 2 4" xfId="1841" xr:uid="{C7DDD7A8-79BD-4CC7-8AD3-987AE68E61B6}"/>
    <cellStyle name="20% - Accent1 4 3 7 3" xfId="1842" xr:uid="{E6774460-3398-486E-926F-D74CF1348EA7}"/>
    <cellStyle name="20% - Accent1 4 3 7 3 2" xfId="1843" xr:uid="{C31AC68B-8031-46BB-86D1-9DE853B4C0DB}"/>
    <cellStyle name="20% - Accent1 4 3 7 3 2 2" xfId="1844" xr:uid="{CF4AB534-210E-41E2-8D06-EE3E45A07693}"/>
    <cellStyle name="20% - Accent1 4 3 7 3 3" xfId="1845" xr:uid="{8CE88686-BA07-444C-B6AB-F39A23F58BD2}"/>
    <cellStyle name="20% - Accent1 4 3 7 4" xfId="1846" xr:uid="{5DBCABF3-899F-4585-A1B1-B260AF676CDD}"/>
    <cellStyle name="20% - Accent1 4 3 7 4 2" xfId="1847" xr:uid="{3F2BC323-7046-4BB0-A6D4-166313A83187}"/>
    <cellStyle name="20% - Accent1 4 3 7 5" xfId="1848" xr:uid="{2F563D9F-915A-4E09-8F49-33CDB2890208}"/>
    <cellStyle name="20% - Accent1 4 3 8" xfId="1849" xr:uid="{E373C6F0-E8C0-4F9D-85AB-06B267619CC6}"/>
    <cellStyle name="20% - Accent1 4 3 8 2" xfId="1850" xr:uid="{549F98A4-62F3-40C0-85ED-A3A75C2030C1}"/>
    <cellStyle name="20% - Accent1 4 3 8 2 2" xfId="1851" xr:uid="{76C91774-A3E7-4F6E-8774-78763406EA40}"/>
    <cellStyle name="20% - Accent1 4 3 8 2 2 2" xfId="1852" xr:uid="{673D400D-1A5D-4BA3-A8D2-F65731EC64EE}"/>
    <cellStyle name="20% - Accent1 4 3 8 2 3" xfId="1853" xr:uid="{D53C53B7-E756-4354-8223-9E874389E3F4}"/>
    <cellStyle name="20% - Accent1 4 3 8 3" xfId="1854" xr:uid="{6991D851-6DEE-4C3E-B5EF-6548922F208B}"/>
    <cellStyle name="20% - Accent1 4 3 8 3 2" xfId="1855" xr:uid="{738CC0E4-5B49-4D72-8C12-9CC86954DF04}"/>
    <cellStyle name="20% - Accent1 4 3 8 4" xfId="1856" xr:uid="{E84EDD08-9CFC-446B-B496-A49B7AF1539E}"/>
    <cellStyle name="20% - Accent1 4 3 9" xfId="1857" xr:uid="{AF446184-6056-447C-B862-C65CBB91F383}"/>
    <cellStyle name="20% - Accent1 4 3 9 2" xfId="1858" xr:uid="{57A0A175-D884-4C8F-BE8A-63F06BC6EA86}"/>
    <cellStyle name="20% - Accent1 4 3 9 2 2" xfId="1859" xr:uid="{1A67A9BF-51CF-412F-A1C9-08417B5B93D1}"/>
    <cellStyle name="20% - Accent1 4 3 9 3" xfId="1860" xr:uid="{5511B9CD-9B7B-419B-90E0-2C6E67B7B709}"/>
    <cellStyle name="20% - Accent1 4 3_Asset Register (new)" xfId="1861" xr:uid="{39A01FFF-3917-458B-B4C7-11F05FE80DF8}"/>
    <cellStyle name="20% - Accent1 4 4" xfId="1862" xr:uid="{7815B051-FD14-4D38-8E93-44E3B620C556}"/>
    <cellStyle name="20% - Accent1 4 4 10" xfId="1863" xr:uid="{490C4235-0A3F-4186-81A2-318C17FDC909}"/>
    <cellStyle name="20% - Accent1 4 4 11" xfId="1864" xr:uid="{0EC4FA9D-410B-4193-8646-66D2AA3E5D60}"/>
    <cellStyle name="20% - Accent1 4 4 2" xfId="1865" xr:uid="{0302859D-74F7-4D74-9CFA-35D83A73621F}"/>
    <cellStyle name="20% - Accent1 4 4 2 2" xfId="1866" xr:uid="{3C5520F7-2C55-4CFA-B382-F8EA908D8EF3}"/>
    <cellStyle name="20% - Accent1 4 4 2 2 2" xfId="1867" xr:uid="{775D563F-C563-4CB2-B070-C74F4DB3D48E}"/>
    <cellStyle name="20% - Accent1 4 4 2 2 2 2" xfId="1868" xr:uid="{00506DD7-70AB-4394-B48A-74976157CD37}"/>
    <cellStyle name="20% - Accent1 4 4 2 2 2 2 2" xfId="1869" xr:uid="{CC208EA8-9F80-49F9-86B1-8687641D8D7E}"/>
    <cellStyle name="20% - Accent1 4 4 2 2 2 3" xfId="1870" xr:uid="{608AA8E5-84BB-4E0F-8A04-3A7B03C8E3A0}"/>
    <cellStyle name="20% - Accent1 4 4 2 2 3" xfId="1871" xr:uid="{105BF777-732A-4A81-BFBF-7D077A7A7BBB}"/>
    <cellStyle name="20% - Accent1 4 4 2 2 3 2" xfId="1872" xr:uid="{9A54883F-CA7C-4FB2-9E40-2B05B8C9256B}"/>
    <cellStyle name="20% - Accent1 4 4 2 2 4" xfId="1873" xr:uid="{2D1A3E96-7FCF-437A-ADCD-58699DCA3264}"/>
    <cellStyle name="20% - Accent1 4 4 2 2 4 2" xfId="1874" xr:uid="{426AB105-BB3E-43D1-8273-CE3EF0554E65}"/>
    <cellStyle name="20% - Accent1 4 4 2 2 5" xfId="1875" xr:uid="{7C8ABA99-97B7-4330-8A41-5F10BD26CDAC}"/>
    <cellStyle name="20% - Accent1 4 4 2 2 6" xfId="1876" xr:uid="{4766BDE0-7153-4C68-A831-60D6D2C50D03}"/>
    <cellStyle name="20% - Accent1 4 4 2 3" xfId="1877" xr:uid="{0ED55BD0-A790-4F86-942A-5797F050D455}"/>
    <cellStyle name="20% - Accent1 4 4 2 3 2" xfId="1878" xr:uid="{101EF029-20EF-43BA-9E40-1CB085B4E587}"/>
    <cellStyle name="20% - Accent1 4 4 2 3 2 2" xfId="1879" xr:uid="{8F76F264-4348-4589-A837-268741453D71}"/>
    <cellStyle name="20% - Accent1 4 4 2 3 3" xfId="1880" xr:uid="{DEDEC3DA-C5F4-4847-8EE2-91710A19CF0E}"/>
    <cellStyle name="20% - Accent1 4 4 2 4" xfId="1881" xr:uid="{BCA16432-0639-48EC-B995-C38DDEC1C1D6}"/>
    <cellStyle name="20% - Accent1 4 4 2 4 2" xfId="1882" xr:uid="{69A17E13-9937-421F-A541-842EABFDAAD0}"/>
    <cellStyle name="20% - Accent1 4 4 2 5" xfId="1883" xr:uid="{BE5A2FFE-6AE3-4556-B230-CA8AF9C51D8D}"/>
    <cellStyle name="20% - Accent1 4 4 2 5 2" xfId="1884" xr:uid="{E2F395C1-DA12-4B86-B60E-1F4C282D7CB7}"/>
    <cellStyle name="20% - Accent1 4 4 2 6" xfId="1885" xr:uid="{0A38BA02-2550-4932-BF65-E5F1A127CA93}"/>
    <cellStyle name="20% - Accent1 4 4 2 7" xfId="1886" xr:uid="{FB4D3140-3373-4864-A50E-9B4B805B58F3}"/>
    <cellStyle name="20% - Accent1 4 4 3" xfId="1887" xr:uid="{FD448D63-B66F-43ED-A078-3D68FE87F509}"/>
    <cellStyle name="20% - Accent1 4 4 3 2" xfId="1888" xr:uid="{380C225E-1E90-4E45-9A39-02CE850E1BA7}"/>
    <cellStyle name="20% - Accent1 4 4 3 2 2" xfId="1889" xr:uid="{49679A30-FA1C-4552-97FC-4C5322AAB14A}"/>
    <cellStyle name="20% - Accent1 4 4 3 2 2 2" xfId="1890" xr:uid="{E28742C7-3486-421F-A117-2342E1F1494C}"/>
    <cellStyle name="20% - Accent1 4 4 3 2 2 2 2" xfId="1891" xr:uid="{0FE8A787-1D73-419B-898B-59456441F842}"/>
    <cellStyle name="20% - Accent1 4 4 3 2 2 3" xfId="1892" xr:uid="{7D69DBC5-2015-4B7C-8A8A-7DD739A891B7}"/>
    <cellStyle name="20% - Accent1 4 4 3 2 3" xfId="1893" xr:uid="{28929C8D-8776-45CC-976D-D9C00F8DB380}"/>
    <cellStyle name="20% - Accent1 4 4 3 2 3 2" xfId="1894" xr:uid="{6E1CE883-03CC-4B52-887D-C5E03DE024FD}"/>
    <cellStyle name="20% - Accent1 4 4 3 2 4" xfId="1895" xr:uid="{07D04F57-8F06-4188-B8CA-8D39315F8A2C}"/>
    <cellStyle name="20% - Accent1 4 4 3 3" xfId="1896" xr:uid="{76BB64FD-E14C-47A2-8162-DC0D8E4CC548}"/>
    <cellStyle name="20% - Accent1 4 4 3 3 2" xfId="1897" xr:uid="{93C0E99B-4C4C-4161-855D-C0573D721A01}"/>
    <cellStyle name="20% - Accent1 4 4 3 3 2 2" xfId="1898" xr:uid="{F6DD89AB-D6E2-46F3-83C6-37AE3C239B5F}"/>
    <cellStyle name="20% - Accent1 4 4 3 3 3" xfId="1899" xr:uid="{073B0BDF-6A33-4C9C-AC71-35B42FC35426}"/>
    <cellStyle name="20% - Accent1 4 4 3 4" xfId="1900" xr:uid="{A0EFB79D-594B-4384-AB94-7F1FF8BC7336}"/>
    <cellStyle name="20% - Accent1 4 4 3 4 2" xfId="1901" xr:uid="{4AD52B7A-E189-4264-9C92-0DEFCA9F105F}"/>
    <cellStyle name="20% - Accent1 4 4 3 5" xfId="1902" xr:uid="{4B4B8982-108C-4410-9256-261589C388BC}"/>
    <cellStyle name="20% - Accent1 4 4 3 5 2" xfId="1903" xr:uid="{0B21998A-B5B9-4ABF-8102-D89941950AE7}"/>
    <cellStyle name="20% - Accent1 4 4 3 6" xfId="1904" xr:uid="{B9CD8FDD-B7C2-441E-9F98-BB694CC14064}"/>
    <cellStyle name="20% - Accent1 4 4 3 7" xfId="1905" xr:uid="{056C30A2-608A-4B91-AAAE-F16313E331E3}"/>
    <cellStyle name="20% - Accent1 4 4 4" xfId="1906" xr:uid="{D7989756-B5C3-4CBD-9A4C-965B1CD0C032}"/>
    <cellStyle name="20% - Accent1 4 4 4 2" xfId="1907" xr:uid="{DDF7FFB4-6B2D-457F-A5F4-4DAD0D1275CB}"/>
    <cellStyle name="20% - Accent1 4 4 4 2 2" xfId="1908" xr:uid="{EEDA51BF-065F-4BD8-A7CC-278C8E22BE1F}"/>
    <cellStyle name="20% - Accent1 4 4 4 2 2 2" xfId="1909" xr:uid="{0A00603F-3B88-4CFA-AB5D-8FA9A2D694EE}"/>
    <cellStyle name="20% - Accent1 4 4 4 2 2 2 2" xfId="1910" xr:uid="{C6BE44EC-92E4-42B8-B18C-286B1A7E1EC3}"/>
    <cellStyle name="20% - Accent1 4 4 4 2 2 3" xfId="1911" xr:uid="{DDBED3E4-BF3A-4EA9-AFD5-A70B61CB0009}"/>
    <cellStyle name="20% - Accent1 4 4 4 2 3" xfId="1912" xr:uid="{61435D81-4D07-4401-A904-11B679CDBB1A}"/>
    <cellStyle name="20% - Accent1 4 4 4 2 3 2" xfId="1913" xr:uid="{EF1DA5AA-C1E9-457E-8F69-E8F0F92FBD40}"/>
    <cellStyle name="20% - Accent1 4 4 4 2 4" xfId="1914" xr:uid="{B71CB3F5-3C06-4DFA-9A01-5EB7889A870D}"/>
    <cellStyle name="20% - Accent1 4 4 4 3" xfId="1915" xr:uid="{DC1BCA29-B1AD-4C1B-B348-BD64549AEDD1}"/>
    <cellStyle name="20% - Accent1 4 4 4 3 2" xfId="1916" xr:uid="{415EAC0D-F96C-4A04-B19E-10880D5C1E18}"/>
    <cellStyle name="20% - Accent1 4 4 4 3 2 2" xfId="1917" xr:uid="{0612EED1-8462-4DDA-A442-78A22F7A32C5}"/>
    <cellStyle name="20% - Accent1 4 4 4 3 3" xfId="1918" xr:uid="{86EF9C9A-F4BD-4013-BA42-4B357B3FEF9B}"/>
    <cellStyle name="20% - Accent1 4 4 4 4" xfId="1919" xr:uid="{6D9BBE4C-52BD-4A0B-9ACD-BA7CD46D9D44}"/>
    <cellStyle name="20% - Accent1 4 4 4 4 2" xfId="1920" xr:uid="{BF0C1413-0B88-4AE7-8499-1BB4AC887880}"/>
    <cellStyle name="20% - Accent1 4 4 4 5" xfId="1921" xr:uid="{49A8E7F7-AC82-450C-98BB-C823C4063B9F}"/>
    <cellStyle name="20% - Accent1 4 4 5" xfId="1922" xr:uid="{AAA3EAFA-1E4C-4FEC-858A-341D78E501BE}"/>
    <cellStyle name="20% - Accent1 4 4 5 2" xfId="1923" xr:uid="{33BA207D-6DD8-4890-88E8-F886C0500EE5}"/>
    <cellStyle name="20% - Accent1 4 4 5 2 2" xfId="1924" xr:uid="{A6205EFF-E22A-4917-96FD-F5C1681E4181}"/>
    <cellStyle name="20% - Accent1 4 4 5 2 2 2" xfId="1925" xr:uid="{9E0F09B6-A6BA-4794-93DC-03A33A05DB3E}"/>
    <cellStyle name="20% - Accent1 4 4 5 2 2 2 2" xfId="1926" xr:uid="{AA6C1F60-163D-4DEA-8390-411F10AE0413}"/>
    <cellStyle name="20% - Accent1 4 4 5 2 2 3" xfId="1927" xr:uid="{1552BAD8-E7A8-4B70-A8E4-EAADD84F164F}"/>
    <cellStyle name="20% - Accent1 4 4 5 2 3" xfId="1928" xr:uid="{BBA6AC43-F24E-40BF-92D1-9E08414660A8}"/>
    <cellStyle name="20% - Accent1 4 4 5 2 3 2" xfId="1929" xr:uid="{936F9A1C-DBE7-43AE-8EB2-22F8016D5386}"/>
    <cellStyle name="20% - Accent1 4 4 5 2 4" xfId="1930" xr:uid="{B9901BED-6DBF-4A48-A454-92CE4166D349}"/>
    <cellStyle name="20% - Accent1 4 4 5 3" xfId="1931" xr:uid="{816B6F09-B750-41E1-93D8-D33AA69BD798}"/>
    <cellStyle name="20% - Accent1 4 4 5 3 2" xfId="1932" xr:uid="{C1517524-E2B7-46BF-B84A-5AD5FA0763EC}"/>
    <cellStyle name="20% - Accent1 4 4 5 3 2 2" xfId="1933" xr:uid="{5CDF9A41-F95B-421B-B254-2720283C069C}"/>
    <cellStyle name="20% - Accent1 4 4 5 3 3" xfId="1934" xr:uid="{A59396AD-B6BC-415C-A966-000927BC16F1}"/>
    <cellStyle name="20% - Accent1 4 4 5 4" xfId="1935" xr:uid="{485C95E8-51C9-4E4C-8EAE-C6E2FDE3EC1F}"/>
    <cellStyle name="20% - Accent1 4 4 5 4 2" xfId="1936" xr:uid="{76A5C2C0-EE3D-466D-896A-50E3643DB874}"/>
    <cellStyle name="20% - Accent1 4 4 5 5" xfId="1937" xr:uid="{4C906F01-3313-4C74-B328-32C3DACDBF07}"/>
    <cellStyle name="20% - Accent1 4 4 6" xfId="1938" xr:uid="{B6D6A6DD-4AE4-4877-85BF-538EF672447F}"/>
    <cellStyle name="20% - Accent1 4 4 6 2" xfId="1939" xr:uid="{9D448F12-C3C9-4233-9549-64EAA6A46F02}"/>
    <cellStyle name="20% - Accent1 4 4 6 2 2" xfId="1940" xr:uid="{13F8266B-4864-4AFD-AE93-5CDAABC025A9}"/>
    <cellStyle name="20% - Accent1 4 4 6 2 2 2" xfId="1941" xr:uid="{9E965F6B-4277-44BC-85FB-B00A46882E26}"/>
    <cellStyle name="20% - Accent1 4 4 6 2 3" xfId="1942" xr:uid="{0115DA81-81C0-4113-88A8-6F8A779092E3}"/>
    <cellStyle name="20% - Accent1 4 4 6 3" xfId="1943" xr:uid="{819928FE-3868-4733-857C-BD05D4277097}"/>
    <cellStyle name="20% - Accent1 4 4 6 3 2" xfId="1944" xr:uid="{DD480F5E-DB7F-4632-9EAD-9250013F4AF2}"/>
    <cellStyle name="20% - Accent1 4 4 6 4" xfId="1945" xr:uid="{CBC376EE-1A4B-4F4B-9082-32D8F9A3409B}"/>
    <cellStyle name="20% - Accent1 4 4 7" xfId="1946" xr:uid="{15504774-14DA-49EC-A5F5-1D418C1C179F}"/>
    <cellStyle name="20% - Accent1 4 4 7 2" xfId="1947" xr:uid="{4A9B3276-3008-4EFC-BCD9-B7E66BB4C003}"/>
    <cellStyle name="20% - Accent1 4 4 7 2 2" xfId="1948" xr:uid="{67501E19-B3A3-4DF0-958F-5F135CDD5A58}"/>
    <cellStyle name="20% - Accent1 4 4 7 3" xfId="1949" xr:uid="{E28AAF4D-9839-4996-9C55-F511D1B354B7}"/>
    <cellStyle name="20% - Accent1 4 4 8" xfId="1950" xr:uid="{F8923F2A-F951-4C8B-B896-87E5B65BA9BF}"/>
    <cellStyle name="20% - Accent1 4 4 8 2" xfId="1951" xr:uid="{4857187B-0F0F-4CBA-BFE6-ED1C517F6C70}"/>
    <cellStyle name="20% - Accent1 4 4 9" xfId="1952" xr:uid="{F63A3E9F-3824-473D-9FD7-B45442348A26}"/>
    <cellStyle name="20% - Accent1 4 4 9 2" xfId="1953" xr:uid="{3A4615F3-2287-4645-8F3E-BF469B2F1427}"/>
    <cellStyle name="20% - Accent1 4 5" xfId="1954" xr:uid="{18F4D0C5-A5CC-4C14-824F-82A72B4985E6}"/>
    <cellStyle name="20% - Accent1 4 5 2" xfId="1955" xr:uid="{87260975-DE3C-4F42-A4DC-765AAAAAB9B0}"/>
    <cellStyle name="20% - Accent1 4 5 2 2" xfId="1956" xr:uid="{C128FEF7-9B79-42E0-A01A-D0453E0F804C}"/>
    <cellStyle name="20% - Accent1 4 5 2 2 2" xfId="1957" xr:uid="{F589A896-7F24-4FE2-A1CC-A3B292B88B74}"/>
    <cellStyle name="20% - Accent1 4 5 2 2 2 2" xfId="1958" xr:uid="{B2CCD41E-A4F9-4B60-B7EC-E25806C6AAD9}"/>
    <cellStyle name="20% - Accent1 4 5 2 2 2 2 2" xfId="1959" xr:uid="{D43DB57C-B79E-4506-A123-CADBB52D2E8C}"/>
    <cellStyle name="20% - Accent1 4 5 2 2 2 3" xfId="1960" xr:uid="{B0D9E86E-F0DE-4BD2-8665-D6A02BCB4EB5}"/>
    <cellStyle name="20% - Accent1 4 5 2 2 3" xfId="1961" xr:uid="{83D037EC-9299-4C72-802D-927C4B255008}"/>
    <cellStyle name="20% - Accent1 4 5 2 2 3 2" xfId="1962" xr:uid="{A70E47EE-0EA0-479E-949B-64C089200CC8}"/>
    <cellStyle name="20% - Accent1 4 5 2 2 4" xfId="1963" xr:uid="{E6835B9D-D75E-405C-BEB3-71D7A89CC87E}"/>
    <cellStyle name="20% - Accent1 4 5 2 3" xfId="1964" xr:uid="{8D39649D-F15B-4AFE-AB09-B3AB3411D52E}"/>
    <cellStyle name="20% - Accent1 4 5 2 3 2" xfId="1965" xr:uid="{A78621ED-36ED-4AE9-9ECF-B3DD02D9816D}"/>
    <cellStyle name="20% - Accent1 4 5 2 3 2 2" xfId="1966" xr:uid="{E9232CE5-9131-4D61-8D5E-E0742431011D}"/>
    <cellStyle name="20% - Accent1 4 5 2 3 3" xfId="1967" xr:uid="{E731C945-FE24-4D06-BE8B-E74431CCA170}"/>
    <cellStyle name="20% - Accent1 4 5 2 4" xfId="1968" xr:uid="{1243B34D-1147-4AF3-85D9-6A5EEA51F245}"/>
    <cellStyle name="20% - Accent1 4 5 2 4 2" xfId="1969" xr:uid="{A07E6894-338D-495F-B488-0A5DDC23EE6D}"/>
    <cellStyle name="20% - Accent1 4 5 2 5" xfId="1970" xr:uid="{725A00CA-5FFF-41E2-99A7-5D9624E807D8}"/>
    <cellStyle name="20% - Accent1 4 5 2 5 2" xfId="1971" xr:uid="{97E5F103-42BC-453A-99B3-845AE7EC59FA}"/>
    <cellStyle name="20% - Accent1 4 5 2 6" xfId="1972" xr:uid="{429940C4-EBC2-4012-BA5E-94C88423F22A}"/>
    <cellStyle name="20% - Accent1 4 5 2 7" xfId="1973" xr:uid="{B1B03830-9B66-4A1E-AE97-9B3BAEA0FEC2}"/>
    <cellStyle name="20% - Accent1 4 5 3" xfId="1974" xr:uid="{75E3D129-E13A-42F0-96DB-52E884FA0C8D}"/>
    <cellStyle name="20% - Accent1 4 5 3 2" xfId="1975" xr:uid="{ACE19AE6-C740-48EF-9556-D19EE42F9189}"/>
    <cellStyle name="20% - Accent1 4 5 3 2 2" xfId="1976" xr:uid="{F514D6BC-716B-401E-93E3-33ED74C93A85}"/>
    <cellStyle name="20% - Accent1 4 5 3 2 2 2" xfId="1977" xr:uid="{191E0513-DB30-41DC-B25D-2DAB4A67EA8C}"/>
    <cellStyle name="20% - Accent1 4 5 3 2 2 2 2" xfId="1978" xr:uid="{5B751D3E-B3D4-4A3F-9028-45E76FC45D0E}"/>
    <cellStyle name="20% - Accent1 4 5 3 2 2 3" xfId="1979" xr:uid="{CC54AA4B-CFB8-4C24-A904-6AEBD3B4172D}"/>
    <cellStyle name="20% - Accent1 4 5 3 2 3" xfId="1980" xr:uid="{58D836B6-8F36-4475-A551-CDEB186B0358}"/>
    <cellStyle name="20% - Accent1 4 5 3 2 3 2" xfId="1981" xr:uid="{71CB2113-078D-4858-8DCA-BF0E67BAFC7E}"/>
    <cellStyle name="20% - Accent1 4 5 3 2 4" xfId="1982" xr:uid="{CDFD55F5-9B84-4CE7-AD1E-FCA9C779325B}"/>
    <cellStyle name="20% - Accent1 4 5 3 3" xfId="1983" xr:uid="{BA46A3E6-6911-41DB-BF94-BF897731FD87}"/>
    <cellStyle name="20% - Accent1 4 5 3 3 2" xfId="1984" xr:uid="{3E28ED13-500D-40B9-867B-0ACF968A7182}"/>
    <cellStyle name="20% - Accent1 4 5 3 3 2 2" xfId="1985" xr:uid="{A32C0607-C5A4-4433-A570-06CB24E25184}"/>
    <cellStyle name="20% - Accent1 4 5 3 3 3" xfId="1986" xr:uid="{D92E29F7-5EBF-45CE-A4AB-E493F2558A77}"/>
    <cellStyle name="20% - Accent1 4 5 3 4" xfId="1987" xr:uid="{AC96FF21-A40E-427F-8CEC-B02300C869B6}"/>
    <cellStyle name="20% - Accent1 4 5 3 4 2" xfId="1988" xr:uid="{19B0BF43-9200-4AB8-AD89-F7183CD9D8FB}"/>
    <cellStyle name="20% - Accent1 4 5 3 5" xfId="1989" xr:uid="{67A55E41-7769-41E0-8BD3-50417DDFA5E4}"/>
    <cellStyle name="20% - Accent1 4 5 4" xfId="1990" xr:uid="{2AA27673-F67B-444C-824C-6B39A036D02F}"/>
    <cellStyle name="20% - Accent1 4 5 4 2" xfId="1991" xr:uid="{FBBDDD10-5C68-4897-8139-087E2F19AB50}"/>
    <cellStyle name="20% - Accent1 4 5 4 2 2" xfId="1992" xr:uid="{32A764E1-50BC-44C3-B887-1A5C3A396C8A}"/>
    <cellStyle name="20% - Accent1 4 5 4 2 2 2" xfId="1993" xr:uid="{692E2265-2850-468D-BDCD-9A6C309C51EF}"/>
    <cellStyle name="20% - Accent1 4 5 4 2 3" xfId="1994" xr:uid="{B0E13766-5372-408A-98FF-FC340BB231AF}"/>
    <cellStyle name="20% - Accent1 4 5 4 3" xfId="1995" xr:uid="{60038A35-645D-4E4C-BC13-19ECBA4CAE1C}"/>
    <cellStyle name="20% - Accent1 4 5 4 3 2" xfId="1996" xr:uid="{DAE05A86-7DBB-416B-B155-E279AECBBE22}"/>
    <cellStyle name="20% - Accent1 4 5 4 4" xfId="1997" xr:uid="{1E2D1F21-FB8B-4242-9636-D3231B9BC05C}"/>
    <cellStyle name="20% - Accent1 4 5 5" xfId="1998" xr:uid="{ABC1D882-6393-42EA-8B56-C2FFB14D29BD}"/>
    <cellStyle name="20% - Accent1 4 5 5 2" xfId="1999" xr:uid="{09FFEC47-FB59-4716-81AB-CDBA7B30F6B1}"/>
    <cellStyle name="20% - Accent1 4 5 5 2 2" xfId="2000" xr:uid="{8515EBD7-8791-4036-958B-D846EE1D1F3A}"/>
    <cellStyle name="20% - Accent1 4 5 5 3" xfId="2001" xr:uid="{B858581B-5796-4375-B84B-749C531EFA46}"/>
    <cellStyle name="20% - Accent1 4 5 6" xfId="2002" xr:uid="{A243FD43-9C88-4C0C-8EC2-5D1BFFD3CB33}"/>
    <cellStyle name="20% - Accent1 4 5 6 2" xfId="2003" xr:uid="{5466BA1E-372E-45CE-A966-D44C81B1DE2F}"/>
    <cellStyle name="20% - Accent1 4 5 7" xfId="2004" xr:uid="{AFAAAD58-6DD6-4BA0-925B-2F476BE7D751}"/>
    <cellStyle name="20% - Accent1 4 5 7 2" xfId="2005" xr:uid="{D803F486-A436-4B6C-8656-6539BA70EE9A}"/>
    <cellStyle name="20% - Accent1 4 5 8" xfId="2006" xr:uid="{E03639E2-5029-4BE5-8C1D-3494D47D1630}"/>
    <cellStyle name="20% - Accent1 4 5 9" xfId="2007" xr:uid="{B3322E99-9FB2-4D9E-B002-A93422C96BD6}"/>
    <cellStyle name="20% - Accent1 4 6" xfId="2008" xr:uid="{B0642B45-626D-4CE7-909B-D36D7412B502}"/>
    <cellStyle name="20% - Accent1 4 6 2" xfId="2009" xr:uid="{4A134207-6BE9-4168-BD89-43C96C83FCE7}"/>
    <cellStyle name="20% - Accent1 4 6 2 2" xfId="2010" xr:uid="{FAB01576-AF18-44A5-A3F4-DFF54C307F59}"/>
    <cellStyle name="20% - Accent1 4 6 2 2 2" xfId="2011" xr:uid="{D1FDCC4F-1819-41A4-AD41-8A49B112C371}"/>
    <cellStyle name="20% - Accent1 4 6 2 2 2 2" xfId="2012" xr:uid="{6E59790A-592E-4FCF-B812-D793A8A46A7B}"/>
    <cellStyle name="20% - Accent1 4 6 2 2 2 2 2" xfId="2013" xr:uid="{23F707B7-5D35-4925-A9F1-080E555C1A10}"/>
    <cellStyle name="20% - Accent1 4 6 2 2 2 3" xfId="2014" xr:uid="{F825C259-5ACD-4E3D-A04E-D65A769B81E7}"/>
    <cellStyle name="20% - Accent1 4 6 2 2 3" xfId="2015" xr:uid="{323D8495-2727-446D-ABE4-55EE4D570664}"/>
    <cellStyle name="20% - Accent1 4 6 2 2 3 2" xfId="2016" xr:uid="{9491FC11-840B-400A-918F-6876B5586898}"/>
    <cellStyle name="20% - Accent1 4 6 2 2 4" xfId="2017" xr:uid="{02FDD01E-C97B-4839-B53F-1E72EEBD6FB7}"/>
    <cellStyle name="20% - Accent1 4 6 2 3" xfId="2018" xr:uid="{B6748DA6-AB90-4F9F-A9F7-919C305D9785}"/>
    <cellStyle name="20% - Accent1 4 6 2 3 2" xfId="2019" xr:uid="{267BD45D-6CA1-4982-A2A4-BE7189B2C809}"/>
    <cellStyle name="20% - Accent1 4 6 2 3 2 2" xfId="2020" xr:uid="{F639D79F-7CA5-40AA-9B2D-C72DCC1C5BFB}"/>
    <cellStyle name="20% - Accent1 4 6 2 3 3" xfId="2021" xr:uid="{455729FC-B5E1-4490-BCE4-4E27182C79FB}"/>
    <cellStyle name="20% - Accent1 4 6 2 4" xfId="2022" xr:uid="{A57A8474-BAF5-4C6C-894D-609012BC5D81}"/>
    <cellStyle name="20% - Accent1 4 6 2 4 2" xfId="2023" xr:uid="{6BFB382B-8DBD-494F-8634-88C751435D71}"/>
    <cellStyle name="20% - Accent1 4 6 2 5" xfId="2024" xr:uid="{5972B11B-7BF5-40AF-95D2-40A03D5E3E23}"/>
    <cellStyle name="20% - Accent1 4 6 3" xfId="2025" xr:uid="{46A14429-78DB-401E-8FF4-09119303D787}"/>
    <cellStyle name="20% - Accent1 4 6 3 2" xfId="2026" xr:uid="{032E4CF9-B681-407A-8E2B-CD2429FAB004}"/>
    <cellStyle name="20% - Accent1 4 6 3 2 2" xfId="2027" xr:uid="{974C33FB-AC36-493A-B09A-D8DA03174A2C}"/>
    <cellStyle name="20% - Accent1 4 6 3 2 2 2" xfId="2028" xr:uid="{ADD8BBCE-6567-484E-A9C2-0677A76B8B73}"/>
    <cellStyle name="20% - Accent1 4 6 3 2 3" xfId="2029" xr:uid="{CCEE4CF8-EF88-4CA1-90E9-B294C1893124}"/>
    <cellStyle name="20% - Accent1 4 6 3 3" xfId="2030" xr:uid="{14C9BC3E-8BA6-4304-AE73-30109936098D}"/>
    <cellStyle name="20% - Accent1 4 6 3 3 2" xfId="2031" xr:uid="{67253D3E-7494-452D-BDE6-78FE715D2786}"/>
    <cellStyle name="20% - Accent1 4 6 3 4" xfId="2032" xr:uid="{EEC8811E-8026-43D8-8244-9CBD454F25D4}"/>
    <cellStyle name="20% - Accent1 4 6 4" xfId="2033" xr:uid="{ABD98F6C-B4FB-454C-B386-86D4E8B0FDB7}"/>
    <cellStyle name="20% - Accent1 4 6 4 2" xfId="2034" xr:uid="{C9818BCB-22C3-4A86-9D57-42B352C0377C}"/>
    <cellStyle name="20% - Accent1 4 6 4 2 2" xfId="2035" xr:uid="{B04B246B-2D37-4744-A070-96239AFD52FB}"/>
    <cellStyle name="20% - Accent1 4 6 4 3" xfId="2036" xr:uid="{A704E1D0-3973-4443-8DF5-A13618664900}"/>
    <cellStyle name="20% - Accent1 4 6 5" xfId="2037" xr:uid="{08EFCA64-5FC3-457F-91E1-56FA1B6C60C9}"/>
    <cellStyle name="20% - Accent1 4 6 5 2" xfId="2038" xr:uid="{8FC310EB-BE2B-48F7-B850-9D28D2CA2622}"/>
    <cellStyle name="20% - Accent1 4 6 6" xfId="2039" xr:uid="{3B3B7B1A-15B8-4124-96F9-D16EC560F0F5}"/>
    <cellStyle name="20% - Accent1 4 6 6 2" xfId="2040" xr:uid="{D5590790-788F-4619-B3AF-2B9632FE349C}"/>
    <cellStyle name="20% - Accent1 4 6 7" xfId="2041" xr:uid="{2981D173-85BC-4190-BB98-6EBB3E682698}"/>
    <cellStyle name="20% - Accent1 4 6 8" xfId="2042" xr:uid="{7A37DBA0-5471-4323-BABB-6E9B7B127B45}"/>
    <cellStyle name="20% - Accent1 4 7" xfId="2043" xr:uid="{3E099209-CBED-4AD9-9FBE-2921B0B8B3C2}"/>
    <cellStyle name="20% - Accent1 4 7 2" xfId="2044" xr:uid="{3DB3185D-2C76-46DB-B07D-4881EFF99F8A}"/>
    <cellStyle name="20% - Accent1 4 7 2 2" xfId="2045" xr:uid="{B7B2201F-C4BA-4A75-8F25-D90E07816825}"/>
    <cellStyle name="20% - Accent1 4 7 2 2 2" xfId="2046" xr:uid="{91BE643C-7F1A-4E28-8B4C-094EE971E527}"/>
    <cellStyle name="20% - Accent1 4 7 2 2 2 2" xfId="2047" xr:uid="{AA5AC236-8115-45D7-B252-B54AB405D55E}"/>
    <cellStyle name="20% - Accent1 4 7 2 2 3" xfId="2048" xr:uid="{DBB5A276-7B8B-49E7-A1C9-AC9A341EF71B}"/>
    <cellStyle name="20% - Accent1 4 7 2 3" xfId="2049" xr:uid="{29694D5F-FDCB-4AA8-834C-51DF7C905693}"/>
    <cellStyle name="20% - Accent1 4 7 2 3 2" xfId="2050" xr:uid="{C7604C9F-40F7-4065-A1D5-EC230BFA5630}"/>
    <cellStyle name="20% - Accent1 4 7 2 4" xfId="2051" xr:uid="{5D0D3A9B-425A-48C0-8376-E726050FDCC5}"/>
    <cellStyle name="20% - Accent1 4 7 3" xfId="2052" xr:uid="{4B4BE231-1AAB-4990-9FDC-B7EEC0908CFF}"/>
    <cellStyle name="20% - Accent1 4 7 3 2" xfId="2053" xr:uid="{864D4C52-85D9-404C-BE73-9E3059C162D3}"/>
    <cellStyle name="20% - Accent1 4 7 3 2 2" xfId="2054" xr:uid="{F92C08C2-BC73-43FB-B389-9A3EF7AA643A}"/>
    <cellStyle name="20% - Accent1 4 7 3 3" xfId="2055" xr:uid="{97454CB0-84BA-4B1E-BF97-8C87D2906C6B}"/>
    <cellStyle name="20% - Accent1 4 7 4" xfId="2056" xr:uid="{A9FC7A18-8485-4C45-B0A3-BE6A833D8F68}"/>
    <cellStyle name="20% - Accent1 4 7 4 2" xfId="2057" xr:uid="{1C339269-09C7-45EE-BFED-7BE9CE8BC457}"/>
    <cellStyle name="20% - Accent1 4 7 5" xfId="2058" xr:uid="{674F1447-1270-4758-8096-539E912723F9}"/>
    <cellStyle name="20% - Accent1 4 8" xfId="2059" xr:uid="{24461C87-F0AC-4EF4-B07D-2B5556BA3D1B}"/>
    <cellStyle name="20% - Accent1 4 8 2" xfId="2060" xr:uid="{EFB6F298-ADB9-4D28-B08C-70EEC6D2F180}"/>
    <cellStyle name="20% - Accent1 4 8 2 2" xfId="2061" xr:uid="{40A4DD37-9C0D-45A8-9979-F125B9E3F32B}"/>
    <cellStyle name="20% - Accent1 4 8 2 2 2" xfId="2062" xr:uid="{4E191336-875F-4004-825C-1151CB0848E4}"/>
    <cellStyle name="20% - Accent1 4 8 2 2 2 2" xfId="2063" xr:uid="{3D872FF8-B76C-4EF4-8C00-DF1311C2D201}"/>
    <cellStyle name="20% - Accent1 4 8 2 2 3" xfId="2064" xr:uid="{AFBC13BA-F21D-46A9-A609-55360F788B83}"/>
    <cellStyle name="20% - Accent1 4 8 2 3" xfId="2065" xr:uid="{869C2BDE-ABB3-4A3B-9005-656ADDBC8663}"/>
    <cellStyle name="20% - Accent1 4 8 2 3 2" xfId="2066" xr:uid="{9B6D00DA-6504-4FD5-BEA3-20192E36D828}"/>
    <cellStyle name="20% - Accent1 4 8 2 4" xfId="2067" xr:uid="{A2791D26-E6CC-487F-AA95-CCDFCC4D99F5}"/>
    <cellStyle name="20% - Accent1 4 8 3" xfId="2068" xr:uid="{B58744C6-C76C-4264-B51E-4544E66074B4}"/>
    <cellStyle name="20% - Accent1 4 8 3 2" xfId="2069" xr:uid="{7B2B002A-A6F6-4C90-83E4-89E0DE3CA093}"/>
    <cellStyle name="20% - Accent1 4 8 3 2 2" xfId="2070" xr:uid="{120FC646-FDBA-4A93-8455-BF0EE5628015}"/>
    <cellStyle name="20% - Accent1 4 8 3 3" xfId="2071" xr:uid="{FD2B8D27-0960-44C8-A011-F8ED8CAE2CF9}"/>
    <cellStyle name="20% - Accent1 4 8 4" xfId="2072" xr:uid="{EB0F3D2A-E6F9-4CEA-B491-0C2622BFABC4}"/>
    <cellStyle name="20% - Accent1 4 8 4 2" xfId="2073" xr:uid="{03191CFB-4A2D-4DCC-9E64-FF3CF2CABD84}"/>
    <cellStyle name="20% - Accent1 4 8 5" xfId="2074" xr:uid="{67B71F8D-47AE-4623-80C4-97F0A8A1C9EB}"/>
    <cellStyle name="20% - Accent1 4 9" xfId="2075" xr:uid="{5F10251D-F029-4F54-B97F-D940B943F963}"/>
    <cellStyle name="20% - Accent1 4 9 2" xfId="2076" xr:uid="{769775C4-14D1-439E-BA5B-4429771B554C}"/>
    <cellStyle name="20% - Accent1 4 9 2 2" xfId="2077" xr:uid="{B13F51B6-E7F1-446C-9169-F3831DC03B48}"/>
    <cellStyle name="20% - Accent1 4 9 2 2 2" xfId="2078" xr:uid="{F69410B7-0F9C-4990-833C-322D7CAE8815}"/>
    <cellStyle name="20% - Accent1 4 9 2 2 2 2" xfId="2079" xr:uid="{A13753F0-5600-47FE-8898-3BF53021EC26}"/>
    <cellStyle name="20% - Accent1 4 9 2 2 3" xfId="2080" xr:uid="{622595B4-4606-467A-9937-7FA9E1000668}"/>
    <cellStyle name="20% - Accent1 4 9 2 3" xfId="2081" xr:uid="{4DCD9A81-F50E-47B9-9665-0B542DB6EF7A}"/>
    <cellStyle name="20% - Accent1 4 9 2 3 2" xfId="2082" xr:uid="{BD12767E-281D-4719-81E4-DB069BB058DF}"/>
    <cellStyle name="20% - Accent1 4 9 2 4" xfId="2083" xr:uid="{F856593B-3415-4D0E-8404-1F2879527BEC}"/>
    <cellStyle name="20% - Accent1 4 9 3" xfId="2084" xr:uid="{290E38FE-64E7-457C-8521-A8355F00318A}"/>
    <cellStyle name="20% - Accent1 4 9 3 2" xfId="2085" xr:uid="{CFE65985-27AD-456A-98E4-D9BFB24DC23A}"/>
    <cellStyle name="20% - Accent1 4 9 3 2 2" xfId="2086" xr:uid="{FAEB3FF2-E725-4A99-B001-511598178991}"/>
    <cellStyle name="20% - Accent1 4 9 3 3" xfId="2087" xr:uid="{6A3EE375-20A0-400E-8BB2-0C28BF8ADA3D}"/>
    <cellStyle name="20% - Accent1 4 9 4" xfId="2088" xr:uid="{73F63B13-9A33-4302-9610-C50CCC2B0C69}"/>
    <cellStyle name="20% - Accent1 4 9 4 2" xfId="2089" xr:uid="{02896C5D-2B42-4795-B38C-6D2CD2086DAA}"/>
    <cellStyle name="20% - Accent1 4 9 5" xfId="2090" xr:uid="{D7FDD8D1-5088-464C-BE73-2D60B136783A}"/>
    <cellStyle name="20% - Accent1 4_Asset Register (new)" xfId="2091" xr:uid="{64DD16DA-5041-4E89-A378-DB2E29163190}"/>
    <cellStyle name="20% - Accent1 5" xfId="2092" xr:uid="{C7110D19-22AF-44EA-8A47-C11DF15D4511}"/>
    <cellStyle name="20% - Accent1 5 10" xfId="2093" xr:uid="{A649FBA6-C09B-4504-A271-A0D25B5C82C0}"/>
    <cellStyle name="20% - Accent1 5 10 2" xfId="2094" xr:uid="{292F1CB6-EBFC-425E-A378-808F3B928691}"/>
    <cellStyle name="20% - Accent1 5 11" xfId="2095" xr:uid="{5C299FED-A281-4E5E-AA23-8F472B4C8DA3}"/>
    <cellStyle name="20% - Accent1 5 12" xfId="2096" xr:uid="{32FA5368-685A-485E-AD2C-C272F29C058D}"/>
    <cellStyle name="20% - Accent1 5 2" xfId="2097" xr:uid="{CC95D5CA-AF85-4C67-A792-EF6B527B851C}"/>
    <cellStyle name="20% - Accent1 5 2 10" xfId="2098" xr:uid="{E8C9A577-817E-4FB4-B553-61061661D8F4}"/>
    <cellStyle name="20% - Accent1 5 2 11" xfId="2099" xr:uid="{2C6AA7FB-A5BE-42A9-A459-FFBC99F7DE86}"/>
    <cellStyle name="20% - Accent1 5 2 2" xfId="2100" xr:uid="{A6531649-F797-4A50-812B-E8F91D37DE5B}"/>
    <cellStyle name="20% - Accent1 5 2 2 2" xfId="2101" xr:uid="{B71DEA7D-1B0C-4B05-8ED0-CB79198E6FD2}"/>
    <cellStyle name="20% - Accent1 5 2 2 2 2" xfId="2102" xr:uid="{623B6347-E555-4C24-8C61-3B3EEA227099}"/>
    <cellStyle name="20% - Accent1 5 2 2 2 2 2" xfId="2103" xr:uid="{D52D036B-3B54-4FB2-AFE7-8A4F68A37500}"/>
    <cellStyle name="20% - Accent1 5 2 2 2 2 2 2" xfId="2104" xr:uid="{2CCA57B6-29D6-4064-A70D-7AAC2647020D}"/>
    <cellStyle name="20% - Accent1 5 2 2 2 2 3" xfId="2105" xr:uid="{CD6C728E-2102-465B-AB41-155AC581DC54}"/>
    <cellStyle name="20% - Accent1 5 2 2 2 3" xfId="2106" xr:uid="{449F33B7-4045-4ABB-A77B-C31EEB038C6E}"/>
    <cellStyle name="20% - Accent1 5 2 2 2 3 2" xfId="2107" xr:uid="{3767377E-B441-42CA-9621-ABA7E3CA60DD}"/>
    <cellStyle name="20% - Accent1 5 2 2 2 4" xfId="2108" xr:uid="{1308A913-6367-45D0-9FA6-1FA7852FB21D}"/>
    <cellStyle name="20% - Accent1 5 2 2 2 5" xfId="2109" xr:uid="{697FBF37-BA71-4370-9B64-B25168105E2D}"/>
    <cellStyle name="20% - Accent1 5 2 2 3" xfId="2110" xr:uid="{6C97B42E-EE94-4742-B38A-169363BC48C1}"/>
    <cellStyle name="20% - Accent1 5 2 2 3 2" xfId="2111" xr:uid="{898AC995-BF30-4DC9-84E9-646674D36736}"/>
    <cellStyle name="20% - Accent1 5 2 2 3 2 2" xfId="2112" xr:uid="{E93A91A5-AFBC-4841-B3A3-6E0EAD66F738}"/>
    <cellStyle name="20% - Accent1 5 2 2 3 3" xfId="2113" xr:uid="{C9D03515-DDFD-4EE2-A61D-29E5E4CABB9C}"/>
    <cellStyle name="20% - Accent1 5 2 2 4" xfId="2114" xr:uid="{04553FFF-D619-4169-931E-A054B11DA43F}"/>
    <cellStyle name="20% - Accent1 5 2 2 4 2" xfId="2115" xr:uid="{1E74949A-16BD-4F98-A4C8-5BA03D4167C5}"/>
    <cellStyle name="20% - Accent1 5 2 2 5" xfId="2116" xr:uid="{2C1C7FDF-897A-4168-8C23-5BBCE7AEE59B}"/>
    <cellStyle name="20% - Accent1 5 2 2 5 2" xfId="2117" xr:uid="{ABDB2F92-3437-45C9-8E87-6AC8FD175401}"/>
    <cellStyle name="20% - Accent1 5 2 2 6" xfId="2118" xr:uid="{FA194174-0152-4125-BF95-3BCBE7DB008A}"/>
    <cellStyle name="20% - Accent1 5 2 2 7" xfId="2119" xr:uid="{18DC790D-5215-4DED-8326-02ED90543B60}"/>
    <cellStyle name="20% - Accent1 5 2 3" xfId="2120" xr:uid="{F69D8736-61D4-4400-A1AC-160EAFA5D08A}"/>
    <cellStyle name="20% - Accent1 5 2 3 2" xfId="2121" xr:uid="{91DBCAE1-83F7-40F4-AC7D-21BB16CCFB2D}"/>
    <cellStyle name="20% - Accent1 5 2 3 2 2" xfId="2122" xr:uid="{4BBDE7C6-136C-4DDE-9A5C-28D367EBD14E}"/>
    <cellStyle name="20% - Accent1 5 2 3 2 2 2" xfId="2123" xr:uid="{9FCF9B1E-0DA3-4C28-A755-C873C6087DD4}"/>
    <cellStyle name="20% - Accent1 5 2 3 2 2 2 2" xfId="2124" xr:uid="{E9551EA4-A716-445B-983A-939E69765A98}"/>
    <cellStyle name="20% - Accent1 5 2 3 2 2 3" xfId="2125" xr:uid="{0E0CBF76-BC6B-429B-9308-56AFB685E00C}"/>
    <cellStyle name="20% - Accent1 5 2 3 2 3" xfId="2126" xr:uid="{3331929D-6C4E-4549-8369-1D156C87F598}"/>
    <cellStyle name="20% - Accent1 5 2 3 2 3 2" xfId="2127" xr:uid="{3CD90773-E074-431B-85AF-4C2D3647DEFB}"/>
    <cellStyle name="20% - Accent1 5 2 3 2 4" xfId="2128" xr:uid="{0D50A1FA-8D03-4AAA-9589-60882F4567DA}"/>
    <cellStyle name="20% - Accent1 5 2 3 2 5" xfId="2129" xr:uid="{68226183-2CA1-4359-BC39-9B6661921183}"/>
    <cellStyle name="20% - Accent1 5 2 3 3" xfId="2130" xr:uid="{4FB5FBC7-EAA0-4211-A6EB-6BD56A9B826F}"/>
    <cellStyle name="20% - Accent1 5 2 3 3 2" xfId="2131" xr:uid="{EE099369-B713-4783-A59D-E02DF2B427F9}"/>
    <cellStyle name="20% - Accent1 5 2 3 3 2 2" xfId="2132" xr:uid="{3CC08F3C-1B50-4A50-ADF9-2BD34790EFAB}"/>
    <cellStyle name="20% - Accent1 5 2 3 3 3" xfId="2133" xr:uid="{79953E24-7FAC-4A38-BA7E-82DC13DE57EA}"/>
    <cellStyle name="20% - Accent1 5 2 3 4" xfId="2134" xr:uid="{1F37A24B-8EDF-4572-A447-DCCA169635A6}"/>
    <cellStyle name="20% - Accent1 5 2 3 4 2" xfId="2135" xr:uid="{9E42BF9C-1AF1-49DB-ADA0-C92978967A4B}"/>
    <cellStyle name="20% - Accent1 5 2 3 5" xfId="2136" xr:uid="{BF9861F4-6D06-4936-9F18-62E642FB68F9}"/>
    <cellStyle name="20% - Accent1 5 2 3 6" xfId="2137" xr:uid="{E98B8608-DB42-437F-A3B9-8913CC351E5A}"/>
    <cellStyle name="20% - Accent1 5 2 4" xfId="2138" xr:uid="{4E75F921-EDFA-4D8E-A138-CD4A31A76A2F}"/>
    <cellStyle name="20% - Accent1 5 2 4 2" xfId="2139" xr:uid="{A0E99B47-4DEC-4FE3-92BA-C98693E656E8}"/>
    <cellStyle name="20% - Accent1 5 2 4 2 2" xfId="2140" xr:uid="{F5DCF08D-5272-4CA2-80D0-B36144F2405F}"/>
    <cellStyle name="20% - Accent1 5 2 4 2 2 2" xfId="2141" xr:uid="{8F823E9F-9059-4CCD-99AF-C07603B66473}"/>
    <cellStyle name="20% - Accent1 5 2 4 2 2 2 2" xfId="2142" xr:uid="{9B5CE5A0-4C29-4C9E-8050-5A15D6220632}"/>
    <cellStyle name="20% - Accent1 5 2 4 2 2 3" xfId="2143" xr:uid="{F03D10F8-ED38-4F84-9C48-D6724D24705D}"/>
    <cellStyle name="20% - Accent1 5 2 4 2 3" xfId="2144" xr:uid="{AC0B1C6D-8777-4C89-B9AA-6CB8A6ABE300}"/>
    <cellStyle name="20% - Accent1 5 2 4 2 3 2" xfId="2145" xr:uid="{001FC2DD-40CF-4790-9905-F1FAA80B5B44}"/>
    <cellStyle name="20% - Accent1 5 2 4 2 4" xfId="2146" xr:uid="{418A6D35-717F-40C4-BFE5-BB61B2D09FF2}"/>
    <cellStyle name="20% - Accent1 5 2 4 3" xfId="2147" xr:uid="{E30EABDF-5F7B-4402-8FDC-C6D347E61768}"/>
    <cellStyle name="20% - Accent1 5 2 4 3 2" xfId="2148" xr:uid="{9C8CFB2A-6473-4E2F-9F9A-8A93FA67D16E}"/>
    <cellStyle name="20% - Accent1 5 2 4 3 2 2" xfId="2149" xr:uid="{59E3143C-F721-4D07-893D-C6212ADFA861}"/>
    <cellStyle name="20% - Accent1 5 2 4 3 3" xfId="2150" xr:uid="{81524537-C7D2-4032-A405-46B4444B7CDC}"/>
    <cellStyle name="20% - Accent1 5 2 4 4" xfId="2151" xr:uid="{E5828878-177D-4BC4-888C-0D6E8B183F9E}"/>
    <cellStyle name="20% - Accent1 5 2 4 4 2" xfId="2152" xr:uid="{62DBC2D4-64DC-41E8-A672-C89443089874}"/>
    <cellStyle name="20% - Accent1 5 2 4 5" xfId="2153" xr:uid="{86675510-B9E9-4F61-A58A-370E46A7F3C7}"/>
    <cellStyle name="20% - Accent1 5 2 4 6" xfId="2154" xr:uid="{4A01B0A3-A102-4CD8-AD82-8B62B60DAFEA}"/>
    <cellStyle name="20% - Accent1 5 2 5" xfId="2155" xr:uid="{970E8FD4-1F1A-42FF-AD00-5873F49E6249}"/>
    <cellStyle name="20% - Accent1 5 2 5 2" xfId="2156" xr:uid="{D4C17B81-DF20-4562-9B88-674DA55DA360}"/>
    <cellStyle name="20% - Accent1 5 2 5 2 2" xfId="2157" xr:uid="{D45D9BA0-9FC8-4B89-9532-F0596D74B218}"/>
    <cellStyle name="20% - Accent1 5 2 5 2 2 2" xfId="2158" xr:uid="{A68B4F67-6069-4CE6-BF32-33E4430B08F8}"/>
    <cellStyle name="20% - Accent1 5 2 5 2 2 2 2" xfId="2159" xr:uid="{A57F9647-2F67-453D-9FBB-9FC23B887C01}"/>
    <cellStyle name="20% - Accent1 5 2 5 2 2 3" xfId="2160" xr:uid="{70EF2B8B-F9F2-49F2-838B-FFC2097C8630}"/>
    <cellStyle name="20% - Accent1 5 2 5 2 3" xfId="2161" xr:uid="{82605C41-CA9E-4DE8-AF99-6806DB7532D8}"/>
    <cellStyle name="20% - Accent1 5 2 5 2 3 2" xfId="2162" xr:uid="{F4F48C09-6F8C-45A7-A6C3-A4EE07C05C6D}"/>
    <cellStyle name="20% - Accent1 5 2 5 2 4" xfId="2163" xr:uid="{EA739410-2B61-446C-89DB-7E0FED40E63F}"/>
    <cellStyle name="20% - Accent1 5 2 5 3" xfId="2164" xr:uid="{40CD7F57-C5D1-4813-AF7F-124846B03B6D}"/>
    <cellStyle name="20% - Accent1 5 2 5 3 2" xfId="2165" xr:uid="{E3024F6B-F45B-402A-A040-658B35771755}"/>
    <cellStyle name="20% - Accent1 5 2 5 3 2 2" xfId="2166" xr:uid="{A691D4A9-22FC-4DD0-834C-48B283DBD398}"/>
    <cellStyle name="20% - Accent1 5 2 5 3 3" xfId="2167" xr:uid="{49057550-18DA-4B61-B3D9-112F78317EEE}"/>
    <cellStyle name="20% - Accent1 5 2 5 4" xfId="2168" xr:uid="{17857A4E-8AE2-456A-B850-19A401B31920}"/>
    <cellStyle name="20% - Accent1 5 2 5 4 2" xfId="2169" xr:uid="{374E4CAE-CC95-449E-8D68-067039F184C8}"/>
    <cellStyle name="20% - Accent1 5 2 5 5" xfId="2170" xr:uid="{39D736AF-A443-4CC9-92AA-220FAFD358FF}"/>
    <cellStyle name="20% - Accent1 5 2 6" xfId="2171" xr:uid="{E31C4659-55E1-4675-8C00-D09C2055C081}"/>
    <cellStyle name="20% - Accent1 5 2 6 2" xfId="2172" xr:uid="{C14FFE84-30EC-435F-9FE6-950A183B8D71}"/>
    <cellStyle name="20% - Accent1 5 2 6 2 2" xfId="2173" xr:uid="{E56BA669-61E6-4D77-B240-858343D0B37A}"/>
    <cellStyle name="20% - Accent1 5 2 6 2 2 2" xfId="2174" xr:uid="{95611208-0915-4F11-A9A9-C7E5AE775EFD}"/>
    <cellStyle name="20% - Accent1 5 2 6 2 3" xfId="2175" xr:uid="{0DF41208-A622-4F1C-ABB4-D3675A5C67E6}"/>
    <cellStyle name="20% - Accent1 5 2 6 3" xfId="2176" xr:uid="{1E39491C-9154-420B-BBB1-B8D1009E3DCB}"/>
    <cellStyle name="20% - Accent1 5 2 6 3 2" xfId="2177" xr:uid="{CB7765C3-C17B-4145-816B-1E9A35FA86F8}"/>
    <cellStyle name="20% - Accent1 5 2 6 4" xfId="2178" xr:uid="{1D3E7C33-42A5-424F-A285-8DBE6FE3F826}"/>
    <cellStyle name="20% - Accent1 5 2 7" xfId="2179" xr:uid="{BDBDD1C8-190D-4560-8606-409E32FBA3E5}"/>
    <cellStyle name="20% - Accent1 5 2 7 2" xfId="2180" xr:uid="{0B878CFF-10E9-4219-A71E-AACFDED45F57}"/>
    <cellStyle name="20% - Accent1 5 2 7 2 2" xfId="2181" xr:uid="{573CAC10-2EE1-4921-ABEA-C616FD7C3E6E}"/>
    <cellStyle name="20% - Accent1 5 2 7 3" xfId="2182" xr:uid="{60D70B64-094C-4EA4-B0AA-5510A6D40A1A}"/>
    <cellStyle name="20% - Accent1 5 2 8" xfId="2183" xr:uid="{7F1BAE5F-6AEE-4DB9-9AE5-4E63C241BAF1}"/>
    <cellStyle name="20% - Accent1 5 2 8 2" xfId="2184" xr:uid="{54E3027C-C283-4F96-BCB2-860733598606}"/>
    <cellStyle name="20% - Accent1 5 2 9" xfId="2185" xr:uid="{764AC4ED-7858-47DD-BE0E-2DC1E5F2F288}"/>
    <cellStyle name="20% - Accent1 5 2 9 2" xfId="2186" xr:uid="{E28B2F1F-D508-4766-9D47-BCB935C1CCD1}"/>
    <cellStyle name="20% - Accent1 5 3" xfId="2187" xr:uid="{403BB52A-B482-453D-B1C4-05EA7AB04BBA}"/>
    <cellStyle name="20% - Accent1 5 3 2" xfId="2188" xr:uid="{69AE8611-4236-4579-8AFE-93A72DD75653}"/>
    <cellStyle name="20% - Accent1 5 3 2 2" xfId="2189" xr:uid="{DA7486E9-C881-4125-9017-882A238FF243}"/>
    <cellStyle name="20% - Accent1 5 3 2 2 2" xfId="2190" xr:uid="{187BB4CE-E6F8-433D-9092-EBDE2323ADE3}"/>
    <cellStyle name="20% - Accent1 5 3 2 2 2 2" xfId="2191" xr:uid="{077F3A1A-E423-4372-B5F0-FE41FF8F99C6}"/>
    <cellStyle name="20% - Accent1 5 3 2 2 3" xfId="2192" xr:uid="{23D2AB69-9C7C-45A4-B52D-FDD939AFF87F}"/>
    <cellStyle name="20% - Accent1 5 3 2 3" xfId="2193" xr:uid="{5FA8BF65-A172-4FB9-A20C-7DDC3E4504CD}"/>
    <cellStyle name="20% - Accent1 5 3 2 3 2" xfId="2194" xr:uid="{C31FF10E-3B35-48B8-9DF2-0F124C30B0FF}"/>
    <cellStyle name="20% - Accent1 5 3 2 4" xfId="2195" xr:uid="{A6617AF3-ABE1-4E32-963F-F1879ECAC5E9}"/>
    <cellStyle name="20% - Accent1 5 3 2 5" xfId="2196" xr:uid="{495457D1-D584-4741-908A-221A6786E4F7}"/>
    <cellStyle name="20% - Accent1 5 3 3" xfId="2197" xr:uid="{99F7868B-FCD9-45E5-BF23-1CE489C87084}"/>
    <cellStyle name="20% - Accent1 5 3 3 2" xfId="2198" xr:uid="{192F16C5-37C5-47CD-B0B9-E6075CCFE182}"/>
    <cellStyle name="20% - Accent1 5 3 3 2 2" xfId="2199" xr:uid="{E855C9AA-BEC7-418A-BC7D-3213FFA7DDB6}"/>
    <cellStyle name="20% - Accent1 5 3 3 3" xfId="2200" xr:uid="{FEBF63FA-2208-4959-AAAC-BB20D3384435}"/>
    <cellStyle name="20% - Accent1 5 3 4" xfId="2201" xr:uid="{B230F34C-AD1F-4EAE-8070-539CD1FAE566}"/>
    <cellStyle name="20% - Accent1 5 3 4 2" xfId="2202" xr:uid="{4E258060-6C58-49D8-85FF-178FB0D5DF8C}"/>
    <cellStyle name="20% - Accent1 5 3 5" xfId="2203" xr:uid="{08314C04-0722-4690-AA9B-0A3B10CC1676}"/>
    <cellStyle name="20% - Accent1 5 3 5 2" xfId="2204" xr:uid="{496F1D6E-BE78-475D-A147-8E86984A4601}"/>
    <cellStyle name="20% - Accent1 5 3 6" xfId="2205" xr:uid="{68D53EF5-AFE7-4DFC-8422-C1262BCD2D62}"/>
    <cellStyle name="20% - Accent1 5 3 7" xfId="2206" xr:uid="{E8D2D5C2-5076-4321-BF3E-5ECD217DA8CB}"/>
    <cellStyle name="20% - Accent1 5 4" xfId="2207" xr:uid="{BDF19A0C-4201-495D-802A-5173D6F857C5}"/>
    <cellStyle name="20% - Accent1 5 4 2" xfId="2208" xr:uid="{3EF42B0E-6566-4346-B72D-3FD74C4F5B4B}"/>
    <cellStyle name="20% - Accent1 5 4 2 2" xfId="2209" xr:uid="{416FC528-1349-43A1-BDC1-E82208B5019E}"/>
    <cellStyle name="20% - Accent1 5 4 2 2 2" xfId="2210" xr:uid="{F82A9CD4-2058-4F49-803C-90CF16A0E1C8}"/>
    <cellStyle name="20% - Accent1 5 4 2 2 2 2" xfId="2211" xr:uid="{4EFF4BCC-4486-40ED-97D5-CD26BD779A83}"/>
    <cellStyle name="20% - Accent1 5 4 2 2 3" xfId="2212" xr:uid="{76ACCC57-0C7F-40AA-A206-68DB9AD31AA6}"/>
    <cellStyle name="20% - Accent1 5 4 2 3" xfId="2213" xr:uid="{8AAB3B5F-D4E3-4CC7-A8D4-1471F6835731}"/>
    <cellStyle name="20% - Accent1 5 4 2 3 2" xfId="2214" xr:uid="{6828F095-F294-4305-9EC4-5023C9A0D3B9}"/>
    <cellStyle name="20% - Accent1 5 4 2 4" xfId="2215" xr:uid="{74D813DB-8DD1-4ACF-9A41-F1595A1FBF90}"/>
    <cellStyle name="20% - Accent1 5 4 2 5" xfId="2216" xr:uid="{EB9C0500-3750-4CB6-A75B-285D0E99DCD0}"/>
    <cellStyle name="20% - Accent1 5 4 3" xfId="2217" xr:uid="{15638234-DB97-4374-89CC-2480E7CF99C4}"/>
    <cellStyle name="20% - Accent1 5 4 3 2" xfId="2218" xr:uid="{EDE8B71F-558A-4596-9E07-EBB687DF9BB2}"/>
    <cellStyle name="20% - Accent1 5 4 3 2 2" xfId="2219" xr:uid="{1A34585F-6ECB-4B0A-8064-7CC1C23C7FA8}"/>
    <cellStyle name="20% - Accent1 5 4 3 3" xfId="2220" xr:uid="{46CC39EA-9A7B-48A5-AB74-1579F0681134}"/>
    <cellStyle name="20% - Accent1 5 4 4" xfId="2221" xr:uid="{D628F199-6C91-44FC-A708-66DF50EF4571}"/>
    <cellStyle name="20% - Accent1 5 4 4 2" xfId="2222" xr:uid="{0211A41D-0BBD-42AE-B952-1AA57D3B628D}"/>
    <cellStyle name="20% - Accent1 5 4 5" xfId="2223" xr:uid="{F54F66A4-2ECD-417C-AA69-A62131D1AC95}"/>
    <cellStyle name="20% - Accent1 5 4 6" xfId="2224" xr:uid="{4194C178-62E3-49AC-8531-83A5A78EE26D}"/>
    <cellStyle name="20% - Accent1 5 5" xfId="2225" xr:uid="{A2EAFF18-2C5D-42A4-87F7-1C7A19587D5B}"/>
    <cellStyle name="20% - Accent1 5 5 2" xfId="2226" xr:uid="{BF03B8A9-580B-490F-819E-63B9785A4FA3}"/>
    <cellStyle name="20% - Accent1 5 5 2 2" xfId="2227" xr:uid="{E52F3341-77FD-46D7-A893-9E6ECDA1A3BC}"/>
    <cellStyle name="20% - Accent1 5 5 2 2 2" xfId="2228" xr:uid="{6D31767D-8EA0-447D-9921-AF261DF88310}"/>
    <cellStyle name="20% - Accent1 5 5 2 2 2 2" xfId="2229" xr:uid="{E4169CD6-A4B5-44DB-B417-1E987124AE2F}"/>
    <cellStyle name="20% - Accent1 5 5 2 2 3" xfId="2230" xr:uid="{57F1D00F-D083-413C-967D-9D12810327ED}"/>
    <cellStyle name="20% - Accent1 5 5 2 3" xfId="2231" xr:uid="{01A7BB23-80E8-4411-909B-557C12D0062D}"/>
    <cellStyle name="20% - Accent1 5 5 2 3 2" xfId="2232" xr:uid="{A232CF7B-242B-4F17-841D-5CCF9427F252}"/>
    <cellStyle name="20% - Accent1 5 5 2 4" xfId="2233" xr:uid="{14A36F24-0D24-44E5-9E27-93457E95A68E}"/>
    <cellStyle name="20% - Accent1 5 5 3" xfId="2234" xr:uid="{73D3447B-2F96-4826-BC31-BB9754F4CC64}"/>
    <cellStyle name="20% - Accent1 5 5 3 2" xfId="2235" xr:uid="{EF71F55D-EB13-4BF8-BF09-4671364E271F}"/>
    <cellStyle name="20% - Accent1 5 5 3 2 2" xfId="2236" xr:uid="{44472353-7E8B-42B2-9E39-13BE7334F770}"/>
    <cellStyle name="20% - Accent1 5 5 3 3" xfId="2237" xr:uid="{EA062A27-1D69-4E1F-81A6-1A41C6A415DF}"/>
    <cellStyle name="20% - Accent1 5 5 4" xfId="2238" xr:uid="{A6782646-97D8-43C3-8372-B1D5769E1354}"/>
    <cellStyle name="20% - Accent1 5 5 4 2" xfId="2239" xr:uid="{E17A8B77-F84A-4D62-B9B7-B22106A9D32E}"/>
    <cellStyle name="20% - Accent1 5 5 5" xfId="2240" xr:uid="{BC1E0784-418A-45B3-85C3-19E01E77A184}"/>
    <cellStyle name="20% - Accent1 5 5 6" xfId="2241" xr:uid="{10657840-5150-43E1-8235-F8314EDF24DD}"/>
    <cellStyle name="20% - Accent1 5 6" xfId="2242" xr:uid="{85D7EE13-FBD6-4C59-8DEA-0D4A4550E3FE}"/>
    <cellStyle name="20% - Accent1 5 6 2" xfId="2243" xr:uid="{448C8245-3557-49F3-8B4F-136E9BF2514D}"/>
    <cellStyle name="20% - Accent1 5 6 2 2" xfId="2244" xr:uid="{F4D4B0A2-68BB-4E08-A555-68E45B300F28}"/>
    <cellStyle name="20% - Accent1 5 6 2 2 2" xfId="2245" xr:uid="{F3A0FE66-8358-4EE2-9860-F62D725966FE}"/>
    <cellStyle name="20% - Accent1 5 6 2 2 2 2" xfId="2246" xr:uid="{08546F63-E60E-4CBA-947C-A31D26D2DA95}"/>
    <cellStyle name="20% - Accent1 5 6 2 2 3" xfId="2247" xr:uid="{99B1695F-4CE8-4F86-BC50-ACB8D3446D9B}"/>
    <cellStyle name="20% - Accent1 5 6 2 3" xfId="2248" xr:uid="{459EA0B2-8CB2-4612-BB3C-159A2E509DCE}"/>
    <cellStyle name="20% - Accent1 5 6 2 3 2" xfId="2249" xr:uid="{2FC95577-5954-4F14-9766-C3969597D1C9}"/>
    <cellStyle name="20% - Accent1 5 6 2 4" xfId="2250" xr:uid="{48D4612E-9533-4355-AD80-47118D01F4F3}"/>
    <cellStyle name="20% - Accent1 5 6 3" xfId="2251" xr:uid="{59EB8375-0101-4B4F-821E-3F650C895389}"/>
    <cellStyle name="20% - Accent1 5 6 3 2" xfId="2252" xr:uid="{4E71F4EB-9BBE-4206-B9A6-464FC008C302}"/>
    <cellStyle name="20% - Accent1 5 6 3 2 2" xfId="2253" xr:uid="{764CABBE-D321-4B2F-AEE0-7D01BFFE8910}"/>
    <cellStyle name="20% - Accent1 5 6 3 3" xfId="2254" xr:uid="{6A202589-51CD-4DBD-B503-9B174079DBCA}"/>
    <cellStyle name="20% - Accent1 5 6 4" xfId="2255" xr:uid="{B50BC9EC-A2E7-494E-84FC-1BB162FFE1FF}"/>
    <cellStyle name="20% - Accent1 5 6 4 2" xfId="2256" xr:uid="{31A6070F-B7C5-493B-AF28-65C602F3F1E6}"/>
    <cellStyle name="20% - Accent1 5 6 5" xfId="2257" xr:uid="{97DD80DB-3700-4F9A-BA26-C24E454AA5F3}"/>
    <cellStyle name="20% - Accent1 5 7" xfId="2258" xr:uid="{A3B727F0-1FBA-4EB7-A0AE-C3A064AF8CAE}"/>
    <cellStyle name="20% - Accent1 5 7 2" xfId="2259" xr:uid="{1899EB38-F97E-4938-9275-B47AA3BBE998}"/>
    <cellStyle name="20% - Accent1 5 7 2 2" xfId="2260" xr:uid="{C08E9CAC-F58B-4982-9876-0964988024EB}"/>
    <cellStyle name="20% - Accent1 5 7 2 2 2" xfId="2261" xr:uid="{FD64D184-2B10-43F7-9233-BEA406F8558B}"/>
    <cellStyle name="20% - Accent1 5 7 2 3" xfId="2262" xr:uid="{D0FD4363-A1BF-4794-9B30-442EEE2373AD}"/>
    <cellStyle name="20% - Accent1 5 7 3" xfId="2263" xr:uid="{4C29DB0F-E443-4F3D-8A19-74BCFBB7D4A2}"/>
    <cellStyle name="20% - Accent1 5 7 3 2" xfId="2264" xr:uid="{8A9F8A66-6153-4A0D-891C-57F4CD994A10}"/>
    <cellStyle name="20% - Accent1 5 7 4" xfId="2265" xr:uid="{AD2D3BC1-F48D-4F99-92F3-6BC7C439162E}"/>
    <cellStyle name="20% - Accent1 5 8" xfId="2266" xr:uid="{C7D9443C-F7F8-4049-B0A7-4C9ABC85C234}"/>
    <cellStyle name="20% - Accent1 5 8 2" xfId="2267" xr:uid="{FFCA7293-CE0B-43F8-A4EE-73977A168C1E}"/>
    <cellStyle name="20% - Accent1 5 8 2 2" xfId="2268" xr:uid="{D9EC4B79-D0F3-40E9-A4BB-9C87E8753BF5}"/>
    <cellStyle name="20% - Accent1 5 8 3" xfId="2269" xr:uid="{963E2E9B-8D0A-4CE8-8625-64991FA47E1A}"/>
    <cellStyle name="20% - Accent1 5 9" xfId="2270" xr:uid="{AC8F0604-9523-438B-928D-18E270E4F0E0}"/>
    <cellStyle name="20% - Accent1 5 9 2" xfId="2271" xr:uid="{28C1B200-EAA2-4805-B725-A92241F79F16}"/>
    <cellStyle name="20% - Accent1 6" xfId="2272" xr:uid="{240795EE-AB0A-4014-9251-5BD2A9BABB33}"/>
    <cellStyle name="20% - Accent1 6 10" xfId="2273" xr:uid="{5B273BC3-65C8-493B-A580-65677E1BF6CA}"/>
    <cellStyle name="20% - Accent1 6 10 2" xfId="2274" xr:uid="{C2D112E8-F887-418C-B78D-510A01E5B7D0}"/>
    <cellStyle name="20% - Accent1 6 11" xfId="2275" xr:uid="{03A71034-A680-4229-A7C7-474C900868BF}"/>
    <cellStyle name="20% - Accent1 6 12" xfId="2276" xr:uid="{029DCEBA-CEA7-4C38-9D6F-EB07D01E2FE8}"/>
    <cellStyle name="20% - Accent1 6 2" xfId="2277" xr:uid="{94699E00-A528-4532-8003-4B27130DD4FF}"/>
    <cellStyle name="20% - Accent1 6 2 10" xfId="2278" xr:uid="{9E38E2F6-C2E8-4A06-B570-C0650FED1CE9}"/>
    <cellStyle name="20% - Accent1 6 2 11" xfId="2279" xr:uid="{1F9F5880-A29A-4ED3-AE68-C03C37F1F2BC}"/>
    <cellStyle name="20% - Accent1 6 2 2" xfId="2280" xr:uid="{F9E2884B-37A3-48AC-8106-C3C64370170A}"/>
    <cellStyle name="20% - Accent1 6 2 2 2" xfId="2281" xr:uid="{E7FBFFF6-C5DE-4E0C-B9E9-AC2D36D0D173}"/>
    <cellStyle name="20% - Accent1 6 2 2 2 2" xfId="2282" xr:uid="{6B7FC76E-BD47-4C91-ABE9-A8C2C91D9702}"/>
    <cellStyle name="20% - Accent1 6 2 2 2 2 2" xfId="2283" xr:uid="{EB94FB8B-CDE1-47CE-A668-C56E807E08EB}"/>
    <cellStyle name="20% - Accent1 6 2 2 2 2 2 2" xfId="2284" xr:uid="{F44BA6AF-C9F8-40D6-8002-7B9E35CA6342}"/>
    <cellStyle name="20% - Accent1 6 2 2 2 2 3" xfId="2285" xr:uid="{89207D91-70A8-46BD-83B7-658E09AC232A}"/>
    <cellStyle name="20% - Accent1 6 2 2 2 3" xfId="2286" xr:uid="{073456FE-2600-474A-A537-F138650331C8}"/>
    <cellStyle name="20% - Accent1 6 2 2 2 3 2" xfId="2287" xr:uid="{00C2F57F-A018-456C-AF61-6005D28B35D7}"/>
    <cellStyle name="20% - Accent1 6 2 2 2 4" xfId="2288" xr:uid="{D94802CA-9981-4747-A6BA-5E7B73004273}"/>
    <cellStyle name="20% - Accent1 6 2 2 2 5" xfId="2289" xr:uid="{8BEF5E50-A023-4FD0-AAF1-C5168A83EA13}"/>
    <cellStyle name="20% - Accent1 6 2 2 3" xfId="2290" xr:uid="{B9DDE932-2EF7-4850-82EE-EC6D0CB02AD6}"/>
    <cellStyle name="20% - Accent1 6 2 2 3 2" xfId="2291" xr:uid="{140E31CE-D333-4258-BB4E-99627CFD3289}"/>
    <cellStyle name="20% - Accent1 6 2 2 3 2 2" xfId="2292" xr:uid="{ABADB50B-0536-479C-8E90-22573FEC761D}"/>
    <cellStyle name="20% - Accent1 6 2 2 3 3" xfId="2293" xr:uid="{E9ACBF12-9EA5-494C-8D5B-23CF765DA492}"/>
    <cellStyle name="20% - Accent1 6 2 2 4" xfId="2294" xr:uid="{0345D1D5-57BB-48E3-9DED-168C52AF8789}"/>
    <cellStyle name="20% - Accent1 6 2 2 4 2" xfId="2295" xr:uid="{6051A76D-F996-43AF-84A6-6FE728187694}"/>
    <cellStyle name="20% - Accent1 6 2 2 5" xfId="2296" xr:uid="{ACBE16A4-FBC8-43BB-971D-CB2D349A3916}"/>
    <cellStyle name="20% - Accent1 6 2 2 6" xfId="2297" xr:uid="{F025D77E-F002-4A67-A90C-3F6F7D82D909}"/>
    <cellStyle name="20% - Accent1 6 2 3" xfId="2298" xr:uid="{22AC2205-8B65-4FCD-8498-40657B130244}"/>
    <cellStyle name="20% - Accent1 6 2 3 2" xfId="2299" xr:uid="{F1521A06-F682-462C-B4FA-741BD90BA2E2}"/>
    <cellStyle name="20% - Accent1 6 2 3 2 2" xfId="2300" xr:uid="{E7B291F7-72F0-47B3-97D1-E9ADC8F1976D}"/>
    <cellStyle name="20% - Accent1 6 2 3 2 2 2" xfId="2301" xr:uid="{53066AEF-565A-44A1-A873-2CCED9F124BD}"/>
    <cellStyle name="20% - Accent1 6 2 3 2 2 2 2" xfId="2302" xr:uid="{C3359936-74E5-4194-A62F-146AE8628352}"/>
    <cellStyle name="20% - Accent1 6 2 3 2 2 3" xfId="2303" xr:uid="{AA4D8F6F-6D4B-4E7C-BF3C-75DAD808AA30}"/>
    <cellStyle name="20% - Accent1 6 2 3 2 3" xfId="2304" xr:uid="{3D43F259-E5EA-4262-8E43-AD98BAF2ED69}"/>
    <cellStyle name="20% - Accent1 6 2 3 2 3 2" xfId="2305" xr:uid="{57CF7217-E5CC-4D17-90A3-462BE62F1904}"/>
    <cellStyle name="20% - Accent1 6 2 3 2 4" xfId="2306" xr:uid="{F71B1BB2-B6A5-4021-B097-37986FE125C4}"/>
    <cellStyle name="20% - Accent1 6 2 3 2 5" xfId="2307" xr:uid="{45EC1ACA-7A37-423D-A716-72AEA8606DC9}"/>
    <cellStyle name="20% - Accent1 6 2 3 3" xfId="2308" xr:uid="{BF4CAF2E-9CA2-4635-9FF4-6E7F805801A4}"/>
    <cellStyle name="20% - Accent1 6 2 3 3 2" xfId="2309" xr:uid="{A8AADC86-23E2-4316-B60A-067403324D56}"/>
    <cellStyle name="20% - Accent1 6 2 3 3 2 2" xfId="2310" xr:uid="{85AE3ED5-4843-44C2-A1BE-1CEE73AA9305}"/>
    <cellStyle name="20% - Accent1 6 2 3 3 3" xfId="2311" xr:uid="{8BAE3795-5180-4117-9DBC-A61F036F7687}"/>
    <cellStyle name="20% - Accent1 6 2 3 4" xfId="2312" xr:uid="{0217B7EF-F7BF-4CFD-A708-68A84595C6C9}"/>
    <cellStyle name="20% - Accent1 6 2 3 4 2" xfId="2313" xr:uid="{F5EFFA58-7C4F-46B2-B781-93A9B8FABC64}"/>
    <cellStyle name="20% - Accent1 6 2 3 5" xfId="2314" xr:uid="{B54B333D-7F63-4086-BAAE-3DFA2386F0FC}"/>
    <cellStyle name="20% - Accent1 6 2 3 6" xfId="2315" xr:uid="{09A9FC0A-1F15-47CC-91BB-C8DDFF7F93DC}"/>
    <cellStyle name="20% - Accent1 6 2 4" xfId="2316" xr:uid="{E0D41B56-894B-4FF0-B1F2-F9D4C5241503}"/>
    <cellStyle name="20% - Accent1 6 2 4 2" xfId="2317" xr:uid="{64306B58-1AE3-40E2-8E7A-91221E1E1237}"/>
    <cellStyle name="20% - Accent1 6 2 4 2 2" xfId="2318" xr:uid="{C187442B-0202-4729-A4DD-D07761602AB4}"/>
    <cellStyle name="20% - Accent1 6 2 4 2 2 2" xfId="2319" xr:uid="{F093B6D3-AA86-471A-BF82-F609D90204C0}"/>
    <cellStyle name="20% - Accent1 6 2 4 2 2 2 2" xfId="2320" xr:uid="{E3DCF936-D603-4992-BCBF-A856F7591890}"/>
    <cellStyle name="20% - Accent1 6 2 4 2 2 3" xfId="2321" xr:uid="{55B4ABA0-8F79-4617-B477-17B56067F1B0}"/>
    <cellStyle name="20% - Accent1 6 2 4 2 3" xfId="2322" xr:uid="{64557E28-440D-4B73-8AC3-44E64A313E14}"/>
    <cellStyle name="20% - Accent1 6 2 4 2 3 2" xfId="2323" xr:uid="{F81AE1C4-5338-4DB5-B623-057C6C2A33EE}"/>
    <cellStyle name="20% - Accent1 6 2 4 2 4" xfId="2324" xr:uid="{C709DBFA-0582-450D-9B29-1CE343617216}"/>
    <cellStyle name="20% - Accent1 6 2 4 3" xfId="2325" xr:uid="{B8B8CD33-63C9-4168-988A-998943D49683}"/>
    <cellStyle name="20% - Accent1 6 2 4 3 2" xfId="2326" xr:uid="{807A298B-5DC5-44F3-BBDB-765A76255260}"/>
    <cellStyle name="20% - Accent1 6 2 4 3 2 2" xfId="2327" xr:uid="{7C7EC503-BBF0-4F45-845E-533029023672}"/>
    <cellStyle name="20% - Accent1 6 2 4 3 3" xfId="2328" xr:uid="{5E09B2BB-98D6-4703-85DE-82AC53AB1BEF}"/>
    <cellStyle name="20% - Accent1 6 2 4 4" xfId="2329" xr:uid="{A4CB8DE7-CA36-4B31-8AA9-F8C67BB0339A}"/>
    <cellStyle name="20% - Accent1 6 2 4 4 2" xfId="2330" xr:uid="{D9082552-0BA6-40E4-AA22-3A24C34CCEB6}"/>
    <cellStyle name="20% - Accent1 6 2 4 5" xfId="2331" xr:uid="{8FF811D6-7F41-42F5-BC09-E6940050E1D0}"/>
    <cellStyle name="20% - Accent1 6 2 4 6" xfId="2332" xr:uid="{221BBD3F-0E77-4847-B18F-FAB4E3D420E0}"/>
    <cellStyle name="20% - Accent1 6 2 5" xfId="2333" xr:uid="{5EA02DAF-A92E-487F-87B2-82AAADD868B5}"/>
    <cellStyle name="20% - Accent1 6 2 5 2" xfId="2334" xr:uid="{A489A468-9B47-489E-8C44-0E050D92872D}"/>
    <cellStyle name="20% - Accent1 6 2 5 2 2" xfId="2335" xr:uid="{EFED9D20-C5C0-49AC-9D79-2F3E2AF88AE5}"/>
    <cellStyle name="20% - Accent1 6 2 5 2 2 2" xfId="2336" xr:uid="{613D78B5-C3D4-48A0-B0E5-A3E47E94543F}"/>
    <cellStyle name="20% - Accent1 6 2 5 2 2 2 2" xfId="2337" xr:uid="{47B547D1-3FF5-4660-96A9-42BAB1871367}"/>
    <cellStyle name="20% - Accent1 6 2 5 2 2 3" xfId="2338" xr:uid="{C0125C6C-7457-461F-9A27-3F62390AD2D9}"/>
    <cellStyle name="20% - Accent1 6 2 5 2 3" xfId="2339" xr:uid="{298A0369-7D91-4D2D-9234-66D55BFCDA79}"/>
    <cellStyle name="20% - Accent1 6 2 5 2 3 2" xfId="2340" xr:uid="{5FA311D5-8042-4836-9A31-A80E1A895A1B}"/>
    <cellStyle name="20% - Accent1 6 2 5 2 4" xfId="2341" xr:uid="{B6186814-7942-49F7-921D-750E5E2D85A2}"/>
    <cellStyle name="20% - Accent1 6 2 5 3" xfId="2342" xr:uid="{EDB3AEE4-C57F-40EF-901B-C87182E0EF95}"/>
    <cellStyle name="20% - Accent1 6 2 5 3 2" xfId="2343" xr:uid="{3F004DFF-1A0A-4349-94A1-5E728ADAB976}"/>
    <cellStyle name="20% - Accent1 6 2 5 3 2 2" xfId="2344" xr:uid="{4C015AF4-5BB1-4F50-8858-F56220BC70A8}"/>
    <cellStyle name="20% - Accent1 6 2 5 3 3" xfId="2345" xr:uid="{00F01159-2068-4AAB-82F3-FFCEDC755E33}"/>
    <cellStyle name="20% - Accent1 6 2 5 4" xfId="2346" xr:uid="{E139F065-D2F4-4420-9459-7C9A163C6126}"/>
    <cellStyle name="20% - Accent1 6 2 5 4 2" xfId="2347" xr:uid="{08EC4764-230E-4B44-984A-16DD9347CD9E}"/>
    <cellStyle name="20% - Accent1 6 2 5 5" xfId="2348" xr:uid="{74735E5B-812D-489C-BF90-6C0374908E4B}"/>
    <cellStyle name="20% - Accent1 6 2 6" xfId="2349" xr:uid="{080AC78D-259A-409F-8A77-0308FB555889}"/>
    <cellStyle name="20% - Accent1 6 2 6 2" xfId="2350" xr:uid="{F2C80F92-331C-45E6-9668-5E1D72612423}"/>
    <cellStyle name="20% - Accent1 6 2 6 2 2" xfId="2351" xr:uid="{8FCF3486-BA35-4E75-89CD-0252ECDEBF5C}"/>
    <cellStyle name="20% - Accent1 6 2 6 2 2 2" xfId="2352" xr:uid="{CF1283FC-563E-483C-B0E3-5840688203BD}"/>
    <cellStyle name="20% - Accent1 6 2 6 2 3" xfId="2353" xr:uid="{923BE1E5-ACA0-4BD5-BD26-FCCB3C6CF927}"/>
    <cellStyle name="20% - Accent1 6 2 6 3" xfId="2354" xr:uid="{5126C4E4-7737-4EF8-99BF-350DB9E18D42}"/>
    <cellStyle name="20% - Accent1 6 2 6 3 2" xfId="2355" xr:uid="{E02BFD56-7B88-4428-98F0-40844C03C469}"/>
    <cellStyle name="20% - Accent1 6 2 6 4" xfId="2356" xr:uid="{64615450-1428-40F3-A587-A74A90032B8C}"/>
    <cellStyle name="20% - Accent1 6 2 7" xfId="2357" xr:uid="{CBAC3CBF-A8C5-4FDA-BE65-9E65C6181B7A}"/>
    <cellStyle name="20% - Accent1 6 2 7 2" xfId="2358" xr:uid="{0C66EDED-0B3C-4F9D-8B6A-C48B1CF31DB8}"/>
    <cellStyle name="20% - Accent1 6 2 7 2 2" xfId="2359" xr:uid="{B3AEDD00-045C-4579-86CD-A1B569DCA037}"/>
    <cellStyle name="20% - Accent1 6 2 7 3" xfId="2360" xr:uid="{FA3E53FC-09E3-4FDE-8FA9-E638394DBEA1}"/>
    <cellStyle name="20% - Accent1 6 2 8" xfId="2361" xr:uid="{C0768110-0B0E-48F2-BE11-6840DE3CA307}"/>
    <cellStyle name="20% - Accent1 6 2 8 2" xfId="2362" xr:uid="{7D9B5453-6827-4AE5-993D-EC1346575A60}"/>
    <cellStyle name="20% - Accent1 6 2 9" xfId="2363" xr:uid="{41CA42BB-3EF2-498B-ACE0-B573DC9F8E5F}"/>
    <cellStyle name="20% - Accent1 6 2 9 2" xfId="2364" xr:uid="{7C8DC697-9DA4-4DC8-B383-06E4DD57C095}"/>
    <cellStyle name="20% - Accent1 6 3" xfId="2365" xr:uid="{EA63F7FB-ADAD-4BC1-9DB2-24C7364C4D38}"/>
    <cellStyle name="20% - Accent1 6 3 2" xfId="2366" xr:uid="{B52D7616-3EF9-4D2E-ADFD-531B09A957E9}"/>
    <cellStyle name="20% - Accent1 6 3 2 2" xfId="2367" xr:uid="{E8BD08CB-D171-483B-BA2A-DC72E4F63CA9}"/>
    <cellStyle name="20% - Accent1 6 3 2 2 2" xfId="2368" xr:uid="{0A69E791-5A71-4A33-9799-BA61079187C4}"/>
    <cellStyle name="20% - Accent1 6 3 2 2 2 2" xfId="2369" xr:uid="{A3A56CA1-1FCD-4527-9EC9-1469A1D00B5B}"/>
    <cellStyle name="20% - Accent1 6 3 2 2 3" xfId="2370" xr:uid="{94841768-D331-4B93-9362-45CCA764E7B9}"/>
    <cellStyle name="20% - Accent1 6 3 2 3" xfId="2371" xr:uid="{42E49D98-ACA9-4F60-A1D1-0595906D16B8}"/>
    <cellStyle name="20% - Accent1 6 3 2 3 2" xfId="2372" xr:uid="{96793C1E-1909-4887-B453-410DB594D2FD}"/>
    <cellStyle name="20% - Accent1 6 3 2 4" xfId="2373" xr:uid="{CF2064A6-1E94-48D1-B55A-71F72F83EB31}"/>
    <cellStyle name="20% - Accent1 6 3 2 5" xfId="2374" xr:uid="{9D91CBE1-8EF9-4782-9BBA-1F2D7F60801E}"/>
    <cellStyle name="20% - Accent1 6 3 3" xfId="2375" xr:uid="{8F0DFD0F-E1F3-43ED-A4EA-3B3B93109B87}"/>
    <cellStyle name="20% - Accent1 6 3 3 2" xfId="2376" xr:uid="{0D7EC9A2-14FF-42AE-A609-E2A99C267832}"/>
    <cellStyle name="20% - Accent1 6 3 3 2 2" xfId="2377" xr:uid="{12B9D598-E446-4C51-99FD-295576BFA853}"/>
    <cellStyle name="20% - Accent1 6 3 3 3" xfId="2378" xr:uid="{F83694E7-9D70-4A45-80A6-B74DFC49D3BC}"/>
    <cellStyle name="20% - Accent1 6 3 4" xfId="2379" xr:uid="{125C7BB4-F8DF-467B-A644-64FC1D328B2E}"/>
    <cellStyle name="20% - Accent1 6 3 4 2" xfId="2380" xr:uid="{791A5495-22FF-4F56-92F9-504F88187315}"/>
    <cellStyle name="20% - Accent1 6 3 5" xfId="2381" xr:uid="{07A478D3-9B20-41B0-ADEE-EFEEBB19921E}"/>
    <cellStyle name="20% - Accent1 6 3 6" xfId="2382" xr:uid="{D40861CF-3CAF-4044-A721-F38909C69A7C}"/>
    <cellStyle name="20% - Accent1 6 4" xfId="2383" xr:uid="{7FE6FA93-C539-49F6-9E69-D303975A4451}"/>
    <cellStyle name="20% - Accent1 6 4 2" xfId="2384" xr:uid="{3712D1F2-F5F5-471B-8279-2B7709B1ECFA}"/>
    <cellStyle name="20% - Accent1 6 4 2 2" xfId="2385" xr:uid="{BFD3936B-662B-403A-9350-8CDD76B002AB}"/>
    <cellStyle name="20% - Accent1 6 4 2 2 2" xfId="2386" xr:uid="{9FA52AB4-73C9-4B0B-86D6-4E195AB796FF}"/>
    <cellStyle name="20% - Accent1 6 4 2 2 2 2" xfId="2387" xr:uid="{9AD761E6-2FB7-4B53-8EBA-8E2EC9778F13}"/>
    <cellStyle name="20% - Accent1 6 4 2 2 3" xfId="2388" xr:uid="{D1FF026C-0923-425E-BF94-145C968A2D94}"/>
    <cellStyle name="20% - Accent1 6 4 2 3" xfId="2389" xr:uid="{3820ECB3-BFD0-4817-8842-3B061D49F986}"/>
    <cellStyle name="20% - Accent1 6 4 2 3 2" xfId="2390" xr:uid="{12D696FA-A95E-4AC9-8C6F-2BA756526878}"/>
    <cellStyle name="20% - Accent1 6 4 2 4" xfId="2391" xr:uid="{88DD9E31-57E5-4968-9095-FACFCCBE5117}"/>
    <cellStyle name="20% - Accent1 6 4 2 5" xfId="2392" xr:uid="{F2E6DC68-A872-49C0-9A4F-FBBE132D4611}"/>
    <cellStyle name="20% - Accent1 6 4 3" xfId="2393" xr:uid="{129B6743-A3D0-4304-A42B-167283FA58B9}"/>
    <cellStyle name="20% - Accent1 6 4 3 2" xfId="2394" xr:uid="{86B6ED73-B2C5-4359-91FA-AC4E13C06896}"/>
    <cellStyle name="20% - Accent1 6 4 3 2 2" xfId="2395" xr:uid="{F9197F55-CF20-4D3A-99A7-972BD29223CE}"/>
    <cellStyle name="20% - Accent1 6 4 3 3" xfId="2396" xr:uid="{F4227854-1A9D-433F-B14F-2FAC9E7A0E7D}"/>
    <cellStyle name="20% - Accent1 6 4 4" xfId="2397" xr:uid="{764D1644-7028-4B1F-AF66-D8178493443F}"/>
    <cellStyle name="20% - Accent1 6 4 4 2" xfId="2398" xr:uid="{394809FC-C071-4623-B060-55DAAE81BE1F}"/>
    <cellStyle name="20% - Accent1 6 4 5" xfId="2399" xr:uid="{484ADCA6-5BC8-40FB-B122-301C68D3A4B0}"/>
    <cellStyle name="20% - Accent1 6 4 6" xfId="2400" xr:uid="{061EA88F-3B88-4702-B9AB-B121A9D2A5CC}"/>
    <cellStyle name="20% - Accent1 6 5" xfId="2401" xr:uid="{8162E9E8-91E8-47E3-AD98-1D49645CF53B}"/>
    <cellStyle name="20% - Accent1 6 5 2" xfId="2402" xr:uid="{891DF532-A62D-4310-B344-86513CB189E0}"/>
    <cellStyle name="20% - Accent1 6 5 2 2" xfId="2403" xr:uid="{FF3AC5E0-B839-482D-AACD-2C49962B397A}"/>
    <cellStyle name="20% - Accent1 6 5 2 2 2" xfId="2404" xr:uid="{AEE5CB31-D890-464C-B029-585692948378}"/>
    <cellStyle name="20% - Accent1 6 5 2 2 2 2" xfId="2405" xr:uid="{AAE948AD-57F2-47F5-BC06-9EAE8B215277}"/>
    <cellStyle name="20% - Accent1 6 5 2 2 3" xfId="2406" xr:uid="{C77CE112-20C6-4422-ADB5-86A198D65194}"/>
    <cellStyle name="20% - Accent1 6 5 2 3" xfId="2407" xr:uid="{C56980BF-4564-4569-B3AA-DB38949FEF3B}"/>
    <cellStyle name="20% - Accent1 6 5 2 3 2" xfId="2408" xr:uid="{58771B0E-EDC0-469B-9BAB-B483617579D8}"/>
    <cellStyle name="20% - Accent1 6 5 2 4" xfId="2409" xr:uid="{6267DFCA-6E8A-45C0-950E-19597A7D01C1}"/>
    <cellStyle name="20% - Accent1 6 5 3" xfId="2410" xr:uid="{54F8277C-17AD-4550-994C-4DC9E14F902E}"/>
    <cellStyle name="20% - Accent1 6 5 3 2" xfId="2411" xr:uid="{C7DBD961-5C58-4F6F-8719-9A812FD6669B}"/>
    <cellStyle name="20% - Accent1 6 5 3 2 2" xfId="2412" xr:uid="{EF02A4D6-DE64-4439-985C-ECD588394082}"/>
    <cellStyle name="20% - Accent1 6 5 3 3" xfId="2413" xr:uid="{6464D3D5-9BB9-40D2-9532-E275AB290970}"/>
    <cellStyle name="20% - Accent1 6 5 4" xfId="2414" xr:uid="{65313255-6E62-451B-9E2C-9702B6E923F0}"/>
    <cellStyle name="20% - Accent1 6 5 4 2" xfId="2415" xr:uid="{6F0A88AE-146A-405A-A9DF-F3AC9F6B4A6A}"/>
    <cellStyle name="20% - Accent1 6 5 5" xfId="2416" xr:uid="{F47153A5-6D1C-4DCB-BAED-B690C882EAF9}"/>
    <cellStyle name="20% - Accent1 6 5 6" xfId="2417" xr:uid="{E5411DDB-998E-4091-A041-3131026C696D}"/>
    <cellStyle name="20% - Accent1 6 6" xfId="2418" xr:uid="{210C2444-7CF8-4B1C-8999-2786A175873A}"/>
    <cellStyle name="20% - Accent1 6 6 2" xfId="2419" xr:uid="{391E1DF1-9583-4714-AAB8-0F6E0AF40C27}"/>
    <cellStyle name="20% - Accent1 6 6 2 2" xfId="2420" xr:uid="{71CAD6BD-2F94-4F3A-A157-300F2C24FEE5}"/>
    <cellStyle name="20% - Accent1 6 6 2 2 2" xfId="2421" xr:uid="{FEBA8DC3-5856-4486-BA40-3611AB957FCE}"/>
    <cellStyle name="20% - Accent1 6 6 2 2 2 2" xfId="2422" xr:uid="{1D569960-28DA-42BA-A1F7-B08D54DAC091}"/>
    <cellStyle name="20% - Accent1 6 6 2 2 3" xfId="2423" xr:uid="{3634E8AB-9FF7-4A3A-8612-2412BDFACB97}"/>
    <cellStyle name="20% - Accent1 6 6 2 3" xfId="2424" xr:uid="{011A9B5A-0B43-4534-A09C-11E76CE6A257}"/>
    <cellStyle name="20% - Accent1 6 6 2 3 2" xfId="2425" xr:uid="{B819A68C-661E-4CCA-A035-30BC6FB133AE}"/>
    <cellStyle name="20% - Accent1 6 6 2 4" xfId="2426" xr:uid="{44C381B1-7C6B-428F-AEC1-7D481D392351}"/>
    <cellStyle name="20% - Accent1 6 6 3" xfId="2427" xr:uid="{ECF3C910-CAB5-4EA1-BD4A-A3CA945D19F7}"/>
    <cellStyle name="20% - Accent1 6 6 3 2" xfId="2428" xr:uid="{D401245B-2424-4FE0-BAB4-4C5BBCBAE297}"/>
    <cellStyle name="20% - Accent1 6 6 3 2 2" xfId="2429" xr:uid="{92678425-59A5-4161-8011-74AD4C0C156E}"/>
    <cellStyle name="20% - Accent1 6 6 3 3" xfId="2430" xr:uid="{6F6D9C68-D357-422B-ABD6-150A49D80443}"/>
    <cellStyle name="20% - Accent1 6 6 4" xfId="2431" xr:uid="{0699E912-06CD-48EE-BCDD-5E40D1120E08}"/>
    <cellStyle name="20% - Accent1 6 6 4 2" xfId="2432" xr:uid="{AB65CCB4-CD0D-4ABF-AEDF-84246D728828}"/>
    <cellStyle name="20% - Accent1 6 6 5" xfId="2433" xr:uid="{1C648CA8-616B-447C-BA0A-B2D4D18BCD85}"/>
    <cellStyle name="20% - Accent1 6 7" xfId="2434" xr:uid="{722F771F-8E57-41D5-86C5-5A62C46789B6}"/>
    <cellStyle name="20% - Accent1 6 7 2" xfId="2435" xr:uid="{13E761DE-0E86-4380-A4E8-B06DD2C5647A}"/>
    <cellStyle name="20% - Accent1 6 7 2 2" xfId="2436" xr:uid="{65520E76-7183-4904-BB9B-7B76F01FAA04}"/>
    <cellStyle name="20% - Accent1 6 7 2 2 2" xfId="2437" xr:uid="{70D9D271-D2BC-4784-B37C-53D20BFB8145}"/>
    <cellStyle name="20% - Accent1 6 7 2 3" xfId="2438" xr:uid="{7C074BA9-85E1-4AFA-9321-B917261ABF51}"/>
    <cellStyle name="20% - Accent1 6 7 3" xfId="2439" xr:uid="{7AE76F79-14AC-4BA0-A686-F3E9AF5EFA53}"/>
    <cellStyle name="20% - Accent1 6 7 3 2" xfId="2440" xr:uid="{0310AE33-B744-4B29-99F4-BC24D6A09DC1}"/>
    <cellStyle name="20% - Accent1 6 7 4" xfId="2441" xr:uid="{C250C360-C308-48A8-AA29-0A9E716F22B8}"/>
    <cellStyle name="20% - Accent1 6 8" xfId="2442" xr:uid="{FEC9325F-EFAC-4701-8846-D206C306A4A6}"/>
    <cellStyle name="20% - Accent1 6 8 2" xfId="2443" xr:uid="{E9982DBA-5C3B-407C-B5C5-C79823F20AA4}"/>
    <cellStyle name="20% - Accent1 6 8 2 2" xfId="2444" xr:uid="{8B7A545C-6F66-4D38-9C13-16FE29CB7338}"/>
    <cellStyle name="20% - Accent1 6 8 3" xfId="2445" xr:uid="{50674106-9B5F-40FF-82D6-30640E3F7034}"/>
    <cellStyle name="20% - Accent1 6 9" xfId="2446" xr:uid="{71393773-E54F-4B20-9C19-0D71D33A8BBF}"/>
    <cellStyle name="20% - Accent1 6 9 2" xfId="2447" xr:uid="{83414C81-37BE-416E-BC80-B679137973CC}"/>
    <cellStyle name="20% - Accent1 7" xfId="2448" xr:uid="{4BD23E94-7AD6-4CCC-B771-4F093F3E7F30}"/>
    <cellStyle name="20% - Accent1 7 10" xfId="2449" xr:uid="{17A399D9-AEFA-4481-992B-53CE6DF3B33B}"/>
    <cellStyle name="20% - Accent1 7 10 2" xfId="2450" xr:uid="{7CB78932-D291-4F80-82F4-950E729A2956}"/>
    <cellStyle name="20% - Accent1 7 11" xfId="2451" xr:uid="{B09F72D4-037A-4C27-BFF9-8F326D9D9BED}"/>
    <cellStyle name="20% - Accent1 7 12" xfId="2452" xr:uid="{B383B1D7-D615-463F-B308-FB6D09302FCF}"/>
    <cellStyle name="20% - Accent1 7 2" xfId="2453" xr:uid="{70948CC5-9ED8-4AC1-86C6-8E0100A27222}"/>
    <cellStyle name="20% - Accent1 7 2 10" xfId="2454" xr:uid="{0C069479-1EF8-4329-9911-B28D6BB59837}"/>
    <cellStyle name="20% - Accent1 7 2 2" xfId="2455" xr:uid="{57DF394F-612F-4E27-AF38-2FC823E04F2A}"/>
    <cellStyle name="20% - Accent1 7 2 2 2" xfId="2456" xr:uid="{9A0D3BD3-34DD-4DD0-BD49-AACCF5AC0DF1}"/>
    <cellStyle name="20% - Accent1 7 2 2 2 2" xfId="2457" xr:uid="{617B9D6B-D2BA-4577-AA36-58CE7EE51C18}"/>
    <cellStyle name="20% - Accent1 7 2 2 2 2 2" xfId="2458" xr:uid="{2E40568C-702E-48F4-AC8C-FDAE34DDFF7C}"/>
    <cellStyle name="20% - Accent1 7 2 2 2 2 2 2" xfId="2459" xr:uid="{5F5197E0-5CDC-4024-AD4E-FCD116FB1E6D}"/>
    <cellStyle name="20% - Accent1 7 2 2 2 2 3" xfId="2460" xr:uid="{3069D77F-6FF3-4F21-A754-9EA9D58EF351}"/>
    <cellStyle name="20% - Accent1 7 2 2 2 3" xfId="2461" xr:uid="{3C25496F-AB54-47A0-B6B8-FE06D2C302BA}"/>
    <cellStyle name="20% - Accent1 7 2 2 2 3 2" xfId="2462" xr:uid="{E07EC531-C290-4312-A122-22E11AF11DD3}"/>
    <cellStyle name="20% - Accent1 7 2 2 2 4" xfId="2463" xr:uid="{C9DE105B-3ADC-447E-B724-2F35D82AEEA5}"/>
    <cellStyle name="20% - Accent1 7 2 2 2 5" xfId="2464" xr:uid="{DB0FBE1B-6093-44DF-9C65-4C7FA540F8EB}"/>
    <cellStyle name="20% - Accent1 7 2 2 3" xfId="2465" xr:uid="{97B931B6-62E7-4878-A6A9-CBF3041DD32F}"/>
    <cellStyle name="20% - Accent1 7 2 2 3 2" xfId="2466" xr:uid="{F3AC4A3E-4CAD-41DE-BE48-3474E38616D9}"/>
    <cellStyle name="20% - Accent1 7 2 2 3 2 2" xfId="2467" xr:uid="{FA6798C6-4FB5-4BD2-B7F7-194547C67962}"/>
    <cellStyle name="20% - Accent1 7 2 2 3 3" xfId="2468" xr:uid="{AEC396BB-3067-473F-9748-6AE4DF9129A2}"/>
    <cellStyle name="20% - Accent1 7 2 2 4" xfId="2469" xr:uid="{E7715D42-3200-42EC-8B9B-2C4B09D2587E}"/>
    <cellStyle name="20% - Accent1 7 2 2 4 2" xfId="2470" xr:uid="{A2CF27D7-9C3F-4448-8452-FCFFF7BD71C4}"/>
    <cellStyle name="20% - Accent1 7 2 2 5" xfId="2471" xr:uid="{61108E0A-8B60-4945-89F8-CD526A62CBE4}"/>
    <cellStyle name="20% - Accent1 7 2 2 6" xfId="2472" xr:uid="{C1A13CBF-31CF-486E-96DF-5E131E12424C}"/>
    <cellStyle name="20% - Accent1 7 2 3" xfId="2473" xr:uid="{BBD125EB-B449-493B-A48E-03D61F635972}"/>
    <cellStyle name="20% - Accent1 7 2 3 2" xfId="2474" xr:uid="{ED922848-A8CC-4623-A267-C39F3B33FBDF}"/>
    <cellStyle name="20% - Accent1 7 2 3 2 2" xfId="2475" xr:uid="{9080AD15-BFEF-4E9D-9C76-F51A5B265958}"/>
    <cellStyle name="20% - Accent1 7 2 3 2 2 2" xfId="2476" xr:uid="{00736615-B54D-46C1-9D9F-3C5AB9494872}"/>
    <cellStyle name="20% - Accent1 7 2 3 2 2 2 2" xfId="2477" xr:uid="{BDAEAD71-99BF-4BB8-8E04-F4DE4685DE74}"/>
    <cellStyle name="20% - Accent1 7 2 3 2 2 3" xfId="2478" xr:uid="{BA561316-D5E2-41EE-BD9E-0D8C6C16AF07}"/>
    <cellStyle name="20% - Accent1 7 2 3 2 3" xfId="2479" xr:uid="{8423C1DC-09FA-42B1-9560-88F775C37ACC}"/>
    <cellStyle name="20% - Accent1 7 2 3 2 3 2" xfId="2480" xr:uid="{7651800D-81EB-464E-BD5E-2887D1BBC7CA}"/>
    <cellStyle name="20% - Accent1 7 2 3 2 4" xfId="2481" xr:uid="{40394D7B-A19C-4DBE-BBF3-0DBBAB746E4C}"/>
    <cellStyle name="20% - Accent1 7 2 3 2 5" xfId="2482" xr:uid="{F8979D25-846B-486E-852A-3EFBF092B45C}"/>
    <cellStyle name="20% - Accent1 7 2 3 3" xfId="2483" xr:uid="{6F7EE824-6E8E-4B09-BB75-57152D403AE4}"/>
    <cellStyle name="20% - Accent1 7 2 3 3 2" xfId="2484" xr:uid="{65FFB401-5F97-4BD4-B8CC-133E71547E6F}"/>
    <cellStyle name="20% - Accent1 7 2 3 3 2 2" xfId="2485" xr:uid="{21179314-EF1B-481E-A454-4DB94564A8FA}"/>
    <cellStyle name="20% - Accent1 7 2 3 3 3" xfId="2486" xr:uid="{4C97FCC5-CB11-4A27-A00D-075357631945}"/>
    <cellStyle name="20% - Accent1 7 2 3 4" xfId="2487" xr:uid="{43508243-0D89-462C-B509-ED31C9CBA032}"/>
    <cellStyle name="20% - Accent1 7 2 3 4 2" xfId="2488" xr:uid="{10B8AB7D-0DE2-4CE8-B401-94BEFC03B4FF}"/>
    <cellStyle name="20% - Accent1 7 2 3 5" xfId="2489" xr:uid="{F3C2A618-E6FF-4E1D-B0D7-602AD6380384}"/>
    <cellStyle name="20% - Accent1 7 2 3 6" xfId="2490" xr:uid="{277B01D7-2E27-45F6-8ECB-64BC0AB5785F}"/>
    <cellStyle name="20% - Accent1 7 2 4" xfId="2491" xr:uid="{DB087DB4-0DEB-4EEF-B3BF-F6B62738F6A2}"/>
    <cellStyle name="20% - Accent1 7 2 4 2" xfId="2492" xr:uid="{5DB50C92-A250-4DB8-808E-897979D6AC77}"/>
    <cellStyle name="20% - Accent1 7 2 4 2 2" xfId="2493" xr:uid="{4E5F3231-62E2-4C12-A901-4F8C5031A35D}"/>
    <cellStyle name="20% - Accent1 7 2 4 2 2 2" xfId="2494" xr:uid="{ACF04513-81C0-4DF9-8894-B4AA1B3445E1}"/>
    <cellStyle name="20% - Accent1 7 2 4 2 2 2 2" xfId="2495" xr:uid="{23A2F252-23FD-4E98-868B-08897FE033ED}"/>
    <cellStyle name="20% - Accent1 7 2 4 2 2 3" xfId="2496" xr:uid="{710E5A0E-3B78-4EAF-8093-40A79AD173D4}"/>
    <cellStyle name="20% - Accent1 7 2 4 2 3" xfId="2497" xr:uid="{4C51BACA-1064-42E6-943B-5464998A9DF2}"/>
    <cellStyle name="20% - Accent1 7 2 4 2 3 2" xfId="2498" xr:uid="{EB4D846A-11ED-47D8-9525-F5B2BD43548A}"/>
    <cellStyle name="20% - Accent1 7 2 4 2 4" xfId="2499" xr:uid="{28AD3296-4733-4E34-B7C5-1AD70F9328CE}"/>
    <cellStyle name="20% - Accent1 7 2 4 3" xfId="2500" xr:uid="{B4374579-D945-40A2-B6DC-5C55CCE3F943}"/>
    <cellStyle name="20% - Accent1 7 2 4 3 2" xfId="2501" xr:uid="{35AD3054-ED5A-4FBA-8429-5117FFA8542B}"/>
    <cellStyle name="20% - Accent1 7 2 4 3 2 2" xfId="2502" xr:uid="{2A7EEC80-1E38-44A9-B149-FE539A82EA7C}"/>
    <cellStyle name="20% - Accent1 7 2 4 3 3" xfId="2503" xr:uid="{87B5D34B-668F-421A-81FE-3DA583491531}"/>
    <cellStyle name="20% - Accent1 7 2 4 4" xfId="2504" xr:uid="{DBE87580-EAEF-48CC-9C1E-E1B11F9C3229}"/>
    <cellStyle name="20% - Accent1 7 2 4 4 2" xfId="2505" xr:uid="{DD4812CE-22F1-4AA3-B026-92FDB8C2BA3C}"/>
    <cellStyle name="20% - Accent1 7 2 4 5" xfId="2506" xr:uid="{39000B8D-060D-4CE2-A67C-3BE34383FCDB}"/>
    <cellStyle name="20% - Accent1 7 2 4 6" xfId="2507" xr:uid="{EFD29CE7-0006-4F15-93AA-B066C12C63E8}"/>
    <cellStyle name="20% - Accent1 7 2 5" xfId="2508" xr:uid="{6A523A11-1650-4E5E-A724-57EFB2FC82BA}"/>
    <cellStyle name="20% - Accent1 7 2 5 2" xfId="2509" xr:uid="{00B06718-8BCD-4F72-A2EA-4882DFFF9697}"/>
    <cellStyle name="20% - Accent1 7 2 5 2 2" xfId="2510" xr:uid="{806E4731-4E00-435B-860C-30E1AB856CE7}"/>
    <cellStyle name="20% - Accent1 7 2 5 2 2 2" xfId="2511" xr:uid="{C458E528-0815-468E-B4CD-3179AF16F77B}"/>
    <cellStyle name="20% - Accent1 7 2 5 2 2 2 2" xfId="2512" xr:uid="{3533CBE7-EDDF-4DEF-A57C-54FD51C15559}"/>
    <cellStyle name="20% - Accent1 7 2 5 2 2 3" xfId="2513" xr:uid="{58377A2A-EA2D-462A-80E8-E8C017120FD7}"/>
    <cellStyle name="20% - Accent1 7 2 5 2 3" xfId="2514" xr:uid="{2F858463-F158-476A-9B70-0C7B442D6C64}"/>
    <cellStyle name="20% - Accent1 7 2 5 2 3 2" xfId="2515" xr:uid="{43DA8BA5-63CA-4DBA-82C7-45E9F78B4B67}"/>
    <cellStyle name="20% - Accent1 7 2 5 2 4" xfId="2516" xr:uid="{A24EAA1C-C30D-4177-9279-4A3D6804DBF6}"/>
    <cellStyle name="20% - Accent1 7 2 5 3" xfId="2517" xr:uid="{040B4753-3A0A-4711-8BB8-0DC59705890C}"/>
    <cellStyle name="20% - Accent1 7 2 5 3 2" xfId="2518" xr:uid="{4A639D35-7E1D-4840-AA3F-838C680F5AF1}"/>
    <cellStyle name="20% - Accent1 7 2 5 3 2 2" xfId="2519" xr:uid="{E34CEAED-86D2-46EC-AE0E-439DE6E97CE5}"/>
    <cellStyle name="20% - Accent1 7 2 5 3 3" xfId="2520" xr:uid="{AFCBEFF4-103F-4947-8391-813427853FE9}"/>
    <cellStyle name="20% - Accent1 7 2 5 4" xfId="2521" xr:uid="{DA61EAC5-5B48-412F-A273-D09C4EA83782}"/>
    <cellStyle name="20% - Accent1 7 2 5 4 2" xfId="2522" xr:uid="{FC3BEE31-06F0-48D7-9BC5-9538FCEA3B18}"/>
    <cellStyle name="20% - Accent1 7 2 5 5" xfId="2523" xr:uid="{9DFD4AA6-6717-445E-98D2-3671269A5960}"/>
    <cellStyle name="20% - Accent1 7 2 6" xfId="2524" xr:uid="{B67F558A-AA47-4C11-8A28-795FB6CD3F9C}"/>
    <cellStyle name="20% - Accent1 7 2 6 2" xfId="2525" xr:uid="{2E4D97DD-4265-4DC1-80F1-7AA89964BFFD}"/>
    <cellStyle name="20% - Accent1 7 2 6 2 2" xfId="2526" xr:uid="{90BE0359-E80D-4822-A6FC-C19681110CF7}"/>
    <cellStyle name="20% - Accent1 7 2 6 2 2 2" xfId="2527" xr:uid="{1C81B0D6-8E56-4FDE-B930-C536B71A63BA}"/>
    <cellStyle name="20% - Accent1 7 2 6 2 3" xfId="2528" xr:uid="{38B16A53-8577-4E0F-855C-B81C2E34CF29}"/>
    <cellStyle name="20% - Accent1 7 2 6 3" xfId="2529" xr:uid="{9433963D-D046-4AFF-94BF-C4585289D2D8}"/>
    <cellStyle name="20% - Accent1 7 2 6 3 2" xfId="2530" xr:uid="{DF903544-BDFF-48B7-9297-1E38CB90C57B}"/>
    <cellStyle name="20% - Accent1 7 2 6 4" xfId="2531" xr:uid="{8DD98259-F981-48A5-8D43-CC750CFD05BA}"/>
    <cellStyle name="20% - Accent1 7 2 7" xfId="2532" xr:uid="{EFFA418F-151C-459D-94A9-DFCC53E7766E}"/>
    <cellStyle name="20% - Accent1 7 2 7 2" xfId="2533" xr:uid="{C642F19A-58B7-4B5A-AB31-4837058182A9}"/>
    <cellStyle name="20% - Accent1 7 2 7 2 2" xfId="2534" xr:uid="{869FEE59-3CD6-43E4-9FC6-8654C28D4369}"/>
    <cellStyle name="20% - Accent1 7 2 7 3" xfId="2535" xr:uid="{276A1632-78A8-4737-B98E-C56A210878F7}"/>
    <cellStyle name="20% - Accent1 7 2 8" xfId="2536" xr:uid="{322A2007-612B-4FA5-9986-F15E551D05EA}"/>
    <cellStyle name="20% - Accent1 7 2 8 2" xfId="2537" xr:uid="{BE86ACC0-4B7A-4AB7-9952-8E4F64A9EB6E}"/>
    <cellStyle name="20% - Accent1 7 2 9" xfId="2538" xr:uid="{FD204E8D-BF33-4783-8449-3E83AC233449}"/>
    <cellStyle name="20% - Accent1 7 3" xfId="2539" xr:uid="{544007DF-DD4F-4B96-9A9F-A01116D9D002}"/>
    <cellStyle name="20% - Accent1 7 3 2" xfId="2540" xr:uid="{A5CCBA6E-A743-4E46-B73D-F90D4431EA00}"/>
    <cellStyle name="20% - Accent1 7 3 2 2" xfId="2541" xr:uid="{17B1E0E2-2982-4CAA-97D0-A718925AC922}"/>
    <cellStyle name="20% - Accent1 7 3 2 2 2" xfId="2542" xr:uid="{492B0362-456E-4B97-922C-746221D3E8FA}"/>
    <cellStyle name="20% - Accent1 7 3 2 2 2 2" xfId="2543" xr:uid="{DD3AE873-A6F8-44B6-AA76-A2CB0B56F077}"/>
    <cellStyle name="20% - Accent1 7 3 2 2 3" xfId="2544" xr:uid="{11787028-0EFE-4290-A9EB-C611861A92A2}"/>
    <cellStyle name="20% - Accent1 7 3 2 3" xfId="2545" xr:uid="{64D23FC2-8D38-46E5-9A1C-AFB523C4C0BB}"/>
    <cellStyle name="20% - Accent1 7 3 2 3 2" xfId="2546" xr:uid="{A486B6BD-9B1B-4B49-953D-7B3635545911}"/>
    <cellStyle name="20% - Accent1 7 3 2 4" xfId="2547" xr:uid="{40BEB637-7398-44C5-BC3A-C76EFA8F19DF}"/>
    <cellStyle name="20% - Accent1 7 3 2 5" xfId="2548" xr:uid="{3B0D7410-BC4C-4C44-BA2B-C7529CF3419A}"/>
    <cellStyle name="20% - Accent1 7 3 3" xfId="2549" xr:uid="{062E7AE3-7EFA-409B-ADEC-594D1E1FDB9E}"/>
    <cellStyle name="20% - Accent1 7 3 3 2" xfId="2550" xr:uid="{E1F7755C-B1E2-470F-805F-DE584D3A333D}"/>
    <cellStyle name="20% - Accent1 7 3 3 2 2" xfId="2551" xr:uid="{877916DB-69D7-47B4-8FA8-F055E02EAD35}"/>
    <cellStyle name="20% - Accent1 7 3 3 3" xfId="2552" xr:uid="{15A0BA93-1B0A-42CD-9E65-A4182646B0D0}"/>
    <cellStyle name="20% - Accent1 7 3 4" xfId="2553" xr:uid="{BDF5D7C9-FE80-476C-B6B8-EC588F3BCCD6}"/>
    <cellStyle name="20% - Accent1 7 3 4 2" xfId="2554" xr:uid="{97EDA3BD-6730-4FF4-BA66-4762F5B7F107}"/>
    <cellStyle name="20% - Accent1 7 3 5" xfId="2555" xr:uid="{070BE385-2525-4B64-81DD-31BC853466F7}"/>
    <cellStyle name="20% - Accent1 7 3 6" xfId="2556" xr:uid="{1360E3F1-3C8C-40AA-B951-207D7B8E626D}"/>
    <cellStyle name="20% - Accent1 7 4" xfId="2557" xr:uid="{97D7C451-6419-481B-AE39-13D515948881}"/>
    <cellStyle name="20% - Accent1 7 4 2" xfId="2558" xr:uid="{3B5E91FE-B6BF-45A7-80F9-1C572DA0FDC7}"/>
    <cellStyle name="20% - Accent1 7 4 2 2" xfId="2559" xr:uid="{6F9B94F5-92A1-44C8-A2B3-93FE7A504FC4}"/>
    <cellStyle name="20% - Accent1 7 4 2 2 2" xfId="2560" xr:uid="{235771C0-53C6-4800-8ECF-83717DF948E3}"/>
    <cellStyle name="20% - Accent1 7 4 2 2 2 2" xfId="2561" xr:uid="{39A41D6C-1E1E-46EF-B1A4-E67B0801A0BD}"/>
    <cellStyle name="20% - Accent1 7 4 2 2 3" xfId="2562" xr:uid="{80FEFC22-02C3-4CA7-B1EF-DF21B7A5E73D}"/>
    <cellStyle name="20% - Accent1 7 4 2 3" xfId="2563" xr:uid="{D1E7AF5B-5FEC-458C-8AED-F9A7CA5148EA}"/>
    <cellStyle name="20% - Accent1 7 4 2 3 2" xfId="2564" xr:uid="{4CEB6496-575F-4DC9-A949-950C845FB9C0}"/>
    <cellStyle name="20% - Accent1 7 4 2 4" xfId="2565" xr:uid="{B6F0456D-EC90-4473-AA45-2CFC7042E23E}"/>
    <cellStyle name="20% - Accent1 7 4 2 5" xfId="2566" xr:uid="{A98AF6F5-8B8C-4D67-BB0C-65952CC99D34}"/>
    <cellStyle name="20% - Accent1 7 4 3" xfId="2567" xr:uid="{627DD16C-1C57-433A-94A5-EEE27E96F6E0}"/>
    <cellStyle name="20% - Accent1 7 4 3 2" xfId="2568" xr:uid="{BDCA74DE-2402-4115-B13A-8D94D637CDBB}"/>
    <cellStyle name="20% - Accent1 7 4 3 2 2" xfId="2569" xr:uid="{E3D1E25F-D2C8-430D-9873-A12CBE1B6E64}"/>
    <cellStyle name="20% - Accent1 7 4 3 3" xfId="2570" xr:uid="{02C0428D-2DD3-4536-81FC-87B5ED4E260E}"/>
    <cellStyle name="20% - Accent1 7 4 4" xfId="2571" xr:uid="{66C53485-13FA-4D2F-88EF-9139B06139ED}"/>
    <cellStyle name="20% - Accent1 7 4 4 2" xfId="2572" xr:uid="{6AFDADE0-9DCF-4F1A-A51E-096300828374}"/>
    <cellStyle name="20% - Accent1 7 4 5" xfId="2573" xr:uid="{ACDBE943-ABC4-46AF-832E-EDB809AA5D27}"/>
    <cellStyle name="20% - Accent1 7 4 6" xfId="2574" xr:uid="{88C5C5DD-4E24-4E69-B798-B10FB292E9E0}"/>
    <cellStyle name="20% - Accent1 7 5" xfId="2575" xr:uid="{B4F47442-3B30-4CF9-A2EB-CA66EEA9F063}"/>
    <cellStyle name="20% - Accent1 7 5 2" xfId="2576" xr:uid="{4628A476-BE7E-4E2F-97EA-F6365180C60D}"/>
    <cellStyle name="20% - Accent1 7 5 2 2" xfId="2577" xr:uid="{7BB101BC-1C7D-46CE-BF66-CA3219D7B4D5}"/>
    <cellStyle name="20% - Accent1 7 5 2 2 2" xfId="2578" xr:uid="{25F93026-92FC-446A-B701-D9EAB8BFEB0B}"/>
    <cellStyle name="20% - Accent1 7 5 2 2 2 2" xfId="2579" xr:uid="{12904754-D9DC-4FFF-AF8F-C151A8611E6D}"/>
    <cellStyle name="20% - Accent1 7 5 2 2 3" xfId="2580" xr:uid="{AAE6C993-3361-44D7-9D72-629B43FF2A10}"/>
    <cellStyle name="20% - Accent1 7 5 2 3" xfId="2581" xr:uid="{F0085C22-9A8D-4590-83B4-C8C8BFD055B9}"/>
    <cellStyle name="20% - Accent1 7 5 2 3 2" xfId="2582" xr:uid="{019F0845-4D0E-4B7E-A1B7-D6E2723EC80A}"/>
    <cellStyle name="20% - Accent1 7 5 2 4" xfId="2583" xr:uid="{A0AF3599-CF4D-4B96-82C1-18DF218D1BE2}"/>
    <cellStyle name="20% - Accent1 7 5 3" xfId="2584" xr:uid="{9DC97DAA-1C7A-4A54-A2E3-2B578C059AA7}"/>
    <cellStyle name="20% - Accent1 7 5 3 2" xfId="2585" xr:uid="{0D0C75C3-57C5-49AC-9FBF-BFB8000796FC}"/>
    <cellStyle name="20% - Accent1 7 5 3 2 2" xfId="2586" xr:uid="{0D4D1ED3-908C-493B-92EA-B99E81562172}"/>
    <cellStyle name="20% - Accent1 7 5 3 3" xfId="2587" xr:uid="{96F532F0-E9A8-45E9-A9E6-011568A7ADB6}"/>
    <cellStyle name="20% - Accent1 7 5 4" xfId="2588" xr:uid="{EC43C96A-6E8C-45E5-86E8-6FFB7FDC320A}"/>
    <cellStyle name="20% - Accent1 7 5 4 2" xfId="2589" xr:uid="{63CCE59C-3699-41AB-AA64-58E72874CDBC}"/>
    <cellStyle name="20% - Accent1 7 5 5" xfId="2590" xr:uid="{F34876A1-B4DC-477B-8A48-CD7E1E130ABB}"/>
    <cellStyle name="20% - Accent1 7 5 6" xfId="2591" xr:uid="{2F1FEB50-4DE4-447F-B92B-680AF0A64BA7}"/>
    <cellStyle name="20% - Accent1 7 6" xfId="2592" xr:uid="{15B15DB1-B7A5-4D91-9F7A-75A6DC6B0D32}"/>
    <cellStyle name="20% - Accent1 7 6 2" xfId="2593" xr:uid="{9A788ED6-9B28-4461-A3FF-982BA080BEFD}"/>
    <cellStyle name="20% - Accent1 7 6 2 2" xfId="2594" xr:uid="{E425E742-7380-4538-8B8F-7746DE6051DC}"/>
    <cellStyle name="20% - Accent1 7 6 2 2 2" xfId="2595" xr:uid="{5CA85E18-202D-4815-8BB2-FC9B49606B09}"/>
    <cellStyle name="20% - Accent1 7 6 2 2 2 2" xfId="2596" xr:uid="{75C182B4-0A03-4517-B38B-E23D96908B06}"/>
    <cellStyle name="20% - Accent1 7 6 2 2 3" xfId="2597" xr:uid="{5501DA34-D626-4E3A-995E-0DFDCC5C69AE}"/>
    <cellStyle name="20% - Accent1 7 6 2 3" xfId="2598" xr:uid="{A0276CCC-CF38-4EE8-9205-D428FEABF591}"/>
    <cellStyle name="20% - Accent1 7 6 2 3 2" xfId="2599" xr:uid="{E99FDAAA-4DDD-4430-A876-AACCBE463229}"/>
    <cellStyle name="20% - Accent1 7 6 2 4" xfId="2600" xr:uid="{0339736E-1516-4669-A70E-F5CAA005D048}"/>
    <cellStyle name="20% - Accent1 7 6 3" xfId="2601" xr:uid="{4D9A4C1F-5681-4E03-BC89-71A369A23E7D}"/>
    <cellStyle name="20% - Accent1 7 6 3 2" xfId="2602" xr:uid="{0A01BE5D-8B05-4A8A-8CA0-8A1D66158B7C}"/>
    <cellStyle name="20% - Accent1 7 6 3 2 2" xfId="2603" xr:uid="{47FB68C7-BF0B-45E3-B062-541344F836A2}"/>
    <cellStyle name="20% - Accent1 7 6 3 3" xfId="2604" xr:uid="{1FD810C1-68B0-4F2C-9265-1D5A641B308A}"/>
    <cellStyle name="20% - Accent1 7 6 4" xfId="2605" xr:uid="{BDAFE42F-7CF6-4493-A0BD-472DF4482DDE}"/>
    <cellStyle name="20% - Accent1 7 6 4 2" xfId="2606" xr:uid="{8FADDA94-E1CD-40E1-9E65-70F1F394069F}"/>
    <cellStyle name="20% - Accent1 7 6 5" xfId="2607" xr:uid="{AC3ED5B2-97F1-46A1-B754-2706C4C77A95}"/>
    <cellStyle name="20% - Accent1 7 7" xfId="2608" xr:uid="{BF956165-9B8A-4169-8B2B-5F8603830BC4}"/>
    <cellStyle name="20% - Accent1 7 7 2" xfId="2609" xr:uid="{C6B9DC74-DCA9-4793-8AD2-4D3E4184CA0D}"/>
    <cellStyle name="20% - Accent1 7 7 2 2" xfId="2610" xr:uid="{6B318532-E8E5-4CB3-A8E9-29CC2D8817E7}"/>
    <cellStyle name="20% - Accent1 7 7 2 2 2" xfId="2611" xr:uid="{85C25070-E6E1-4E95-ADBA-1EF10C1FAB33}"/>
    <cellStyle name="20% - Accent1 7 7 2 3" xfId="2612" xr:uid="{CE7F82EB-6A66-4930-BDB5-5FAB1943E732}"/>
    <cellStyle name="20% - Accent1 7 7 3" xfId="2613" xr:uid="{BF84672E-FD3A-4828-A48F-D7A7C3BB834A}"/>
    <cellStyle name="20% - Accent1 7 7 3 2" xfId="2614" xr:uid="{42380ACC-9A23-4D0A-A8AC-8AD3747D39E9}"/>
    <cellStyle name="20% - Accent1 7 7 4" xfId="2615" xr:uid="{9F3FFC7A-026F-4A1C-9E89-EE467B7A3E65}"/>
    <cellStyle name="20% - Accent1 7 8" xfId="2616" xr:uid="{6D95BA4B-1051-42E4-92EA-7057DEF0D337}"/>
    <cellStyle name="20% - Accent1 7 8 2" xfId="2617" xr:uid="{E5057A22-D411-4B0D-B5D5-93F08A492A0B}"/>
    <cellStyle name="20% - Accent1 7 8 2 2" xfId="2618" xr:uid="{0911FB04-2DB8-49B9-BFD2-4F34C59547B1}"/>
    <cellStyle name="20% - Accent1 7 8 3" xfId="2619" xr:uid="{D68C9A2B-FED7-40F1-876F-E2D7D165C4E9}"/>
    <cellStyle name="20% - Accent1 7 9" xfId="2620" xr:uid="{652F4C77-7C53-4B1F-8612-13ACEEF2F4B2}"/>
    <cellStyle name="20% - Accent1 7 9 2" xfId="2621" xr:uid="{12B0194B-9C1C-40E2-80F9-BFA23AED5AB5}"/>
    <cellStyle name="20% - Accent1 8" xfId="2622" xr:uid="{77247BE7-97A2-45BB-849E-09ECB43C5819}"/>
    <cellStyle name="20% - Accent1 8 10" xfId="2623" xr:uid="{BA1E30B0-B0B1-4E15-8E4E-46A218AE9302}"/>
    <cellStyle name="20% - Accent1 8 11" xfId="2624" xr:uid="{082CC0CD-3816-4EDF-B4CA-816BCCD1A2AD}"/>
    <cellStyle name="20% - Accent1 8 2" xfId="2625" xr:uid="{988A951F-9110-4CF1-AEEA-F61DEA2A3447}"/>
    <cellStyle name="20% - Accent1 8 2 10" xfId="2626" xr:uid="{1024C2E2-65C4-48AA-A000-DEC2854D277F}"/>
    <cellStyle name="20% - Accent1 8 2 2" xfId="2627" xr:uid="{416AD1F3-2633-4DC8-9EEE-C130085CCA38}"/>
    <cellStyle name="20% - Accent1 8 2 2 2" xfId="2628" xr:uid="{C1FFBE1A-8F1B-46D4-A4D7-084924D9EA48}"/>
    <cellStyle name="20% - Accent1 8 2 2 2 2" xfId="2629" xr:uid="{BCDA27F6-1984-4C7A-8FBB-7B94760F9C50}"/>
    <cellStyle name="20% - Accent1 8 2 2 2 2 2" xfId="2630" xr:uid="{8A7B3F57-954A-4DEA-8B84-D36CCC9C2ADE}"/>
    <cellStyle name="20% - Accent1 8 2 2 2 2 2 2" xfId="2631" xr:uid="{22105DB4-A17F-42EA-B9A4-097DD38388AA}"/>
    <cellStyle name="20% - Accent1 8 2 2 2 2 3" xfId="2632" xr:uid="{79584E52-2B69-4D7C-BF26-6D0D10025255}"/>
    <cellStyle name="20% - Accent1 8 2 2 2 3" xfId="2633" xr:uid="{A366DF5F-8764-4B5E-967C-DD2BAB972A79}"/>
    <cellStyle name="20% - Accent1 8 2 2 2 3 2" xfId="2634" xr:uid="{37411202-0001-4146-8662-93D5A4FF4EFD}"/>
    <cellStyle name="20% - Accent1 8 2 2 2 4" xfId="2635" xr:uid="{2500CB08-9CBF-4559-A399-B4CFDBA4C7BD}"/>
    <cellStyle name="20% - Accent1 8 2 2 2 5" xfId="2636" xr:uid="{CD647051-CB50-4676-926C-A45E9DA00C22}"/>
    <cellStyle name="20% - Accent1 8 2 2 3" xfId="2637" xr:uid="{B28E2CCA-7742-4852-83F9-97BB75726617}"/>
    <cellStyle name="20% - Accent1 8 2 2 3 2" xfId="2638" xr:uid="{F844384E-7449-4598-8C5A-C017EB535436}"/>
    <cellStyle name="20% - Accent1 8 2 2 3 2 2" xfId="2639" xr:uid="{D56FC473-3599-4ACF-B5F8-FA94F57ACCE7}"/>
    <cellStyle name="20% - Accent1 8 2 2 3 3" xfId="2640" xr:uid="{F2372E17-46E9-40FF-94E1-5C9D0EC0BB02}"/>
    <cellStyle name="20% - Accent1 8 2 2 4" xfId="2641" xr:uid="{17AC26E7-0668-433C-BCFD-211489ADFCC3}"/>
    <cellStyle name="20% - Accent1 8 2 2 4 2" xfId="2642" xr:uid="{DE9E8D4F-40C1-4DA1-AAAD-408B716F571E}"/>
    <cellStyle name="20% - Accent1 8 2 2 5" xfId="2643" xr:uid="{E0001CD6-6DF4-4541-9B81-84190326C5E2}"/>
    <cellStyle name="20% - Accent1 8 2 2 6" xfId="2644" xr:uid="{00849BED-985C-4557-A542-106606505892}"/>
    <cellStyle name="20% - Accent1 8 2 3" xfId="2645" xr:uid="{37B0C0CA-5E7E-4ED9-B355-DBD4B2CBC314}"/>
    <cellStyle name="20% - Accent1 8 2 3 2" xfId="2646" xr:uid="{A0A88223-4544-4F9A-8552-1580892D40F5}"/>
    <cellStyle name="20% - Accent1 8 2 3 2 2" xfId="2647" xr:uid="{959735BD-BD99-4E8B-BE7E-074F290E463B}"/>
    <cellStyle name="20% - Accent1 8 2 3 2 2 2" xfId="2648" xr:uid="{44BC94B5-1849-4B95-BFA3-3AC59D38CAFC}"/>
    <cellStyle name="20% - Accent1 8 2 3 2 2 2 2" xfId="2649" xr:uid="{D97E57C4-4D9D-4198-B864-3D769606FB5D}"/>
    <cellStyle name="20% - Accent1 8 2 3 2 2 3" xfId="2650" xr:uid="{9D0B6A45-AE24-4613-8DFD-893CB5B7B45A}"/>
    <cellStyle name="20% - Accent1 8 2 3 2 3" xfId="2651" xr:uid="{54B09EF7-9403-4539-B6E1-402846C24CDA}"/>
    <cellStyle name="20% - Accent1 8 2 3 2 3 2" xfId="2652" xr:uid="{15DEEEF1-9F04-40C6-89E4-411AB471E5C9}"/>
    <cellStyle name="20% - Accent1 8 2 3 2 4" xfId="2653" xr:uid="{E0070AC2-71C1-4255-8576-82B4C6569EC0}"/>
    <cellStyle name="20% - Accent1 8 2 3 2 5" xfId="2654" xr:uid="{72858BD6-7B72-48BA-8FC1-6DD932000C06}"/>
    <cellStyle name="20% - Accent1 8 2 3 3" xfId="2655" xr:uid="{33B01D38-7C81-4DA3-B85E-856A90B5E067}"/>
    <cellStyle name="20% - Accent1 8 2 3 3 2" xfId="2656" xr:uid="{63180F95-4F43-47D2-8D3D-B78F0B39644C}"/>
    <cellStyle name="20% - Accent1 8 2 3 3 2 2" xfId="2657" xr:uid="{D89BBB11-68F5-461F-B8AC-490E48765382}"/>
    <cellStyle name="20% - Accent1 8 2 3 3 3" xfId="2658" xr:uid="{3A306F29-63D1-4109-8B38-E925C988BD3E}"/>
    <cellStyle name="20% - Accent1 8 2 3 4" xfId="2659" xr:uid="{C5A24CE8-FF59-403A-A226-3A20EE71E46B}"/>
    <cellStyle name="20% - Accent1 8 2 3 4 2" xfId="2660" xr:uid="{7CAC3D3C-F613-40F4-9666-81E59A16F9B1}"/>
    <cellStyle name="20% - Accent1 8 2 3 5" xfId="2661" xr:uid="{717531DA-164C-428E-B7D3-6366DE411FA6}"/>
    <cellStyle name="20% - Accent1 8 2 3 6" xfId="2662" xr:uid="{BD011CB7-A141-4A0D-847F-F14E44999A83}"/>
    <cellStyle name="20% - Accent1 8 2 4" xfId="2663" xr:uid="{EB3131AB-5818-4DC6-898B-A21F7A731C7A}"/>
    <cellStyle name="20% - Accent1 8 2 4 2" xfId="2664" xr:uid="{B921F2B4-13D0-4DDD-A7AC-734AD40DF02C}"/>
    <cellStyle name="20% - Accent1 8 2 4 2 2" xfId="2665" xr:uid="{66E57F28-90D1-4BE8-85FB-487286D1C776}"/>
    <cellStyle name="20% - Accent1 8 2 4 2 2 2" xfId="2666" xr:uid="{674CEC73-DF33-4388-A444-38D077E20A7D}"/>
    <cellStyle name="20% - Accent1 8 2 4 2 2 2 2" xfId="2667" xr:uid="{B4203663-0920-42A3-9B4C-C0BBB3BAB0B1}"/>
    <cellStyle name="20% - Accent1 8 2 4 2 2 3" xfId="2668" xr:uid="{D4299A50-E73D-4E4E-A9B1-7424F341843C}"/>
    <cellStyle name="20% - Accent1 8 2 4 2 3" xfId="2669" xr:uid="{F3186D60-D7FF-42E4-A33C-6CEE1A95725D}"/>
    <cellStyle name="20% - Accent1 8 2 4 2 3 2" xfId="2670" xr:uid="{CD07CFBC-1EBD-48B3-ABF9-14533B698183}"/>
    <cellStyle name="20% - Accent1 8 2 4 2 4" xfId="2671" xr:uid="{1987B75F-DDB6-412D-BD38-D94625F8BFAD}"/>
    <cellStyle name="20% - Accent1 8 2 4 3" xfId="2672" xr:uid="{09517614-FDFB-428A-94FD-E0E0E6EA1A5C}"/>
    <cellStyle name="20% - Accent1 8 2 4 3 2" xfId="2673" xr:uid="{03EE8090-C4F8-4949-838D-B9593D87565C}"/>
    <cellStyle name="20% - Accent1 8 2 4 3 2 2" xfId="2674" xr:uid="{1189CB54-AA06-48A4-A9E1-5CE289B5ED57}"/>
    <cellStyle name="20% - Accent1 8 2 4 3 3" xfId="2675" xr:uid="{3BCF8136-6AC7-4351-BA23-B61D0351B2CA}"/>
    <cellStyle name="20% - Accent1 8 2 4 4" xfId="2676" xr:uid="{061782A9-040D-4481-8B1E-7805BC219EF3}"/>
    <cellStyle name="20% - Accent1 8 2 4 4 2" xfId="2677" xr:uid="{C7FF0B9E-7816-4E8F-8C9E-BF046DFE2066}"/>
    <cellStyle name="20% - Accent1 8 2 4 5" xfId="2678" xr:uid="{28277BA3-0292-4510-A7E5-B27E8BFFEEDB}"/>
    <cellStyle name="20% - Accent1 8 2 4 6" xfId="2679" xr:uid="{38696C89-AD20-4D9C-ACBE-F8AEA8341FDA}"/>
    <cellStyle name="20% - Accent1 8 2 5" xfId="2680" xr:uid="{4B921C2B-8A62-42D8-B000-154A9B0C9F9D}"/>
    <cellStyle name="20% - Accent1 8 2 5 2" xfId="2681" xr:uid="{74DCAA2D-765E-4274-8FC1-1ED2782278F1}"/>
    <cellStyle name="20% - Accent1 8 2 5 2 2" xfId="2682" xr:uid="{E76335A1-2D05-4AF4-BA5C-B97C4AF815DB}"/>
    <cellStyle name="20% - Accent1 8 2 5 2 2 2" xfId="2683" xr:uid="{79B110B0-6A39-4529-AF2A-F9841EC405C1}"/>
    <cellStyle name="20% - Accent1 8 2 5 2 2 2 2" xfId="2684" xr:uid="{ADB203E7-013D-429B-BE71-CE6B53E28B40}"/>
    <cellStyle name="20% - Accent1 8 2 5 2 2 3" xfId="2685" xr:uid="{EA65D0D5-5BC2-4D08-8D3D-92FB8652FEA2}"/>
    <cellStyle name="20% - Accent1 8 2 5 2 3" xfId="2686" xr:uid="{A1FD0E5B-4D55-4933-91CB-6336D96F5ABE}"/>
    <cellStyle name="20% - Accent1 8 2 5 2 3 2" xfId="2687" xr:uid="{A697FA9C-2E0C-4C9D-8CCA-690CECDCC2A3}"/>
    <cellStyle name="20% - Accent1 8 2 5 2 4" xfId="2688" xr:uid="{B4F64BA0-6CAE-4281-9D21-3B431C31E318}"/>
    <cellStyle name="20% - Accent1 8 2 5 3" xfId="2689" xr:uid="{81A2EA70-4562-4F5B-B947-E50CF5373F97}"/>
    <cellStyle name="20% - Accent1 8 2 5 3 2" xfId="2690" xr:uid="{3EDAA616-DD2C-4524-B275-3A38B24729E0}"/>
    <cellStyle name="20% - Accent1 8 2 5 3 2 2" xfId="2691" xr:uid="{56F9B133-04B6-4271-9E01-3CEEB8BB878F}"/>
    <cellStyle name="20% - Accent1 8 2 5 3 3" xfId="2692" xr:uid="{A86E573D-9442-4E67-BEFE-CF896185D143}"/>
    <cellStyle name="20% - Accent1 8 2 5 4" xfId="2693" xr:uid="{2F07D5DC-1CCD-43B1-B0F0-A9F3BC195C2C}"/>
    <cellStyle name="20% - Accent1 8 2 5 4 2" xfId="2694" xr:uid="{B2DFEBC5-463D-4762-AD1B-14FED332DB10}"/>
    <cellStyle name="20% - Accent1 8 2 5 5" xfId="2695" xr:uid="{2090602C-F09F-42F0-9532-EA4962A33082}"/>
    <cellStyle name="20% - Accent1 8 2 6" xfId="2696" xr:uid="{4F7DB4DE-5D13-44F2-8365-F1D06DD51866}"/>
    <cellStyle name="20% - Accent1 8 2 6 2" xfId="2697" xr:uid="{B787C4E3-19EF-4B23-A267-13566F728616}"/>
    <cellStyle name="20% - Accent1 8 2 6 2 2" xfId="2698" xr:uid="{79B75E17-2EE2-4763-B396-DE6CD1CA060E}"/>
    <cellStyle name="20% - Accent1 8 2 6 2 2 2" xfId="2699" xr:uid="{422ACCC8-41F9-4215-8197-8EC2757BE1B6}"/>
    <cellStyle name="20% - Accent1 8 2 6 2 3" xfId="2700" xr:uid="{661C3792-5097-4EE9-9A08-5B8FB621E737}"/>
    <cellStyle name="20% - Accent1 8 2 6 3" xfId="2701" xr:uid="{BCB003F7-0D0A-4C71-A943-F7FA90E21D84}"/>
    <cellStyle name="20% - Accent1 8 2 6 3 2" xfId="2702" xr:uid="{E909633D-CB98-4875-87EC-8585703784EE}"/>
    <cellStyle name="20% - Accent1 8 2 6 4" xfId="2703" xr:uid="{5B68DD53-637D-4753-895E-A92EDD348FBC}"/>
    <cellStyle name="20% - Accent1 8 2 7" xfId="2704" xr:uid="{46F6F30A-D844-4753-8461-CC3828B6C2DB}"/>
    <cellStyle name="20% - Accent1 8 2 7 2" xfId="2705" xr:uid="{1D52FE21-B453-443C-8950-5514A0CC0FF2}"/>
    <cellStyle name="20% - Accent1 8 2 7 2 2" xfId="2706" xr:uid="{F472FB4B-3639-4739-951F-9623AA18328F}"/>
    <cellStyle name="20% - Accent1 8 2 7 3" xfId="2707" xr:uid="{0419EE4F-AAD7-49D1-977E-BBF6D5E05BA6}"/>
    <cellStyle name="20% - Accent1 8 2 8" xfId="2708" xr:uid="{C3B56A26-F95C-4E83-848F-2095B4E60ACD}"/>
    <cellStyle name="20% - Accent1 8 2 8 2" xfId="2709" xr:uid="{16C196F8-1692-427E-B861-25D92E7CA8C0}"/>
    <cellStyle name="20% - Accent1 8 2 9" xfId="2710" xr:uid="{A24BE681-4EBD-4876-A344-EB5740D6ED31}"/>
    <cellStyle name="20% - Accent1 8 3" xfId="2711" xr:uid="{B69CBF44-7CD5-4A1C-B585-98DC1B2CDDE0}"/>
    <cellStyle name="20% - Accent1 8 3 2" xfId="2712" xr:uid="{837CE01C-4ACB-4C17-B7DE-04A1EA8FECDF}"/>
    <cellStyle name="20% - Accent1 8 3 2 2" xfId="2713" xr:uid="{4C4EBB03-3761-400D-B9A2-4162A6F61C08}"/>
    <cellStyle name="20% - Accent1 8 3 2 2 2" xfId="2714" xr:uid="{41A8F85D-7890-4D50-9209-273FA16AB216}"/>
    <cellStyle name="20% - Accent1 8 3 2 2 2 2" xfId="2715" xr:uid="{E69CEC48-23C2-4A4F-BDAD-B78DAB003EFE}"/>
    <cellStyle name="20% - Accent1 8 3 2 2 3" xfId="2716" xr:uid="{806B4EEC-6FA1-4CE6-870F-81299BBE8A1A}"/>
    <cellStyle name="20% - Accent1 8 3 2 3" xfId="2717" xr:uid="{FA542926-4A6B-44E1-882A-6B5C039A1851}"/>
    <cellStyle name="20% - Accent1 8 3 2 3 2" xfId="2718" xr:uid="{EF56BE05-710D-47B3-8A8C-9138555D0729}"/>
    <cellStyle name="20% - Accent1 8 3 2 4" xfId="2719" xr:uid="{CBA97BF6-809E-4AD9-8770-29B4268B0F96}"/>
    <cellStyle name="20% - Accent1 8 3 2 5" xfId="2720" xr:uid="{436722C7-398B-473F-BE41-0C677E2D91FA}"/>
    <cellStyle name="20% - Accent1 8 3 3" xfId="2721" xr:uid="{31F19B75-4C16-4081-AE50-F642B59B3704}"/>
    <cellStyle name="20% - Accent1 8 3 3 2" xfId="2722" xr:uid="{D1E9B61E-FA65-49FA-8081-6415A7E6DC25}"/>
    <cellStyle name="20% - Accent1 8 3 3 2 2" xfId="2723" xr:uid="{352FD20C-E329-4733-A811-1D65DC87F6D4}"/>
    <cellStyle name="20% - Accent1 8 3 3 3" xfId="2724" xr:uid="{D2C7E454-DE62-4B74-B5B6-AAC4B5EC2C78}"/>
    <cellStyle name="20% - Accent1 8 3 4" xfId="2725" xr:uid="{6C4B04DA-2D21-422D-9AD6-73D718BEAE81}"/>
    <cellStyle name="20% - Accent1 8 3 4 2" xfId="2726" xr:uid="{366D2944-8AE1-462F-96C9-0E62FF0E477A}"/>
    <cellStyle name="20% - Accent1 8 3 5" xfId="2727" xr:uid="{A2E4677E-CAAC-4476-8582-2A40D06832C2}"/>
    <cellStyle name="20% - Accent1 8 3 6" xfId="2728" xr:uid="{2576375E-62AB-4F17-ABEB-A041911E1ACB}"/>
    <cellStyle name="20% - Accent1 8 4" xfId="2729" xr:uid="{61C344B0-2387-41A4-BD69-3211B5928C23}"/>
    <cellStyle name="20% - Accent1 8 4 2" xfId="2730" xr:uid="{3139E646-FBDA-442A-B82B-20DAE45A0667}"/>
    <cellStyle name="20% - Accent1 8 4 2 2" xfId="2731" xr:uid="{29FB495B-37F0-41E5-BDDC-1B4649DE649A}"/>
    <cellStyle name="20% - Accent1 8 4 2 2 2" xfId="2732" xr:uid="{907D8B4C-8B56-4DF0-83D0-F99578C2969D}"/>
    <cellStyle name="20% - Accent1 8 4 2 2 2 2" xfId="2733" xr:uid="{5033E35E-0845-43E0-BEA8-B2EB9E52EFF8}"/>
    <cellStyle name="20% - Accent1 8 4 2 2 3" xfId="2734" xr:uid="{2617B4DB-2873-4A91-9C17-3A78B60C0C10}"/>
    <cellStyle name="20% - Accent1 8 4 2 3" xfId="2735" xr:uid="{7816C814-ADE7-49DB-B720-F17ACE4D2824}"/>
    <cellStyle name="20% - Accent1 8 4 2 3 2" xfId="2736" xr:uid="{F31E9DA4-3DBD-44F4-A0F3-041A44498550}"/>
    <cellStyle name="20% - Accent1 8 4 2 4" xfId="2737" xr:uid="{64063BFA-1A72-4AF6-9E2D-014D9FFC789A}"/>
    <cellStyle name="20% - Accent1 8 4 2 5" xfId="2738" xr:uid="{94E6C470-B23B-4403-9DA7-B87224358A95}"/>
    <cellStyle name="20% - Accent1 8 4 3" xfId="2739" xr:uid="{FDEEB775-1D7D-4660-9347-C9659072C4AC}"/>
    <cellStyle name="20% - Accent1 8 4 3 2" xfId="2740" xr:uid="{108B9A04-EE4B-49FD-81D3-E9F04AB75440}"/>
    <cellStyle name="20% - Accent1 8 4 3 2 2" xfId="2741" xr:uid="{32D5555D-D0A5-4100-8ABC-CC9A4961B31F}"/>
    <cellStyle name="20% - Accent1 8 4 3 3" xfId="2742" xr:uid="{F911FEA6-1F93-4808-823A-26036A00C046}"/>
    <cellStyle name="20% - Accent1 8 4 4" xfId="2743" xr:uid="{459FD878-A072-4223-8C03-466F994FFCDB}"/>
    <cellStyle name="20% - Accent1 8 4 4 2" xfId="2744" xr:uid="{E752634A-C31C-469C-8061-C82437E48DFE}"/>
    <cellStyle name="20% - Accent1 8 4 5" xfId="2745" xr:uid="{8B9D4735-3C49-453D-94E5-E247859D6D25}"/>
    <cellStyle name="20% - Accent1 8 4 6" xfId="2746" xr:uid="{C6678C96-DA12-4470-8C1C-B1C997F82D40}"/>
    <cellStyle name="20% - Accent1 8 5" xfId="2747" xr:uid="{EA9684CD-CBFF-40E2-88B5-C5028010FBB1}"/>
    <cellStyle name="20% - Accent1 8 5 2" xfId="2748" xr:uid="{D33C6F48-583F-48EE-B585-4B91D051144D}"/>
    <cellStyle name="20% - Accent1 8 5 2 2" xfId="2749" xr:uid="{2E482A82-489C-46EE-A687-327D3D1FC6F2}"/>
    <cellStyle name="20% - Accent1 8 5 2 2 2" xfId="2750" xr:uid="{0D0971B3-99AF-404F-8802-3D355F531927}"/>
    <cellStyle name="20% - Accent1 8 5 2 2 2 2" xfId="2751" xr:uid="{BCD1B2DF-48D9-476D-A9EF-1C217738CD65}"/>
    <cellStyle name="20% - Accent1 8 5 2 2 3" xfId="2752" xr:uid="{CAED3BDF-07EA-419B-8AED-6A6885981964}"/>
    <cellStyle name="20% - Accent1 8 5 2 3" xfId="2753" xr:uid="{496386D2-3FB6-4982-B921-018F21165632}"/>
    <cellStyle name="20% - Accent1 8 5 2 3 2" xfId="2754" xr:uid="{3A5B2B36-0647-405C-B13E-8B2976F31E70}"/>
    <cellStyle name="20% - Accent1 8 5 2 4" xfId="2755" xr:uid="{553962CA-D2D2-49D1-B9EB-772E8C900796}"/>
    <cellStyle name="20% - Accent1 8 5 3" xfId="2756" xr:uid="{5D83222C-641F-4A91-9095-17A5BBE84C59}"/>
    <cellStyle name="20% - Accent1 8 5 3 2" xfId="2757" xr:uid="{C7E4B652-EC22-4099-B469-F40C69F91073}"/>
    <cellStyle name="20% - Accent1 8 5 3 2 2" xfId="2758" xr:uid="{EA0008A4-F57B-403B-9960-4F904244C827}"/>
    <cellStyle name="20% - Accent1 8 5 3 3" xfId="2759" xr:uid="{3A116E7C-74E2-4573-A320-F781A64AB55C}"/>
    <cellStyle name="20% - Accent1 8 5 4" xfId="2760" xr:uid="{88E2BB5F-CE8B-4992-832B-08A6141CBC78}"/>
    <cellStyle name="20% - Accent1 8 5 4 2" xfId="2761" xr:uid="{1942AE45-43B5-4457-A96D-70919827739E}"/>
    <cellStyle name="20% - Accent1 8 5 5" xfId="2762" xr:uid="{77571E72-F15D-4677-B002-96BE4362B1EA}"/>
    <cellStyle name="20% - Accent1 8 5 6" xfId="2763" xr:uid="{632687DD-BE6E-444C-A7B2-6BEB02A02F34}"/>
    <cellStyle name="20% - Accent1 8 6" xfId="2764" xr:uid="{16DA0A7E-5970-4821-94BC-718A56E43B08}"/>
    <cellStyle name="20% - Accent1 8 6 2" xfId="2765" xr:uid="{A312EFCC-B348-4F58-8658-CBD9EE8FA5C4}"/>
    <cellStyle name="20% - Accent1 8 6 2 2" xfId="2766" xr:uid="{6EEC65F2-0222-42AE-AD78-C9C70A03AF8A}"/>
    <cellStyle name="20% - Accent1 8 6 2 2 2" xfId="2767" xr:uid="{06944166-69D9-4BFE-8E68-D18EB153F1AA}"/>
    <cellStyle name="20% - Accent1 8 6 2 2 2 2" xfId="2768" xr:uid="{D6AC4B29-8A4E-4DC7-B99F-7F84804395D1}"/>
    <cellStyle name="20% - Accent1 8 6 2 2 3" xfId="2769" xr:uid="{C3067B86-3442-412E-B8FA-A0FF2F0B3E8D}"/>
    <cellStyle name="20% - Accent1 8 6 2 3" xfId="2770" xr:uid="{16FB50AF-B3A2-4869-87F8-5371050F2198}"/>
    <cellStyle name="20% - Accent1 8 6 2 3 2" xfId="2771" xr:uid="{7FB95304-50CF-41BC-99D5-86621DF4281F}"/>
    <cellStyle name="20% - Accent1 8 6 2 4" xfId="2772" xr:uid="{7E459B6B-0A6A-49F3-8BCD-793DC7B94481}"/>
    <cellStyle name="20% - Accent1 8 6 3" xfId="2773" xr:uid="{5FD55AC5-2091-4DED-AC0D-222A0E8F8F20}"/>
    <cellStyle name="20% - Accent1 8 6 3 2" xfId="2774" xr:uid="{BB42DE01-DB91-4034-800E-51B1D9CD9C3B}"/>
    <cellStyle name="20% - Accent1 8 6 3 2 2" xfId="2775" xr:uid="{E280DF51-1DE0-4E9B-8925-B43E4FFEF31C}"/>
    <cellStyle name="20% - Accent1 8 6 3 3" xfId="2776" xr:uid="{A0FC63A2-7759-4C3A-B3ED-E512B5476668}"/>
    <cellStyle name="20% - Accent1 8 6 4" xfId="2777" xr:uid="{5525063D-5AC1-475C-A1EF-7FA1DE0D4365}"/>
    <cellStyle name="20% - Accent1 8 6 4 2" xfId="2778" xr:uid="{45CFC655-F844-4F5B-BED4-4A0EA6D3F321}"/>
    <cellStyle name="20% - Accent1 8 6 5" xfId="2779" xr:uid="{F7E45BD9-2DC1-4A16-BDF3-59C52D8607E6}"/>
    <cellStyle name="20% - Accent1 8 7" xfId="2780" xr:uid="{A7038205-7357-4725-BD62-704ACE2370A1}"/>
    <cellStyle name="20% - Accent1 8 7 2" xfId="2781" xr:uid="{A8195FB8-C61A-41A9-B58A-E9A3E0A013EC}"/>
    <cellStyle name="20% - Accent1 8 7 2 2" xfId="2782" xr:uid="{43398D6C-D3F9-45F7-9151-D1C05576221D}"/>
    <cellStyle name="20% - Accent1 8 7 2 2 2" xfId="2783" xr:uid="{C3F9F235-9CEC-4DD4-BB88-27BBCA54A9F5}"/>
    <cellStyle name="20% - Accent1 8 7 2 3" xfId="2784" xr:uid="{C2747F2F-2F71-4E79-A9F9-AA4BFD683932}"/>
    <cellStyle name="20% - Accent1 8 7 3" xfId="2785" xr:uid="{30ABA46D-12FF-4096-A7E6-86EF3082C55D}"/>
    <cellStyle name="20% - Accent1 8 7 3 2" xfId="2786" xr:uid="{332E6637-DF4A-4A22-9D7E-9C3D0FF5D01C}"/>
    <cellStyle name="20% - Accent1 8 7 4" xfId="2787" xr:uid="{3FE4E64B-70D3-41B1-9D14-F99E73B42EA3}"/>
    <cellStyle name="20% - Accent1 8 8" xfId="2788" xr:uid="{86B8A63B-A5AC-413B-8818-D376EC8DDB83}"/>
    <cellStyle name="20% - Accent1 8 8 2" xfId="2789" xr:uid="{89B63D44-C1E6-48C2-87A9-E549F5209B56}"/>
    <cellStyle name="20% - Accent1 8 8 2 2" xfId="2790" xr:uid="{BD88CA04-F4E5-488B-9B53-A028884F9E79}"/>
    <cellStyle name="20% - Accent1 8 8 3" xfId="2791" xr:uid="{6CA79808-3001-41EB-A7C4-6A871F98119F}"/>
    <cellStyle name="20% - Accent1 8 9" xfId="2792" xr:uid="{4678556C-98EA-4FE6-9735-3A2D645ACE8B}"/>
    <cellStyle name="20% - Accent1 8 9 2" xfId="2793" xr:uid="{61DE4C34-1E83-4A7A-8D60-70EE26097835}"/>
    <cellStyle name="20% - Accent1 9" xfId="2794" xr:uid="{C597D943-05AC-4654-B0C7-95560CB79E99}"/>
    <cellStyle name="20% - Accent1 9 10" xfId="2795" xr:uid="{4A72B373-6773-4170-819C-491DC3F10CC4}"/>
    <cellStyle name="20% - Accent1 9 2" xfId="2796" xr:uid="{792B43C6-70FF-4F2E-86EE-CEA60E30059C}"/>
    <cellStyle name="20% - Accent1 9 2 2" xfId="2797" xr:uid="{FE909FC2-B2F8-49A7-8695-8D7729AC62D0}"/>
    <cellStyle name="20% - Accent1 9 2 2 2" xfId="2798" xr:uid="{84707C69-902E-4911-BC48-E3EDA1B7ED7A}"/>
    <cellStyle name="20% - Accent1 9 2 2 2 2" xfId="2799" xr:uid="{A03AD11E-52E2-426F-A13C-4E5D725A44A0}"/>
    <cellStyle name="20% - Accent1 9 2 2 2 2 2" xfId="2800" xr:uid="{FD9D4AE6-290A-4E48-AB6F-57CA959362B8}"/>
    <cellStyle name="20% - Accent1 9 2 2 2 3" xfId="2801" xr:uid="{1A3902DB-86B1-460B-B50E-E29CE5351037}"/>
    <cellStyle name="20% - Accent1 9 2 2 3" xfId="2802" xr:uid="{5D740D21-C223-4769-8850-200103B56A07}"/>
    <cellStyle name="20% - Accent1 9 2 2 3 2" xfId="2803" xr:uid="{56C09C38-2DF9-451C-9903-62A7EF9DCD5E}"/>
    <cellStyle name="20% - Accent1 9 2 2 4" xfId="2804" xr:uid="{41BA1966-A878-4015-B478-639A68D356CF}"/>
    <cellStyle name="20% - Accent1 9 2 2 5" xfId="2805" xr:uid="{3B195B6A-7C15-407A-94F5-95FA0139E11E}"/>
    <cellStyle name="20% - Accent1 9 2 3" xfId="2806" xr:uid="{6D4515D8-53C9-489A-B7F2-6BF66EFC7E0E}"/>
    <cellStyle name="20% - Accent1 9 2 3 2" xfId="2807" xr:uid="{2F66E2E2-C81F-425A-9B4A-991B18800783}"/>
    <cellStyle name="20% - Accent1 9 2 3 2 2" xfId="2808" xr:uid="{9771632D-5561-4D9E-A336-321D04BB00BE}"/>
    <cellStyle name="20% - Accent1 9 2 3 3" xfId="2809" xr:uid="{97B089D1-EB3C-4472-9C7C-EB236E61B407}"/>
    <cellStyle name="20% - Accent1 9 2 4" xfId="2810" xr:uid="{F446B147-11F5-4029-922D-58EFC079D384}"/>
    <cellStyle name="20% - Accent1 9 2 4 2" xfId="2811" xr:uid="{0668673C-9C82-49E8-AF68-4D5D969656DC}"/>
    <cellStyle name="20% - Accent1 9 2 5" xfId="2812" xr:uid="{C63DADBB-9F0A-42B3-BC35-5241313297A9}"/>
    <cellStyle name="20% - Accent1 9 2 6" xfId="2813" xr:uid="{B3A661B9-08E0-4558-9FE3-8EF4B7921FC9}"/>
    <cellStyle name="20% - Accent1 9 3" xfId="2814" xr:uid="{0EB7DF2D-8E3F-420A-9F1F-FE1BC3AA9C69}"/>
    <cellStyle name="20% - Accent1 9 3 2" xfId="2815" xr:uid="{D0DF4355-102B-4C36-B3F5-5C317EACF616}"/>
    <cellStyle name="20% - Accent1 9 3 2 2" xfId="2816" xr:uid="{D3180091-AE35-430D-A5F9-53E3F3FD9BAE}"/>
    <cellStyle name="20% - Accent1 9 3 2 2 2" xfId="2817" xr:uid="{667276AF-E332-46FF-8EDD-4756A3AB7ABD}"/>
    <cellStyle name="20% - Accent1 9 3 2 2 2 2" xfId="2818" xr:uid="{4AE6A516-7698-4395-8F0E-E525F2BF4393}"/>
    <cellStyle name="20% - Accent1 9 3 2 2 3" xfId="2819" xr:uid="{2163B54F-0756-4CB1-9A21-240EAA088C60}"/>
    <cellStyle name="20% - Accent1 9 3 2 3" xfId="2820" xr:uid="{E97F5387-8508-4B71-8707-9E454CFD5C27}"/>
    <cellStyle name="20% - Accent1 9 3 2 3 2" xfId="2821" xr:uid="{09967AAC-A068-48B2-B2CD-D18F8D9BA93D}"/>
    <cellStyle name="20% - Accent1 9 3 2 4" xfId="2822" xr:uid="{10CF4A70-78DD-45BB-A2CC-B35A78FF3CD2}"/>
    <cellStyle name="20% - Accent1 9 3 2 5" xfId="2823" xr:uid="{703E75A1-E2C4-40D3-B012-1E0743D7BFF9}"/>
    <cellStyle name="20% - Accent1 9 3 3" xfId="2824" xr:uid="{BAE38B66-399F-4E7F-AD07-B6AA0FB77626}"/>
    <cellStyle name="20% - Accent1 9 3 3 2" xfId="2825" xr:uid="{20AFD264-EA6B-4A25-B874-751D1E39D361}"/>
    <cellStyle name="20% - Accent1 9 3 3 2 2" xfId="2826" xr:uid="{A7814743-521A-480F-B85E-CAEF40B81003}"/>
    <cellStyle name="20% - Accent1 9 3 3 3" xfId="2827" xr:uid="{06D4125E-0BCC-418A-A16C-00D4C5AAA3DE}"/>
    <cellStyle name="20% - Accent1 9 3 4" xfId="2828" xr:uid="{3938047E-9A21-4889-9CA9-81E90DBEC9D5}"/>
    <cellStyle name="20% - Accent1 9 3 4 2" xfId="2829" xr:uid="{B44917C3-324C-4390-BC09-3CFAA9C8B789}"/>
    <cellStyle name="20% - Accent1 9 3 5" xfId="2830" xr:uid="{E18EE725-B57D-45BC-99AA-F822A691B0F2}"/>
    <cellStyle name="20% - Accent1 9 3 6" xfId="2831" xr:uid="{F0417F69-B5B2-4864-8025-9FD5ADCE4A2D}"/>
    <cellStyle name="20% - Accent1 9 4" xfId="2832" xr:uid="{93159FC9-9443-4F88-8D7A-29A7298AC495}"/>
    <cellStyle name="20% - Accent1 9 4 2" xfId="2833" xr:uid="{257A079F-21D7-43ED-A304-9F55F3C7E37D}"/>
    <cellStyle name="20% - Accent1 9 4 2 2" xfId="2834" xr:uid="{CEFD217B-52C1-4799-A47E-0B9F4C25EDCB}"/>
    <cellStyle name="20% - Accent1 9 4 2 2 2" xfId="2835" xr:uid="{DB509A3F-FF64-4C1F-8764-1BFF94B8758F}"/>
    <cellStyle name="20% - Accent1 9 4 2 2 2 2" xfId="2836" xr:uid="{03AD78A3-6431-48F5-960D-5597D86437F6}"/>
    <cellStyle name="20% - Accent1 9 4 2 2 3" xfId="2837" xr:uid="{5822075A-5535-490A-A608-B96662605B92}"/>
    <cellStyle name="20% - Accent1 9 4 2 3" xfId="2838" xr:uid="{7600EB2C-6D62-4137-9E86-439E0B5A450A}"/>
    <cellStyle name="20% - Accent1 9 4 2 3 2" xfId="2839" xr:uid="{C36639DE-C4E1-433B-B8E6-2138959BA5FB}"/>
    <cellStyle name="20% - Accent1 9 4 2 4" xfId="2840" xr:uid="{D5225EDB-BDD0-4521-8CFF-D169D14383E6}"/>
    <cellStyle name="20% - Accent1 9 4 3" xfId="2841" xr:uid="{BA11C650-5548-44C1-B7B1-35A899C011E1}"/>
    <cellStyle name="20% - Accent1 9 4 3 2" xfId="2842" xr:uid="{B32F3EEC-DD61-426A-88B8-67DB74A47D50}"/>
    <cellStyle name="20% - Accent1 9 4 3 2 2" xfId="2843" xr:uid="{6BFFB254-0080-497D-B022-755EE307B623}"/>
    <cellStyle name="20% - Accent1 9 4 3 3" xfId="2844" xr:uid="{E3689577-1782-4B18-BF2D-F0B78128ECE9}"/>
    <cellStyle name="20% - Accent1 9 4 4" xfId="2845" xr:uid="{47673B83-8A40-4BD7-9B8D-99406E8FDFD5}"/>
    <cellStyle name="20% - Accent1 9 4 4 2" xfId="2846" xr:uid="{6CBEDB70-4F56-4A20-98AD-951DCF73133B}"/>
    <cellStyle name="20% - Accent1 9 4 5" xfId="2847" xr:uid="{AAFE4414-C51F-44E8-AD7E-8383E4F65B1A}"/>
    <cellStyle name="20% - Accent1 9 4 6" xfId="2848" xr:uid="{F68EC393-961D-4973-B299-F7619CEACEA8}"/>
    <cellStyle name="20% - Accent1 9 5" xfId="2849" xr:uid="{6B5FB4E2-F991-44AD-8840-D4DD823256E0}"/>
    <cellStyle name="20% - Accent1 9 5 2" xfId="2850" xr:uid="{10B582E1-C73E-46EA-A34B-AF4211007AA8}"/>
    <cellStyle name="20% - Accent1 9 5 2 2" xfId="2851" xr:uid="{358FB637-C28F-474F-9318-352A5F6251A4}"/>
    <cellStyle name="20% - Accent1 9 5 2 2 2" xfId="2852" xr:uid="{52EF3163-1973-4C15-BA02-79FC0CE03116}"/>
    <cellStyle name="20% - Accent1 9 5 2 2 2 2" xfId="2853" xr:uid="{43D1696A-5398-42E2-966D-EC560B278277}"/>
    <cellStyle name="20% - Accent1 9 5 2 2 3" xfId="2854" xr:uid="{5A29BE22-695A-49B0-A7BB-1EE2A55CEC69}"/>
    <cellStyle name="20% - Accent1 9 5 2 3" xfId="2855" xr:uid="{0D4B85EB-CB42-49B8-82FE-6BB09595DCCD}"/>
    <cellStyle name="20% - Accent1 9 5 2 3 2" xfId="2856" xr:uid="{59B71A36-79D3-4C5B-83A9-D0DC46346291}"/>
    <cellStyle name="20% - Accent1 9 5 2 4" xfId="2857" xr:uid="{6F4CA31A-D09F-4286-A164-D684BEE41A90}"/>
    <cellStyle name="20% - Accent1 9 5 3" xfId="2858" xr:uid="{98FCD5C8-3551-4F4B-A8D1-8A310E0B3A46}"/>
    <cellStyle name="20% - Accent1 9 5 3 2" xfId="2859" xr:uid="{AC35CBBF-60BE-450D-B351-9F13D4FFFFD9}"/>
    <cellStyle name="20% - Accent1 9 5 3 2 2" xfId="2860" xr:uid="{2F3117C9-0A24-4F28-ACC2-68693E5DB10A}"/>
    <cellStyle name="20% - Accent1 9 5 3 3" xfId="2861" xr:uid="{69EDF982-C770-43D4-BB14-F744E197665B}"/>
    <cellStyle name="20% - Accent1 9 5 4" xfId="2862" xr:uid="{2DCC60B7-5D7D-450A-A972-900E845192BF}"/>
    <cellStyle name="20% - Accent1 9 5 4 2" xfId="2863" xr:uid="{32E61462-BDC3-4411-97CE-57077200E427}"/>
    <cellStyle name="20% - Accent1 9 5 5" xfId="2864" xr:uid="{25F4A607-5AE4-45AE-B95F-054915DC6B11}"/>
    <cellStyle name="20% - Accent1 9 6" xfId="2865" xr:uid="{CB2C8A08-53CE-4890-B1F3-0E049BA48439}"/>
    <cellStyle name="20% - Accent1 9 6 2" xfId="2866" xr:uid="{72DA4EFE-8554-4A47-980B-37EDB3E08272}"/>
    <cellStyle name="20% - Accent1 9 6 2 2" xfId="2867" xr:uid="{468FC928-DD51-44BE-8811-DB290EC9CB60}"/>
    <cellStyle name="20% - Accent1 9 6 2 2 2" xfId="2868" xr:uid="{566C54A9-32BE-479D-A0E3-A1A34C8A4B5B}"/>
    <cellStyle name="20% - Accent1 9 6 2 3" xfId="2869" xr:uid="{B407EB67-C6FC-49B4-8FEA-080E5F1CB9A3}"/>
    <cellStyle name="20% - Accent1 9 6 3" xfId="2870" xr:uid="{689CB6F8-1148-4C78-911B-30406A9104F8}"/>
    <cellStyle name="20% - Accent1 9 6 3 2" xfId="2871" xr:uid="{87C90421-3829-4600-A4C4-9A6ADECCBECF}"/>
    <cellStyle name="20% - Accent1 9 6 4" xfId="2872" xr:uid="{9840F4AE-472F-4294-9FCE-7FC9BD9E5969}"/>
    <cellStyle name="20% - Accent1 9 7" xfId="2873" xr:uid="{C5FCB6AB-AF1D-44E3-AA2B-25D66F9B5129}"/>
    <cellStyle name="20% - Accent1 9 7 2" xfId="2874" xr:uid="{C22B5EEA-D288-4EF1-8D22-A629E4EBCE03}"/>
    <cellStyle name="20% - Accent1 9 7 2 2" xfId="2875" xr:uid="{3ED1EAC3-9615-4447-B98D-B040AE65FF35}"/>
    <cellStyle name="20% - Accent1 9 7 3" xfId="2876" xr:uid="{A3EE99A3-944F-473C-8534-37032CDE4572}"/>
    <cellStyle name="20% - Accent1 9 8" xfId="2877" xr:uid="{8E29DE81-CF6C-4934-A2A8-3B1A9610ED04}"/>
    <cellStyle name="20% - Accent1 9 8 2" xfId="2878" xr:uid="{20AEDF34-AC56-4EF8-8EE6-52926089E35D}"/>
    <cellStyle name="20% - Accent1 9 9" xfId="2879" xr:uid="{EA7B63F1-18F7-4876-AFAB-E5726B396F5D}"/>
    <cellStyle name="20% - Accent2" xfId="96" builtinId="34" hidden="1"/>
    <cellStyle name="20% - Accent2 10" xfId="2880" xr:uid="{31249F63-89C5-4BB0-89EC-2EA00E958A94}"/>
    <cellStyle name="20% - Accent2 10 2" xfId="2881" xr:uid="{5B2FF63F-81FC-427E-AA94-2888430AECE4}"/>
    <cellStyle name="20% - Accent2 11" xfId="2882" xr:uid="{42A4520E-1100-4491-9620-E68206836508}"/>
    <cellStyle name="20% - Accent2 11 2" xfId="2883" xr:uid="{32A97F85-2519-473E-9C33-F29DF0C31938}"/>
    <cellStyle name="20% - Accent2 12" xfId="2884" xr:uid="{A8143438-D3F2-4B83-963D-86414F31C84E}"/>
    <cellStyle name="20% - Accent2 12 2" xfId="2885" xr:uid="{037CEFC7-7073-4133-8102-998749D8D951}"/>
    <cellStyle name="20% - Accent2 13" xfId="2886" xr:uid="{1154D08E-1A2A-48A0-A3BC-6E77909E607D}"/>
    <cellStyle name="20% - Accent2 2" xfId="2887" xr:uid="{0BD2D84B-8A67-4195-BFAD-E9A555671DFD}"/>
    <cellStyle name="20% - Accent2 2 10" xfId="2888" xr:uid="{3D6857C8-E34C-4ED7-9DAF-931B22E505BC}"/>
    <cellStyle name="20% - Accent2 2 11" xfId="2889" xr:uid="{B4469C75-DAD1-4B4C-B232-D6D7AB8D44AE}"/>
    <cellStyle name="20% - Accent2 2 11 2" xfId="2890" xr:uid="{1638CD45-0D8B-488C-8E65-3B68D485C380}"/>
    <cellStyle name="20% - Accent2 2 11 2 2" xfId="2891" xr:uid="{493CE6AA-DFF8-46D0-809B-FFA6DA1237BB}"/>
    <cellStyle name="20% - Accent2 2 11 2 2 2" xfId="2892" xr:uid="{5D170280-9281-4EF4-90E3-EC31A97D1BBE}"/>
    <cellStyle name="20% - Accent2 2 11 2 3" xfId="2893" xr:uid="{932DE9AD-5F27-48D8-9E3F-CB7C358BADD1}"/>
    <cellStyle name="20% - Accent2 2 11 3" xfId="2894" xr:uid="{A24F6966-7C04-4A26-A6DE-32C10719B75C}"/>
    <cellStyle name="20% - Accent2 2 11 3 2" xfId="2895" xr:uid="{564AD71E-CCA5-4238-BD31-C1321410633B}"/>
    <cellStyle name="20% - Accent2 2 11 4" xfId="2896" xr:uid="{04A59D82-49A0-424F-AC2C-215D57F83167}"/>
    <cellStyle name="20% - Accent2 2 12" xfId="2897" xr:uid="{FCD50BB1-BD76-4F7E-AAA7-41122BA88EED}"/>
    <cellStyle name="20% - Accent2 2 12 2" xfId="2898" xr:uid="{1E863287-60CA-4699-ABA1-A468B171A971}"/>
    <cellStyle name="20% - Accent2 2 12 2 2" xfId="2899" xr:uid="{BD4478E2-955D-462B-9E11-87E05D21E34A}"/>
    <cellStyle name="20% - Accent2 2 12 3" xfId="2900" xr:uid="{A89CB660-536F-4992-9A6A-9B49A3758737}"/>
    <cellStyle name="20% - Accent2 2 13" xfId="2901" xr:uid="{9F228302-331D-49D7-A10A-12E22F6914D0}"/>
    <cellStyle name="20% - Accent2 2 13 2" xfId="2902" xr:uid="{1DC75652-C173-4EFB-BFEA-68A58F6CA9B0}"/>
    <cellStyle name="20% - Accent2 2 14" xfId="2903" xr:uid="{A27D1472-D38D-407F-BC43-7D0B5A5A41EE}"/>
    <cellStyle name="20% - Accent2 2 2" xfId="2904" xr:uid="{92E5CEAB-7D83-4176-B162-9BFF62B17710}"/>
    <cellStyle name="20% - Accent2 2 2 2" xfId="2905" xr:uid="{9EB33C9B-6009-4326-98A2-00954DA0EE3C}"/>
    <cellStyle name="20% - Accent2 2 2 2 2" xfId="2906" xr:uid="{2200A89B-9380-4365-B161-0B60CF755054}"/>
    <cellStyle name="20% - Accent2 2 2 2 2 2" xfId="2907" xr:uid="{53AF1F52-7838-4687-98AC-4ADA183A01B3}"/>
    <cellStyle name="20% - Accent2 2 2 2 2 3" xfId="2908" xr:uid="{C1A5EE30-FE56-413D-821A-C84422E6C870}"/>
    <cellStyle name="20% - Accent2 2 2 2 2 3 2" xfId="2909" xr:uid="{FBEF0250-163C-4F73-9375-40A2C2965F38}"/>
    <cellStyle name="20% - Accent2 2 2 2 2 3 2 2" xfId="2910" xr:uid="{BEEC5D6B-9B4A-49AF-83A4-026C4E5FE071}"/>
    <cellStyle name="20% - Accent2 2 2 2 2 3 2 2 2" xfId="2911" xr:uid="{59DE5DC2-1E10-46E2-8E36-7E4556214EB0}"/>
    <cellStyle name="20% - Accent2 2 2 2 2 3 2 3" xfId="2912" xr:uid="{18958020-0BF2-47A3-9B84-70D136C28031}"/>
    <cellStyle name="20% - Accent2 2 2 2 2 3 3" xfId="2913" xr:uid="{0F968CBA-F2CA-4E6B-808C-B55327D82EA4}"/>
    <cellStyle name="20% - Accent2 2 2 2 2 3 3 2" xfId="2914" xr:uid="{6FDC564D-01ED-4D5D-B667-621220DF2633}"/>
    <cellStyle name="20% - Accent2 2 2 2 2 3 4" xfId="2915" xr:uid="{6A6A5D7A-D733-401D-834F-EF8FCD635519}"/>
    <cellStyle name="20% - Accent2 2 2 2 2 4" xfId="2916" xr:uid="{CC6F3ADB-543C-4CCB-8A50-DDE6E6C5B3FC}"/>
    <cellStyle name="20% - Accent2 2 2 2 2 4 2" xfId="2917" xr:uid="{13D054EC-149B-4F0A-8769-3961CD88B1E3}"/>
    <cellStyle name="20% - Accent2 2 2 2 2 4 2 2" xfId="2918" xr:uid="{729E904D-05C9-45EA-9DA0-283DBF473CCC}"/>
    <cellStyle name="20% - Accent2 2 2 2 2 4 3" xfId="2919" xr:uid="{9019A56D-D959-4C07-8B46-CB2071D81449}"/>
    <cellStyle name="20% - Accent2 2 2 2 2 5" xfId="2920" xr:uid="{69E19799-1AD6-4115-98C0-42F2DDB285E3}"/>
    <cellStyle name="20% - Accent2 2 2 2 2 5 2" xfId="2921" xr:uid="{76F75C8B-8253-4BE2-A2B9-86A3E29A4D6A}"/>
    <cellStyle name="20% - Accent2 2 2 2 2 6" xfId="2922" xr:uid="{943B397F-213D-4BFC-8F25-58FF3EA4B37F}"/>
    <cellStyle name="20% - Accent2 2 2 2 3" xfId="2923" xr:uid="{600DAF7D-C121-4784-A2B0-242CBC1A072E}"/>
    <cellStyle name="20% - Accent2 2 2 2 3 2" xfId="2924" xr:uid="{EDF1865F-4266-4C1F-9ED4-8089FDA10871}"/>
    <cellStyle name="20% - Accent2 2 2 2 3 2 2" xfId="2925" xr:uid="{330AD8AC-0A70-4857-9449-50BD5952B5DD}"/>
    <cellStyle name="20% - Accent2 2 2 2 3 2 2 2" xfId="2926" xr:uid="{70233A8B-8106-4146-A029-3BAB50BABE53}"/>
    <cellStyle name="20% - Accent2 2 2 2 3 2 2 2 2" xfId="2927" xr:uid="{9769A71F-D500-479C-84EE-863CF42EBDD0}"/>
    <cellStyle name="20% - Accent2 2 2 2 3 2 2 3" xfId="2928" xr:uid="{F0EF2AD8-275A-4582-8D3E-FC06799458A6}"/>
    <cellStyle name="20% - Accent2 2 2 2 3 2 3" xfId="2929" xr:uid="{EB5C028A-5638-4872-96B9-DD61DB622E8B}"/>
    <cellStyle name="20% - Accent2 2 2 2 3 2 3 2" xfId="2930" xr:uid="{E948466B-9FD7-495B-BD29-7A686D187D9E}"/>
    <cellStyle name="20% - Accent2 2 2 2 3 2 4" xfId="2931" xr:uid="{8BD6AC33-F0BA-49C8-BF2D-1222909BEBEC}"/>
    <cellStyle name="20% - Accent2 2 2 2 3 3" xfId="2932" xr:uid="{E90B027E-627F-4772-9D67-85CE03226D39}"/>
    <cellStyle name="20% - Accent2 2 2 2 3 3 2" xfId="2933" xr:uid="{97D22CC8-C10D-40E2-903A-ED514AB696BD}"/>
    <cellStyle name="20% - Accent2 2 2 2 3 3 2 2" xfId="2934" xr:uid="{9F353146-BE8F-4A2B-A4E8-C33AC1A410BC}"/>
    <cellStyle name="20% - Accent2 2 2 2 3 3 3" xfId="2935" xr:uid="{B6FCD16A-139D-4B4F-B48A-09D0E69A87EF}"/>
    <cellStyle name="20% - Accent2 2 2 2 3 4" xfId="2936" xr:uid="{F7FA3A16-0571-47FD-B292-70F809A28D9D}"/>
    <cellStyle name="20% - Accent2 2 2 2 3 4 2" xfId="2937" xr:uid="{5463F99D-D169-4B2F-89A3-E62E8B803FB3}"/>
    <cellStyle name="20% - Accent2 2 2 2 3 5" xfId="2938" xr:uid="{619CDF64-4B99-4458-A6F6-653DFA0FD59F}"/>
    <cellStyle name="20% - Accent2 2 2 2 4" xfId="2939" xr:uid="{E3939E46-BAB1-4CDB-9397-DCBC1D6DE914}"/>
    <cellStyle name="20% - Accent2 2 2 2 4 2" xfId="2940" xr:uid="{759F6EF4-6BEC-435A-9EC9-22ABE0760E10}"/>
    <cellStyle name="20% - Accent2 2 2 2 4 2 2" xfId="2941" xr:uid="{3303F0A2-8734-4EC6-9503-5FDF17463402}"/>
    <cellStyle name="20% - Accent2 2 2 2 4 2 2 2" xfId="2942" xr:uid="{4B1A4437-64F7-496E-BD99-11F42425EBE9}"/>
    <cellStyle name="20% - Accent2 2 2 2 4 2 2 2 2" xfId="2943" xr:uid="{70882A4E-343A-48BE-B293-1A147A03207C}"/>
    <cellStyle name="20% - Accent2 2 2 2 4 2 2 3" xfId="2944" xr:uid="{9F58715C-FB06-46C3-8FA1-D313C2341D43}"/>
    <cellStyle name="20% - Accent2 2 2 2 4 2 3" xfId="2945" xr:uid="{99B41F2F-CF01-455C-B060-4A0B29A1A90A}"/>
    <cellStyle name="20% - Accent2 2 2 2 4 2 3 2" xfId="2946" xr:uid="{1852DEC4-EE1A-4FE2-AF9F-5B0ADF7C0E89}"/>
    <cellStyle name="20% - Accent2 2 2 2 4 2 4" xfId="2947" xr:uid="{63DB3D45-342B-428A-9F4D-1C9E0CC0E965}"/>
    <cellStyle name="20% - Accent2 2 2 2 4 3" xfId="2948" xr:uid="{782F5DFB-F987-4FC0-A7B4-D599821CF53E}"/>
    <cellStyle name="20% - Accent2 2 2 2 4 3 2" xfId="2949" xr:uid="{135754C0-42CE-4E90-BC7F-32D0F9590CDB}"/>
    <cellStyle name="20% - Accent2 2 2 2 4 3 2 2" xfId="2950" xr:uid="{DD372C5B-B50B-465E-9D15-E69702522CCA}"/>
    <cellStyle name="20% - Accent2 2 2 2 4 3 3" xfId="2951" xr:uid="{75D4E630-92F7-4DDB-9891-829BDF86946D}"/>
    <cellStyle name="20% - Accent2 2 2 2 4 4" xfId="2952" xr:uid="{1D6CACE0-3158-4E97-8452-EC2B2BED65C9}"/>
    <cellStyle name="20% - Accent2 2 2 2 4 4 2" xfId="2953" xr:uid="{6B51042E-0F7F-4654-8C9F-0E32B20DE810}"/>
    <cellStyle name="20% - Accent2 2 2 2 4 5" xfId="2954" xr:uid="{996EB50C-EC89-4FB5-93AF-5A75E5A35FE7}"/>
    <cellStyle name="20% - Accent2 2 2 2_Sheet1" xfId="2955" xr:uid="{F67969BC-50C5-460C-BAF0-AE07C80606D9}"/>
    <cellStyle name="20% - Accent2 2 2 3" xfId="2956" xr:uid="{1A6C277F-F8FE-4FA1-A102-23985A0E8254}"/>
    <cellStyle name="20% - Accent2 2 2 3 2" xfId="2957" xr:uid="{B61DB4B9-E6EC-4D3F-A48F-942C80A3A586}"/>
    <cellStyle name="20% - Accent2 2 2 3 2 2" xfId="2958" xr:uid="{F51E6049-DF1E-4FAA-B241-C10C4836B964}"/>
    <cellStyle name="20% - Accent2 2 2 3 2 2 2" xfId="2959" xr:uid="{E6897176-0FA8-4B3E-87EA-5596B24D342E}"/>
    <cellStyle name="20% - Accent2 2 2 3 2 2 2 2" xfId="2960" xr:uid="{B1503AF3-51D5-40E9-BA38-7B693E090171}"/>
    <cellStyle name="20% - Accent2 2 2 3 2 2 3" xfId="2961" xr:uid="{24F493F3-2F30-4BD5-BB61-AA755871B283}"/>
    <cellStyle name="20% - Accent2 2 2 3 2 3" xfId="2962" xr:uid="{B6DF6082-EBF9-4417-AD3B-F3F37188BE77}"/>
    <cellStyle name="20% - Accent2 2 2 3 2 3 2" xfId="2963" xr:uid="{B5E13F5B-A4EC-47B2-B848-041DB43871D5}"/>
    <cellStyle name="20% - Accent2 2 2 3 2 4" xfId="2964" xr:uid="{D33A47FC-A38E-49D2-8029-13C7E19DA0F5}"/>
    <cellStyle name="20% - Accent2 2 2 3 3" xfId="2965" xr:uid="{55A3D527-05ED-4BE0-97FB-C1CC91EBA7DF}"/>
    <cellStyle name="20% - Accent2 2 2 3 3 2" xfId="2966" xr:uid="{EFD2FEB6-4FEC-411A-A117-16CA7066A3AC}"/>
    <cellStyle name="20% - Accent2 2 2 3 3 2 2" xfId="2967" xr:uid="{4216DDAC-9461-42F7-8C97-18749DAD0E7B}"/>
    <cellStyle name="20% - Accent2 2 2 3 3 3" xfId="2968" xr:uid="{C4CA261A-A036-4C21-B124-FA60A2E8907E}"/>
    <cellStyle name="20% - Accent2 2 2 3 4" xfId="2969" xr:uid="{9CEE30D4-E8EA-4D89-ACAC-FDDC4240E1B9}"/>
    <cellStyle name="20% - Accent2 2 2 3 4 2" xfId="2970" xr:uid="{324CEFC1-DF2B-40AD-9194-22DA75188210}"/>
    <cellStyle name="20% - Accent2 2 2 3 5" xfId="2971" xr:uid="{B782A899-A889-4400-8C22-56BE01ED931D}"/>
    <cellStyle name="20% - Accent2 2 2 4" xfId="2972" xr:uid="{818FAD27-DF62-4C8E-A2AF-064FB3EBCDC5}"/>
    <cellStyle name="20% - Accent2 2 2 4 2" xfId="2973" xr:uid="{CAE6BB88-5CA6-4794-9AD1-AF476C9DDEEC}"/>
    <cellStyle name="20% - Accent2 2 2 4 2 2" xfId="2974" xr:uid="{04E0D4E1-9B78-4576-B6C7-3AA52FCB4AD8}"/>
    <cellStyle name="20% - Accent2 2 2 4 2 2 2" xfId="2975" xr:uid="{B5BE5902-98EB-4566-87DA-07058ECB7D19}"/>
    <cellStyle name="20% - Accent2 2 2 4 2 3" xfId="2976" xr:uid="{B21C0104-C1D0-493A-BB15-116E2729FA71}"/>
    <cellStyle name="20% - Accent2 2 2 4 3" xfId="2977" xr:uid="{B239DC78-286B-4161-BDD4-0174A1C88AD4}"/>
    <cellStyle name="20% - Accent2 2 2 4 3 2" xfId="2978" xr:uid="{7A87ACA1-3DD0-4593-A784-23C79AE0F98A}"/>
    <cellStyle name="20% - Accent2 2 2 4 4" xfId="2979" xr:uid="{A0E55892-6373-4223-820B-B0A8DA7C06F9}"/>
    <cellStyle name="20% - Accent2 2 2 5" xfId="2980" xr:uid="{230E5C20-01B8-41D2-96D6-6474EA478FB6}"/>
    <cellStyle name="20% - Accent2 2 2 5 2" xfId="2981" xr:uid="{4FF15F60-06C5-4B6F-BDBF-E5FC3625C1FB}"/>
    <cellStyle name="20% - Accent2 2 2 5 2 2" xfId="2982" xr:uid="{EBC62A81-9174-422B-BF66-9F9AB21D6AC3}"/>
    <cellStyle name="20% - Accent2 2 2 5 3" xfId="2983" xr:uid="{42BDF20D-C361-40C5-81B5-6618AC609AE3}"/>
    <cellStyle name="20% - Accent2 2 2 6" xfId="2984" xr:uid="{CF6ED95A-0703-41E5-ADEF-A9642ECE742A}"/>
    <cellStyle name="20% - Accent2 2 2 6 2" xfId="2985" xr:uid="{31434B66-93E8-43FA-BADE-16CC1C7CA1C3}"/>
    <cellStyle name="20% - Accent2 2 2 7" xfId="2986" xr:uid="{C9B458C9-758D-4E13-B58A-689396ACCB4D}"/>
    <cellStyle name="20% - Accent2 2 2_Asset Register (new)" xfId="2987" xr:uid="{687E1D30-B0B5-48BE-A5F2-FA61365F9430}"/>
    <cellStyle name="20% - Accent2 2 3" xfId="2988" xr:uid="{C1F80786-F856-4F8F-822C-DD29676CE1B4}"/>
    <cellStyle name="20% - Accent2 2 3 2" xfId="2989" xr:uid="{3FE25FA0-D90B-4992-BD60-377A98E53099}"/>
    <cellStyle name="20% - Accent2 2 3 2 2" xfId="2990" xr:uid="{94AF16FA-8417-4B2F-AA15-1484022C98AA}"/>
    <cellStyle name="20% - Accent2 2 3 2 2 2" xfId="2991" xr:uid="{0DF75B8A-C250-4C8B-AAD4-425B395DF707}"/>
    <cellStyle name="20% - Accent2 2 3 2 2 2 2" xfId="2992" xr:uid="{6C22D1FE-1171-4A5E-9E1A-E1B6EEAE5A5B}"/>
    <cellStyle name="20% - Accent2 2 3 2 2 3" xfId="2993" xr:uid="{F3F5A054-D55B-4F82-953B-C767D27DC5F3}"/>
    <cellStyle name="20% - Accent2 2 3 2 3" xfId="2994" xr:uid="{D3F51544-BC45-4530-990A-60377584E1EE}"/>
    <cellStyle name="20% - Accent2 2 3 2 3 2" xfId="2995" xr:uid="{D115E687-88AC-464E-A604-2EE8C9B613D9}"/>
    <cellStyle name="20% - Accent2 2 3 2 3 2 2" xfId="2996" xr:uid="{3B14D822-CF8A-4C14-8144-F89BFC24AF9A}"/>
    <cellStyle name="20% - Accent2 2 3 2 3 2 2 2" xfId="2997" xr:uid="{E67FC251-042C-4DD6-B3B8-3ECC96956944}"/>
    <cellStyle name="20% - Accent2 2 3 2 3 2 3" xfId="2998" xr:uid="{566FCB00-08A4-4B4F-84F5-E0CA9617B4D3}"/>
    <cellStyle name="20% - Accent2 2 3 2 3 3" xfId="2999" xr:uid="{B26CF7CF-4853-4D68-9467-7D2904E72D0A}"/>
    <cellStyle name="20% - Accent2 2 3 2 3 3 2" xfId="3000" xr:uid="{81480BC2-D572-471D-B425-92D1B0AD5F3C}"/>
    <cellStyle name="20% - Accent2 2 3 2 3 4" xfId="3001" xr:uid="{498DA3CA-048D-4567-B7EB-528C366DFE02}"/>
    <cellStyle name="20% - Accent2 2 3 2 4" xfId="3002" xr:uid="{D31B7549-93E8-45C0-8015-416C4C9A8515}"/>
    <cellStyle name="20% - Accent2 2 3 2 4 2" xfId="3003" xr:uid="{2E1236B0-E118-4E2A-9A01-ACD70F22BB40}"/>
    <cellStyle name="20% - Accent2 2 3 2 4 2 2" xfId="3004" xr:uid="{CC81B7D3-6362-426B-A7D9-FC72F0CD0F4D}"/>
    <cellStyle name="20% - Accent2 2 3 2 4 3" xfId="3005" xr:uid="{1E31D7F9-964D-4F7C-974B-628453808FBA}"/>
    <cellStyle name="20% - Accent2 2 3 2 5" xfId="3006" xr:uid="{3C858F04-E476-4DBB-BF92-DAA30195C53F}"/>
    <cellStyle name="20% - Accent2 2 3 2 5 2" xfId="3007" xr:uid="{52F88F3B-C578-437E-B34E-24A0420BBB29}"/>
    <cellStyle name="20% - Accent2 2 3 2 6" xfId="3008" xr:uid="{A1A4D825-B5B6-4FCF-BF6C-FF813DAE12BA}"/>
    <cellStyle name="20% - Accent2 2 3 2 6 2" xfId="3009" xr:uid="{87A244AD-8283-45FB-85B6-B79EDD0F5C29}"/>
    <cellStyle name="20% - Accent2 2 3 2 7" xfId="3010" xr:uid="{9D8A221E-7FC4-4797-A0C1-D7E5E7F8D3E3}"/>
    <cellStyle name="20% - Accent2 2 3 2 8" xfId="3011" xr:uid="{2B08EE17-204A-4EF4-BF55-E90E97123F3F}"/>
    <cellStyle name="20% - Accent2 2 3 3" xfId="3012" xr:uid="{DE599E06-E606-4D00-A94B-D0E003D9428E}"/>
    <cellStyle name="20% - Accent2 2 3 3 2" xfId="3013" xr:uid="{5A822003-CB59-42C0-9180-8A1EC1D6B223}"/>
    <cellStyle name="20% - Accent2 2 3 3 2 2" xfId="3014" xr:uid="{2DEDE4FD-5131-445A-95E5-82A475064A9F}"/>
    <cellStyle name="20% - Accent2 2 3 3 2 2 2" xfId="3015" xr:uid="{B97E55B3-6538-43E8-93B4-57F5BA190556}"/>
    <cellStyle name="20% - Accent2 2 3 3 2 2 2 2" xfId="3016" xr:uid="{BADF007F-218C-437D-B9F1-C00052DC3927}"/>
    <cellStyle name="20% - Accent2 2 3 3 2 2 3" xfId="3017" xr:uid="{095B1E5D-E58B-4899-BBAA-C1E77551B789}"/>
    <cellStyle name="20% - Accent2 2 3 3 2 3" xfId="3018" xr:uid="{7CBD83A9-41E5-4579-A606-F120D3CBA647}"/>
    <cellStyle name="20% - Accent2 2 3 3 2 3 2" xfId="3019" xr:uid="{AEE975E8-1ED2-4134-96F4-5A83ADAFBBBA}"/>
    <cellStyle name="20% - Accent2 2 3 3 2 4" xfId="3020" xr:uid="{D5422A13-E50E-414E-BE50-CF5F253CF550}"/>
    <cellStyle name="20% - Accent2 2 3 3 3" xfId="3021" xr:uid="{6BF59300-5312-4F2D-A56E-D38B3E41AE1D}"/>
    <cellStyle name="20% - Accent2 2 3 3 3 2" xfId="3022" xr:uid="{B87F9771-63A4-4616-A593-8572568FD9EE}"/>
    <cellStyle name="20% - Accent2 2 3 3 3 2 2" xfId="3023" xr:uid="{D047A055-111C-4B55-9F27-3044DBF3ED3E}"/>
    <cellStyle name="20% - Accent2 2 3 3 3 3" xfId="3024" xr:uid="{F3702CFE-A236-4DA7-A12F-41F5C6B08064}"/>
    <cellStyle name="20% - Accent2 2 3 3 4" xfId="3025" xr:uid="{3243C13C-5804-4857-8DD0-CD808FBF3E3D}"/>
    <cellStyle name="20% - Accent2 2 3 3 4 2" xfId="3026" xr:uid="{4196C359-6166-44D6-B708-CAEBB3B232EF}"/>
    <cellStyle name="20% - Accent2 2 3 3 5" xfId="3027" xr:uid="{62B4DB36-17B4-4985-8B5B-DD2CC6FD9FAC}"/>
    <cellStyle name="20% - Accent2 2 3 3 5 2" xfId="3028" xr:uid="{371B9744-7A78-4DB3-99DD-E04649877647}"/>
    <cellStyle name="20% - Accent2 2 3 3 6" xfId="3029" xr:uid="{F80A727D-9ECC-4D1C-BA15-D432702751F9}"/>
    <cellStyle name="20% - Accent2 2 3 3 7" xfId="3030" xr:uid="{E36684E6-5702-4762-954C-5663289C47DB}"/>
    <cellStyle name="20% - Accent2 2 3 4" xfId="3031" xr:uid="{EDB598A0-A066-4C29-8C7A-89C3C8A3F763}"/>
    <cellStyle name="20% - Accent2 2 3 4 2" xfId="3032" xr:uid="{A63BADD8-EEF3-42CF-BBF5-BCD9808A61BB}"/>
    <cellStyle name="20% - Accent2 2 3 4 2 2" xfId="3033" xr:uid="{282CEE0C-1D67-4180-A928-F95A4039554C}"/>
    <cellStyle name="20% - Accent2 2 3 4 2 2 2" xfId="3034" xr:uid="{EAD12A0D-C7D8-4B79-A262-4F08F9D30D25}"/>
    <cellStyle name="20% - Accent2 2 3 4 2 2 2 2" xfId="3035" xr:uid="{99AC27AE-42C3-4B9B-B97A-65BB9AE7D54C}"/>
    <cellStyle name="20% - Accent2 2 3 4 2 2 3" xfId="3036" xr:uid="{6D3945AB-6C49-47EA-B941-50369BB32AB4}"/>
    <cellStyle name="20% - Accent2 2 3 4 2 3" xfId="3037" xr:uid="{8D88B750-AF10-46A3-96BB-532737C95537}"/>
    <cellStyle name="20% - Accent2 2 3 4 2 3 2" xfId="3038" xr:uid="{9BA7FD6B-7BB8-41CF-9AE9-BCC2FD8C2D6C}"/>
    <cellStyle name="20% - Accent2 2 3 4 2 4" xfId="3039" xr:uid="{A1490F8D-EB2B-48F9-AD74-FE449AF01533}"/>
    <cellStyle name="20% - Accent2 2 3 4 3" xfId="3040" xr:uid="{C7645893-7016-4687-A452-4869D60A5159}"/>
    <cellStyle name="20% - Accent2 2 3 4 3 2" xfId="3041" xr:uid="{578DEF3F-109E-4F41-940C-A16E0A596C5C}"/>
    <cellStyle name="20% - Accent2 2 3 4 3 2 2" xfId="3042" xr:uid="{31FA7B16-3282-441E-95B0-8E0E73B855C8}"/>
    <cellStyle name="20% - Accent2 2 3 4 3 3" xfId="3043" xr:uid="{6837CEBE-B97A-4C7C-8C41-BDB08CF4EBA6}"/>
    <cellStyle name="20% - Accent2 2 3 4 4" xfId="3044" xr:uid="{8BDE663E-29F2-44E0-AED9-B456731C8052}"/>
    <cellStyle name="20% - Accent2 2 3 4 4 2" xfId="3045" xr:uid="{69F10D8A-B3C6-4524-AC17-7C6FFAC09C8F}"/>
    <cellStyle name="20% - Accent2 2 3 4 5" xfId="3046" xr:uid="{D343B1C7-9407-4407-B469-9256EA287543}"/>
    <cellStyle name="20% - Accent2 2 3 5" xfId="3047" xr:uid="{DB90502B-7194-41BF-99F7-05D5E4002FFE}"/>
    <cellStyle name="20% - Accent2 2 3 5 2" xfId="3048" xr:uid="{357A3CE7-C7A9-4988-9E7E-2EB03EDA23E3}"/>
    <cellStyle name="20% - Accent2 2 3 6" xfId="3049" xr:uid="{7B1AB4BD-513D-451C-BB98-11242CB7CD52}"/>
    <cellStyle name="20% - Accent2 2 3_Sheet1" xfId="3050" xr:uid="{1F82673D-C6DF-4128-924E-F5667860842A}"/>
    <cellStyle name="20% - Accent2 2 4" xfId="3051" xr:uid="{A3E15C89-B61A-4418-8A18-0B24C2EFD921}"/>
    <cellStyle name="20% - Accent2 2 4 2" xfId="3052" xr:uid="{AE306C89-A3D7-4BE0-9233-F09F7EB41BB6}"/>
    <cellStyle name="20% - Accent2 2 4 2 2" xfId="3053" xr:uid="{5B3A8A51-4F56-4851-AAAE-321307693EEB}"/>
    <cellStyle name="20% - Accent2 2 4 2 2 2" xfId="3054" xr:uid="{9B17653A-913C-49E7-975C-581573C60925}"/>
    <cellStyle name="20% - Accent2 2 4 2 2 3" xfId="3055" xr:uid="{7D80061E-EFE9-4BD1-86E9-80084F5DAA18}"/>
    <cellStyle name="20% - Accent2 2 4 2 3" xfId="3056" xr:uid="{FC5F4765-089F-466C-B0C9-5BFD72B91609}"/>
    <cellStyle name="20% - Accent2 2 4 2 4" xfId="3057" xr:uid="{22104611-60E1-4C0C-B591-8E2AC7D2255B}"/>
    <cellStyle name="20% - Accent2 2 4 3" xfId="3058" xr:uid="{B9E6CCB5-28BA-45A5-82A5-3000E484E0BF}"/>
    <cellStyle name="20% - Accent2 2 4 3 2" xfId="3059" xr:uid="{A3CA9D01-5FE6-4512-B778-7E30ACFF1E08}"/>
    <cellStyle name="20% - Accent2 2 4 3 3" xfId="3060" xr:uid="{1D741F37-6ABE-4F92-95E7-D38D910A12F0}"/>
    <cellStyle name="20% - Accent2 2 4 4" xfId="3061" xr:uid="{08D49E12-6E4B-41ED-ADA0-46FFB0BE65D8}"/>
    <cellStyle name="20% - Accent2 2 4 4 2" xfId="3062" xr:uid="{274F913D-487A-4FD8-B680-61EC606B3B52}"/>
    <cellStyle name="20% - Accent2 2 4 5" xfId="3063" xr:uid="{FC3578EA-5FA4-4ABD-915B-BACA6DC55214}"/>
    <cellStyle name="20% - Accent2 2 5" xfId="3064" xr:uid="{617938FB-C5C8-47FD-B559-E4301587D188}"/>
    <cellStyle name="20% - Accent2 2 5 2" xfId="3065" xr:uid="{D804A9AE-B8AB-4CAF-A24E-18852385B1FE}"/>
    <cellStyle name="20% - Accent2 2 6" xfId="3066" xr:uid="{3079B225-D756-47E4-9090-FA6FB96EC7CB}"/>
    <cellStyle name="20% - Accent2 2 7" xfId="3067" xr:uid="{26B27E16-0F25-44D8-B39C-CCD4760DF3C6}"/>
    <cellStyle name="20% - Accent2 2 8" xfId="3068" xr:uid="{81E0104A-AB8A-48A7-B6D8-BBE63F48297E}"/>
    <cellStyle name="20% - Accent2 2 9" xfId="3069" xr:uid="{CC686F5E-B72B-46CE-BA77-751A8FEC05C6}"/>
    <cellStyle name="20% - Accent2 2 9 2" xfId="3070" xr:uid="{1AF851AD-CB6D-438A-9AD7-DEF444677121}"/>
    <cellStyle name="20% - Accent2 2 9 2 2" xfId="3071" xr:uid="{093756E3-CDED-488B-A4C9-9F5A0E6B6CFF}"/>
    <cellStyle name="20% - Accent2 2 9 2 2 2" xfId="3072" xr:uid="{FDAC7BAF-9950-4CAB-B94F-2DA2DBDCC7B7}"/>
    <cellStyle name="20% - Accent2 2 9 2 2 2 2" xfId="3073" xr:uid="{C392D3C4-01FF-4782-9BD3-43652306E095}"/>
    <cellStyle name="20% - Accent2 2 9 2 2 3" xfId="3074" xr:uid="{F8438696-C1DD-488F-A0F2-80257C449798}"/>
    <cellStyle name="20% - Accent2 2 9 2 3" xfId="3075" xr:uid="{74BCDE4D-8FFD-4A5F-A660-2E526FCE3BC8}"/>
    <cellStyle name="20% - Accent2 2 9 2 3 2" xfId="3076" xr:uid="{06F40BB0-D870-4153-A689-7862631E8F05}"/>
    <cellStyle name="20% - Accent2 2 9 2 4" xfId="3077" xr:uid="{D34D076A-9124-4EBB-ABF8-D829E03964E8}"/>
    <cellStyle name="20% - Accent2 2 9 3" xfId="3078" xr:uid="{9D4F49B1-A4C8-4CB8-B4C1-A1D95BB46656}"/>
    <cellStyle name="20% - Accent2 2 9 3 2" xfId="3079" xr:uid="{96C19164-077C-46FD-97C4-47FFFABA6B33}"/>
    <cellStyle name="20% - Accent2 2 9 3 2 2" xfId="3080" xr:uid="{364EC59B-BCC5-4802-A38F-4733496AB00C}"/>
    <cellStyle name="20% - Accent2 2 9 3 3" xfId="3081" xr:uid="{52F3B016-93A1-44F7-8542-CDBF57AAB975}"/>
    <cellStyle name="20% - Accent2 2 9 4" xfId="3082" xr:uid="{5C8EB0AA-6701-436D-9292-4FF66D80071C}"/>
    <cellStyle name="20% - Accent2 2 9 4 2" xfId="3083" xr:uid="{FDCA4795-7E48-4417-BB7C-CAEC653D2444}"/>
    <cellStyle name="20% - Accent2 2 9 5" xfId="3084" xr:uid="{83808963-41ED-4966-8916-6B64374EF224}"/>
    <cellStyle name="20% - Accent2 2_Asset Register (new)" xfId="3085" xr:uid="{EAEA5929-6BD2-44D6-B983-80A9ECD687F8}"/>
    <cellStyle name="20% - Accent2 3" xfId="3086" xr:uid="{BAE5DD48-0311-4CD1-9516-0520F1C936E9}"/>
    <cellStyle name="20% - Accent2 3 10" xfId="3087" xr:uid="{3788A7D6-29CA-4E30-95DD-471EF5C88DB0}"/>
    <cellStyle name="20% - Accent2 3 10 2" xfId="3088" xr:uid="{1380C0EE-930F-4453-8255-46C58AE34863}"/>
    <cellStyle name="20% - Accent2 3 10 2 2" xfId="3089" xr:uid="{04B44C9E-5902-4846-BAD8-A43EB56550B0}"/>
    <cellStyle name="20% - Accent2 3 10 2 2 2" xfId="3090" xr:uid="{8ECC1D96-E1BC-4950-A2FB-8D84F76C38C7}"/>
    <cellStyle name="20% - Accent2 3 10 2 2 2 2" xfId="3091" xr:uid="{F0FAB6F4-4B02-4AEE-BA1C-D96AE861ACC5}"/>
    <cellStyle name="20% - Accent2 3 10 2 2 3" xfId="3092" xr:uid="{7DE2153B-A353-4CCE-9976-1F55CB2AD71D}"/>
    <cellStyle name="20% - Accent2 3 10 2 3" xfId="3093" xr:uid="{4C911D23-26AF-4CA3-82B6-4E18339CF287}"/>
    <cellStyle name="20% - Accent2 3 10 2 3 2" xfId="3094" xr:uid="{CE5CBE52-8290-40EB-BABF-C03ED54A3E6C}"/>
    <cellStyle name="20% - Accent2 3 10 2 4" xfId="3095" xr:uid="{4DD328CB-8591-421C-B356-FE9CFB3E0C2E}"/>
    <cellStyle name="20% - Accent2 3 10 3" xfId="3096" xr:uid="{EDAD3924-777B-49D1-948D-11C594DEB842}"/>
    <cellStyle name="20% - Accent2 3 10 3 2" xfId="3097" xr:uid="{5DCE7286-8137-4F78-BF52-70999A6D6AB3}"/>
    <cellStyle name="20% - Accent2 3 10 3 2 2" xfId="3098" xr:uid="{E74F89B9-E621-419A-A4D2-4B583E394644}"/>
    <cellStyle name="20% - Accent2 3 10 3 3" xfId="3099" xr:uid="{5125B2FE-3A8F-44BF-8807-B8A8FF1716E6}"/>
    <cellStyle name="20% - Accent2 3 10 4" xfId="3100" xr:uid="{ACE589F1-37E9-4622-A81B-70312653FF02}"/>
    <cellStyle name="20% - Accent2 3 10 4 2" xfId="3101" xr:uid="{1C8427E6-F04F-46F1-B979-0552F599E5E5}"/>
    <cellStyle name="20% - Accent2 3 10 5" xfId="3102" xr:uid="{A738F247-8216-42AB-9197-2C724D4CE5F7}"/>
    <cellStyle name="20% - Accent2 3 11" xfId="3103" xr:uid="{E66D2B5C-F7AC-4F48-B043-D9C1FFE14CA2}"/>
    <cellStyle name="20% - Accent2 3 11 2" xfId="3104" xr:uid="{4CAB75AC-8FA7-4412-BDA3-302D99BE271C}"/>
    <cellStyle name="20% - Accent2 3 11 2 2" xfId="3105" xr:uid="{A81161DD-D3C6-4622-AB6F-9FD0EF0EFF17}"/>
    <cellStyle name="20% - Accent2 3 11 2 2 2" xfId="3106" xr:uid="{9FEC3BA1-B29A-49B8-813E-83D170B69203}"/>
    <cellStyle name="20% - Accent2 3 11 2 2 2 2" xfId="3107" xr:uid="{9A279CEE-90B4-4D5E-B300-3B629AA11940}"/>
    <cellStyle name="20% - Accent2 3 11 2 2 3" xfId="3108" xr:uid="{021B07E3-3725-4051-B3E6-D7379870E80A}"/>
    <cellStyle name="20% - Accent2 3 11 2 3" xfId="3109" xr:uid="{D9A36079-8165-4D67-AFF3-67A1DDF78C97}"/>
    <cellStyle name="20% - Accent2 3 11 2 3 2" xfId="3110" xr:uid="{0D790DA0-C7CA-4396-B246-97FE8FB2D0CE}"/>
    <cellStyle name="20% - Accent2 3 11 2 4" xfId="3111" xr:uid="{0E4C3163-09CB-4359-A908-643144417449}"/>
    <cellStyle name="20% - Accent2 3 11 3" xfId="3112" xr:uid="{D8039E23-7659-462F-9B48-9468063303E4}"/>
    <cellStyle name="20% - Accent2 3 11 3 2" xfId="3113" xr:uid="{CC3EE87C-9B3C-48D8-82E1-D934553913C0}"/>
    <cellStyle name="20% - Accent2 3 11 3 2 2" xfId="3114" xr:uid="{D4DCED83-983B-4018-9D16-05DAAD571193}"/>
    <cellStyle name="20% - Accent2 3 11 3 3" xfId="3115" xr:uid="{7932F2FB-121C-4AF7-8EBC-42B53B4FEF05}"/>
    <cellStyle name="20% - Accent2 3 11 4" xfId="3116" xr:uid="{07525748-0234-44BB-B017-10365210FBB5}"/>
    <cellStyle name="20% - Accent2 3 11 4 2" xfId="3117" xr:uid="{4F1FAEE9-7A74-4D8D-A420-EECEFEDAC12C}"/>
    <cellStyle name="20% - Accent2 3 11 5" xfId="3118" xr:uid="{082EB68D-2830-4894-9A5E-EE1554BBEF57}"/>
    <cellStyle name="20% - Accent2 3 12" xfId="3119" xr:uid="{36FFC070-23E2-43B4-B92E-7BAD12AF6BA1}"/>
    <cellStyle name="20% - Accent2 3 12 2" xfId="3120" xr:uid="{F9E50FAF-0758-4190-9A6D-A9B85F36096B}"/>
    <cellStyle name="20% - Accent2 3 12 2 2" xfId="3121" xr:uid="{C863E6A9-A49A-4872-8CE9-E89F954B60B7}"/>
    <cellStyle name="20% - Accent2 3 12 2 2 2" xfId="3122" xr:uid="{30199032-E635-4A5C-9CA4-48C438C004EE}"/>
    <cellStyle name="20% - Accent2 3 12 2 2 2 2" xfId="3123" xr:uid="{97BC868C-A660-48A5-80DA-8FEC2D7B1F24}"/>
    <cellStyle name="20% - Accent2 3 12 2 2 3" xfId="3124" xr:uid="{AC250706-66C0-4A85-A627-3D7FCEEDA2FD}"/>
    <cellStyle name="20% - Accent2 3 12 2 3" xfId="3125" xr:uid="{1472777B-8F76-4A90-84DE-2D9CC2D376EE}"/>
    <cellStyle name="20% - Accent2 3 12 2 3 2" xfId="3126" xr:uid="{DE6B58B0-B00B-4F25-A7C3-BB82104E0858}"/>
    <cellStyle name="20% - Accent2 3 12 2 4" xfId="3127" xr:uid="{16EA4DEB-E65B-4CF8-B446-96C736AAF116}"/>
    <cellStyle name="20% - Accent2 3 12 3" xfId="3128" xr:uid="{A074B1B1-2EBE-4402-9194-B3105BB74F15}"/>
    <cellStyle name="20% - Accent2 3 12 3 2" xfId="3129" xr:uid="{FF715CBA-A2C6-4F44-946C-DF84F7EEFC4C}"/>
    <cellStyle name="20% - Accent2 3 12 3 2 2" xfId="3130" xr:uid="{B0D1DB93-BF7D-4FAD-A3A3-0460B99812EA}"/>
    <cellStyle name="20% - Accent2 3 12 3 3" xfId="3131" xr:uid="{455F1D62-2B6D-4D42-B2C4-3D8E2F61B0EC}"/>
    <cellStyle name="20% - Accent2 3 12 4" xfId="3132" xr:uid="{1B56A110-C076-4554-9B67-6B5C90ADFD0D}"/>
    <cellStyle name="20% - Accent2 3 12 4 2" xfId="3133" xr:uid="{DC2058A4-43EB-489B-96CC-D73718E2653B}"/>
    <cellStyle name="20% - Accent2 3 12 5" xfId="3134" xr:uid="{76A2B4FB-CF9D-441B-B8A9-614A8D5A617A}"/>
    <cellStyle name="20% - Accent2 3 13" xfId="3135" xr:uid="{F8EA3DC6-F9CD-4FCB-BA0D-B58BA146ED6F}"/>
    <cellStyle name="20% - Accent2 3 13 2" xfId="3136" xr:uid="{0F0BE29B-1C11-4B46-A93B-C565A4F7CD4E}"/>
    <cellStyle name="20% - Accent2 3 13 2 2" xfId="3137" xr:uid="{C838258C-3879-4BEF-8AAC-ABD28A4808A4}"/>
    <cellStyle name="20% - Accent2 3 13 2 2 2" xfId="3138" xr:uid="{B709C822-29A3-4E2B-A9DB-7324022CD4FE}"/>
    <cellStyle name="20% - Accent2 3 13 2 2 2 2" xfId="3139" xr:uid="{B16633C0-BD80-400C-8A77-0B151C3F7858}"/>
    <cellStyle name="20% - Accent2 3 13 2 2 3" xfId="3140" xr:uid="{D45075A5-B942-43B8-AF61-98FE5CBFAC49}"/>
    <cellStyle name="20% - Accent2 3 13 2 3" xfId="3141" xr:uid="{8C106512-F84D-47E3-9393-6F56EBCA8B31}"/>
    <cellStyle name="20% - Accent2 3 13 2 3 2" xfId="3142" xr:uid="{2765792B-4DA7-469E-B664-74B2800CC592}"/>
    <cellStyle name="20% - Accent2 3 13 2 4" xfId="3143" xr:uid="{F883A1C2-F0A5-4A22-9C12-D7A105A70ACE}"/>
    <cellStyle name="20% - Accent2 3 13 3" xfId="3144" xr:uid="{97541154-857F-498C-80A8-E1E1E7F577E6}"/>
    <cellStyle name="20% - Accent2 3 13 3 2" xfId="3145" xr:uid="{47CE79EB-4C48-404E-A67C-0CC305ED86B6}"/>
    <cellStyle name="20% - Accent2 3 13 3 2 2" xfId="3146" xr:uid="{797C2458-52AA-491D-9B24-DA131B0770B5}"/>
    <cellStyle name="20% - Accent2 3 13 3 3" xfId="3147" xr:uid="{65E90B5D-97BC-49C2-8B13-C06A88C7B35A}"/>
    <cellStyle name="20% - Accent2 3 13 4" xfId="3148" xr:uid="{A8928B29-BDC1-48E2-A98F-4F2D9CA186B4}"/>
    <cellStyle name="20% - Accent2 3 13 4 2" xfId="3149" xr:uid="{0D00247D-B773-48B5-B30E-9E460D54B4AF}"/>
    <cellStyle name="20% - Accent2 3 13 5" xfId="3150" xr:uid="{695A519A-952F-443B-BDE8-354AE182C688}"/>
    <cellStyle name="20% - Accent2 3 14" xfId="3151" xr:uid="{D4CCDF0C-5141-409D-BFCD-197E6473A3FF}"/>
    <cellStyle name="20% - Accent2 3 14 2" xfId="3152" xr:uid="{85C92328-6490-49FC-A6BC-2DE1471237F7}"/>
    <cellStyle name="20% - Accent2 3 14 2 2" xfId="3153" xr:uid="{5024BC32-9A81-4DE4-B326-97647E0C6445}"/>
    <cellStyle name="20% - Accent2 3 14 2 2 2" xfId="3154" xr:uid="{2599C44A-023E-45A7-AC0E-9256E7C309D7}"/>
    <cellStyle name="20% - Accent2 3 14 2 3" xfId="3155" xr:uid="{611050A1-0171-45B8-BFE7-A964EFA8BA98}"/>
    <cellStyle name="20% - Accent2 3 14 3" xfId="3156" xr:uid="{A956A6C2-60F4-4BD7-9323-C931209CFAD8}"/>
    <cellStyle name="20% - Accent2 3 14 3 2" xfId="3157" xr:uid="{89839338-F6E5-4CC4-90EC-184506BB83BB}"/>
    <cellStyle name="20% - Accent2 3 14 4" xfId="3158" xr:uid="{8B7CE119-DD87-4059-A390-7DAA43EF4867}"/>
    <cellStyle name="20% - Accent2 3 15" xfId="3159" xr:uid="{8B2E88C0-CD4B-42A7-9493-28936D26FA3D}"/>
    <cellStyle name="20% - Accent2 3 15 2" xfId="3160" xr:uid="{A1D6C73B-B6A2-4BDD-95E8-60A52CAD22A1}"/>
    <cellStyle name="20% - Accent2 3 15 2 2" xfId="3161" xr:uid="{CF83FDC3-FA64-47BF-A430-4538C717034F}"/>
    <cellStyle name="20% - Accent2 3 15 3" xfId="3162" xr:uid="{9150C28D-AA34-4DE5-A2CE-ECA1F4957A5D}"/>
    <cellStyle name="20% - Accent2 3 16" xfId="3163" xr:uid="{39E1CC63-675E-4583-AEA9-7ED6927D14B6}"/>
    <cellStyle name="20% - Accent2 3 16 2" xfId="3164" xr:uid="{84FFE59A-BE79-4829-96F9-B2B48BFE9FB2}"/>
    <cellStyle name="20% - Accent2 3 17" xfId="3165" xr:uid="{AB63A6AD-9896-4F7A-BB69-AA1FF200DE5B}"/>
    <cellStyle name="20% - Accent2 3 17 2" xfId="3166" xr:uid="{9B6A10E2-9D72-460E-9D91-2C7C8497FA93}"/>
    <cellStyle name="20% - Accent2 3 18" xfId="3167" xr:uid="{BADA1F17-3FBA-4DF9-ABC7-C2AF8BB9B71F}"/>
    <cellStyle name="20% - Accent2 3 19" xfId="3168" xr:uid="{7DCD11B9-813C-498C-8EF8-73A377C3E036}"/>
    <cellStyle name="20% - Accent2 3 2" xfId="3169" xr:uid="{DC68D04E-1EE4-43CD-ADEA-72E3B77B56F0}"/>
    <cellStyle name="20% - Accent2 3 2 10" xfId="3170" xr:uid="{91E0DE54-2042-43C1-921F-48387CD54F8C}"/>
    <cellStyle name="20% - Accent2 3 2 10 2" xfId="3171" xr:uid="{2143F7B1-7529-4882-8DA7-D98FFA807E10}"/>
    <cellStyle name="20% - Accent2 3 2 10 2 2" xfId="3172" xr:uid="{5BEDE774-96F1-4166-94D2-CA9D1C3982C4}"/>
    <cellStyle name="20% - Accent2 3 2 10 2 2 2" xfId="3173" xr:uid="{CA73A5BE-44C4-4BA7-81D8-9EAA9785114C}"/>
    <cellStyle name="20% - Accent2 3 2 10 2 2 2 2" xfId="3174" xr:uid="{28D174EB-2D21-4331-9D40-A63B8A120808}"/>
    <cellStyle name="20% - Accent2 3 2 10 2 2 3" xfId="3175" xr:uid="{680E6498-2F92-414B-B661-2AE65D912162}"/>
    <cellStyle name="20% - Accent2 3 2 10 2 3" xfId="3176" xr:uid="{DCF90C38-ECD0-4DA7-85E2-68802E78905C}"/>
    <cellStyle name="20% - Accent2 3 2 10 2 3 2" xfId="3177" xr:uid="{AC87537A-AA96-44C9-A0BC-7B876BA01819}"/>
    <cellStyle name="20% - Accent2 3 2 10 2 4" xfId="3178" xr:uid="{C7C0A15A-F980-4DA4-A846-F3C8B8ABAFB1}"/>
    <cellStyle name="20% - Accent2 3 2 10 3" xfId="3179" xr:uid="{03618013-94F0-486D-B869-4B21EBDB7E5B}"/>
    <cellStyle name="20% - Accent2 3 2 10 3 2" xfId="3180" xr:uid="{0EA67328-728A-4F7B-8B33-2C2D90EF4CD6}"/>
    <cellStyle name="20% - Accent2 3 2 10 3 2 2" xfId="3181" xr:uid="{692FDD20-2566-4FBA-9C60-F374C39BA782}"/>
    <cellStyle name="20% - Accent2 3 2 10 3 3" xfId="3182" xr:uid="{F9D67078-1CD2-48F1-B736-F4E6D4B389CD}"/>
    <cellStyle name="20% - Accent2 3 2 10 4" xfId="3183" xr:uid="{1B375D52-EE60-44F2-BD81-8681AEE2457E}"/>
    <cellStyle name="20% - Accent2 3 2 10 4 2" xfId="3184" xr:uid="{2E9B83AC-C61D-46C2-9369-3608C56DEBA6}"/>
    <cellStyle name="20% - Accent2 3 2 10 5" xfId="3185" xr:uid="{A425C6A9-8EE7-4021-9DB7-FCDDCF104526}"/>
    <cellStyle name="20% - Accent2 3 2 11" xfId="3186" xr:uid="{B48619B7-7F58-4D8B-88CB-321CB2DB48CB}"/>
    <cellStyle name="20% - Accent2 3 2 11 2" xfId="3187" xr:uid="{2A735ACE-8BEB-4107-A3FB-5245EBF002D4}"/>
    <cellStyle name="20% - Accent2 3 2 11 2 2" xfId="3188" xr:uid="{A9000CAC-A065-489E-8060-3B1F87DA1601}"/>
    <cellStyle name="20% - Accent2 3 2 11 2 2 2" xfId="3189" xr:uid="{8D3E9A50-76BB-41BF-8B65-CA1203B66DC7}"/>
    <cellStyle name="20% - Accent2 3 2 11 2 2 2 2" xfId="3190" xr:uid="{6CFA43CE-8786-4FDE-9C6F-E049ED1FC5B4}"/>
    <cellStyle name="20% - Accent2 3 2 11 2 2 3" xfId="3191" xr:uid="{9EECA186-2FBF-4EF4-B7DA-AEA06A8578FB}"/>
    <cellStyle name="20% - Accent2 3 2 11 2 3" xfId="3192" xr:uid="{76D1D215-4462-49A1-B9A4-B43EA93319DB}"/>
    <cellStyle name="20% - Accent2 3 2 11 2 3 2" xfId="3193" xr:uid="{B7624762-BF8A-4833-B574-F5AEFFFAD39B}"/>
    <cellStyle name="20% - Accent2 3 2 11 2 4" xfId="3194" xr:uid="{B14A8822-9E80-4CDD-8DC8-0EB3B96E5E3F}"/>
    <cellStyle name="20% - Accent2 3 2 11 3" xfId="3195" xr:uid="{25B507CF-9D91-4D94-90F8-1BDC3D5BF866}"/>
    <cellStyle name="20% - Accent2 3 2 11 3 2" xfId="3196" xr:uid="{E58FB224-CB74-4B96-AC97-C62A3211D3AF}"/>
    <cellStyle name="20% - Accent2 3 2 11 3 2 2" xfId="3197" xr:uid="{7AA8EA87-93E0-48CF-9004-AEDE13E35839}"/>
    <cellStyle name="20% - Accent2 3 2 11 3 3" xfId="3198" xr:uid="{DBF5F43B-D799-4DB4-BB36-9F933C7DC0BA}"/>
    <cellStyle name="20% - Accent2 3 2 11 4" xfId="3199" xr:uid="{6A7F3CC1-3752-4966-AF23-A6FE4C71EE1B}"/>
    <cellStyle name="20% - Accent2 3 2 11 4 2" xfId="3200" xr:uid="{292A4B94-2D78-4A73-B3F8-7EA2BB84172A}"/>
    <cellStyle name="20% - Accent2 3 2 11 5" xfId="3201" xr:uid="{111C0DBA-B2C5-466B-8D68-1B647A8C132E}"/>
    <cellStyle name="20% - Accent2 3 2 12" xfId="3202" xr:uid="{292FEC34-A67F-40F6-B672-7600E93EFC45}"/>
    <cellStyle name="20% - Accent2 3 2 12 2" xfId="3203" xr:uid="{B8ADEA5B-D90D-4F40-999F-7DA2A2B5156C}"/>
    <cellStyle name="20% - Accent2 3 2 12 2 2" xfId="3204" xr:uid="{B71110D3-FA22-47C2-93DB-83B15D3B62C3}"/>
    <cellStyle name="20% - Accent2 3 2 12 2 2 2" xfId="3205" xr:uid="{7C79EA37-9752-4297-AFD7-7111148E4834}"/>
    <cellStyle name="20% - Accent2 3 2 12 2 3" xfId="3206" xr:uid="{9934747C-79F6-429F-8504-AE4F2EA3A568}"/>
    <cellStyle name="20% - Accent2 3 2 12 3" xfId="3207" xr:uid="{7041F05C-E92A-4A11-9155-0A189B25659C}"/>
    <cellStyle name="20% - Accent2 3 2 12 3 2" xfId="3208" xr:uid="{FA4682A7-98DF-4C6F-864B-619664C60DDB}"/>
    <cellStyle name="20% - Accent2 3 2 12 4" xfId="3209" xr:uid="{2295BACE-77B9-4F24-A02A-50424A26F512}"/>
    <cellStyle name="20% - Accent2 3 2 13" xfId="3210" xr:uid="{B50BAE7F-7129-4DF8-BD2C-098E9D59842E}"/>
    <cellStyle name="20% - Accent2 3 2 13 2" xfId="3211" xr:uid="{C2BC9965-309E-4E70-AD21-AC6DC658EAC9}"/>
    <cellStyle name="20% - Accent2 3 2 13 2 2" xfId="3212" xr:uid="{18D6BA19-8247-498F-A2D8-091F4770950C}"/>
    <cellStyle name="20% - Accent2 3 2 13 3" xfId="3213" xr:uid="{7A9332B5-3D1A-432A-AEDB-A1E88EEE8468}"/>
    <cellStyle name="20% - Accent2 3 2 14" xfId="3214" xr:uid="{AB4B9CE6-6954-47CE-8746-BD65CCE36328}"/>
    <cellStyle name="20% - Accent2 3 2 14 2" xfId="3215" xr:uid="{5FD5F010-7CF0-493C-A586-9ACA72DD12BC}"/>
    <cellStyle name="20% - Accent2 3 2 15" xfId="3216" xr:uid="{F039D566-8841-4C0C-B2F4-E2A539513B33}"/>
    <cellStyle name="20% - Accent2 3 2 15 2" xfId="3217" xr:uid="{11C1FE3F-2C96-4C37-BAEB-6DB48651D2B8}"/>
    <cellStyle name="20% - Accent2 3 2 16" xfId="3218" xr:uid="{0375120A-CC22-4C85-AD97-28966E7678B5}"/>
    <cellStyle name="20% - Accent2 3 2 17" xfId="3219" xr:uid="{0D29066F-D65B-4341-95AC-F433022F6DF3}"/>
    <cellStyle name="20% - Accent2 3 2 2" xfId="3220" xr:uid="{F40AD362-1978-4795-AE7A-F776B550477B}"/>
    <cellStyle name="20% - Accent2 3 2 2 10" xfId="3221" xr:uid="{68AF4E1E-1454-4FA1-BA96-EA0DC612BD91}"/>
    <cellStyle name="20% - Accent2 3 2 2 2" xfId="3222" xr:uid="{029FC2F2-EFA8-4339-89A0-56B5BD5BE8DA}"/>
    <cellStyle name="20% - Accent2 3 2 2 2 2" xfId="3223" xr:uid="{3DABAE48-F95F-4670-A44A-0F179B455D21}"/>
    <cellStyle name="20% - Accent2 3 2 2 2 2 2" xfId="3224" xr:uid="{DB42D9C7-97F6-4326-9817-A77F4A56E44F}"/>
    <cellStyle name="20% - Accent2 3 2 2 2 2 2 2" xfId="3225" xr:uid="{27B27321-46D3-4707-9C29-10BAD9DA507F}"/>
    <cellStyle name="20% - Accent2 3 2 2 2 2 2 2 2" xfId="3226" xr:uid="{7110C01E-8E61-451E-A74D-1F7160045E26}"/>
    <cellStyle name="20% - Accent2 3 2 2 2 2 2 2 2 2" xfId="3227" xr:uid="{0B7D8C8F-AB95-47EF-B399-576AC6766FAA}"/>
    <cellStyle name="20% - Accent2 3 2 2 2 2 2 2 3" xfId="3228" xr:uid="{CB10A1AE-8294-4AD6-A7BB-97272F1A7A4F}"/>
    <cellStyle name="20% - Accent2 3 2 2 2 2 2 3" xfId="3229" xr:uid="{B452FE79-E8C7-4F06-9D29-249E9C67A07E}"/>
    <cellStyle name="20% - Accent2 3 2 2 2 2 2 3 2" xfId="3230" xr:uid="{F9827937-2E89-47A4-8F81-4FEA3A918BCF}"/>
    <cellStyle name="20% - Accent2 3 2 2 2 2 2 4" xfId="3231" xr:uid="{B813BB7B-EC7D-4EA6-AABC-CFB1B7C970C7}"/>
    <cellStyle name="20% - Accent2 3 2 2 2 2 2 4 2" xfId="3232" xr:uid="{38ED0648-4965-4FC3-B02B-3798375E90BA}"/>
    <cellStyle name="20% - Accent2 3 2 2 2 2 2 5" xfId="3233" xr:uid="{A0A065B6-52E4-47D9-B15A-7DE09064D3E6}"/>
    <cellStyle name="20% - Accent2 3 2 2 2 2 2 6" xfId="3234" xr:uid="{5424E29B-C3E9-4477-BB6A-87E4DC753262}"/>
    <cellStyle name="20% - Accent2 3 2 2 2 2 3" xfId="3235" xr:uid="{69C4331A-2793-41B9-90B1-3917D86C7826}"/>
    <cellStyle name="20% - Accent2 3 2 2 2 2 3 2" xfId="3236" xr:uid="{CEA0F813-F5E9-43BC-A269-F43119034134}"/>
    <cellStyle name="20% - Accent2 3 2 2 2 2 3 2 2" xfId="3237" xr:uid="{573A261B-192A-4915-A50D-8EA7DEA78189}"/>
    <cellStyle name="20% - Accent2 3 2 2 2 2 3 3" xfId="3238" xr:uid="{EB96AE97-3BA1-44FC-9391-F8FA4B33DB11}"/>
    <cellStyle name="20% - Accent2 3 2 2 2 2 4" xfId="3239" xr:uid="{D5AF21ED-6DA8-4FEB-92F8-7C4CF6578F1B}"/>
    <cellStyle name="20% - Accent2 3 2 2 2 2 4 2" xfId="3240" xr:uid="{8E49019C-43F9-4DEC-B133-BE3F3D063CB9}"/>
    <cellStyle name="20% - Accent2 3 2 2 2 2 5" xfId="3241" xr:uid="{C92A233D-F3A9-412F-A21D-BD9894149DE1}"/>
    <cellStyle name="20% - Accent2 3 2 2 2 2 5 2" xfId="3242" xr:uid="{2935282F-50DC-4D64-A2E6-34F41BCEFF36}"/>
    <cellStyle name="20% - Accent2 3 2 2 2 2 6" xfId="3243" xr:uid="{BB0C1526-5A67-47B7-87FE-9E4349BE09DC}"/>
    <cellStyle name="20% - Accent2 3 2 2 2 2 7" xfId="3244" xr:uid="{07065547-71F0-4578-9113-7BE49F2E2558}"/>
    <cellStyle name="20% - Accent2 3 2 2 2 3" xfId="3245" xr:uid="{BBBFBFBA-CD1A-45FF-B201-F03D7FC5B0C7}"/>
    <cellStyle name="20% - Accent2 3 2 2 2 3 2" xfId="3246" xr:uid="{4F1426B6-DD04-4392-A005-520269E62A79}"/>
    <cellStyle name="20% - Accent2 3 2 2 2 3 2 2" xfId="3247" xr:uid="{6527B529-72B5-4B15-88FA-68791FA95233}"/>
    <cellStyle name="20% - Accent2 3 2 2 2 3 2 2 2" xfId="3248" xr:uid="{62289F37-1983-4905-9D51-D746F9AAFABE}"/>
    <cellStyle name="20% - Accent2 3 2 2 2 3 2 3" xfId="3249" xr:uid="{F5385348-7F6A-44A7-89FB-65B43CC1E912}"/>
    <cellStyle name="20% - Accent2 3 2 2 2 3 3" xfId="3250" xr:uid="{6880F3EB-8E89-4893-B5D3-214BAB56747D}"/>
    <cellStyle name="20% - Accent2 3 2 2 2 3 3 2" xfId="3251" xr:uid="{7BBC7C55-760B-4AF0-BE45-4ED3ACE76CA3}"/>
    <cellStyle name="20% - Accent2 3 2 2 2 3 4" xfId="3252" xr:uid="{B0B2A35A-A3FC-4435-885E-155407D6D7AF}"/>
    <cellStyle name="20% - Accent2 3 2 2 2 3 4 2" xfId="3253" xr:uid="{4C33AA93-5FCB-48EF-A4D6-AFADE7FAF94E}"/>
    <cellStyle name="20% - Accent2 3 2 2 2 3 5" xfId="3254" xr:uid="{67563DB1-CA93-4B94-AA42-11CB7077ECCC}"/>
    <cellStyle name="20% - Accent2 3 2 2 2 3 6" xfId="3255" xr:uid="{3BE687A3-F299-45B0-AF48-A76CEE249A21}"/>
    <cellStyle name="20% - Accent2 3 2 2 2 4" xfId="3256" xr:uid="{119CBB54-7A12-424C-B271-053F0B38E693}"/>
    <cellStyle name="20% - Accent2 3 2 2 2 4 2" xfId="3257" xr:uid="{33FF4F6E-4655-4F51-B440-6783587B3EB5}"/>
    <cellStyle name="20% - Accent2 3 2 2 2 4 2 2" xfId="3258" xr:uid="{3EBE2434-AF35-4B67-9F0A-3346899EFC59}"/>
    <cellStyle name="20% - Accent2 3 2 2 2 4 3" xfId="3259" xr:uid="{D7DFD3C4-7524-4EC8-9FA3-2105D693F3CB}"/>
    <cellStyle name="20% - Accent2 3 2 2 2 5" xfId="3260" xr:uid="{D420B6F6-4DDB-4335-94A9-974D670A2706}"/>
    <cellStyle name="20% - Accent2 3 2 2 2 5 2" xfId="3261" xr:uid="{62B0DB0F-B3AC-4C92-B810-DA030191280B}"/>
    <cellStyle name="20% - Accent2 3 2 2 2 6" xfId="3262" xr:uid="{C0F750DE-B2F9-4321-923D-82FE264C3853}"/>
    <cellStyle name="20% - Accent2 3 2 2 2 6 2" xfId="3263" xr:uid="{81E0979C-2369-40D9-9CD0-BB7B7CB0811D}"/>
    <cellStyle name="20% - Accent2 3 2 2 2 7" xfId="3264" xr:uid="{D8608E79-19A6-455D-8F81-46F9F49111EF}"/>
    <cellStyle name="20% - Accent2 3 2 2 2 8" xfId="3265" xr:uid="{1927EB94-7E71-4FB0-9E22-7F2975E25DF3}"/>
    <cellStyle name="20% - Accent2 3 2 2 3" xfId="3266" xr:uid="{27A88495-0B98-4F2B-833D-A1679CF3551D}"/>
    <cellStyle name="20% - Accent2 3 2 2 3 2" xfId="3267" xr:uid="{A14C9923-1440-439E-9C19-849BF8565954}"/>
    <cellStyle name="20% - Accent2 3 2 2 3 2 2" xfId="3268" xr:uid="{E5137F58-E54C-40D0-8F6B-5BE703269193}"/>
    <cellStyle name="20% - Accent2 3 2 2 3 2 2 2" xfId="3269" xr:uid="{05F28555-D4C5-415C-874C-1A92D47D774A}"/>
    <cellStyle name="20% - Accent2 3 2 2 3 2 2 2 2" xfId="3270" xr:uid="{54C27B64-8128-4CE0-BA1B-EE826008992F}"/>
    <cellStyle name="20% - Accent2 3 2 2 3 2 2 3" xfId="3271" xr:uid="{3EDC5CE5-6673-47E7-AD08-B5A2B74ED9D7}"/>
    <cellStyle name="20% - Accent2 3 2 2 3 2 3" xfId="3272" xr:uid="{5EDF2757-82E2-461E-9ECF-EB02C5767947}"/>
    <cellStyle name="20% - Accent2 3 2 2 3 2 3 2" xfId="3273" xr:uid="{6F01F2DB-868D-45E0-95EB-D1695D2C177D}"/>
    <cellStyle name="20% - Accent2 3 2 2 3 2 4" xfId="3274" xr:uid="{12BA3DD3-1933-4764-AF5B-0216BA8D3C81}"/>
    <cellStyle name="20% - Accent2 3 2 2 3 2 4 2" xfId="3275" xr:uid="{9B52AFCE-7DDB-4D17-B222-704995F89C5B}"/>
    <cellStyle name="20% - Accent2 3 2 2 3 2 5" xfId="3276" xr:uid="{2E9ED0D9-3399-4904-B954-C3595F3FEED1}"/>
    <cellStyle name="20% - Accent2 3 2 2 3 2 6" xfId="3277" xr:uid="{C10EDD1C-7568-4DD2-ACD4-F1954D4B1AC3}"/>
    <cellStyle name="20% - Accent2 3 2 2 3 3" xfId="3278" xr:uid="{5788B782-D178-4C1D-AFBB-14199505CB8F}"/>
    <cellStyle name="20% - Accent2 3 2 2 3 3 2" xfId="3279" xr:uid="{5F1505F6-BD1A-47EC-A072-2F858B7B013C}"/>
    <cellStyle name="20% - Accent2 3 2 2 3 3 2 2" xfId="3280" xr:uid="{09C8FB70-9535-47CF-8913-07B2530E04F7}"/>
    <cellStyle name="20% - Accent2 3 2 2 3 3 3" xfId="3281" xr:uid="{87B2C44E-0D8A-4812-BDB0-F02D98C12276}"/>
    <cellStyle name="20% - Accent2 3 2 2 3 4" xfId="3282" xr:uid="{1EF31C16-E3DD-4EBB-8787-A86A26EB3276}"/>
    <cellStyle name="20% - Accent2 3 2 2 3 4 2" xfId="3283" xr:uid="{EC7C335A-66E3-4D2C-B3A3-D2880BFB39B6}"/>
    <cellStyle name="20% - Accent2 3 2 2 3 5" xfId="3284" xr:uid="{E9E8A944-D765-4A5F-91B9-885CD53F1249}"/>
    <cellStyle name="20% - Accent2 3 2 2 3 5 2" xfId="3285" xr:uid="{E34C3C5E-F599-4208-9691-07B75453A2AA}"/>
    <cellStyle name="20% - Accent2 3 2 2 3 6" xfId="3286" xr:uid="{802E8486-F4B5-443D-AC87-7C471AEFF46C}"/>
    <cellStyle name="20% - Accent2 3 2 2 3 7" xfId="3287" xr:uid="{20BAE752-9E2E-42F2-98C6-A637163AF61B}"/>
    <cellStyle name="20% - Accent2 3 2 2 4" xfId="3288" xr:uid="{E835BDFC-4426-4F9B-8880-8FD36A61FB29}"/>
    <cellStyle name="20% - Accent2 3 2 2 4 2" xfId="3289" xr:uid="{B9F1A43F-6E6B-49BC-B94D-0EECA5E9AEC6}"/>
    <cellStyle name="20% - Accent2 3 2 2 4 2 2" xfId="3290" xr:uid="{A281F457-386D-420F-A58C-B4F449A93CF6}"/>
    <cellStyle name="20% - Accent2 3 2 2 4 2 2 2" xfId="3291" xr:uid="{CF2393A0-5B3B-4166-97ED-E53263659A75}"/>
    <cellStyle name="20% - Accent2 3 2 2 4 2 2 2 2" xfId="3292" xr:uid="{5E9289EF-7BED-45BF-8927-57037B2E3DCF}"/>
    <cellStyle name="20% - Accent2 3 2 2 4 2 2 3" xfId="3293" xr:uid="{C29C00F9-A4DC-48E3-9EDF-643477815CF7}"/>
    <cellStyle name="20% - Accent2 3 2 2 4 2 3" xfId="3294" xr:uid="{ECF73F9F-8D47-47C1-821F-65E4BA922863}"/>
    <cellStyle name="20% - Accent2 3 2 2 4 2 3 2" xfId="3295" xr:uid="{FBA947AB-F1FE-4846-B1D5-C9B0C2087D5B}"/>
    <cellStyle name="20% - Accent2 3 2 2 4 2 4" xfId="3296" xr:uid="{48211184-1CDA-4600-AAD8-9647C39BE0D5}"/>
    <cellStyle name="20% - Accent2 3 2 2 4 3" xfId="3297" xr:uid="{806A1162-F360-4D72-BE07-900721658845}"/>
    <cellStyle name="20% - Accent2 3 2 2 4 3 2" xfId="3298" xr:uid="{3D13F74B-A14F-4870-A5E0-33ACDBB4D9F3}"/>
    <cellStyle name="20% - Accent2 3 2 2 4 3 2 2" xfId="3299" xr:uid="{B90FEE51-9278-4E02-A298-8529D0783540}"/>
    <cellStyle name="20% - Accent2 3 2 2 4 3 3" xfId="3300" xr:uid="{34762B84-F7EF-4EE6-A8BB-7E522E5F7022}"/>
    <cellStyle name="20% - Accent2 3 2 2 4 4" xfId="3301" xr:uid="{0F529AC0-F48E-4C31-8F1B-794F8A4D5E9E}"/>
    <cellStyle name="20% - Accent2 3 2 2 4 4 2" xfId="3302" xr:uid="{3A42A7F6-A957-40F1-8EA9-DE3923172428}"/>
    <cellStyle name="20% - Accent2 3 2 2 4 5" xfId="3303" xr:uid="{C48DC841-16CD-4C36-B7D3-7CF7CB33EC89}"/>
    <cellStyle name="20% - Accent2 3 2 2 4 5 2" xfId="3304" xr:uid="{74FECB10-85C8-41A4-86EF-7BC55AE68C19}"/>
    <cellStyle name="20% - Accent2 3 2 2 4 6" xfId="3305" xr:uid="{3F5135A7-67FC-41A3-B7D0-F29DB57DF4E7}"/>
    <cellStyle name="20% - Accent2 3 2 2 4 7" xfId="3306" xr:uid="{1091EF3F-6149-4AF4-ADD9-825616F5F337}"/>
    <cellStyle name="20% - Accent2 3 2 2 5" xfId="3307" xr:uid="{A4F9ED8E-B595-400B-81FC-0D69600279FC}"/>
    <cellStyle name="20% - Accent2 3 2 2 5 2" xfId="3308" xr:uid="{F1C59389-30CF-450A-B4C6-F6A46B265B50}"/>
    <cellStyle name="20% - Accent2 3 2 2 5 2 2" xfId="3309" xr:uid="{876C73F6-6297-440C-A158-F80C73FD4FD4}"/>
    <cellStyle name="20% - Accent2 3 2 2 5 2 2 2" xfId="3310" xr:uid="{DE05EFCE-8C6A-4577-B922-5B4065265663}"/>
    <cellStyle name="20% - Accent2 3 2 2 5 2 3" xfId="3311" xr:uid="{2D7A3075-8397-4C99-AE9C-1A9A5AE475A6}"/>
    <cellStyle name="20% - Accent2 3 2 2 5 3" xfId="3312" xr:uid="{5144FB6F-E5B4-40A6-BC05-06BC50381371}"/>
    <cellStyle name="20% - Accent2 3 2 2 5 3 2" xfId="3313" xr:uid="{F9BE9205-3C20-4369-84C3-F85B8257B47C}"/>
    <cellStyle name="20% - Accent2 3 2 2 5 4" xfId="3314" xr:uid="{B6B46CD6-5F78-43DA-B08D-0C2299AFB179}"/>
    <cellStyle name="20% - Accent2 3 2 2 6" xfId="3315" xr:uid="{1C388183-D6C3-4B81-8D02-E28BA41074A8}"/>
    <cellStyle name="20% - Accent2 3 2 2 6 2" xfId="3316" xr:uid="{01636320-1C96-4BEA-A14F-CFF7CB89EAF7}"/>
    <cellStyle name="20% - Accent2 3 2 2 6 2 2" xfId="3317" xr:uid="{9E591139-0164-4063-BD0B-06ECDD269E47}"/>
    <cellStyle name="20% - Accent2 3 2 2 6 3" xfId="3318" xr:uid="{F3135C8C-3DF0-4256-A9C5-3CB930677F41}"/>
    <cellStyle name="20% - Accent2 3 2 2 7" xfId="3319" xr:uid="{975D4F71-3817-4074-8FCE-CAC07B611B59}"/>
    <cellStyle name="20% - Accent2 3 2 2 7 2" xfId="3320" xr:uid="{200C8106-97CA-46AF-B5C7-8BEAD528CF40}"/>
    <cellStyle name="20% - Accent2 3 2 2 8" xfId="3321" xr:uid="{5587E8C6-4EEE-4FB9-A9E1-9D7F6B96C82B}"/>
    <cellStyle name="20% - Accent2 3 2 2 8 2" xfId="3322" xr:uid="{E75CF4CF-3E50-4CC1-B305-F5BE44E8D0B1}"/>
    <cellStyle name="20% - Accent2 3 2 2 9" xfId="3323" xr:uid="{477C6225-563F-4EAB-A61E-5FEBCE6B28BE}"/>
    <cellStyle name="20% - Accent2 3 2 2_Asset Register (new)" xfId="3324" xr:uid="{3F4616FB-2CAD-46B9-B891-2B28D0C29580}"/>
    <cellStyle name="20% - Accent2 3 2 3" xfId="3325" xr:uid="{59BE747D-76C2-4908-A5A5-F976C100515C}"/>
    <cellStyle name="20% - Accent2 3 2 3 2" xfId="3326" xr:uid="{3E1D79C2-2A86-4DD4-9FA6-81FFC2D02439}"/>
    <cellStyle name="20% - Accent2 3 2 3 2 2" xfId="3327" xr:uid="{ED603D4F-2946-4332-9C66-81D6BA49C5EC}"/>
    <cellStyle name="20% - Accent2 3 2 3 2 2 2" xfId="3328" xr:uid="{057AE125-D8EC-4CE0-8C2D-B229D78EA9F5}"/>
    <cellStyle name="20% - Accent2 3 2 3 2 2 2 2" xfId="3329" xr:uid="{CB49FEE4-C77E-4ADD-94C9-8996D2F19206}"/>
    <cellStyle name="20% - Accent2 3 2 3 2 2 2 2 2" xfId="3330" xr:uid="{7D8F1554-6441-472A-83AF-FBEDF400080A}"/>
    <cellStyle name="20% - Accent2 3 2 3 2 2 2 3" xfId="3331" xr:uid="{A44DCF4E-9F80-42BB-8D01-4AD043794BD5}"/>
    <cellStyle name="20% - Accent2 3 2 3 2 2 3" xfId="3332" xr:uid="{C963CCF1-D8EC-49FC-90D2-59D7CD17D8EB}"/>
    <cellStyle name="20% - Accent2 3 2 3 2 2 3 2" xfId="3333" xr:uid="{E52D00B8-C38E-4E08-9597-B927E7E01667}"/>
    <cellStyle name="20% - Accent2 3 2 3 2 2 4" xfId="3334" xr:uid="{58E09367-508F-43B2-A40A-E42DAC122271}"/>
    <cellStyle name="20% - Accent2 3 2 3 2 2 4 2" xfId="3335" xr:uid="{8FACF8DD-B6F5-44CD-AD51-C2D2333827A9}"/>
    <cellStyle name="20% - Accent2 3 2 3 2 2 5" xfId="3336" xr:uid="{E713C3B5-2E6A-43BF-83C9-6F3E2656C555}"/>
    <cellStyle name="20% - Accent2 3 2 3 2 2 6" xfId="3337" xr:uid="{BA1F1C54-7985-4BDD-8021-1D291EF8AA45}"/>
    <cellStyle name="20% - Accent2 3 2 3 2 3" xfId="3338" xr:uid="{FB6DBA20-4993-4BB4-8548-E041DA6B4FBB}"/>
    <cellStyle name="20% - Accent2 3 2 3 2 3 2" xfId="3339" xr:uid="{55E3613F-BA43-4500-8B01-A3E9EE82C4BC}"/>
    <cellStyle name="20% - Accent2 3 2 3 2 3 2 2" xfId="3340" xr:uid="{E1878B43-B96A-4BDD-A970-89D53AB9C8EA}"/>
    <cellStyle name="20% - Accent2 3 2 3 2 3 3" xfId="3341" xr:uid="{71C26B0B-ADDB-4D80-AD41-4723354DC09F}"/>
    <cellStyle name="20% - Accent2 3 2 3 2 4" xfId="3342" xr:uid="{B7BF6C74-010E-4682-909F-4B4058C0957C}"/>
    <cellStyle name="20% - Accent2 3 2 3 2 4 2" xfId="3343" xr:uid="{7AB934A2-98B0-4A64-B7F6-52A796312047}"/>
    <cellStyle name="20% - Accent2 3 2 3 2 5" xfId="3344" xr:uid="{57359B70-37FB-4EFB-8CF6-E3770B6210DD}"/>
    <cellStyle name="20% - Accent2 3 2 3 2 5 2" xfId="3345" xr:uid="{7F513254-8E66-4F98-B8C0-FE0C9D706E39}"/>
    <cellStyle name="20% - Accent2 3 2 3 2 6" xfId="3346" xr:uid="{9BB787A5-C8B9-4A97-95F1-230FF9FBEFC3}"/>
    <cellStyle name="20% - Accent2 3 2 3 2 7" xfId="3347" xr:uid="{03BAB9EF-7E95-49EA-A620-0E253AF547CF}"/>
    <cellStyle name="20% - Accent2 3 2 3 3" xfId="3348" xr:uid="{D457C728-234D-4E85-9EBA-1D0FEC4F6B6A}"/>
    <cellStyle name="20% - Accent2 3 2 3 3 2" xfId="3349" xr:uid="{0AF63504-651D-4F12-8740-ACF9488F226E}"/>
    <cellStyle name="20% - Accent2 3 2 3 3 2 2" xfId="3350" xr:uid="{4C61CF18-5A68-4BA5-B6E2-343D02E3B165}"/>
    <cellStyle name="20% - Accent2 3 2 3 3 2 2 2" xfId="3351" xr:uid="{8AE43571-CBA4-4D53-92B4-A8ECD0BA695A}"/>
    <cellStyle name="20% - Accent2 3 2 3 3 2 3" xfId="3352" xr:uid="{8606529F-114B-4AFA-A857-D45DD320C979}"/>
    <cellStyle name="20% - Accent2 3 2 3 3 3" xfId="3353" xr:uid="{7263BAA6-15FF-4DF9-A3FF-E4281A35C669}"/>
    <cellStyle name="20% - Accent2 3 2 3 3 3 2" xfId="3354" xr:uid="{EEB90CD8-7921-4FA6-A856-24499A7426E8}"/>
    <cellStyle name="20% - Accent2 3 2 3 3 4" xfId="3355" xr:uid="{84F25AC5-F3A5-4558-9058-898DCB7E8BC6}"/>
    <cellStyle name="20% - Accent2 3 2 3 3 4 2" xfId="3356" xr:uid="{5763C43E-8DCF-482C-8D79-5E79C9F8EC87}"/>
    <cellStyle name="20% - Accent2 3 2 3 3 5" xfId="3357" xr:uid="{A70B39C5-72E1-48C7-9CA4-0D6F68968F31}"/>
    <cellStyle name="20% - Accent2 3 2 3 3 6" xfId="3358" xr:uid="{850D8456-244C-4F71-907B-C9E85D6EE32C}"/>
    <cellStyle name="20% - Accent2 3 2 3 4" xfId="3359" xr:uid="{ACBAAD99-8AD4-406D-ABB0-148995BFAA12}"/>
    <cellStyle name="20% - Accent2 3 2 3 4 2" xfId="3360" xr:uid="{5F63EC63-B6DD-4955-8125-93CBAC28F097}"/>
    <cellStyle name="20% - Accent2 3 2 3 4 2 2" xfId="3361" xr:uid="{2FA1A29D-0D0A-44BB-9C4E-26F0CA2DD1F4}"/>
    <cellStyle name="20% - Accent2 3 2 3 4 3" xfId="3362" xr:uid="{52116DF8-A8DC-4922-B26F-5345C9EDD158}"/>
    <cellStyle name="20% - Accent2 3 2 3 5" xfId="3363" xr:uid="{50191F7C-4165-442D-9656-8BFF2F4322A2}"/>
    <cellStyle name="20% - Accent2 3 2 3 5 2" xfId="3364" xr:uid="{540E5064-F899-43D1-A8A0-431B78F6838F}"/>
    <cellStyle name="20% - Accent2 3 2 3 6" xfId="3365" xr:uid="{8DFC9199-111E-437F-8457-04644519825C}"/>
    <cellStyle name="20% - Accent2 3 2 3 6 2" xfId="3366" xr:uid="{F3F82C62-2A31-43A1-8BD3-BD800166FFE4}"/>
    <cellStyle name="20% - Accent2 3 2 3 7" xfId="3367" xr:uid="{9D18505C-3C55-4495-BBCF-B357849D55F9}"/>
    <cellStyle name="20% - Accent2 3 2 3 8" xfId="3368" xr:uid="{FED1ECDF-25EA-4168-9E8E-E3796EF4F6F0}"/>
    <cellStyle name="20% - Accent2 3 2 4" xfId="3369" xr:uid="{C823FAF7-29AB-4BC5-9CE0-6FA17035B141}"/>
    <cellStyle name="20% - Accent2 3 2 4 2" xfId="3370" xr:uid="{83039B00-6128-4BAE-9C13-572BB2255812}"/>
    <cellStyle name="20% - Accent2 3 2 4 2 2" xfId="3371" xr:uid="{95747EEF-6AAC-4FFA-AA62-FFA1CA96BF7E}"/>
    <cellStyle name="20% - Accent2 3 2 4 2 2 2" xfId="3372" xr:uid="{E367B0BD-EE6F-4C18-B563-02E9C6237B2D}"/>
    <cellStyle name="20% - Accent2 3 2 4 2 2 2 2" xfId="3373" xr:uid="{7C2E42E4-DE22-42CE-BE02-6FAD4ADBD51B}"/>
    <cellStyle name="20% - Accent2 3 2 4 2 2 3" xfId="3374" xr:uid="{FF9A79AD-5D6A-4F67-AA10-5F255C1392AA}"/>
    <cellStyle name="20% - Accent2 3 2 4 2 3" xfId="3375" xr:uid="{6ADD5F04-8D2B-49C3-A096-A74573E28907}"/>
    <cellStyle name="20% - Accent2 3 2 4 2 3 2" xfId="3376" xr:uid="{D0159D12-8332-43DE-8393-1F14514EAFD0}"/>
    <cellStyle name="20% - Accent2 3 2 4 2 4" xfId="3377" xr:uid="{3BFE03A3-B6EE-4ADD-A73C-A805D56C720F}"/>
    <cellStyle name="20% - Accent2 3 2 4 2 4 2" xfId="3378" xr:uid="{ECCBC18B-8DEB-4DCF-84F8-F25FFE6A1754}"/>
    <cellStyle name="20% - Accent2 3 2 4 2 5" xfId="3379" xr:uid="{95450EE5-EF8D-4EA1-9D25-8012B345D2F4}"/>
    <cellStyle name="20% - Accent2 3 2 4 2 6" xfId="3380" xr:uid="{EB25768C-B407-4A65-A622-4109AA8FD80B}"/>
    <cellStyle name="20% - Accent2 3 2 4 3" xfId="3381" xr:uid="{44FEE9A8-4A81-48EA-9453-5DAFCF6A7979}"/>
    <cellStyle name="20% - Accent2 3 2 4 3 2" xfId="3382" xr:uid="{641F6372-1150-4735-8171-C5DC7734B99B}"/>
    <cellStyle name="20% - Accent2 3 2 4 3 2 2" xfId="3383" xr:uid="{039A2AEF-FF93-4C80-B8D8-56E165A63282}"/>
    <cellStyle name="20% - Accent2 3 2 4 3 3" xfId="3384" xr:uid="{82F6BCB4-251B-410E-9E87-6DC1CBB9F491}"/>
    <cellStyle name="20% - Accent2 3 2 4 4" xfId="3385" xr:uid="{F274271E-7243-4CDC-956C-33F3D1012C76}"/>
    <cellStyle name="20% - Accent2 3 2 4 4 2" xfId="3386" xr:uid="{FC280B05-6CB3-43ED-8435-A68BC3A6B235}"/>
    <cellStyle name="20% - Accent2 3 2 4 5" xfId="3387" xr:uid="{68F7B155-85D4-498F-9F28-04DC142624D1}"/>
    <cellStyle name="20% - Accent2 3 2 4 5 2" xfId="3388" xr:uid="{D48FADCA-0117-4283-97A3-903E3389AEC4}"/>
    <cellStyle name="20% - Accent2 3 2 4 6" xfId="3389" xr:uid="{EA652DA8-C072-43F4-9F16-0CB66ADD2EA2}"/>
    <cellStyle name="20% - Accent2 3 2 4 7" xfId="3390" xr:uid="{3ED54FDD-0B8B-4F70-9423-F26E0560710F}"/>
    <cellStyle name="20% - Accent2 3 2 5" xfId="3391" xr:uid="{B0F28EAF-A3BA-4F93-9414-732C5BDE7A92}"/>
    <cellStyle name="20% - Accent2 3 2 5 2" xfId="3392" xr:uid="{470CD180-6996-40D6-B14B-EF78B6F9650E}"/>
    <cellStyle name="20% - Accent2 3 2 5 2 2" xfId="3393" xr:uid="{69FB70BF-FE69-4C64-B8AA-824E97B72E02}"/>
    <cellStyle name="20% - Accent2 3 2 5 2 2 2" xfId="3394" xr:uid="{4F92A7D0-7BCE-42F7-8999-E8E32FFD0F52}"/>
    <cellStyle name="20% - Accent2 3 2 5 2 2 2 2" xfId="3395" xr:uid="{46DDBE0E-1609-480E-BA5F-B22D177CB795}"/>
    <cellStyle name="20% - Accent2 3 2 5 2 2 3" xfId="3396" xr:uid="{D1A8B52D-571A-4A82-836A-AB5EBC514DC8}"/>
    <cellStyle name="20% - Accent2 3 2 5 2 3" xfId="3397" xr:uid="{7379E561-A46B-4750-832C-B250DC30145F}"/>
    <cellStyle name="20% - Accent2 3 2 5 2 3 2" xfId="3398" xr:uid="{A03F73CD-B859-4865-8F20-B2E7B604D790}"/>
    <cellStyle name="20% - Accent2 3 2 5 2 4" xfId="3399" xr:uid="{DF3AE6C4-A637-424C-AA0D-13AC38178554}"/>
    <cellStyle name="20% - Accent2 3 2 5 3" xfId="3400" xr:uid="{27E23AFE-1FBC-491C-971F-67C23EB42E59}"/>
    <cellStyle name="20% - Accent2 3 2 5 3 2" xfId="3401" xr:uid="{FED2FCF0-D31D-42B0-81C0-A160E7966577}"/>
    <cellStyle name="20% - Accent2 3 2 5 3 2 2" xfId="3402" xr:uid="{AB4079CE-4AF5-4A7A-9C16-0044FF086839}"/>
    <cellStyle name="20% - Accent2 3 2 5 3 3" xfId="3403" xr:uid="{A8EBDD3A-4D98-42DB-B0E4-0519FBF91620}"/>
    <cellStyle name="20% - Accent2 3 2 5 4" xfId="3404" xr:uid="{D4023ABC-FF2F-4DE0-BF25-FA637725A1CE}"/>
    <cellStyle name="20% - Accent2 3 2 5 4 2" xfId="3405" xr:uid="{88604F6F-4E17-457F-B60F-6E11D1B728C7}"/>
    <cellStyle name="20% - Accent2 3 2 5 5" xfId="3406" xr:uid="{9E8AD58C-97BD-4021-BFA3-C18C2D7C6B21}"/>
    <cellStyle name="20% - Accent2 3 2 5 5 2" xfId="3407" xr:uid="{0B30ECD1-9535-4337-8EC0-B6E0E3FCA022}"/>
    <cellStyle name="20% - Accent2 3 2 5 6" xfId="3408" xr:uid="{57418993-E76D-4F1F-A580-956FC6263522}"/>
    <cellStyle name="20% - Accent2 3 2 5 7" xfId="3409" xr:uid="{E51823C0-73F0-49F8-830B-64479FAFCAAC}"/>
    <cellStyle name="20% - Accent2 3 2 6" xfId="3410" xr:uid="{1A2BC86E-A6A5-48C1-8DA1-9E54A598F627}"/>
    <cellStyle name="20% - Accent2 3 2 6 2" xfId="3411" xr:uid="{2B67A8A1-5F3D-4F72-A7BA-B045E2924B1F}"/>
    <cellStyle name="20% - Accent2 3 2 6 2 2" xfId="3412" xr:uid="{0A106EE4-8872-481C-8AEF-A718C8F9DB5A}"/>
    <cellStyle name="20% - Accent2 3 2 6 2 2 2" xfId="3413" xr:uid="{BA4B7BDE-E707-4B1D-AF51-776336B84298}"/>
    <cellStyle name="20% - Accent2 3 2 6 2 2 2 2" xfId="3414" xr:uid="{34A9E919-A770-4702-AFAC-F344F4406432}"/>
    <cellStyle name="20% - Accent2 3 2 6 2 2 3" xfId="3415" xr:uid="{E2190D28-C6DF-4F50-9189-20D912A9B26A}"/>
    <cellStyle name="20% - Accent2 3 2 6 2 3" xfId="3416" xr:uid="{888877EA-DF36-463E-893D-126F2CE1E7C7}"/>
    <cellStyle name="20% - Accent2 3 2 6 2 3 2" xfId="3417" xr:uid="{B8764560-2692-4E76-8030-23218B50CBB9}"/>
    <cellStyle name="20% - Accent2 3 2 6 2 4" xfId="3418" xr:uid="{A003D8CD-6487-4AD6-9271-7B85456A5E5E}"/>
    <cellStyle name="20% - Accent2 3 2 6 3" xfId="3419" xr:uid="{52E7F8BB-0D14-4E19-B7E4-C9F4E7E38F60}"/>
    <cellStyle name="20% - Accent2 3 2 6 3 2" xfId="3420" xr:uid="{D9626154-9E85-4D8C-A455-AA7BAACA2746}"/>
    <cellStyle name="20% - Accent2 3 2 6 3 2 2" xfId="3421" xr:uid="{A48932A3-6271-4D64-B4CB-E6BA2D6BB01A}"/>
    <cellStyle name="20% - Accent2 3 2 6 3 3" xfId="3422" xr:uid="{9E1B8246-2068-419E-B3CF-53F06ED472F9}"/>
    <cellStyle name="20% - Accent2 3 2 6 4" xfId="3423" xr:uid="{4A02ED10-415C-480F-BDD3-5310D70478FC}"/>
    <cellStyle name="20% - Accent2 3 2 6 4 2" xfId="3424" xr:uid="{109B218C-D026-4B55-AA1E-00F870D2B8E2}"/>
    <cellStyle name="20% - Accent2 3 2 6 5" xfId="3425" xr:uid="{8F858939-75CB-4FED-B174-11469F4C9B37}"/>
    <cellStyle name="20% - Accent2 3 2 7" xfId="3426" xr:uid="{DA90C9F4-0F5B-4037-A026-1315121EDC83}"/>
    <cellStyle name="20% - Accent2 3 2 7 2" xfId="3427" xr:uid="{8A4D65BD-5AEF-4C17-BC82-6674DFFBE997}"/>
    <cellStyle name="20% - Accent2 3 2 7 2 2" xfId="3428" xr:uid="{729360ED-D700-41C8-A05B-0D3BFA3B0BBF}"/>
    <cellStyle name="20% - Accent2 3 2 7 2 2 2" xfId="3429" xr:uid="{D2E9D051-EEF2-4BF2-9195-81A7B0294AFD}"/>
    <cellStyle name="20% - Accent2 3 2 7 2 2 2 2" xfId="3430" xr:uid="{EFC4CEA4-9F13-4377-8D40-F4ADAEBC1D41}"/>
    <cellStyle name="20% - Accent2 3 2 7 2 2 3" xfId="3431" xr:uid="{F1CC688D-68D7-4255-85FB-5A3C7298BC00}"/>
    <cellStyle name="20% - Accent2 3 2 7 2 3" xfId="3432" xr:uid="{0290CF49-2A55-4F91-A123-2B6E42638C77}"/>
    <cellStyle name="20% - Accent2 3 2 7 2 3 2" xfId="3433" xr:uid="{4E12D6F2-B5B4-47DC-8653-B85C5E5A6D5C}"/>
    <cellStyle name="20% - Accent2 3 2 7 2 4" xfId="3434" xr:uid="{7D6211C1-869C-4BA8-B028-D48EC17DFCBB}"/>
    <cellStyle name="20% - Accent2 3 2 7 3" xfId="3435" xr:uid="{6E1E1476-6B13-4A80-A62E-BF4F3E162FD5}"/>
    <cellStyle name="20% - Accent2 3 2 7 3 2" xfId="3436" xr:uid="{6F8B29B1-8D10-46E3-A646-7A5A9F831766}"/>
    <cellStyle name="20% - Accent2 3 2 7 3 2 2" xfId="3437" xr:uid="{B51CE523-7DCA-4AA2-9D69-06F13B43B52C}"/>
    <cellStyle name="20% - Accent2 3 2 7 3 3" xfId="3438" xr:uid="{F1778E95-FB76-4D86-80CD-2E7E7C3F282B}"/>
    <cellStyle name="20% - Accent2 3 2 7 4" xfId="3439" xr:uid="{778D71AE-C1C6-4AA7-AEE9-D386290AC0FC}"/>
    <cellStyle name="20% - Accent2 3 2 7 4 2" xfId="3440" xr:uid="{D108A648-F268-4CCC-8521-CF6EF8329DF5}"/>
    <cellStyle name="20% - Accent2 3 2 7 5" xfId="3441" xr:uid="{06640A95-2406-4AAB-990E-61349E89E559}"/>
    <cellStyle name="20% - Accent2 3 2 8" xfId="3442" xr:uid="{D95D2C18-F147-4F57-B05C-5B64FACCE89A}"/>
    <cellStyle name="20% - Accent2 3 2 8 2" xfId="3443" xr:uid="{A80AB4EF-8878-414B-9602-FFF491004D5C}"/>
    <cellStyle name="20% - Accent2 3 2 8 2 2" xfId="3444" xr:uid="{3C805C72-43B7-487D-9A8F-08B0BF4A5EDD}"/>
    <cellStyle name="20% - Accent2 3 2 8 2 2 2" xfId="3445" xr:uid="{443336FF-E242-4C30-902B-233EAF1249CD}"/>
    <cellStyle name="20% - Accent2 3 2 8 2 2 2 2" xfId="3446" xr:uid="{AEA4E4D0-30A6-4098-B045-B37CD3519943}"/>
    <cellStyle name="20% - Accent2 3 2 8 2 2 3" xfId="3447" xr:uid="{B6F8F8E7-509C-4D59-8781-E1598D92387A}"/>
    <cellStyle name="20% - Accent2 3 2 8 2 3" xfId="3448" xr:uid="{3BCCEB59-F8A7-4F4F-B6AA-7F588D4F5623}"/>
    <cellStyle name="20% - Accent2 3 2 8 2 3 2" xfId="3449" xr:uid="{93F6E5CE-95E5-4C68-9715-418340F96D82}"/>
    <cellStyle name="20% - Accent2 3 2 8 2 4" xfId="3450" xr:uid="{11F3960D-23CE-4DE4-AF0A-4AF563F092E2}"/>
    <cellStyle name="20% - Accent2 3 2 8 3" xfId="3451" xr:uid="{E1FE4D89-35EC-4F35-97CF-CD0D38B1F86C}"/>
    <cellStyle name="20% - Accent2 3 2 8 3 2" xfId="3452" xr:uid="{1551C500-F324-42E2-933E-684ECB0CF40F}"/>
    <cellStyle name="20% - Accent2 3 2 8 3 2 2" xfId="3453" xr:uid="{5714FB9D-72DE-4475-AE21-A4A9913EFB07}"/>
    <cellStyle name="20% - Accent2 3 2 8 3 3" xfId="3454" xr:uid="{7BAFF1AE-0ECF-4505-909B-AFA11197EB18}"/>
    <cellStyle name="20% - Accent2 3 2 8 4" xfId="3455" xr:uid="{D8154507-F079-445B-B214-17A6D6D66483}"/>
    <cellStyle name="20% - Accent2 3 2 8 4 2" xfId="3456" xr:uid="{AD2B17A6-F41C-4BD4-9095-2AE4050F17AF}"/>
    <cellStyle name="20% - Accent2 3 2 8 5" xfId="3457" xr:uid="{CD57E19E-F0A7-478E-A893-50458B689253}"/>
    <cellStyle name="20% - Accent2 3 2 9" xfId="3458" xr:uid="{222718BC-24F4-4959-992C-19C47DDD2D51}"/>
    <cellStyle name="20% - Accent2 3 2 9 2" xfId="3459" xr:uid="{618C2FCA-0E20-46D9-8B72-D263C85375D6}"/>
    <cellStyle name="20% - Accent2 3 2 9 2 2" xfId="3460" xr:uid="{16844709-AE3A-4946-B270-ED6AC85BA629}"/>
    <cellStyle name="20% - Accent2 3 2 9 2 2 2" xfId="3461" xr:uid="{F68CE819-7D5E-46E8-89AC-5AD57B21BC61}"/>
    <cellStyle name="20% - Accent2 3 2 9 2 2 2 2" xfId="3462" xr:uid="{CC9FF5E8-4A44-438A-87BC-851D04081D8F}"/>
    <cellStyle name="20% - Accent2 3 2 9 2 2 3" xfId="3463" xr:uid="{D007D9C7-C2F0-4E98-936D-01C0BC7A052E}"/>
    <cellStyle name="20% - Accent2 3 2 9 2 3" xfId="3464" xr:uid="{7ECAC884-D7CF-4A46-BECF-C6D8F5269086}"/>
    <cellStyle name="20% - Accent2 3 2 9 2 3 2" xfId="3465" xr:uid="{21E668B6-25DA-4F66-BBA0-B2F6D71692D1}"/>
    <cellStyle name="20% - Accent2 3 2 9 2 4" xfId="3466" xr:uid="{346FD010-728A-48F0-9D3A-FB4AA4F1316E}"/>
    <cellStyle name="20% - Accent2 3 2 9 3" xfId="3467" xr:uid="{8856352A-EF88-4E25-89A8-3EA46E2B6C9D}"/>
    <cellStyle name="20% - Accent2 3 2 9 3 2" xfId="3468" xr:uid="{2BFFC86B-3F81-497F-A43E-FBB0AB680247}"/>
    <cellStyle name="20% - Accent2 3 2 9 3 2 2" xfId="3469" xr:uid="{9584B3E9-6F81-41F2-AAD3-5CCC1BC65106}"/>
    <cellStyle name="20% - Accent2 3 2 9 3 3" xfId="3470" xr:uid="{89F8D34C-665D-4ECA-B013-5C9E53D0EDD6}"/>
    <cellStyle name="20% - Accent2 3 2 9 4" xfId="3471" xr:uid="{497C6EDC-C026-4277-A1E9-D09568E30853}"/>
    <cellStyle name="20% - Accent2 3 2 9 4 2" xfId="3472" xr:uid="{C0BAA1DD-88F6-496C-96E5-4BD3D753B91C}"/>
    <cellStyle name="20% - Accent2 3 2 9 5" xfId="3473" xr:uid="{806E418A-7380-4720-A4CA-B883C3FDC248}"/>
    <cellStyle name="20% - Accent2 3 2_Asset Register (new)" xfId="3474" xr:uid="{015F868E-F663-4B10-B57E-2550D3FAB4EE}"/>
    <cellStyle name="20% - Accent2 3 3" xfId="3475" xr:uid="{5C619E7F-6B0A-455A-A6CE-6960D137AE4E}"/>
    <cellStyle name="20% - Accent2 3 3 10" xfId="3476" xr:uid="{F2610047-9A63-46A7-BC4A-BB9793662B5C}"/>
    <cellStyle name="20% - Accent2 3 3 10 2" xfId="3477" xr:uid="{21B55BD5-C5A4-48A1-9F0E-715B8B0A1838}"/>
    <cellStyle name="20% - Accent2 3 3 11" xfId="3478" xr:uid="{30F9EF6D-3575-4543-B209-27FD8F3F2B24}"/>
    <cellStyle name="20% - Accent2 3 3 11 2" xfId="3479" xr:uid="{4E38BE33-DA07-49C9-836A-10891968E949}"/>
    <cellStyle name="20% - Accent2 3 3 12" xfId="3480" xr:uid="{C5FF020B-D87B-4427-B9F0-2210CB559E31}"/>
    <cellStyle name="20% - Accent2 3 3 13" xfId="3481" xr:uid="{9DBCE1C5-331C-47A0-83C8-56426EE0800E}"/>
    <cellStyle name="20% - Accent2 3 3 2" xfId="3482" xr:uid="{B09D4F80-A5A4-43B9-AC89-859FCB7FAAD4}"/>
    <cellStyle name="20% - Accent2 3 3 2 2" xfId="3483" xr:uid="{8D701F52-74EC-41C6-BA0C-A8F79C157C1A}"/>
    <cellStyle name="20% - Accent2 3 3 2 2 2" xfId="3484" xr:uid="{1B3E595A-7791-478E-8FDF-DBA7E3D95149}"/>
    <cellStyle name="20% - Accent2 3 3 2 2 2 2" xfId="3485" xr:uid="{8CA4DDD0-5700-48C2-92A9-43268389ED48}"/>
    <cellStyle name="20% - Accent2 3 3 2 2 2 2 2" xfId="3486" xr:uid="{535B4012-FDE0-4BDE-B785-AADC25C4724E}"/>
    <cellStyle name="20% - Accent2 3 3 2 2 2 2 2 2" xfId="3487" xr:uid="{155B6991-28E4-49E4-B1BA-A7E441AB3581}"/>
    <cellStyle name="20% - Accent2 3 3 2 2 2 2 3" xfId="3488" xr:uid="{F76BD13C-E286-4FC2-A627-98836518C67D}"/>
    <cellStyle name="20% - Accent2 3 3 2 2 2 3" xfId="3489" xr:uid="{A5E2DBF0-9B89-439E-9E43-9CED18091D77}"/>
    <cellStyle name="20% - Accent2 3 3 2 2 2 3 2" xfId="3490" xr:uid="{C67934BC-7A6A-4E17-B183-320AD62C2B39}"/>
    <cellStyle name="20% - Accent2 3 3 2 2 2 4" xfId="3491" xr:uid="{F4D94440-0B30-4115-BD69-4DE7AF7798CA}"/>
    <cellStyle name="20% - Accent2 3 3 2 2 2 4 2" xfId="3492" xr:uid="{CC5D8099-5B50-49E1-86F0-8EE627DB28CE}"/>
    <cellStyle name="20% - Accent2 3 3 2 2 2 5" xfId="3493" xr:uid="{8212FD3E-3188-4CC6-A2BA-5B8E0975EED2}"/>
    <cellStyle name="20% - Accent2 3 3 2 2 2 6" xfId="3494" xr:uid="{5C12453A-FE0C-4709-880A-CE4D9ABC278B}"/>
    <cellStyle name="20% - Accent2 3 3 2 2 3" xfId="3495" xr:uid="{D05214C4-8627-48B2-B1D8-0154C2CB314E}"/>
    <cellStyle name="20% - Accent2 3 3 2 2 3 2" xfId="3496" xr:uid="{DCD2F81B-960A-4908-B36D-6EF7261DBD2C}"/>
    <cellStyle name="20% - Accent2 3 3 2 2 3 2 2" xfId="3497" xr:uid="{5544E020-2C00-4845-B2FB-A0589FAEB33C}"/>
    <cellStyle name="20% - Accent2 3 3 2 2 3 3" xfId="3498" xr:uid="{B96A5854-9560-4A9C-BBA0-BAC4C2312689}"/>
    <cellStyle name="20% - Accent2 3 3 2 2 4" xfId="3499" xr:uid="{07FE5DB0-59F0-4D5B-BFC7-448FD5E7B33F}"/>
    <cellStyle name="20% - Accent2 3 3 2 2 4 2" xfId="3500" xr:uid="{B8DFB78D-2A13-4843-8E6E-CC3BDABAFA58}"/>
    <cellStyle name="20% - Accent2 3 3 2 2 5" xfId="3501" xr:uid="{76F57661-BE2E-41F4-BF4B-2DE62EBB81CA}"/>
    <cellStyle name="20% - Accent2 3 3 2 2 5 2" xfId="3502" xr:uid="{75B09EBD-FB61-4266-9B6B-54156C815339}"/>
    <cellStyle name="20% - Accent2 3 3 2 2 6" xfId="3503" xr:uid="{E657B664-73AA-4146-9C23-5FB453ED48F7}"/>
    <cellStyle name="20% - Accent2 3 3 2 2 7" xfId="3504" xr:uid="{66497D07-F6A9-4CDD-A580-3CC248041E6A}"/>
    <cellStyle name="20% - Accent2 3 3 2 3" xfId="3505" xr:uid="{530BB1B0-3510-4F6E-9C08-F4FA58FDB147}"/>
    <cellStyle name="20% - Accent2 3 3 2 3 2" xfId="3506" xr:uid="{6548F877-D92F-4983-9C79-ABE5A698DC43}"/>
    <cellStyle name="20% - Accent2 3 3 2 3 2 2" xfId="3507" xr:uid="{7EDA86C1-4CCB-4E06-A121-52305F46A168}"/>
    <cellStyle name="20% - Accent2 3 3 2 3 2 2 2" xfId="3508" xr:uid="{DF2D044F-DCD2-488D-9167-834739D319CF}"/>
    <cellStyle name="20% - Accent2 3 3 2 3 2 2 2 2" xfId="3509" xr:uid="{5F95182A-1BB6-4F5D-A607-49A2A9FECB55}"/>
    <cellStyle name="20% - Accent2 3 3 2 3 2 2 3" xfId="3510" xr:uid="{A92520F4-3F4F-4EDE-92C7-7BC1BC0AA84C}"/>
    <cellStyle name="20% - Accent2 3 3 2 3 2 3" xfId="3511" xr:uid="{E0836F80-A685-4D8E-8873-0B33E4219F83}"/>
    <cellStyle name="20% - Accent2 3 3 2 3 2 3 2" xfId="3512" xr:uid="{43D12ED7-F538-4A0B-BAA4-C56BBB233FC6}"/>
    <cellStyle name="20% - Accent2 3 3 2 3 2 4" xfId="3513" xr:uid="{F0AD7486-6D9B-43DC-9113-F0F00034FEFA}"/>
    <cellStyle name="20% - Accent2 3 3 2 3 3" xfId="3514" xr:uid="{63414620-A877-482E-8C1C-7306E5EE407E}"/>
    <cellStyle name="20% - Accent2 3 3 2 3 3 2" xfId="3515" xr:uid="{4FD804B3-5C35-4F2C-8557-733C9FB73BAD}"/>
    <cellStyle name="20% - Accent2 3 3 2 3 3 2 2" xfId="3516" xr:uid="{72FDB6A4-7B3B-47E6-851B-37F281F9C396}"/>
    <cellStyle name="20% - Accent2 3 3 2 3 3 3" xfId="3517" xr:uid="{B6558DD2-8E34-4826-A9A3-7373800BDF22}"/>
    <cellStyle name="20% - Accent2 3 3 2 3 4" xfId="3518" xr:uid="{C83F12F5-781B-415E-8673-7209B322227C}"/>
    <cellStyle name="20% - Accent2 3 3 2 3 4 2" xfId="3519" xr:uid="{A595B11C-DC61-47B8-AF6B-EE68F07E137C}"/>
    <cellStyle name="20% - Accent2 3 3 2 3 5" xfId="3520" xr:uid="{ADC36454-C00C-485B-90E1-C0F2B9A1367D}"/>
    <cellStyle name="20% - Accent2 3 3 2 3 5 2" xfId="3521" xr:uid="{F55C9C7F-EDC5-46F9-A288-21C411F3F35E}"/>
    <cellStyle name="20% - Accent2 3 3 2 3 6" xfId="3522" xr:uid="{05BF2276-3B84-4DD3-A9B9-EC726C55C885}"/>
    <cellStyle name="20% - Accent2 3 3 2 3 7" xfId="3523" xr:uid="{69953391-6D4B-4DCB-8118-916BEF2FB14F}"/>
    <cellStyle name="20% - Accent2 3 3 2 4" xfId="3524" xr:uid="{648275FD-CF8F-4490-991A-524EECA2B8BC}"/>
    <cellStyle name="20% - Accent2 3 3 2 4 2" xfId="3525" xr:uid="{29438ACE-4FEF-461A-8AC2-B9DC761396D6}"/>
    <cellStyle name="20% - Accent2 3 3 2 4 2 2" xfId="3526" xr:uid="{0D23D054-CB9C-4F11-9508-B9018B17185C}"/>
    <cellStyle name="20% - Accent2 3 3 2 4 2 2 2" xfId="3527" xr:uid="{4E27B376-B963-4B92-8B38-C2D4FC4EAED9}"/>
    <cellStyle name="20% - Accent2 3 3 2 4 2 3" xfId="3528" xr:uid="{387B8CAA-1D71-48EE-BF81-0D9F790AC8F5}"/>
    <cellStyle name="20% - Accent2 3 3 2 4 3" xfId="3529" xr:uid="{B6D7CA9B-6F71-48A3-BA8B-C0A638B47CA8}"/>
    <cellStyle name="20% - Accent2 3 3 2 4 3 2" xfId="3530" xr:uid="{A7E2EE80-8D56-42E6-8AE6-2CFE507BC9AF}"/>
    <cellStyle name="20% - Accent2 3 3 2 4 4" xfId="3531" xr:uid="{ED76E8B2-6689-489C-BB43-2226D3B00999}"/>
    <cellStyle name="20% - Accent2 3 3 2 5" xfId="3532" xr:uid="{2DA2865B-6B89-4974-85AB-B3E4244A4C34}"/>
    <cellStyle name="20% - Accent2 3 3 2 5 2" xfId="3533" xr:uid="{81B97FED-6B67-4DDE-B96A-85041EC93B51}"/>
    <cellStyle name="20% - Accent2 3 3 2 5 2 2" xfId="3534" xr:uid="{C352CC64-736C-4688-A4C5-FC39F1438F87}"/>
    <cellStyle name="20% - Accent2 3 3 2 5 3" xfId="3535" xr:uid="{A5B3F3B5-256D-412A-B608-B32AB7C44482}"/>
    <cellStyle name="20% - Accent2 3 3 2 6" xfId="3536" xr:uid="{6BF91B40-8C86-427B-9391-83FAA962A82A}"/>
    <cellStyle name="20% - Accent2 3 3 2 6 2" xfId="3537" xr:uid="{E021107B-98E7-4288-86F3-BA27242F6C5D}"/>
    <cellStyle name="20% - Accent2 3 3 2 7" xfId="3538" xr:uid="{0E342006-62C1-48B2-8E88-B0362A2191E4}"/>
    <cellStyle name="20% - Accent2 3 3 2 7 2" xfId="3539" xr:uid="{4920F837-2BC0-448C-B779-A23948C5A33A}"/>
    <cellStyle name="20% - Accent2 3 3 2 8" xfId="3540" xr:uid="{5D61301F-246D-4C16-A47A-24B985D38A77}"/>
    <cellStyle name="20% - Accent2 3 3 2 9" xfId="3541" xr:uid="{CA45FFEC-5928-4DD5-90CA-C21F020DA9C2}"/>
    <cellStyle name="20% - Accent2 3 3 3" xfId="3542" xr:uid="{D61D1760-9879-4720-9BA0-BCF9E517F2A4}"/>
    <cellStyle name="20% - Accent2 3 3 3 2" xfId="3543" xr:uid="{9692339E-DD5A-4BA4-81F9-5B99058A25D4}"/>
    <cellStyle name="20% - Accent2 3 3 3 2 2" xfId="3544" xr:uid="{CA058138-0A8E-4BBC-BCFE-343547E62F05}"/>
    <cellStyle name="20% - Accent2 3 3 3 2 2 2" xfId="3545" xr:uid="{F63D32E1-AED1-41CE-840D-A76738828B80}"/>
    <cellStyle name="20% - Accent2 3 3 3 2 2 2 2" xfId="3546" xr:uid="{7F08077B-29FA-4340-9E9A-91FDB694A89D}"/>
    <cellStyle name="20% - Accent2 3 3 3 2 2 2 2 2" xfId="3547" xr:uid="{7A6AB4C3-672E-4091-BACE-0C4527F5E9A3}"/>
    <cellStyle name="20% - Accent2 3 3 3 2 2 2 3" xfId="3548" xr:uid="{60DFDD1A-D83A-4E9F-BA51-DEB7F19EBC0E}"/>
    <cellStyle name="20% - Accent2 3 3 3 2 2 3" xfId="3549" xr:uid="{E4C4F70F-35B1-4B9C-9286-2190013E6ACD}"/>
    <cellStyle name="20% - Accent2 3 3 3 2 2 3 2" xfId="3550" xr:uid="{408B32A8-9B83-44E8-8474-65FC8D9AC328}"/>
    <cellStyle name="20% - Accent2 3 3 3 2 2 4" xfId="3551" xr:uid="{663514AF-A77E-4175-8C75-714A43C61FFC}"/>
    <cellStyle name="20% - Accent2 3 3 3 2 3" xfId="3552" xr:uid="{4D1E6A32-507E-4AA8-B367-111455BAC119}"/>
    <cellStyle name="20% - Accent2 3 3 3 2 3 2" xfId="3553" xr:uid="{03053EE6-EE26-425C-84E3-53F4BF6A7885}"/>
    <cellStyle name="20% - Accent2 3 3 3 2 3 2 2" xfId="3554" xr:uid="{2B65F953-20F5-493E-84F2-60037D9CEEA8}"/>
    <cellStyle name="20% - Accent2 3 3 3 2 3 3" xfId="3555" xr:uid="{08EA1E8B-6EEE-4491-86EC-76C66D126DA2}"/>
    <cellStyle name="20% - Accent2 3 3 3 2 4" xfId="3556" xr:uid="{CAD8D8C7-BE6A-4982-9998-F4BD57447F6E}"/>
    <cellStyle name="20% - Accent2 3 3 3 2 4 2" xfId="3557" xr:uid="{B133AA03-55FB-495C-A373-7407CD4251B0}"/>
    <cellStyle name="20% - Accent2 3 3 3 2 5" xfId="3558" xr:uid="{3452B698-C784-41FB-92FA-74075319CBCC}"/>
    <cellStyle name="20% - Accent2 3 3 3 2 5 2" xfId="3559" xr:uid="{A85B87AC-3C5E-40A7-B0CC-69C93337D795}"/>
    <cellStyle name="20% - Accent2 3 3 3 2 6" xfId="3560" xr:uid="{1F8D657A-CCEC-4C78-B021-E2B4A83B5DC0}"/>
    <cellStyle name="20% - Accent2 3 3 3 2 7" xfId="3561" xr:uid="{1F3A21C5-F9B4-4FE1-AB27-E89EAB01C44D}"/>
    <cellStyle name="20% - Accent2 3 3 3 3" xfId="3562" xr:uid="{CDFBFCA4-35C5-4BE2-AE8A-A9E723C3A613}"/>
    <cellStyle name="20% - Accent2 3 3 3 3 2" xfId="3563" xr:uid="{1D029246-24D8-4CA3-B018-43BD0BF3B323}"/>
    <cellStyle name="20% - Accent2 3 3 3 3 2 2" xfId="3564" xr:uid="{5ABBACFA-2036-4D3C-A73E-4F6E7BF642CB}"/>
    <cellStyle name="20% - Accent2 3 3 3 3 2 2 2" xfId="3565" xr:uid="{753DD9D1-587A-47CD-992D-C326EFFE357B}"/>
    <cellStyle name="20% - Accent2 3 3 3 3 2 2 2 2" xfId="3566" xr:uid="{B34861FB-4E2C-475D-95B2-518A01AAF2DB}"/>
    <cellStyle name="20% - Accent2 3 3 3 3 2 2 3" xfId="3567" xr:uid="{8A180CD6-75D5-46DE-9482-C07BAA792AE1}"/>
    <cellStyle name="20% - Accent2 3 3 3 3 2 3" xfId="3568" xr:uid="{7833481C-A648-4A03-892A-2ECEC17A5DAC}"/>
    <cellStyle name="20% - Accent2 3 3 3 3 2 3 2" xfId="3569" xr:uid="{2C4C22F5-44E6-4546-8E8E-17BC784FB2F7}"/>
    <cellStyle name="20% - Accent2 3 3 3 3 2 4" xfId="3570" xr:uid="{FDBAE90B-1E43-43DB-BED8-83F5DF4B0FFF}"/>
    <cellStyle name="20% - Accent2 3 3 3 3 3" xfId="3571" xr:uid="{52E8636E-40EA-470E-B48D-85A1DCEE2EC9}"/>
    <cellStyle name="20% - Accent2 3 3 3 3 3 2" xfId="3572" xr:uid="{A28C673C-FC0B-463D-A8D0-B3EEE5167AC6}"/>
    <cellStyle name="20% - Accent2 3 3 3 3 3 2 2" xfId="3573" xr:uid="{60424D13-1DBA-4D9F-8EC0-E6F8B86A56CC}"/>
    <cellStyle name="20% - Accent2 3 3 3 3 3 3" xfId="3574" xr:uid="{76A0AE1B-AC69-46C4-8418-6AB2C9E57060}"/>
    <cellStyle name="20% - Accent2 3 3 3 3 4" xfId="3575" xr:uid="{81C48AF2-9505-4189-BD25-B2133E04372A}"/>
    <cellStyle name="20% - Accent2 3 3 3 3 4 2" xfId="3576" xr:uid="{C0E9DC72-8873-4F51-94FA-4D8C2EE32C4A}"/>
    <cellStyle name="20% - Accent2 3 3 3 3 5" xfId="3577" xr:uid="{1813618C-5CE1-4D71-AD70-11F54F28E9A2}"/>
    <cellStyle name="20% - Accent2 3 3 3 4" xfId="3578" xr:uid="{9B5F3913-FB77-484C-AB65-80C885850455}"/>
    <cellStyle name="20% - Accent2 3 3 3 4 2" xfId="3579" xr:uid="{10D7C4F6-4B08-4551-BEDF-C4F561BB8A91}"/>
    <cellStyle name="20% - Accent2 3 3 3 4 2 2" xfId="3580" xr:uid="{6909F71A-BDB5-41D2-AD5C-0FA327FAD379}"/>
    <cellStyle name="20% - Accent2 3 3 3 4 2 2 2" xfId="3581" xr:uid="{A6E0E6FA-804A-44DA-8A43-5E67EDA448C6}"/>
    <cellStyle name="20% - Accent2 3 3 3 4 2 3" xfId="3582" xr:uid="{E4719FB8-5F2D-4D81-9542-578B22B710C4}"/>
    <cellStyle name="20% - Accent2 3 3 3 4 3" xfId="3583" xr:uid="{69185405-E208-4F2E-AE88-4B2744FCE550}"/>
    <cellStyle name="20% - Accent2 3 3 3 4 3 2" xfId="3584" xr:uid="{43255415-336C-4415-8D55-BD725EA03585}"/>
    <cellStyle name="20% - Accent2 3 3 3 4 4" xfId="3585" xr:uid="{12EF18BD-430B-46AE-9E41-0BC44BB30B96}"/>
    <cellStyle name="20% - Accent2 3 3 3 5" xfId="3586" xr:uid="{A9B92440-66A6-4D9A-B1F6-548918345196}"/>
    <cellStyle name="20% - Accent2 3 3 3 5 2" xfId="3587" xr:uid="{21082CDA-216F-437C-9AF2-D881E58B3837}"/>
    <cellStyle name="20% - Accent2 3 3 3 5 2 2" xfId="3588" xr:uid="{F48B8700-75CD-42E2-8B07-1C5AA3EB0D45}"/>
    <cellStyle name="20% - Accent2 3 3 3 5 3" xfId="3589" xr:uid="{26D435C0-4936-49E7-BB16-D13B649F0745}"/>
    <cellStyle name="20% - Accent2 3 3 3 6" xfId="3590" xr:uid="{983291EE-81F0-446A-9EE0-5DCF153D440A}"/>
    <cellStyle name="20% - Accent2 3 3 3 6 2" xfId="3591" xr:uid="{E0D2EBE0-F3B9-446A-BE0B-0E38DD511801}"/>
    <cellStyle name="20% - Accent2 3 3 3 7" xfId="3592" xr:uid="{28011533-BA36-44C6-87A7-97A2469A4C57}"/>
    <cellStyle name="20% - Accent2 3 3 3 7 2" xfId="3593" xr:uid="{892CEF25-3527-466B-B133-CDE4D32E4CF4}"/>
    <cellStyle name="20% - Accent2 3 3 3 8" xfId="3594" xr:uid="{4EF16293-6AF4-40FE-B69E-B4BB8B5491CE}"/>
    <cellStyle name="20% - Accent2 3 3 3 9" xfId="3595" xr:uid="{2A591DE2-67CD-4D5F-A5CF-DCEABCF574F8}"/>
    <cellStyle name="20% - Accent2 3 3 4" xfId="3596" xr:uid="{BB39481E-9E2A-4B05-BDB0-3DF692C8D6EA}"/>
    <cellStyle name="20% - Accent2 3 3 4 2" xfId="3597" xr:uid="{79879C85-3089-4E3F-958B-91FA8BE96084}"/>
    <cellStyle name="20% - Accent2 3 3 4 2 2" xfId="3598" xr:uid="{C51E7B0A-8724-42A8-A16E-301EA0F2C144}"/>
    <cellStyle name="20% - Accent2 3 3 4 2 2 2" xfId="3599" xr:uid="{AF59126E-BF46-4AC1-8A8C-43933011C9F6}"/>
    <cellStyle name="20% - Accent2 3 3 4 2 2 2 2" xfId="3600" xr:uid="{6BD6C0FA-31AE-4F6D-B497-4C43CB8E10A1}"/>
    <cellStyle name="20% - Accent2 3 3 4 2 2 3" xfId="3601" xr:uid="{98C89539-5B94-4CA9-89B3-F2AB0117D5B9}"/>
    <cellStyle name="20% - Accent2 3 3 4 2 3" xfId="3602" xr:uid="{38559B69-D28C-4989-8227-F950DC3E26FF}"/>
    <cellStyle name="20% - Accent2 3 3 4 2 3 2" xfId="3603" xr:uid="{623F9E60-3CFC-4745-A707-4117225A2E46}"/>
    <cellStyle name="20% - Accent2 3 3 4 2 4" xfId="3604" xr:uid="{B05B9A08-B379-4078-9279-176285D77E15}"/>
    <cellStyle name="20% - Accent2 3 3 4 3" xfId="3605" xr:uid="{8BED547E-D3CD-491A-875A-1E8FB63EF394}"/>
    <cellStyle name="20% - Accent2 3 3 4 3 2" xfId="3606" xr:uid="{4D3BE899-E031-4115-8522-88FC34C68DBE}"/>
    <cellStyle name="20% - Accent2 3 3 4 3 2 2" xfId="3607" xr:uid="{C7CBD792-C0BE-4E32-A416-7A08AC3AF852}"/>
    <cellStyle name="20% - Accent2 3 3 4 3 3" xfId="3608" xr:uid="{BE7CC8C0-DAAE-4161-898A-2B90F19B4992}"/>
    <cellStyle name="20% - Accent2 3 3 4 4" xfId="3609" xr:uid="{CFDC0CF1-D269-4727-85EA-74AAA13E4F6D}"/>
    <cellStyle name="20% - Accent2 3 3 4 4 2" xfId="3610" xr:uid="{63262547-AF02-41EE-8954-0EA740E23CBB}"/>
    <cellStyle name="20% - Accent2 3 3 4 5" xfId="3611" xr:uid="{BB2788D9-EFB3-43AB-8392-ADDC95EB2BAE}"/>
    <cellStyle name="20% - Accent2 3 3 4 5 2" xfId="3612" xr:uid="{57AD476E-8E3C-47F6-9D04-B49FE2A88DFA}"/>
    <cellStyle name="20% - Accent2 3 3 4 6" xfId="3613" xr:uid="{E4E5D193-B6F4-48F6-9913-7FB44F6D7406}"/>
    <cellStyle name="20% - Accent2 3 3 4 7" xfId="3614" xr:uid="{6F362D68-6ADB-47DB-8A81-87570D1A0E20}"/>
    <cellStyle name="20% - Accent2 3 3 5" xfId="3615" xr:uid="{87AB6E15-CA94-42B5-AF07-0BCA13160EE2}"/>
    <cellStyle name="20% - Accent2 3 3 5 2" xfId="3616" xr:uid="{C55A307F-5512-48BC-B7B0-910EB9E36A6C}"/>
    <cellStyle name="20% - Accent2 3 3 5 2 2" xfId="3617" xr:uid="{D0D8B29C-0C70-4F2F-89A1-1FCA36F09349}"/>
    <cellStyle name="20% - Accent2 3 3 5 2 2 2" xfId="3618" xr:uid="{69A38A58-AE87-4F40-8AE5-090ACA3B06F9}"/>
    <cellStyle name="20% - Accent2 3 3 5 2 2 2 2" xfId="3619" xr:uid="{7935D559-0CD4-46E4-9764-279D8F43ECB6}"/>
    <cellStyle name="20% - Accent2 3 3 5 2 2 3" xfId="3620" xr:uid="{4B7F02AD-9B96-4F8A-89B8-0438AFA8EF60}"/>
    <cellStyle name="20% - Accent2 3 3 5 2 3" xfId="3621" xr:uid="{3B2F7475-635E-4E63-AACE-16814A7A4381}"/>
    <cellStyle name="20% - Accent2 3 3 5 2 3 2" xfId="3622" xr:uid="{254923AC-F720-4D85-8DE2-6B2B70B722EB}"/>
    <cellStyle name="20% - Accent2 3 3 5 2 4" xfId="3623" xr:uid="{3AA5B7D7-164E-4B25-9BCA-56FFCCB2AE5B}"/>
    <cellStyle name="20% - Accent2 3 3 5 3" xfId="3624" xr:uid="{3215A5A2-3B8A-41FA-8848-FF5E13ADF641}"/>
    <cellStyle name="20% - Accent2 3 3 5 3 2" xfId="3625" xr:uid="{95753D8B-AA94-4260-9471-358D7BD04424}"/>
    <cellStyle name="20% - Accent2 3 3 5 3 2 2" xfId="3626" xr:uid="{AC831605-9676-4CFB-833B-1D9141D56FF9}"/>
    <cellStyle name="20% - Accent2 3 3 5 3 3" xfId="3627" xr:uid="{9E56664A-AC6F-45E5-9640-AFC93A4D177A}"/>
    <cellStyle name="20% - Accent2 3 3 5 4" xfId="3628" xr:uid="{1D0C333F-0970-4888-8302-FADFDEBC1444}"/>
    <cellStyle name="20% - Accent2 3 3 5 4 2" xfId="3629" xr:uid="{5AEC232E-2472-4B23-8EB6-09DDDA8B0C68}"/>
    <cellStyle name="20% - Accent2 3 3 5 5" xfId="3630" xr:uid="{8450C790-6A6D-4534-9344-0BFF9B4ABA9D}"/>
    <cellStyle name="20% - Accent2 3 3 6" xfId="3631" xr:uid="{297E5E0D-8358-4E31-AEC8-B491D94A9B4F}"/>
    <cellStyle name="20% - Accent2 3 3 6 2" xfId="3632" xr:uid="{C1492DC5-6172-427D-85F7-A6F8C7535C57}"/>
    <cellStyle name="20% - Accent2 3 3 6 2 2" xfId="3633" xr:uid="{868F2C98-AAAE-4B33-8FF6-3383A74C5484}"/>
    <cellStyle name="20% - Accent2 3 3 6 2 2 2" xfId="3634" xr:uid="{F2A9B990-4594-4EFD-B957-8D4037FD264E}"/>
    <cellStyle name="20% - Accent2 3 3 6 2 2 2 2" xfId="3635" xr:uid="{E597FCD8-2BF0-4A9B-AC33-723830CE3580}"/>
    <cellStyle name="20% - Accent2 3 3 6 2 2 3" xfId="3636" xr:uid="{538DE91E-3D67-42ED-B8EC-28FE3F5E8FCF}"/>
    <cellStyle name="20% - Accent2 3 3 6 2 3" xfId="3637" xr:uid="{C32B4C90-1A85-4AAA-B53F-6A6823E94700}"/>
    <cellStyle name="20% - Accent2 3 3 6 2 3 2" xfId="3638" xr:uid="{F5D29498-5548-4AE1-AEE0-A0AB167466D9}"/>
    <cellStyle name="20% - Accent2 3 3 6 2 4" xfId="3639" xr:uid="{4CDFE625-CCE9-4C78-82C7-6405AA076FEF}"/>
    <cellStyle name="20% - Accent2 3 3 6 3" xfId="3640" xr:uid="{6C2FB742-9901-4796-8F04-06C7E43C180A}"/>
    <cellStyle name="20% - Accent2 3 3 6 3 2" xfId="3641" xr:uid="{C91A14B9-F2C2-484C-A5F4-2D8514527CCA}"/>
    <cellStyle name="20% - Accent2 3 3 6 3 2 2" xfId="3642" xr:uid="{74AEA92F-8EF5-45BC-9DBA-EA973D2EA10E}"/>
    <cellStyle name="20% - Accent2 3 3 6 3 3" xfId="3643" xr:uid="{7D6CC686-E6C9-4B35-A4AD-14C6CAF443F2}"/>
    <cellStyle name="20% - Accent2 3 3 6 4" xfId="3644" xr:uid="{67726A86-53AF-4F32-BD06-7B0F6D249665}"/>
    <cellStyle name="20% - Accent2 3 3 6 4 2" xfId="3645" xr:uid="{BB5145CB-716E-4C76-9DEC-C9A5CE66B740}"/>
    <cellStyle name="20% - Accent2 3 3 6 5" xfId="3646" xr:uid="{9BB951F2-CB35-4152-9F1F-052760D30FC2}"/>
    <cellStyle name="20% - Accent2 3 3 7" xfId="3647" xr:uid="{2751031E-C213-4D3C-80C1-C9E0813B08BB}"/>
    <cellStyle name="20% - Accent2 3 3 7 2" xfId="3648" xr:uid="{AF2B74CA-D3C7-4812-9A53-29D668321F91}"/>
    <cellStyle name="20% - Accent2 3 3 7 2 2" xfId="3649" xr:uid="{34050A02-20D8-43B8-8565-024E6FC07673}"/>
    <cellStyle name="20% - Accent2 3 3 7 2 2 2" xfId="3650" xr:uid="{15A3C08B-D070-4C10-85D0-695017D7F6D6}"/>
    <cellStyle name="20% - Accent2 3 3 7 2 2 2 2" xfId="3651" xr:uid="{97DB2C5D-1AA1-4919-A659-5AECC0866E72}"/>
    <cellStyle name="20% - Accent2 3 3 7 2 2 3" xfId="3652" xr:uid="{5199BD9E-0DF8-467D-BE4C-8F3BFAE9589E}"/>
    <cellStyle name="20% - Accent2 3 3 7 2 3" xfId="3653" xr:uid="{D0851F75-6311-4D5F-AF8C-F9396BD14275}"/>
    <cellStyle name="20% - Accent2 3 3 7 2 3 2" xfId="3654" xr:uid="{CAFE298D-701E-426C-BB5D-E3F4FD999857}"/>
    <cellStyle name="20% - Accent2 3 3 7 2 4" xfId="3655" xr:uid="{63726CB1-BDC4-4580-A503-E84EC6EC3961}"/>
    <cellStyle name="20% - Accent2 3 3 7 3" xfId="3656" xr:uid="{7D96490F-96C7-402D-9E0B-EE3E654AB9AE}"/>
    <cellStyle name="20% - Accent2 3 3 7 3 2" xfId="3657" xr:uid="{8157C7F6-C584-4229-A7B9-C3F2092A8CD3}"/>
    <cellStyle name="20% - Accent2 3 3 7 3 2 2" xfId="3658" xr:uid="{670F4F0A-87E5-4BD8-A77B-553839198EF2}"/>
    <cellStyle name="20% - Accent2 3 3 7 3 3" xfId="3659" xr:uid="{D2229415-19A1-4DE2-BB39-5F0BED16F1D9}"/>
    <cellStyle name="20% - Accent2 3 3 7 4" xfId="3660" xr:uid="{8822746C-193B-40EE-90F3-9F618E555463}"/>
    <cellStyle name="20% - Accent2 3 3 7 4 2" xfId="3661" xr:uid="{80A7FA6D-9AA8-4110-B124-A73D48A8AA54}"/>
    <cellStyle name="20% - Accent2 3 3 7 5" xfId="3662" xr:uid="{678C1468-07B2-432E-A98B-4775E26071C9}"/>
    <cellStyle name="20% - Accent2 3 3 8" xfId="3663" xr:uid="{10904CC8-BD8E-4731-945C-1765CCA268EC}"/>
    <cellStyle name="20% - Accent2 3 3 8 2" xfId="3664" xr:uid="{975601D8-57D8-4DC0-946D-EA31E8A27378}"/>
    <cellStyle name="20% - Accent2 3 3 8 2 2" xfId="3665" xr:uid="{3DCC0E14-115C-404D-BD58-F4EEC62C6B6F}"/>
    <cellStyle name="20% - Accent2 3 3 8 2 2 2" xfId="3666" xr:uid="{6907C426-CE4A-44AE-9D68-CF7A3D85D676}"/>
    <cellStyle name="20% - Accent2 3 3 8 2 3" xfId="3667" xr:uid="{D830B889-F65B-4E2E-8E0E-7021A5913098}"/>
    <cellStyle name="20% - Accent2 3 3 8 3" xfId="3668" xr:uid="{AF1507BE-4232-4AA2-A3F7-DE4FE4807285}"/>
    <cellStyle name="20% - Accent2 3 3 8 3 2" xfId="3669" xr:uid="{6AB1E80E-CE9E-43FF-A28A-0F61E9DC1EAF}"/>
    <cellStyle name="20% - Accent2 3 3 8 4" xfId="3670" xr:uid="{93F11C6B-D2ED-4240-BE21-C3CC5117B10F}"/>
    <cellStyle name="20% - Accent2 3 3 9" xfId="3671" xr:uid="{706FFD77-9993-4AB1-888E-4C1B73618BBD}"/>
    <cellStyle name="20% - Accent2 3 3 9 2" xfId="3672" xr:uid="{87D26888-8E6A-4C55-9C64-AC7DE98C0462}"/>
    <cellStyle name="20% - Accent2 3 3 9 2 2" xfId="3673" xr:uid="{BCA68BC2-E229-4E9E-A694-1C0AB25B2094}"/>
    <cellStyle name="20% - Accent2 3 3 9 3" xfId="3674" xr:uid="{3A05B822-1E92-4DAC-B32B-1115F488BD08}"/>
    <cellStyle name="20% - Accent2 3 3_Asset Register (new)" xfId="3675" xr:uid="{C4109AEB-A8EF-47E6-A01B-3E3D18884FE8}"/>
    <cellStyle name="20% - Accent2 3 4" xfId="3676" xr:uid="{A8E01E9C-A736-4A3F-B87F-F2FECC1FF4C2}"/>
    <cellStyle name="20% - Accent2 3 4 10" xfId="3677" xr:uid="{43141053-E6EE-44BB-BB50-EEC4C9BD806B}"/>
    <cellStyle name="20% - Accent2 3 4 11" xfId="3678" xr:uid="{FE1F82E9-4C07-4020-B96E-E7471624EE55}"/>
    <cellStyle name="20% - Accent2 3 4 2" xfId="3679" xr:uid="{3F01DD1A-5EE8-4AB1-B92C-9F82CBBD11E5}"/>
    <cellStyle name="20% - Accent2 3 4 2 2" xfId="3680" xr:uid="{B415EF5A-FB22-4E72-B128-1751E70B404F}"/>
    <cellStyle name="20% - Accent2 3 4 2 2 2" xfId="3681" xr:uid="{56B6449A-6CED-49B3-BB74-D74A993D2913}"/>
    <cellStyle name="20% - Accent2 3 4 2 2 2 2" xfId="3682" xr:uid="{49104C55-3F78-4CEB-9DD7-DB4AEF00EB83}"/>
    <cellStyle name="20% - Accent2 3 4 2 2 2 2 2" xfId="3683" xr:uid="{CC864341-D878-4005-9839-468B94D35BBB}"/>
    <cellStyle name="20% - Accent2 3 4 2 2 2 3" xfId="3684" xr:uid="{50C4E559-CD87-4BDC-91B7-A174F5A3F4AA}"/>
    <cellStyle name="20% - Accent2 3 4 2 2 3" xfId="3685" xr:uid="{D64355B1-74D0-49AB-A353-3E9F08B4A50F}"/>
    <cellStyle name="20% - Accent2 3 4 2 2 3 2" xfId="3686" xr:uid="{862C7283-8F99-4818-AFCC-90A2332AD34B}"/>
    <cellStyle name="20% - Accent2 3 4 2 2 4" xfId="3687" xr:uid="{75B2BDC1-E3A8-49CF-920D-FBCF82B7B7FC}"/>
    <cellStyle name="20% - Accent2 3 4 2 2 4 2" xfId="3688" xr:uid="{442D0D4F-5689-48E4-84C2-FECABFB6F577}"/>
    <cellStyle name="20% - Accent2 3 4 2 2 5" xfId="3689" xr:uid="{EA687E1A-CCFD-4088-BB8B-A20978757854}"/>
    <cellStyle name="20% - Accent2 3 4 2 2 6" xfId="3690" xr:uid="{EDD77F61-221E-49AD-A0D7-E941233B39BB}"/>
    <cellStyle name="20% - Accent2 3 4 2 3" xfId="3691" xr:uid="{A5AC3381-B95F-4BCB-882F-3B9E9A95DDD1}"/>
    <cellStyle name="20% - Accent2 3 4 2 3 2" xfId="3692" xr:uid="{7CB3ADD3-ACF3-4F52-9578-E76FD64F5653}"/>
    <cellStyle name="20% - Accent2 3 4 2 3 2 2" xfId="3693" xr:uid="{9B9C9516-6F92-431F-9247-645000A4857A}"/>
    <cellStyle name="20% - Accent2 3 4 2 3 3" xfId="3694" xr:uid="{490ED12C-A352-4FFC-92D1-7CED9C868178}"/>
    <cellStyle name="20% - Accent2 3 4 2 4" xfId="3695" xr:uid="{19C9028B-DBA2-4909-B030-D7443D2C4C15}"/>
    <cellStyle name="20% - Accent2 3 4 2 4 2" xfId="3696" xr:uid="{F7E60E8E-4FEE-420A-876E-0A5A70C69159}"/>
    <cellStyle name="20% - Accent2 3 4 2 5" xfId="3697" xr:uid="{91E897B9-B6A2-4641-9A93-1C544F52CCBE}"/>
    <cellStyle name="20% - Accent2 3 4 2 5 2" xfId="3698" xr:uid="{FE5FC58B-BFA7-462B-B83D-F537A794B097}"/>
    <cellStyle name="20% - Accent2 3 4 2 6" xfId="3699" xr:uid="{E6B2CC7C-C25F-426A-9586-63601D35B6EF}"/>
    <cellStyle name="20% - Accent2 3 4 2 7" xfId="3700" xr:uid="{18F7F718-2898-4666-B39E-5C4C7A23CE50}"/>
    <cellStyle name="20% - Accent2 3 4 3" xfId="3701" xr:uid="{55CBFD9C-1A69-4A4B-A009-FA46EDC8018B}"/>
    <cellStyle name="20% - Accent2 3 4 3 2" xfId="3702" xr:uid="{69A1B87C-9A6A-4311-AA07-FAD3C7B2E6BF}"/>
    <cellStyle name="20% - Accent2 3 4 3 2 2" xfId="3703" xr:uid="{16A00783-B442-4F21-BF88-68EF3E8ADEA5}"/>
    <cellStyle name="20% - Accent2 3 4 3 2 2 2" xfId="3704" xr:uid="{CB976BC3-5907-44E7-93C4-572BBA6E52CF}"/>
    <cellStyle name="20% - Accent2 3 4 3 2 2 2 2" xfId="3705" xr:uid="{E98CC70D-14C9-40AB-9568-317F28F23ECF}"/>
    <cellStyle name="20% - Accent2 3 4 3 2 2 3" xfId="3706" xr:uid="{86155380-DF52-4500-83E2-BA8143921F9C}"/>
    <cellStyle name="20% - Accent2 3 4 3 2 3" xfId="3707" xr:uid="{8D05C301-6B26-47A8-8950-3275949B19CA}"/>
    <cellStyle name="20% - Accent2 3 4 3 2 3 2" xfId="3708" xr:uid="{2366BFB0-EAA5-4C4F-AB62-6400833EFDC9}"/>
    <cellStyle name="20% - Accent2 3 4 3 2 4" xfId="3709" xr:uid="{70405DCB-146F-4C33-9E7B-2EA5FD9D5A3B}"/>
    <cellStyle name="20% - Accent2 3 4 3 3" xfId="3710" xr:uid="{2BCC54B2-F16F-4949-AAB5-FEF7500A9923}"/>
    <cellStyle name="20% - Accent2 3 4 3 3 2" xfId="3711" xr:uid="{36D0B311-862D-4AE6-989B-5C70595D5F44}"/>
    <cellStyle name="20% - Accent2 3 4 3 3 2 2" xfId="3712" xr:uid="{47E2F42A-EB8C-4403-BB3E-21BFC6FEE910}"/>
    <cellStyle name="20% - Accent2 3 4 3 3 3" xfId="3713" xr:uid="{ADC2BBA2-2C9F-406A-82C1-AC582EB341FB}"/>
    <cellStyle name="20% - Accent2 3 4 3 4" xfId="3714" xr:uid="{48CC22A5-C059-4E3E-AC80-AFFC5ACA397A}"/>
    <cellStyle name="20% - Accent2 3 4 3 4 2" xfId="3715" xr:uid="{5F385100-66AC-4ACF-B7A5-95E96A92D662}"/>
    <cellStyle name="20% - Accent2 3 4 3 5" xfId="3716" xr:uid="{CEC2C3F2-C7C9-4BF3-AE53-5CE7D7F4D878}"/>
    <cellStyle name="20% - Accent2 3 4 3 5 2" xfId="3717" xr:uid="{A41C1A63-B340-422B-B6E6-2419FD784BF0}"/>
    <cellStyle name="20% - Accent2 3 4 3 6" xfId="3718" xr:uid="{440F0ED4-02D2-4943-91D2-D460A00D3742}"/>
    <cellStyle name="20% - Accent2 3 4 3 7" xfId="3719" xr:uid="{8360E831-2DE5-406C-8A43-18C8128D612C}"/>
    <cellStyle name="20% - Accent2 3 4 4" xfId="3720" xr:uid="{BFCDEC33-1A73-49B9-A4D1-DF6E318BF3C6}"/>
    <cellStyle name="20% - Accent2 3 4 4 2" xfId="3721" xr:uid="{454F3234-8E84-403F-86AE-5B503B1BA569}"/>
    <cellStyle name="20% - Accent2 3 4 4 2 2" xfId="3722" xr:uid="{7660A687-B9C3-4366-B373-81F762449297}"/>
    <cellStyle name="20% - Accent2 3 4 4 2 2 2" xfId="3723" xr:uid="{8502A9B1-5BA1-4A0F-BD1E-50CC536A3394}"/>
    <cellStyle name="20% - Accent2 3 4 4 2 2 2 2" xfId="3724" xr:uid="{9786760C-2203-483A-B91D-41CDFFBB79AD}"/>
    <cellStyle name="20% - Accent2 3 4 4 2 2 3" xfId="3725" xr:uid="{D7A229C1-D9BE-48D7-82F2-81C0A5F8200B}"/>
    <cellStyle name="20% - Accent2 3 4 4 2 3" xfId="3726" xr:uid="{70F0F18B-8FB4-4BD5-9321-2B4624A8476E}"/>
    <cellStyle name="20% - Accent2 3 4 4 2 3 2" xfId="3727" xr:uid="{AF3EA361-D308-4D92-A5D5-75D32717927B}"/>
    <cellStyle name="20% - Accent2 3 4 4 2 4" xfId="3728" xr:uid="{2FC7733E-27AE-4855-9686-F2569C508E97}"/>
    <cellStyle name="20% - Accent2 3 4 4 3" xfId="3729" xr:uid="{21BF3943-ED58-4571-8629-D6DEEF70DBE4}"/>
    <cellStyle name="20% - Accent2 3 4 4 3 2" xfId="3730" xr:uid="{E33F03FB-916D-43CF-98C0-BB06480FF6B9}"/>
    <cellStyle name="20% - Accent2 3 4 4 3 2 2" xfId="3731" xr:uid="{8501DE2D-AEAA-42BD-9D73-03FF23CC6D82}"/>
    <cellStyle name="20% - Accent2 3 4 4 3 3" xfId="3732" xr:uid="{4E3D368B-7C8B-4F1E-8639-4E7D025D0B60}"/>
    <cellStyle name="20% - Accent2 3 4 4 4" xfId="3733" xr:uid="{09694A70-49A7-482D-A783-771EF7DF0F5D}"/>
    <cellStyle name="20% - Accent2 3 4 4 4 2" xfId="3734" xr:uid="{20998531-882C-4A83-8411-3488723CFD68}"/>
    <cellStyle name="20% - Accent2 3 4 4 5" xfId="3735" xr:uid="{141B0ED2-0C84-4AC5-9CB5-0B407E119A80}"/>
    <cellStyle name="20% - Accent2 3 4 5" xfId="3736" xr:uid="{352607A9-B9C4-4100-8F2A-6C27B43F1015}"/>
    <cellStyle name="20% - Accent2 3 4 5 2" xfId="3737" xr:uid="{135F3E0F-0FEF-4394-93A0-D4115FF339BB}"/>
    <cellStyle name="20% - Accent2 3 4 5 2 2" xfId="3738" xr:uid="{55CF0AA2-D789-462E-9828-161C38B1EC73}"/>
    <cellStyle name="20% - Accent2 3 4 5 2 2 2" xfId="3739" xr:uid="{1BF30303-9E5A-411C-AAC1-996BA2C49EEF}"/>
    <cellStyle name="20% - Accent2 3 4 5 2 2 2 2" xfId="3740" xr:uid="{F05DD210-A8F5-4FF6-AF03-E7FFD7E2381B}"/>
    <cellStyle name="20% - Accent2 3 4 5 2 2 3" xfId="3741" xr:uid="{42D4BC7C-F09F-4D88-B21F-470B006125B7}"/>
    <cellStyle name="20% - Accent2 3 4 5 2 3" xfId="3742" xr:uid="{EA9A9880-9D3C-4683-B9CD-13E2E49FBE18}"/>
    <cellStyle name="20% - Accent2 3 4 5 2 3 2" xfId="3743" xr:uid="{AC541EFF-B163-463F-9255-7D333D5BE826}"/>
    <cellStyle name="20% - Accent2 3 4 5 2 4" xfId="3744" xr:uid="{44D1C497-4D19-4DB8-9FCB-27BCFD64CD9B}"/>
    <cellStyle name="20% - Accent2 3 4 5 3" xfId="3745" xr:uid="{B5B1B142-C49E-4E71-B27F-1B112AF6BCC0}"/>
    <cellStyle name="20% - Accent2 3 4 5 3 2" xfId="3746" xr:uid="{D0982ADD-8856-4058-833B-D578772D5C44}"/>
    <cellStyle name="20% - Accent2 3 4 5 3 2 2" xfId="3747" xr:uid="{CCA01557-B145-4BB6-B178-E68E908728E5}"/>
    <cellStyle name="20% - Accent2 3 4 5 3 3" xfId="3748" xr:uid="{1333C950-57CE-45E0-A66B-F9ECCD4CDE92}"/>
    <cellStyle name="20% - Accent2 3 4 5 4" xfId="3749" xr:uid="{DEC96350-6D3C-48EE-944B-DF4B629AB272}"/>
    <cellStyle name="20% - Accent2 3 4 5 4 2" xfId="3750" xr:uid="{8ED5D7DF-31A9-4028-97A2-28B8909DD612}"/>
    <cellStyle name="20% - Accent2 3 4 5 5" xfId="3751" xr:uid="{7F52289D-FDE1-4A9C-AAC9-DC40D149EED2}"/>
    <cellStyle name="20% - Accent2 3 4 6" xfId="3752" xr:uid="{005EDC35-4533-47AD-B3B3-7AF850D6E714}"/>
    <cellStyle name="20% - Accent2 3 4 6 2" xfId="3753" xr:uid="{24424B4A-7F09-4E5F-9DF9-89114ACE24C9}"/>
    <cellStyle name="20% - Accent2 3 4 6 2 2" xfId="3754" xr:uid="{A20F2BD0-3B7F-430D-87D0-3325D5A949B4}"/>
    <cellStyle name="20% - Accent2 3 4 6 2 2 2" xfId="3755" xr:uid="{42529273-36E0-4EAD-A84E-D04FA27700EB}"/>
    <cellStyle name="20% - Accent2 3 4 6 2 3" xfId="3756" xr:uid="{AC6A35D1-34BE-42B7-AFF5-A914D449783A}"/>
    <cellStyle name="20% - Accent2 3 4 6 3" xfId="3757" xr:uid="{9557AEB4-F26B-4EA8-B959-6B64CC6B2A86}"/>
    <cellStyle name="20% - Accent2 3 4 6 3 2" xfId="3758" xr:uid="{F3EAEB3A-A0B0-4E13-B28E-BA8611C6C0E2}"/>
    <cellStyle name="20% - Accent2 3 4 6 4" xfId="3759" xr:uid="{749B1E2B-1520-48E0-877B-7CF8CD9FBB64}"/>
    <cellStyle name="20% - Accent2 3 4 7" xfId="3760" xr:uid="{3932F9CA-F3BB-4BC8-A340-ED15D206D7B1}"/>
    <cellStyle name="20% - Accent2 3 4 7 2" xfId="3761" xr:uid="{35A375CF-7C7E-4372-A7B8-4BFF1EFE2FAA}"/>
    <cellStyle name="20% - Accent2 3 4 7 2 2" xfId="3762" xr:uid="{C7E04859-DB1E-4AB3-9D70-6BE049DAB886}"/>
    <cellStyle name="20% - Accent2 3 4 7 3" xfId="3763" xr:uid="{3269826B-E293-43BA-8CEE-309128E30A87}"/>
    <cellStyle name="20% - Accent2 3 4 8" xfId="3764" xr:uid="{56EC6FC3-9875-4390-AB77-3E090A7A3D75}"/>
    <cellStyle name="20% - Accent2 3 4 8 2" xfId="3765" xr:uid="{230E0306-EA22-4DA7-9CF6-53751C983AF6}"/>
    <cellStyle name="20% - Accent2 3 4 9" xfId="3766" xr:uid="{F81711F7-51B1-474C-B766-07A1F29DA229}"/>
    <cellStyle name="20% - Accent2 3 4 9 2" xfId="3767" xr:uid="{EB0F1F26-3EB6-4E56-B310-B89C519649DF}"/>
    <cellStyle name="20% - Accent2 3 5" xfId="3768" xr:uid="{CF684959-53CF-439E-8EBF-87ACA83CB43B}"/>
    <cellStyle name="20% - Accent2 3 5 2" xfId="3769" xr:uid="{BCBF448F-E356-4B23-AC6E-7B96A852693F}"/>
    <cellStyle name="20% - Accent2 3 5 2 2" xfId="3770" xr:uid="{21132263-627D-41F9-A31C-B51C139E898A}"/>
    <cellStyle name="20% - Accent2 3 5 2 2 2" xfId="3771" xr:uid="{EE0DEBD3-57EE-444D-8B7B-0E53F071CFBB}"/>
    <cellStyle name="20% - Accent2 3 5 2 2 2 2" xfId="3772" xr:uid="{7DCFBB2A-EBF8-4E3A-BEC9-D449258BC85B}"/>
    <cellStyle name="20% - Accent2 3 5 2 2 2 2 2" xfId="3773" xr:uid="{F5CCEDBC-639A-4D9B-84A2-CCC2C04BA6CD}"/>
    <cellStyle name="20% - Accent2 3 5 2 2 2 3" xfId="3774" xr:uid="{22A58223-A066-4B16-B128-4424B50C8334}"/>
    <cellStyle name="20% - Accent2 3 5 2 2 3" xfId="3775" xr:uid="{3F95A7BC-18E2-4F62-A6E7-C908F4D6DBAF}"/>
    <cellStyle name="20% - Accent2 3 5 2 2 3 2" xfId="3776" xr:uid="{115BAC41-421D-4892-BD47-ABAA18AE89D5}"/>
    <cellStyle name="20% - Accent2 3 5 2 2 4" xfId="3777" xr:uid="{54C3A5D1-5E76-4DA7-88C8-6003EB4BD434}"/>
    <cellStyle name="20% - Accent2 3 5 2 2 4 2" xfId="3778" xr:uid="{395B96C5-C7D5-43CF-AF1C-D69BDF578240}"/>
    <cellStyle name="20% - Accent2 3 5 2 2 5" xfId="3779" xr:uid="{7A5692F6-8176-4379-B903-4FAAF57B5FC9}"/>
    <cellStyle name="20% - Accent2 3 5 2 2 6" xfId="3780" xr:uid="{CEE7F26F-7F66-4840-858B-8BBEBFAA548A}"/>
    <cellStyle name="20% - Accent2 3 5 2 3" xfId="3781" xr:uid="{BD3CEF9A-438C-4993-9DCA-7E4D816D075A}"/>
    <cellStyle name="20% - Accent2 3 5 2 3 2" xfId="3782" xr:uid="{AA309DD6-EBFC-4EA6-9CDB-73DAB07E6317}"/>
    <cellStyle name="20% - Accent2 3 5 2 3 2 2" xfId="3783" xr:uid="{F044A279-1981-4027-B7E3-3FA8941F4295}"/>
    <cellStyle name="20% - Accent2 3 5 2 3 3" xfId="3784" xr:uid="{9025B3BD-9712-4C77-A917-39FF4F776291}"/>
    <cellStyle name="20% - Accent2 3 5 2 4" xfId="3785" xr:uid="{080526BE-D1CE-4400-A593-D2D1EAF852C9}"/>
    <cellStyle name="20% - Accent2 3 5 2 4 2" xfId="3786" xr:uid="{2390D555-BC84-4A55-BBC2-97839C11D23C}"/>
    <cellStyle name="20% - Accent2 3 5 2 5" xfId="3787" xr:uid="{A9A3AFDC-AD98-4F3C-B94B-74D16D9383B7}"/>
    <cellStyle name="20% - Accent2 3 5 2 5 2" xfId="3788" xr:uid="{50271486-971A-40D2-AF71-4D77E741920A}"/>
    <cellStyle name="20% - Accent2 3 5 2 6" xfId="3789" xr:uid="{31CDABB4-7241-4687-BB1B-58CD50E8D52F}"/>
    <cellStyle name="20% - Accent2 3 5 2 7" xfId="3790" xr:uid="{C5A78E5E-B873-4E83-B5A2-70E2630AE993}"/>
    <cellStyle name="20% - Accent2 3 5 3" xfId="3791" xr:uid="{0D65BB49-A7B5-4756-99BF-11D244583957}"/>
    <cellStyle name="20% - Accent2 3 5 3 2" xfId="3792" xr:uid="{944C6CBA-AB0C-4EB7-8126-E2F38D0C36C6}"/>
    <cellStyle name="20% - Accent2 3 5 3 2 2" xfId="3793" xr:uid="{53EE1129-9130-4C64-AE13-CC0E3E691E07}"/>
    <cellStyle name="20% - Accent2 3 5 3 2 2 2" xfId="3794" xr:uid="{4E41CDE7-B973-411D-9336-9B5F31777071}"/>
    <cellStyle name="20% - Accent2 3 5 3 2 2 2 2" xfId="3795" xr:uid="{7BD34963-85AA-46ED-8CBB-9E8BAE275BCF}"/>
    <cellStyle name="20% - Accent2 3 5 3 2 2 3" xfId="3796" xr:uid="{11F05C88-4213-431C-B28A-9671CE42DF19}"/>
    <cellStyle name="20% - Accent2 3 5 3 2 3" xfId="3797" xr:uid="{78E911EE-87CA-4FDD-B5CC-4E6F41DEC7E8}"/>
    <cellStyle name="20% - Accent2 3 5 3 2 3 2" xfId="3798" xr:uid="{94E3E36C-D2B2-4FEF-A55B-91AB648A4776}"/>
    <cellStyle name="20% - Accent2 3 5 3 2 4" xfId="3799" xr:uid="{2976E33C-3590-435B-885A-947EC3ABB653}"/>
    <cellStyle name="20% - Accent2 3 5 3 3" xfId="3800" xr:uid="{42AB6C36-3EC5-448F-BF81-F88242513C6A}"/>
    <cellStyle name="20% - Accent2 3 5 3 3 2" xfId="3801" xr:uid="{8C8D33C4-DAB0-42BB-811A-B9EA42EE7E5E}"/>
    <cellStyle name="20% - Accent2 3 5 3 3 2 2" xfId="3802" xr:uid="{1E2DA999-EA08-4505-9380-914F1330F5D8}"/>
    <cellStyle name="20% - Accent2 3 5 3 3 3" xfId="3803" xr:uid="{81CFEBFC-A1AD-443E-8B4A-87288D59ED25}"/>
    <cellStyle name="20% - Accent2 3 5 3 4" xfId="3804" xr:uid="{F741E630-D9E7-4553-BB5C-06C1D79FB6B6}"/>
    <cellStyle name="20% - Accent2 3 5 3 4 2" xfId="3805" xr:uid="{7309A9B8-E435-42F8-BAC5-A98AE4903E1D}"/>
    <cellStyle name="20% - Accent2 3 5 3 5" xfId="3806" xr:uid="{B4882A2E-4496-4AD1-A03E-112149B47AA4}"/>
    <cellStyle name="20% - Accent2 3 5 3 5 2" xfId="3807" xr:uid="{2F5FBCB9-C792-4EE9-A703-321C6C71B3F5}"/>
    <cellStyle name="20% - Accent2 3 5 3 6" xfId="3808" xr:uid="{5615FFF1-F7AB-43C2-9B6D-125873000E77}"/>
    <cellStyle name="20% - Accent2 3 5 3 7" xfId="3809" xr:uid="{B2C2F4F7-FC2E-4445-ACDB-86D9D207A830}"/>
    <cellStyle name="20% - Accent2 3 5 4" xfId="3810" xr:uid="{C5BC79E3-98C6-4A04-8E1E-97C0F5FBD01A}"/>
    <cellStyle name="20% - Accent2 3 5 4 2" xfId="3811" xr:uid="{86B89769-7213-4AAD-989A-8CEF6BA16733}"/>
    <cellStyle name="20% - Accent2 3 5 4 2 2" xfId="3812" xr:uid="{93B0449B-51B1-40DD-AA17-ACBDBCA16FC5}"/>
    <cellStyle name="20% - Accent2 3 5 4 2 2 2" xfId="3813" xr:uid="{B7CD3126-D51D-4336-8293-AE67B4C0232F}"/>
    <cellStyle name="20% - Accent2 3 5 4 2 3" xfId="3814" xr:uid="{1ABC3BED-0A83-42EF-A5F0-CB3EA57A296D}"/>
    <cellStyle name="20% - Accent2 3 5 4 3" xfId="3815" xr:uid="{9CFCA302-A2A4-4A57-B3F7-33A2D52B1FE3}"/>
    <cellStyle name="20% - Accent2 3 5 4 3 2" xfId="3816" xr:uid="{098AEC84-4A93-4858-A4B2-C5607562A198}"/>
    <cellStyle name="20% - Accent2 3 5 4 4" xfId="3817" xr:uid="{E8D63012-B585-4B70-A7C0-33F59D1C1D96}"/>
    <cellStyle name="20% - Accent2 3 5 5" xfId="3818" xr:uid="{5A180074-5072-402E-AEF9-C957D57E284B}"/>
    <cellStyle name="20% - Accent2 3 5 5 2" xfId="3819" xr:uid="{126DEA1F-2C03-4DEB-B657-B6BCDF2BCB07}"/>
    <cellStyle name="20% - Accent2 3 5 5 2 2" xfId="3820" xr:uid="{96CC0753-E633-4B2D-A5C4-FB07D3F1EC63}"/>
    <cellStyle name="20% - Accent2 3 5 5 3" xfId="3821" xr:uid="{504185AA-C817-4539-986E-8D1AD93B95FF}"/>
    <cellStyle name="20% - Accent2 3 5 6" xfId="3822" xr:uid="{247E0E33-B37B-476C-A540-87C7EFD01C1F}"/>
    <cellStyle name="20% - Accent2 3 5 6 2" xfId="3823" xr:uid="{E637FD52-80BA-4C6A-A845-A31D22E15922}"/>
    <cellStyle name="20% - Accent2 3 5 7" xfId="3824" xr:uid="{A1B89BF7-18EA-49BE-B100-68F2A2F80B8B}"/>
    <cellStyle name="20% - Accent2 3 5 7 2" xfId="3825" xr:uid="{C8846B6D-C5DC-4DD2-B751-CE9D798B0914}"/>
    <cellStyle name="20% - Accent2 3 5 8" xfId="3826" xr:uid="{471BC8A8-964B-4805-9ACE-314ABB84E10B}"/>
    <cellStyle name="20% - Accent2 3 5 9" xfId="3827" xr:uid="{82861194-6AD0-4CCD-9F04-25D3BEB0EB7F}"/>
    <cellStyle name="20% - Accent2 3 6" xfId="3828" xr:uid="{FCBBFE90-D5FC-4150-871C-5EEB7069343D}"/>
    <cellStyle name="20% - Accent2 3 6 2" xfId="3829" xr:uid="{AAD79108-0D2E-4A4C-96D7-3DC34927C514}"/>
    <cellStyle name="20% - Accent2 3 6 2 2" xfId="3830" xr:uid="{A5975C2F-1DBB-4DAA-8054-37024C85A2D3}"/>
    <cellStyle name="20% - Accent2 3 6 2 2 2" xfId="3831" xr:uid="{F9605A66-6193-470B-84E4-300581A4A60A}"/>
    <cellStyle name="20% - Accent2 3 6 2 2 2 2" xfId="3832" xr:uid="{059B0A3A-CA39-49B7-82B0-61A314D7B39D}"/>
    <cellStyle name="20% - Accent2 3 6 2 2 2 2 2" xfId="3833" xr:uid="{EBA0FB72-8ADB-4974-B519-E97364E8C574}"/>
    <cellStyle name="20% - Accent2 3 6 2 2 2 3" xfId="3834" xr:uid="{C9227889-3519-48E8-A9F4-4A3E1C0704B1}"/>
    <cellStyle name="20% - Accent2 3 6 2 2 3" xfId="3835" xr:uid="{0730314C-4C9F-42AE-A9D6-091D181BDBEB}"/>
    <cellStyle name="20% - Accent2 3 6 2 2 3 2" xfId="3836" xr:uid="{0042F32F-D163-48D6-B759-662B710A8E20}"/>
    <cellStyle name="20% - Accent2 3 6 2 2 4" xfId="3837" xr:uid="{D0227928-C03F-4F03-B92B-9155B178B698}"/>
    <cellStyle name="20% - Accent2 3 6 2 2 4 2" xfId="3838" xr:uid="{C3730F69-7B58-468B-ACFC-12436FAE7EC2}"/>
    <cellStyle name="20% - Accent2 3 6 2 2 5" xfId="3839" xr:uid="{6EEFCC5D-A05A-48EC-A86C-B6596130CBFB}"/>
    <cellStyle name="20% - Accent2 3 6 2 2 6" xfId="3840" xr:uid="{58D57BBD-D262-4AE0-9779-34CDFCBC7A6A}"/>
    <cellStyle name="20% - Accent2 3 6 2 3" xfId="3841" xr:uid="{E505F187-EA1E-483E-AC2A-A8A3A58C543F}"/>
    <cellStyle name="20% - Accent2 3 6 2 3 2" xfId="3842" xr:uid="{AB8B0442-0E79-43A4-B886-1CA3A45504B6}"/>
    <cellStyle name="20% - Accent2 3 6 2 3 2 2" xfId="3843" xr:uid="{69322C4B-D8BE-4776-9015-024AC742DB6D}"/>
    <cellStyle name="20% - Accent2 3 6 2 3 3" xfId="3844" xr:uid="{9C11847A-D6E2-412B-B05F-DB5F538A3623}"/>
    <cellStyle name="20% - Accent2 3 6 2 4" xfId="3845" xr:uid="{592BFCE3-7673-4F78-8850-9A2F727A4F5D}"/>
    <cellStyle name="20% - Accent2 3 6 2 4 2" xfId="3846" xr:uid="{C0CD3A1C-D821-47F2-8A85-47C59B172949}"/>
    <cellStyle name="20% - Accent2 3 6 2 5" xfId="3847" xr:uid="{57A9B693-2381-4881-AFE4-70BD779AC612}"/>
    <cellStyle name="20% - Accent2 3 6 2 5 2" xfId="3848" xr:uid="{4D3FBA1A-E83A-445E-9687-5C8F35B4F4B8}"/>
    <cellStyle name="20% - Accent2 3 6 2 6" xfId="3849" xr:uid="{672F9A21-C8F5-4078-BAD2-5847924C5D59}"/>
    <cellStyle name="20% - Accent2 3 6 2 7" xfId="3850" xr:uid="{17899EFA-75DC-46D5-B9DB-A2636CE96A05}"/>
    <cellStyle name="20% - Accent2 3 6 3" xfId="3851" xr:uid="{36BD6E26-CF99-4B16-8F28-28EF66ADCAE0}"/>
    <cellStyle name="20% - Accent2 3 6 3 2" xfId="3852" xr:uid="{87BEE9BE-7470-4FAB-BE31-5A20D48A84CD}"/>
    <cellStyle name="20% - Accent2 3 6 3 2 2" xfId="3853" xr:uid="{E33F0F22-E031-41A1-B85E-E093F5A42C7D}"/>
    <cellStyle name="20% - Accent2 3 6 3 2 2 2" xfId="3854" xr:uid="{D6DD9C7F-8841-45E0-997A-F0525330615E}"/>
    <cellStyle name="20% - Accent2 3 6 3 2 3" xfId="3855" xr:uid="{3FEBDCA9-CF8B-4307-A0FD-E5168512A5E8}"/>
    <cellStyle name="20% - Accent2 3 6 3 3" xfId="3856" xr:uid="{CE235A18-0F18-4079-804C-4E07C0DE2639}"/>
    <cellStyle name="20% - Accent2 3 6 3 3 2" xfId="3857" xr:uid="{331D6718-DCE3-45E7-B7B7-FA924AABC76F}"/>
    <cellStyle name="20% - Accent2 3 6 3 4" xfId="3858" xr:uid="{C6F69935-1929-4DA7-9C4C-F5DD6873954F}"/>
    <cellStyle name="20% - Accent2 3 6 3 4 2" xfId="3859" xr:uid="{65DB9091-A3F3-4866-8B1F-9BC19DCB50C5}"/>
    <cellStyle name="20% - Accent2 3 6 3 5" xfId="3860" xr:uid="{9C9C9EAC-81FD-41E8-AB29-94BC7C9E4D28}"/>
    <cellStyle name="20% - Accent2 3 6 3 6" xfId="3861" xr:uid="{3E1745B9-2841-4278-9D09-4B29C276DBB2}"/>
    <cellStyle name="20% - Accent2 3 6 4" xfId="3862" xr:uid="{10A31C08-0586-4FA2-82F8-F9DA0DBAC782}"/>
    <cellStyle name="20% - Accent2 3 6 4 2" xfId="3863" xr:uid="{2C28D941-0BDC-4415-8DEC-FD5B10831785}"/>
    <cellStyle name="20% - Accent2 3 6 4 2 2" xfId="3864" xr:uid="{E08F2631-64AE-4355-A5BC-D930FAC565B0}"/>
    <cellStyle name="20% - Accent2 3 6 4 3" xfId="3865" xr:uid="{CCB8732E-5ED6-4FD4-A3C4-9FE86C92F027}"/>
    <cellStyle name="20% - Accent2 3 6 5" xfId="3866" xr:uid="{5C761E2D-E80D-43D8-B907-69BFE697A2EF}"/>
    <cellStyle name="20% - Accent2 3 6 5 2" xfId="3867" xr:uid="{9895D2D4-5051-495D-80BE-A460BC6EF457}"/>
    <cellStyle name="20% - Accent2 3 6 6" xfId="3868" xr:uid="{DE15D645-9351-4B8E-A561-058F0A15C99C}"/>
    <cellStyle name="20% - Accent2 3 6 6 2" xfId="3869" xr:uid="{62CD0B86-D4BE-44B7-8F20-69DC71FBA0CC}"/>
    <cellStyle name="20% - Accent2 3 6 7" xfId="3870" xr:uid="{1A49E732-9056-4044-80A4-DD41782BEBD4}"/>
    <cellStyle name="20% - Accent2 3 6 8" xfId="3871" xr:uid="{256C1A5B-831F-494A-B212-D7D50E9C2132}"/>
    <cellStyle name="20% - Accent2 3 7" xfId="3872" xr:uid="{6FA596D9-04E4-4DC2-949D-8037A0C67C8E}"/>
    <cellStyle name="20% - Accent2 3 7 2" xfId="3873" xr:uid="{D576AB77-72F6-4DAF-8C3C-930B344FD31D}"/>
    <cellStyle name="20% - Accent2 3 7 2 2" xfId="3874" xr:uid="{DBD924A8-312B-4BE8-83C1-E1C8D09579A3}"/>
    <cellStyle name="20% - Accent2 3 7 2 2 2" xfId="3875" xr:uid="{822E2005-59DB-4140-A0B1-472A5115F12E}"/>
    <cellStyle name="20% - Accent2 3 7 2 2 2 2" xfId="3876" xr:uid="{57A46967-FF97-453F-A119-60C0EBC381AC}"/>
    <cellStyle name="20% - Accent2 3 7 2 2 3" xfId="3877" xr:uid="{C00AB9EF-8B42-457D-9BE2-8FE93F29DB3C}"/>
    <cellStyle name="20% - Accent2 3 7 2 3" xfId="3878" xr:uid="{FD8BFCFD-7867-4D60-8783-38AE476A7902}"/>
    <cellStyle name="20% - Accent2 3 7 2 3 2" xfId="3879" xr:uid="{3FAF3EBC-A241-4FA4-B77A-F45DE1F23EAC}"/>
    <cellStyle name="20% - Accent2 3 7 2 4" xfId="3880" xr:uid="{DF3C3646-EE0A-4C33-9779-662B8ACACA2D}"/>
    <cellStyle name="20% - Accent2 3 7 2 4 2" xfId="3881" xr:uid="{327F0DA1-FC15-4959-90BD-B45FF81732E2}"/>
    <cellStyle name="20% - Accent2 3 7 2 5" xfId="3882" xr:uid="{C5BDB5BF-5DF5-4441-BA4E-26FD2A99F949}"/>
    <cellStyle name="20% - Accent2 3 7 2 6" xfId="3883" xr:uid="{CF06FA44-1F3A-4C67-AE97-7F863793496D}"/>
    <cellStyle name="20% - Accent2 3 7 3" xfId="3884" xr:uid="{8F058E65-EAB0-49DD-A254-A2283EDD0021}"/>
    <cellStyle name="20% - Accent2 3 7 3 2" xfId="3885" xr:uid="{BDFADB5E-4FAC-47A8-B2F1-BB6E04668FDD}"/>
    <cellStyle name="20% - Accent2 3 7 3 2 2" xfId="3886" xr:uid="{57EB0B3B-8E53-4B69-B504-A815C57F0305}"/>
    <cellStyle name="20% - Accent2 3 7 3 3" xfId="3887" xr:uid="{C7E7F084-1690-4852-BC98-4DD547CE79DC}"/>
    <cellStyle name="20% - Accent2 3 7 4" xfId="3888" xr:uid="{D03C71AE-C4A9-4A52-B04B-E73A1E382C9D}"/>
    <cellStyle name="20% - Accent2 3 7 4 2" xfId="3889" xr:uid="{03650425-21C8-47DF-A2D6-F17BC4FC0310}"/>
    <cellStyle name="20% - Accent2 3 7 5" xfId="3890" xr:uid="{6077A53D-AA7B-4618-96E7-146CD35B5D12}"/>
    <cellStyle name="20% - Accent2 3 7 5 2" xfId="3891" xr:uid="{555C1E77-0598-4463-B2A9-069D80BAFE90}"/>
    <cellStyle name="20% - Accent2 3 7 6" xfId="3892" xr:uid="{7BA01669-3A9D-4B51-8F65-F52DF1682096}"/>
    <cellStyle name="20% - Accent2 3 7 7" xfId="3893" xr:uid="{4450E8E9-7BA4-4057-9ABE-155E8EB7FA9F}"/>
    <cellStyle name="20% - Accent2 3 8" xfId="3894" xr:uid="{40963373-D794-4A19-8D6C-3760748B7596}"/>
    <cellStyle name="20% - Accent2 3 8 2" xfId="3895" xr:uid="{3069C7AA-59B8-4A56-9CB8-8EC6AD6D201E}"/>
    <cellStyle name="20% - Accent2 3 8 2 2" xfId="3896" xr:uid="{169C8E04-3D00-4595-8265-170DBF6AEDC3}"/>
    <cellStyle name="20% - Accent2 3 8 2 2 2" xfId="3897" xr:uid="{0A18C941-C86C-496D-BB0E-9A32D865149D}"/>
    <cellStyle name="20% - Accent2 3 8 2 2 2 2" xfId="3898" xr:uid="{19CB1752-99EB-42E0-A854-384DECEE957A}"/>
    <cellStyle name="20% - Accent2 3 8 2 2 3" xfId="3899" xr:uid="{18A31E9F-00F0-46B0-9BA7-F6FDE1513DAA}"/>
    <cellStyle name="20% - Accent2 3 8 2 3" xfId="3900" xr:uid="{69BD6200-1E1F-4DB5-8945-59BF7A96C51B}"/>
    <cellStyle name="20% - Accent2 3 8 2 3 2" xfId="3901" xr:uid="{7D3B4F73-1429-4B51-BDBA-B764EB708440}"/>
    <cellStyle name="20% - Accent2 3 8 2 4" xfId="3902" xr:uid="{65997C02-A64E-46EA-A9EC-81C0702D3562}"/>
    <cellStyle name="20% - Accent2 3 8 3" xfId="3903" xr:uid="{5BC45AE0-6293-4DB7-BB9E-33CD5888C864}"/>
    <cellStyle name="20% - Accent2 3 8 3 2" xfId="3904" xr:uid="{187D0D7D-7251-476B-B59F-7ACF246F14A3}"/>
    <cellStyle name="20% - Accent2 3 8 3 2 2" xfId="3905" xr:uid="{D7173543-CFC7-4EFC-9D81-8E7C38DF6428}"/>
    <cellStyle name="20% - Accent2 3 8 3 3" xfId="3906" xr:uid="{AAD931CC-B53E-4A51-8F70-29079C1725CD}"/>
    <cellStyle name="20% - Accent2 3 8 4" xfId="3907" xr:uid="{B5CD4082-2AF0-4B20-B5DB-5BB8DF87C49F}"/>
    <cellStyle name="20% - Accent2 3 8 4 2" xfId="3908" xr:uid="{54A09629-FC3A-4513-8658-6B49DF3495A7}"/>
    <cellStyle name="20% - Accent2 3 8 5" xfId="3909" xr:uid="{6949F234-A993-4AE2-824A-AC5C4EDE37E2}"/>
    <cellStyle name="20% - Accent2 3 8 5 2" xfId="3910" xr:uid="{9320BDA0-D5A2-46F1-9D88-007C51630CFF}"/>
    <cellStyle name="20% - Accent2 3 8 6" xfId="3911" xr:uid="{AE0EBD85-4A90-4D1D-8F1D-719D658E8EC9}"/>
    <cellStyle name="20% - Accent2 3 8 7" xfId="3912" xr:uid="{06931AE7-8BB3-492E-B92A-82D48C31A51E}"/>
    <cellStyle name="20% - Accent2 3 9" xfId="3913" xr:uid="{DA9B249E-C56B-4A7A-A681-F0BDF903DF21}"/>
    <cellStyle name="20% - Accent2 3 9 2" xfId="3914" xr:uid="{AB4D0B17-D403-4A26-BB42-09E2C281694B}"/>
    <cellStyle name="20% - Accent2 3 9 2 2" xfId="3915" xr:uid="{155A3B05-96FA-40D2-A61D-769C72F9914F}"/>
    <cellStyle name="20% - Accent2 3 9 2 2 2" xfId="3916" xr:uid="{E6C0DCD4-2B05-4AC2-A191-B1DA1FC5168C}"/>
    <cellStyle name="20% - Accent2 3 9 2 2 2 2" xfId="3917" xr:uid="{0ECFC9EC-66BF-411D-AAC9-9F45A7E718FF}"/>
    <cellStyle name="20% - Accent2 3 9 2 2 3" xfId="3918" xr:uid="{68177ACD-3C6D-4088-8C2D-ADD2CD628A56}"/>
    <cellStyle name="20% - Accent2 3 9 2 3" xfId="3919" xr:uid="{1B0A0287-7FDB-4E80-8A70-BAA1689ECA29}"/>
    <cellStyle name="20% - Accent2 3 9 2 3 2" xfId="3920" xr:uid="{6AE8F792-E4B1-4B38-A09F-1E479891F741}"/>
    <cellStyle name="20% - Accent2 3 9 2 4" xfId="3921" xr:uid="{88632BBC-6C2C-40FF-8007-9992249D597D}"/>
    <cellStyle name="20% - Accent2 3 9 3" xfId="3922" xr:uid="{6F11F9FC-88C6-43C9-ACBF-2EF48255AB3B}"/>
    <cellStyle name="20% - Accent2 3 9 3 2" xfId="3923" xr:uid="{48DE803B-B271-489D-9977-FBF7621BDC30}"/>
    <cellStyle name="20% - Accent2 3 9 3 2 2" xfId="3924" xr:uid="{C4741070-15CF-43A1-8FB6-2BE83BA37223}"/>
    <cellStyle name="20% - Accent2 3 9 3 3" xfId="3925" xr:uid="{32108754-385E-4159-BB51-AAA29B2F6172}"/>
    <cellStyle name="20% - Accent2 3 9 4" xfId="3926" xr:uid="{445677EF-E485-4ECB-A728-6130F7C7CC78}"/>
    <cellStyle name="20% - Accent2 3 9 4 2" xfId="3927" xr:uid="{CBAD7695-D6E9-4BA5-8F30-7D97683290CB}"/>
    <cellStyle name="20% - Accent2 3 9 5" xfId="3928" xr:uid="{A4218805-E0C8-4934-B396-E1FB60CA5544}"/>
    <cellStyle name="20% - Accent2 3_Asset Register (new)" xfId="3929" xr:uid="{37A5D284-ECE1-43A2-9F1A-FB5D40C6230F}"/>
    <cellStyle name="20% - Accent2 4" xfId="3930" xr:uid="{B14382AF-297B-4E90-8B46-467037A6CAB0}"/>
    <cellStyle name="20% - Accent2 4 10" xfId="3931" xr:uid="{10062B52-B3F7-462F-A7C4-A41C53E0A0B7}"/>
    <cellStyle name="20% - Accent2 4 10 2" xfId="3932" xr:uid="{0D4ADC39-2D41-40F2-8799-A213A3A68822}"/>
    <cellStyle name="20% - Accent2 4 10 2 2" xfId="3933" xr:uid="{2F538344-D181-4EED-9994-89776A69E343}"/>
    <cellStyle name="20% - Accent2 4 10 2 2 2" xfId="3934" xr:uid="{28034094-2615-4E8B-A82C-5DE20EAA7548}"/>
    <cellStyle name="20% - Accent2 4 10 2 2 2 2" xfId="3935" xr:uid="{97E20938-7FB6-455A-AE51-14E0579F1B78}"/>
    <cellStyle name="20% - Accent2 4 10 2 2 3" xfId="3936" xr:uid="{B34F8E7A-A358-46BB-8448-3652241FB403}"/>
    <cellStyle name="20% - Accent2 4 10 2 3" xfId="3937" xr:uid="{32F2F87D-6F9F-461C-AD8A-9EED0A9FB848}"/>
    <cellStyle name="20% - Accent2 4 10 2 3 2" xfId="3938" xr:uid="{6CC04399-DC47-4204-8AFF-672A5D108EC4}"/>
    <cellStyle name="20% - Accent2 4 10 2 4" xfId="3939" xr:uid="{0CA41C16-BA5F-4824-A9B9-C01C5DD5A972}"/>
    <cellStyle name="20% - Accent2 4 10 3" xfId="3940" xr:uid="{CDE1B3F0-6786-4183-8087-6A5172CB3A3C}"/>
    <cellStyle name="20% - Accent2 4 10 3 2" xfId="3941" xr:uid="{26CC8490-97E9-496D-B4E2-C6EF635D3D81}"/>
    <cellStyle name="20% - Accent2 4 10 3 2 2" xfId="3942" xr:uid="{FAC918FC-3DB4-4CC9-8E1C-B4238F846991}"/>
    <cellStyle name="20% - Accent2 4 10 3 3" xfId="3943" xr:uid="{A868FAD1-7472-4648-84B8-B66ADFDB1B37}"/>
    <cellStyle name="20% - Accent2 4 10 4" xfId="3944" xr:uid="{0F703850-797E-40DC-AEA9-633CA0AA3FA5}"/>
    <cellStyle name="20% - Accent2 4 10 4 2" xfId="3945" xr:uid="{1E7A4662-D994-40BA-B3D0-A5B23B7A2D42}"/>
    <cellStyle name="20% - Accent2 4 10 5" xfId="3946" xr:uid="{DA6ECA72-34A9-4D36-A469-CE8E2ADC3017}"/>
    <cellStyle name="20% - Accent2 4 11" xfId="3947" xr:uid="{C702878A-F06A-4715-8F5F-DD427549F8F2}"/>
    <cellStyle name="20% - Accent2 4 11 2" xfId="3948" xr:uid="{E6DF93D1-0FC6-4595-ADA8-F774A7E8C4ED}"/>
    <cellStyle name="20% - Accent2 4 11 2 2" xfId="3949" xr:uid="{9844562E-F815-4308-B564-58999220F8C5}"/>
    <cellStyle name="20% - Accent2 4 11 2 2 2" xfId="3950" xr:uid="{4654375E-908B-4A6E-904A-B841F596D235}"/>
    <cellStyle name="20% - Accent2 4 11 2 2 2 2" xfId="3951" xr:uid="{2143577B-629B-4542-85E4-D08440060810}"/>
    <cellStyle name="20% - Accent2 4 11 2 2 3" xfId="3952" xr:uid="{407598C4-8BF8-4E70-92D8-66D917DBB5F4}"/>
    <cellStyle name="20% - Accent2 4 11 2 3" xfId="3953" xr:uid="{F11892C7-5197-43E5-BDAA-641830FA17C2}"/>
    <cellStyle name="20% - Accent2 4 11 2 3 2" xfId="3954" xr:uid="{7ABF0967-F2C2-4B59-BFBD-E0BCA71D359C}"/>
    <cellStyle name="20% - Accent2 4 11 2 4" xfId="3955" xr:uid="{F50FE269-B5BB-4E44-A542-7104580B6F03}"/>
    <cellStyle name="20% - Accent2 4 11 3" xfId="3956" xr:uid="{01B1E543-A031-46B0-86D8-DC508F136C7F}"/>
    <cellStyle name="20% - Accent2 4 11 3 2" xfId="3957" xr:uid="{6A466CEB-3285-43C8-B0E6-A95EC7EA250B}"/>
    <cellStyle name="20% - Accent2 4 11 3 2 2" xfId="3958" xr:uid="{C31A8C8A-92A3-4DF1-8E5C-FF09A9AB5511}"/>
    <cellStyle name="20% - Accent2 4 11 3 3" xfId="3959" xr:uid="{28E6EEAC-9ACF-43C6-A4D5-573556F9118B}"/>
    <cellStyle name="20% - Accent2 4 11 4" xfId="3960" xr:uid="{D2530A6D-B1BA-4970-8979-7A5820E54E29}"/>
    <cellStyle name="20% - Accent2 4 11 4 2" xfId="3961" xr:uid="{5C88D652-BB8B-47CF-9F44-A1EFF346DDF0}"/>
    <cellStyle name="20% - Accent2 4 11 5" xfId="3962" xr:uid="{E54B1E63-2483-488C-990A-BDAEB12B3A37}"/>
    <cellStyle name="20% - Accent2 4 12" xfId="3963" xr:uid="{AEBAB3B1-28DD-497E-938C-2FBD760F17FF}"/>
    <cellStyle name="20% - Accent2 4 12 2" xfId="3964" xr:uid="{9E8857D7-7A77-4947-8BA1-E75DC0E94967}"/>
    <cellStyle name="20% - Accent2 4 12 2 2" xfId="3965" xr:uid="{96679C8D-F51E-4576-B02F-33406E15CEDE}"/>
    <cellStyle name="20% - Accent2 4 12 2 2 2" xfId="3966" xr:uid="{E73554AC-6A9E-475A-9476-6E38DDCCAF98}"/>
    <cellStyle name="20% - Accent2 4 12 2 2 2 2" xfId="3967" xr:uid="{B341C144-D7F9-4A99-A6E1-6518AD5E1DAF}"/>
    <cellStyle name="20% - Accent2 4 12 2 2 3" xfId="3968" xr:uid="{F3B6833B-F273-4092-A9D6-29306B7029CE}"/>
    <cellStyle name="20% - Accent2 4 12 2 3" xfId="3969" xr:uid="{3DD4AC4D-1CA9-4570-8116-35C50CA54F57}"/>
    <cellStyle name="20% - Accent2 4 12 2 3 2" xfId="3970" xr:uid="{7311312F-A857-48D9-929C-49EE9FDC50D5}"/>
    <cellStyle name="20% - Accent2 4 12 2 4" xfId="3971" xr:uid="{F0700917-D9A8-419B-8205-21847911228A}"/>
    <cellStyle name="20% - Accent2 4 12 3" xfId="3972" xr:uid="{F40B6CE5-3EE5-4876-AE52-CE6BEA3AE59B}"/>
    <cellStyle name="20% - Accent2 4 12 3 2" xfId="3973" xr:uid="{4F9DAED6-23F7-4347-AEE1-F4ADF6E66522}"/>
    <cellStyle name="20% - Accent2 4 12 3 2 2" xfId="3974" xr:uid="{722A2881-F27B-4772-9721-FD0BA5A110AE}"/>
    <cellStyle name="20% - Accent2 4 12 3 3" xfId="3975" xr:uid="{F34CC7C1-2D92-42E7-B51F-CB19ECAB9D42}"/>
    <cellStyle name="20% - Accent2 4 12 4" xfId="3976" xr:uid="{1044B9A6-5BB9-44A1-BEA3-8255FDEE8F80}"/>
    <cellStyle name="20% - Accent2 4 12 4 2" xfId="3977" xr:uid="{877D3CF5-112C-4491-BCE7-D0F32EBF8C60}"/>
    <cellStyle name="20% - Accent2 4 12 5" xfId="3978" xr:uid="{8EC3A8F6-7637-426F-8080-6120CFBBC902}"/>
    <cellStyle name="20% - Accent2 4 13" xfId="3979" xr:uid="{7786A634-3B51-4E18-A0AE-89A826F17DDD}"/>
    <cellStyle name="20% - Accent2 4 13 2" xfId="3980" xr:uid="{7EF86A46-77B3-499B-A35E-3BD121CB0D58}"/>
    <cellStyle name="20% - Accent2 4 13 2 2" xfId="3981" xr:uid="{4FC83315-371E-42F8-BB8F-59312ED1192B}"/>
    <cellStyle name="20% - Accent2 4 13 2 2 2" xfId="3982" xr:uid="{23E17DC3-71BC-4383-99B2-A3F6776B076D}"/>
    <cellStyle name="20% - Accent2 4 13 2 2 2 2" xfId="3983" xr:uid="{3C687762-1ACA-4078-9BF8-E89BB7AFFE8C}"/>
    <cellStyle name="20% - Accent2 4 13 2 2 3" xfId="3984" xr:uid="{14AE4496-B53D-477E-B748-6FC918232A63}"/>
    <cellStyle name="20% - Accent2 4 13 2 3" xfId="3985" xr:uid="{AFC06E3D-5610-4F73-984F-63F109DD986E}"/>
    <cellStyle name="20% - Accent2 4 13 2 3 2" xfId="3986" xr:uid="{4E9918CF-4383-46B8-920C-46F4DC5A541C}"/>
    <cellStyle name="20% - Accent2 4 13 2 4" xfId="3987" xr:uid="{F2F323AC-D424-4AA6-80A6-D16E6603EECD}"/>
    <cellStyle name="20% - Accent2 4 13 3" xfId="3988" xr:uid="{FDE69702-8547-4BDD-8499-D473133713B7}"/>
    <cellStyle name="20% - Accent2 4 13 3 2" xfId="3989" xr:uid="{513294D1-D246-46FE-828D-5050B4ADAD85}"/>
    <cellStyle name="20% - Accent2 4 13 3 2 2" xfId="3990" xr:uid="{F0CF059F-FE5E-4CEA-999B-C697C5A000E0}"/>
    <cellStyle name="20% - Accent2 4 13 3 3" xfId="3991" xr:uid="{3B183727-F7CE-4E98-A232-05A8E9749044}"/>
    <cellStyle name="20% - Accent2 4 13 4" xfId="3992" xr:uid="{439CC6E3-CD1E-4CFA-AFC5-2B27AA89A5C9}"/>
    <cellStyle name="20% - Accent2 4 13 4 2" xfId="3993" xr:uid="{E5EFA498-EFF5-4539-896A-E8A6A22B373B}"/>
    <cellStyle name="20% - Accent2 4 13 5" xfId="3994" xr:uid="{62C79794-1060-426C-950B-FEB1C150DDBF}"/>
    <cellStyle name="20% - Accent2 4 14" xfId="3995" xr:uid="{2999D497-F6A9-4EB4-AA09-7D6D055CA7BC}"/>
    <cellStyle name="20% - Accent2 4 14 2" xfId="3996" xr:uid="{713D6E4D-E7E4-4C9B-9FE2-520BF81DEC3C}"/>
    <cellStyle name="20% - Accent2 4 14 2 2" xfId="3997" xr:uid="{BE2A5720-52D7-4641-ACDB-193510E29DD5}"/>
    <cellStyle name="20% - Accent2 4 14 2 2 2" xfId="3998" xr:uid="{A95319BC-B9D5-4A2F-8749-BC0D3B44398D}"/>
    <cellStyle name="20% - Accent2 4 14 2 3" xfId="3999" xr:uid="{166A8A81-A176-4022-8F85-5CD21B85DFFD}"/>
    <cellStyle name="20% - Accent2 4 14 3" xfId="4000" xr:uid="{9169B7C6-759B-4CDB-9DE7-06F9CCF7C032}"/>
    <cellStyle name="20% - Accent2 4 14 3 2" xfId="4001" xr:uid="{A37ADD06-F3F2-41E0-BA5B-E04C59A9DB78}"/>
    <cellStyle name="20% - Accent2 4 14 4" xfId="4002" xr:uid="{A59BCCF7-8FBB-40E8-B10B-88DACBB6B768}"/>
    <cellStyle name="20% - Accent2 4 15" xfId="4003" xr:uid="{1B3E90EA-72F4-4335-8097-95100C680263}"/>
    <cellStyle name="20% - Accent2 4 15 2" xfId="4004" xr:uid="{6ACFFC80-38FA-4633-8C1B-FBB1BCE6AC40}"/>
    <cellStyle name="20% - Accent2 4 15 2 2" xfId="4005" xr:uid="{DDAC68E3-AEE9-4AA4-87C3-D05BA0DCEF3F}"/>
    <cellStyle name="20% - Accent2 4 15 3" xfId="4006" xr:uid="{3D4848AE-F41A-4C26-B260-448E4A758823}"/>
    <cellStyle name="20% - Accent2 4 16" xfId="4007" xr:uid="{ACE5473C-9454-443B-A33D-5A7EE7B09EEF}"/>
    <cellStyle name="20% - Accent2 4 16 2" xfId="4008" xr:uid="{6B25474C-69FB-4216-80E9-1204BE0E107E}"/>
    <cellStyle name="20% - Accent2 4 17" xfId="4009" xr:uid="{EF9F88EA-4439-4D3A-844A-D5B3CE8A94A7}"/>
    <cellStyle name="20% - Accent2 4 17 2" xfId="4010" xr:uid="{8889E1DE-2690-4C3D-82B1-232ACF5A2A22}"/>
    <cellStyle name="20% - Accent2 4 18" xfId="4011" xr:uid="{B43A9A9F-29A6-4C4B-B8F7-E2C1083588DE}"/>
    <cellStyle name="20% - Accent2 4 19" xfId="4012" xr:uid="{ACE6CB09-C6EF-437D-A11F-3EB440911D1E}"/>
    <cellStyle name="20% - Accent2 4 2" xfId="4013" xr:uid="{6F632DFA-CD5F-44BE-B92A-DDD1CF5EAF39}"/>
    <cellStyle name="20% - Accent2 4 2 10" xfId="4014" xr:uid="{65CFD6D0-3CD2-464A-B22E-BD0DFFC6F3B2}"/>
    <cellStyle name="20% - Accent2 4 2 10 2" xfId="4015" xr:uid="{CF4F363D-F644-4331-80C7-13C6AA74C7FB}"/>
    <cellStyle name="20% - Accent2 4 2 10 2 2" xfId="4016" xr:uid="{110C20F8-524B-4EE5-BB3A-E9CC6CC89249}"/>
    <cellStyle name="20% - Accent2 4 2 10 2 2 2" xfId="4017" xr:uid="{38D1B9C2-1A34-4270-A48D-A1A012DA6B13}"/>
    <cellStyle name="20% - Accent2 4 2 10 2 2 2 2" xfId="4018" xr:uid="{B78D127B-C1C2-4A3A-8E42-97D7CC6433CA}"/>
    <cellStyle name="20% - Accent2 4 2 10 2 2 3" xfId="4019" xr:uid="{00DA5273-F20A-4432-B4FA-AA62802C37AC}"/>
    <cellStyle name="20% - Accent2 4 2 10 2 3" xfId="4020" xr:uid="{5F144641-7B9B-4A5B-B29B-044502CA5F47}"/>
    <cellStyle name="20% - Accent2 4 2 10 2 3 2" xfId="4021" xr:uid="{6EF6829A-FEBA-4640-B80E-252EE380053A}"/>
    <cellStyle name="20% - Accent2 4 2 10 2 4" xfId="4022" xr:uid="{7C307636-F4B8-4D83-AB28-2E0555D27ACD}"/>
    <cellStyle name="20% - Accent2 4 2 10 3" xfId="4023" xr:uid="{C16E82F7-AF94-4C9E-AA6B-70C245765E7D}"/>
    <cellStyle name="20% - Accent2 4 2 10 3 2" xfId="4024" xr:uid="{E832F84B-4EBC-493D-B651-9EA54629DDDB}"/>
    <cellStyle name="20% - Accent2 4 2 10 3 2 2" xfId="4025" xr:uid="{570A6E8E-9F21-4822-86C5-EBE0A661E508}"/>
    <cellStyle name="20% - Accent2 4 2 10 3 3" xfId="4026" xr:uid="{E5ABFAA2-9FDB-4372-B2A8-65A160DD57D5}"/>
    <cellStyle name="20% - Accent2 4 2 10 4" xfId="4027" xr:uid="{26BC1A57-428F-448A-8F0F-B56C6DE922BE}"/>
    <cellStyle name="20% - Accent2 4 2 10 4 2" xfId="4028" xr:uid="{CAAEE0C8-5067-4EC1-9F08-8AABF071888A}"/>
    <cellStyle name="20% - Accent2 4 2 10 5" xfId="4029" xr:uid="{5DC3FC78-EEF5-4CB4-ADFE-4B06BAD89659}"/>
    <cellStyle name="20% - Accent2 4 2 11" xfId="4030" xr:uid="{C146525E-5F8F-4B6D-8F57-B9B8FEB3BAB4}"/>
    <cellStyle name="20% - Accent2 4 2 11 2" xfId="4031" xr:uid="{6DD33F78-7BB1-4B99-B9B4-395C8CF6BEC4}"/>
    <cellStyle name="20% - Accent2 4 2 11 2 2" xfId="4032" xr:uid="{6A1ABFD6-BD54-49F8-8212-765AA63A18CD}"/>
    <cellStyle name="20% - Accent2 4 2 11 2 2 2" xfId="4033" xr:uid="{BFC76CC6-CEED-42C7-BC5E-935E548BE2DF}"/>
    <cellStyle name="20% - Accent2 4 2 11 2 2 2 2" xfId="4034" xr:uid="{F74CEACF-58CC-46A4-A59D-975C6BCEEF05}"/>
    <cellStyle name="20% - Accent2 4 2 11 2 2 3" xfId="4035" xr:uid="{00AC8CEF-8D11-44C9-BA78-5A06DF58D07D}"/>
    <cellStyle name="20% - Accent2 4 2 11 2 3" xfId="4036" xr:uid="{100D0A17-34AB-4897-ACBB-6724959EC45F}"/>
    <cellStyle name="20% - Accent2 4 2 11 2 3 2" xfId="4037" xr:uid="{24B83FA0-0B7F-4F59-9E82-B28162A6BE3C}"/>
    <cellStyle name="20% - Accent2 4 2 11 2 4" xfId="4038" xr:uid="{8AB1BB5A-D0B8-4A93-B137-4C1E9B4B9F27}"/>
    <cellStyle name="20% - Accent2 4 2 11 3" xfId="4039" xr:uid="{BBF53981-5B54-44E4-8940-B81E064CD847}"/>
    <cellStyle name="20% - Accent2 4 2 11 3 2" xfId="4040" xr:uid="{12A620C2-4C4C-4507-8E02-DC0874C637EC}"/>
    <cellStyle name="20% - Accent2 4 2 11 3 2 2" xfId="4041" xr:uid="{1FDAEEE7-F625-45D9-95FE-23997968AF3C}"/>
    <cellStyle name="20% - Accent2 4 2 11 3 3" xfId="4042" xr:uid="{A801AE5B-DBAE-4E89-B8F5-65DFF157DD75}"/>
    <cellStyle name="20% - Accent2 4 2 11 4" xfId="4043" xr:uid="{FA34B576-462C-4AC8-9F5D-44CCE8EC0B57}"/>
    <cellStyle name="20% - Accent2 4 2 11 4 2" xfId="4044" xr:uid="{400927C3-54AE-4520-A1E9-0363C4DAFD9F}"/>
    <cellStyle name="20% - Accent2 4 2 11 5" xfId="4045" xr:uid="{17085678-2288-443E-9958-A9F2A0AA0C47}"/>
    <cellStyle name="20% - Accent2 4 2 12" xfId="4046" xr:uid="{452AF78A-A9D9-4D5D-A882-5710C3A371C7}"/>
    <cellStyle name="20% - Accent2 4 2 12 2" xfId="4047" xr:uid="{BF836BA3-CCF8-4FC0-BC4F-90EF87CDE7C3}"/>
    <cellStyle name="20% - Accent2 4 2 12 2 2" xfId="4048" xr:uid="{9384B332-4AFD-457D-92E3-26D4B0800447}"/>
    <cellStyle name="20% - Accent2 4 2 12 2 2 2" xfId="4049" xr:uid="{5061EB07-D392-4C6D-BBB1-BC896A10484B}"/>
    <cellStyle name="20% - Accent2 4 2 12 2 3" xfId="4050" xr:uid="{D5D1AEE9-55CA-4675-A5DB-DBA9D7E09AD8}"/>
    <cellStyle name="20% - Accent2 4 2 12 3" xfId="4051" xr:uid="{08CEC2A8-435F-4527-9F8E-08D3F5AC5FA5}"/>
    <cellStyle name="20% - Accent2 4 2 12 3 2" xfId="4052" xr:uid="{ABA98001-4C9D-474F-ABE2-3C50211355DE}"/>
    <cellStyle name="20% - Accent2 4 2 12 4" xfId="4053" xr:uid="{DFA47D0C-3B79-4D15-898E-63CE3521D760}"/>
    <cellStyle name="20% - Accent2 4 2 13" xfId="4054" xr:uid="{AEC844BA-18C4-4299-89DB-0F3D218BE38F}"/>
    <cellStyle name="20% - Accent2 4 2 13 2" xfId="4055" xr:uid="{B90726AB-CE06-48A0-9C27-F9DC349E06E5}"/>
    <cellStyle name="20% - Accent2 4 2 13 2 2" xfId="4056" xr:uid="{7045BB12-53C9-41E6-BCF1-509785D46424}"/>
    <cellStyle name="20% - Accent2 4 2 13 3" xfId="4057" xr:uid="{4B37017E-551C-4D49-A243-EB1BC68E00DC}"/>
    <cellStyle name="20% - Accent2 4 2 14" xfId="4058" xr:uid="{32CAB40A-01B7-46FA-A420-0F7240711D8F}"/>
    <cellStyle name="20% - Accent2 4 2 14 2" xfId="4059" xr:uid="{9E5EA4CF-79F0-4C82-B3B1-67953F9411AC}"/>
    <cellStyle name="20% - Accent2 4 2 15" xfId="4060" xr:uid="{8D00F9D3-7EE5-4634-87C2-00479D8C100B}"/>
    <cellStyle name="20% - Accent2 4 2 15 2" xfId="4061" xr:uid="{CFE43DC0-2E61-4B49-BED2-206573EE1A11}"/>
    <cellStyle name="20% - Accent2 4 2 16" xfId="4062" xr:uid="{C878C563-569A-4AC2-9BF7-3C9F54EE38A5}"/>
    <cellStyle name="20% - Accent2 4 2 17" xfId="4063" xr:uid="{0C29C75D-AAEE-4121-A461-B498C8F4F16A}"/>
    <cellStyle name="20% - Accent2 4 2 2" xfId="4064" xr:uid="{B4E2C619-2D59-49A2-9CA3-69BAA4C761BB}"/>
    <cellStyle name="20% - Accent2 4 2 2 10" xfId="4065" xr:uid="{66C2C720-7708-40B3-B0E7-01A72C3F74C6}"/>
    <cellStyle name="20% - Accent2 4 2 2 2" xfId="4066" xr:uid="{F50BD915-DC6C-4653-AC23-59DE892088F8}"/>
    <cellStyle name="20% - Accent2 4 2 2 2 2" xfId="4067" xr:uid="{F37DDF8A-6B64-4538-9925-6024AD817B0B}"/>
    <cellStyle name="20% - Accent2 4 2 2 2 2 2" xfId="4068" xr:uid="{A6A9736D-50B6-4901-9498-6EF2AA9AB91F}"/>
    <cellStyle name="20% - Accent2 4 2 2 2 2 2 2" xfId="4069" xr:uid="{390692D0-A1CD-4AFE-8C9C-997EAAE5713D}"/>
    <cellStyle name="20% - Accent2 4 2 2 2 2 2 2 2" xfId="4070" xr:uid="{B6BB70A2-8444-4A5A-8EBA-A1A709170F25}"/>
    <cellStyle name="20% - Accent2 4 2 2 2 2 2 2 2 2" xfId="4071" xr:uid="{EB1CBF68-4FA7-4C88-BF2B-49277575C282}"/>
    <cellStyle name="20% - Accent2 4 2 2 2 2 2 2 3" xfId="4072" xr:uid="{B291A249-FEFA-49A7-8CED-FC2578096E2F}"/>
    <cellStyle name="20% - Accent2 4 2 2 2 2 2 3" xfId="4073" xr:uid="{FF8E2D27-F41D-4C07-84B7-1146F04781D9}"/>
    <cellStyle name="20% - Accent2 4 2 2 2 2 2 3 2" xfId="4074" xr:uid="{8F5F6AC6-57F9-446D-A075-D3F734AC31D0}"/>
    <cellStyle name="20% - Accent2 4 2 2 2 2 2 4" xfId="4075" xr:uid="{3A6C1F30-DD80-4470-808E-5AC9F6BD88B6}"/>
    <cellStyle name="20% - Accent2 4 2 2 2 2 2 4 2" xfId="4076" xr:uid="{A2EB1A11-CEDA-4DC7-B45F-D14925285408}"/>
    <cellStyle name="20% - Accent2 4 2 2 2 2 2 5" xfId="4077" xr:uid="{42491AF9-523F-43C4-94B0-3392CB943559}"/>
    <cellStyle name="20% - Accent2 4 2 2 2 2 2 6" xfId="4078" xr:uid="{246D1479-5A22-49C2-9F5D-4E35D7EE4515}"/>
    <cellStyle name="20% - Accent2 4 2 2 2 2 3" xfId="4079" xr:uid="{63A2B43B-2B93-44C9-A329-B1456911D1CF}"/>
    <cellStyle name="20% - Accent2 4 2 2 2 2 3 2" xfId="4080" xr:uid="{8B3B8343-8835-4516-9EF8-5C7BF7DD735E}"/>
    <cellStyle name="20% - Accent2 4 2 2 2 2 3 2 2" xfId="4081" xr:uid="{71D1836E-B63E-4F93-91F5-64078B0B3453}"/>
    <cellStyle name="20% - Accent2 4 2 2 2 2 3 3" xfId="4082" xr:uid="{00E716B7-3701-420F-B121-0C9729C83CE0}"/>
    <cellStyle name="20% - Accent2 4 2 2 2 2 4" xfId="4083" xr:uid="{0DE6DD5B-31A0-4CAD-8155-602C0D129C4C}"/>
    <cellStyle name="20% - Accent2 4 2 2 2 2 4 2" xfId="4084" xr:uid="{2196EB64-B9C3-48F4-A99D-18117FFD4153}"/>
    <cellStyle name="20% - Accent2 4 2 2 2 2 5" xfId="4085" xr:uid="{81B98E4F-AE9F-4B2D-8CF8-58DEB744D238}"/>
    <cellStyle name="20% - Accent2 4 2 2 2 2 5 2" xfId="4086" xr:uid="{4D31527C-5A35-4F1F-B889-D24E7FFFFE60}"/>
    <cellStyle name="20% - Accent2 4 2 2 2 2 6" xfId="4087" xr:uid="{BF4C7F75-421B-440D-9204-A51B762DE2A0}"/>
    <cellStyle name="20% - Accent2 4 2 2 2 2 7" xfId="4088" xr:uid="{88BE2DE6-52C0-4776-95D2-50FEF276F8BC}"/>
    <cellStyle name="20% - Accent2 4 2 2 2 3" xfId="4089" xr:uid="{E2BC791E-8F5A-4B71-B8E2-5A6F94734F23}"/>
    <cellStyle name="20% - Accent2 4 2 2 2 3 2" xfId="4090" xr:uid="{DCE96C21-07AE-436D-89F8-3977FF65BEB5}"/>
    <cellStyle name="20% - Accent2 4 2 2 2 3 2 2" xfId="4091" xr:uid="{99446A22-33D9-4C7E-A5E3-D7B3E65B5C35}"/>
    <cellStyle name="20% - Accent2 4 2 2 2 3 2 2 2" xfId="4092" xr:uid="{A9670AAD-C423-4574-9892-814DC5731444}"/>
    <cellStyle name="20% - Accent2 4 2 2 2 3 2 3" xfId="4093" xr:uid="{F2703A93-4E0D-4A27-8AB7-A61F8BD7EC7B}"/>
    <cellStyle name="20% - Accent2 4 2 2 2 3 3" xfId="4094" xr:uid="{630B45D4-ACC3-4082-8C05-E7163DBB96E5}"/>
    <cellStyle name="20% - Accent2 4 2 2 2 3 3 2" xfId="4095" xr:uid="{28A093C3-7D6D-4058-B926-EDA48FDBD013}"/>
    <cellStyle name="20% - Accent2 4 2 2 2 3 4" xfId="4096" xr:uid="{513660B1-C327-458E-936E-81565B6B3A80}"/>
    <cellStyle name="20% - Accent2 4 2 2 2 3 4 2" xfId="4097" xr:uid="{50F885B6-7F78-4BED-9402-CBC439C4B1F8}"/>
    <cellStyle name="20% - Accent2 4 2 2 2 3 5" xfId="4098" xr:uid="{6412703F-4686-40B4-96E6-895A6F72B5C5}"/>
    <cellStyle name="20% - Accent2 4 2 2 2 3 6" xfId="4099" xr:uid="{F3ECC9A6-4C13-4323-B83F-BE2C45C8F5B4}"/>
    <cellStyle name="20% - Accent2 4 2 2 2 4" xfId="4100" xr:uid="{64791B99-E809-4797-82B5-948F5D6FF271}"/>
    <cellStyle name="20% - Accent2 4 2 2 2 4 2" xfId="4101" xr:uid="{C69FA38E-9CAD-44A3-9832-0B017E9B080D}"/>
    <cellStyle name="20% - Accent2 4 2 2 2 4 2 2" xfId="4102" xr:uid="{5CC7A4D3-3ACC-4C5D-A8AA-1A92A68D3545}"/>
    <cellStyle name="20% - Accent2 4 2 2 2 4 3" xfId="4103" xr:uid="{D0450291-C50B-4A48-9FC9-8A3EAA92CF6A}"/>
    <cellStyle name="20% - Accent2 4 2 2 2 5" xfId="4104" xr:uid="{DD55D2B0-0EA8-47B7-AF93-E3C6922EC90A}"/>
    <cellStyle name="20% - Accent2 4 2 2 2 5 2" xfId="4105" xr:uid="{20EC06FA-2C7B-446A-99EB-69FC57273968}"/>
    <cellStyle name="20% - Accent2 4 2 2 2 6" xfId="4106" xr:uid="{8A358E02-47FF-4B74-B6A9-FB483450E33A}"/>
    <cellStyle name="20% - Accent2 4 2 2 2 6 2" xfId="4107" xr:uid="{5A3504FC-0A47-437D-B92D-9CBD30A7B6A9}"/>
    <cellStyle name="20% - Accent2 4 2 2 2 7" xfId="4108" xr:uid="{28A54B55-B984-4505-862B-0C8C28811F18}"/>
    <cellStyle name="20% - Accent2 4 2 2 2 8" xfId="4109" xr:uid="{4E170B00-11EB-48B6-8FD9-84A312C1AA50}"/>
    <cellStyle name="20% - Accent2 4 2 2 3" xfId="4110" xr:uid="{672DA3D6-AE1E-476B-9B5D-C5875F4A7914}"/>
    <cellStyle name="20% - Accent2 4 2 2 3 2" xfId="4111" xr:uid="{187809A2-92E6-4516-922E-B8DCB5B7F77C}"/>
    <cellStyle name="20% - Accent2 4 2 2 3 2 2" xfId="4112" xr:uid="{3B7964DE-CD16-47A6-A43E-6948082DDAFC}"/>
    <cellStyle name="20% - Accent2 4 2 2 3 2 2 2" xfId="4113" xr:uid="{FB9673FC-C4BC-46DA-8BF6-A2943B3B8535}"/>
    <cellStyle name="20% - Accent2 4 2 2 3 2 2 2 2" xfId="4114" xr:uid="{3E29510D-C3F2-4EC7-B9CB-0C2FAB3AFD07}"/>
    <cellStyle name="20% - Accent2 4 2 2 3 2 2 3" xfId="4115" xr:uid="{3FE3C83A-0B0E-41A7-92FC-9315BED47806}"/>
    <cellStyle name="20% - Accent2 4 2 2 3 2 3" xfId="4116" xr:uid="{4256DCDA-F102-48F8-9BBF-C03DA5EB5A7D}"/>
    <cellStyle name="20% - Accent2 4 2 2 3 2 3 2" xfId="4117" xr:uid="{55CA764F-C98B-49CC-9C14-DB815EE2A85B}"/>
    <cellStyle name="20% - Accent2 4 2 2 3 2 4" xfId="4118" xr:uid="{9F322E50-FFBF-48F0-8523-DDA588B7BCD8}"/>
    <cellStyle name="20% - Accent2 4 2 2 3 2 4 2" xfId="4119" xr:uid="{97F26757-FEF3-4F9B-ADB9-3DACABF258CD}"/>
    <cellStyle name="20% - Accent2 4 2 2 3 2 5" xfId="4120" xr:uid="{8D46F535-A94C-475B-A159-8DFADF15DD58}"/>
    <cellStyle name="20% - Accent2 4 2 2 3 2 6" xfId="4121" xr:uid="{5C13D15F-61DB-4F11-AE24-7E734E3EF9CB}"/>
    <cellStyle name="20% - Accent2 4 2 2 3 3" xfId="4122" xr:uid="{1BFF41AD-A9FB-41D6-936E-A38E12A0BC7E}"/>
    <cellStyle name="20% - Accent2 4 2 2 3 3 2" xfId="4123" xr:uid="{39849435-493F-4259-95E3-8573C19EFDE9}"/>
    <cellStyle name="20% - Accent2 4 2 2 3 3 2 2" xfId="4124" xr:uid="{FC2F8FA9-653F-4E4B-B9B6-9E78B05A2E13}"/>
    <cellStyle name="20% - Accent2 4 2 2 3 3 3" xfId="4125" xr:uid="{44231246-27D1-4ABE-84F9-F23324AADBAC}"/>
    <cellStyle name="20% - Accent2 4 2 2 3 4" xfId="4126" xr:uid="{E9A21930-E2CE-4D49-9043-EFD6647FFAFC}"/>
    <cellStyle name="20% - Accent2 4 2 2 3 4 2" xfId="4127" xr:uid="{A56B9CE9-F082-443D-B3DC-42F4BD943D70}"/>
    <cellStyle name="20% - Accent2 4 2 2 3 5" xfId="4128" xr:uid="{18764899-C188-4D1B-BC0C-608CC3772CD5}"/>
    <cellStyle name="20% - Accent2 4 2 2 3 5 2" xfId="4129" xr:uid="{1C06758B-16D6-4FB0-8520-2B7BD5AC0AA6}"/>
    <cellStyle name="20% - Accent2 4 2 2 3 6" xfId="4130" xr:uid="{27594D8A-6276-4758-B467-D10AC168ED2F}"/>
    <cellStyle name="20% - Accent2 4 2 2 3 7" xfId="4131" xr:uid="{A95C9677-806D-4702-BB78-8ECA56C8AC85}"/>
    <cellStyle name="20% - Accent2 4 2 2 4" xfId="4132" xr:uid="{534C8DAD-9DF5-4381-80A4-E365B821BEA1}"/>
    <cellStyle name="20% - Accent2 4 2 2 4 2" xfId="4133" xr:uid="{CFEDB321-98E8-4D25-B9D5-94BB92172BB4}"/>
    <cellStyle name="20% - Accent2 4 2 2 4 2 2" xfId="4134" xr:uid="{94869E57-EF3F-4CA8-B5B9-B90B69FAA03E}"/>
    <cellStyle name="20% - Accent2 4 2 2 4 2 2 2" xfId="4135" xr:uid="{9DBE5AFE-DFA0-4B04-AB99-8396D4D723EB}"/>
    <cellStyle name="20% - Accent2 4 2 2 4 2 2 2 2" xfId="4136" xr:uid="{7D492011-34C4-4E15-97D2-591AB89CE969}"/>
    <cellStyle name="20% - Accent2 4 2 2 4 2 2 3" xfId="4137" xr:uid="{E20EBCF9-BF54-46C4-88F3-0B903E9A7C7B}"/>
    <cellStyle name="20% - Accent2 4 2 2 4 2 3" xfId="4138" xr:uid="{08BB6CD2-49A2-401E-A690-FF6DBDFAF3CC}"/>
    <cellStyle name="20% - Accent2 4 2 2 4 2 3 2" xfId="4139" xr:uid="{AFD9660D-AD8D-43AE-9409-82F29DD98F2D}"/>
    <cellStyle name="20% - Accent2 4 2 2 4 2 4" xfId="4140" xr:uid="{C3D44E84-7296-47E5-BB59-842FDEC5959E}"/>
    <cellStyle name="20% - Accent2 4 2 2 4 3" xfId="4141" xr:uid="{8A4BA485-2CD4-4080-9413-9404545B0740}"/>
    <cellStyle name="20% - Accent2 4 2 2 4 3 2" xfId="4142" xr:uid="{7ED430EA-ED7B-4907-8CDA-9C68C3869B5D}"/>
    <cellStyle name="20% - Accent2 4 2 2 4 3 2 2" xfId="4143" xr:uid="{E72D3E41-D357-431F-AE05-D02D4B029D68}"/>
    <cellStyle name="20% - Accent2 4 2 2 4 3 3" xfId="4144" xr:uid="{CB8E0F13-3A31-4A63-B6F3-9B92EA0BDF63}"/>
    <cellStyle name="20% - Accent2 4 2 2 4 4" xfId="4145" xr:uid="{0D936A9A-EB5A-46F2-8E28-E5C0DF7B8031}"/>
    <cellStyle name="20% - Accent2 4 2 2 4 4 2" xfId="4146" xr:uid="{291BFFD8-2936-48BE-9FD9-C111C0EA96BA}"/>
    <cellStyle name="20% - Accent2 4 2 2 4 5" xfId="4147" xr:uid="{EC6B26C2-53DB-42C2-99B8-6972CBF15889}"/>
    <cellStyle name="20% - Accent2 4 2 2 4 5 2" xfId="4148" xr:uid="{69859572-E608-4288-A8B2-03529ABF3E26}"/>
    <cellStyle name="20% - Accent2 4 2 2 4 6" xfId="4149" xr:uid="{6BAFACD2-72C5-4B21-8787-63E85214FC65}"/>
    <cellStyle name="20% - Accent2 4 2 2 4 7" xfId="4150" xr:uid="{AB4A2CE8-325B-4377-9AB4-532DA0763A31}"/>
    <cellStyle name="20% - Accent2 4 2 2 5" xfId="4151" xr:uid="{1ABDF92C-2CFA-4052-958B-3B52E1857FBA}"/>
    <cellStyle name="20% - Accent2 4 2 2 5 2" xfId="4152" xr:uid="{BCFAB17D-FD9A-4B74-A91C-5D22780E7801}"/>
    <cellStyle name="20% - Accent2 4 2 2 5 2 2" xfId="4153" xr:uid="{461E22E9-ED25-4BA3-AEE4-1CEA96A357EB}"/>
    <cellStyle name="20% - Accent2 4 2 2 5 2 2 2" xfId="4154" xr:uid="{7CF10594-072A-4597-8513-B9C2CB3DCD1D}"/>
    <cellStyle name="20% - Accent2 4 2 2 5 2 3" xfId="4155" xr:uid="{8F4C0627-E88E-4817-975B-6485601D7DB0}"/>
    <cellStyle name="20% - Accent2 4 2 2 5 3" xfId="4156" xr:uid="{C7FF1DE6-5045-4634-8F85-BF387E59CE8E}"/>
    <cellStyle name="20% - Accent2 4 2 2 5 3 2" xfId="4157" xr:uid="{3B6320C7-25E8-494A-AD2D-23FAF455C854}"/>
    <cellStyle name="20% - Accent2 4 2 2 5 4" xfId="4158" xr:uid="{3FEF2E5D-6985-444B-B933-18CC0DA0FB36}"/>
    <cellStyle name="20% - Accent2 4 2 2 6" xfId="4159" xr:uid="{D37C0A55-678B-41AC-89BA-E9F8F8B8C61A}"/>
    <cellStyle name="20% - Accent2 4 2 2 6 2" xfId="4160" xr:uid="{1A642AE9-AA82-4815-895D-F91FD532FDA6}"/>
    <cellStyle name="20% - Accent2 4 2 2 6 2 2" xfId="4161" xr:uid="{CAE8C060-97EC-4C4F-985E-566A56DEEAB9}"/>
    <cellStyle name="20% - Accent2 4 2 2 6 3" xfId="4162" xr:uid="{9A3376F4-51EC-45A6-90B8-EFD93E8D726E}"/>
    <cellStyle name="20% - Accent2 4 2 2 7" xfId="4163" xr:uid="{9FE62F74-F335-485E-A003-F89C90BBDE14}"/>
    <cellStyle name="20% - Accent2 4 2 2 7 2" xfId="4164" xr:uid="{16CF9607-60B3-4AD9-A976-B9BDF7C4F296}"/>
    <cellStyle name="20% - Accent2 4 2 2 8" xfId="4165" xr:uid="{F20C41ED-4090-4358-A8F5-CCF107E52358}"/>
    <cellStyle name="20% - Accent2 4 2 2 8 2" xfId="4166" xr:uid="{5634A499-4E47-40F9-8303-2A4DC4375E3E}"/>
    <cellStyle name="20% - Accent2 4 2 2 9" xfId="4167" xr:uid="{55BCA80F-AE18-4AD3-9C22-E5A04B5496C1}"/>
    <cellStyle name="20% - Accent2 4 2 2_Asset Register (new)" xfId="4168" xr:uid="{A29E8CB1-E2D3-494E-84E9-E54DD91C57F9}"/>
    <cellStyle name="20% - Accent2 4 2 3" xfId="4169" xr:uid="{DD13BB03-E5FF-402F-9B3B-1FBC7919AB0E}"/>
    <cellStyle name="20% - Accent2 4 2 3 2" xfId="4170" xr:uid="{7B8C2393-5EE0-4AD4-B08C-EF005550883C}"/>
    <cellStyle name="20% - Accent2 4 2 3 2 2" xfId="4171" xr:uid="{79C5B9E9-6D9D-4221-84D9-2534B32CC46B}"/>
    <cellStyle name="20% - Accent2 4 2 3 2 2 2" xfId="4172" xr:uid="{2C2A492C-27E7-43CF-9BAF-749C8B15D9A5}"/>
    <cellStyle name="20% - Accent2 4 2 3 2 2 2 2" xfId="4173" xr:uid="{F5ED3B43-7191-43B2-B8DB-BFF56AC27153}"/>
    <cellStyle name="20% - Accent2 4 2 3 2 2 2 2 2" xfId="4174" xr:uid="{C399C632-7171-4F38-8404-A61AF25910FC}"/>
    <cellStyle name="20% - Accent2 4 2 3 2 2 2 3" xfId="4175" xr:uid="{E90A6ECD-8122-4482-8771-8D53DB63FC12}"/>
    <cellStyle name="20% - Accent2 4 2 3 2 2 3" xfId="4176" xr:uid="{131B35AD-7E95-408A-B210-805F33AA71FC}"/>
    <cellStyle name="20% - Accent2 4 2 3 2 2 3 2" xfId="4177" xr:uid="{F6DA6733-D31B-4124-BEB5-EA9A2E19DE4A}"/>
    <cellStyle name="20% - Accent2 4 2 3 2 2 4" xfId="4178" xr:uid="{9823288F-A46C-4D33-BEF2-7622CC4E4630}"/>
    <cellStyle name="20% - Accent2 4 2 3 2 2 4 2" xfId="4179" xr:uid="{77788AA2-8734-43A3-B9A6-FDF4232F8C69}"/>
    <cellStyle name="20% - Accent2 4 2 3 2 2 5" xfId="4180" xr:uid="{1CAE762A-B616-47DF-BCF4-DB3ADE6C31D3}"/>
    <cellStyle name="20% - Accent2 4 2 3 2 2 6" xfId="4181" xr:uid="{077BE707-2A8C-4C4F-9C17-172F5020A8EE}"/>
    <cellStyle name="20% - Accent2 4 2 3 2 3" xfId="4182" xr:uid="{8F64B028-61FE-4060-A9E1-BE281CFC87A5}"/>
    <cellStyle name="20% - Accent2 4 2 3 2 3 2" xfId="4183" xr:uid="{0AE59ABC-AD2F-48E6-97BE-5DD720AEC547}"/>
    <cellStyle name="20% - Accent2 4 2 3 2 3 2 2" xfId="4184" xr:uid="{9D6B424A-420F-4963-ACBB-F0A7B02327B7}"/>
    <cellStyle name="20% - Accent2 4 2 3 2 3 3" xfId="4185" xr:uid="{987E4467-6A79-41CE-9193-F00BB29E5A83}"/>
    <cellStyle name="20% - Accent2 4 2 3 2 4" xfId="4186" xr:uid="{92F5DB82-5D61-4D0E-9F61-34F6EB731093}"/>
    <cellStyle name="20% - Accent2 4 2 3 2 4 2" xfId="4187" xr:uid="{B774CE8C-C57D-4296-B329-A2B026CAAFE2}"/>
    <cellStyle name="20% - Accent2 4 2 3 2 5" xfId="4188" xr:uid="{77513758-3005-4996-ADCB-3541252D4071}"/>
    <cellStyle name="20% - Accent2 4 2 3 2 5 2" xfId="4189" xr:uid="{9D0ED09F-47B2-4145-8440-7C75F0CC0C71}"/>
    <cellStyle name="20% - Accent2 4 2 3 2 6" xfId="4190" xr:uid="{1D992860-E11F-40DB-B67A-E8A53817C42E}"/>
    <cellStyle name="20% - Accent2 4 2 3 2 7" xfId="4191" xr:uid="{73C827EE-A93D-4F7B-9A4D-14F4B814EF72}"/>
    <cellStyle name="20% - Accent2 4 2 3 3" xfId="4192" xr:uid="{DA3869EA-8804-4D28-91E0-D5DB30784CF7}"/>
    <cellStyle name="20% - Accent2 4 2 3 3 2" xfId="4193" xr:uid="{F0A5FFB7-50D4-4A9A-B5E0-A8176EE3A246}"/>
    <cellStyle name="20% - Accent2 4 2 3 3 2 2" xfId="4194" xr:uid="{2194A120-3D1F-4513-8E0F-6EB6E9E74381}"/>
    <cellStyle name="20% - Accent2 4 2 3 3 2 2 2" xfId="4195" xr:uid="{E9C396E8-1F95-4F75-B590-CD4CF1F19937}"/>
    <cellStyle name="20% - Accent2 4 2 3 3 2 3" xfId="4196" xr:uid="{C991879A-F651-476F-8D8D-DBAE9C870BA1}"/>
    <cellStyle name="20% - Accent2 4 2 3 3 3" xfId="4197" xr:uid="{08D424A6-1628-4769-82EC-0B507102AB37}"/>
    <cellStyle name="20% - Accent2 4 2 3 3 3 2" xfId="4198" xr:uid="{68FA8DC6-BCBF-4277-BB82-0A36B3E25272}"/>
    <cellStyle name="20% - Accent2 4 2 3 3 4" xfId="4199" xr:uid="{04EEF5C6-F6D5-42C6-9AC4-E9194FFCA5BB}"/>
    <cellStyle name="20% - Accent2 4 2 3 3 4 2" xfId="4200" xr:uid="{25BCC8EF-B2E2-42ED-811C-273C89A1EF96}"/>
    <cellStyle name="20% - Accent2 4 2 3 3 5" xfId="4201" xr:uid="{4D6D400A-8B34-45A7-A805-92C9BFA7D69E}"/>
    <cellStyle name="20% - Accent2 4 2 3 3 6" xfId="4202" xr:uid="{AE17DD4C-9854-43E1-AC1D-B26A2D6FE112}"/>
    <cellStyle name="20% - Accent2 4 2 3 4" xfId="4203" xr:uid="{753E83C9-6DC8-482C-915A-6057D2AB15BE}"/>
    <cellStyle name="20% - Accent2 4 2 3 4 2" xfId="4204" xr:uid="{B98045DE-94C7-4553-AD86-A08AFEFDA521}"/>
    <cellStyle name="20% - Accent2 4 2 3 4 2 2" xfId="4205" xr:uid="{559E3301-F754-4C8C-9DCD-392BD9882B83}"/>
    <cellStyle name="20% - Accent2 4 2 3 4 3" xfId="4206" xr:uid="{474EEA1C-DA49-4258-B3B9-7FB3C33CA4D9}"/>
    <cellStyle name="20% - Accent2 4 2 3 5" xfId="4207" xr:uid="{4FF3C5BC-D645-44E4-A833-49C54CCECA95}"/>
    <cellStyle name="20% - Accent2 4 2 3 5 2" xfId="4208" xr:uid="{B5D8644D-F211-427D-80BF-635267C579B3}"/>
    <cellStyle name="20% - Accent2 4 2 3 6" xfId="4209" xr:uid="{7A5871E8-B87C-4755-979C-004FAAEF55E1}"/>
    <cellStyle name="20% - Accent2 4 2 3 6 2" xfId="4210" xr:uid="{F6E9A5E3-93C9-46ED-B7E7-A509E7776A69}"/>
    <cellStyle name="20% - Accent2 4 2 3 7" xfId="4211" xr:uid="{98B6E3FF-AE25-414B-81F9-49A2FBAC5D7D}"/>
    <cellStyle name="20% - Accent2 4 2 3 8" xfId="4212" xr:uid="{4CFE12C0-F357-4310-A775-5F46A06A3ECB}"/>
    <cellStyle name="20% - Accent2 4 2 4" xfId="4213" xr:uid="{2548B148-62E8-48F7-A8D3-4B216B4C10AF}"/>
    <cellStyle name="20% - Accent2 4 2 4 2" xfId="4214" xr:uid="{FCA3EDC5-47A4-49DE-BE0B-0EB812A4647E}"/>
    <cellStyle name="20% - Accent2 4 2 4 2 2" xfId="4215" xr:uid="{202351F6-9803-4BC6-9227-E2E22C7DBB70}"/>
    <cellStyle name="20% - Accent2 4 2 4 2 2 2" xfId="4216" xr:uid="{EFAA99F2-CCD4-44E5-A9B0-CC59F3DBDDF1}"/>
    <cellStyle name="20% - Accent2 4 2 4 2 2 2 2" xfId="4217" xr:uid="{1ED09607-5E74-4DC4-8AFF-06C96CE8E1F7}"/>
    <cellStyle name="20% - Accent2 4 2 4 2 2 3" xfId="4218" xr:uid="{37D678B2-8F4D-4973-A441-387FEAA729F1}"/>
    <cellStyle name="20% - Accent2 4 2 4 2 3" xfId="4219" xr:uid="{F23E93F6-CA52-4AA9-8BFC-30F1301423D2}"/>
    <cellStyle name="20% - Accent2 4 2 4 2 3 2" xfId="4220" xr:uid="{1EE11E45-6C7D-4717-ADF8-729A8BAAD526}"/>
    <cellStyle name="20% - Accent2 4 2 4 2 4" xfId="4221" xr:uid="{1A3E57AD-E246-4EFE-AD63-D006BF486B19}"/>
    <cellStyle name="20% - Accent2 4 2 4 2 4 2" xfId="4222" xr:uid="{74DE14F9-D952-4215-B230-192D09AF84D7}"/>
    <cellStyle name="20% - Accent2 4 2 4 2 5" xfId="4223" xr:uid="{8B504635-65EC-41D4-AB65-E18F9FADFAC2}"/>
    <cellStyle name="20% - Accent2 4 2 4 2 6" xfId="4224" xr:uid="{D5666B7E-8015-4CC1-B55B-75E8BC08CCEF}"/>
    <cellStyle name="20% - Accent2 4 2 4 3" xfId="4225" xr:uid="{4D0DEE72-2EF5-4093-8B08-C06AB2F6AF90}"/>
    <cellStyle name="20% - Accent2 4 2 4 3 2" xfId="4226" xr:uid="{30B166F3-13DE-4736-9C8D-49DA9911B39B}"/>
    <cellStyle name="20% - Accent2 4 2 4 3 2 2" xfId="4227" xr:uid="{B6441203-FD14-4F47-8839-6CB16F9943BD}"/>
    <cellStyle name="20% - Accent2 4 2 4 3 3" xfId="4228" xr:uid="{7F08360D-B738-4223-9EEF-3707488B6232}"/>
    <cellStyle name="20% - Accent2 4 2 4 4" xfId="4229" xr:uid="{66F218A9-CCE8-4102-A768-0AB869E323B6}"/>
    <cellStyle name="20% - Accent2 4 2 4 4 2" xfId="4230" xr:uid="{89B076D4-4A90-4DD2-80F4-B29670B6EB2C}"/>
    <cellStyle name="20% - Accent2 4 2 4 5" xfId="4231" xr:uid="{5EF7CAAF-826D-4E5B-B7A5-0AC4F791C918}"/>
    <cellStyle name="20% - Accent2 4 2 4 5 2" xfId="4232" xr:uid="{FB7D87FB-4FAD-4745-849E-2315B05C0950}"/>
    <cellStyle name="20% - Accent2 4 2 4 6" xfId="4233" xr:uid="{9B96D79E-203B-45A2-B270-453BD6732358}"/>
    <cellStyle name="20% - Accent2 4 2 4 7" xfId="4234" xr:uid="{0A4E65ED-6A98-432B-A49A-DCA1A5E56D78}"/>
    <cellStyle name="20% - Accent2 4 2 5" xfId="4235" xr:uid="{A75061EE-026D-478B-8507-77993B443C97}"/>
    <cellStyle name="20% - Accent2 4 2 5 2" xfId="4236" xr:uid="{255AF04A-5BF8-4F34-B52F-BFD05D0B1AAC}"/>
    <cellStyle name="20% - Accent2 4 2 5 2 2" xfId="4237" xr:uid="{4F3762C1-8F0E-4F83-8989-665DA52FD510}"/>
    <cellStyle name="20% - Accent2 4 2 5 2 2 2" xfId="4238" xr:uid="{6F874F6D-3D38-4DC1-B1A3-06C7D0532916}"/>
    <cellStyle name="20% - Accent2 4 2 5 2 2 2 2" xfId="4239" xr:uid="{69CBFEEE-DA03-4108-8481-7FC352072F8D}"/>
    <cellStyle name="20% - Accent2 4 2 5 2 2 3" xfId="4240" xr:uid="{D1F74CC2-9B8E-4D52-9D08-E035C86993C1}"/>
    <cellStyle name="20% - Accent2 4 2 5 2 3" xfId="4241" xr:uid="{2B795F07-E726-4C0D-B88D-CC9B1FDE39D0}"/>
    <cellStyle name="20% - Accent2 4 2 5 2 3 2" xfId="4242" xr:uid="{25A15DFF-A26D-478A-8007-F2A30C9FEC78}"/>
    <cellStyle name="20% - Accent2 4 2 5 2 4" xfId="4243" xr:uid="{BAD4EED3-B852-44E8-A335-E7B7B4435BA4}"/>
    <cellStyle name="20% - Accent2 4 2 5 3" xfId="4244" xr:uid="{E7A3AFCC-4F5A-4F81-A506-066820376F01}"/>
    <cellStyle name="20% - Accent2 4 2 5 3 2" xfId="4245" xr:uid="{AFF0D127-96EB-45A0-B7FE-D7EF676A204C}"/>
    <cellStyle name="20% - Accent2 4 2 5 3 2 2" xfId="4246" xr:uid="{AFD4B825-2A4D-4899-8585-D04F7AB4D1B7}"/>
    <cellStyle name="20% - Accent2 4 2 5 3 3" xfId="4247" xr:uid="{F1BF5A5E-C625-43A6-868E-9DAB745818D9}"/>
    <cellStyle name="20% - Accent2 4 2 5 4" xfId="4248" xr:uid="{753D9EA5-79AD-4456-9277-D9CBA3BCBB87}"/>
    <cellStyle name="20% - Accent2 4 2 5 4 2" xfId="4249" xr:uid="{5D5372DA-0F23-45A0-B367-8BFD31E16DF8}"/>
    <cellStyle name="20% - Accent2 4 2 5 5" xfId="4250" xr:uid="{DB057BFF-171A-494E-B857-7C34E5F25AA9}"/>
    <cellStyle name="20% - Accent2 4 2 5 5 2" xfId="4251" xr:uid="{82C7EFF4-FA96-4D92-889B-AA3443C24875}"/>
    <cellStyle name="20% - Accent2 4 2 5 6" xfId="4252" xr:uid="{0C583B89-874C-4D0C-9E09-5BF49D656BDE}"/>
    <cellStyle name="20% - Accent2 4 2 5 7" xfId="4253" xr:uid="{951FF76F-D2E2-4FF6-8B6D-B54FEFEF162F}"/>
    <cellStyle name="20% - Accent2 4 2 6" xfId="4254" xr:uid="{12DFDAD4-795C-4FB0-B941-8EFD2435C268}"/>
    <cellStyle name="20% - Accent2 4 2 6 2" xfId="4255" xr:uid="{FC1A25A6-392F-4A9C-A21F-A8848D76D586}"/>
    <cellStyle name="20% - Accent2 4 2 6 2 2" xfId="4256" xr:uid="{D11BC3A6-C3BA-4282-8ABC-6158AE5F8C2D}"/>
    <cellStyle name="20% - Accent2 4 2 6 2 2 2" xfId="4257" xr:uid="{73D0554C-3EA3-43EA-B9E5-BFE85BC85967}"/>
    <cellStyle name="20% - Accent2 4 2 6 2 2 2 2" xfId="4258" xr:uid="{0EA04F48-F561-4304-9CF0-8C603C4D96C3}"/>
    <cellStyle name="20% - Accent2 4 2 6 2 2 3" xfId="4259" xr:uid="{D8003B30-25F9-4839-8E0E-E4B1BAD2DEC6}"/>
    <cellStyle name="20% - Accent2 4 2 6 2 3" xfId="4260" xr:uid="{F727D976-06A9-4ED3-B514-22CADFF02E0E}"/>
    <cellStyle name="20% - Accent2 4 2 6 2 3 2" xfId="4261" xr:uid="{1D5A5C7E-C584-4075-A56D-7535D3891D54}"/>
    <cellStyle name="20% - Accent2 4 2 6 2 4" xfId="4262" xr:uid="{9F867AB3-7667-4DAB-B131-A0A0C84AFBF8}"/>
    <cellStyle name="20% - Accent2 4 2 6 3" xfId="4263" xr:uid="{755D4299-83D4-4258-AB26-603B31E9C826}"/>
    <cellStyle name="20% - Accent2 4 2 6 3 2" xfId="4264" xr:uid="{395F45A0-D8C2-4C73-9767-0FB417609C48}"/>
    <cellStyle name="20% - Accent2 4 2 6 3 2 2" xfId="4265" xr:uid="{89D7A7F1-1167-43B1-BC22-E34879A2522C}"/>
    <cellStyle name="20% - Accent2 4 2 6 3 3" xfId="4266" xr:uid="{145DA1DC-2155-4F3D-8E5D-86A6D7AD8E39}"/>
    <cellStyle name="20% - Accent2 4 2 6 4" xfId="4267" xr:uid="{A5A18B48-CEB2-461D-8740-D007325007F0}"/>
    <cellStyle name="20% - Accent2 4 2 6 4 2" xfId="4268" xr:uid="{50E672B9-1C3A-4755-BA63-89E4E95A12B7}"/>
    <cellStyle name="20% - Accent2 4 2 6 5" xfId="4269" xr:uid="{A12E1A39-887A-43BC-AC95-FD95BCAF5E79}"/>
    <cellStyle name="20% - Accent2 4 2 7" xfId="4270" xr:uid="{035F662A-767E-433C-B1E8-426F5FDFEF89}"/>
    <cellStyle name="20% - Accent2 4 2 7 2" xfId="4271" xr:uid="{927EDF86-4E30-49BB-818C-3CA8E60F6B84}"/>
    <cellStyle name="20% - Accent2 4 2 7 2 2" xfId="4272" xr:uid="{B7CC954D-87D8-4673-AC32-E3BD75BB823F}"/>
    <cellStyle name="20% - Accent2 4 2 7 2 2 2" xfId="4273" xr:uid="{125F1A0F-BC6C-4708-8B68-065C7D306C57}"/>
    <cellStyle name="20% - Accent2 4 2 7 2 2 2 2" xfId="4274" xr:uid="{B2F08543-C696-4BAC-9D6F-E9BBEB647A01}"/>
    <cellStyle name="20% - Accent2 4 2 7 2 2 3" xfId="4275" xr:uid="{D1438AA3-570E-4FCA-BEB6-D9E0BA383BF0}"/>
    <cellStyle name="20% - Accent2 4 2 7 2 3" xfId="4276" xr:uid="{4DB62218-CD6F-4271-BDCE-784BE3689587}"/>
    <cellStyle name="20% - Accent2 4 2 7 2 3 2" xfId="4277" xr:uid="{4466827A-0AC5-4C37-A7C9-1F8CD374C592}"/>
    <cellStyle name="20% - Accent2 4 2 7 2 4" xfId="4278" xr:uid="{7645FE1F-1E9C-4879-943C-D6C3F6C4C9F1}"/>
    <cellStyle name="20% - Accent2 4 2 7 3" xfId="4279" xr:uid="{7A89CA44-1871-470D-8587-494C92AC2468}"/>
    <cellStyle name="20% - Accent2 4 2 7 3 2" xfId="4280" xr:uid="{D4BCAB3F-7A4C-41D4-B896-FC2A280A8B05}"/>
    <cellStyle name="20% - Accent2 4 2 7 3 2 2" xfId="4281" xr:uid="{FFE5F5A9-CFD9-4703-B44D-E50F80D45491}"/>
    <cellStyle name="20% - Accent2 4 2 7 3 3" xfId="4282" xr:uid="{6B2B690E-C95F-48FB-85C0-5ED4FF362B38}"/>
    <cellStyle name="20% - Accent2 4 2 7 4" xfId="4283" xr:uid="{A34FA91E-32CC-4D6F-85F2-49F00D38DBBD}"/>
    <cellStyle name="20% - Accent2 4 2 7 4 2" xfId="4284" xr:uid="{C40894F7-E3C3-430B-9C65-13260086BFF3}"/>
    <cellStyle name="20% - Accent2 4 2 7 5" xfId="4285" xr:uid="{C1413487-FEFC-4E19-910A-414E4CF4E958}"/>
    <cellStyle name="20% - Accent2 4 2 8" xfId="4286" xr:uid="{558B587C-3297-4A4F-A85E-9745406F78B5}"/>
    <cellStyle name="20% - Accent2 4 2 8 2" xfId="4287" xr:uid="{FC215987-583E-45E7-A54C-821308E16B85}"/>
    <cellStyle name="20% - Accent2 4 2 8 2 2" xfId="4288" xr:uid="{3BEEF398-6A39-4FA1-A664-6882743C5766}"/>
    <cellStyle name="20% - Accent2 4 2 8 2 2 2" xfId="4289" xr:uid="{79731CE4-C55A-46C3-A908-62400D5BD451}"/>
    <cellStyle name="20% - Accent2 4 2 8 2 2 2 2" xfId="4290" xr:uid="{58E8E767-5C29-474F-94C8-A5CBA93471D8}"/>
    <cellStyle name="20% - Accent2 4 2 8 2 2 3" xfId="4291" xr:uid="{E928BF28-318E-421B-8257-6DA0B5332E6A}"/>
    <cellStyle name="20% - Accent2 4 2 8 2 3" xfId="4292" xr:uid="{A3A1881A-3EB1-4A2B-8610-CB224FC8D826}"/>
    <cellStyle name="20% - Accent2 4 2 8 2 3 2" xfId="4293" xr:uid="{9CFFE3BA-3F15-4303-B500-81F2696C68F4}"/>
    <cellStyle name="20% - Accent2 4 2 8 2 4" xfId="4294" xr:uid="{12ED9537-875B-41FF-9555-B8A89739653C}"/>
    <cellStyle name="20% - Accent2 4 2 8 3" xfId="4295" xr:uid="{361A603E-63FE-46C8-A168-D930866EC9C2}"/>
    <cellStyle name="20% - Accent2 4 2 8 3 2" xfId="4296" xr:uid="{6CBA79AA-7F71-4440-8DB6-3E08ABD6896F}"/>
    <cellStyle name="20% - Accent2 4 2 8 3 2 2" xfId="4297" xr:uid="{9E967EE8-9712-4DAC-8E6F-7023C52B9597}"/>
    <cellStyle name="20% - Accent2 4 2 8 3 3" xfId="4298" xr:uid="{AF59FA75-36C3-4814-8B1F-83A744E84493}"/>
    <cellStyle name="20% - Accent2 4 2 8 4" xfId="4299" xr:uid="{B3614106-B2C7-459E-86BA-C5AF798FD39C}"/>
    <cellStyle name="20% - Accent2 4 2 8 4 2" xfId="4300" xr:uid="{E131E540-4AD6-49B7-996B-2F7817C565DF}"/>
    <cellStyle name="20% - Accent2 4 2 8 5" xfId="4301" xr:uid="{416E6608-98AD-43ED-8DA0-9822158C9C6E}"/>
    <cellStyle name="20% - Accent2 4 2 9" xfId="4302" xr:uid="{009E8FAA-5294-4298-8B72-A374B92E3C78}"/>
    <cellStyle name="20% - Accent2 4 2 9 2" xfId="4303" xr:uid="{6E4137D7-A507-460F-AC7F-64066366A71C}"/>
    <cellStyle name="20% - Accent2 4 2 9 2 2" xfId="4304" xr:uid="{E069FE44-CEC8-4C00-8808-64BC86F2F434}"/>
    <cellStyle name="20% - Accent2 4 2 9 2 2 2" xfId="4305" xr:uid="{4CC89D25-D827-4F8D-BB8D-D3D957DEDFC3}"/>
    <cellStyle name="20% - Accent2 4 2 9 2 2 2 2" xfId="4306" xr:uid="{CC58A64B-F380-4434-A4C1-C0B6320B2C4A}"/>
    <cellStyle name="20% - Accent2 4 2 9 2 2 3" xfId="4307" xr:uid="{F8F08D84-E4BB-4258-AD72-A9F856590F68}"/>
    <cellStyle name="20% - Accent2 4 2 9 2 3" xfId="4308" xr:uid="{28D0CE7A-D49F-49AD-A657-0587D100DC35}"/>
    <cellStyle name="20% - Accent2 4 2 9 2 3 2" xfId="4309" xr:uid="{C835E707-1C2C-4158-9D28-6A115B89AB7F}"/>
    <cellStyle name="20% - Accent2 4 2 9 2 4" xfId="4310" xr:uid="{6F7F83D2-EFE4-4866-8028-DFADB3974CAB}"/>
    <cellStyle name="20% - Accent2 4 2 9 3" xfId="4311" xr:uid="{B64FD275-0FAC-429A-B566-431510F63C36}"/>
    <cellStyle name="20% - Accent2 4 2 9 3 2" xfId="4312" xr:uid="{8E81DB9D-D6E0-407A-A2AA-CB61A3DAA471}"/>
    <cellStyle name="20% - Accent2 4 2 9 3 2 2" xfId="4313" xr:uid="{C6D8013B-5834-4880-BCDD-48BC96F82E4D}"/>
    <cellStyle name="20% - Accent2 4 2 9 3 3" xfId="4314" xr:uid="{B823AF69-08A7-4A13-B28C-7A184FCB43A1}"/>
    <cellStyle name="20% - Accent2 4 2 9 4" xfId="4315" xr:uid="{98BACCCF-5BFD-4BB7-B411-FEF05985A218}"/>
    <cellStyle name="20% - Accent2 4 2 9 4 2" xfId="4316" xr:uid="{8784890B-5D4C-44FF-A1BB-BB7066695524}"/>
    <cellStyle name="20% - Accent2 4 2 9 5" xfId="4317" xr:uid="{3056EB86-A28F-4BD5-8B13-F7584B956EFF}"/>
    <cellStyle name="20% - Accent2 4 2_Asset Register (new)" xfId="4318" xr:uid="{70EA4C5C-523F-4DF0-97BD-DF4CA38F4907}"/>
    <cellStyle name="20% - Accent2 4 3" xfId="4319" xr:uid="{8632A6D5-488A-47A1-8775-F734F203069E}"/>
    <cellStyle name="20% - Accent2 4 3 10" xfId="4320" xr:uid="{4FA5418A-9EFE-4893-9CC5-889DA1FA8113}"/>
    <cellStyle name="20% - Accent2 4 3 10 2" xfId="4321" xr:uid="{61AF79C7-E5E2-4BF3-9BFB-D9AC8E397CA5}"/>
    <cellStyle name="20% - Accent2 4 3 11" xfId="4322" xr:uid="{72BE55C9-78A7-4A14-AE81-93E980AF9E1F}"/>
    <cellStyle name="20% - Accent2 4 3 11 2" xfId="4323" xr:uid="{DBAC381E-268A-4748-8CAE-8A05CB983F1C}"/>
    <cellStyle name="20% - Accent2 4 3 12" xfId="4324" xr:uid="{916B3346-2DAB-4643-9807-8F6DF258E122}"/>
    <cellStyle name="20% - Accent2 4 3 13" xfId="4325" xr:uid="{6C911965-6AF8-4CF6-BA38-C39CA7F80B2A}"/>
    <cellStyle name="20% - Accent2 4 3 2" xfId="4326" xr:uid="{51069E9F-9CA5-4843-9D60-F77A0E35BC37}"/>
    <cellStyle name="20% - Accent2 4 3 2 2" xfId="4327" xr:uid="{A9E8D381-9BC3-462E-9C04-02BCA2C9955D}"/>
    <cellStyle name="20% - Accent2 4 3 2 2 2" xfId="4328" xr:uid="{E7939390-9021-47F1-8350-FD0C9394B29D}"/>
    <cellStyle name="20% - Accent2 4 3 2 2 2 2" xfId="4329" xr:uid="{1A2C63D3-7541-4ED9-B3C2-000F292DF1AD}"/>
    <cellStyle name="20% - Accent2 4 3 2 2 2 2 2" xfId="4330" xr:uid="{0CAF97F9-96F8-4C79-ACB3-EB8AE3A9C69D}"/>
    <cellStyle name="20% - Accent2 4 3 2 2 2 2 2 2" xfId="4331" xr:uid="{07E5B996-1AFC-4A4F-856F-9DCA3886DB1B}"/>
    <cellStyle name="20% - Accent2 4 3 2 2 2 2 3" xfId="4332" xr:uid="{C0E87E8D-E879-46E8-824D-9A42FA2C5778}"/>
    <cellStyle name="20% - Accent2 4 3 2 2 2 3" xfId="4333" xr:uid="{D1555B8A-7072-4338-A195-CF09E58F02E5}"/>
    <cellStyle name="20% - Accent2 4 3 2 2 2 3 2" xfId="4334" xr:uid="{38B8552F-F6A0-4D9E-8F1D-2ADFD7DA76B9}"/>
    <cellStyle name="20% - Accent2 4 3 2 2 2 4" xfId="4335" xr:uid="{810422C7-51BF-4D84-8DDF-BBADC064C9FB}"/>
    <cellStyle name="20% - Accent2 4 3 2 2 2 4 2" xfId="4336" xr:uid="{6510C438-1827-4D11-A423-A9B16C343511}"/>
    <cellStyle name="20% - Accent2 4 3 2 2 2 5" xfId="4337" xr:uid="{9BD9EB80-96CB-4C68-810B-459590C4D186}"/>
    <cellStyle name="20% - Accent2 4 3 2 2 2 6" xfId="4338" xr:uid="{9C90B0CB-A7D2-4D7F-BD63-FF5745958EE2}"/>
    <cellStyle name="20% - Accent2 4 3 2 2 3" xfId="4339" xr:uid="{454E9C2A-6724-49BD-8F38-A13E6748EA2C}"/>
    <cellStyle name="20% - Accent2 4 3 2 2 3 2" xfId="4340" xr:uid="{D4695F90-20A8-4D3A-AB62-A07065CCF99F}"/>
    <cellStyle name="20% - Accent2 4 3 2 2 3 2 2" xfId="4341" xr:uid="{F1C17B9E-CD02-4311-8102-4717E72DA9D5}"/>
    <cellStyle name="20% - Accent2 4 3 2 2 3 3" xfId="4342" xr:uid="{D5F9B98B-90EE-4648-951A-D109E6425C27}"/>
    <cellStyle name="20% - Accent2 4 3 2 2 4" xfId="4343" xr:uid="{3BDE50C5-43C9-4D67-84F4-F0B6A6A0B11E}"/>
    <cellStyle name="20% - Accent2 4 3 2 2 4 2" xfId="4344" xr:uid="{F347A75E-67AD-444B-BA8A-A61F15285FC0}"/>
    <cellStyle name="20% - Accent2 4 3 2 2 5" xfId="4345" xr:uid="{D3E3204A-6516-48B5-8819-8112F6787CCE}"/>
    <cellStyle name="20% - Accent2 4 3 2 2 5 2" xfId="4346" xr:uid="{17CAA6FE-6E7E-4755-B464-B40DE739F782}"/>
    <cellStyle name="20% - Accent2 4 3 2 2 6" xfId="4347" xr:uid="{37332922-2E79-4F49-A8CF-9F7A34444869}"/>
    <cellStyle name="20% - Accent2 4 3 2 2 7" xfId="4348" xr:uid="{F0237ACF-B174-4B37-944F-6F1D947E934C}"/>
    <cellStyle name="20% - Accent2 4 3 2 3" xfId="4349" xr:uid="{BC76F69A-5704-4C92-A4A6-627AAD43CDBC}"/>
    <cellStyle name="20% - Accent2 4 3 2 3 2" xfId="4350" xr:uid="{5CE56CDA-D8D6-42BF-B160-3D42B431E04B}"/>
    <cellStyle name="20% - Accent2 4 3 2 3 2 2" xfId="4351" xr:uid="{418E755C-27FF-4154-9532-84819299DF44}"/>
    <cellStyle name="20% - Accent2 4 3 2 3 2 2 2" xfId="4352" xr:uid="{4F9A0A53-0A12-42AF-9E9C-51FF94A7DCDC}"/>
    <cellStyle name="20% - Accent2 4 3 2 3 2 2 2 2" xfId="4353" xr:uid="{0F8A65A5-3031-4E6E-9613-59F4043BAAE8}"/>
    <cellStyle name="20% - Accent2 4 3 2 3 2 2 3" xfId="4354" xr:uid="{1C30BB82-3AF6-4DFD-B16F-6698EA7F0407}"/>
    <cellStyle name="20% - Accent2 4 3 2 3 2 3" xfId="4355" xr:uid="{8334A12E-BB9A-494F-8C0D-B0C4F38A8C42}"/>
    <cellStyle name="20% - Accent2 4 3 2 3 2 3 2" xfId="4356" xr:uid="{C40FEEEA-52B6-4CBD-BF8F-C42C523055AE}"/>
    <cellStyle name="20% - Accent2 4 3 2 3 2 4" xfId="4357" xr:uid="{7D3D60BD-3759-4F19-BE1E-9F4263C4A69E}"/>
    <cellStyle name="20% - Accent2 4 3 2 3 3" xfId="4358" xr:uid="{58AE8F55-329D-4FB6-9AA5-97B784C9A25F}"/>
    <cellStyle name="20% - Accent2 4 3 2 3 3 2" xfId="4359" xr:uid="{B35EEBB4-2EDD-4921-BAE4-CF896D525D12}"/>
    <cellStyle name="20% - Accent2 4 3 2 3 3 2 2" xfId="4360" xr:uid="{C1431316-053C-484A-AC77-C73682EF2481}"/>
    <cellStyle name="20% - Accent2 4 3 2 3 3 3" xfId="4361" xr:uid="{3225EC9B-28C1-45F8-B6A4-6CB42B1F6424}"/>
    <cellStyle name="20% - Accent2 4 3 2 3 4" xfId="4362" xr:uid="{22F506A7-911E-4488-BB9B-2B4158C7BDAD}"/>
    <cellStyle name="20% - Accent2 4 3 2 3 4 2" xfId="4363" xr:uid="{A067982A-0D5B-4B4F-A7A1-1826E6141A62}"/>
    <cellStyle name="20% - Accent2 4 3 2 3 5" xfId="4364" xr:uid="{DBF3DDE1-642B-4BA1-A8B0-915F997AB8C3}"/>
    <cellStyle name="20% - Accent2 4 3 2 3 5 2" xfId="4365" xr:uid="{2C41CE35-3ED0-4653-B65F-E0244F565F05}"/>
    <cellStyle name="20% - Accent2 4 3 2 3 6" xfId="4366" xr:uid="{DC3D6FBA-D45D-45B7-BFE1-A610D8F859B7}"/>
    <cellStyle name="20% - Accent2 4 3 2 3 7" xfId="4367" xr:uid="{B2095645-4278-477B-B303-ED2F87AED36F}"/>
    <cellStyle name="20% - Accent2 4 3 2 4" xfId="4368" xr:uid="{C30489C1-DF32-4A15-B7D3-76836DE76B12}"/>
    <cellStyle name="20% - Accent2 4 3 2 4 2" xfId="4369" xr:uid="{B696D197-22DE-4625-B27F-1E96728D572D}"/>
    <cellStyle name="20% - Accent2 4 3 2 4 2 2" xfId="4370" xr:uid="{917C9C65-E94B-44D5-80F7-D9AC6E88CB7E}"/>
    <cellStyle name="20% - Accent2 4 3 2 4 2 2 2" xfId="4371" xr:uid="{CF54DD55-E3B4-48EA-92AF-9BD2EE51E1B3}"/>
    <cellStyle name="20% - Accent2 4 3 2 4 2 3" xfId="4372" xr:uid="{E08400C3-0646-495C-8BC2-B02D84545A89}"/>
    <cellStyle name="20% - Accent2 4 3 2 4 3" xfId="4373" xr:uid="{FAE3880D-8AA5-48A6-863C-B741EBDAD78E}"/>
    <cellStyle name="20% - Accent2 4 3 2 4 3 2" xfId="4374" xr:uid="{DAC67DA2-C1E1-4760-B98E-47C5ED056943}"/>
    <cellStyle name="20% - Accent2 4 3 2 4 4" xfId="4375" xr:uid="{1B4A4752-F88F-4C3B-A361-F18CD303C52B}"/>
    <cellStyle name="20% - Accent2 4 3 2 5" xfId="4376" xr:uid="{80D1FA30-0CC7-4B90-931B-CF0A3CBFA3D2}"/>
    <cellStyle name="20% - Accent2 4 3 2 5 2" xfId="4377" xr:uid="{E68AA63E-4498-42E4-8B11-3811C689D516}"/>
    <cellStyle name="20% - Accent2 4 3 2 5 2 2" xfId="4378" xr:uid="{EE98439E-BCBF-49D3-838B-F50AF964D73B}"/>
    <cellStyle name="20% - Accent2 4 3 2 5 3" xfId="4379" xr:uid="{52A5B3F6-7E31-4F5E-82E5-070B4B509E55}"/>
    <cellStyle name="20% - Accent2 4 3 2 6" xfId="4380" xr:uid="{D0FDBC51-04BB-455F-8D3F-9E4778D9EF95}"/>
    <cellStyle name="20% - Accent2 4 3 2 6 2" xfId="4381" xr:uid="{3EE395C7-34A1-4476-A98A-EAC075361988}"/>
    <cellStyle name="20% - Accent2 4 3 2 7" xfId="4382" xr:uid="{793E29B1-100C-4CA3-AADF-A72E47B8E0C9}"/>
    <cellStyle name="20% - Accent2 4 3 2 7 2" xfId="4383" xr:uid="{DC6D731B-22C9-4E35-A03C-49E6313C7962}"/>
    <cellStyle name="20% - Accent2 4 3 2 8" xfId="4384" xr:uid="{EB937012-5D97-41DB-A6CD-7428E7EDEEFF}"/>
    <cellStyle name="20% - Accent2 4 3 2 9" xfId="4385" xr:uid="{65D91C6D-4C1E-4FEA-8CA7-41A77804376B}"/>
    <cellStyle name="20% - Accent2 4 3 3" xfId="4386" xr:uid="{4ECEF26E-5C07-4441-8804-3DDE965FAF5C}"/>
    <cellStyle name="20% - Accent2 4 3 3 2" xfId="4387" xr:uid="{1088DD90-40CC-487E-8A16-A3B716723EDF}"/>
    <cellStyle name="20% - Accent2 4 3 3 2 2" xfId="4388" xr:uid="{DDE29309-78AE-4A3F-8587-CDE015EBA05F}"/>
    <cellStyle name="20% - Accent2 4 3 3 2 2 2" xfId="4389" xr:uid="{BF0ED2DA-24DC-416F-A0BD-4EE228418700}"/>
    <cellStyle name="20% - Accent2 4 3 3 2 2 2 2" xfId="4390" xr:uid="{A13D5593-EB57-4376-AD26-1DB5C5085E92}"/>
    <cellStyle name="20% - Accent2 4 3 3 2 2 2 2 2" xfId="4391" xr:uid="{C0481349-6E5A-4653-9594-B84325289EE9}"/>
    <cellStyle name="20% - Accent2 4 3 3 2 2 2 3" xfId="4392" xr:uid="{D1FDFF86-F1DE-427F-A8FD-ECCFA02DB1B6}"/>
    <cellStyle name="20% - Accent2 4 3 3 2 2 3" xfId="4393" xr:uid="{70153396-DEA6-4FB1-A266-0C8AC1EA2D0D}"/>
    <cellStyle name="20% - Accent2 4 3 3 2 2 3 2" xfId="4394" xr:uid="{4F8A8560-F22F-4019-B1CC-5338925A2349}"/>
    <cellStyle name="20% - Accent2 4 3 3 2 2 4" xfId="4395" xr:uid="{0C5049ED-B30D-43FB-B2EA-5E9473EDC8F5}"/>
    <cellStyle name="20% - Accent2 4 3 3 2 3" xfId="4396" xr:uid="{E1A9381B-2614-4D8F-AB2F-0724C62F53AE}"/>
    <cellStyle name="20% - Accent2 4 3 3 2 3 2" xfId="4397" xr:uid="{D43C7CBC-2EAC-42BD-B504-F599B7BF1D3B}"/>
    <cellStyle name="20% - Accent2 4 3 3 2 3 2 2" xfId="4398" xr:uid="{148BD376-4959-4969-93E7-A4A080421160}"/>
    <cellStyle name="20% - Accent2 4 3 3 2 3 3" xfId="4399" xr:uid="{1E1A0723-16B4-4B3A-A9D6-503E0BF4568B}"/>
    <cellStyle name="20% - Accent2 4 3 3 2 4" xfId="4400" xr:uid="{F0C7363D-91BC-4A11-96F3-20F3B5974C6D}"/>
    <cellStyle name="20% - Accent2 4 3 3 2 4 2" xfId="4401" xr:uid="{35E52D23-FD91-426D-ABA5-803951445D13}"/>
    <cellStyle name="20% - Accent2 4 3 3 2 5" xfId="4402" xr:uid="{87E58AE1-552C-4BAA-B25F-54DD484D1F17}"/>
    <cellStyle name="20% - Accent2 4 3 3 2 5 2" xfId="4403" xr:uid="{63E496F2-5A47-41F0-8435-549E80C11A8A}"/>
    <cellStyle name="20% - Accent2 4 3 3 2 6" xfId="4404" xr:uid="{ECA2BCDD-AEB0-4531-97AE-040853A042CD}"/>
    <cellStyle name="20% - Accent2 4 3 3 2 7" xfId="4405" xr:uid="{C8E5A6AE-1AB9-4E3F-84B9-8E43409D7093}"/>
    <cellStyle name="20% - Accent2 4 3 3 3" xfId="4406" xr:uid="{9CE78352-3C47-4934-8F51-1E2334B88503}"/>
    <cellStyle name="20% - Accent2 4 3 3 3 2" xfId="4407" xr:uid="{BBC7CDC1-9AA6-4A9D-855E-D6EA6B3F77E1}"/>
    <cellStyle name="20% - Accent2 4 3 3 3 2 2" xfId="4408" xr:uid="{EB1A4ABA-08E8-471C-9DFE-26ED558056DC}"/>
    <cellStyle name="20% - Accent2 4 3 3 3 2 2 2" xfId="4409" xr:uid="{26A4483E-6E06-4738-80D5-1D1DE9036C52}"/>
    <cellStyle name="20% - Accent2 4 3 3 3 2 2 2 2" xfId="4410" xr:uid="{1359E013-6D82-4884-BB2B-4B856D72F135}"/>
    <cellStyle name="20% - Accent2 4 3 3 3 2 2 3" xfId="4411" xr:uid="{9CB62E12-3356-429F-9C99-A4ED581FC3CE}"/>
    <cellStyle name="20% - Accent2 4 3 3 3 2 3" xfId="4412" xr:uid="{6EF6CF5B-EAD2-4956-9B67-605A01DF1903}"/>
    <cellStyle name="20% - Accent2 4 3 3 3 2 3 2" xfId="4413" xr:uid="{18F65343-1DCD-43B7-AE37-4EFBC5D09326}"/>
    <cellStyle name="20% - Accent2 4 3 3 3 2 4" xfId="4414" xr:uid="{442FE7DC-AD97-4A3C-A3B9-AAECC870834B}"/>
    <cellStyle name="20% - Accent2 4 3 3 3 3" xfId="4415" xr:uid="{FA2FD708-CE6D-46CF-A800-B3A476BC3219}"/>
    <cellStyle name="20% - Accent2 4 3 3 3 3 2" xfId="4416" xr:uid="{D8707985-8BB3-4B05-A3E5-781D223D6A82}"/>
    <cellStyle name="20% - Accent2 4 3 3 3 3 2 2" xfId="4417" xr:uid="{4F92D7E5-F601-4D15-A56F-4827C4D80D87}"/>
    <cellStyle name="20% - Accent2 4 3 3 3 3 3" xfId="4418" xr:uid="{90DC202E-CE73-44DD-99BA-17063D32BBEB}"/>
    <cellStyle name="20% - Accent2 4 3 3 3 4" xfId="4419" xr:uid="{66B4EE30-6997-47D2-85E5-CB95FEFA09F1}"/>
    <cellStyle name="20% - Accent2 4 3 3 3 4 2" xfId="4420" xr:uid="{C2091AEE-0C9A-43F7-90C0-90BEFD967808}"/>
    <cellStyle name="20% - Accent2 4 3 3 3 5" xfId="4421" xr:uid="{BA19B9CF-396E-4670-91A9-988A6A127B1E}"/>
    <cellStyle name="20% - Accent2 4 3 3 4" xfId="4422" xr:uid="{7EEA1764-311B-4291-A3A6-012508890BB9}"/>
    <cellStyle name="20% - Accent2 4 3 3 4 2" xfId="4423" xr:uid="{B1073F2A-E466-44B1-95D2-CFACB8055ECE}"/>
    <cellStyle name="20% - Accent2 4 3 3 4 2 2" xfId="4424" xr:uid="{0C95CA82-E3F1-4646-A999-11D1674CFA2D}"/>
    <cellStyle name="20% - Accent2 4 3 3 4 2 2 2" xfId="4425" xr:uid="{1C316F8A-117E-4ED2-AF82-F0FCAC88E3C7}"/>
    <cellStyle name="20% - Accent2 4 3 3 4 2 3" xfId="4426" xr:uid="{BBE5A76B-98B5-454E-B50F-153EB7EED360}"/>
    <cellStyle name="20% - Accent2 4 3 3 4 3" xfId="4427" xr:uid="{A1C9967C-64C5-4598-9F44-893FFFA7DDA3}"/>
    <cellStyle name="20% - Accent2 4 3 3 4 3 2" xfId="4428" xr:uid="{4383F32F-BAF1-4A4C-AADD-BA184C22F716}"/>
    <cellStyle name="20% - Accent2 4 3 3 4 4" xfId="4429" xr:uid="{96306D81-9079-4524-869B-B97A8B68BE2B}"/>
    <cellStyle name="20% - Accent2 4 3 3 5" xfId="4430" xr:uid="{AE6B3EC0-8AA8-4049-9353-B1661EAD206A}"/>
    <cellStyle name="20% - Accent2 4 3 3 5 2" xfId="4431" xr:uid="{2BBE24CC-0D19-4D10-9332-7AD5BD7C255D}"/>
    <cellStyle name="20% - Accent2 4 3 3 5 2 2" xfId="4432" xr:uid="{0728498D-E145-4D5B-9C50-7E002BC523AC}"/>
    <cellStyle name="20% - Accent2 4 3 3 5 3" xfId="4433" xr:uid="{3723951D-AF46-42FE-BE1A-31DC810A48FC}"/>
    <cellStyle name="20% - Accent2 4 3 3 6" xfId="4434" xr:uid="{F7E74E54-634B-4016-B10C-F079D87CB234}"/>
    <cellStyle name="20% - Accent2 4 3 3 6 2" xfId="4435" xr:uid="{B6E706D5-2666-4015-9A80-338CD3AEA6F8}"/>
    <cellStyle name="20% - Accent2 4 3 3 7" xfId="4436" xr:uid="{8A6A6849-FAFB-4FF6-9AA7-B438F08157BE}"/>
    <cellStyle name="20% - Accent2 4 3 3 7 2" xfId="4437" xr:uid="{3C0E8497-97A5-482B-9F38-2731C1597338}"/>
    <cellStyle name="20% - Accent2 4 3 3 8" xfId="4438" xr:uid="{17628C1B-D47B-4CC9-A544-07247B05CEA2}"/>
    <cellStyle name="20% - Accent2 4 3 3 9" xfId="4439" xr:uid="{8F4CD1CE-E8D8-42AB-8F15-7516029E2D4E}"/>
    <cellStyle name="20% - Accent2 4 3 4" xfId="4440" xr:uid="{9CAB1544-FF5A-4924-88B3-259894F3CD45}"/>
    <cellStyle name="20% - Accent2 4 3 4 2" xfId="4441" xr:uid="{A042B993-9E09-4DEA-B29A-C64D5C85E090}"/>
    <cellStyle name="20% - Accent2 4 3 4 2 2" xfId="4442" xr:uid="{1D2BE828-0A3B-45C7-832D-922E509B2F6A}"/>
    <cellStyle name="20% - Accent2 4 3 4 2 2 2" xfId="4443" xr:uid="{FEF891DC-88DE-40C9-9BA8-ED4B5FCA9A7A}"/>
    <cellStyle name="20% - Accent2 4 3 4 2 2 2 2" xfId="4444" xr:uid="{29265530-686A-4ECB-82A6-BCE23A62B9C2}"/>
    <cellStyle name="20% - Accent2 4 3 4 2 2 3" xfId="4445" xr:uid="{3AD88A79-C834-4018-AEB3-25A1C61501CD}"/>
    <cellStyle name="20% - Accent2 4 3 4 2 3" xfId="4446" xr:uid="{61A248D3-35A7-430A-85EE-4095D19BABB9}"/>
    <cellStyle name="20% - Accent2 4 3 4 2 3 2" xfId="4447" xr:uid="{EE83AFFA-ADAB-4315-B58E-4BDAE38A7BDA}"/>
    <cellStyle name="20% - Accent2 4 3 4 2 4" xfId="4448" xr:uid="{9E9832A0-DB2D-40F8-B5D5-B1FB7D3408AE}"/>
    <cellStyle name="20% - Accent2 4 3 4 3" xfId="4449" xr:uid="{0AA386B6-5ECC-4AD2-A276-9F6A0BC231E3}"/>
    <cellStyle name="20% - Accent2 4 3 4 3 2" xfId="4450" xr:uid="{12813D03-7B54-4D66-8835-AB5D1806FEBF}"/>
    <cellStyle name="20% - Accent2 4 3 4 3 2 2" xfId="4451" xr:uid="{4FAF8FB8-142E-4CCC-8E31-8E8A749DE787}"/>
    <cellStyle name="20% - Accent2 4 3 4 3 3" xfId="4452" xr:uid="{C2E46023-85BC-4040-A0C1-318B36C47A3B}"/>
    <cellStyle name="20% - Accent2 4 3 4 4" xfId="4453" xr:uid="{67C6B787-1F72-49DA-918C-8912E5ED84C6}"/>
    <cellStyle name="20% - Accent2 4 3 4 4 2" xfId="4454" xr:uid="{524CA11A-765D-46E1-95A8-58046DF34653}"/>
    <cellStyle name="20% - Accent2 4 3 4 5" xfId="4455" xr:uid="{28D80B51-C765-4356-9142-D818294BAF95}"/>
    <cellStyle name="20% - Accent2 4 3 4 5 2" xfId="4456" xr:uid="{BC4766E2-B8C6-4069-9D5A-08473CC72A4E}"/>
    <cellStyle name="20% - Accent2 4 3 4 6" xfId="4457" xr:uid="{AF054FDD-EE58-4047-AC97-D83660966C3E}"/>
    <cellStyle name="20% - Accent2 4 3 4 7" xfId="4458" xr:uid="{487EAB2B-63F9-4EE0-996A-D32832A6A671}"/>
    <cellStyle name="20% - Accent2 4 3 5" xfId="4459" xr:uid="{DAB328B2-9F49-4296-836E-0C90E0ACAFDA}"/>
    <cellStyle name="20% - Accent2 4 3 5 2" xfId="4460" xr:uid="{A616A6CF-9E30-4213-A90B-373CF8885004}"/>
    <cellStyle name="20% - Accent2 4 3 5 2 2" xfId="4461" xr:uid="{136B07C2-53A2-4326-80AD-041AD5E88353}"/>
    <cellStyle name="20% - Accent2 4 3 5 2 2 2" xfId="4462" xr:uid="{E1F81D95-4DF8-4E83-B047-01C0A692CB1E}"/>
    <cellStyle name="20% - Accent2 4 3 5 2 2 2 2" xfId="4463" xr:uid="{31B1C9F4-5200-4C5F-87EB-7210AA92C516}"/>
    <cellStyle name="20% - Accent2 4 3 5 2 2 3" xfId="4464" xr:uid="{7639103F-203E-49C5-80CE-B45F921F5D77}"/>
    <cellStyle name="20% - Accent2 4 3 5 2 3" xfId="4465" xr:uid="{06801980-EDC0-4B5B-A668-8B67C940273A}"/>
    <cellStyle name="20% - Accent2 4 3 5 2 3 2" xfId="4466" xr:uid="{42F320A4-F280-45C9-B701-D35304266B26}"/>
    <cellStyle name="20% - Accent2 4 3 5 2 4" xfId="4467" xr:uid="{049E75FC-8496-4AC0-8C04-A1DE1A92A89A}"/>
    <cellStyle name="20% - Accent2 4 3 5 3" xfId="4468" xr:uid="{2166760D-4237-4560-A192-2A26B0FED5D8}"/>
    <cellStyle name="20% - Accent2 4 3 5 3 2" xfId="4469" xr:uid="{B1969DEE-71DA-4B0F-A0FA-31C6F6347EC7}"/>
    <cellStyle name="20% - Accent2 4 3 5 3 2 2" xfId="4470" xr:uid="{61B00D9D-52E7-46AF-A72B-02241DEE9D93}"/>
    <cellStyle name="20% - Accent2 4 3 5 3 3" xfId="4471" xr:uid="{A13D6313-4255-42A6-8C98-26A4581FDE14}"/>
    <cellStyle name="20% - Accent2 4 3 5 4" xfId="4472" xr:uid="{B6E55973-BD3B-4581-862E-DDFDE22CB634}"/>
    <cellStyle name="20% - Accent2 4 3 5 4 2" xfId="4473" xr:uid="{109C2BCE-7A3B-4B00-96D1-1F2927DD07FD}"/>
    <cellStyle name="20% - Accent2 4 3 5 5" xfId="4474" xr:uid="{CE09DD5F-976E-4DB6-8EF3-7A38CB30D16A}"/>
    <cellStyle name="20% - Accent2 4 3 6" xfId="4475" xr:uid="{26BAF027-F299-4460-AA2F-11A06C30BC80}"/>
    <cellStyle name="20% - Accent2 4 3 6 2" xfId="4476" xr:uid="{F045B0B1-5BC5-4639-80DC-22F33ED2A146}"/>
    <cellStyle name="20% - Accent2 4 3 6 2 2" xfId="4477" xr:uid="{12EF1124-56E3-4A00-8745-7550577A2E71}"/>
    <cellStyle name="20% - Accent2 4 3 6 2 2 2" xfId="4478" xr:uid="{4F2C40C0-A209-4C88-A4C4-B97EC1033977}"/>
    <cellStyle name="20% - Accent2 4 3 6 2 2 2 2" xfId="4479" xr:uid="{00091B56-C863-4090-9668-B8B85686D3A3}"/>
    <cellStyle name="20% - Accent2 4 3 6 2 2 3" xfId="4480" xr:uid="{9F38E47E-B31E-4239-BD82-9F9C0455D9E1}"/>
    <cellStyle name="20% - Accent2 4 3 6 2 3" xfId="4481" xr:uid="{5987396F-A063-4194-8D5A-664B6D760C52}"/>
    <cellStyle name="20% - Accent2 4 3 6 2 3 2" xfId="4482" xr:uid="{D259BBAE-5525-4072-B6F9-AF05C0FD8896}"/>
    <cellStyle name="20% - Accent2 4 3 6 2 4" xfId="4483" xr:uid="{CD3161F9-6283-4174-950B-867E05F9F649}"/>
    <cellStyle name="20% - Accent2 4 3 6 3" xfId="4484" xr:uid="{28A3E242-C7C8-443D-9869-EE8A1DE3BD41}"/>
    <cellStyle name="20% - Accent2 4 3 6 3 2" xfId="4485" xr:uid="{15ABA59E-A398-4693-BFB0-23AA84ED6FF6}"/>
    <cellStyle name="20% - Accent2 4 3 6 3 2 2" xfId="4486" xr:uid="{D6D8ACBD-98B7-4322-9FD4-11E72F341F29}"/>
    <cellStyle name="20% - Accent2 4 3 6 3 3" xfId="4487" xr:uid="{29EB13B5-9814-4F93-BCAD-6FC70B834D10}"/>
    <cellStyle name="20% - Accent2 4 3 6 4" xfId="4488" xr:uid="{B5FE9AAC-42D9-465B-8BFA-968B4AACA21A}"/>
    <cellStyle name="20% - Accent2 4 3 6 4 2" xfId="4489" xr:uid="{865A9FEB-9F13-449E-A251-96955BA1BF91}"/>
    <cellStyle name="20% - Accent2 4 3 6 5" xfId="4490" xr:uid="{BEE68D0F-239E-4FCC-BAA9-4DFD7E43B3EF}"/>
    <cellStyle name="20% - Accent2 4 3 7" xfId="4491" xr:uid="{436177CF-932F-49AC-8086-617C986D80C1}"/>
    <cellStyle name="20% - Accent2 4 3 7 2" xfId="4492" xr:uid="{5292B746-840F-4828-AEE6-16BAA237C4DD}"/>
    <cellStyle name="20% - Accent2 4 3 7 2 2" xfId="4493" xr:uid="{5177A4AD-FF82-49C2-90EC-AB99DD045A22}"/>
    <cellStyle name="20% - Accent2 4 3 7 2 2 2" xfId="4494" xr:uid="{EF8528C5-6C7E-467F-A94A-768DA52D5061}"/>
    <cellStyle name="20% - Accent2 4 3 7 2 2 2 2" xfId="4495" xr:uid="{C3CF6BE0-BE6C-47B9-9B18-BEAEAEDC361A}"/>
    <cellStyle name="20% - Accent2 4 3 7 2 2 3" xfId="4496" xr:uid="{49BE52AC-8FE5-4060-A1E7-48483B216114}"/>
    <cellStyle name="20% - Accent2 4 3 7 2 3" xfId="4497" xr:uid="{0FB5661D-DBB4-4DB5-921A-A031E7778A46}"/>
    <cellStyle name="20% - Accent2 4 3 7 2 3 2" xfId="4498" xr:uid="{335DDDDA-A031-490B-9750-2503FAD9BBAE}"/>
    <cellStyle name="20% - Accent2 4 3 7 2 4" xfId="4499" xr:uid="{F469D9FD-DC9D-44AB-86DC-C912BFFDAC4D}"/>
    <cellStyle name="20% - Accent2 4 3 7 3" xfId="4500" xr:uid="{61753A3D-1843-4E61-BB5D-01550BD8532A}"/>
    <cellStyle name="20% - Accent2 4 3 7 3 2" xfId="4501" xr:uid="{17BA9272-15AB-446F-AE5F-FE541142AA51}"/>
    <cellStyle name="20% - Accent2 4 3 7 3 2 2" xfId="4502" xr:uid="{02D9A077-D3D8-47CA-8497-B6BD757C5A15}"/>
    <cellStyle name="20% - Accent2 4 3 7 3 3" xfId="4503" xr:uid="{BEC9591A-72C3-4544-A045-B0F8D076FA6D}"/>
    <cellStyle name="20% - Accent2 4 3 7 4" xfId="4504" xr:uid="{F1E74C27-CEC4-4DCB-8258-186302DCE31A}"/>
    <cellStyle name="20% - Accent2 4 3 7 4 2" xfId="4505" xr:uid="{BE890599-2726-4F3D-A488-84CA5118CB12}"/>
    <cellStyle name="20% - Accent2 4 3 7 5" xfId="4506" xr:uid="{316D78E4-B191-4259-80E4-9D96D059122A}"/>
    <cellStyle name="20% - Accent2 4 3 8" xfId="4507" xr:uid="{3672E3B8-2B8F-49AC-A006-FDB1E74DCF14}"/>
    <cellStyle name="20% - Accent2 4 3 8 2" xfId="4508" xr:uid="{474DE809-6616-4A2D-A04C-59C7E62197F0}"/>
    <cellStyle name="20% - Accent2 4 3 8 2 2" xfId="4509" xr:uid="{221056F8-2460-4BA1-8B57-4391D58B080B}"/>
    <cellStyle name="20% - Accent2 4 3 8 2 2 2" xfId="4510" xr:uid="{C115272E-7D41-4F28-AC16-6A8F8F64F886}"/>
    <cellStyle name="20% - Accent2 4 3 8 2 3" xfId="4511" xr:uid="{D7AE92A7-3BA2-424E-8628-71BB4A855923}"/>
    <cellStyle name="20% - Accent2 4 3 8 3" xfId="4512" xr:uid="{8601FC99-4E64-42FE-B6D3-97EFC8F26C87}"/>
    <cellStyle name="20% - Accent2 4 3 8 3 2" xfId="4513" xr:uid="{27E6C1AB-354E-4AA3-BEAD-43C54F9E2E0E}"/>
    <cellStyle name="20% - Accent2 4 3 8 4" xfId="4514" xr:uid="{2B47295C-4831-480C-866F-38DCC7E2EA25}"/>
    <cellStyle name="20% - Accent2 4 3 9" xfId="4515" xr:uid="{FE73539B-106D-433A-B17D-A58B3606F52A}"/>
    <cellStyle name="20% - Accent2 4 3 9 2" xfId="4516" xr:uid="{8F91AFD3-A0F9-444A-8E63-69059C91AA2C}"/>
    <cellStyle name="20% - Accent2 4 3 9 2 2" xfId="4517" xr:uid="{A05366D7-3F6D-4148-A4FF-AFDD39032D23}"/>
    <cellStyle name="20% - Accent2 4 3 9 3" xfId="4518" xr:uid="{D4C66DB7-61C2-4076-A247-8F3652638F07}"/>
    <cellStyle name="20% - Accent2 4 3_Asset Register (new)" xfId="4519" xr:uid="{85A57176-9C7E-4DBD-87BF-A10B1CA5A3F9}"/>
    <cellStyle name="20% - Accent2 4 4" xfId="4520" xr:uid="{4A1FC5DD-80A5-47A3-B3D0-B9CB532368A1}"/>
    <cellStyle name="20% - Accent2 4 4 10" xfId="4521" xr:uid="{E4180F3C-6917-42DC-8D21-B4442324CCF9}"/>
    <cellStyle name="20% - Accent2 4 4 11" xfId="4522" xr:uid="{518287ED-C3DF-4E1D-8F13-D73FE74DE01A}"/>
    <cellStyle name="20% - Accent2 4 4 2" xfId="4523" xr:uid="{A5E6C159-F97C-4166-AA29-7EACA2557A1E}"/>
    <cellStyle name="20% - Accent2 4 4 2 2" xfId="4524" xr:uid="{6D8F7B62-0B7B-49DE-BB92-8AA25F982D95}"/>
    <cellStyle name="20% - Accent2 4 4 2 2 2" xfId="4525" xr:uid="{4CCDBD84-1C31-4BBB-9B27-6A9681ED6E39}"/>
    <cellStyle name="20% - Accent2 4 4 2 2 2 2" xfId="4526" xr:uid="{4E5CAC5E-2173-4E61-BEB7-717C32697D98}"/>
    <cellStyle name="20% - Accent2 4 4 2 2 2 2 2" xfId="4527" xr:uid="{91BB5FDE-D12F-44BA-88BE-D251738CAD26}"/>
    <cellStyle name="20% - Accent2 4 4 2 2 2 3" xfId="4528" xr:uid="{DFF14BD3-332F-4664-93DA-36D96038880C}"/>
    <cellStyle name="20% - Accent2 4 4 2 2 3" xfId="4529" xr:uid="{8A9E563F-16D4-4E75-ADBE-001D02DF8522}"/>
    <cellStyle name="20% - Accent2 4 4 2 2 3 2" xfId="4530" xr:uid="{749E55EA-F96B-47BC-A298-ADA83904444B}"/>
    <cellStyle name="20% - Accent2 4 4 2 2 4" xfId="4531" xr:uid="{663B9F19-7788-427E-B755-03638BE22F4A}"/>
    <cellStyle name="20% - Accent2 4 4 2 2 4 2" xfId="4532" xr:uid="{BD5F06CA-53AE-485C-80EC-A8D604F9DC07}"/>
    <cellStyle name="20% - Accent2 4 4 2 2 5" xfId="4533" xr:uid="{46B11F86-D512-4B65-820D-789649CE6E90}"/>
    <cellStyle name="20% - Accent2 4 4 2 2 6" xfId="4534" xr:uid="{A95D59B5-B7A4-4463-899B-111B8FA95317}"/>
    <cellStyle name="20% - Accent2 4 4 2 3" xfId="4535" xr:uid="{D94A610E-EDA4-4276-91C4-9E2278982D2E}"/>
    <cellStyle name="20% - Accent2 4 4 2 3 2" xfId="4536" xr:uid="{E5BAF7BA-A461-45FA-9225-A70E782608EC}"/>
    <cellStyle name="20% - Accent2 4 4 2 3 2 2" xfId="4537" xr:uid="{CCD15747-3F79-4189-9062-C2C1B1DEB316}"/>
    <cellStyle name="20% - Accent2 4 4 2 3 3" xfId="4538" xr:uid="{83B74C3F-80B8-479A-9434-B3E0974E3182}"/>
    <cellStyle name="20% - Accent2 4 4 2 4" xfId="4539" xr:uid="{8E6D4397-B09E-4A54-B492-B37D9F44CFB7}"/>
    <cellStyle name="20% - Accent2 4 4 2 4 2" xfId="4540" xr:uid="{DF5EEA07-AB77-4344-933A-B2C2092BE9DB}"/>
    <cellStyle name="20% - Accent2 4 4 2 5" xfId="4541" xr:uid="{6186F251-84E3-431D-B8C7-610A1A77085C}"/>
    <cellStyle name="20% - Accent2 4 4 2 5 2" xfId="4542" xr:uid="{98BF7A34-6067-4A72-A57B-B3999DD9E793}"/>
    <cellStyle name="20% - Accent2 4 4 2 6" xfId="4543" xr:uid="{3EF1CA6D-B6FC-4D14-B314-F59692D51611}"/>
    <cellStyle name="20% - Accent2 4 4 2 7" xfId="4544" xr:uid="{FAB89991-782D-491B-A3AB-E0F732F1992B}"/>
    <cellStyle name="20% - Accent2 4 4 3" xfId="4545" xr:uid="{A481440C-F6B1-476C-81F8-DE3BC56628D1}"/>
    <cellStyle name="20% - Accent2 4 4 3 2" xfId="4546" xr:uid="{2811F6CE-416C-4882-B309-61A6196D6705}"/>
    <cellStyle name="20% - Accent2 4 4 3 2 2" xfId="4547" xr:uid="{F317AE69-004F-4C2D-A40B-379ADDFF4022}"/>
    <cellStyle name="20% - Accent2 4 4 3 2 2 2" xfId="4548" xr:uid="{BC553CC6-6575-4D10-8C17-5ACC95384313}"/>
    <cellStyle name="20% - Accent2 4 4 3 2 2 2 2" xfId="4549" xr:uid="{FB0DD84D-D547-4D0A-8971-D5126DBEAF62}"/>
    <cellStyle name="20% - Accent2 4 4 3 2 2 3" xfId="4550" xr:uid="{643717F6-68E5-4CAC-8D0C-178AFA994EBE}"/>
    <cellStyle name="20% - Accent2 4 4 3 2 3" xfId="4551" xr:uid="{363344C4-D92C-4B7E-9B08-4D1817F02560}"/>
    <cellStyle name="20% - Accent2 4 4 3 2 3 2" xfId="4552" xr:uid="{872B205B-DE52-4BC1-9B39-B45C2C485C35}"/>
    <cellStyle name="20% - Accent2 4 4 3 2 4" xfId="4553" xr:uid="{B7CD27EA-99B6-49EF-8F3B-0D4773739270}"/>
    <cellStyle name="20% - Accent2 4 4 3 3" xfId="4554" xr:uid="{4133EEA2-171B-4F4D-B911-9D751E750588}"/>
    <cellStyle name="20% - Accent2 4 4 3 3 2" xfId="4555" xr:uid="{379147AE-1D05-4490-BF61-06535DB25284}"/>
    <cellStyle name="20% - Accent2 4 4 3 3 2 2" xfId="4556" xr:uid="{1F065842-397A-4001-A219-9B4D02DCDC71}"/>
    <cellStyle name="20% - Accent2 4 4 3 3 3" xfId="4557" xr:uid="{CB8B2898-0DCD-4695-91D1-4CD6F6446AEB}"/>
    <cellStyle name="20% - Accent2 4 4 3 4" xfId="4558" xr:uid="{A33CAF6C-E491-4134-AC5F-3A83CEA867FE}"/>
    <cellStyle name="20% - Accent2 4 4 3 4 2" xfId="4559" xr:uid="{F3F7281D-6067-4DE6-8BAE-ED4D113461A7}"/>
    <cellStyle name="20% - Accent2 4 4 3 5" xfId="4560" xr:uid="{D1D7960D-93C1-4DD1-988E-B0E8340DFF01}"/>
    <cellStyle name="20% - Accent2 4 4 3 5 2" xfId="4561" xr:uid="{1207A4AA-5D87-4B79-8DC5-9AE31F46FBC1}"/>
    <cellStyle name="20% - Accent2 4 4 3 6" xfId="4562" xr:uid="{604DDB61-C050-4E9A-AF98-3C214298B864}"/>
    <cellStyle name="20% - Accent2 4 4 3 7" xfId="4563" xr:uid="{086F311E-3500-4378-9A76-C5A4CBFD4DD0}"/>
    <cellStyle name="20% - Accent2 4 4 4" xfId="4564" xr:uid="{407BE87E-1AA5-4FEA-8760-6340BAB8511E}"/>
    <cellStyle name="20% - Accent2 4 4 4 2" xfId="4565" xr:uid="{2FC08E81-D791-4FA7-9317-A2FA7017A720}"/>
    <cellStyle name="20% - Accent2 4 4 4 2 2" xfId="4566" xr:uid="{10826B7F-6EB6-4377-9487-DDE0F6583B4F}"/>
    <cellStyle name="20% - Accent2 4 4 4 2 2 2" xfId="4567" xr:uid="{ACCCE9A1-2EA2-4EE4-B8CE-8F8E26E4D7D5}"/>
    <cellStyle name="20% - Accent2 4 4 4 2 2 2 2" xfId="4568" xr:uid="{7A57A4E8-F9FB-42A3-8FD7-A707F990F852}"/>
    <cellStyle name="20% - Accent2 4 4 4 2 2 3" xfId="4569" xr:uid="{639D91B5-29BA-4BEC-AF24-1866ED49C727}"/>
    <cellStyle name="20% - Accent2 4 4 4 2 3" xfId="4570" xr:uid="{54D166F1-6BA5-43A1-98C2-45E9182ED68C}"/>
    <cellStyle name="20% - Accent2 4 4 4 2 3 2" xfId="4571" xr:uid="{81297EB8-CB99-4E7A-BBA7-A9D8547CBE59}"/>
    <cellStyle name="20% - Accent2 4 4 4 2 4" xfId="4572" xr:uid="{FD4FEF94-F304-455C-8E38-4300484DAB3C}"/>
    <cellStyle name="20% - Accent2 4 4 4 3" xfId="4573" xr:uid="{7F264233-35CD-4DED-B9B6-17DDBB1787FA}"/>
    <cellStyle name="20% - Accent2 4 4 4 3 2" xfId="4574" xr:uid="{05F31568-60FB-4B8D-A556-DAC7BDD851F5}"/>
    <cellStyle name="20% - Accent2 4 4 4 3 2 2" xfId="4575" xr:uid="{E270ECA1-E225-491E-B7A7-0BCC9545D259}"/>
    <cellStyle name="20% - Accent2 4 4 4 3 3" xfId="4576" xr:uid="{37676A4B-6214-4220-AC64-46C012203DA7}"/>
    <cellStyle name="20% - Accent2 4 4 4 4" xfId="4577" xr:uid="{20383F14-A734-4886-94A2-7A496456209B}"/>
    <cellStyle name="20% - Accent2 4 4 4 4 2" xfId="4578" xr:uid="{7C897F7F-9FB2-4DF8-BD71-A3716163FC87}"/>
    <cellStyle name="20% - Accent2 4 4 4 5" xfId="4579" xr:uid="{4F39224B-90C1-4836-8361-4C47F3A384AB}"/>
    <cellStyle name="20% - Accent2 4 4 5" xfId="4580" xr:uid="{6ED153D6-110E-4729-9EE7-2673818A1C33}"/>
    <cellStyle name="20% - Accent2 4 4 5 2" xfId="4581" xr:uid="{738CFA26-3B30-4B42-873F-BE44D8100C5A}"/>
    <cellStyle name="20% - Accent2 4 4 5 2 2" xfId="4582" xr:uid="{1E14235C-F5A4-4DB8-B29F-894DF4093DFD}"/>
    <cellStyle name="20% - Accent2 4 4 5 2 2 2" xfId="4583" xr:uid="{5E37849F-FF83-4D4D-87F8-ACF02DD95883}"/>
    <cellStyle name="20% - Accent2 4 4 5 2 2 2 2" xfId="4584" xr:uid="{6D7CA47C-2F9E-4764-97C4-DE10B268E739}"/>
    <cellStyle name="20% - Accent2 4 4 5 2 2 3" xfId="4585" xr:uid="{19545177-5E77-4A70-9291-C3BFA6FE9E56}"/>
    <cellStyle name="20% - Accent2 4 4 5 2 3" xfId="4586" xr:uid="{31AEAAAA-D141-496E-88B9-382931807376}"/>
    <cellStyle name="20% - Accent2 4 4 5 2 3 2" xfId="4587" xr:uid="{7B9D0023-773B-441E-9ECD-02738A6C183F}"/>
    <cellStyle name="20% - Accent2 4 4 5 2 4" xfId="4588" xr:uid="{14A1A2C3-E8A5-4DAB-B2F4-504B26F262D5}"/>
    <cellStyle name="20% - Accent2 4 4 5 3" xfId="4589" xr:uid="{B28C5FA6-92D0-4550-AE39-8C98A5E24065}"/>
    <cellStyle name="20% - Accent2 4 4 5 3 2" xfId="4590" xr:uid="{20AB091B-4DE0-4100-9F98-78BF1B7D822F}"/>
    <cellStyle name="20% - Accent2 4 4 5 3 2 2" xfId="4591" xr:uid="{E0DAC782-2C1F-41F0-9AE1-11CAB767F168}"/>
    <cellStyle name="20% - Accent2 4 4 5 3 3" xfId="4592" xr:uid="{17BCC8F3-195D-44D2-A6D6-ED28710B67DE}"/>
    <cellStyle name="20% - Accent2 4 4 5 4" xfId="4593" xr:uid="{9CB91A62-F106-438C-BCE5-15E080B88FDF}"/>
    <cellStyle name="20% - Accent2 4 4 5 4 2" xfId="4594" xr:uid="{CD06471A-9EB7-450F-A360-B122AA8913F5}"/>
    <cellStyle name="20% - Accent2 4 4 5 5" xfId="4595" xr:uid="{EDB920F2-6B8A-4AAA-ADA6-4433E98ACF10}"/>
    <cellStyle name="20% - Accent2 4 4 6" xfId="4596" xr:uid="{8908FD67-CC2A-4536-BCF8-0030E89141EA}"/>
    <cellStyle name="20% - Accent2 4 4 6 2" xfId="4597" xr:uid="{E7CBEBD1-E39E-4ABC-B3A8-41FF4668158E}"/>
    <cellStyle name="20% - Accent2 4 4 6 2 2" xfId="4598" xr:uid="{7165B010-EF1E-489A-A88F-3FFD8D23FA6F}"/>
    <cellStyle name="20% - Accent2 4 4 6 2 2 2" xfId="4599" xr:uid="{C07DCD62-DBF4-4888-A4F6-B449FCFFEDF4}"/>
    <cellStyle name="20% - Accent2 4 4 6 2 3" xfId="4600" xr:uid="{B9C76936-DAB7-4661-B9D9-6AE4E4B08F11}"/>
    <cellStyle name="20% - Accent2 4 4 6 3" xfId="4601" xr:uid="{3D38955D-BFCC-499B-8C72-066E039F3EBC}"/>
    <cellStyle name="20% - Accent2 4 4 6 3 2" xfId="4602" xr:uid="{181E85D3-64BE-4D54-82D4-83174E20C7BC}"/>
    <cellStyle name="20% - Accent2 4 4 6 4" xfId="4603" xr:uid="{3FCEA2EA-D63D-4939-865B-6F825B993067}"/>
    <cellStyle name="20% - Accent2 4 4 7" xfId="4604" xr:uid="{935491C0-A48B-40B6-8C73-EB13DACD6578}"/>
    <cellStyle name="20% - Accent2 4 4 7 2" xfId="4605" xr:uid="{5FDCC3D0-32FF-4D68-BFE0-68D720393886}"/>
    <cellStyle name="20% - Accent2 4 4 7 2 2" xfId="4606" xr:uid="{497020F7-8C9C-40CD-9EB5-15593AFBABE0}"/>
    <cellStyle name="20% - Accent2 4 4 7 3" xfId="4607" xr:uid="{A84487B4-8765-444A-AF2C-96E00721EE2B}"/>
    <cellStyle name="20% - Accent2 4 4 8" xfId="4608" xr:uid="{3981BFEC-BA88-49FD-BA50-A67D840EB969}"/>
    <cellStyle name="20% - Accent2 4 4 8 2" xfId="4609" xr:uid="{9D93B510-A355-4C5D-B1F8-279D996C13AE}"/>
    <cellStyle name="20% - Accent2 4 4 9" xfId="4610" xr:uid="{DAF87743-CF8C-443F-BBC4-6073136FC6DF}"/>
    <cellStyle name="20% - Accent2 4 4 9 2" xfId="4611" xr:uid="{A493B621-D8C7-41D7-B367-A0983E68DDDD}"/>
    <cellStyle name="20% - Accent2 4 5" xfId="4612" xr:uid="{2DFC5B7E-FFB8-478D-BDF4-8E31054EDFF8}"/>
    <cellStyle name="20% - Accent2 4 5 2" xfId="4613" xr:uid="{B78E44AD-6E10-4414-B889-88993F1D5533}"/>
    <cellStyle name="20% - Accent2 4 5 2 2" xfId="4614" xr:uid="{19383ADC-CFA3-4317-B255-339C6F2C4583}"/>
    <cellStyle name="20% - Accent2 4 5 2 2 2" xfId="4615" xr:uid="{D677B402-A1FC-427F-AAAF-583545C75F4D}"/>
    <cellStyle name="20% - Accent2 4 5 2 2 2 2" xfId="4616" xr:uid="{1339BA2B-7469-4386-A3FF-F0EBBD9A120B}"/>
    <cellStyle name="20% - Accent2 4 5 2 2 2 2 2" xfId="4617" xr:uid="{5371520D-9DB3-41A4-8702-8C9FF2013A55}"/>
    <cellStyle name="20% - Accent2 4 5 2 2 2 3" xfId="4618" xr:uid="{71542570-9A83-4D20-A870-5BF6CF626699}"/>
    <cellStyle name="20% - Accent2 4 5 2 2 3" xfId="4619" xr:uid="{8EDB3BC5-96DD-4560-A0AA-C0644A7BD5F5}"/>
    <cellStyle name="20% - Accent2 4 5 2 2 3 2" xfId="4620" xr:uid="{0D6296E3-43EC-4655-B076-DC33A10CDB5A}"/>
    <cellStyle name="20% - Accent2 4 5 2 2 4" xfId="4621" xr:uid="{4FB5D0C8-07B0-4F0D-A16A-1480A919E641}"/>
    <cellStyle name="20% - Accent2 4 5 2 3" xfId="4622" xr:uid="{958D5BA7-2D4F-4607-8AB1-8F077BC81B31}"/>
    <cellStyle name="20% - Accent2 4 5 2 3 2" xfId="4623" xr:uid="{91ED5A44-7F4C-453B-962D-87D5C5338C97}"/>
    <cellStyle name="20% - Accent2 4 5 2 3 2 2" xfId="4624" xr:uid="{EA4556BD-C2DE-40C3-B77D-366678E3E515}"/>
    <cellStyle name="20% - Accent2 4 5 2 3 3" xfId="4625" xr:uid="{375E22EC-8F0A-4D35-878C-7F41EE7D85AA}"/>
    <cellStyle name="20% - Accent2 4 5 2 4" xfId="4626" xr:uid="{05449739-71DD-497C-A119-B83BE908FCEC}"/>
    <cellStyle name="20% - Accent2 4 5 2 4 2" xfId="4627" xr:uid="{B9E23FC8-4EC0-4F02-B454-E5CEFC2678ED}"/>
    <cellStyle name="20% - Accent2 4 5 2 5" xfId="4628" xr:uid="{122EFBDE-41A6-4239-BD3A-864B3E06A989}"/>
    <cellStyle name="20% - Accent2 4 5 2 5 2" xfId="4629" xr:uid="{B8D06AE4-A1D7-4DF4-9893-94DF4C99C810}"/>
    <cellStyle name="20% - Accent2 4 5 2 6" xfId="4630" xr:uid="{1D33E534-C840-4C17-A215-6AD95D166F58}"/>
    <cellStyle name="20% - Accent2 4 5 2 7" xfId="4631" xr:uid="{40413333-2BB2-489D-9132-FB7A9BEEB03E}"/>
    <cellStyle name="20% - Accent2 4 5 3" xfId="4632" xr:uid="{24E97C3B-6E19-478A-997E-DFC1A4AB9A20}"/>
    <cellStyle name="20% - Accent2 4 5 3 2" xfId="4633" xr:uid="{E87324F2-A3D0-46A6-AC5D-D52952E93EC1}"/>
    <cellStyle name="20% - Accent2 4 5 3 2 2" xfId="4634" xr:uid="{EAEE0651-0183-43C0-A1FF-5B1408D9FA04}"/>
    <cellStyle name="20% - Accent2 4 5 3 2 2 2" xfId="4635" xr:uid="{9C6F7CE9-DDDD-4469-B529-DF1AAF02F4C0}"/>
    <cellStyle name="20% - Accent2 4 5 3 2 2 2 2" xfId="4636" xr:uid="{EBA638FB-EDD7-4F6E-87EB-6878E6D37A9E}"/>
    <cellStyle name="20% - Accent2 4 5 3 2 2 3" xfId="4637" xr:uid="{DEA0A2DC-EE6B-4642-90EB-1BDDD32A0686}"/>
    <cellStyle name="20% - Accent2 4 5 3 2 3" xfId="4638" xr:uid="{DC21C9B2-6BCB-4243-9976-4CCBC17BBB26}"/>
    <cellStyle name="20% - Accent2 4 5 3 2 3 2" xfId="4639" xr:uid="{BBEAF075-AA57-4D6A-82F0-94EC9EC0242F}"/>
    <cellStyle name="20% - Accent2 4 5 3 2 4" xfId="4640" xr:uid="{493B7553-695A-47C1-AFAD-B60E73AD7464}"/>
    <cellStyle name="20% - Accent2 4 5 3 3" xfId="4641" xr:uid="{8DCDFABE-B219-4621-93AF-7B9A79FE517E}"/>
    <cellStyle name="20% - Accent2 4 5 3 3 2" xfId="4642" xr:uid="{3FABB304-FC0C-49C0-8BCD-4BBB8299B895}"/>
    <cellStyle name="20% - Accent2 4 5 3 3 2 2" xfId="4643" xr:uid="{62E19EF3-8164-482E-B582-941DE8CCBF71}"/>
    <cellStyle name="20% - Accent2 4 5 3 3 3" xfId="4644" xr:uid="{63D0F2F2-62AE-4323-9730-809F627DC158}"/>
    <cellStyle name="20% - Accent2 4 5 3 4" xfId="4645" xr:uid="{5A97E498-BB99-41AB-9798-BEC6C3B24869}"/>
    <cellStyle name="20% - Accent2 4 5 3 4 2" xfId="4646" xr:uid="{1C285E79-B8E1-43A3-9954-D5E986F2BEB3}"/>
    <cellStyle name="20% - Accent2 4 5 3 5" xfId="4647" xr:uid="{0A7B1CFD-C797-42F9-9153-02F800F1465C}"/>
    <cellStyle name="20% - Accent2 4 5 4" xfId="4648" xr:uid="{1E49370F-0D73-458D-B634-18F4AAE9CACD}"/>
    <cellStyle name="20% - Accent2 4 5 4 2" xfId="4649" xr:uid="{69FA8E24-A858-48AE-806C-DA9F96B26254}"/>
    <cellStyle name="20% - Accent2 4 5 4 2 2" xfId="4650" xr:uid="{1589BE4E-A3C8-410B-A480-D844F4DDA3A2}"/>
    <cellStyle name="20% - Accent2 4 5 4 2 2 2" xfId="4651" xr:uid="{CBBE4143-4522-448B-BAA2-F7E46757DBEC}"/>
    <cellStyle name="20% - Accent2 4 5 4 2 3" xfId="4652" xr:uid="{F29FF495-E6B1-484B-A95E-30B217F10140}"/>
    <cellStyle name="20% - Accent2 4 5 4 3" xfId="4653" xr:uid="{7CE7FCCE-040C-486C-B159-4A9D7535CC50}"/>
    <cellStyle name="20% - Accent2 4 5 4 3 2" xfId="4654" xr:uid="{C5FEAA0C-6D4F-4C37-9051-5E3332E484CC}"/>
    <cellStyle name="20% - Accent2 4 5 4 4" xfId="4655" xr:uid="{B992A24F-85AD-4B59-9ABE-0408434995BA}"/>
    <cellStyle name="20% - Accent2 4 5 5" xfId="4656" xr:uid="{682BE3B7-026E-4FB8-9813-9A7B2E840E56}"/>
    <cellStyle name="20% - Accent2 4 5 5 2" xfId="4657" xr:uid="{33CA7601-C713-4DAA-88F2-1F0197AA0847}"/>
    <cellStyle name="20% - Accent2 4 5 5 2 2" xfId="4658" xr:uid="{6F2D2AA5-52FA-41AD-A64F-21F6713FA72E}"/>
    <cellStyle name="20% - Accent2 4 5 5 3" xfId="4659" xr:uid="{284624F6-98EB-46C3-9644-0568554903C2}"/>
    <cellStyle name="20% - Accent2 4 5 6" xfId="4660" xr:uid="{4EA81EF3-825D-4343-986B-2CF4538A7B6F}"/>
    <cellStyle name="20% - Accent2 4 5 6 2" xfId="4661" xr:uid="{8FE67417-8F52-4FE3-A9B8-03ACF882C9D2}"/>
    <cellStyle name="20% - Accent2 4 5 7" xfId="4662" xr:uid="{7B51CB69-B7A8-4C5B-951B-AFD371CAA75D}"/>
    <cellStyle name="20% - Accent2 4 5 7 2" xfId="4663" xr:uid="{6EB1BBF9-59BB-49A7-8170-2F2669BCC4E1}"/>
    <cellStyle name="20% - Accent2 4 5 8" xfId="4664" xr:uid="{26941F63-450D-4559-BB09-C6DFEEE382FE}"/>
    <cellStyle name="20% - Accent2 4 5 9" xfId="4665" xr:uid="{59236EFB-1EDF-49CC-B53C-4CC2AA2DB660}"/>
    <cellStyle name="20% - Accent2 4 6" xfId="4666" xr:uid="{90B14CC1-FE24-45BB-9344-56B6647C760E}"/>
    <cellStyle name="20% - Accent2 4 6 2" xfId="4667" xr:uid="{AC37CB1E-BEBC-4842-956F-C5CB6181B3D7}"/>
    <cellStyle name="20% - Accent2 4 6 2 2" xfId="4668" xr:uid="{66BD5932-39C1-4C9B-9CD2-4F4BB8098D59}"/>
    <cellStyle name="20% - Accent2 4 6 2 2 2" xfId="4669" xr:uid="{FF1513B1-F962-4428-9F71-2C43D17C1925}"/>
    <cellStyle name="20% - Accent2 4 6 2 2 2 2" xfId="4670" xr:uid="{01DF3FAB-DA27-4D86-A886-3A0826880D65}"/>
    <cellStyle name="20% - Accent2 4 6 2 2 2 2 2" xfId="4671" xr:uid="{99A96B12-59EC-49C2-9697-9F02FA7AA406}"/>
    <cellStyle name="20% - Accent2 4 6 2 2 2 3" xfId="4672" xr:uid="{3A1135C3-4ACD-49EC-B96A-7B3FD964C3A1}"/>
    <cellStyle name="20% - Accent2 4 6 2 2 3" xfId="4673" xr:uid="{CD229895-122A-4ED4-8497-5C9232450926}"/>
    <cellStyle name="20% - Accent2 4 6 2 2 3 2" xfId="4674" xr:uid="{46E7F0B3-00D8-45FD-BC6B-DB84E19289D2}"/>
    <cellStyle name="20% - Accent2 4 6 2 2 4" xfId="4675" xr:uid="{CF109C44-CA1B-4188-A0A2-9370ED2FAA29}"/>
    <cellStyle name="20% - Accent2 4 6 2 3" xfId="4676" xr:uid="{42082FE7-F149-4CF7-A152-DF09FEE4022E}"/>
    <cellStyle name="20% - Accent2 4 6 2 3 2" xfId="4677" xr:uid="{AF868A0F-B423-4290-A3EC-7D0B1697BB9D}"/>
    <cellStyle name="20% - Accent2 4 6 2 3 2 2" xfId="4678" xr:uid="{B52E367E-BDB2-4686-AAE2-520F4CF863E2}"/>
    <cellStyle name="20% - Accent2 4 6 2 3 3" xfId="4679" xr:uid="{D96F2E8B-A573-4D85-A0C4-3A4C2A025FA9}"/>
    <cellStyle name="20% - Accent2 4 6 2 4" xfId="4680" xr:uid="{EFCB4A6C-FB96-4751-A403-E9C0FFF9A78F}"/>
    <cellStyle name="20% - Accent2 4 6 2 4 2" xfId="4681" xr:uid="{B27FB3D3-5A83-45D2-9F4C-E2A30B1E2828}"/>
    <cellStyle name="20% - Accent2 4 6 2 5" xfId="4682" xr:uid="{B2258528-0318-4BB6-903B-71ADDAA57F2D}"/>
    <cellStyle name="20% - Accent2 4 6 3" xfId="4683" xr:uid="{6608206E-02E1-46C2-86CB-444686511024}"/>
    <cellStyle name="20% - Accent2 4 6 3 2" xfId="4684" xr:uid="{ED88DC3B-C3D5-48EE-89ED-666B68B35289}"/>
    <cellStyle name="20% - Accent2 4 6 3 2 2" xfId="4685" xr:uid="{3AD79A7A-8997-4F1C-BF9D-0B5AEA713494}"/>
    <cellStyle name="20% - Accent2 4 6 3 2 2 2" xfId="4686" xr:uid="{815C9555-DACB-4264-9FE9-375BFC4CFB21}"/>
    <cellStyle name="20% - Accent2 4 6 3 2 3" xfId="4687" xr:uid="{2BEADAD7-8864-4C93-B035-EFDF1A4CCEB1}"/>
    <cellStyle name="20% - Accent2 4 6 3 3" xfId="4688" xr:uid="{4D41720C-5875-490F-9C80-F52BEB4EC603}"/>
    <cellStyle name="20% - Accent2 4 6 3 3 2" xfId="4689" xr:uid="{131CB6DF-FDEF-4838-A1F7-DE2EC1E8753A}"/>
    <cellStyle name="20% - Accent2 4 6 3 4" xfId="4690" xr:uid="{909A5AE5-717D-46CE-8385-FD2279B4F895}"/>
    <cellStyle name="20% - Accent2 4 6 4" xfId="4691" xr:uid="{E4E5156F-2B42-4FAF-AC4A-8E0689FE315A}"/>
    <cellStyle name="20% - Accent2 4 6 4 2" xfId="4692" xr:uid="{23A34E90-34DB-4481-AF7C-EA68272A3F40}"/>
    <cellStyle name="20% - Accent2 4 6 4 2 2" xfId="4693" xr:uid="{D3942AB0-08C4-496E-B494-0E420E414945}"/>
    <cellStyle name="20% - Accent2 4 6 4 3" xfId="4694" xr:uid="{DC387E71-4357-4225-99F0-37C1B8758E55}"/>
    <cellStyle name="20% - Accent2 4 6 5" xfId="4695" xr:uid="{7061A43C-92EB-42E7-9204-0B492D0CD406}"/>
    <cellStyle name="20% - Accent2 4 6 5 2" xfId="4696" xr:uid="{3017F8BB-FA04-4354-B8E5-DB8CE5B6B823}"/>
    <cellStyle name="20% - Accent2 4 6 6" xfId="4697" xr:uid="{2E2AE31D-50FA-427C-AB82-34D7006CC794}"/>
    <cellStyle name="20% - Accent2 4 6 6 2" xfId="4698" xr:uid="{DE712E9C-B4FA-4512-9557-4418BEF22F72}"/>
    <cellStyle name="20% - Accent2 4 6 7" xfId="4699" xr:uid="{7FADB0C2-3F80-4B0C-BBFF-B3615FEAB345}"/>
    <cellStyle name="20% - Accent2 4 6 8" xfId="4700" xr:uid="{670355EA-BE27-4F2A-B094-A875B7544851}"/>
    <cellStyle name="20% - Accent2 4 7" xfId="4701" xr:uid="{7416621E-D7BD-4278-A766-E46E395EC63C}"/>
    <cellStyle name="20% - Accent2 4 7 2" xfId="4702" xr:uid="{169AFCDF-0D18-4A29-B130-341066CC305B}"/>
    <cellStyle name="20% - Accent2 4 7 2 2" xfId="4703" xr:uid="{314C6F21-4566-48BC-AA2E-C9B091A0FDDC}"/>
    <cellStyle name="20% - Accent2 4 7 2 2 2" xfId="4704" xr:uid="{BFE77F73-A147-4D85-874D-819078416192}"/>
    <cellStyle name="20% - Accent2 4 7 2 2 2 2" xfId="4705" xr:uid="{F300CB3C-D17E-4281-95D8-0FB156DA7640}"/>
    <cellStyle name="20% - Accent2 4 7 2 2 3" xfId="4706" xr:uid="{54C5DD89-5151-423A-8424-30E50CE5A51C}"/>
    <cellStyle name="20% - Accent2 4 7 2 3" xfId="4707" xr:uid="{4E7D5004-025D-4DEF-B03B-46D8D7F7BDAC}"/>
    <cellStyle name="20% - Accent2 4 7 2 3 2" xfId="4708" xr:uid="{CAEEE7E3-49A5-43DD-9622-1ADD08FAC389}"/>
    <cellStyle name="20% - Accent2 4 7 2 4" xfId="4709" xr:uid="{0B32EABC-44FF-4943-B21D-5271DA01E9C5}"/>
    <cellStyle name="20% - Accent2 4 7 3" xfId="4710" xr:uid="{6B36A9BC-D02C-4A84-9CA3-2B27FA8956E5}"/>
    <cellStyle name="20% - Accent2 4 7 3 2" xfId="4711" xr:uid="{ABBB1D66-4993-4907-BF6A-7586182D4DD7}"/>
    <cellStyle name="20% - Accent2 4 7 3 2 2" xfId="4712" xr:uid="{0D44E044-41DB-4C90-B738-8708AF0AF921}"/>
    <cellStyle name="20% - Accent2 4 7 3 3" xfId="4713" xr:uid="{0DAE4C9B-AD2D-49F0-A935-9EA2A1112A91}"/>
    <cellStyle name="20% - Accent2 4 7 4" xfId="4714" xr:uid="{15CB7D44-43FF-458D-A01A-1305A1E9CFD3}"/>
    <cellStyle name="20% - Accent2 4 7 4 2" xfId="4715" xr:uid="{544BA26C-D687-4535-BA36-49D1365F3A89}"/>
    <cellStyle name="20% - Accent2 4 7 5" xfId="4716" xr:uid="{62E48D1C-96D7-412C-84B8-C2A8C6B26F33}"/>
    <cellStyle name="20% - Accent2 4 8" xfId="4717" xr:uid="{D28468C9-E211-4C35-B794-EA467771D2FD}"/>
    <cellStyle name="20% - Accent2 4 8 2" xfId="4718" xr:uid="{2BD606F9-4288-46AD-A43C-FF9404B20B35}"/>
    <cellStyle name="20% - Accent2 4 8 2 2" xfId="4719" xr:uid="{638A0F05-C93A-4869-8444-4B3998AD8D28}"/>
    <cellStyle name="20% - Accent2 4 8 2 2 2" xfId="4720" xr:uid="{55E8118A-621B-49CE-B362-B7C8D489AED2}"/>
    <cellStyle name="20% - Accent2 4 8 2 2 2 2" xfId="4721" xr:uid="{4DDBA0E0-3415-48F7-ACD1-28D6BF547664}"/>
    <cellStyle name="20% - Accent2 4 8 2 2 3" xfId="4722" xr:uid="{083D7668-24C6-485B-9F9B-A2DB573C9C24}"/>
    <cellStyle name="20% - Accent2 4 8 2 3" xfId="4723" xr:uid="{29B167FB-42F0-4AB8-B899-5B1F0F5E988A}"/>
    <cellStyle name="20% - Accent2 4 8 2 3 2" xfId="4724" xr:uid="{0E343281-241C-4A97-8BEE-06474C224980}"/>
    <cellStyle name="20% - Accent2 4 8 2 4" xfId="4725" xr:uid="{2EF3BF5E-01C7-4122-A6D6-9DF3B71F8437}"/>
    <cellStyle name="20% - Accent2 4 8 3" xfId="4726" xr:uid="{1D11A30C-6F31-4B82-9AC7-9BCB7DB417EA}"/>
    <cellStyle name="20% - Accent2 4 8 3 2" xfId="4727" xr:uid="{101968FE-52FA-4878-8C98-D66DC82DECFD}"/>
    <cellStyle name="20% - Accent2 4 8 3 2 2" xfId="4728" xr:uid="{0B223D55-AB88-44D1-AD67-4D6B4961167C}"/>
    <cellStyle name="20% - Accent2 4 8 3 3" xfId="4729" xr:uid="{4283B8A9-F280-4C1F-803E-DC893D2C8BDB}"/>
    <cellStyle name="20% - Accent2 4 8 4" xfId="4730" xr:uid="{81C13A79-FBD3-40A0-8C8B-0762A2C4591B}"/>
    <cellStyle name="20% - Accent2 4 8 4 2" xfId="4731" xr:uid="{51D37DEE-CE03-47F2-8DB1-31A9026476EA}"/>
    <cellStyle name="20% - Accent2 4 8 5" xfId="4732" xr:uid="{E01B37DC-909D-4878-8DC6-BC1720EF3061}"/>
    <cellStyle name="20% - Accent2 4 9" xfId="4733" xr:uid="{562071EF-8DE1-4222-A3D9-3F3A2CCD8F8C}"/>
    <cellStyle name="20% - Accent2 4 9 2" xfId="4734" xr:uid="{D9A041E9-CBC2-44F4-BA1D-CA55FC45D060}"/>
    <cellStyle name="20% - Accent2 4 9 2 2" xfId="4735" xr:uid="{B211B09C-20B4-4096-9409-DDBA222A501C}"/>
    <cellStyle name="20% - Accent2 4 9 2 2 2" xfId="4736" xr:uid="{EE754B9E-8692-4A4F-BE8C-883AFF195675}"/>
    <cellStyle name="20% - Accent2 4 9 2 2 2 2" xfId="4737" xr:uid="{00A36861-6A09-4A7F-8E6F-8E229128FA8A}"/>
    <cellStyle name="20% - Accent2 4 9 2 2 3" xfId="4738" xr:uid="{4315AF43-6DC2-462F-B908-30FB08EC276B}"/>
    <cellStyle name="20% - Accent2 4 9 2 3" xfId="4739" xr:uid="{720F931F-E3EE-4464-B578-311E91A0578A}"/>
    <cellStyle name="20% - Accent2 4 9 2 3 2" xfId="4740" xr:uid="{523A0590-6C2F-41C2-9A61-58B5AE8930AE}"/>
    <cellStyle name="20% - Accent2 4 9 2 4" xfId="4741" xr:uid="{6063C1F5-C640-41CD-BAE0-36693544ACFC}"/>
    <cellStyle name="20% - Accent2 4 9 3" xfId="4742" xr:uid="{00FC80A0-25C4-4278-85B0-B9111351D721}"/>
    <cellStyle name="20% - Accent2 4 9 3 2" xfId="4743" xr:uid="{41462A57-2B36-4EEE-AB7F-F4C13050ECB1}"/>
    <cellStyle name="20% - Accent2 4 9 3 2 2" xfId="4744" xr:uid="{10FE3872-09DE-476B-BD27-C9652AB6E35D}"/>
    <cellStyle name="20% - Accent2 4 9 3 3" xfId="4745" xr:uid="{D7D55873-F5DC-4ACF-AD57-58E41B2DFC07}"/>
    <cellStyle name="20% - Accent2 4 9 4" xfId="4746" xr:uid="{8C1A2CB2-9853-4686-B04E-252DB1553ADB}"/>
    <cellStyle name="20% - Accent2 4 9 4 2" xfId="4747" xr:uid="{DE885FE0-57A7-4B3E-BEA4-A3DE75F8EE2C}"/>
    <cellStyle name="20% - Accent2 4 9 5" xfId="4748" xr:uid="{1537E4AE-36A8-4255-9EEE-A4485EF3342A}"/>
    <cellStyle name="20% - Accent2 4_Asset Register (new)" xfId="4749" xr:uid="{F75EA63C-CDE8-4146-9261-222FEBEE9F98}"/>
    <cellStyle name="20% - Accent2 5" xfId="4750" xr:uid="{BAE44165-535C-4C25-8A0A-0B9014429130}"/>
    <cellStyle name="20% - Accent2 5 10" xfId="4751" xr:uid="{597AD6DD-F618-484F-AB30-3D5E1B49D527}"/>
    <cellStyle name="20% - Accent2 5 10 2" xfId="4752" xr:uid="{D54559C9-8366-44D4-85B1-28C2BB50846A}"/>
    <cellStyle name="20% - Accent2 5 11" xfId="4753" xr:uid="{777B6785-F888-486A-8D8D-56CD104F8E6B}"/>
    <cellStyle name="20% - Accent2 5 12" xfId="4754" xr:uid="{FD662505-BF51-4296-A462-E9280505D289}"/>
    <cellStyle name="20% - Accent2 5 2" xfId="4755" xr:uid="{FF5202D1-39FE-4876-91D8-EAE147137586}"/>
    <cellStyle name="20% - Accent2 5 2 10" xfId="4756" xr:uid="{66D18066-3474-417B-A682-EA74B565C291}"/>
    <cellStyle name="20% - Accent2 5 2 11" xfId="4757" xr:uid="{4394D9AC-D43C-432F-A967-E8DF317C0477}"/>
    <cellStyle name="20% - Accent2 5 2 2" xfId="4758" xr:uid="{2B120A08-534E-4C6A-9C3E-B546EF6590C9}"/>
    <cellStyle name="20% - Accent2 5 2 2 2" xfId="4759" xr:uid="{68E66A38-CCD2-48DA-BA6B-CE040CF81CE8}"/>
    <cellStyle name="20% - Accent2 5 2 2 2 2" xfId="4760" xr:uid="{6D17EE98-B71A-46D3-B567-CAC39958E505}"/>
    <cellStyle name="20% - Accent2 5 2 2 2 2 2" xfId="4761" xr:uid="{5A11051D-48EA-48EB-9727-3739AD9E0045}"/>
    <cellStyle name="20% - Accent2 5 2 2 2 2 2 2" xfId="4762" xr:uid="{C2AEC6DE-D592-4B3E-A525-89B068900E8E}"/>
    <cellStyle name="20% - Accent2 5 2 2 2 2 3" xfId="4763" xr:uid="{5AA1DD63-D361-45B5-9F43-E43893913B0D}"/>
    <cellStyle name="20% - Accent2 5 2 2 2 3" xfId="4764" xr:uid="{E17452A4-57E6-48B8-BC9B-19CF86E03CE0}"/>
    <cellStyle name="20% - Accent2 5 2 2 2 3 2" xfId="4765" xr:uid="{AAC6D0EF-FAAF-4E0D-AE15-3129EEC38648}"/>
    <cellStyle name="20% - Accent2 5 2 2 2 4" xfId="4766" xr:uid="{4D59F6BC-DF41-4FC6-A968-14F1FA999261}"/>
    <cellStyle name="20% - Accent2 5 2 2 2 5" xfId="4767" xr:uid="{BE31C776-6190-45BC-906A-5484E149BD30}"/>
    <cellStyle name="20% - Accent2 5 2 2 3" xfId="4768" xr:uid="{6DE39B4A-3698-4E75-B804-62667564720B}"/>
    <cellStyle name="20% - Accent2 5 2 2 3 2" xfId="4769" xr:uid="{34E3BFA7-97D7-43B9-B58D-177B75A75850}"/>
    <cellStyle name="20% - Accent2 5 2 2 3 2 2" xfId="4770" xr:uid="{5914B0CD-B5DC-4C15-9F1F-DEB7C8A20986}"/>
    <cellStyle name="20% - Accent2 5 2 2 3 3" xfId="4771" xr:uid="{4EABAD8F-2BCB-4118-97AA-442E72E58A77}"/>
    <cellStyle name="20% - Accent2 5 2 2 4" xfId="4772" xr:uid="{9980A1F3-E798-41BE-85DE-3167DBA97EF8}"/>
    <cellStyle name="20% - Accent2 5 2 2 4 2" xfId="4773" xr:uid="{F81D48EB-EE57-4A3E-97E8-E60A5CE5A406}"/>
    <cellStyle name="20% - Accent2 5 2 2 5" xfId="4774" xr:uid="{A7A196E6-51C8-4620-A9DF-2101F05AD0AE}"/>
    <cellStyle name="20% - Accent2 5 2 2 5 2" xfId="4775" xr:uid="{1AFD3BAB-EBD2-4C86-93DC-2F0E4C1D5CAF}"/>
    <cellStyle name="20% - Accent2 5 2 2 6" xfId="4776" xr:uid="{906098F1-AB0B-4761-9D41-DE7A4419363B}"/>
    <cellStyle name="20% - Accent2 5 2 2 7" xfId="4777" xr:uid="{C9D5ECF9-2483-48F0-A378-993F41291F19}"/>
    <cellStyle name="20% - Accent2 5 2 3" xfId="4778" xr:uid="{D3BA8AE5-CA6A-40E8-962D-80AB25D8268D}"/>
    <cellStyle name="20% - Accent2 5 2 3 2" xfId="4779" xr:uid="{FF3947A3-C049-4865-9E73-EB98C505AF6F}"/>
    <cellStyle name="20% - Accent2 5 2 3 2 2" xfId="4780" xr:uid="{ADCA72E9-41DD-48C1-8EE7-1652E0AF0755}"/>
    <cellStyle name="20% - Accent2 5 2 3 2 2 2" xfId="4781" xr:uid="{89A676D9-F640-41C4-91D3-776920A825E4}"/>
    <cellStyle name="20% - Accent2 5 2 3 2 2 2 2" xfId="4782" xr:uid="{B162D980-3CF7-49BA-ACE0-3A77D6252E44}"/>
    <cellStyle name="20% - Accent2 5 2 3 2 2 3" xfId="4783" xr:uid="{F47D0D93-B699-4E3D-AB8D-CC3A7A72879C}"/>
    <cellStyle name="20% - Accent2 5 2 3 2 3" xfId="4784" xr:uid="{0D91AE10-F349-4D94-8A24-8D489D9BBCCB}"/>
    <cellStyle name="20% - Accent2 5 2 3 2 3 2" xfId="4785" xr:uid="{095F44BF-D60E-4A88-80B3-210575FD0AA7}"/>
    <cellStyle name="20% - Accent2 5 2 3 2 4" xfId="4786" xr:uid="{23429D9B-CE88-4962-AE0A-65B0292774BD}"/>
    <cellStyle name="20% - Accent2 5 2 3 2 5" xfId="4787" xr:uid="{5964AB6D-8E2B-4628-B771-80938DFD3EEF}"/>
    <cellStyle name="20% - Accent2 5 2 3 3" xfId="4788" xr:uid="{7DC2D302-7FB9-4085-973F-FA576CC6F4FE}"/>
    <cellStyle name="20% - Accent2 5 2 3 3 2" xfId="4789" xr:uid="{2727B4B8-EFCE-4019-BD80-0F6937E9362F}"/>
    <cellStyle name="20% - Accent2 5 2 3 3 2 2" xfId="4790" xr:uid="{F547C2E9-188A-44A1-BD53-A54C62AB5355}"/>
    <cellStyle name="20% - Accent2 5 2 3 3 3" xfId="4791" xr:uid="{B7A19E4E-077B-4C01-920A-BA52C9172400}"/>
    <cellStyle name="20% - Accent2 5 2 3 4" xfId="4792" xr:uid="{2EC0B310-5574-420D-B896-81EBE8CFD2B5}"/>
    <cellStyle name="20% - Accent2 5 2 3 4 2" xfId="4793" xr:uid="{2298AE69-CCC1-4290-9926-99A9DAE3A9B3}"/>
    <cellStyle name="20% - Accent2 5 2 3 5" xfId="4794" xr:uid="{2A0E2A5F-FAB0-4581-88B2-995F9F64DD45}"/>
    <cellStyle name="20% - Accent2 5 2 3 6" xfId="4795" xr:uid="{8C72A2A5-313E-4AF7-A6A7-96550B0123A9}"/>
    <cellStyle name="20% - Accent2 5 2 4" xfId="4796" xr:uid="{F9BCD50A-29AD-4D32-8772-6C001FCB0AF0}"/>
    <cellStyle name="20% - Accent2 5 2 4 2" xfId="4797" xr:uid="{2A51CA22-F10B-4B74-A771-076733F977A0}"/>
    <cellStyle name="20% - Accent2 5 2 4 2 2" xfId="4798" xr:uid="{ECB78253-3B7E-4F08-91EC-63E5455B0BD9}"/>
    <cellStyle name="20% - Accent2 5 2 4 2 2 2" xfId="4799" xr:uid="{26AA5FCA-26BF-4140-8A9F-5903BF2A660C}"/>
    <cellStyle name="20% - Accent2 5 2 4 2 2 2 2" xfId="4800" xr:uid="{718F5B86-E4C1-4B22-974B-556E7470316F}"/>
    <cellStyle name="20% - Accent2 5 2 4 2 2 3" xfId="4801" xr:uid="{E4507086-C11E-485B-84DB-A7BE858387EB}"/>
    <cellStyle name="20% - Accent2 5 2 4 2 3" xfId="4802" xr:uid="{3300D73B-4B40-42EA-A241-9371EA17AC1A}"/>
    <cellStyle name="20% - Accent2 5 2 4 2 3 2" xfId="4803" xr:uid="{E902D395-103C-4006-B14B-A5499173A8DA}"/>
    <cellStyle name="20% - Accent2 5 2 4 2 4" xfId="4804" xr:uid="{1BD36848-5EAA-4BF3-9F89-F52AFD0D58BE}"/>
    <cellStyle name="20% - Accent2 5 2 4 3" xfId="4805" xr:uid="{7F097CCB-191A-49D4-BC8A-9B339FD99150}"/>
    <cellStyle name="20% - Accent2 5 2 4 3 2" xfId="4806" xr:uid="{3D48D7AC-7021-4F36-A10F-937FA0A81628}"/>
    <cellStyle name="20% - Accent2 5 2 4 3 2 2" xfId="4807" xr:uid="{32A3B811-A671-492C-8971-D95349CE9385}"/>
    <cellStyle name="20% - Accent2 5 2 4 3 3" xfId="4808" xr:uid="{0F7E2523-4C89-4AAF-BEAC-90524B09041A}"/>
    <cellStyle name="20% - Accent2 5 2 4 4" xfId="4809" xr:uid="{82F51EAE-26D2-4E0F-BAF1-141036C3ACAE}"/>
    <cellStyle name="20% - Accent2 5 2 4 4 2" xfId="4810" xr:uid="{663FCC06-1F8D-413D-A01D-7831DD80062B}"/>
    <cellStyle name="20% - Accent2 5 2 4 5" xfId="4811" xr:uid="{0B56EA9F-1CF3-4B47-8F40-49A20E04168D}"/>
    <cellStyle name="20% - Accent2 5 2 4 6" xfId="4812" xr:uid="{E1CF3BAA-232F-4EF9-9AA3-8313D6D4BDF7}"/>
    <cellStyle name="20% - Accent2 5 2 5" xfId="4813" xr:uid="{79724268-B1CA-40B0-86F8-829923643FB7}"/>
    <cellStyle name="20% - Accent2 5 2 5 2" xfId="4814" xr:uid="{BA44873B-CF7F-467B-B708-E8700A21A7BC}"/>
    <cellStyle name="20% - Accent2 5 2 5 2 2" xfId="4815" xr:uid="{A48EE207-E90A-4FE2-99A8-4000E195C25D}"/>
    <cellStyle name="20% - Accent2 5 2 5 2 2 2" xfId="4816" xr:uid="{7FCA89F3-1554-4880-9535-F362AFD025C9}"/>
    <cellStyle name="20% - Accent2 5 2 5 2 2 2 2" xfId="4817" xr:uid="{20B58137-31FF-4983-A119-C66BADBE6DC5}"/>
    <cellStyle name="20% - Accent2 5 2 5 2 2 3" xfId="4818" xr:uid="{45B5010C-E68B-4AC6-91BC-9CE3FDB8DC4D}"/>
    <cellStyle name="20% - Accent2 5 2 5 2 3" xfId="4819" xr:uid="{7A936568-4242-475C-A260-F4E2216497A2}"/>
    <cellStyle name="20% - Accent2 5 2 5 2 3 2" xfId="4820" xr:uid="{92784D33-813F-4071-8E77-F79E4BA9C6BF}"/>
    <cellStyle name="20% - Accent2 5 2 5 2 4" xfId="4821" xr:uid="{0AE5F4E6-C07C-40E2-8AC2-6B423322B3C8}"/>
    <cellStyle name="20% - Accent2 5 2 5 3" xfId="4822" xr:uid="{E64A5290-0921-4DA2-8708-26F2AD541EC8}"/>
    <cellStyle name="20% - Accent2 5 2 5 3 2" xfId="4823" xr:uid="{A0B9FA1C-3C9E-4711-A691-C1FAA3E0E9DC}"/>
    <cellStyle name="20% - Accent2 5 2 5 3 2 2" xfId="4824" xr:uid="{1C022313-FFFF-47AC-AB10-DCB9CE9CEA20}"/>
    <cellStyle name="20% - Accent2 5 2 5 3 3" xfId="4825" xr:uid="{D692F28E-CEC9-442C-A7A7-E7F712E3C771}"/>
    <cellStyle name="20% - Accent2 5 2 5 4" xfId="4826" xr:uid="{253186DC-C4E3-47C7-9E58-F27810E7DD2F}"/>
    <cellStyle name="20% - Accent2 5 2 5 4 2" xfId="4827" xr:uid="{235AA435-3EDF-457F-A191-1E714E01AA7E}"/>
    <cellStyle name="20% - Accent2 5 2 5 5" xfId="4828" xr:uid="{2C9D10CC-F103-4A50-9FA4-B05B101ECF74}"/>
    <cellStyle name="20% - Accent2 5 2 6" xfId="4829" xr:uid="{5BA5ECE0-D799-46B8-B4F5-EB41A3AC9134}"/>
    <cellStyle name="20% - Accent2 5 2 6 2" xfId="4830" xr:uid="{92EA7BE3-5507-4AC3-BC9E-8597CA0D243F}"/>
    <cellStyle name="20% - Accent2 5 2 6 2 2" xfId="4831" xr:uid="{87FBED64-69AD-4ABE-9940-6A7E85220512}"/>
    <cellStyle name="20% - Accent2 5 2 6 2 2 2" xfId="4832" xr:uid="{0E993FA0-3A98-4233-821D-4B5BCA32796C}"/>
    <cellStyle name="20% - Accent2 5 2 6 2 3" xfId="4833" xr:uid="{E971ED57-2170-4A75-BE63-575792F637F7}"/>
    <cellStyle name="20% - Accent2 5 2 6 3" xfId="4834" xr:uid="{1E6DD9F2-D963-4444-AB11-6429AF703877}"/>
    <cellStyle name="20% - Accent2 5 2 6 3 2" xfId="4835" xr:uid="{45D2D782-FC22-466F-847C-46FA63973688}"/>
    <cellStyle name="20% - Accent2 5 2 6 4" xfId="4836" xr:uid="{19FF95C7-15E3-4D49-B563-6CF6FFC6119C}"/>
    <cellStyle name="20% - Accent2 5 2 7" xfId="4837" xr:uid="{518692D0-D327-4061-BCF2-D2AF208821EA}"/>
    <cellStyle name="20% - Accent2 5 2 7 2" xfId="4838" xr:uid="{AEA8ACF9-CBCA-4E60-8B0B-EB625DCFD844}"/>
    <cellStyle name="20% - Accent2 5 2 7 2 2" xfId="4839" xr:uid="{E9B860C6-1EF5-4547-A580-A2CABE0CB6C4}"/>
    <cellStyle name="20% - Accent2 5 2 7 3" xfId="4840" xr:uid="{8B2D10CB-A4A4-4FA7-9132-C035E0ACE6D7}"/>
    <cellStyle name="20% - Accent2 5 2 8" xfId="4841" xr:uid="{934C74D9-D2FC-4D09-8484-A1B80E4651FE}"/>
    <cellStyle name="20% - Accent2 5 2 8 2" xfId="4842" xr:uid="{F3DBD9F5-863B-482B-80D5-FE5F58764B84}"/>
    <cellStyle name="20% - Accent2 5 2 9" xfId="4843" xr:uid="{7A84390C-B337-4B84-AE18-8F5EC697B2DC}"/>
    <cellStyle name="20% - Accent2 5 2 9 2" xfId="4844" xr:uid="{3E02324A-327F-4BD8-80FD-5C1FE0DB9508}"/>
    <cellStyle name="20% - Accent2 5 3" xfId="4845" xr:uid="{E0EC90DB-77A6-4144-B3AA-8F4DC76AF163}"/>
    <cellStyle name="20% - Accent2 5 3 2" xfId="4846" xr:uid="{3DE19DCF-3624-4DAD-A9CF-F7BBB4CBCF3F}"/>
    <cellStyle name="20% - Accent2 5 3 2 2" xfId="4847" xr:uid="{CB174E7B-7927-4CBA-8098-B9E2F6D73F67}"/>
    <cellStyle name="20% - Accent2 5 3 2 2 2" xfId="4848" xr:uid="{65E07352-F4F0-4CA4-980F-50A70E8EFE42}"/>
    <cellStyle name="20% - Accent2 5 3 2 2 2 2" xfId="4849" xr:uid="{505B4754-2CA3-4043-935F-66435FCC280F}"/>
    <cellStyle name="20% - Accent2 5 3 2 2 3" xfId="4850" xr:uid="{DDBCC5DC-8768-4631-9609-8D1AA34F8049}"/>
    <cellStyle name="20% - Accent2 5 3 2 3" xfId="4851" xr:uid="{2801C34B-FE82-4710-9D66-0D66D63384D0}"/>
    <cellStyle name="20% - Accent2 5 3 2 3 2" xfId="4852" xr:uid="{65DA6AD5-205E-4751-9F62-450E753E7E2C}"/>
    <cellStyle name="20% - Accent2 5 3 2 4" xfId="4853" xr:uid="{FDBFBF0D-B70E-448F-A55E-ADC3623083AF}"/>
    <cellStyle name="20% - Accent2 5 3 2 5" xfId="4854" xr:uid="{61DE12B7-CE1D-4E2A-85A5-FDE926EDB022}"/>
    <cellStyle name="20% - Accent2 5 3 3" xfId="4855" xr:uid="{BA4FEA80-EC2C-4C8D-A5F7-BDA3EDA10636}"/>
    <cellStyle name="20% - Accent2 5 3 3 2" xfId="4856" xr:uid="{62C93F70-A260-4ED5-BB71-BAF18170FF4A}"/>
    <cellStyle name="20% - Accent2 5 3 3 2 2" xfId="4857" xr:uid="{7652F6B9-5077-44B4-9E23-F144312DBA50}"/>
    <cellStyle name="20% - Accent2 5 3 3 3" xfId="4858" xr:uid="{DCC58D7F-DB46-4157-98BC-409BAB085A6B}"/>
    <cellStyle name="20% - Accent2 5 3 4" xfId="4859" xr:uid="{3E97F373-3C82-415C-88DA-CBA1B6546178}"/>
    <cellStyle name="20% - Accent2 5 3 4 2" xfId="4860" xr:uid="{E2409AF5-9747-44F5-B7C8-4A1AFE112F54}"/>
    <cellStyle name="20% - Accent2 5 3 5" xfId="4861" xr:uid="{6CF18F01-849A-4D28-B1BB-1EFD9005D47F}"/>
    <cellStyle name="20% - Accent2 5 3 5 2" xfId="4862" xr:uid="{BA8124E6-A2B7-4356-8223-2EFCEF607962}"/>
    <cellStyle name="20% - Accent2 5 3 6" xfId="4863" xr:uid="{DCE0A3A4-5EF0-4B6D-8EF1-FC12F2845F19}"/>
    <cellStyle name="20% - Accent2 5 3 7" xfId="4864" xr:uid="{FA2E4BB7-2733-4967-B3FC-CDE104F01449}"/>
    <cellStyle name="20% - Accent2 5 4" xfId="4865" xr:uid="{212268FB-D76B-4039-8D24-F00D8017B794}"/>
    <cellStyle name="20% - Accent2 5 4 2" xfId="4866" xr:uid="{C5A06373-8259-4AC4-9BF3-574110363387}"/>
    <cellStyle name="20% - Accent2 5 4 2 2" xfId="4867" xr:uid="{808175A4-8D38-42EC-A5BF-585D78A5DE9E}"/>
    <cellStyle name="20% - Accent2 5 4 2 2 2" xfId="4868" xr:uid="{4803BD84-1ECF-4655-9395-8AB3B108926E}"/>
    <cellStyle name="20% - Accent2 5 4 2 2 2 2" xfId="4869" xr:uid="{E3AF0A5F-5D01-44AB-A8A1-F2B44185C026}"/>
    <cellStyle name="20% - Accent2 5 4 2 2 3" xfId="4870" xr:uid="{287FB2CB-DA79-44E7-8F9F-497EFDE861CD}"/>
    <cellStyle name="20% - Accent2 5 4 2 3" xfId="4871" xr:uid="{274A6168-A0F5-4270-9ED9-B729A23730B2}"/>
    <cellStyle name="20% - Accent2 5 4 2 3 2" xfId="4872" xr:uid="{F275C191-003F-4945-9B31-BB66EA7BD96B}"/>
    <cellStyle name="20% - Accent2 5 4 2 4" xfId="4873" xr:uid="{5A151337-B41F-4F01-9452-A0CFFF4DCA42}"/>
    <cellStyle name="20% - Accent2 5 4 2 5" xfId="4874" xr:uid="{872319CD-4C6A-410F-A4BA-56964308B3A2}"/>
    <cellStyle name="20% - Accent2 5 4 3" xfId="4875" xr:uid="{AC1C36D3-7BD7-41D7-A7DE-97FD856A82DB}"/>
    <cellStyle name="20% - Accent2 5 4 3 2" xfId="4876" xr:uid="{F25EA99B-A6B3-4BC3-AA11-0F7AEA6B944D}"/>
    <cellStyle name="20% - Accent2 5 4 3 2 2" xfId="4877" xr:uid="{5BCD9DBE-1923-4297-B9FC-E4D59212006C}"/>
    <cellStyle name="20% - Accent2 5 4 3 3" xfId="4878" xr:uid="{272C5992-0446-4B28-A8C4-62D8AEBED512}"/>
    <cellStyle name="20% - Accent2 5 4 4" xfId="4879" xr:uid="{020E9BC6-D201-40D4-A009-9041C713A656}"/>
    <cellStyle name="20% - Accent2 5 4 4 2" xfId="4880" xr:uid="{2A5D6ECE-169B-4745-BAC6-55813FC69214}"/>
    <cellStyle name="20% - Accent2 5 4 5" xfId="4881" xr:uid="{3C7951F3-B80C-4B16-AD50-6882CEFA6ED9}"/>
    <cellStyle name="20% - Accent2 5 4 6" xfId="4882" xr:uid="{D707D376-1E84-47CD-9C61-108105BEF5BD}"/>
    <cellStyle name="20% - Accent2 5 5" xfId="4883" xr:uid="{6EE6D8BC-4615-484B-96EA-689BCD86E310}"/>
    <cellStyle name="20% - Accent2 5 5 2" xfId="4884" xr:uid="{F09EBCF0-7744-4026-876E-7536216DA3AB}"/>
    <cellStyle name="20% - Accent2 5 5 2 2" xfId="4885" xr:uid="{F5E681FF-37F6-4396-AF0F-2591010FADA9}"/>
    <cellStyle name="20% - Accent2 5 5 2 2 2" xfId="4886" xr:uid="{ECDE2CF4-3656-4F2A-9AF0-74981DAAB0C7}"/>
    <cellStyle name="20% - Accent2 5 5 2 2 2 2" xfId="4887" xr:uid="{5B92F77A-6D12-4332-857F-46FED4D7C26B}"/>
    <cellStyle name="20% - Accent2 5 5 2 2 3" xfId="4888" xr:uid="{FAE8DECC-5F75-4F31-B395-0C545F1FD1AF}"/>
    <cellStyle name="20% - Accent2 5 5 2 3" xfId="4889" xr:uid="{DD36B7BA-4759-4C1C-B5EA-5845F5499A8D}"/>
    <cellStyle name="20% - Accent2 5 5 2 3 2" xfId="4890" xr:uid="{E47FECB4-CFAF-47C1-AEAE-43ADA894E883}"/>
    <cellStyle name="20% - Accent2 5 5 2 4" xfId="4891" xr:uid="{C8809E32-3593-49AC-B5DC-7D98CD7C8559}"/>
    <cellStyle name="20% - Accent2 5 5 3" xfId="4892" xr:uid="{C1FED91B-BB14-4539-A5B1-D5C8DD19117A}"/>
    <cellStyle name="20% - Accent2 5 5 3 2" xfId="4893" xr:uid="{3AFD68AD-316B-439A-8FE4-0DDE0ACE8005}"/>
    <cellStyle name="20% - Accent2 5 5 3 2 2" xfId="4894" xr:uid="{8F1EDE47-8040-4D97-8300-9AAB96AE704D}"/>
    <cellStyle name="20% - Accent2 5 5 3 3" xfId="4895" xr:uid="{39587295-40BA-4724-AFDF-86C9732168B2}"/>
    <cellStyle name="20% - Accent2 5 5 4" xfId="4896" xr:uid="{7C9A5500-5DC8-4650-AE6C-FE16B40E9B80}"/>
    <cellStyle name="20% - Accent2 5 5 4 2" xfId="4897" xr:uid="{D3BE8AE4-575B-4CBD-8AD1-35E392AD8508}"/>
    <cellStyle name="20% - Accent2 5 5 5" xfId="4898" xr:uid="{DAAA40BB-7288-4685-9044-A26891D7A8B1}"/>
    <cellStyle name="20% - Accent2 5 5 6" xfId="4899" xr:uid="{0A2007C7-5D31-40CC-892E-DDE12408226E}"/>
    <cellStyle name="20% - Accent2 5 6" xfId="4900" xr:uid="{87C9548A-F1A9-40F9-8486-0F53EE423EAB}"/>
    <cellStyle name="20% - Accent2 5 6 2" xfId="4901" xr:uid="{9D46A0BA-FFE4-432A-8FFD-3ADB4DF3B42F}"/>
    <cellStyle name="20% - Accent2 5 6 2 2" xfId="4902" xr:uid="{0FDA3756-5C80-4F74-A444-F262BDBA331C}"/>
    <cellStyle name="20% - Accent2 5 6 2 2 2" xfId="4903" xr:uid="{71471679-FF1B-434A-AA9C-1186455A848F}"/>
    <cellStyle name="20% - Accent2 5 6 2 2 2 2" xfId="4904" xr:uid="{72526B80-23E1-4455-97FC-2FC858E92BA1}"/>
    <cellStyle name="20% - Accent2 5 6 2 2 3" xfId="4905" xr:uid="{209C0C19-754C-4F20-BB34-E37B34C71FE7}"/>
    <cellStyle name="20% - Accent2 5 6 2 3" xfId="4906" xr:uid="{35A77392-F257-4306-BF64-190BBF8E7D84}"/>
    <cellStyle name="20% - Accent2 5 6 2 3 2" xfId="4907" xr:uid="{0557E13B-3901-49E4-98A3-1B1B1548A01A}"/>
    <cellStyle name="20% - Accent2 5 6 2 4" xfId="4908" xr:uid="{E28A1DDB-7C3F-4C1B-AA61-DC3B91C21FB3}"/>
    <cellStyle name="20% - Accent2 5 6 3" xfId="4909" xr:uid="{95B006F1-921C-4EDC-AF19-15C2EB6D2D95}"/>
    <cellStyle name="20% - Accent2 5 6 3 2" xfId="4910" xr:uid="{3EE1FC45-E246-4FB1-A722-95E48CD211C4}"/>
    <cellStyle name="20% - Accent2 5 6 3 2 2" xfId="4911" xr:uid="{7504C80F-1F0B-4D57-AD58-14D40FFD59AE}"/>
    <cellStyle name="20% - Accent2 5 6 3 3" xfId="4912" xr:uid="{F6461C3B-97EB-4EAB-B095-7EFBD5F61493}"/>
    <cellStyle name="20% - Accent2 5 6 4" xfId="4913" xr:uid="{5472E186-72AF-4151-B2BB-07205AA6AF67}"/>
    <cellStyle name="20% - Accent2 5 6 4 2" xfId="4914" xr:uid="{2CBEC255-1D2A-4072-87A3-5CC66D9642E4}"/>
    <cellStyle name="20% - Accent2 5 6 5" xfId="4915" xr:uid="{8D8226C1-A990-437F-BC50-A53799D4B5FE}"/>
    <cellStyle name="20% - Accent2 5 7" xfId="4916" xr:uid="{020D00BB-8353-4ABD-BF35-ECBA27C33D11}"/>
    <cellStyle name="20% - Accent2 5 7 2" xfId="4917" xr:uid="{FFB4DE8A-7D66-44CB-9F94-0880399C9F77}"/>
    <cellStyle name="20% - Accent2 5 7 2 2" xfId="4918" xr:uid="{9F253137-BCEB-40D7-A684-B37395A482A2}"/>
    <cellStyle name="20% - Accent2 5 7 2 2 2" xfId="4919" xr:uid="{6E249661-CCDC-403A-AF4C-C1290DBFB18B}"/>
    <cellStyle name="20% - Accent2 5 7 2 3" xfId="4920" xr:uid="{D9670CC7-4381-4E2F-8260-FD015B50F199}"/>
    <cellStyle name="20% - Accent2 5 7 3" xfId="4921" xr:uid="{DCD30196-D9AB-4FCB-91EE-CB6BE2B3AC2F}"/>
    <cellStyle name="20% - Accent2 5 7 3 2" xfId="4922" xr:uid="{BC7F8D3F-1961-4E15-AC71-50256455FE68}"/>
    <cellStyle name="20% - Accent2 5 7 4" xfId="4923" xr:uid="{72641FD9-A6B6-4A3A-AE31-816BA4CE6BBB}"/>
    <cellStyle name="20% - Accent2 5 8" xfId="4924" xr:uid="{8DCEAEB8-2A0F-4228-A319-347AB39276F1}"/>
    <cellStyle name="20% - Accent2 5 8 2" xfId="4925" xr:uid="{E5B7250F-94DF-4A11-81B6-1A38C891EFA5}"/>
    <cellStyle name="20% - Accent2 5 8 2 2" xfId="4926" xr:uid="{0451F635-6F9C-4FEE-B8CF-90FA79829F15}"/>
    <cellStyle name="20% - Accent2 5 8 3" xfId="4927" xr:uid="{84C7F935-FE9A-469F-8FE2-848E4153FEBE}"/>
    <cellStyle name="20% - Accent2 5 9" xfId="4928" xr:uid="{CB394AEC-9502-416D-BF90-751194C8A6AE}"/>
    <cellStyle name="20% - Accent2 5 9 2" xfId="4929" xr:uid="{ADDAFB09-8497-410D-A4C1-F994C74141B1}"/>
    <cellStyle name="20% - Accent2 6" xfId="4930" xr:uid="{9388BD1C-7675-4983-BBAD-1DC352AC6D90}"/>
    <cellStyle name="20% - Accent2 6 10" xfId="4931" xr:uid="{1964CCD0-8375-4153-8211-ABDFC8891D73}"/>
    <cellStyle name="20% - Accent2 6 10 2" xfId="4932" xr:uid="{BB3F25C5-6861-4778-8C8E-90CC9965B470}"/>
    <cellStyle name="20% - Accent2 6 11" xfId="4933" xr:uid="{F2FDF7BE-BC09-43DB-AAD9-98F6BC72CEF6}"/>
    <cellStyle name="20% - Accent2 6 12" xfId="4934" xr:uid="{576BC70D-5827-4CCD-A1C1-F116E18A576B}"/>
    <cellStyle name="20% - Accent2 6 2" xfId="4935" xr:uid="{D943724C-1DB8-4BEB-8B8D-D62EC3A7E220}"/>
    <cellStyle name="20% - Accent2 6 2 10" xfId="4936" xr:uid="{AB3ACD6E-80D5-40B9-BBD5-8885537199C9}"/>
    <cellStyle name="20% - Accent2 6 2 11" xfId="4937" xr:uid="{A0E5D7CC-903A-476C-BE0E-91F3F67BC597}"/>
    <cellStyle name="20% - Accent2 6 2 2" xfId="4938" xr:uid="{DCB21E77-84E1-46C4-8B81-0B7E1D784E9C}"/>
    <cellStyle name="20% - Accent2 6 2 2 2" xfId="4939" xr:uid="{C6FEE985-4B32-4051-B760-EC16210416DA}"/>
    <cellStyle name="20% - Accent2 6 2 2 2 2" xfId="4940" xr:uid="{681BC19E-822C-4601-A0FF-4FC7AF8E451B}"/>
    <cellStyle name="20% - Accent2 6 2 2 2 2 2" xfId="4941" xr:uid="{C335B000-211A-4B0A-8358-1BE6735DCA5E}"/>
    <cellStyle name="20% - Accent2 6 2 2 2 2 2 2" xfId="4942" xr:uid="{745947C6-2004-4CAC-A2A2-972B2C275A7B}"/>
    <cellStyle name="20% - Accent2 6 2 2 2 2 3" xfId="4943" xr:uid="{175E3D6A-9684-4690-A8FA-84B4381FEB5B}"/>
    <cellStyle name="20% - Accent2 6 2 2 2 3" xfId="4944" xr:uid="{611059DC-7A09-4B1F-84D8-D6E411AE6E40}"/>
    <cellStyle name="20% - Accent2 6 2 2 2 3 2" xfId="4945" xr:uid="{1A436CFB-D944-4F90-8923-10FAF095151F}"/>
    <cellStyle name="20% - Accent2 6 2 2 2 4" xfId="4946" xr:uid="{2C083603-42B6-46D5-9444-8338BA10E937}"/>
    <cellStyle name="20% - Accent2 6 2 2 2 5" xfId="4947" xr:uid="{CB483FC3-A606-4EAB-A984-C3946DDC1067}"/>
    <cellStyle name="20% - Accent2 6 2 2 3" xfId="4948" xr:uid="{4A38F2E0-9E01-4D29-8B20-D314C7E1304C}"/>
    <cellStyle name="20% - Accent2 6 2 2 3 2" xfId="4949" xr:uid="{D34B9F07-768A-49A1-87CB-8A03697539CD}"/>
    <cellStyle name="20% - Accent2 6 2 2 3 2 2" xfId="4950" xr:uid="{E92CF40B-2CD8-4BB6-A7F8-AF6F21B77F04}"/>
    <cellStyle name="20% - Accent2 6 2 2 3 3" xfId="4951" xr:uid="{FCFECE83-2762-4DDF-BEE6-43160E2746B8}"/>
    <cellStyle name="20% - Accent2 6 2 2 4" xfId="4952" xr:uid="{6A9BD1B9-220C-47BC-B627-876C7E6D26CA}"/>
    <cellStyle name="20% - Accent2 6 2 2 4 2" xfId="4953" xr:uid="{2329F793-BB38-474F-AC9B-D046F7E13EAC}"/>
    <cellStyle name="20% - Accent2 6 2 2 5" xfId="4954" xr:uid="{794D0018-3B23-41D4-8579-FE0ACDFAA32A}"/>
    <cellStyle name="20% - Accent2 6 2 2 6" xfId="4955" xr:uid="{948C08CA-AEBD-46B1-A954-3AE1AA9881B7}"/>
    <cellStyle name="20% - Accent2 6 2 3" xfId="4956" xr:uid="{015DFEEF-1371-4506-98DD-32B3FBE43B05}"/>
    <cellStyle name="20% - Accent2 6 2 3 2" xfId="4957" xr:uid="{E9397512-0FC4-4252-AB28-3865BB23D0EF}"/>
    <cellStyle name="20% - Accent2 6 2 3 2 2" xfId="4958" xr:uid="{2217C1AF-8655-453E-AC7A-C2E2286907F1}"/>
    <cellStyle name="20% - Accent2 6 2 3 2 2 2" xfId="4959" xr:uid="{39628F6F-A3B8-4161-8BC7-2C65C6D7E45A}"/>
    <cellStyle name="20% - Accent2 6 2 3 2 2 2 2" xfId="4960" xr:uid="{CA057191-172B-4F1D-A393-5BC39AFF7798}"/>
    <cellStyle name="20% - Accent2 6 2 3 2 2 3" xfId="4961" xr:uid="{22CE3B5C-F809-4603-8A10-0E643615586E}"/>
    <cellStyle name="20% - Accent2 6 2 3 2 3" xfId="4962" xr:uid="{CEE06AA0-5846-446E-94D6-168D1A6B737A}"/>
    <cellStyle name="20% - Accent2 6 2 3 2 3 2" xfId="4963" xr:uid="{AD91AEA1-51D9-43C9-AC00-5ECE9B5D7C4D}"/>
    <cellStyle name="20% - Accent2 6 2 3 2 4" xfId="4964" xr:uid="{871EC505-3360-4BE1-84C9-C7AD06027D02}"/>
    <cellStyle name="20% - Accent2 6 2 3 2 5" xfId="4965" xr:uid="{918653E4-1299-4D1D-9068-4C04748D9ACE}"/>
    <cellStyle name="20% - Accent2 6 2 3 3" xfId="4966" xr:uid="{08A97A45-33E2-4517-AE3F-1CD35A391467}"/>
    <cellStyle name="20% - Accent2 6 2 3 3 2" xfId="4967" xr:uid="{12927DBB-CA50-451E-A80A-F3B45394193B}"/>
    <cellStyle name="20% - Accent2 6 2 3 3 2 2" xfId="4968" xr:uid="{A6AE19ED-7B81-4EE0-B0C1-5842334D6AFC}"/>
    <cellStyle name="20% - Accent2 6 2 3 3 3" xfId="4969" xr:uid="{1BD212FE-3721-40DA-94A6-BAADAE15CFD2}"/>
    <cellStyle name="20% - Accent2 6 2 3 4" xfId="4970" xr:uid="{49A070B1-A4DD-4265-9542-7DE12BA494AA}"/>
    <cellStyle name="20% - Accent2 6 2 3 4 2" xfId="4971" xr:uid="{697238AF-6320-4083-BAED-0E50BE2FE1D8}"/>
    <cellStyle name="20% - Accent2 6 2 3 5" xfId="4972" xr:uid="{62F6E235-F60F-4C17-961F-F6150D6C2A16}"/>
    <cellStyle name="20% - Accent2 6 2 3 6" xfId="4973" xr:uid="{C49A3978-59E4-4ED1-BD93-F74835F91219}"/>
    <cellStyle name="20% - Accent2 6 2 4" xfId="4974" xr:uid="{57F56158-9668-41FB-B14E-BCFCFCB83425}"/>
    <cellStyle name="20% - Accent2 6 2 4 2" xfId="4975" xr:uid="{6A00CE8D-5E3A-49EB-A6D5-F0584F633880}"/>
    <cellStyle name="20% - Accent2 6 2 4 2 2" xfId="4976" xr:uid="{A6326099-7041-4393-9F7F-C0600AAD1DD5}"/>
    <cellStyle name="20% - Accent2 6 2 4 2 2 2" xfId="4977" xr:uid="{A370013B-F7E8-4790-B978-0262CC015BDC}"/>
    <cellStyle name="20% - Accent2 6 2 4 2 2 2 2" xfId="4978" xr:uid="{56F8175F-5837-4D60-B734-6DD5943F89C7}"/>
    <cellStyle name="20% - Accent2 6 2 4 2 2 3" xfId="4979" xr:uid="{B1191ECF-883F-43A6-B81E-75B72DE8EA44}"/>
    <cellStyle name="20% - Accent2 6 2 4 2 3" xfId="4980" xr:uid="{EDB7BBF2-3644-479A-A1F3-DEEAAC1FD904}"/>
    <cellStyle name="20% - Accent2 6 2 4 2 3 2" xfId="4981" xr:uid="{7E6E7163-B69A-49A8-8710-E4107B469CB9}"/>
    <cellStyle name="20% - Accent2 6 2 4 2 4" xfId="4982" xr:uid="{F9810D77-BA18-46C8-8F58-6B2F6341CB08}"/>
    <cellStyle name="20% - Accent2 6 2 4 3" xfId="4983" xr:uid="{E760A5BC-D1CA-4B82-ADB2-DDC4BFDAAAA3}"/>
    <cellStyle name="20% - Accent2 6 2 4 3 2" xfId="4984" xr:uid="{81D0827D-95BC-49EF-9BBA-2A8F50656C84}"/>
    <cellStyle name="20% - Accent2 6 2 4 3 2 2" xfId="4985" xr:uid="{DACDD459-A31B-4BBE-B3DB-8DA8C07004C5}"/>
    <cellStyle name="20% - Accent2 6 2 4 3 3" xfId="4986" xr:uid="{AAB9F8DD-FE2E-491E-99FA-7BFD38610170}"/>
    <cellStyle name="20% - Accent2 6 2 4 4" xfId="4987" xr:uid="{500E5E8C-917B-49AF-96F1-2A158A6BEE6E}"/>
    <cellStyle name="20% - Accent2 6 2 4 4 2" xfId="4988" xr:uid="{060414BC-DACA-48C5-9402-079EC7CB2202}"/>
    <cellStyle name="20% - Accent2 6 2 4 5" xfId="4989" xr:uid="{B429CFB7-E4D3-48DA-AA27-2E645448294B}"/>
    <cellStyle name="20% - Accent2 6 2 4 6" xfId="4990" xr:uid="{CDE1FB34-4444-4B52-AE3B-98D1B1FED331}"/>
    <cellStyle name="20% - Accent2 6 2 5" xfId="4991" xr:uid="{F960DA6B-F9FA-465E-A121-94CF6A6FAD54}"/>
    <cellStyle name="20% - Accent2 6 2 5 2" xfId="4992" xr:uid="{DB741106-5667-4888-8959-775F060E92C5}"/>
    <cellStyle name="20% - Accent2 6 2 5 2 2" xfId="4993" xr:uid="{744FAC0F-2640-4F7E-84CC-D3913703591C}"/>
    <cellStyle name="20% - Accent2 6 2 5 2 2 2" xfId="4994" xr:uid="{1D8EBDA1-2F1F-41D4-9D06-6654B4B4ABA9}"/>
    <cellStyle name="20% - Accent2 6 2 5 2 2 2 2" xfId="4995" xr:uid="{BC462ADA-1629-4FA3-8465-AD700FB7C8D6}"/>
    <cellStyle name="20% - Accent2 6 2 5 2 2 3" xfId="4996" xr:uid="{886F3B77-3ECE-4C3C-B802-137C8440B133}"/>
    <cellStyle name="20% - Accent2 6 2 5 2 3" xfId="4997" xr:uid="{7D25CAAC-566D-4907-AC10-BC3355A3E99F}"/>
    <cellStyle name="20% - Accent2 6 2 5 2 3 2" xfId="4998" xr:uid="{D602D9ED-371B-4AA8-886B-66356B9A8268}"/>
    <cellStyle name="20% - Accent2 6 2 5 2 4" xfId="4999" xr:uid="{F6D0CF10-3A92-4D4A-A5F7-1FC66E084993}"/>
    <cellStyle name="20% - Accent2 6 2 5 3" xfId="5000" xr:uid="{6FF6B999-0472-4796-AFC5-C0B7DF2A87B4}"/>
    <cellStyle name="20% - Accent2 6 2 5 3 2" xfId="5001" xr:uid="{C287D4C0-7E98-4230-8B7F-A54E2C47D2FB}"/>
    <cellStyle name="20% - Accent2 6 2 5 3 2 2" xfId="5002" xr:uid="{11C317DF-C725-4721-B4D0-918886247750}"/>
    <cellStyle name="20% - Accent2 6 2 5 3 3" xfId="5003" xr:uid="{BBD6F727-A1FC-4FBD-9973-B8EDE310C126}"/>
    <cellStyle name="20% - Accent2 6 2 5 4" xfId="5004" xr:uid="{BC2347D3-000D-4FB2-A86B-EDC25B2F4BAE}"/>
    <cellStyle name="20% - Accent2 6 2 5 4 2" xfId="5005" xr:uid="{DDDAB57D-F030-49F3-8C52-B8949C5D3C2E}"/>
    <cellStyle name="20% - Accent2 6 2 5 5" xfId="5006" xr:uid="{E751A707-776C-4967-8020-4C2951FB5514}"/>
    <cellStyle name="20% - Accent2 6 2 6" xfId="5007" xr:uid="{686609E1-7F0A-4C32-8B34-F2D19D5B657B}"/>
    <cellStyle name="20% - Accent2 6 2 6 2" xfId="5008" xr:uid="{FC3B54CC-255E-4867-AA42-3C50E6A4BD04}"/>
    <cellStyle name="20% - Accent2 6 2 6 2 2" xfId="5009" xr:uid="{CFA48A0E-9F57-417A-9AC1-0719FFEFF24E}"/>
    <cellStyle name="20% - Accent2 6 2 6 2 2 2" xfId="5010" xr:uid="{18DFBCD9-3E2E-47DE-9218-D1BFFF1B2F29}"/>
    <cellStyle name="20% - Accent2 6 2 6 2 3" xfId="5011" xr:uid="{6A643804-AE5F-4B2E-AC4D-529C51EF79A2}"/>
    <cellStyle name="20% - Accent2 6 2 6 3" xfId="5012" xr:uid="{70833FE7-94DC-4B27-82C1-23C2FF22725A}"/>
    <cellStyle name="20% - Accent2 6 2 6 3 2" xfId="5013" xr:uid="{03F5F26E-50E7-437B-B026-BCE448FB507B}"/>
    <cellStyle name="20% - Accent2 6 2 6 4" xfId="5014" xr:uid="{95122416-C5FD-4752-AD0A-8D6BD0F0F60E}"/>
    <cellStyle name="20% - Accent2 6 2 7" xfId="5015" xr:uid="{267C7282-FC00-4226-A0B5-6E8A2DA4E874}"/>
    <cellStyle name="20% - Accent2 6 2 7 2" xfId="5016" xr:uid="{3CD952BF-880C-4537-88FD-D54B2307C42B}"/>
    <cellStyle name="20% - Accent2 6 2 7 2 2" xfId="5017" xr:uid="{5D16F144-5A7E-440C-AD6C-A257501F9BE6}"/>
    <cellStyle name="20% - Accent2 6 2 7 3" xfId="5018" xr:uid="{5AC72238-E9FA-479E-B741-264C00DC35BC}"/>
    <cellStyle name="20% - Accent2 6 2 8" xfId="5019" xr:uid="{E9855F69-DEEF-4A61-945C-D7B76241C9A7}"/>
    <cellStyle name="20% - Accent2 6 2 8 2" xfId="5020" xr:uid="{DC9FC5EE-EDBD-4F14-8043-817A2F15B47F}"/>
    <cellStyle name="20% - Accent2 6 2 9" xfId="5021" xr:uid="{C51CA64D-077B-47DF-B492-867C52B4B6D4}"/>
    <cellStyle name="20% - Accent2 6 2 9 2" xfId="5022" xr:uid="{C13D0954-93B6-45FB-8CF8-0DCEFDEECF71}"/>
    <cellStyle name="20% - Accent2 6 3" xfId="5023" xr:uid="{C5078B9E-5CC3-4A59-9511-5F6274021D37}"/>
    <cellStyle name="20% - Accent2 6 3 2" xfId="5024" xr:uid="{68ADB49D-40C2-466E-AF1B-C632650C85AD}"/>
    <cellStyle name="20% - Accent2 6 3 2 2" xfId="5025" xr:uid="{B2248C70-B639-468C-85E6-84C1E5D27E68}"/>
    <cellStyle name="20% - Accent2 6 3 2 2 2" xfId="5026" xr:uid="{804DBFF8-C9F2-46AC-92C9-7386806D1BDB}"/>
    <cellStyle name="20% - Accent2 6 3 2 2 2 2" xfId="5027" xr:uid="{993D1430-CD75-4C62-8357-BEBB62EF516A}"/>
    <cellStyle name="20% - Accent2 6 3 2 2 3" xfId="5028" xr:uid="{0FAFCD29-513B-49BB-97DE-CA58E6252983}"/>
    <cellStyle name="20% - Accent2 6 3 2 3" xfId="5029" xr:uid="{5BCAD766-CF26-494A-A085-75C84E15FF32}"/>
    <cellStyle name="20% - Accent2 6 3 2 3 2" xfId="5030" xr:uid="{B23504AA-779E-49B7-92D4-936B1F94E0C3}"/>
    <cellStyle name="20% - Accent2 6 3 2 4" xfId="5031" xr:uid="{564F6E42-08FF-4FAA-9707-2904313AFBA8}"/>
    <cellStyle name="20% - Accent2 6 3 2 5" xfId="5032" xr:uid="{178A80AE-7DD7-4BF0-905C-8FA543F12E11}"/>
    <cellStyle name="20% - Accent2 6 3 3" xfId="5033" xr:uid="{C9AE308A-1D25-4D1E-9B42-DD7958B2C0D7}"/>
    <cellStyle name="20% - Accent2 6 3 3 2" xfId="5034" xr:uid="{70229278-953D-44E4-9248-8F515B2AE75D}"/>
    <cellStyle name="20% - Accent2 6 3 3 2 2" xfId="5035" xr:uid="{4C1ED5F9-4645-4197-B2A0-62D82C2FEFB3}"/>
    <cellStyle name="20% - Accent2 6 3 3 3" xfId="5036" xr:uid="{C3B553EC-0C62-4E09-BDAC-9083C0F7C370}"/>
    <cellStyle name="20% - Accent2 6 3 4" xfId="5037" xr:uid="{16F44212-3594-44BF-B14D-A2C52B047697}"/>
    <cellStyle name="20% - Accent2 6 3 4 2" xfId="5038" xr:uid="{C8C6A682-1D3A-45F7-B093-3DC505667805}"/>
    <cellStyle name="20% - Accent2 6 3 5" xfId="5039" xr:uid="{28FF24F2-1955-4618-9EBF-1D222489B61A}"/>
    <cellStyle name="20% - Accent2 6 3 6" xfId="5040" xr:uid="{85EBFCAF-44D3-4595-B510-166D4561ACDB}"/>
    <cellStyle name="20% - Accent2 6 4" xfId="5041" xr:uid="{CDCBDB72-5945-42DB-8575-94B455E1AC91}"/>
    <cellStyle name="20% - Accent2 6 4 2" xfId="5042" xr:uid="{013F9CA4-1DD5-44B4-B208-4CF063D6F35E}"/>
    <cellStyle name="20% - Accent2 6 4 2 2" xfId="5043" xr:uid="{4CF07B66-8B19-43C9-9C83-0CE13F397F7E}"/>
    <cellStyle name="20% - Accent2 6 4 2 2 2" xfId="5044" xr:uid="{6841697D-CB8A-4351-911F-95ED5CE8F333}"/>
    <cellStyle name="20% - Accent2 6 4 2 2 2 2" xfId="5045" xr:uid="{D1B4810C-7926-4B77-9A38-B629F4281278}"/>
    <cellStyle name="20% - Accent2 6 4 2 2 3" xfId="5046" xr:uid="{C5B1476E-73F4-40B9-AB37-856F96343412}"/>
    <cellStyle name="20% - Accent2 6 4 2 3" xfId="5047" xr:uid="{9EAA2811-CB0F-495D-ABB7-B09E017E5B2C}"/>
    <cellStyle name="20% - Accent2 6 4 2 3 2" xfId="5048" xr:uid="{2153D1C8-8644-45B5-BB9D-EF860B81BC08}"/>
    <cellStyle name="20% - Accent2 6 4 2 4" xfId="5049" xr:uid="{1022D750-07FB-4F5F-AA04-C7BC1BCA5BE5}"/>
    <cellStyle name="20% - Accent2 6 4 2 5" xfId="5050" xr:uid="{410C76BA-86A4-42CE-B58F-9D8EE19FE250}"/>
    <cellStyle name="20% - Accent2 6 4 3" xfId="5051" xr:uid="{95BC7DFE-072D-47BA-BA65-7308D4A0D1C2}"/>
    <cellStyle name="20% - Accent2 6 4 3 2" xfId="5052" xr:uid="{CDF0F49D-A95B-4867-9BA6-0E580EA80B1D}"/>
    <cellStyle name="20% - Accent2 6 4 3 2 2" xfId="5053" xr:uid="{DB569DDD-023C-438B-972B-54D4E9CB87E2}"/>
    <cellStyle name="20% - Accent2 6 4 3 3" xfId="5054" xr:uid="{B0EDC0E8-A45D-451D-83F8-6E52C5EBE3AD}"/>
    <cellStyle name="20% - Accent2 6 4 4" xfId="5055" xr:uid="{AA5E23A4-D35A-428A-8662-7A7EBE95EC80}"/>
    <cellStyle name="20% - Accent2 6 4 4 2" xfId="5056" xr:uid="{8A850C93-DC81-4B93-B344-A0B095A80E13}"/>
    <cellStyle name="20% - Accent2 6 4 5" xfId="5057" xr:uid="{EEDDC82B-F1A3-46CD-BDF0-1D0F04C27B7D}"/>
    <cellStyle name="20% - Accent2 6 4 6" xfId="5058" xr:uid="{B90169CD-BC64-4F36-B9BC-961A17F186C7}"/>
    <cellStyle name="20% - Accent2 6 5" xfId="5059" xr:uid="{7FCB03C5-289E-4C85-9400-1977CF08B7DE}"/>
    <cellStyle name="20% - Accent2 6 5 2" xfId="5060" xr:uid="{D520F953-86FC-4805-BDB8-6B5C16C7995A}"/>
    <cellStyle name="20% - Accent2 6 5 2 2" xfId="5061" xr:uid="{C2EF484B-B440-45FB-82F2-49BC281EF8DF}"/>
    <cellStyle name="20% - Accent2 6 5 2 2 2" xfId="5062" xr:uid="{8CAEF48A-CDF5-4BAF-9EBA-A669ED20D0E8}"/>
    <cellStyle name="20% - Accent2 6 5 2 2 2 2" xfId="5063" xr:uid="{4642F426-A593-4390-B221-C9784A5415A2}"/>
    <cellStyle name="20% - Accent2 6 5 2 2 3" xfId="5064" xr:uid="{68A4CF49-D193-40C3-8CA1-F8A5437F957C}"/>
    <cellStyle name="20% - Accent2 6 5 2 3" xfId="5065" xr:uid="{0DE778C2-5045-452C-9A98-244EA937CC6C}"/>
    <cellStyle name="20% - Accent2 6 5 2 3 2" xfId="5066" xr:uid="{109B42B3-293E-4C10-9F4D-7154E0F3A40F}"/>
    <cellStyle name="20% - Accent2 6 5 2 4" xfId="5067" xr:uid="{0570D072-6DF8-4B6D-8001-87B557721926}"/>
    <cellStyle name="20% - Accent2 6 5 3" xfId="5068" xr:uid="{27A3B3DF-DBD3-42D9-AF3E-983705C357A6}"/>
    <cellStyle name="20% - Accent2 6 5 3 2" xfId="5069" xr:uid="{6AD2C0F0-8AE5-4DC4-A88F-A2755B9598E6}"/>
    <cellStyle name="20% - Accent2 6 5 3 2 2" xfId="5070" xr:uid="{6B235163-C00F-4733-B469-466FF7FE6990}"/>
    <cellStyle name="20% - Accent2 6 5 3 3" xfId="5071" xr:uid="{C3E2B95F-4434-4439-96B3-C90BCF76F7CA}"/>
    <cellStyle name="20% - Accent2 6 5 4" xfId="5072" xr:uid="{66A32831-C927-4F51-ACB8-AC0A84E53DC7}"/>
    <cellStyle name="20% - Accent2 6 5 4 2" xfId="5073" xr:uid="{B126FAF7-1B20-456E-A45F-84FA7FB47A80}"/>
    <cellStyle name="20% - Accent2 6 5 5" xfId="5074" xr:uid="{282649EC-6FBF-410E-B951-82D1D7B96BC4}"/>
    <cellStyle name="20% - Accent2 6 5 6" xfId="5075" xr:uid="{A5092A9D-A8D9-4347-98B9-7DB418C21591}"/>
    <cellStyle name="20% - Accent2 6 6" xfId="5076" xr:uid="{9EB6958C-4676-4D95-89DF-287CBCC4775E}"/>
    <cellStyle name="20% - Accent2 6 6 2" xfId="5077" xr:uid="{092BB05B-680B-40F5-A8F5-4FA2C5E97D33}"/>
    <cellStyle name="20% - Accent2 6 6 2 2" xfId="5078" xr:uid="{5EE85C6A-76E2-432B-9514-DD76967F6284}"/>
    <cellStyle name="20% - Accent2 6 6 2 2 2" xfId="5079" xr:uid="{ECF1A21A-C93C-41D7-8A2B-072E464F11B6}"/>
    <cellStyle name="20% - Accent2 6 6 2 2 2 2" xfId="5080" xr:uid="{B9AB8A97-1721-4703-89B3-C2F5668C8233}"/>
    <cellStyle name="20% - Accent2 6 6 2 2 3" xfId="5081" xr:uid="{58722CEA-7F2F-4DA2-9A9B-097214F71FB8}"/>
    <cellStyle name="20% - Accent2 6 6 2 3" xfId="5082" xr:uid="{0B0AB0A3-9DE2-4288-A862-EA719754410B}"/>
    <cellStyle name="20% - Accent2 6 6 2 3 2" xfId="5083" xr:uid="{C161A25B-CEDD-4F8B-A3D4-E368AC73AD5A}"/>
    <cellStyle name="20% - Accent2 6 6 2 4" xfId="5084" xr:uid="{9B203591-DA5D-43D7-9926-F12BDB9A7489}"/>
    <cellStyle name="20% - Accent2 6 6 3" xfId="5085" xr:uid="{9DF1D32A-642F-44C7-8AB1-0B880BD7C491}"/>
    <cellStyle name="20% - Accent2 6 6 3 2" xfId="5086" xr:uid="{1EFE60A5-C1D2-4A8D-8B40-45E6861E0224}"/>
    <cellStyle name="20% - Accent2 6 6 3 2 2" xfId="5087" xr:uid="{A5280E71-08DC-4FB5-B677-89FAC414818E}"/>
    <cellStyle name="20% - Accent2 6 6 3 3" xfId="5088" xr:uid="{E47FCECD-6810-420B-ACC6-84B17D4C11B3}"/>
    <cellStyle name="20% - Accent2 6 6 4" xfId="5089" xr:uid="{BEE2C3E7-BB14-422D-9E0C-7A25F410B3BA}"/>
    <cellStyle name="20% - Accent2 6 6 4 2" xfId="5090" xr:uid="{43E58971-4F14-46D3-AAB6-3D8F4E754132}"/>
    <cellStyle name="20% - Accent2 6 6 5" xfId="5091" xr:uid="{33870CEA-F677-4B01-9B6D-151F710A4704}"/>
    <cellStyle name="20% - Accent2 6 7" xfId="5092" xr:uid="{3BBDCB7D-02F0-4192-A6A0-0933B54597AE}"/>
    <cellStyle name="20% - Accent2 6 7 2" xfId="5093" xr:uid="{383CA61D-0F50-41AE-9F1E-7C129721338C}"/>
    <cellStyle name="20% - Accent2 6 7 2 2" xfId="5094" xr:uid="{ADCE02AC-B081-46DB-8BAE-DF48B175C4F0}"/>
    <cellStyle name="20% - Accent2 6 7 2 2 2" xfId="5095" xr:uid="{98526755-F216-4FCE-AE9A-7870BF5BE90D}"/>
    <cellStyle name="20% - Accent2 6 7 2 3" xfId="5096" xr:uid="{C7DEF53C-9425-4B02-80AE-7A6C672AC4E4}"/>
    <cellStyle name="20% - Accent2 6 7 3" xfId="5097" xr:uid="{F1CF4EC3-C0B5-4F0E-9B6A-9003A0325F54}"/>
    <cellStyle name="20% - Accent2 6 7 3 2" xfId="5098" xr:uid="{E76E943D-1458-425A-A058-E897CCF526AA}"/>
    <cellStyle name="20% - Accent2 6 7 4" xfId="5099" xr:uid="{F39D4572-43F0-4529-A58C-4CAF50AA3A36}"/>
    <cellStyle name="20% - Accent2 6 8" xfId="5100" xr:uid="{4DBE4DA8-C187-487D-8A2F-E63EFBFD3B75}"/>
    <cellStyle name="20% - Accent2 6 8 2" xfId="5101" xr:uid="{B33BA545-60C9-46FF-9547-684D3FA324B1}"/>
    <cellStyle name="20% - Accent2 6 8 2 2" xfId="5102" xr:uid="{67E63C4F-7D81-458B-82AC-7D9D129533B1}"/>
    <cellStyle name="20% - Accent2 6 8 3" xfId="5103" xr:uid="{44B87DFF-23AE-4C98-9979-FE40D3AE96BD}"/>
    <cellStyle name="20% - Accent2 6 9" xfId="5104" xr:uid="{63D38964-6D3C-4ADC-ABCF-65326230746A}"/>
    <cellStyle name="20% - Accent2 6 9 2" xfId="5105" xr:uid="{1C363E6A-B045-416C-AB34-15270420598D}"/>
    <cellStyle name="20% - Accent2 7" xfId="5106" xr:uid="{A16755ED-506D-416D-9A7E-D4F9F9627449}"/>
    <cellStyle name="20% - Accent2 7 10" xfId="5107" xr:uid="{74C413A9-3959-4A6C-9E73-5D0305DC4562}"/>
    <cellStyle name="20% - Accent2 7 10 2" xfId="5108" xr:uid="{C4266215-87FE-4F73-A243-DE52A16F2FA7}"/>
    <cellStyle name="20% - Accent2 7 11" xfId="5109" xr:uid="{77CCAFF3-5EE1-4D21-81EE-00B5702557A4}"/>
    <cellStyle name="20% - Accent2 7 12" xfId="5110" xr:uid="{DF082E8C-3248-4B0D-8A74-6D81B9E41423}"/>
    <cellStyle name="20% - Accent2 7 2" xfId="5111" xr:uid="{D51D7487-DAE2-4805-856D-D2061093F3DF}"/>
    <cellStyle name="20% - Accent2 7 2 10" xfId="5112" xr:uid="{C2CDA7A3-3293-43AF-B6E4-B19C7E718FF1}"/>
    <cellStyle name="20% - Accent2 7 2 2" xfId="5113" xr:uid="{8BA3A345-E465-40B0-8111-27873BDA71BF}"/>
    <cellStyle name="20% - Accent2 7 2 2 2" xfId="5114" xr:uid="{2514BD46-41E6-4E31-84DA-A3264EB64516}"/>
    <cellStyle name="20% - Accent2 7 2 2 2 2" xfId="5115" xr:uid="{84C2F122-7000-46B0-B96A-67D8F9F66BE9}"/>
    <cellStyle name="20% - Accent2 7 2 2 2 2 2" xfId="5116" xr:uid="{D252568D-68A2-440C-B685-B8DC2E7D28C3}"/>
    <cellStyle name="20% - Accent2 7 2 2 2 2 2 2" xfId="5117" xr:uid="{A08B65AB-D93F-4742-A230-401C492AF220}"/>
    <cellStyle name="20% - Accent2 7 2 2 2 2 3" xfId="5118" xr:uid="{8E6370F4-8234-4FEC-8213-56306A72CB5C}"/>
    <cellStyle name="20% - Accent2 7 2 2 2 3" xfId="5119" xr:uid="{6FE5022E-2E8F-4F6B-BCC5-E02BB2BDC57D}"/>
    <cellStyle name="20% - Accent2 7 2 2 2 3 2" xfId="5120" xr:uid="{D8D40404-D65E-4F19-8969-32ACA4DAFFEE}"/>
    <cellStyle name="20% - Accent2 7 2 2 2 4" xfId="5121" xr:uid="{0AC6B146-14D1-42A0-96DE-F1E457D10881}"/>
    <cellStyle name="20% - Accent2 7 2 2 2 5" xfId="5122" xr:uid="{280908C3-E7E0-4592-861E-398896EF1468}"/>
    <cellStyle name="20% - Accent2 7 2 2 3" xfId="5123" xr:uid="{D8F45010-ADB6-4488-98F8-F593F70C78A0}"/>
    <cellStyle name="20% - Accent2 7 2 2 3 2" xfId="5124" xr:uid="{E472F055-99D1-4F71-A003-D16DF1DD4AA7}"/>
    <cellStyle name="20% - Accent2 7 2 2 3 2 2" xfId="5125" xr:uid="{88233200-B56F-4664-BAE1-8CFA84862B55}"/>
    <cellStyle name="20% - Accent2 7 2 2 3 3" xfId="5126" xr:uid="{11D13539-20F9-4B7D-A804-310C29E95977}"/>
    <cellStyle name="20% - Accent2 7 2 2 4" xfId="5127" xr:uid="{8E8173A0-597F-4B38-86E9-20EA5754D7BB}"/>
    <cellStyle name="20% - Accent2 7 2 2 4 2" xfId="5128" xr:uid="{6142B67C-1FE3-435A-ADE4-1ABC6E81293F}"/>
    <cellStyle name="20% - Accent2 7 2 2 5" xfId="5129" xr:uid="{6FB55CE1-7E33-4B82-9577-C31727D599E1}"/>
    <cellStyle name="20% - Accent2 7 2 2 6" xfId="5130" xr:uid="{40836757-CAF0-492C-A762-7608F13A1F84}"/>
    <cellStyle name="20% - Accent2 7 2 3" xfId="5131" xr:uid="{0B76175E-9BB1-49C7-B537-AF6F78EAFFEC}"/>
    <cellStyle name="20% - Accent2 7 2 3 2" xfId="5132" xr:uid="{B0F36238-C848-44C1-B9D2-609B0F681BD4}"/>
    <cellStyle name="20% - Accent2 7 2 3 2 2" xfId="5133" xr:uid="{6DBD294A-1B34-462D-B26A-E30BAF309283}"/>
    <cellStyle name="20% - Accent2 7 2 3 2 2 2" xfId="5134" xr:uid="{2FED5E34-A918-4938-A625-447B5CD59ED1}"/>
    <cellStyle name="20% - Accent2 7 2 3 2 2 2 2" xfId="5135" xr:uid="{11347ED6-7FE2-4359-8EB2-0E73638D3ABE}"/>
    <cellStyle name="20% - Accent2 7 2 3 2 2 3" xfId="5136" xr:uid="{82C8CB57-3917-4CE8-A975-3DFDEABFC693}"/>
    <cellStyle name="20% - Accent2 7 2 3 2 3" xfId="5137" xr:uid="{37EE4585-E5F4-41A9-953F-5151E828A895}"/>
    <cellStyle name="20% - Accent2 7 2 3 2 3 2" xfId="5138" xr:uid="{ED3F7847-F57F-4B65-AB10-E6F42D539EA9}"/>
    <cellStyle name="20% - Accent2 7 2 3 2 4" xfId="5139" xr:uid="{5BF0BD19-C50C-4EAC-8CEC-B3A73FE9EFC3}"/>
    <cellStyle name="20% - Accent2 7 2 3 2 5" xfId="5140" xr:uid="{C59F4907-2994-45FA-84FD-475D9384DC54}"/>
    <cellStyle name="20% - Accent2 7 2 3 3" xfId="5141" xr:uid="{5271606E-6B98-463F-9DCF-E88F7C86E484}"/>
    <cellStyle name="20% - Accent2 7 2 3 3 2" xfId="5142" xr:uid="{AFFD39A2-2CEA-401A-97E8-76E46EE6CD83}"/>
    <cellStyle name="20% - Accent2 7 2 3 3 2 2" xfId="5143" xr:uid="{F628B434-D5F4-4385-BC54-C4EC10216DA6}"/>
    <cellStyle name="20% - Accent2 7 2 3 3 3" xfId="5144" xr:uid="{812D5AE5-8527-4924-BDEB-B968266EE612}"/>
    <cellStyle name="20% - Accent2 7 2 3 4" xfId="5145" xr:uid="{0C2714C3-BB53-4B99-ACD3-FB508A0E2CB1}"/>
    <cellStyle name="20% - Accent2 7 2 3 4 2" xfId="5146" xr:uid="{DF764D7B-5946-4360-BB41-597DB5C970D8}"/>
    <cellStyle name="20% - Accent2 7 2 3 5" xfId="5147" xr:uid="{D4EF218D-3F5D-48C4-9A5A-8E609DDECC9D}"/>
    <cellStyle name="20% - Accent2 7 2 3 6" xfId="5148" xr:uid="{7E1A6F3B-2210-4DC0-9EF3-6E3095D29F8A}"/>
    <cellStyle name="20% - Accent2 7 2 4" xfId="5149" xr:uid="{BEB02981-FB08-4B74-BAAE-304A404B95A4}"/>
    <cellStyle name="20% - Accent2 7 2 4 2" xfId="5150" xr:uid="{AA800392-0EE7-44BD-B316-9ABC9BBA3716}"/>
    <cellStyle name="20% - Accent2 7 2 4 2 2" xfId="5151" xr:uid="{24641AC7-BEFE-4917-A30C-0F6F3773015E}"/>
    <cellStyle name="20% - Accent2 7 2 4 2 2 2" xfId="5152" xr:uid="{B3934EA6-5A05-41F5-8B13-7008C2B165A6}"/>
    <cellStyle name="20% - Accent2 7 2 4 2 2 2 2" xfId="5153" xr:uid="{D0B3A70D-429E-4E73-BEDE-A20FF4DCF9E6}"/>
    <cellStyle name="20% - Accent2 7 2 4 2 2 3" xfId="5154" xr:uid="{55BD0CED-3896-4B04-ABF1-300C5AFB9D4D}"/>
    <cellStyle name="20% - Accent2 7 2 4 2 3" xfId="5155" xr:uid="{76AE4F8B-95DB-4D73-8167-5C5F2FADF139}"/>
    <cellStyle name="20% - Accent2 7 2 4 2 3 2" xfId="5156" xr:uid="{8F2C3B31-F1B2-41ED-990C-468690FFF950}"/>
    <cellStyle name="20% - Accent2 7 2 4 2 4" xfId="5157" xr:uid="{898430FB-CBAB-4DD6-B92B-90D6898FB53D}"/>
    <cellStyle name="20% - Accent2 7 2 4 3" xfId="5158" xr:uid="{FF988696-ACF3-4FD4-B8A0-3EE224BE119B}"/>
    <cellStyle name="20% - Accent2 7 2 4 3 2" xfId="5159" xr:uid="{C6ACB542-7077-4BE3-8269-CD20D1788EC1}"/>
    <cellStyle name="20% - Accent2 7 2 4 3 2 2" xfId="5160" xr:uid="{0751A7BB-59AF-4582-899C-D8C1DF229383}"/>
    <cellStyle name="20% - Accent2 7 2 4 3 3" xfId="5161" xr:uid="{B536EAE7-77A8-4AD6-9167-AE8E2F4EF349}"/>
    <cellStyle name="20% - Accent2 7 2 4 4" xfId="5162" xr:uid="{6BA9DABA-4B58-40EA-B094-FFE0DB35E5ED}"/>
    <cellStyle name="20% - Accent2 7 2 4 4 2" xfId="5163" xr:uid="{8910C0A2-BCAA-4477-ABD9-95EA71716BD5}"/>
    <cellStyle name="20% - Accent2 7 2 4 5" xfId="5164" xr:uid="{C5007433-9744-4978-A5C5-201E2867AEF0}"/>
    <cellStyle name="20% - Accent2 7 2 4 6" xfId="5165" xr:uid="{B7049910-6E29-4A6A-8912-6A6E2287D4A0}"/>
    <cellStyle name="20% - Accent2 7 2 5" xfId="5166" xr:uid="{5EFB53E6-DBC1-439B-B2BE-2546ADA0935F}"/>
    <cellStyle name="20% - Accent2 7 2 5 2" xfId="5167" xr:uid="{8EC45053-A685-47BC-A6B0-1A5D037A79C3}"/>
    <cellStyle name="20% - Accent2 7 2 5 2 2" xfId="5168" xr:uid="{BA4AE853-971A-4E97-8CC4-58D39D0E3C87}"/>
    <cellStyle name="20% - Accent2 7 2 5 2 2 2" xfId="5169" xr:uid="{6B134072-9AF4-4BA2-ADDF-B5DBFEBACB8E}"/>
    <cellStyle name="20% - Accent2 7 2 5 2 2 2 2" xfId="5170" xr:uid="{887F0DE4-C76C-4548-81E7-6CDA8482CF5D}"/>
    <cellStyle name="20% - Accent2 7 2 5 2 2 3" xfId="5171" xr:uid="{AD4EA976-959E-4813-8432-F911E057B199}"/>
    <cellStyle name="20% - Accent2 7 2 5 2 3" xfId="5172" xr:uid="{65E040C7-D2B0-4730-A18A-382713147280}"/>
    <cellStyle name="20% - Accent2 7 2 5 2 3 2" xfId="5173" xr:uid="{AE29BF01-0ADC-4E38-B236-9564895F5A90}"/>
    <cellStyle name="20% - Accent2 7 2 5 2 4" xfId="5174" xr:uid="{F3A699B8-FF77-443F-8892-76215A4C4E4D}"/>
    <cellStyle name="20% - Accent2 7 2 5 3" xfId="5175" xr:uid="{A9FB8B9E-6545-4550-AFA9-58EEAB212ABE}"/>
    <cellStyle name="20% - Accent2 7 2 5 3 2" xfId="5176" xr:uid="{22A1929D-4011-41BC-956D-391C5D2733B3}"/>
    <cellStyle name="20% - Accent2 7 2 5 3 2 2" xfId="5177" xr:uid="{96E1CBE7-0B4A-40FE-82D3-F24DFD71A702}"/>
    <cellStyle name="20% - Accent2 7 2 5 3 3" xfId="5178" xr:uid="{05E62339-3F44-4AA4-9530-34F7CB22AF9D}"/>
    <cellStyle name="20% - Accent2 7 2 5 4" xfId="5179" xr:uid="{C2E77EEE-77A0-423F-9825-35F6365C6341}"/>
    <cellStyle name="20% - Accent2 7 2 5 4 2" xfId="5180" xr:uid="{E4F43C29-6AB8-40F1-8ECE-B363BC0AEE54}"/>
    <cellStyle name="20% - Accent2 7 2 5 5" xfId="5181" xr:uid="{C0DF6FCE-4003-40E4-A025-06705EA06B67}"/>
    <cellStyle name="20% - Accent2 7 2 6" xfId="5182" xr:uid="{537CC427-07BF-4125-87C6-68CFDCF9E4DF}"/>
    <cellStyle name="20% - Accent2 7 2 6 2" xfId="5183" xr:uid="{12B86D77-A360-42D5-96C6-921C5BE12458}"/>
    <cellStyle name="20% - Accent2 7 2 6 2 2" xfId="5184" xr:uid="{E87045A3-FE97-4D81-8272-303EC1A5B744}"/>
    <cellStyle name="20% - Accent2 7 2 6 2 2 2" xfId="5185" xr:uid="{653A60FA-70A8-4DA5-BCE6-3A07CB40F9C2}"/>
    <cellStyle name="20% - Accent2 7 2 6 2 3" xfId="5186" xr:uid="{AD69CC68-8665-42C6-94CC-BEE6E9650D2A}"/>
    <cellStyle name="20% - Accent2 7 2 6 3" xfId="5187" xr:uid="{2A14753B-FB4E-4E06-88FD-6603616C6C60}"/>
    <cellStyle name="20% - Accent2 7 2 6 3 2" xfId="5188" xr:uid="{2C185508-9F49-408D-9BE8-4429E000266D}"/>
    <cellStyle name="20% - Accent2 7 2 6 4" xfId="5189" xr:uid="{CD6FDE1F-B5A9-4404-B505-C3FC2DD0C66B}"/>
    <cellStyle name="20% - Accent2 7 2 7" xfId="5190" xr:uid="{A5B407A7-564E-4428-84A1-B5221E323DBC}"/>
    <cellStyle name="20% - Accent2 7 2 7 2" xfId="5191" xr:uid="{9DD5492E-1C4B-4DB1-9A6B-E80BACB190F0}"/>
    <cellStyle name="20% - Accent2 7 2 7 2 2" xfId="5192" xr:uid="{17C63405-33DE-449E-956C-222D7E625B89}"/>
    <cellStyle name="20% - Accent2 7 2 7 3" xfId="5193" xr:uid="{F6232FEF-9C6C-4105-A283-9664F4867AF8}"/>
    <cellStyle name="20% - Accent2 7 2 8" xfId="5194" xr:uid="{EEA0D606-EF40-43B4-B55A-58F3E09635CD}"/>
    <cellStyle name="20% - Accent2 7 2 8 2" xfId="5195" xr:uid="{36E9872E-297A-4DAF-A270-3C74373A2896}"/>
    <cellStyle name="20% - Accent2 7 2 9" xfId="5196" xr:uid="{AC75E2CD-C4C6-4537-880A-9B3D97D23F8D}"/>
    <cellStyle name="20% - Accent2 7 3" xfId="5197" xr:uid="{43DD943D-938B-45C1-B44F-60AE9F6D5091}"/>
    <cellStyle name="20% - Accent2 7 3 2" xfId="5198" xr:uid="{8D6E6689-E4AF-4E3B-9CD1-43F89B641511}"/>
    <cellStyle name="20% - Accent2 7 3 2 2" xfId="5199" xr:uid="{1A342396-FC30-44AF-9E7F-177ECD65EACE}"/>
    <cellStyle name="20% - Accent2 7 3 2 2 2" xfId="5200" xr:uid="{4779B388-ADA6-4785-9A77-D28B5BB3DBB1}"/>
    <cellStyle name="20% - Accent2 7 3 2 2 2 2" xfId="5201" xr:uid="{AB3C4E1F-074C-476A-AC93-D5B854533875}"/>
    <cellStyle name="20% - Accent2 7 3 2 2 3" xfId="5202" xr:uid="{9815198C-47F4-4131-B7F1-E28770E993D1}"/>
    <cellStyle name="20% - Accent2 7 3 2 3" xfId="5203" xr:uid="{C09DD98F-720A-46C2-B0AF-1D72EC1BA09C}"/>
    <cellStyle name="20% - Accent2 7 3 2 3 2" xfId="5204" xr:uid="{7E752C18-EA51-45FC-909C-0809D9F4AC37}"/>
    <cellStyle name="20% - Accent2 7 3 2 4" xfId="5205" xr:uid="{E86AFBFC-256E-4D87-8BCD-F5AB40C4748E}"/>
    <cellStyle name="20% - Accent2 7 3 2 5" xfId="5206" xr:uid="{C2508DCE-66BD-4F9D-BE62-7C95CAEF60FB}"/>
    <cellStyle name="20% - Accent2 7 3 3" xfId="5207" xr:uid="{B3886D13-355B-41DA-B303-361D8398F0D1}"/>
    <cellStyle name="20% - Accent2 7 3 3 2" xfId="5208" xr:uid="{70889F3E-9330-46FF-953D-33840D4828DD}"/>
    <cellStyle name="20% - Accent2 7 3 3 2 2" xfId="5209" xr:uid="{052296ED-C8CB-4378-98A6-0A7171CF5DC5}"/>
    <cellStyle name="20% - Accent2 7 3 3 3" xfId="5210" xr:uid="{2686A312-76B4-4979-BE87-2ADDFB334F60}"/>
    <cellStyle name="20% - Accent2 7 3 4" xfId="5211" xr:uid="{C1979E98-5D4E-42EA-8524-7FD6F91298E2}"/>
    <cellStyle name="20% - Accent2 7 3 4 2" xfId="5212" xr:uid="{54C00511-CB86-459E-9EAD-9E9A926F8792}"/>
    <cellStyle name="20% - Accent2 7 3 5" xfId="5213" xr:uid="{FAFF458E-AB70-4236-A73A-441795BCA5EC}"/>
    <cellStyle name="20% - Accent2 7 3 6" xfId="5214" xr:uid="{9730871B-33DD-4CED-B385-1F8256C02DDC}"/>
    <cellStyle name="20% - Accent2 7 4" xfId="5215" xr:uid="{6980172B-2EC0-409B-A5D1-11B203DB5FAF}"/>
    <cellStyle name="20% - Accent2 7 4 2" xfId="5216" xr:uid="{23275FA2-B5BA-4007-AA2A-205466E53F6F}"/>
    <cellStyle name="20% - Accent2 7 4 2 2" xfId="5217" xr:uid="{6A4B19BE-93A7-4010-BEE6-03456EB75A0F}"/>
    <cellStyle name="20% - Accent2 7 4 2 2 2" xfId="5218" xr:uid="{2050D348-3DBF-4FC4-8643-859A7A807632}"/>
    <cellStyle name="20% - Accent2 7 4 2 2 2 2" xfId="5219" xr:uid="{37675C8B-014A-47DF-9B3D-6FB05A276C7B}"/>
    <cellStyle name="20% - Accent2 7 4 2 2 3" xfId="5220" xr:uid="{E3A50144-2440-4916-B218-17F6A6BAD6B8}"/>
    <cellStyle name="20% - Accent2 7 4 2 3" xfId="5221" xr:uid="{4E1C6280-C3C6-4F51-8A2C-81FAC61AF2AA}"/>
    <cellStyle name="20% - Accent2 7 4 2 3 2" xfId="5222" xr:uid="{C0E529E8-835D-4EA3-B0A3-56AEAAF24909}"/>
    <cellStyle name="20% - Accent2 7 4 2 4" xfId="5223" xr:uid="{5B7A6A8C-1BF3-4251-95E8-34FC16213B89}"/>
    <cellStyle name="20% - Accent2 7 4 2 5" xfId="5224" xr:uid="{EC6C80C1-15B5-4B28-A512-8779234FFAC2}"/>
    <cellStyle name="20% - Accent2 7 4 3" xfId="5225" xr:uid="{8F2E858E-D659-43D4-ACC0-A9ED4B865AC7}"/>
    <cellStyle name="20% - Accent2 7 4 3 2" xfId="5226" xr:uid="{58BDC7B0-A3BA-46AB-95A0-A70C29BF85A0}"/>
    <cellStyle name="20% - Accent2 7 4 3 2 2" xfId="5227" xr:uid="{D32E9BB5-432D-4ADE-AF97-3A2B5906634F}"/>
    <cellStyle name="20% - Accent2 7 4 3 3" xfId="5228" xr:uid="{D54CF296-17E1-4D6A-92F7-7BA449583149}"/>
    <cellStyle name="20% - Accent2 7 4 4" xfId="5229" xr:uid="{23E9FD25-9F5C-418D-B257-96AA731787B1}"/>
    <cellStyle name="20% - Accent2 7 4 4 2" xfId="5230" xr:uid="{E9286138-1A15-4CA3-A1CD-46E4042DE288}"/>
    <cellStyle name="20% - Accent2 7 4 5" xfId="5231" xr:uid="{990AEF45-1328-4E8E-94E1-924053009110}"/>
    <cellStyle name="20% - Accent2 7 4 6" xfId="5232" xr:uid="{2A553F3E-3472-4CAF-824D-46F003496510}"/>
    <cellStyle name="20% - Accent2 7 5" xfId="5233" xr:uid="{16E7DF8B-5D57-4754-9610-00D31AC98513}"/>
    <cellStyle name="20% - Accent2 7 5 2" xfId="5234" xr:uid="{DF089FED-A440-45F7-969D-D50ED59236DB}"/>
    <cellStyle name="20% - Accent2 7 5 2 2" xfId="5235" xr:uid="{CB92182C-4209-45C0-85C6-14AE481ABB87}"/>
    <cellStyle name="20% - Accent2 7 5 2 2 2" xfId="5236" xr:uid="{47770DBA-5B84-404A-8F4B-8C01CB31C757}"/>
    <cellStyle name="20% - Accent2 7 5 2 2 2 2" xfId="5237" xr:uid="{A433658B-1CB2-4071-8F25-A0A4D59B544F}"/>
    <cellStyle name="20% - Accent2 7 5 2 2 3" xfId="5238" xr:uid="{C06BAFB2-6E80-4C8E-A01A-4C9FBD63176A}"/>
    <cellStyle name="20% - Accent2 7 5 2 3" xfId="5239" xr:uid="{8B2D6E3C-8D28-44BB-AE43-FE00E7996751}"/>
    <cellStyle name="20% - Accent2 7 5 2 3 2" xfId="5240" xr:uid="{6C05A86D-9DC1-4F1E-90F5-BDFC476DB923}"/>
    <cellStyle name="20% - Accent2 7 5 2 4" xfId="5241" xr:uid="{B4062462-0E95-4804-B685-0CACF6A429D9}"/>
    <cellStyle name="20% - Accent2 7 5 3" xfId="5242" xr:uid="{5CB9CDFB-0A48-44E3-ADCC-603680CDA2CB}"/>
    <cellStyle name="20% - Accent2 7 5 3 2" xfId="5243" xr:uid="{09CA3B4D-DE7B-4FF1-8358-202952CEE318}"/>
    <cellStyle name="20% - Accent2 7 5 3 2 2" xfId="5244" xr:uid="{F685BB2D-1975-4E34-96F7-B0E307C2CB65}"/>
    <cellStyle name="20% - Accent2 7 5 3 3" xfId="5245" xr:uid="{D4D7790E-5034-457A-A748-5BD4907D6077}"/>
    <cellStyle name="20% - Accent2 7 5 4" xfId="5246" xr:uid="{D098A6E9-7F16-4652-97E6-BF2F9DFED250}"/>
    <cellStyle name="20% - Accent2 7 5 4 2" xfId="5247" xr:uid="{0549DA7E-1251-4063-A600-78584F1BA4D6}"/>
    <cellStyle name="20% - Accent2 7 5 5" xfId="5248" xr:uid="{1404DBB8-5E9C-46B1-BE2A-2252A7BF968F}"/>
    <cellStyle name="20% - Accent2 7 5 6" xfId="5249" xr:uid="{A1F0B5B8-8419-448D-88E0-C7C9E26A6DC7}"/>
    <cellStyle name="20% - Accent2 7 6" xfId="5250" xr:uid="{1EA9B242-4216-4780-B5BD-401007EC3A9D}"/>
    <cellStyle name="20% - Accent2 7 6 2" xfId="5251" xr:uid="{A025F7AC-F561-4EC7-BECA-54B13B7A6BA0}"/>
    <cellStyle name="20% - Accent2 7 6 2 2" xfId="5252" xr:uid="{791629CA-3280-490B-B480-5B7936815D03}"/>
    <cellStyle name="20% - Accent2 7 6 2 2 2" xfId="5253" xr:uid="{60AFC08B-00C5-47BA-B97E-CF6898C593E7}"/>
    <cellStyle name="20% - Accent2 7 6 2 2 2 2" xfId="5254" xr:uid="{837F1074-B477-479D-A5BC-C9A4F6175DA9}"/>
    <cellStyle name="20% - Accent2 7 6 2 2 3" xfId="5255" xr:uid="{47D48F49-9C45-4C40-A337-9538458CEF51}"/>
    <cellStyle name="20% - Accent2 7 6 2 3" xfId="5256" xr:uid="{B5762546-3809-4F7A-8022-559DF222B1CC}"/>
    <cellStyle name="20% - Accent2 7 6 2 3 2" xfId="5257" xr:uid="{82EA2D0E-111C-4AFD-A99C-B796A05A0ADC}"/>
    <cellStyle name="20% - Accent2 7 6 2 4" xfId="5258" xr:uid="{E9B28F4E-6AE9-449C-979F-F52497BDAA89}"/>
    <cellStyle name="20% - Accent2 7 6 3" xfId="5259" xr:uid="{0D489D95-CBFE-4A2C-AF67-FE8C171944DE}"/>
    <cellStyle name="20% - Accent2 7 6 3 2" xfId="5260" xr:uid="{E3EC425D-3C44-4105-8540-AA252FA797E5}"/>
    <cellStyle name="20% - Accent2 7 6 3 2 2" xfId="5261" xr:uid="{F7F358D0-33A8-4973-9949-9E1D51EAC411}"/>
    <cellStyle name="20% - Accent2 7 6 3 3" xfId="5262" xr:uid="{5F1288DA-578F-497F-9E55-C429896C3E9C}"/>
    <cellStyle name="20% - Accent2 7 6 4" xfId="5263" xr:uid="{379DFFEA-E1F8-4DF1-AFCE-DA3CAD18E7D8}"/>
    <cellStyle name="20% - Accent2 7 6 4 2" xfId="5264" xr:uid="{CBE4CAAD-4DAB-4608-BD96-ECCF139DCBC9}"/>
    <cellStyle name="20% - Accent2 7 6 5" xfId="5265" xr:uid="{18FEF6C2-9C66-409E-8D79-175166B33126}"/>
    <cellStyle name="20% - Accent2 7 7" xfId="5266" xr:uid="{D2D06228-56A0-463B-AFB0-9BA23479E185}"/>
    <cellStyle name="20% - Accent2 7 7 2" xfId="5267" xr:uid="{CF6BF8E0-7586-4FB5-91AA-0AE19F033F41}"/>
    <cellStyle name="20% - Accent2 7 7 2 2" xfId="5268" xr:uid="{2767A4E8-C9EC-4DB3-A7B5-160803906BC8}"/>
    <cellStyle name="20% - Accent2 7 7 2 2 2" xfId="5269" xr:uid="{631EFC7A-B31C-4BDB-8BBE-F5AA0358C910}"/>
    <cellStyle name="20% - Accent2 7 7 2 3" xfId="5270" xr:uid="{D49BA988-A4E3-454E-BBE6-E03538AD4AFB}"/>
    <cellStyle name="20% - Accent2 7 7 3" xfId="5271" xr:uid="{52EC8DF5-1CD6-4FF1-AA0B-674535096C58}"/>
    <cellStyle name="20% - Accent2 7 7 3 2" xfId="5272" xr:uid="{9723178F-4F69-4215-9D43-0A2556EDDA04}"/>
    <cellStyle name="20% - Accent2 7 7 4" xfId="5273" xr:uid="{DA9B3CCE-F729-4FB1-9311-146A7354BFF6}"/>
    <cellStyle name="20% - Accent2 7 8" xfId="5274" xr:uid="{C977E269-9099-4585-85AC-EA687F188D6D}"/>
    <cellStyle name="20% - Accent2 7 8 2" xfId="5275" xr:uid="{97142942-7625-4938-A5F0-62B5E85385D9}"/>
    <cellStyle name="20% - Accent2 7 8 2 2" xfId="5276" xr:uid="{D2431A8A-B9B1-4682-A9A7-15365EA99418}"/>
    <cellStyle name="20% - Accent2 7 8 3" xfId="5277" xr:uid="{15C60F04-C46C-4A08-8576-C0B5F2FE5532}"/>
    <cellStyle name="20% - Accent2 7 9" xfId="5278" xr:uid="{27B42BAE-F160-4A50-BCE8-17202B64FE55}"/>
    <cellStyle name="20% - Accent2 7 9 2" xfId="5279" xr:uid="{69176873-5CEA-441F-856C-783F54767F3F}"/>
    <cellStyle name="20% - Accent2 8" xfId="5280" xr:uid="{C466C19B-70CC-41ED-806F-6FA663912ED5}"/>
    <cellStyle name="20% - Accent2 8 10" xfId="5281" xr:uid="{980429AE-E64E-4DBE-947B-68ACABF5DF61}"/>
    <cellStyle name="20% - Accent2 8 11" xfId="5282" xr:uid="{92F5A7E6-1B39-4340-BC70-12F87DB6CE0A}"/>
    <cellStyle name="20% - Accent2 8 2" xfId="5283" xr:uid="{E9399BED-604B-4FBF-9F19-035E723EEDEA}"/>
    <cellStyle name="20% - Accent2 8 2 10" xfId="5284" xr:uid="{A706A9D3-5BB7-4918-91E2-DBC596C483DC}"/>
    <cellStyle name="20% - Accent2 8 2 2" xfId="5285" xr:uid="{23907105-EDB5-4D97-85E1-35D38D1B4FFC}"/>
    <cellStyle name="20% - Accent2 8 2 2 2" xfId="5286" xr:uid="{3BFF4BF8-DF5E-4AC2-81B7-5F383C6F8417}"/>
    <cellStyle name="20% - Accent2 8 2 2 2 2" xfId="5287" xr:uid="{4ED8517A-F1B9-485A-BC01-C00543CE00FB}"/>
    <cellStyle name="20% - Accent2 8 2 2 2 2 2" xfId="5288" xr:uid="{14863901-AE4E-4169-9B36-6A716B004364}"/>
    <cellStyle name="20% - Accent2 8 2 2 2 2 2 2" xfId="5289" xr:uid="{4332CAB4-3B7C-4E76-BBE5-DEA8748713E3}"/>
    <cellStyle name="20% - Accent2 8 2 2 2 2 3" xfId="5290" xr:uid="{4BC904F6-4B7B-43BB-AB58-6333F4FAA3FD}"/>
    <cellStyle name="20% - Accent2 8 2 2 2 3" xfId="5291" xr:uid="{058F1068-71C7-4F08-9A08-25617054CF91}"/>
    <cellStyle name="20% - Accent2 8 2 2 2 3 2" xfId="5292" xr:uid="{96233A71-A9D6-4824-8FAF-7527914B2051}"/>
    <cellStyle name="20% - Accent2 8 2 2 2 4" xfId="5293" xr:uid="{96CD2F25-E2FB-4542-A548-8CDF0B03B8AD}"/>
    <cellStyle name="20% - Accent2 8 2 2 2 5" xfId="5294" xr:uid="{4F79C09A-54AC-4356-9C92-E87612BBC917}"/>
    <cellStyle name="20% - Accent2 8 2 2 3" xfId="5295" xr:uid="{4A778640-9006-47E1-A40C-09B2C7C72CE3}"/>
    <cellStyle name="20% - Accent2 8 2 2 3 2" xfId="5296" xr:uid="{98F2C32B-9F4C-420D-AAA6-078FFBCB48CD}"/>
    <cellStyle name="20% - Accent2 8 2 2 3 2 2" xfId="5297" xr:uid="{5AED7683-4F06-4DA5-A0C2-8B01E894C48B}"/>
    <cellStyle name="20% - Accent2 8 2 2 3 3" xfId="5298" xr:uid="{365A22B5-1A1F-44AD-B15C-3BC3785EC8DC}"/>
    <cellStyle name="20% - Accent2 8 2 2 4" xfId="5299" xr:uid="{BAD757B5-BA1E-4350-9D19-F0BC7DEDF337}"/>
    <cellStyle name="20% - Accent2 8 2 2 4 2" xfId="5300" xr:uid="{2DE3E221-2F52-49FE-BC6F-230C527FD7E7}"/>
    <cellStyle name="20% - Accent2 8 2 2 5" xfId="5301" xr:uid="{AC65446F-0BDF-4C9F-9A52-35192A01BFB7}"/>
    <cellStyle name="20% - Accent2 8 2 2 6" xfId="5302" xr:uid="{9E86C7E8-66A3-486B-8FED-E713DCB9BD15}"/>
    <cellStyle name="20% - Accent2 8 2 3" xfId="5303" xr:uid="{12E50382-63F8-498F-861A-82AC14EBEF6B}"/>
    <cellStyle name="20% - Accent2 8 2 3 2" xfId="5304" xr:uid="{BE222456-A257-4DD2-B4A8-FCC6C7446852}"/>
    <cellStyle name="20% - Accent2 8 2 3 2 2" xfId="5305" xr:uid="{9596E808-A9BD-4BA3-B433-CE36BACEF9CD}"/>
    <cellStyle name="20% - Accent2 8 2 3 2 2 2" xfId="5306" xr:uid="{B2108EB3-E6DE-42BD-AAE3-095043FD879E}"/>
    <cellStyle name="20% - Accent2 8 2 3 2 2 2 2" xfId="5307" xr:uid="{183822AD-E708-4B34-9E0B-9DF0A6B68729}"/>
    <cellStyle name="20% - Accent2 8 2 3 2 2 3" xfId="5308" xr:uid="{300F3EB0-CDF8-4062-8637-B32A0431380A}"/>
    <cellStyle name="20% - Accent2 8 2 3 2 3" xfId="5309" xr:uid="{0082F0BD-8AB4-4AC8-A695-467F7A6212D0}"/>
    <cellStyle name="20% - Accent2 8 2 3 2 3 2" xfId="5310" xr:uid="{04E892D9-D0EC-494D-94E8-FA34654FB579}"/>
    <cellStyle name="20% - Accent2 8 2 3 2 4" xfId="5311" xr:uid="{1EC64C1E-F045-4941-8F3E-D3A176FFAD7A}"/>
    <cellStyle name="20% - Accent2 8 2 3 2 5" xfId="5312" xr:uid="{255DC9F3-7C36-4147-8D1D-96CCD0C2C482}"/>
    <cellStyle name="20% - Accent2 8 2 3 3" xfId="5313" xr:uid="{63306836-2EE3-463B-ACC8-04CFE99B9997}"/>
    <cellStyle name="20% - Accent2 8 2 3 3 2" xfId="5314" xr:uid="{12AB6E57-E4CE-44AD-B463-CD324AB23D0E}"/>
    <cellStyle name="20% - Accent2 8 2 3 3 2 2" xfId="5315" xr:uid="{9DF9FDE9-F47A-469F-BCFE-5D18C3A1D323}"/>
    <cellStyle name="20% - Accent2 8 2 3 3 3" xfId="5316" xr:uid="{AD6344DF-AAD6-4A86-A19B-DEAA2961E38F}"/>
    <cellStyle name="20% - Accent2 8 2 3 4" xfId="5317" xr:uid="{17C61EC2-191D-4CD6-949D-32E0A3634D3C}"/>
    <cellStyle name="20% - Accent2 8 2 3 4 2" xfId="5318" xr:uid="{E28F2536-7E33-4D99-B2C7-3548F8E3DE94}"/>
    <cellStyle name="20% - Accent2 8 2 3 5" xfId="5319" xr:uid="{EF69EE79-5358-420A-9149-E0E487DF462D}"/>
    <cellStyle name="20% - Accent2 8 2 3 6" xfId="5320" xr:uid="{2756F305-C089-4F04-A5A0-91175E064A7C}"/>
    <cellStyle name="20% - Accent2 8 2 4" xfId="5321" xr:uid="{7E2678E9-98D9-4A0E-88EE-4C5347B71CB3}"/>
    <cellStyle name="20% - Accent2 8 2 4 2" xfId="5322" xr:uid="{EC62A238-15E8-469D-B237-9C5E30F52D74}"/>
    <cellStyle name="20% - Accent2 8 2 4 2 2" xfId="5323" xr:uid="{6E6DF080-387B-468C-AB36-326491BF10A0}"/>
    <cellStyle name="20% - Accent2 8 2 4 2 2 2" xfId="5324" xr:uid="{D636C10C-82D6-4C75-AB3B-1281066978BB}"/>
    <cellStyle name="20% - Accent2 8 2 4 2 2 2 2" xfId="5325" xr:uid="{379F496B-E38A-44C1-87B3-3D68AC6FACE9}"/>
    <cellStyle name="20% - Accent2 8 2 4 2 2 3" xfId="5326" xr:uid="{5AB77208-DEA1-4A54-9DDA-C7C6AFF0263F}"/>
    <cellStyle name="20% - Accent2 8 2 4 2 3" xfId="5327" xr:uid="{A6CB68B4-1369-44FF-8996-9203104BA4DB}"/>
    <cellStyle name="20% - Accent2 8 2 4 2 3 2" xfId="5328" xr:uid="{9EA04E42-4BF6-46B6-82C9-D052BE1454B6}"/>
    <cellStyle name="20% - Accent2 8 2 4 2 4" xfId="5329" xr:uid="{DE7997E5-986F-40E6-851C-AC817425D635}"/>
    <cellStyle name="20% - Accent2 8 2 4 3" xfId="5330" xr:uid="{63C59948-2D3F-4BEF-AA7E-8A3BC393D7E6}"/>
    <cellStyle name="20% - Accent2 8 2 4 3 2" xfId="5331" xr:uid="{15DAAE35-AECE-4719-AB26-4E9066E51682}"/>
    <cellStyle name="20% - Accent2 8 2 4 3 2 2" xfId="5332" xr:uid="{13235D9F-F4EB-4492-8771-6DE401A52245}"/>
    <cellStyle name="20% - Accent2 8 2 4 3 3" xfId="5333" xr:uid="{DBCFBE49-CB7A-4437-AF45-D39A2FF84D30}"/>
    <cellStyle name="20% - Accent2 8 2 4 4" xfId="5334" xr:uid="{5ED3A877-4D07-4A5C-857C-C34DD300FE61}"/>
    <cellStyle name="20% - Accent2 8 2 4 4 2" xfId="5335" xr:uid="{FA3E0BEE-1DD4-4252-875F-5FFC2169D605}"/>
    <cellStyle name="20% - Accent2 8 2 4 5" xfId="5336" xr:uid="{62A7B881-DF7D-4F58-8163-53AA271B729A}"/>
    <cellStyle name="20% - Accent2 8 2 4 6" xfId="5337" xr:uid="{5DB5A7CA-C0A4-4252-966B-33CE2D037925}"/>
    <cellStyle name="20% - Accent2 8 2 5" xfId="5338" xr:uid="{DD84BA28-553B-4C1D-A916-DAE6D9ECA3AD}"/>
    <cellStyle name="20% - Accent2 8 2 5 2" xfId="5339" xr:uid="{FCB20354-682E-4769-9B6F-7E9AE8CA43AE}"/>
    <cellStyle name="20% - Accent2 8 2 5 2 2" xfId="5340" xr:uid="{DD9A05D7-701E-4904-892D-E56C1206934E}"/>
    <cellStyle name="20% - Accent2 8 2 5 2 2 2" xfId="5341" xr:uid="{4EC0256D-29E2-4BE3-8FA5-782C22747592}"/>
    <cellStyle name="20% - Accent2 8 2 5 2 2 2 2" xfId="5342" xr:uid="{12F04C96-0693-47B8-A2EC-6E0793C0E96A}"/>
    <cellStyle name="20% - Accent2 8 2 5 2 2 3" xfId="5343" xr:uid="{6C06CEDF-04D3-4E36-912E-9056A3098613}"/>
    <cellStyle name="20% - Accent2 8 2 5 2 3" xfId="5344" xr:uid="{7C8676BC-53AA-406E-9508-04E32EF8E40A}"/>
    <cellStyle name="20% - Accent2 8 2 5 2 3 2" xfId="5345" xr:uid="{195AD23F-C61A-4AF2-BF91-6F32AB171BF2}"/>
    <cellStyle name="20% - Accent2 8 2 5 2 4" xfId="5346" xr:uid="{4A0EA8C4-BA19-4E28-BD3C-32A048FA490C}"/>
    <cellStyle name="20% - Accent2 8 2 5 3" xfId="5347" xr:uid="{63FFEF3C-DED2-41BB-8C97-8629FEF8FCEB}"/>
    <cellStyle name="20% - Accent2 8 2 5 3 2" xfId="5348" xr:uid="{92E7FABB-DE75-4AB9-8E78-1988C97CF3CE}"/>
    <cellStyle name="20% - Accent2 8 2 5 3 2 2" xfId="5349" xr:uid="{F3BBA7D1-D0AD-42C5-B92E-1AD0445CD3CF}"/>
    <cellStyle name="20% - Accent2 8 2 5 3 3" xfId="5350" xr:uid="{89A89F7D-369E-48A8-A928-7B66C18EBF8E}"/>
    <cellStyle name="20% - Accent2 8 2 5 4" xfId="5351" xr:uid="{5FED96B7-C033-406B-B4F8-EB0324673852}"/>
    <cellStyle name="20% - Accent2 8 2 5 4 2" xfId="5352" xr:uid="{57E4DA50-3234-477D-9531-FA1EE1435473}"/>
    <cellStyle name="20% - Accent2 8 2 5 5" xfId="5353" xr:uid="{D9FF120F-D402-472C-9EAC-BC50738368BE}"/>
    <cellStyle name="20% - Accent2 8 2 6" xfId="5354" xr:uid="{36702D0C-600F-48B9-8BF9-065E8BE525A8}"/>
    <cellStyle name="20% - Accent2 8 2 6 2" xfId="5355" xr:uid="{C67F95C8-52EF-4347-A55B-AC5BFF54BAE3}"/>
    <cellStyle name="20% - Accent2 8 2 6 2 2" xfId="5356" xr:uid="{B2E01658-D295-40F7-A17A-A2BD928059EC}"/>
    <cellStyle name="20% - Accent2 8 2 6 2 2 2" xfId="5357" xr:uid="{9FF52E94-B51F-4CE5-99A7-B99278B5672A}"/>
    <cellStyle name="20% - Accent2 8 2 6 2 3" xfId="5358" xr:uid="{1D9A67FB-0E8D-4DB0-9718-660BE98F8845}"/>
    <cellStyle name="20% - Accent2 8 2 6 3" xfId="5359" xr:uid="{0B6A1178-CAF9-4DDA-BA6B-EE13AFFE0735}"/>
    <cellStyle name="20% - Accent2 8 2 6 3 2" xfId="5360" xr:uid="{05622482-891E-4A8A-A054-A4812991A9B0}"/>
    <cellStyle name="20% - Accent2 8 2 6 4" xfId="5361" xr:uid="{3B6D13F2-5A87-46F6-BB46-1BC046A805F8}"/>
    <cellStyle name="20% - Accent2 8 2 7" xfId="5362" xr:uid="{AA8ECE03-0A75-40D4-A914-C87A70F8C5BE}"/>
    <cellStyle name="20% - Accent2 8 2 7 2" xfId="5363" xr:uid="{358F7D3A-C5D7-4CDF-9729-5F1DFAAAA781}"/>
    <cellStyle name="20% - Accent2 8 2 7 2 2" xfId="5364" xr:uid="{43E74630-2E57-402F-B60B-AC7514822D8D}"/>
    <cellStyle name="20% - Accent2 8 2 7 3" xfId="5365" xr:uid="{24FF5DAE-D4C3-4E2B-BC29-150451823D96}"/>
    <cellStyle name="20% - Accent2 8 2 8" xfId="5366" xr:uid="{6BA25D84-EC95-4843-BD36-D8F4C4C624A9}"/>
    <cellStyle name="20% - Accent2 8 2 8 2" xfId="5367" xr:uid="{9CB6E1AB-F881-4B4F-9249-971746142AA3}"/>
    <cellStyle name="20% - Accent2 8 2 9" xfId="5368" xr:uid="{52965738-DEBE-4982-9F20-F5F98FE1CC51}"/>
    <cellStyle name="20% - Accent2 8 3" xfId="5369" xr:uid="{DA42A33A-0772-4B76-B92A-B9589277B932}"/>
    <cellStyle name="20% - Accent2 8 3 2" xfId="5370" xr:uid="{04478B08-6D52-4EDD-AC6C-82D7728ED18E}"/>
    <cellStyle name="20% - Accent2 8 3 2 2" xfId="5371" xr:uid="{745CBAF9-4823-4FB5-A06C-9B061295D1A3}"/>
    <cellStyle name="20% - Accent2 8 3 2 2 2" xfId="5372" xr:uid="{7685F42D-8AF4-44A2-AE62-2DA885F4EE84}"/>
    <cellStyle name="20% - Accent2 8 3 2 2 2 2" xfId="5373" xr:uid="{63057250-2650-4639-9F71-7E87AE4EA4D3}"/>
    <cellStyle name="20% - Accent2 8 3 2 2 3" xfId="5374" xr:uid="{02BBD5FB-A38C-444E-94EF-97DF97F346DE}"/>
    <cellStyle name="20% - Accent2 8 3 2 3" xfId="5375" xr:uid="{B5200D7D-5E39-47DA-B37A-DED032D50AF5}"/>
    <cellStyle name="20% - Accent2 8 3 2 3 2" xfId="5376" xr:uid="{6DED16C8-9356-45EB-BD47-FCDB554E4C5F}"/>
    <cellStyle name="20% - Accent2 8 3 2 4" xfId="5377" xr:uid="{E6EBD053-277D-47C4-B73C-6AA5516CABD2}"/>
    <cellStyle name="20% - Accent2 8 3 2 5" xfId="5378" xr:uid="{A1439811-A0E7-40B2-8F91-A5EDAB5E0B7C}"/>
    <cellStyle name="20% - Accent2 8 3 3" xfId="5379" xr:uid="{668290E6-EB18-42B4-8933-8A5AEC2ABDBF}"/>
    <cellStyle name="20% - Accent2 8 3 3 2" xfId="5380" xr:uid="{23A234F8-EE53-443D-A799-218CE832659D}"/>
    <cellStyle name="20% - Accent2 8 3 3 2 2" xfId="5381" xr:uid="{ADA811F3-926D-4E46-B809-814D61F756C4}"/>
    <cellStyle name="20% - Accent2 8 3 3 3" xfId="5382" xr:uid="{D8748337-7944-4CE0-811F-CBADBBF5EAB5}"/>
    <cellStyle name="20% - Accent2 8 3 4" xfId="5383" xr:uid="{F0512C25-23B8-4CEC-ACDB-0BA537A954D8}"/>
    <cellStyle name="20% - Accent2 8 3 4 2" xfId="5384" xr:uid="{4F2BF1D9-2C1A-4998-B7D1-07631D91F1CB}"/>
    <cellStyle name="20% - Accent2 8 3 5" xfId="5385" xr:uid="{D6B9C70C-5600-48C9-BE4E-8A721814B0A5}"/>
    <cellStyle name="20% - Accent2 8 3 6" xfId="5386" xr:uid="{ED0A07F3-5879-46AC-8454-278A1E49BBCB}"/>
    <cellStyle name="20% - Accent2 8 4" xfId="5387" xr:uid="{324999AA-3201-4FD7-B120-A4346146CD39}"/>
    <cellStyle name="20% - Accent2 8 4 2" xfId="5388" xr:uid="{44F9581D-A248-4B4A-AA73-EF0F9C487717}"/>
    <cellStyle name="20% - Accent2 8 4 2 2" xfId="5389" xr:uid="{10121098-DDD0-4954-AC4F-80418EA0ABBC}"/>
    <cellStyle name="20% - Accent2 8 4 2 2 2" xfId="5390" xr:uid="{F87B99A8-782E-4A1D-8E5A-055463E6506E}"/>
    <cellStyle name="20% - Accent2 8 4 2 2 2 2" xfId="5391" xr:uid="{3D6851C9-C328-4C2A-B06F-828EC6261E75}"/>
    <cellStyle name="20% - Accent2 8 4 2 2 3" xfId="5392" xr:uid="{65B14587-51F8-4378-A870-C41170059170}"/>
    <cellStyle name="20% - Accent2 8 4 2 3" xfId="5393" xr:uid="{29DA4131-B9CD-4361-9FD8-E075FFA8CBC8}"/>
    <cellStyle name="20% - Accent2 8 4 2 3 2" xfId="5394" xr:uid="{2DDED1FB-C9EE-4F0F-B075-5482320D268E}"/>
    <cellStyle name="20% - Accent2 8 4 2 4" xfId="5395" xr:uid="{86BEE6A4-ECD1-4D83-A5AC-46CE6BB4D2B9}"/>
    <cellStyle name="20% - Accent2 8 4 2 5" xfId="5396" xr:uid="{A7C0080F-4085-4D38-913C-D4BF9FF3D44A}"/>
    <cellStyle name="20% - Accent2 8 4 3" xfId="5397" xr:uid="{C0B12C5C-881D-45DB-B45C-B147A2F0FD38}"/>
    <cellStyle name="20% - Accent2 8 4 3 2" xfId="5398" xr:uid="{DFC03822-A956-41D9-8017-4B41A365DFB9}"/>
    <cellStyle name="20% - Accent2 8 4 3 2 2" xfId="5399" xr:uid="{47B10910-87B0-49B1-B40B-DFDD0C7DF432}"/>
    <cellStyle name="20% - Accent2 8 4 3 3" xfId="5400" xr:uid="{43AA6EEA-2155-41E7-9BD5-9A55F79955E3}"/>
    <cellStyle name="20% - Accent2 8 4 4" xfId="5401" xr:uid="{FBF4ADB4-E487-4D9E-9D50-6D5E29B99E26}"/>
    <cellStyle name="20% - Accent2 8 4 4 2" xfId="5402" xr:uid="{BEE3ABD6-5104-4387-A2C1-C25E51A0C5A0}"/>
    <cellStyle name="20% - Accent2 8 4 5" xfId="5403" xr:uid="{43FF4230-595E-411D-9274-80D4DCB802B4}"/>
    <cellStyle name="20% - Accent2 8 4 6" xfId="5404" xr:uid="{F08CA8BA-1330-4F79-B468-4E76E96D54DC}"/>
    <cellStyle name="20% - Accent2 8 5" xfId="5405" xr:uid="{2057BB61-540E-48A4-9EC4-5DEA783A5280}"/>
    <cellStyle name="20% - Accent2 8 5 2" xfId="5406" xr:uid="{BA352E82-50F1-4057-A780-4691D276B85F}"/>
    <cellStyle name="20% - Accent2 8 5 2 2" xfId="5407" xr:uid="{6E5D9E59-4752-41A8-9435-E74A9C0F6691}"/>
    <cellStyle name="20% - Accent2 8 5 2 2 2" xfId="5408" xr:uid="{DD381D22-982D-4D49-AF18-795E7ECE35B6}"/>
    <cellStyle name="20% - Accent2 8 5 2 2 2 2" xfId="5409" xr:uid="{210FD619-513A-4E2D-A29F-77D00336B278}"/>
    <cellStyle name="20% - Accent2 8 5 2 2 3" xfId="5410" xr:uid="{93548C54-4559-43BD-9A16-4D3824158A47}"/>
    <cellStyle name="20% - Accent2 8 5 2 3" xfId="5411" xr:uid="{3017F567-F5C2-4184-8BD2-5721A02570E6}"/>
    <cellStyle name="20% - Accent2 8 5 2 3 2" xfId="5412" xr:uid="{6CB63120-31D0-4318-BE81-9B345800198E}"/>
    <cellStyle name="20% - Accent2 8 5 2 4" xfId="5413" xr:uid="{EAC28B24-628E-44F9-B0D7-52FA8131088B}"/>
    <cellStyle name="20% - Accent2 8 5 3" xfId="5414" xr:uid="{24FC8BD0-DC49-49CE-8B5A-03182D9E5DD6}"/>
    <cellStyle name="20% - Accent2 8 5 3 2" xfId="5415" xr:uid="{A2521D14-FF66-40D9-9B34-2BA73DBB5817}"/>
    <cellStyle name="20% - Accent2 8 5 3 2 2" xfId="5416" xr:uid="{ED42BDAB-A3CA-4B7E-BE2B-1766F1B7D2B5}"/>
    <cellStyle name="20% - Accent2 8 5 3 3" xfId="5417" xr:uid="{7F3773C6-700C-4FAD-9156-D1788A3EF517}"/>
    <cellStyle name="20% - Accent2 8 5 4" xfId="5418" xr:uid="{B8555A09-969B-4DAE-81BA-934A46E4EE19}"/>
    <cellStyle name="20% - Accent2 8 5 4 2" xfId="5419" xr:uid="{090B13BA-1E6F-464A-8545-2FF65B5DF467}"/>
    <cellStyle name="20% - Accent2 8 5 5" xfId="5420" xr:uid="{A271F503-387D-4B9D-BDC4-B9A2A02A67AB}"/>
    <cellStyle name="20% - Accent2 8 5 6" xfId="5421" xr:uid="{A36D906A-83E5-40BA-A12B-F766215B828A}"/>
    <cellStyle name="20% - Accent2 8 6" xfId="5422" xr:uid="{29DCD9C6-524C-4FDD-823A-92FCFE1D5DB0}"/>
    <cellStyle name="20% - Accent2 8 6 2" xfId="5423" xr:uid="{A484CF5F-CE63-456C-A62D-160C1F89D416}"/>
    <cellStyle name="20% - Accent2 8 6 2 2" xfId="5424" xr:uid="{3870184D-994B-4676-AF15-891256536DB3}"/>
    <cellStyle name="20% - Accent2 8 6 2 2 2" xfId="5425" xr:uid="{CED6C8BF-230C-4D31-B6CA-16FCA44BB2AC}"/>
    <cellStyle name="20% - Accent2 8 6 2 2 2 2" xfId="5426" xr:uid="{8A6BC1FF-9390-460C-AE8B-AA6DD2A6DF0D}"/>
    <cellStyle name="20% - Accent2 8 6 2 2 3" xfId="5427" xr:uid="{7FCBB719-5ED5-47AB-AD2A-6155C8BDB532}"/>
    <cellStyle name="20% - Accent2 8 6 2 3" xfId="5428" xr:uid="{F7B5E531-1C44-464D-A01A-864B8FE9D558}"/>
    <cellStyle name="20% - Accent2 8 6 2 3 2" xfId="5429" xr:uid="{8AC7EF1B-2D80-4730-B72B-1D0E8470443D}"/>
    <cellStyle name="20% - Accent2 8 6 2 4" xfId="5430" xr:uid="{0AA88640-D01C-4340-B0CB-1971D4CA37F2}"/>
    <cellStyle name="20% - Accent2 8 6 3" xfId="5431" xr:uid="{97A640F0-6507-4F0D-B093-8212A2FD8B7C}"/>
    <cellStyle name="20% - Accent2 8 6 3 2" xfId="5432" xr:uid="{4E261367-7D18-4F77-8DA5-B0832D33A88B}"/>
    <cellStyle name="20% - Accent2 8 6 3 2 2" xfId="5433" xr:uid="{3CE1ABBA-C7B0-4A71-BB08-F6FB84890912}"/>
    <cellStyle name="20% - Accent2 8 6 3 3" xfId="5434" xr:uid="{85C6C05E-9732-40CA-B487-ED62A67B932C}"/>
    <cellStyle name="20% - Accent2 8 6 4" xfId="5435" xr:uid="{E997B0B7-926B-4FFF-9E93-24FFC23C8A37}"/>
    <cellStyle name="20% - Accent2 8 6 4 2" xfId="5436" xr:uid="{A53253E5-E6F3-419A-8B8B-BE049639B457}"/>
    <cellStyle name="20% - Accent2 8 6 5" xfId="5437" xr:uid="{5C91F8EF-30F8-4FF4-81FB-D824774CA10B}"/>
    <cellStyle name="20% - Accent2 8 7" xfId="5438" xr:uid="{A15A41ED-371C-4BD3-A111-DA24CC750827}"/>
    <cellStyle name="20% - Accent2 8 7 2" xfId="5439" xr:uid="{ACD01FE3-B8C5-4EA3-937D-864A4AAB7DBA}"/>
    <cellStyle name="20% - Accent2 8 7 2 2" xfId="5440" xr:uid="{FA7D5B95-6938-460F-A559-A1431B883217}"/>
    <cellStyle name="20% - Accent2 8 7 2 2 2" xfId="5441" xr:uid="{37FAD8AB-3E8B-4C97-B38B-1BFC96E202D9}"/>
    <cellStyle name="20% - Accent2 8 7 2 3" xfId="5442" xr:uid="{86D979A5-B209-48B6-B30B-8F4BF704A7F3}"/>
    <cellStyle name="20% - Accent2 8 7 3" xfId="5443" xr:uid="{D79687B5-F3D0-4FA9-90B1-FE5714F907F6}"/>
    <cellStyle name="20% - Accent2 8 7 3 2" xfId="5444" xr:uid="{2059F251-4A7C-46AB-A107-879DD22C042F}"/>
    <cellStyle name="20% - Accent2 8 7 4" xfId="5445" xr:uid="{2D1DE201-483F-4B69-A5C1-31794716FE2A}"/>
    <cellStyle name="20% - Accent2 8 8" xfId="5446" xr:uid="{C661CC73-313F-4387-826A-92A9748B17B1}"/>
    <cellStyle name="20% - Accent2 8 8 2" xfId="5447" xr:uid="{2D709E84-4CB1-4455-B067-7CF72C6DC045}"/>
    <cellStyle name="20% - Accent2 8 8 2 2" xfId="5448" xr:uid="{41DE2103-C82B-470B-ABA7-4233AF28441E}"/>
    <cellStyle name="20% - Accent2 8 8 3" xfId="5449" xr:uid="{01A20585-E387-48FE-B553-103F6ADD8A3F}"/>
    <cellStyle name="20% - Accent2 8 9" xfId="5450" xr:uid="{DEE134EC-457B-4B3A-A116-A8AC99849D37}"/>
    <cellStyle name="20% - Accent2 8 9 2" xfId="5451" xr:uid="{A4D2495C-E4C0-4B92-B96F-48A569DFDE97}"/>
    <cellStyle name="20% - Accent2 9" xfId="5452" xr:uid="{7588EBC7-B225-45DA-8364-3F6C75DCD894}"/>
    <cellStyle name="20% - Accent2 9 10" xfId="5453" xr:uid="{A6B24ECC-A308-4AD3-A28B-C5100BCF9A74}"/>
    <cellStyle name="20% - Accent2 9 2" xfId="5454" xr:uid="{26DEBE2F-A7F7-44D4-A9DC-992B9E1FABF6}"/>
    <cellStyle name="20% - Accent2 9 2 2" xfId="5455" xr:uid="{7BC4DA54-92F7-45B2-B703-34DBFB03CC92}"/>
    <cellStyle name="20% - Accent2 9 2 2 2" xfId="5456" xr:uid="{59C45307-4C53-4631-A1C4-BE6B436146D1}"/>
    <cellStyle name="20% - Accent2 9 2 2 2 2" xfId="5457" xr:uid="{EF8E1119-16FB-45D7-86B5-08143042026C}"/>
    <cellStyle name="20% - Accent2 9 2 2 2 2 2" xfId="5458" xr:uid="{5DD0CF20-3776-466C-9547-D326FB04003A}"/>
    <cellStyle name="20% - Accent2 9 2 2 2 3" xfId="5459" xr:uid="{78753D78-E750-42C6-8104-95589D7CA714}"/>
    <cellStyle name="20% - Accent2 9 2 2 3" xfId="5460" xr:uid="{42D20329-24E9-4F7C-9C30-F2B9058D4A72}"/>
    <cellStyle name="20% - Accent2 9 2 2 3 2" xfId="5461" xr:uid="{0B8B9897-8789-48A8-96C0-338FC06AE117}"/>
    <cellStyle name="20% - Accent2 9 2 2 4" xfId="5462" xr:uid="{EAFD3238-0BDB-47D4-8802-C34068737BF0}"/>
    <cellStyle name="20% - Accent2 9 2 2 5" xfId="5463" xr:uid="{E739CDE5-9341-48BF-AD14-4D6EF79ECC72}"/>
    <cellStyle name="20% - Accent2 9 2 3" xfId="5464" xr:uid="{8C9B6D96-9DBA-4D62-90CF-00641580A017}"/>
    <cellStyle name="20% - Accent2 9 2 3 2" xfId="5465" xr:uid="{2CD2D07E-45B2-46F7-87EB-30FF960E15D7}"/>
    <cellStyle name="20% - Accent2 9 2 3 2 2" xfId="5466" xr:uid="{CDCF9DD8-44FB-4161-95C9-AF0440219416}"/>
    <cellStyle name="20% - Accent2 9 2 3 3" xfId="5467" xr:uid="{E9A27678-8C0B-4575-B312-4291A7B378B6}"/>
    <cellStyle name="20% - Accent2 9 2 4" xfId="5468" xr:uid="{C91D5D8C-8322-457E-BB3E-361F4832216C}"/>
    <cellStyle name="20% - Accent2 9 2 4 2" xfId="5469" xr:uid="{70B5B207-1B6B-4D86-9667-77C1A858FA91}"/>
    <cellStyle name="20% - Accent2 9 2 5" xfId="5470" xr:uid="{647E279A-2B38-4CF4-8657-8916391704C5}"/>
    <cellStyle name="20% - Accent2 9 2 6" xfId="5471" xr:uid="{B1DB85BF-84D6-4B3A-A5D8-DDF01BAA1778}"/>
    <cellStyle name="20% - Accent2 9 3" xfId="5472" xr:uid="{58582E68-3E93-4F32-82BD-8B0340270A64}"/>
    <cellStyle name="20% - Accent2 9 3 2" xfId="5473" xr:uid="{CAD60D34-8463-4274-9FCF-684971FCB826}"/>
    <cellStyle name="20% - Accent2 9 3 2 2" xfId="5474" xr:uid="{3B1E471D-2088-4A1D-BAA1-C2DA82A20487}"/>
    <cellStyle name="20% - Accent2 9 3 2 2 2" xfId="5475" xr:uid="{C88F0AA5-47C2-4567-8810-5D17487FDF28}"/>
    <cellStyle name="20% - Accent2 9 3 2 2 2 2" xfId="5476" xr:uid="{03794C3F-4E98-45DE-9C13-114DA7490ED8}"/>
    <cellStyle name="20% - Accent2 9 3 2 2 3" xfId="5477" xr:uid="{125FB5CE-BBD6-4D03-9870-A290BCB67C17}"/>
    <cellStyle name="20% - Accent2 9 3 2 3" xfId="5478" xr:uid="{D2F7D5D0-DBC0-4389-898A-9A6A7496E475}"/>
    <cellStyle name="20% - Accent2 9 3 2 3 2" xfId="5479" xr:uid="{EA15AFB8-E3A4-4BBD-8902-1C81AED8F12F}"/>
    <cellStyle name="20% - Accent2 9 3 2 4" xfId="5480" xr:uid="{B574F153-25CC-4AB9-B25D-CD93D89223C2}"/>
    <cellStyle name="20% - Accent2 9 3 2 5" xfId="5481" xr:uid="{8E9E213C-F926-4E4F-AF2F-2741E2DDE61C}"/>
    <cellStyle name="20% - Accent2 9 3 3" xfId="5482" xr:uid="{F2308CC6-E151-49DD-A331-7218C9E96B00}"/>
    <cellStyle name="20% - Accent2 9 3 3 2" xfId="5483" xr:uid="{0485DD82-8DDD-4712-AC17-A4193C3BB1E7}"/>
    <cellStyle name="20% - Accent2 9 3 3 2 2" xfId="5484" xr:uid="{6CB5EB3C-C239-495A-90EE-34D2F2A564C0}"/>
    <cellStyle name="20% - Accent2 9 3 3 3" xfId="5485" xr:uid="{5F86CB49-8FC8-4BAB-BAD0-04E0A3434DBB}"/>
    <cellStyle name="20% - Accent2 9 3 4" xfId="5486" xr:uid="{7C1FAD35-1D33-460B-A707-2E75B96FEF30}"/>
    <cellStyle name="20% - Accent2 9 3 4 2" xfId="5487" xr:uid="{E9C0EB4C-C281-47F4-AABB-5925C510C12C}"/>
    <cellStyle name="20% - Accent2 9 3 5" xfId="5488" xr:uid="{39968608-97F6-4B84-BAA4-11BD6E023AF1}"/>
    <cellStyle name="20% - Accent2 9 3 6" xfId="5489" xr:uid="{E7C7F9F6-65A2-4A7F-AF59-DE5A4CD9D5A0}"/>
    <cellStyle name="20% - Accent2 9 4" xfId="5490" xr:uid="{A21D224E-38A2-48C4-BED5-0A10FA8BDAF2}"/>
    <cellStyle name="20% - Accent2 9 4 2" xfId="5491" xr:uid="{C2128DD7-009F-4E5D-B225-88DDC9632899}"/>
    <cellStyle name="20% - Accent2 9 4 2 2" xfId="5492" xr:uid="{9571707A-26B7-4281-9A99-FAC519B51BDA}"/>
    <cellStyle name="20% - Accent2 9 4 2 2 2" xfId="5493" xr:uid="{D232F973-5450-4F5E-913C-0240D64E5F4A}"/>
    <cellStyle name="20% - Accent2 9 4 2 2 2 2" xfId="5494" xr:uid="{5EB71D6B-378E-4D40-BCA3-791B8BA7B602}"/>
    <cellStyle name="20% - Accent2 9 4 2 2 3" xfId="5495" xr:uid="{BB8DEBBB-F8D7-44E8-ABDE-435848415AE2}"/>
    <cellStyle name="20% - Accent2 9 4 2 3" xfId="5496" xr:uid="{A72AFF4D-C966-453B-959D-A69901AE17DF}"/>
    <cellStyle name="20% - Accent2 9 4 2 3 2" xfId="5497" xr:uid="{351F771C-2ABF-4A58-8155-3282493BC543}"/>
    <cellStyle name="20% - Accent2 9 4 2 4" xfId="5498" xr:uid="{69D50852-ECEA-4507-AB29-C945B4DD903F}"/>
    <cellStyle name="20% - Accent2 9 4 3" xfId="5499" xr:uid="{9AD04C30-C5F2-43F3-B861-CE11C881ED23}"/>
    <cellStyle name="20% - Accent2 9 4 3 2" xfId="5500" xr:uid="{3C8D3E16-223A-4BA6-A21F-BF94E666D21E}"/>
    <cellStyle name="20% - Accent2 9 4 3 2 2" xfId="5501" xr:uid="{010E91E8-EF56-40A1-8CB5-52C5DE6D1F95}"/>
    <cellStyle name="20% - Accent2 9 4 3 3" xfId="5502" xr:uid="{B601004D-31E2-4069-B3FD-AD426A47910F}"/>
    <cellStyle name="20% - Accent2 9 4 4" xfId="5503" xr:uid="{8A39A398-713B-490F-ADE3-25C294D9879E}"/>
    <cellStyle name="20% - Accent2 9 4 4 2" xfId="5504" xr:uid="{6B8A82F7-DFF9-427C-A440-922C84A36D26}"/>
    <cellStyle name="20% - Accent2 9 4 5" xfId="5505" xr:uid="{C4BE5B5F-75CE-4D7B-AAAF-DEF4ED1462CE}"/>
    <cellStyle name="20% - Accent2 9 4 6" xfId="5506" xr:uid="{6457FBDA-CA90-4574-9260-386BB27CFB04}"/>
    <cellStyle name="20% - Accent2 9 5" xfId="5507" xr:uid="{964425FA-7301-47FA-8160-B2A88DAF846B}"/>
    <cellStyle name="20% - Accent2 9 5 2" xfId="5508" xr:uid="{66D11C62-DDA4-48E9-8F03-F6E945986548}"/>
    <cellStyle name="20% - Accent2 9 5 2 2" xfId="5509" xr:uid="{6CF6938E-3BC2-46EE-AB78-54B44CFAE8B7}"/>
    <cellStyle name="20% - Accent2 9 5 2 2 2" xfId="5510" xr:uid="{18A01E25-274D-4005-8812-0442A2FFFF43}"/>
    <cellStyle name="20% - Accent2 9 5 2 2 2 2" xfId="5511" xr:uid="{BCE11092-2E75-44CF-9344-F50F1274005F}"/>
    <cellStyle name="20% - Accent2 9 5 2 2 3" xfId="5512" xr:uid="{C029FE33-01A4-414A-917A-3F5BE058AF7C}"/>
    <cellStyle name="20% - Accent2 9 5 2 3" xfId="5513" xr:uid="{83FBC277-0C69-4BAA-AF9F-431DEF26FF70}"/>
    <cellStyle name="20% - Accent2 9 5 2 3 2" xfId="5514" xr:uid="{5E676B88-B9BC-4F7B-8D70-1CCAC6BBA518}"/>
    <cellStyle name="20% - Accent2 9 5 2 4" xfId="5515" xr:uid="{727A1978-A976-4679-A21F-0CCEA8F34ACD}"/>
    <cellStyle name="20% - Accent2 9 5 3" xfId="5516" xr:uid="{EE803F4D-A01B-4811-B4A4-FD2E36E581BA}"/>
    <cellStyle name="20% - Accent2 9 5 3 2" xfId="5517" xr:uid="{CBCEFFDC-0B53-4A95-B56C-CA9B1927C51D}"/>
    <cellStyle name="20% - Accent2 9 5 3 2 2" xfId="5518" xr:uid="{5151A0A1-9EA5-4666-A144-5F6265DEBD36}"/>
    <cellStyle name="20% - Accent2 9 5 3 3" xfId="5519" xr:uid="{1FB2B213-7FD4-43F5-AADB-0EC7FF5AC2C6}"/>
    <cellStyle name="20% - Accent2 9 5 4" xfId="5520" xr:uid="{AF0CA34A-2508-4F91-BEE0-FC97AA20B4F9}"/>
    <cellStyle name="20% - Accent2 9 5 4 2" xfId="5521" xr:uid="{9195E690-D1EB-48D2-8F2F-074307C70395}"/>
    <cellStyle name="20% - Accent2 9 5 5" xfId="5522" xr:uid="{3B188137-03AC-4F6A-9A8B-06DC9CE2C4FB}"/>
    <cellStyle name="20% - Accent2 9 6" xfId="5523" xr:uid="{115F41CE-4C72-4350-A98B-F19BE57F840E}"/>
    <cellStyle name="20% - Accent2 9 6 2" xfId="5524" xr:uid="{E2104BCA-81CC-443D-9ADB-082F62E62024}"/>
    <cellStyle name="20% - Accent2 9 6 2 2" xfId="5525" xr:uid="{C583B5B4-CB90-4D62-AF6C-28B7B3D9C3FD}"/>
    <cellStyle name="20% - Accent2 9 6 2 2 2" xfId="5526" xr:uid="{CDC41EE6-AAF6-4984-92D0-D9A06A6EA96A}"/>
    <cellStyle name="20% - Accent2 9 6 2 3" xfId="5527" xr:uid="{07686918-7BE3-4C3E-92AF-C2D51483A0A2}"/>
    <cellStyle name="20% - Accent2 9 6 3" xfId="5528" xr:uid="{4E3B0026-4AE1-4AD6-8732-502EB3A8A66A}"/>
    <cellStyle name="20% - Accent2 9 6 3 2" xfId="5529" xr:uid="{D152B33B-7604-4BA5-B5BD-C8CF6A4BBEFB}"/>
    <cellStyle name="20% - Accent2 9 6 4" xfId="5530" xr:uid="{C6941127-110E-4753-B4C8-AED499F52131}"/>
    <cellStyle name="20% - Accent2 9 7" xfId="5531" xr:uid="{F1CF9090-7328-4DD0-9A58-0A646F778ECC}"/>
    <cellStyle name="20% - Accent2 9 7 2" xfId="5532" xr:uid="{03CEC259-DEB5-4A2D-A681-6518C8FEBDA5}"/>
    <cellStyle name="20% - Accent2 9 7 2 2" xfId="5533" xr:uid="{BAA2212B-0331-4482-BAD8-7B1A4159357B}"/>
    <cellStyle name="20% - Accent2 9 7 3" xfId="5534" xr:uid="{6FD2F23A-F700-4477-9806-24AC34143E94}"/>
    <cellStyle name="20% - Accent2 9 8" xfId="5535" xr:uid="{F9D9C20B-F684-4036-BB7F-40B276E4D076}"/>
    <cellStyle name="20% - Accent2 9 8 2" xfId="5536" xr:uid="{6249E209-E4F3-4FAC-9436-1D28484C2FA4}"/>
    <cellStyle name="20% - Accent2 9 9" xfId="5537" xr:uid="{7F6EE6AD-6B82-404A-B62C-378A5A0BC48B}"/>
    <cellStyle name="20% - Accent3" xfId="100" builtinId="38" hidden="1"/>
    <cellStyle name="20% - Accent3 10" xfId="5538" xr:uid="{F55D8537-1D97-419E-AF9A-6D8A589D6E07}"/>
    <cellStyle name="20% - Accent3 10 2" xfId="5539" xr:uid="{90226044-9CAF-438C-ACE9-7564E3A106F7}"/>
    <cellStyle name="20% - Accent3 11" xfId="5540" xr:uid="{FA53488A-7DE0-45B7-B01E-BB2DDF022401}"/>
    <cellStyle name="20% - Accent3 11 2" xfId="5541" xr:uid="{A382B154-5294-4E46-824E-99B8A85C63E3}"/>
    <cellStyle name="20% - Accent3 12" xfId="5542" xr:uid="{47A1F9AF-036A-4668-B1E1-D314B829AC53}"/>
    <cellStyle name="20% - Accent3 12 2" xfId="5543" xr:uid="{7804A8E5-86BC-4524-B4B4-27B65935C72C}"/>
    <cellStyle name="20% - Accent3 13" xfId="5544" xr:uid="{5E65BA3C-21EA-414E-B67B-0CBE17F394B2}"/>
    <cellStyle name="20% - Accent3 2" xfId="5545" xr:uid="{EDA003AC-A968-410B-BDFA-75399AB9AD7E}"/>
    <cellStyle name="20% - Accent3 2 10" xfId="5546" xr:uid="{F72D23FA-7600-4BD4-AC20-32F7A495B41A}"/>
    <cellStyle name="20% - Accent3 2 11" xfId="5547" xr:uid="{FE1F54FA-2D51-43F5-ABCC-A279F1B5B849}"/>
    <cellStyle name="20% - Accent3 2 11 2" xfId="5548" xr:uid="{DFC53B90-9290-4CAC-BCD5-D4780F91800E}"/>
    <cellStyle name="20% - Accent3 2 11 2 2" xfId="5549" xr:uid="{0FC5D4DD-F4C2-4B37-AFBC-E7EF67AFF6DA}"/>
    <cellStyle name="20% - Accent3 2 11 2 2 2" xfId="5550" xr:uid="{A8B506C1-09FA-4452-97CF-1F8A7A30FB0A}"/>
    <cellStyle name="20% - Accent3 2 11 2 3" xfId="5551" xr:uid="{033E7D16-DDA3-4DC7-AABB-5E89586DC28C}"/>
    <cellStyle name="20% - Accent3 2 11 3" xfId="5552" xr:uid="{92EAE3DC-8903-4D0C-B176-78C491A0A32D}"/>
    <cellStyle name="20% - Accent3 2 11 3 2" xfId="5553" xr:uid="{BB20E867-3300-4520-BC4B-D5EEBA575D24}"/>
    <cellStyle name="20% - Accent3 2 11 4" xfId="5554" xr:uid="{F1DCCAE6-A269-46F8-A7E8-85F67CE5ED53}"/>
    <cellStyle name="20% - Accent3 2 12" xfId="5555" xr:uid="{9F6AB2F8-4A05-44DB-99EC-4FB7A909A0EC}"/>
    <cellStyle name="20% - Accent3 2 12 2" xfId="5556" xr:uid="{009F1652-6E8C-4F4E-B169-E552E94AC725}"/>
    <cellStyle name="20% - Accent3 2 12 2 2" xfId="5557" xr:uid="{BD8DF3AF-EDB9-4A4F-B2C8-5C617A1E67DF}"/>
    <cellStyle name="20% - Accent3 2 12 3" xfId="5558" xr:uid="{C47E1661-9D50-42F5-80FA-9F19EC79B3BF}"/>
    <cellStyle name="20% - Accent3 2 13" xfId="5559" xr:uid="{7FD0D351-A236-4BDF-87B8-89CAB1F95695}"/>
    <cellStyle name="20% - Accent3 2 13 2" xfId="5560" xr:uid="{ADA2A760-B989-4416-B14F-0A7A1832D2D7}"/>
    <cellStyle name="20% - Accent3 2 14" xfId="5561" xr:uid="{CC7FE4E2-BFBB-4D0F-A693-CE0864864866}"/>
    <cellStyle name="20% - Accent3 2 2" xfId="5562" xr:uid="{0E8FCB9D-02E6-417C-9A1E-6B812FB6E013}"/>
    <cellStyle name="20% - Accent3 2 2 2" xfId="5563" xr:uid="{6F1700E5-9285-4D80-B966-0FD3155530C0}"/>
    <cellStyle name="20% - Accent3 2 2 2 2" xfId="5564" xr:uid="{48048618-B057-48F9-BA81-A055789B131F}"/>
    <cellStyle name="20% - Accent3 2 2 2 2 2" xfId="5565" xr:uid="{35D71D39-373B-442B-84A8-950E890E0899}"/>
    <cellStyle name="20% - Accent3 2 2 2 2 3" xfId="5566" xr:uid="{D89CBD3B-EA14-4D6C-A8CB-E938B1104178}"/>
    <cellStyle name="20% - Accent3 2 2 2 2 3 2" xfId="5567" xr:uid="{182F9E9F-260D-4EFB-92AF-D25F4FAAE284}"/>
    <cellStyle name="20% - Accent3 2 2 2 2 3 2 2" xfId="5568" xr:uid="{BF25AF71-61D2-45C7-B5CD-5CF7B06C350E}"/>
    <cellStyle name="20% - Accent3 2 2 2 2 3 2 2 2" xfId="5569" xr:uid="{2A72FBAD-BD1C-4977-8725-7D5D2FD584C7}"/>
    <cellStyle name="20% - Accent3 2 2 2 2 3 2 3" xfId="5570" xr:uid="{2FB352A2-7BA6-45E5-B7B3-D56F44D1B828}"/>
    <cellStyle name="20% - Accent3 2 2 2 2 3 3" xfId="5571" xr:uid="{5C440A05-C0CE-4C4F-BAB7-203272E46BA9}"/>
    <cellStyle name="20% - Accent3 2 2 2 2 3 3 2" xfId="5572" xr:uid="{1C9C2212-0821-4EB6-BC8C-FC95F42108FC}"/>
    <cellStyle name="20% - Accent3 2 2 2 2 3 4" xfId="5573" xr:uid="{E5E31033-3675-433E-9F0B-514B971726BB}"/>
    <cellStyle name="20% - Accent3 2 2 2 2 4" xfId="5574" xr:uid="{ABB436D6-6D24-414E-BA82-71AED6003102}"/>
    <cellStyle name="20% - Accent3 2 2 2 2 4 2" xfId="5575" xr:uid="{88ED63AF-E689-40B2-8CCA-4E2CCA18724A}"/>
    <cellStyle name="20% - Accent3 2 2 2 2 4 2 2" xfId="5576" xr:uid="{13048D5B-6ED3-425F-925C-2FB2035C9A81}"/>
    <cellStyle name="20% - Accent3 2 2 2 2 4 3" xfId="5577" xr:uid="{ED435956-097F-47C0-90ED-FA881F37D0ED}"/>
    <cellStyle name="20% - Accent3 2 2 2 2 5" xfId="5578" xr:uid="{BBFBD7A9-B466-428A-8545-0629CB69D4B3}"/>
    <cellStyle name="20% - Accent3 2 2 2 2 5 2" xfId="5579" xr:uid="{28AA0427-8FAD-42B4-8318-A53CFCB09977}"/>
    <cellStyle name="20% - Accent3 2 2 2 2 6" xfId="5580" xr:uid="{581A43F0-F24B-44CF-89FA-4CD790A527B8}"/>
    <cellStyle name="20% - Accent3 2 2 2 3" xfId="5581" xr:uid="{D401DF49-1ECC-4EA8-A619-41DD5890437B}"/>
    <cellStyle name="20% - Accent3 2 2 2 3 2" xfId="5582" xr:uid="{4C6FADD3-7734-4B11-BCDD-499BB7013515}"/>
    <cellStyle name="20% - Accent3 2 2 2 3 2 2" xfId="5583" xr:uid="{E705C2BD-A6B9-44E3-A91F-75618C35796E}"/>
    <cellStyle name="20% - Accent3 2 2 2 3 2 2 2" xfId="5584" xr:uid="{B4E49BD7-97ED-46D4-945B-9E367662A331}"/>
    <cellStyle name="20% - Accent3 2 2 2 3 2 2 2 2" xfId="5585" xr:uid="{CC768362-78FC-4CC0-BDA9-E2E16A846F05}"/>
    <cellStyle name="20% - Accent3 2 2 2 3 2 2 3" xfId="5586" xr:uid="{EB2BB1D8-B033-4E5F-855B-E0F6F3CE60F8}"/>
    <cellStyle name="20% - Accent3 2 2 2 3 2 3" xfId="5587" xr:uid="{818AF9BB-B0CB-4CCD-B80D-B4F86B199D2F}"/>
    <cellStyle name="20% - Accent3 2 2 2 3 2 3 2" xfId="5588" xr:uid="{7E6C6D13-C1C4-4E0A-BCF9-6A6B3567574D}"/>
    <cellStyle name="20% - Accent3 2 2 2 3 2 4" xfId="5589" xr:uid="{D3D3A564-CC61-4FD2-AF85-AAFAD0452F19}"/>
    <cellStyle name="20% - Accent3 2 2 2 3 3" xfId="5590" xr:uid="{DD06268B-81DD-419D-A0AA-C65461BA8876}"/>
    <cellStyle name="20% - Accent3 2 2 2 3 3 2" xfId="5591" xr:uid="{A876F7C5-203F-4D47-A333-8C7D6A5A9C2C}"/>
    <cellStyle name="20% - Accent3 2 2 2 3 3 2 2" xfId="5592" xr:uid="{821C557B-B1C1-4FCE-A6DD-B195D2E09181}"/>
    <cellStyle name="20% - Accent3 2 2 2 3 3 3" xfId="5593" xr:uid="{92A8CA11-4767-4E28-8D5B-52BC9C207D97}"/>
    <cellStyle name="20% - Accent3 2 2 2 3 4" xfId="5594" xr:uid="{D651C794-2245-4278-BFFD-B6AEB0D59316}"/>
    <cellStyle name="20% - Accent3 2 2 2 3 4 2" xfId="5595" xr:uid="{FEC0A964-6DEA-4AE6-BE1A-97312241DCF5}"/>
    <cellStyle name="20% - Accent3 2 2 2 3 5" xfId="5596" xr:uid="{5B6C13D7-C6B7-41BD-9D21-5043FD41CCC6}"/>
    <cellStyle name="20% - Accent3 2 2 2 4" xfId="5597" xr:uid="{EFFD0051-4DD3-495D-86A3-DF7AC8CDAB9E}"/>
    <cellStyle name="20% - Accent3 2 2 2 4 2" xfId="5598" xr:uid="{FEF75196-E721-475E-A863-B654F96A8EFF}"/>
    <cellStyle name="20% - Accent3 2 2 2 4 2 2" xfId="5599" xr:uid="{03E9101D-B0D0-43DC-8E8A-8DE7C5CED7DC}"/>
    <cellStyle name="20% - Accent3 2 2 2 4 2 2 2" xfId="5600" xr:uid="{11E8945B-DCD9-4130-8214-0F18BEB4E8BC}"/>
    <cellStyle name="20% - Accent3 2 2 2 4 2 2 2 2" xfId="5601" xr:uid="{EA3223D7-3EED-49F3-9ED0-97D2A513EB71}"/>
    <cellStyle name="20% - Accent3 2 2 2 4 2 2 3" xfId="5602" xr:uid="{A21BA4E5-B08F-4E37-AC35-FD068AEF6B75}"/>
    <cellStyle name="20% - Accent3 2 2 2 4 2 3" xfId="5603" xr:uid="{954665C4-7956-4D76-9B98-715EE83348BD}"/>
    <cellStyle name="20% - Accent3 2 2 2 4 2 3 2" xfId="5604" xr:uid="{A87DE6F8-E617-4877-A983-4BA39E9404E0}"/>
    <cellStyle name="20% - Accent3 2 2 2 4 2 4" xfId="5605" xr:uid="{1CFAE3BB-A8E1-40DD-9409-274D5B90DD31}"/>
    <cellStyle name="20% - Accent3 2 2 2 4 3" xfId="5606" xr:uid="{A732083A-393D-4A07-B23B-7E1182035ACF}"/>
    <cellStyle name="20% - Accent3 2 2 2 4 3 2" xfId="5607" xr:uid="{D6C68DFA-39EE-445B-AD22-2B38E0318C56}"/>
    <cellStyle name="20% - Accent3 2 2 2 4 3 2 2" xfId="5608" xr:uid="{4EDF5688-0E60-46C2-8C0A-9801A30E62B2}"/>
    <cellStyle name="20% - Accent3 2 2 2 4 3 3" xfId="5609" xr:uid="{AF79F6B8-D775-4BA0-A978-A0A227E48D56}"/>
    <cellStyle name="20% - Accent3 2 2 2 4 4" xfId="5610" xr:uid="{64952DFA-3C84-46B7-A9BC-C9B598EC5701}"/>
    <cellStyle name="20% - Accent3 2 2 2 4 4 2" xfId="5611" xr:uid="{7A14CF64-D0BA-49DD-911B-22479B33024C}"/>
    <cellStyle name="20% - Accent3 2 2 2 4 5" xfId="5612" xr:uid="{84BCE476-AD15-4771-9CA2-8AD5893B1D77}"/>
    <cellStyle name="20% - Accent3 2 2 2_Sheet1" xfId="5613" xr:uid="{77CE5C39-30C0-4773-A556-F8D3B4D07441}"/>
    <cellStyle name="20% - Accent3 2 2 3" xfId="5614" xr:uid="{9CEE52D0-CDA6-40A8-957E-1CDC7BE4E0DE}"/>
    <cellStyle name="20% - Accent3 2 2 3 2" xfId="5615" xr:uid="{3B400832-EC33-407E-B985-2843E9036FF5}"/>
    <cellStyle name="20% - Accent3 2 2 3 2 2" xfId="5616" xr:uid="{E30179AC-5E4E-40CD-B673-4D6CED45620D}"/>
    <cellStyle name="20% - Accent3 2 2 3 2 2 2" xfId="5617" xr:uid="{EEACBB51-B02E-4F02-85F1-D8F5610DF8B4}"/>
    <cellStyle name="20% - Accent3 2 2 3 2 2 2 2" xfId="5618" xr:uid="{961E0DAF-EEE0-4567-BF76-D3E2C5A3D932}"/>
    <cellStyle name="20% - Accent3 2 2 3 2 2 3" xfId="5619" xr:uid="{D2F23292-5619-4C9F-BBD1-BF2EE51AD98E}"/>
    <cellStyle name="20% - Accent3 2 2 3 2 3" xfId="5620" xr:uid="{ED88AB53-6DFA-4493-AA1F-964D4A2223E7}"/>
    <cellStyle name="20% - Accent3 2 2 3 2 3 2" xfId="5621" xr:uid="{CEF6E519-8187-4735-8812-698CB37AB79B}"/>
    <cellStyle name="20% - Accent3 2 2 3 2 4" xfId="5622" xr:uid="{8A5BBECC-8608-4283-A7C2-DDE13CBBC9C8}"/>
    <cellStyle name="20% - Accent3 2 2 3 3" xfId="5623" xr:uid="{2DBA0DBF-6ACC-449A-B237-8FBF3D0F9F2B}"/>
    <cellStyle name="20% - Accent3 2 2 3 3 2" xfId="5624" xr:uid="{1534B39C-A256-41D3-A02F-DFE10A391A34}"/>
    <cellStyle name="20% - Accent3 2 2 3 3 2 2" xfId="5625" xr:uid="{B4B9C366-B050-41E6-ACDA-B86A0FA50F11}"/>
    <cellStyle name="20% - Accent3 2 2 3 3 3" xfId="5626" xr:uid="{6F5C7252-AF83-403B-A344-ADEFF5F2CBC9}"/>
    <cellStyle name="20% - Accent3 2 2 3 4" xfId="5627" xr:uid="{549B93AB-6F3B-4B89-ABEE-069A9E195AE5}"/>
    <cellStyle name="20% - Accent3 2 2 3 4 2" xfId="5628" xr:uid="{D648979F-4995-49D8-8F00-8B302B53844D}"/>
    <cellStyle name="20% - Accent3 2 2 3 5" xfId="5629" xr:uid="{1489CC66-2715-4242-8271-0B7DD44EFE22}"/>
    <cellStyle name="20% - Accent3 2 2 4" xfId="5630" xr:uid="{F8681ACF-D8DA-469C-ACCF-DEE62C039212}"/>
    <cellStyle name="20% - Accent3 2 2 4 2" xfId="5631" xr:uid="{0271FC2F-9644-4023-A6BE-CDF280030764}"/>
    <cellStyle name="20% - Accent3 2 2 4 2 2" xfId="5632" xr:uid="{1468435F-F584-408D-BBFA-0102A0DD4F75}"/>
    <cellStyle name="20% - Accent3 2 2 4 2 2 2" xfId="5633" xr:uid="{4BBB13D4-F48F-427F-8A1C-49AC4AE2FCBA}"/>
    <cellStyle name="20% - Accent3 2 2 4 2 3" xfId="5634" xr:uid="{DDE34EE7-791F-4EA4-9C71-F2B6210AEB76}"/>
    <cellStyle name="20% - Accent3 2 2 4 3" xfId="5635" xr:uid="{2BA24B6A-F18B-4018-9F35-FDF78D53B9F1}"/>
    <cellStyle name="20% - Accent3 2 2 4 3 2" xfId="5636" xr:uid="{23104E01-E236-4F50-8BBD-645B3EDD58FC}"/>
    <cellStyle name="20% - Accent3 2 2 4 4" xfId="5637" xr:uid="{135CE37D-5A78-4810-9D34-3D06FEE9ACD0}"/>
    <cellStyle name="20% - Accent3 2 2 5" xfId="5638" xr:uid="{D9924C2F-A626-4C59-8391-6EBCDE6DD1A2}"/>
    <cellStyle name="20% - Accent3 2 2 5 2" xfId="5639" xr:uid="{8564FAC7-3C75-4BFB-83E0-26ED0E0C007A}"/>
    <cellStyle name="20% - Accent3 2 2 5 2 2" xfId="5640" xr:uid="{35320C55-7BF7-40CE-8BAA-C660391A0C22}"/>
    <cellStyle name="20% - Accent3 2 2 5 3" xfId="5641" xr:uid="{33B59DC1-A8A4-4F05-B91C-005F1970329E}"/>
    <cellStyle name="20% - Accent3 2 2 6" xfId="5642" xr:uid="{A24ADB88-12FE-4B29-914F-115859CA9579}"/>
    <cellStyle name="20% - Accent3 2 2 6 2" xfId="5643" xr:uid="{E43F0159-2514-4B3B-93F8-FA9BD7AAAF94}"/>
    <cellStyle name="20% - Accent3 2 2 7" xfId="5644" xr:uid="{FD72323D-0D65-4F41-857E-CD514E58008F}"/>
    <cellStyle name="20% - Accent3 2 2_Asset Register (new)" xfId="5645" xr:uid="{92F5A3E1-5444-43C9-A6B1-F6132DB06CC0}"/>
    <cellStyle name="20% - Accent3 2 3" xfId="5646" xr:uid="{EF5EC780-4DB8-4E4E-8681-7BE37C4C77B9}"/>
    <cellStyle name="20% - Accent3 2 3 2" xfId="5647" xr:uid="{1A09FEB7-AF1D-4DC4-836C-9648EA3EB9EA}"/>
    <cellStyle name="20% - Accent3 2 3 2 2" xfId="5648" xr:uid="{E20BA247-7F46-443B-A42A-906BAEB2ECAC}"/>
    <cellStyle name="20% - Accent3 2 3 2 2 2" xfId="5649" xr:uid="{DF762C94-DEBD-4987-AFD2-8A68A1DAA37D}"/>
    <cellStyle name="20% - Accent3 2 3 2 2 2 2" xfId="5650" xr:uid="{B2D14E32-4183-4E5E-8FB4-FC90EEA28154}"/>
    <cellStyle name="20% - Accent3 2 3 2 2 3" xfId="5651" xr:uid="{7EBB398E-8940-40D3-B54F-E4A8034A6C78}"/>
    <cellStyle name="20% - Accent3 2 3 2 3" xfId="5652" xr:uid="{40C306D8-361F-4394-8CE7-DFCD3E2F79C0}"/>
    <cellStyle name="20% - Accent3 2 3 2 3 2" xfId="5653" xr:uid="{3603C353-EE07-4569-B8A5-C73BD77E2C35}"/>
    <cellStyle name="20% - Accent3 2 3 2 3 2 2" xfId="5654" xr:uid="{79DEDD1A-64A5-4561-82F5-5E5BB5E161B5}"/>
    <cellStyle name="20% - Accent3 2 3 2 3 2 2 2" xfId="5655" xr:uid="{5C876CA4-E531-47D4-80BA-007A1BEC8367}"/>
    <cellStyle name="20% - Accent3 2 3 2 3 2 3" xfId="5656" xr:uid="{D35C307F-6DF1-4F85-B019-C54E70F8A235}"/>
    <cellStyle name="20% - Accent3 2 3 2 3 3" xfId="5657" xr:uid="{4E8FBA9D-B221-4147-9878-AE9C260D0DFC}"/>
    <cellStyle name="20% - Accent3 2 3 2 3 3 2" xfId="5658" xr:uid="{6EEB9E8C-ADE8-4CDA-B53A-5A6EE3DE8D7E}"/>
    <cellStyle name="20% - Accent3 2 3 2 3 4" xfId="5659" xr:uid="{66EFAD8B-9492-4344-AF48-5DFCF3E53E72}"/>
    <cellStyle name="20% - Accent3 2 3 2 4" xfId="5660" xr:uid="{362DEC18-078C-410F-9439-6B74EFF27B74}"/>
    <cellStyle name="20% - Accent3 2 3 2 4 2" xfId="5661" xr:uid="{4EB24689-A40B-4236-8B01-03FA1BFEC0C4}"/>
    <cellStyle name="20% - Accent3 2 3 2 4 2 2" xfId="5662" xr:uid="{0E623767-8905-4D28-B5DB-6ABBBCF4913D}"/>
    <cellStyle name="20% - Accent3 2 3 2 4 3" xfId="5663" xr:uid="{D41D15D7-DA25-4869-88B5-B4D2CCEA5CE4}"/>
    <cellStyle name="20% - Accent3 2 3 2 5" xfId="5664" xr:uid="{31248ED2-30A6-4BE9-BE03-60F9BCD815E2}"/>
    <cellStyle name="20% - Accent3 2 3 2 5 2" xfId="5665" xr:uid="{14BDB72F-AD86-4694-B0EE-005C77AF9F64}"/>
    <cellStyle name="20% - Accent3 2 3 2 6" xfId="5666" xr:uid="{F7A5FB9D-1717-477A-84D8-8A0D126F22AD}"/>
    <cellStyle name="20% - Accent3 2 3 2 6 2" xfId="5667" xr:uid="{0C5B683C-A1A7-4E6D-87D4-9CA8670C72CB}"/>
    <cellStyle name="20% - Accent3 2 3 2 7" xfId="5668" xr:uid="{3414F232-1E8A-48FE-B05F-BF8CCB5F4C2B}"/>
    <cellStyle name="20% - Accent3 2 3 2 8" xfId="5669" xr:uid="{D7EE212E-6DAE-489E-885D-AC03646D08CD}"/>
    <cellStyle name="20% - Accent3 2 3 3" xfId="5670" xr:uid="{ED0DB43D-BDD1-420A-8BC3-B75FAD073E6C}"/>
    <cellStyle name="20% - Accent3 2 3 3 2" xfId="5671" xr:uid="{1A47F3D9-E70C-4E5B-A31D-F1B5460BE175}"/>
    <cellStyle name="20% - Accent3 2 3 3 2 2" xfId="5672" xr:uid="{5A76A79A-D3B3-40FE-846D-23C745592C8A}"/>
    <cellStyle name="20% - Accent3 2 3 3 2 2 2" xfId="5673" xr:uid="{E99F3CEA-D62D-47D1-8600-70042208CD2A}"/>
    <cellStyle name="20% - Accent3 2 3 3 2 2 2 2" xfId="5674" xr:uid="{1AFAB296-F2F5-4CD4-8EF7-95FD9394F3BF}"/>
    <cellStyle name="20% - Accent3 2 3 3 2 2 3" xfId="5675" xr:uid="{0994D0EC-F795-4F40-B39B-E4A21E99376A}"/>
    <cellStyle name="20% - Accent3 2 3 3 2 3" xfId="5676" xr:uid="{576A35B7-17C6-4DC9-9EB5-52B3D1E4F4B8}"/>
    <cellStyle name="20% - Accent3 2 3 3 2 3 2" xfId="5677" xr:uid="{973621B8-F370-4DCA-B954-335C7D52A588}"/>
    <cellStyle name="20% - Accent3 2 3 3 2 4" xfId="5678" xr:uid="{70C647B3-78DA-45C8-82C9-ACAB39B30D5D}"/>
    <cellStyle name="20% - Accent3 2 3 3 3" xfId="5679" xr:uid="{933156F4-4597-49F1-8947-45AD2CFAEE24}"/>
    <cellStyle name="20% - Accent3 2 3 3 3 2" xfId="5680" xr:uid="{7B308129-E80D-4AD6-A1E4-19ECE9352EFD}"/>
    <cellStyle name="20% - Accent3 2 3 3 3 2 2" xfId="5681" xr:uid="{E09A4AA4-DC9C-45D2-BE4B-FD5923598894}"/>
    <cellStyle name="20% - Accent3 2 3 3 3 3" xfId="5682" xr:uid="{08E8BC65-BB92-4846-BA6E-5845DBFA5801}"/>
    <cellStyle name="20% - Accent3 2 3 3 4" xfId="5683" xr:uid="{CEFCD99D-103E-4B9F-9FF3-F5F42DF6899E}"/>
    <cellStyle name="20% - Accent3 2 3 3 4 2" xfId="5684" xr:uid="{1D02724C-3C6A-445F-92C7-F692F26822AE}"/>
    <cellStyle name="20% - Accent3 2 3 3 5" xfId="5685" xr:uid="{2D65E13A-E33D-4D17-864A-42A57F56D3C4}"/>
    <cellStyle name="20% - Accent3 2 3 3 5 2" xfId="5686" xr:uid="{50852922-3CF3-4267-BA7E-20C966DDAD7F}"/>
    <cellStyle name="20% - Accent3 2 3 3 6" xfId="5687" xr:uid="{B809463F-A666-4F28-9524-1849FA7E95D5}"/>
    <cellStyle name="20% - Accent3 2 3 3 7" xfId="5688" xr:uid="{E9D6228F-3863-4134-B627-8F6EE12677BD}"/>
    <cellStyle name="20% - Accent3 2 3 4" xfId="5689" xr:uid="{34E35782-216C-48E7-B39B-F550C5C37DF3}"/>
    <cellStyle name="20% - Accent3 2 3 4 2" xfId="5690" xr:uid="{433E0687-DA50-4F34-9435-78D92DC044B9}"/>
    <cellStyle name="20% - Accent3 2 3 4 2 2" xfId="5691" xr:uid="{B56EF1B5-1AC3-4DD1-8C3A-9050CAE45FE7}"/>
    <cellStyle name="20% - Accent3 2 3 4 2 2 2" xfId="5692" xr:uid="{F8EDA7ED-B602-418A-887B-FBB0DB428A10}"/>
    <cellStyle name="20% - Accent3 2 3 4 2 2 2 2" xfId="5693" xr:uid="{7E046266-1B8D-4917-B354-3C619A40A64B}"/>
    <cellStyle name="20% - Accent3 2 3 4 2 2 3" xfId="5694" xr:uid="{7A14AE35-27A4-4B3F-94C2-2E86BCAF7D0C}"/>
    <cellStyle name="20% - Accent3 2 3 4 2 3" xfId="5695" xr:uid="{D49D05E1-53D6-4CE0-B31A-681355EF5BE5}"/>
    <cellStyle name="20% - Accent3 2 3 4 2 3 2" xfId="5696" xr:uid="{34D7C9C6-F6AC-4D1C-8C8C-CEF6BE924A20}"/>
    <cellStyle name="20% - Accent3 2 3 4 2 4" xfId="5697" xr:uid="{C58F777D-3E61-44EE-9598-4E21760F98CE}"/>
    <cellStyle name="20% - Accent3 2 3 4 3" xfId="5698" xr:uid="{B5BFD574-E1E1-47C0-8FC5-381B2EE5E5A5}"/>
    <cellStyle name="20% - Accent3 2 3 4 3 2" xfId="5699" xr:uid="{B488A529-9FF5-4FE9-9646-861D8B4C0627}"/>
    <cellStyle name="20% - Accent3 2 3 4 3 2 2" xfId="5700" xr:uid="{F373836D-0AE1-4046-AAC3-C5334824E98A}"/>
    <cellStyle name="20% - Accent3 2 3 4 3 3" xfId="5701" xr:uid="{E8C63A95-76E6-488D-881F-F54F9DD58335}"/>
    <cellStyle name="20% - Accent3 2 3 4 4" xfId="5702" xr:uid="{1FCC8CB6-80BC-4442-A416-A64EB2CC5AD2}"/>
    <cellStyle name="20% - Accent3 2 3 4 4 2" xfId="5703" xr:uid="{77632A8C-95B1-4231-AF22-EFCDB687E3A1}"/>
    <cellStyle name="20% - Accent3 2 3 4 5" xfId="5704" xr:uid="{16F49515-E42B-45B9-A85A-61945C24BACE}"/>
    <cellStyle name="20% - Accent3 2 3 5" xfId="5705" xr:uid="{ED8F5013-EECA-41EA-8B73-E0A2B0DF489D}"/>
    <cellStyle name="20% - Accent3 2 3 5 2" xfId="5706" xr:uid="{8ACF25F2-D382-495D-B54A-A2A069D593CF}"/>
    <cellStyle name="20% - Accent3 2 3 6" xfId="5707" xr:uid="{C6AE6B80-9DD1-41A3-A532-7A9F38FA8D95}"/>
    <cellStyle name="20% - Accent3 2 3_Sheet1" xfId="5708" xr:uid="{43AFA47B-F30A-4DF4-A5D8-EC1D4E9E9804}"/>
    <cellStyle name="20% - Accent3 2 4" xfId="5709" xr:uid="{9C2B5158-BBA2-4AC5-8799-9D87BAD7D556}"/>
    <cellStyle name="20% - Accent3 2 4 2" xfId="5710" xr:uid="{F922E506-5E48-4130-9965-75273228F205}"/>
    <cellStyle name="20% - Accent3 2 4 2 2" xfId="5711" xr:uid="{84894211-EF83-4074-90CB-FBF6C516115E}"/>
    <cellStyle name="20% - Accent3 2 4 2 2 2" xfId="5712" xr:uid="{A686B0F4-9F14-4AF7-8107-211685824B83}"/>
    <cellStyle name="20% - Accent3 2 4 2 2 3" xfId="5713" xr:uid="{F2756D45-94CE-4C69-8145-C7F72FCB70A2}"/>
    <cellStyle name="20% - Accent3 2 4 2 3" xfId="5714" xr:uid="{937412DF-3F25-4CE8-862F-9380F5109875}"/>
    <cellStyle name="20% - Accent3 2 4 2 4" xfId="5715" xr:uid="{9ED4D28A-973B-477F-BF9F-3D807845EF5B}"/>
    <cellStyle name="20% - Accent3 2 4 3" xfId="5716" xr:uid="{636C2103-F169-4F03-8284-A64767CF2784}"/>
    <cellStyle name="20% - Accent3 2 4 3 2" xfId="5717" xr:uid="{8EEEFC47-09C5-497F-825C-91625D3C32AE}"/>
    <cellStyle name="20% - Accent3 2 4 3 3" xfId="5718" xr:uid="{B67AD2AE-8A5D-48B6-8669-EE67AA71FCC5}"/>
    <cellStyle name="20% - Accent3 2 4 4" xfId="5719" xr:uid="{7DCC4A39-56D6-4696-900B-F5AA8C9B1556}"/>
    <cellStyle name="20% - Accent3 2 4 4 2" xfId="5720" xr:uid="{0786818E-A2BC-4F5F-8EF7-F4844C1FA14D}"/>
    <cellStyle name="20% - Accent3 2 4 5" xfId="5721" xr:uid="{2E0DA01F-9625-4D9F-84D0-8BBBCCAE07B0}"/>
    <cellStyle name="20% - Accent3 2 5" xfId="5722" xr:uid="{0FB07C6B-C5B4-480D-8953-8DF16BDA837A}"/>
    <cellStyle name="20% - Accent3 2 5 2" xfId="5723" xr:uid="{7EF9DD55-CB3D-4095-A50E-15CE2A9E5E13}"/>
    <cellStyle name="20% - Accent3 2 6" xfId="5724" xr:uid="{24FADD78-417A-4E4E-8575-4F10A3537CCD}"/>
    <cellStyle name="20% - Accent3 2 7" xfId="5725" xr:uid="{C04AF2D2-FFC2-441F-AD62-67B018766C21}"/>
    <cellStyle name="20% - Accent3 2 8" xfId="5726" xr:uid="{C60B970E-6A7D-44B7-BA7F-DD66D6EA38A8}"/>
    <cellStyle name="20% - Accent3 2 9" xfId="5727" xr:uid="{3A76C972-1EE5-46FE-A8B4-079A9049900A}"/>
    <cellStyle name="20% - Accent3 2 9 2" xfId="5728" xr:uid="{50C43A2D-28BD-4569-B4B4-EC55F3DB675F}"/>
    <cellStyle name="20% - Accent3 2 9 2 2" xfId="5729" xr:uid="{B42A3377-64C9-447D-B3A9-D417FD0274A2}"/>
    <cellStyle name="20% - Accent3 2 9 2 2 2" xfId="5730" xr:uid="{025CBBFF-C749-400B-8A45-67C81872265A}"/>
    <cellStyle name="20% - Accent3 2 9 2 2 2 2" xfId="5731" xr:uid="{0FD35CC3-F2AC-4C14-ADAE-E6DBB6816CCB}"/>
    <cellStyle name="20% - Accent3 2 9 2 2 3" xfId="5732" xr:uid="{16510ACA-1B04-4EDD-8C7B-10CE23A23B6B}"/>
    <cellStyle name="20% - Accent3 2 9 2 3" xfId="5733" xr:uid="{E2D915CD-7BBC-4D70-85EA-7841ED3C184D}"/>
    <cellStyle name="20% - Accent3 2 9 2 3 2" xfId="5734" xr:uid="{949FD97D-EF46-4C43-84AC-CF1B124031C4}"/>
    <cellStyle name="20% - Accent3 2 9 2 4" xfId="5735" xr:uid="{CB2D0DEE-5B14-4CD9-947A-77663E7A5567}"/>
    <cellStyle name="20% - Accent3 2 9 3" xfId="5736" xr:uid="{CDC69808-DE3A-4585-A997-2EA249ED46C4}"/>
    <cellStyle name="20% - Accent3 2 9 3 2" xfId="5737" xr:uid="{B9C1F8D5-7A49-4750-8DB4-A19D6620D20A}"/>
    <cellStyle name="20% - Accent3 2 9 3 2 2" xfId="5738" xr:uid="{2FCF8810-D0AA-4694-A081-3FE1BD887E76}"/>
    <cellStyle name="20% - Accent3 2 9 3 3" xfId="5739" xr:uid="{3808E63C-535C-4984-942A-EBA0049FE387}"/>
    <cellStyle name="20% - Accent3 2 9 4" xfId="5740" xr:uid="{0AA6BA6F-0A4C-4FB1-9685-77D2E09D87AD}"/>
    <cellStyle name="20% - Accent3 2 9 4 2" xfId="5741" xr:uid="{DD303192-B3AF-48E5-AF84-1525A860884B}"/>
    <cellStyle name="20% - Accent3 2 9 5" xfId="5742" xr:uid="{B4935C75-7560-4708-B3A5-1D13CF6257D6}"/>
    <cellStyle name="20% - Accent3 2_Asset Register (new)" xfId="5743" xr:uid="{616F58C9-944C-432F-9333-A813F4238C37}"/>
    <cellStyle name="20% - Accent3 3" xfId="5744" xr:uid="{9DEA470E-4443-4BCC-815F-E64CD81AC3BB}"/>
    <cellStyle name="20% - Accent3 3 10" xfId="5745" xr:uid="{9C5283F5-DCF6-4336-A0DC-8366807A0603}"/>
    <cellStyle name="20% - Accent3 3 10 2" xfId="5746" xr:uid="{FC4023F7-20E0-4A22-831A-131C992429E3}"/>
    <cellStyle name="20% - Accent3 3 10 2 2" xfId="5747" xr:uid="{782D785F-15E7-4CA2-BFD5-4086FA057266}"/>
    <cellStyle name="20% - Accent3 3 10 2 2 2" xfId="5748" xr:uid="{6829149C-03F1-444F-B5FD-000A8E406DE3}"/>
    <cellStyle name="20% - Accent3 3 10 2 2 2 2" xfId="5749" xr:uid="{D914ABCB-A02E-438C-8942-3BDBC9534BF3}"/>
    <cellStyle name="20% - Accent3 3 10 2 2 3" xfId="5750" xr:uid="{F4CD6DB0-42D3-46B3-A56F-3CA11B5EB138}"/>
    <cellStyle name="20% - Accent3 3 10 2 3" xfId="5751" xr:uid="{2B4E0FD9-1704-4F40-8B2D-F248AD3EB538}"/>
    <cellStyle name="20% - Accent3 3 10 2 3 2" xfId="5752" xr:uid="{8D7A8F6E-89F6-48CF-B99A-A3A402A651D2}"/>
    <cellStyle name="20% - Accent3 3 10 2 4" xfId="5753" xr:uid="{3FC8C899-819E-4699-83FB-491806077D62}"/>
    <cellStyle name="20% - Accent3 3 10 3" xfId="5754" xr:uid="{5ABA4B95-950A-4F60-AF3A-2C2BBC6A4BDE}"/>
    <cellStyle name="20% - Accent3 3 10 3 2" xfId="5755" xr:uid="{293D6FAF-A64A-4D39-B2DD-C66C09A9E3A0}"/>
    <cellStyle name="20% - Accent3 3 10 3 2 2" xfId="5756" xr:uid="{0A4D0772-5781-4508-8710-5C24401E84E4}"/>
    <cellStyle name="20% - Accent3 3 10 3 3" xfId="5757" xr:uid="{D762D247-FA45-4B24-8AF1-480D140F05C7}"/>
    <cellStyle name="20% - Accent3 3 10 4" xfId="5758" xr:uid="{33589D27-59C9-42E8-8DC7-BA099858E06B}"/>
    <cellStyle name="20% - Accent3 3 10 4 2" xfId="5759" xr:uid="{6367FBCC-C99B-4148-82AE-7D733C5A0DA3}"/>
    <cellStyle name="20% - Accent3 3 10 5" xfId="5760" xr:uid="{8DF2BBAF-DC32-4264-B28C-C055B722E08C}"/>
    <cellStyle name="20% - Accent3 3 11" xfId="5761" xr:uid="{D35E133F-C416-44A2-B725-D34589B051D2}"/>
    <cellStyle name="20% - Accent3 3 11 2" xfId="5762" xr:uid="{CB9F3272-9434-48BA-BE06-08725481E13C}"/>
    <cellStyle name="20% - Accent3 3 11 2 2" xfId="5763" xr:uid="{9A990E35-41C4-4C23-94CF-796BBEBBFED4}"/>
    <cellStyle name="20% - Accent3 3 11 2 2 2" xfId="5764" xr:uid="{BEDB8B9C-D6D1-4F7E-B9D5-9E5D8003B308}"/>
    <cellStyle name="20% - Accent3 3 11 2 2 2 2" xfId="5765" xr:uid="{6377CA7B-2682-4EED-A805-CAC2F45A9412}"/>
    <cellStyle name="20% - Accent3 3 11 2 2 3" xfId="5766" xr:uid="{6AFE1D2F-7204-4EE1-BF0B-FF58F392A534}"/>
    <cellStyle name="20% - Accent3 3 11 2 3" xfId="5767" xr:uid="{AD408443-ED87-4B9C-A2C4-7193EBBB6CD7}"/>
    <cellStyle name="20% - Accent3 3 11 2 3 2" xfId="5768" xr:uid="{68152D3A-B7AD-4B4B-BC07-D08197753104}"/>
    <cellStyle name="20% - Accent3 3 11 2 4" xfId="5769" xr:uid="{1019F032-E6CD-4D19-849F-FEDC3A280FFB}"/>
    <cellStyle name="20% - Accent3 3 11 3" xfId="5770" xr:uid="{A78264F7-18CB-49A9-AA4C-E14635BFFA61}"/>
    <cellStyle name="20% - Accent3 3 11 3 2" xfId="5771" xr:uid="{8B9580EB-19EB-4F5F-81BA-FF1B0CB9AEEF}"/>
    <cellStyle name="20% - Accent3 3 11 3 2 2" xfId="5772" xr:uid="{CDC6D291-92B5-4AA4-99B7-28CB08A8831B}"/>
    <cellStyle name="20% - Accent3 3 11 3 3" xfId="5773" xr:uid="{164F2F45-28A6-473F-92FF-91817FBAFCA5}"/>
    <cellStyle name="20% - Accent3 3 11 4" xfId="5774" xr:uid="{7F94CD7C-7246-49D2-9808-BF1C23C51EFD}"/>
    <cellStyle name="20% - Accent3 3 11 4 2" xfId="5775" xr:uid="{1243957E-BDD0-492C-A514-7F105024F648}"/>
    <cellStyle name="20% - Accent3 3 11 5" xfId="5776" xr:uid="{C1AB17E3-E90E-4A5E-8422-1433706C56A4}"/>
    <cellStyle name="20% - Accent3 3 12" xfId="5777" xr:uid="{4404547E-B08E-4A8F-80F3-4CD8F46F85A9}"/>
    <cellStyle name="20% - Accent3 3 12 2" xfId="5778" xr:uid="{B1276CCB-8551-4A10-BD01-405B0E9D8E5B}"/>
    <cellStyle name="20% - Accent3 3 12 2 2" xfId="5779" xr:uid="{2EF9AA30-7294-4BAB-B86A-49B983F48884}"/>
    <cellStyle name="20% - Accent3 3 12 2 2 2" xfId="5780" xr:uid="{933F29A0-4B74-4B7C-B9D5-1F9428AE45C0}"/>
    <cellStyle name="20% - Accent3 3 12 2 2 2 2" xfId="5781" xr:uid="{75E9C5AE-B40F-4464-B6C1-6D78AC2FB3CE}"/>
    <cellStyle name="20% - Accent3 3 12 2 2 3" xfId="5782" xr:uid="{A9C05825-370E-4622-871C-E94C2CA8E162}"/>
    <cellStyle name="20% - Accent3 3 12 2 3" xfId="5783" xr:uid="{472006C2-67E3-49BD-A414-BBD69494D3A2}"/>
    <cellStyle name="20% - Accent3 3 12 2 3 2" xfId="5784" xr:uid="{A312E76F-ED81-4DBD-B9F3-756B0582BC3F}"/>
    <cellStyle name="20% - Accent3 3 12 2 4" xfId="5785" xr:uid="{DF2506D6-7A62-4BEE-843D-37B25BE33D8E}"/>
    <cellStyle name="20% - Accent3 3 12 3" xfId="5786" xr:uid="{C4B78AC3-9CEC-433F-A0E4-5995178C21A5}"/>
    <cellStyle name="20% - Accent3 3 12 3 2" xfId="5787" xr:uid="{2FE10B26-2C54-48E7-9376-D543F564E3AB}"/>
    <cellStyle name="20% - Accent3 3 12 3 2 2" xfId="5788" xr:uid="{FE50040F-8327-4047-A7AD-D219CC910591}"/>
    <cellStyle name="20% - Accent3 3 12 3 3" xfId="5789" xr:uid="{C5994A5D-393F-49C0-8908-F829415FDA58}"/>
    <cellStyle name="20% - Accent3 3 12 4" xfId="5790" xr:uid="{34C87E47-E989-46C7-89EA-D6E2E3EA0572}"/>
    <cellStyle name="20% - Accent3 3 12 4 2" xfId="5791" xr:uid="{0A08AF08-51C1-4936-B3E3-7CAB5051FCC7}"/>
    <cellStyle name="20% - Accent3 3 12 5" xfId="5792" xr:uid="{DC41785C-F6FB-452B-8D87-50DED92AAA60}"/>
    <cellStyle name="20% - Accent3 3 13" xfId="5793" xr:uid="{1F34D9C5-EC14-42F1-8364-A690E7C185DD}"/>
    <cellStyle name="20% - Accent3 3 13 2" xfId="5794" xr:uid="{F15AE3E7-9404-4592-8BCF-362FA73398FB}"/>
    <cellStyle name="20% - Accent3 3 13 2 2" xfId="5795" xr:uid="{080F1A07-B351-455E-B715-09CBE26F8D81}"/>
    <cellStyle name="20% - Accent3 3 13 2 2 2" xfId="5796" xr:uid="{02931890-C4F2-4229-BCAC-E1DF3BC528E7}"/>
    <cellStyle name="20% - Accent3 3 13 2 2 2 2" xfId="5797" xr:uid="{93CD3E1E-E0DD-46EE-829B-F74050787C54}"/>
    <cellStyle name="20% - Accent3 3 13 2 2 3" xfId="5798" xr:uid="{C2D89F19-FE65-4173-AD0D-4BE5BF1EF91F}"/>
    <cellStyle name="20% - Accent3 3 13 2 3" xfId="5799" xr:uid="{441F910F-9B69-4BCC-872B-3DB967FCD361}"/>
    <cellStyle name="20% - Accent3 3 13 2 3 2" xfId="5800" xr:uid="{3C3CA766-E620-480A-9D1E-78D51C1567E8}"/>
    <cellStyle name="20% - Accent3 3 13 2 4" xfId="5801" xr:uid="{B847A684-17F2-4BFD-8E59-565AD1312BDE}"/>
    <cellStyle name="20% - Accent3 3 13 3" xfId="5802" xr:uid="{ABEC5158-F064-46DD-835B-B71491F8F05F}"/>
    <cellStyle name="20% - Accent3 3 13 3 2" xfId="5803" xr:uid="{6257FF79-14BE-4DB9-AA6F-ABCDBB6D2944}"/>
    <cellStyle name="20% - Accent3 3 13 3 2 2" xfId="5804" xr:uid="{122532F2-22FA-44DB-87BA-4D6BFBDE1389}"/>
    <cellStyle name="20% - Accent3 3 13 3 3" xfId="5805" xr:uid="{A17716B2-A658-4F31-AFEB-323EE8F6C6AA}"/>
    <cellStyle name="20% - Accent3 3 13 4" xfId="5806" xr:uid="{E2210785-9739-445E-B76A-E4B064E138A9}"/>
    <cellStyle name="20% - Accent3 3 13 4 2" xfId="5807" xr:uid="{62C2E441-22C4-4E4D-9D49-3143CFE16B73}"/>
    <cellStyle name="20% - Accent3 3 13 5" xfId="5808" xr:uid="{662C4C1F-1D8D-458C-9C72-22E06ACAB8DF}"/>
    <cellStyle name="20% - Accent3 3 14" xfId="5809" xr:uid="{7B2E4B35-4186-43BE-B8F7-153BBF569FC9}"/>
    <cellStyle name="20% - Accent3 3 14 2" xfId="5810" xr:uid="{A9405D98-A267-438C-A1F6-E3B87D15435B}"/>
    <cellStyle name="20% - Accent3 3 14 2 2" xfId="5811" xr:uid="{2B29121D-24C8-4C82-BDD2-FCF4779FC479}"/>
    <cellStyle name="20% - Accent3 3 14 2 2 2" xfId="5812" xr:uid="{79A65C84-3777-4DE2-A1C0-7D8DACCB7192}"/>
    <cellStyle name="20% - Accent3 3 14 2 3" xfId="5813" xr:uid="{EDE306A7-082A-4658-BEBE-919BDD7A7E8A}"/>
    <cellStyle name="20% - Accent3 3 14 3" xfId="5814" xr:uid="{4F95349D-29D3-45CF-94FD-43DABF202D58}"/>
    <cellStyle name="20% - Accent3 3 14 3 2" xfId="5815" xr:uid="{8198E543-6196-41F8-8190-28295D0D4317}"/>
    <cellStyle name="20% - Accent3 3 14 4" xfId="5816" xr:uid="{9167CE55-CAB1-46A7-B1AE-2A834D4D7501}"/>
    <cellStyle name="20% - Accent3 3 15" xfId="5817" xr:uid="{2A8E99D4-C984-43CB-845E-DC8D83004EE8}"/>
    <cellStyle name="20% - Accent3 3 15 2" xfId="5818" xr:uid="{D511AD34-A715-4209-8EBE-A24857DE885E}"/>
    <cellStyle name="20% - Accent3 3 15 2 2" xfId="5819" xr:uid="{5CDF93E4-DEA4-4D10-AFF1-265FEA0336D8}"/>
    <cellStyle name="20% - Accent3 3 15 3" xfId="5820" xr:uid="{488E2E14-212B-4B67-AE30-AF1C3705111C}"/>
    <cellStyle name="20% - Accent3 3 16" xfId="5821" xr:uid="{16AA59FF-8FCE-4D88-AB9E-868F441C8AE5}"/>
    <cellStyle name="20% - Accent3 3 16 2" xfId="5822" xr:uid="{CF45F85F-38AD-4B78-AB2C-B0B683B0E9E8}"/>
    <cellStyle name="20% - Accent3 3 17" xfId="5823" xr:uid="{07419CB6-7D4B-4FEB-868A-2CC2652FBF8E}"/>
    <cellStyle name="20% - Accent3 3 17 2" xfId="5824" xr:uid="{9B61F299-52BE-4EAB-BF67-FFA28AAE0AD8}"/>
    <cellStyle name="20% - Accent3 3 18" xfId="5825" xr:uid="{E3611FD7-5259-4378-B8E6-46E96387F5C7}"/>
    <cellStyle name="20% - Accent3 3 19" xfId="5826" xr:uid="{0A61B272-A6B7-415C-A616-EB06245C37DA}"/>
    <cellStyle name="20% - Accent3 3 2" xfId="5827" xr:uid="{1B05F99C-8BFD-436B-8831-54AB8B1AE60F}"/>
    <cellStyle name="20% - Accent3 3 2 10" xfId="5828" xr:uid="{E30F0B80-4453-48FA-84FA-78B2D11AC71A}"/>
    <cellStyle name="20% - Accent3 3 2 10 2" xfId="5829" xr:uid="{1DE0B10D-5A3D-4A31-8B1C-F1E719331B54}"/>
    <cellStyle name="20% - Accent3 3 2 10 2 2" xfId="5830" xr:uid="{123CD881-F27F-41A7-922F-6572534DDA33}"/>
    <cellStyle name="20% - Accent3 3 2 10 2 2 2" xfId="5831" xr:uid="{34FDBFBB-EA12-470B-84BD-5927A31ED4A1}"/>
    <cellStyle name="20% - Accent3 3 2 10 2 2 2 2" xfId="5832" xr:uid="{5C7882F2-A28D-47C4-8D19-449D7AC0442A}"/>
    <cellStyle name="20% - Accent3 3 2 10 2 2 3" xfId="5833" xr:uid="{A19AF550-2842-4F89-BF53-CE2CAB254DA5}"/>
    <cellStyle name="20% - Accent3 3 2 10 2 3" xfId="5834" xr:uid="{837A68AF-30A4-4F4F-91A8-21B1A48D8079}"/>
    <cellStyle name="20% - Accent3 3 2 10 2 3 2" xfId="5835" xr:uid="{DEC859AC-020E-4057-9E35-D8122484064E}"/>
    <cellStyle name="20% - Accent3 3 2 10 2 4" xfId="5836" xr:uid="{9200C6F7-08CB-46A8-9F24-4AE2824FF8BC}"/>
    <cellStyle name="20% - Accent3 3 2 10 3" xfId="5837" xr:uid="{34CEEB13-B615-4249-89DD-F13CEA61CBD5}"/>
    <cellStyle name="20% - Accent3 3 2 10 3 2" xfId="5838" xr:uid="{2F3C0E9C-B96C-4CCB-A19B-BA4E0695F827}"/>
    <cellStyle name="20% - Accent3 3 2 10 3 2 2" xfId="5839" xr:uid="{6E930639-1240-476A-9EF3-A40A72037C9B}"/>
    <cellStyle name="20% - Accent3 3 2 10 3 3" xfId="5840" xr:uid="{6BBF3AAE-5ABE-48D9-A76E-9C580F927263}"/>
    <cellStyle name="20% - Accent3 3 2 10 4" xfId="5841" xr:uid="{28794795-CA8A-4195-AD21-4C112C4D697E}"/>
    <cellStyle name="20% - Accent3 3 2 10 4 2" xfId="5842" xr:uid="{609BE615-D486-403B-A141-D0ED533607CE}"/>
    <cellStyle name="20% - Accent3 3 2 10 5" xfId="5843" xr:uid="{822FA096-CF88-4DD7-85E0-4E7D9CBB606D}"/>
    <cellStyle name="20% - Accent3 3 2 11" xfId="5844" xr:uid="{EF5C417E-846C-4B00-BD76-37E33716266C}"/>
    <cellStyle name="20% - Accent3 3 2 11 2" xfId="5845" xr:uid="{E5E89526-DA25-48AC-A117-BD482B4D98A3}"/>
    <cellStyle name="20% - Accent3 3 2 11 2 2" xfId="5846" xr:uid="{1BAB0596-ACEF-424B-820A-D20F80B8919C}"/>
    <cellStyle name="20% - Accent3 3 2 11 2 2 2" xfId="5847" xr:uid="{401639A0-1414-423C-80A8-19015014A253}"/>
    <cellStyle name="20% - Accent3 3 2 11 2 2 2 2" xfId="5848" xr:uid="{3E0E53EC-B91E-4F8D-B21F-4F4BE59521AF}"/>
    <cellStyle name="20% - Accent3 3 2 11 2 2 3" xfId="5849" xr:uid="{348EFEC6-B226-4131-B80C-5DA9BBBCD8EB}"/>
    <cellStyle name="20% - Accent3 3 2 11 2 3" xfId="5850" xr:uid="{E5DB300D-CFAB-47E3-B0D1-AAA34E2F1165}"/>
    <cellStyle name="20% - Accent3 3 2 11 2 3 2" xfId="5851" xr:uid="{0AD44916-DA7E-4626-A57D-48823B238F80}"/>
    <cellStyle name="20% - Accent3 3 2 11 2 4" xfId="5852" xr:uid="{615C637F-83B9-4343-9F84-C2FA68EC9787}"/>
    <cellStyle name="20% - Accent3 3 2 11 3" xfId="5853" xr:uid="{F5F6E1A2-918F-492A-8C85-C0B28E543F3F}"/>
    <cellStyle name="20% - Accent3 3 2 11 3 2" xfId="5854" xr:uid="{788F2399-F97C-4B87-89E6-5E2E2EBDAAA3}"/>
    <cellStyle name="20% - Accent3 3 2 11 3 2 2" xfId="5855" xr:uid="{A0C95DD2-580B-4973-BC5C-58F3E6D2947A}"/>
    <cellStyle name="20% - Accent3 3 2 11 3 3" xfId="5856" xr:uid="{A39DF8DC-FA00-4E02-952F-F1460077C0FB}"/>
    <cellStyle name="20% - Accent3 3 2 11 4" xfId="5857" xr:uid="{8DBF3C38-A873-435A-BFF0-85A0344DD8EC}"/>
    <cellStyle name="20% - Accent3 3 2 11 4 2" xfId="5858" xr:uid="{3E27EF58-5400-4F23-B411-4A082A4F5FDC}"/>
    <cellStyle name="20% - Accent3 3 2 11 5" xfId="5859" xr:uid="{9ECD8F37-9065-444F-87B8-15D1102CF59B}"/>
    <cellStyle name="20% - Accent3 3 2 12" xfId="5860" xr:uid="{469E83D1-034F-4DA6-B778-6B6C1B6C9A54}"/>
    <cellStyle name="20% - Accent3 3 2 12 2" xfId="5861" xr:uid="{EB6CE5A7-5078-4E94-9EF2-AF39968ECD6D}"/>
    <cellStyle name="20% - Accent3 3 2 12 2 2" xfId="5862" xr:uid="{0491CB4B-47EA-44AD-8496-D3A786C032C2}"/>
    <cellStyle name="20% - Accent3 3 2 12 2 2 2" xfId="5863" xr:uid="{34F055E4-3759-4572-8B7E-38249DA2C8EB}"/>
    <cellStyle name="20% - Accent3 3 2 12 2 3" xfId="5864" xr:uid="{459566F5-0B09-4E07-856D-21DC4BC4E308}"/>
    <cellStyle name="20% - Accent3 3 2 12 3" xfId="5865" xr:uid="{48CA620C-BB45-486C-A948-A2CE8CD3A3A0}"/>
    <cellStyle name="20% - Accent3 3 2 12 3 2" xfId="5866" xr:uid="{22D556FD-EA09-47BB-B879-7FF352AB6318}"/>
    <cellStyle name="20% - Accent3 3 2 12 4" xfId="5867" xr:uid="{D271FA31-E900-4676-A0F2-C8EB054F7F30}"/>
    <cellStyle name="20% - Accent3 3 2 13" xfId="5868" xr:uid="{CAAE827F-6691-4A7A-B4FF-515F7F7AEB25}"/>
    <cellStyle name="20% - Accent3 3 2 13 2" xfId="5869" xr:uid="{2A361D9E-8975-4C12-9447-B1623E8A3373}"/>
    <cellStyle name="20% - Accent3 3 2 13 2 2" xfId="5870" xr:uid="{1D700EA9-7520-416D-B787-2CDF1D6BCEB7}"/>
    <cellStyle name="20% - Accent3 3 2 13 3" xfId="5871" xr:uid="{2F011780-D657-45A5-878A-91EED8B35D6B}"/>
    <cellStyle name="20% - Accent3 3 2 14" xfId="5872" xr:uid="{4326C0A0-834E-42C0-B8E0-6BD4641FAE8B}"/>
    <cellStyle name="20% - Accent3 3 2 14 2" xfId="5873" xr:uid="{C8498AD4-1C91-497F-957C-82E69F9BF1C3}"/>
    <cellStyle name="20% - Accent3 3 2 15" xfId="5874" xr:uid="{32E5577A-05EB-424F-888B-29F7C5B77A2D}"/>
    <cellStyle name="20% - Accent3 3 2 15 2" xfId="5875" xr:uid="{F813B619-4AD5-485B-8768-8A2B8CE9C319}"/>
    <cellStyle name="20% - Accent3 3 2 16" xfId="5876" xr:uid="{86113A5F-9D0C-4A81-8460-89FE9A784596}"/>
    <cellStyle name="20% - Accent3 3 2 17" xfId="5877" xr:uid="{841FEE81-7C2A-42A2-9CED-D9DAAEE7C81C}"/>
    <cellStyle name="20% - Accent3 3 2 2" xfId="5878" xr:uid="{48336C2A-5035-4BCA-868F-2A2E07840164}"/>
    <cellStyle name="20% - Accent3 3 2 2 10" xfId="5879" xr:uid="{3694AD52-8481-4A25-B91C-443409D74D9D}"/>
    <cellStyle name="20% - Accent3 3 2 2 2" xfId="5880" xr:uid="{5BFE1E6D-5A14-409B-AAD1-0DCA1D1567A4}"/>
    <cellStyle name="20% - Accent3 3 2 2 2 2" xfId="5881" xr:uid="{ACB4DBD1-D09C-4BF6-B5F0-87AB19A1B2C2}"/>
    <cellStyle name="20% - Accent3 3 2 2 2 2 2" xfId="5882" xr:uid="{367AEA1C-39E6-4C08-93E1-3A099F408C0B}"/>
    <cellStyle name="20% - Accent3 3 2 2 2 2 2 2" xfId="5883" xr:uid="{6EC6F31D-66DF-445E-B83D-95567DC9AE36}"/>
    <cellStyle name="20% - Accent3 3 2 2 2 2 2 2 2" xfId="5884" xr:uid="{D50AAFA5-B6CA-4F0C-90AD-E76297E2340D}"/>
    <cellStyle name="20% - Accent3 3 2 2 2 2 2 2 2 2" xfId="5885" xr:uid="{0C0D1531-1B75-4185-93D2-6021BA2BF4C7}"/>
    <cellStyle name="20% - Accent3 3 2 2 2 2 2 2 3" xfId="5886" xr:uid="{6C5DD5F2-3D6E-416F-870D-85A066490FBD}"/>
    <cellStyle name="20% - Accent3 3 2 2 2 2 2 3" xfId="5887" xr:uid="{4B19FF7C-2C0B-4909-84D9-6EC08C3289FD}"/>
    <cellStyle name="20% - Accent3 3 2 2 2 2 2 3 2" xfId="5888" xr:uid="{E368CB8F-1DA1-4D6D-981D-860901692967}"/>
    <cellStyle name="20% - Accent3 3 2 2 2 2 2 4" xfId="5889" xr:uid="{F35FFBB3-63C5-443B-9AE8-E6FED2019437}"/>
    <cellStyle name="20% - Accent3 3 2 2 2 2 2 4 2" xfId="5890" xr:uid="{7E5195D3-4CB4-4958-A200-6518DE8861E0}"/>
    <cellStyle name="20% - Accent3 3 2 2 2 2 2 5" xfId="5891" xr:uid="{C6FB614D-333D-4A94-AF2E-1783E407AAC6}"/>
    <cellStyle name="20% - Accent3 3 2 2 2 2 2 6" xfId="5892" xr:uid="{B6CD2937-331F-4C47-A561-4C2D4CD1E043}"/>
    <cellStyle name="20% - Accent3 3 2 2 2 2 3" xfId="5893" xr:uid="{6C304809-F5F0-4BFC-9579-2DAC30246FF1}"/>
    <cellStyle name="20% - Accent3 3 2 2 2 2 3 2" xfId="5894" xr:uid="{9CB7C11C-7B9A-4F02-94E2-E7654A04DF71}"/>
    <cellStyle name="20% - Accent3 3 2 2 2 2 3 2 2" xfId="5895" xr:uid="{ACF310D1-34F0-4F8E-B214-38E53817B63D}"/>
    <cellStyle name="20% - Accent3 3 2 2 2 2 3 3" xfId="5896" xr:uid="{CB5FB4B3-5D43-4783-B0F8-AE90467A9437}"/>
    <cellStyle name="20% - Accent3 3 2 2 2 2 4" xfId="5897" xr:uid="{99CE1F7D-AF39-4B11-9269-CEBC038564AA}"/>
    <cellStyle name="20% - Accent3 3 2 2 2 2 4 2" xfId="5898" xr:uid="{60F8AEE1-C95B-41BF-AF07-F046E57C4253}"/>
    <cellStyle name="20% - Accent3 3 2 2 2 2 5" xfId="5899" xr:uid="{AB6496D1-6327-4F4C-9DF3-4ECDFE976F05}"/>
    <cellStyle name="20% - Accent3 3 2 2 2 2 5 2" xfId="5900" xr:uid="{648B46FA-DCB4-4581-BE54-1850CD9276D0}"/>
    <cellStyle name="20% - Accent3 3 2 2 2 2 6" xfId="5901" xr:uid="{65687230-B94D-4879-AB8C-85D48F762406}"/>
    <cellStyle name="20% - Accent3 3 2 2 2 2 7" xfId="5902" xr:uid="{039D0CCA-455D-4AF4-AE4E-4637FB0DA0EF}"/>
    <cellStyle name="20% - Accent3 3 2 2 2 3" xfId="5903" xr:uid="{08021E19-0F6A-44A5-9E3D-B2142FC29E1D}"/>
    <cellStyle name="20% - Accent3 3 2 2 2 3 2" xfId="5904" xr:uid="{2F8EA6E8-005B-4AA4-AF37-774CF203745E}"/>
    <cellStyle name="20% - Accent3 3 2 2 2 3 2 2" xfId="5905" xr:uid="{D1557C48-B111-433F-BD54-CCF2DAF88D8B}"/>
    <cellStyle name="20% - Accent3 3 2 2 2 3 2 2 2" xfId="5906" xr:uid="{6FEB6FC6-C1F7-42AF-905B-754B1BAAD9BC}"/>
    <cellStyle name="20% - Accent3 3 2 2 2 3 2 3" xfId="5907" xr:uid="{4AF3656E-96D9-4EF1-AED8-0756B5381B74}"/>
    <cellStyle name="20% - Accent3 3 2 2 2 3 3" xfId="5908" xr:uid="{00BF6AA5-5ECB-4F3D-BD98-4E1A527B1993}"/>
    <cellStyle name="20% - Accent3 3 2 2 2 3 3 2" xfId="5909" xr:uid="{0348EA64-7094-4091-8E98-B9B0AC54BEA3}"/>
    <cellStyle name="20% - Accent3 3 2 2 2 3 4" xfId="5910" xr:uid="{3D9C38A9-5152-4032-B448-95AAD70B66DA}"/>
    <cellStyle name="20% - Accent3 3 2 2 2 3 4 2" xfId="5911" xr:uid="{07C91F2A-657D-49B1-B7A8-89CE9F3C438D}"/>
    <cellStyle name="20% - Accent3 3 2 2 2 3 5" xfId="5912" xr:uid="{87B74253-389E-41A7-BF77-71E4787F5127}"/>
    <cellStyle name="20% - Accent3 3 2 2 2 3 6" xfId="5913" xr:uid="{A5854ED3-9EB4-42B2-A4FD-17DE6C5A9415}"/>
    <cellStyle name="20% - Accent3 3 2 2 2 4" xfId="5914" xr:uid="{043682EC-C56D-4BB4-9A33-5F8E174B217F}"/>
    <cellStyle name="20% - Accent3 3 2 2 2 4 2" xfId="5915" xr:uid="{2D6A802B-0268-4128-A70C-D92CE0E426B3}"/>
    <cellStyle name="20% - Accent3 3 2 2 2 4 2 2" xfId="5916" xr:uid="{E6F9B5F8-997D-4791-8083-77CB71D40F85}"/>
    <cellStyle name="20% - Accent3 3 2 2 2 4 3" xfId="5917" xr:uid="{039274A8-2322-4498-BE28-29C62598B03D}"/>
    <cellStyle name="20% - Accent3 3 2 2 2 5" xfId="5918" xr:uid="{702FC1AE-94D8-4048-ACFB-A34D26EC7786}"/>
    <cellStyle name="20% - Accent3 3 2 2 2 5 2" xfId="5919" xr:uid="{4B4C8D5D-7FD7-4CB6-9CC3-A01788860166}"/>
    <cellStyle name="20% - Accent3 3 2 2 2 6" xfId="5920" xr:uid="{ACAD1277-E4C9-47F7-95F5-AD2E4986A39B}"/>
    <cellStyle name="20% - Accent3 3 2 2 2 6 2" xfId="5921" xr:uid="{FAFE81ED-40C4-4CE6-91DD-BADFB0C28621}"/>
    <cellStyle name="20% - Accent3 3 2 2 2 7" xfId="5922" xr:uid="{56C458C3-8EB0-45BB-A55E-72F2F012B982}"/>
    <cellStyle name="20% - Accent3 3 2 2 2 8" xfId="5923" xr:uid="{B8E7C861-3140-40C8-8840-16728D5DC626}"/>
    <cellStyle name="20% - Accent3 3 2 2 3" xfId="5924" xr:uid="{D1C6E072-C94C-481E-9D1C-28BEDEC3BC93}"/>
    <cellStyle name="20% - Accent3 3 2 2 3 2" xfId="5925" xr:uid="{0275618A-5C76-43CF-BA6E-03F8AF940540}"/>
    <cellStyle name="20% - Accent3 3 2 2 3 2 2" xfId="5926" xr:uid="{92481CCF-9184-496A-A58F-6EFE08088CBF}"/>
    <cellStyle name="20% - Accent3 3 2 2 3 2 2 2" xfId="5927" xr:uid="{7B80BE8C-B36D-40FC-A4E6-2C668CA677E9}"/>
    <cellStyle name="20% - Accent3 3 2 2 3 2 2 2 2" xfId="5928" xr:uid="{D08A0B76-D733-48DC-B244-3AA4CDA61DBB}"/>
    <cellStyle name="20% - Accent3 3 2 2 3 2 2 3" xfId="5929" xr:uid="{E8572DBC-66A8-497D-BCC9-ACB3C7D271BB}"/>
    <cellStyle name="20% - Accent3 3 2 2 3 2 3" xfId="5930" xr:uid="{DEF0670D-C499-4662-9E6E-C753B7AC584C}"/>
    <cellStyle name="20% - Accent3 3 2 2 3 2 3 2" xfId="5931" xr:uid="{D166C102-06A3-44EF-A538-D1CD7235CEA7}"/>
    <cellStyle name="20% - Accent3 3 2 2 3 2 4" xfId="5932" xr:uid="{09B29651-DF2E-4784-888C-32B8F22BF004}"/>
    <cellStyle name="20% - Accent3 3 2 2 3 2 4 2" xfId="5933" xr:uid="{0A9B3359-EE86-4016-91CD-5F16B4A65851}"/>
    <cellStyle name="20% - Accent3 3 2 2 3 2 5" xfId="5934" xr:uid="{33764B01-DC94-499B-9C5F-8F5BAD489038}"/>
    <cellStyle name="20% - Accent3 3 2 2 3 2 6" xfId="5935" xr:uid="{1144F4E1-DFD4-47BE-AA69-245BB705DFF4}"/>
    <cellStyle name="20% - Accent3 3 2 2 3 3" xfId="5936" xr:uid="{A3664D43-14C3-405D-8B3E-A11E81444D93}"/>
    <cellStyle name="20% - Accent3 3 2 2 3 3 2" xfId="5937" xr:uid="{3783863F-6E2D-4314-9BB2-250462F36686}"/>
    <cellStyle name="20% - Accent3 3 2 2 3 3 2 2" xfId="5938" xr:uid="{353D91F3-CF4E-4B0E-8893-B0EAB37F919B}"/>
    <cellStyle name="20% - Accent3 3 2 2 3 3 3" xfId="5939" xr:uid="{01540ABE-94B6-4474-B8AC-BEB2D648A931}"/>
    <cellStyle name="20% - Accent3 3 2 2 3 4" xfId="5940" xr:uid="{8DB92FBD-A504-49AA-99B9-FCC51FCA5388}"/>
    <cellStyle name="20% - Accent3 3 2 2 3 4 2" xfId="5941" xr:uid="{4286530D-CE65-4A71-B3BC-FD15C2B19906}"/>
    <cellStyle name="20% - Accent3 3 2 2 3 5" xfId="5942" xr:uid="{BCB6A1A8-7AA7-4F35-850A-7C680788F503}"/>
    <cellStyle name="20% - Accent3 3 2 2 3 5 2" xfId="5943" xr:uid="{729E147C-49C6-4907-8D98-A833352D5B04}"/>
    <cellStyle name="20% - Accent3 3 2 2 3 6" xfId="5944" xr:uid="{CA2680EA-B39B-4373-A5A9-D32DFC76AEAA}"/>
    <cellStyle name="20% - Accent3 3 2 2 3 7" xfId="5945" xr:uid="{DAE0203C-F4CB-440F-A113-1BFFC85900EA}"/>
    <cellStyle name="20% - Accent3 3 2 2 4" xfId="5946" xr:uid="{B1234B0F-2CA4-4D01-A46D-6F0F7E8A5846}"/>
    <cellStyle name="20% - Accent3 3 2 2 4 2" xfId="5947" xr:uid="{2E8DE75C-7A9A-4329-BCD2-BE8F991EFDED}"/>
    <cellStyle name="20% - Accent3 3 2 2 4 2 2" xfId="5948" xr:uid="{435BE8E2-6063-4204-B6F0-CDAD412E0242}"/>
    <cellStyle name="20% - Accent3 3 2 2 4 2 2 2" xfId="5949" xr:uid="{4A46D35B-7C2B-4335-AE8B-5194E0379434}"/>
    <cellStyle name="20% - Accent3 3 2 2 4 2 2 2 2" xfId="5950" xr:uid="{723369FD-8C84-43F0-88B5-073C9BDAA0ED}"/>
    <cellStyle name="20% - Accent3 3 2 2 4 2 2 3" xfId="5951" xr:uid="{2CBC4E5E-EB1E-4456-8A6A-1C2A7042D7E5}"/>
    <cellStyle name="20% - Accent3 3 2 2 4 2 3" xfId="5952" xr:uid="{1102872F-B0B7-4099-9641-B29316707483}"/>
    <cellStyle name="20% - Accent3 3 2 2 4 2 3 2" xfId="5953" xr:uid="{65308D15-DC75-49AC-A4DA-D235F6E638B2}"/>
    <cellStyle name="20% - Accent3 3 2 2 4 2 4" xfId="5954" xr:uid="{28A5B680-7282-4643-AC95-973F8DAAD100}"/>
    <cellStyle name="20% - Accent3 3 2 2 4 3" xfId="5955" xr:uid="{A5F5A78B-17A6-44C2-BF73-19A5BC5E5539}"/>
    <cellStyle name="20% - Accent3 3 2 2 4 3 2" xfId="5956" xr:uid="{9E106EE0-C5BF-48A0-88CA-1B2A0B730BC7}"/>
    <cellStyle name="20% - Accent3 3 2 2 4 3 2 2" xfId="5957" xr:uid="{4A01B332-0A0C-4D94-83D6-784D41D09710}"/>
    <cellStyle name="20% - Accent3 3 2 2 4 3 3" xfId="5958" xr:uid="{DADE068B-EBA4-4D31-8669-8A908E6F9170}"/>
    <cellStyle name="20% - Accent3 3 2 2 4 4" xfId="5959" xr:uid="{C95936F1-850C-4796-BC0B-F8A4014EF96D}"/>
    <cellStyle name="20% - Accent3 3 2 2 4 4 2" xfId="5960" xr:uid="{9938399A-CFF8-4893-92AA-6590712E057F}"/>
    <cellStyle name="20% - Accent3 3 2 2 4 5" xfId="5961" xr:uid="{C6C42E84-000D-4394-80CE-842B52392A6F}"/>
    <cellStyle name="20% - Accent3 3 2 2 4 5 2" xfId="5962" xr:uid="{5EFA08B1-00DF-4F9F-B397-A6B81706207E}"/>
    <cellStyle name="20% - Accent3 3 2 2 4 6" xfId="5963" xr:uid="{6926811F-4747-418E-98EC-999BE8EF7524}"/>
    <cellStyle name="20% - Accent3 3 2 2 4 7" xfId="5964" xr:uid="{86A06C1F-C886-4DDE-847F-BE0F66E22129}"/>
    <cellStyle name="20% - Accent3 3 2 2 5" xfId="5965" xr:uid="{C0717AED-D2B0-4072-915A-8F7AEE941541}"/>
    <cellStyle name="20% - Accent3 3 2 2 5 2" xfId="5966" xr:uid="{45AD07BE-F810-475E-84C0-A2528F66941C}"/>
    <cellStyle name="20% - Accent3 3 2 2 5 2 2" xfId="5967" xr:uid="{9D0D71DC-C402-4A9C-9440-F58FE4C71804}"/>
    <cellStyle name="20% - Accent3 3 2 2 5 2 2 2" xfId="5968" xr:uid="{CFDB3F31-4F65-4666-BC8F-DDF8D2E99270}"/>
    <cellStyle name="20% - Accent3 3 2 2 5 2 3" xfId="5969" xr:uid="{0C1D75FC-1ADB-41FF-B9D5-3682102AB87F}"/>
    <cellStyle name="20% - Accent3 3 2 2 5 3" xfId="5970" xr:uid="{5F7B2D07-92AD-4908-9452-D254D07DF801}"/>
    <cellStyle name="20% - Accent3 3 2 2 5 3 2" xfId="5971" xr:uid="{13D0A8D2-DA56-49AB-8D2B-138D36070D32}"/>
    <cellStyle name="20% - Accent3 3 2 2 5 4" xfId="5972" xr:uid="{1EADEB09-11DC-4728-AD79-240FEA0CC6D7}"/>
    <cellStyle name="20% - Accent3 3 2 2 6" xfId="5973" xr:uid="{D3AE7C76-6A52-4C2B-B632-62BAEFCA1B9F}"/>
    <cellStyle name="20% - Accent3 3 2 2 6 2" xfId="5974" xr:uid="{B8CAE47A-7F9D-4459-891D-5452A099DB77}"/>
    <cellStyle name="20% - Accent3 3 2 2 6 2 2" xfId="5975" xr:uid="{A3B44C71-559C-480B-8327-689557159170}"/>
    <cellStyle name="20% - Accent3 3 2 2 6 3" xfId="5976" xr:uid="{58CE5A5B-BF6B-423D-B532-626AF5BB7A6B}"/>
    <cellStyle name="20% - Accent3 3 2 2 7" xfId="5977" xr:uid="{C09EA9A1-23B5-4BEF-9DF5-3717145BE01F}"/>
    <cellStyle name="20% - Accent3 3 2 2 7 2" xfId="5978" xr:uid="{22C5D0DA-BA83-4E43-81C8-A591F49C9092}"/>
    <cellStyle name="20% - Accent3 3 2 2 8" xfId="5979" xr:uid="{2AC37CB5-1340-4F74-A4F2-E12763CDEB26}"/>
    <cellStyle name="20% - Accent3 3 2 2 8 2" xfId="5980" xr:uid="{26DF7E16-7A75-4ECA-89F2-02F485B49D28}"/>
    <cellStyle name="20% - Accent3 3 2 2 9" xfId="5981" xr:uid="{7FCAF9E4-90A1-4FF0-91E6-A2A3487CF4DE}"/>
    <cellStyle name="20% - Accent3 3 2 2_Asset Register (new)" xfId="5982" xr:uid="{5158E0F6-7AE5-40C5-B1AA-AAA5ED25C098}"/>
    <cellStyle name="20% - Accent3 3 2 3" xfId="5983" xr:uid="{F75CE724-821F-450E-98CD-D202272753E7}"/>
    <cellStyle name="20% - Accent3 3 2 3 2" xfId="5984" xr:uid="{4C1DFAD1-D50C-4051-B8A0-D999D89CEDC8}"/>
    <cellStyle name="20% - Accent3 3 2 3 2 2" xfId="5985" xr:uid="{031345FE-C501-4498-8C2B-CBFF6DDA9227}"/>
    <cellStyle name="20% - Accent3 3 2 3 2 2 2" xfId="5986" xr:uid="{B18FDCD1-CFF8-48AA-8591-F71FCE76F09B}"/>
    <cellStyle name="20% - Accent3 3 2 3 2 2 2 2" xfId="5987" xr:uid="{51626CA0-59E1-432C-AC44-98407F0FF2E6}"/>
    <cellStyle name="20% - Accent3 3 2 3 2 2 2 2 2" xfId="5988" xr:uid="{5F207428-C1AB-45E4-A3B0-69AD2682C0F8}"/>
    <cellStyle name="20% - Accent3 3 2 3 2 2 2 3" xfId="5989" xr:uid="{6909D6BB-506C-4217-B229-70B15E4988A8}"/>
    <cellStyle name="20% - Accent3 3 2 3 2 2 3" xfId="5990" xr:uid="{14DDA533-CF41-437F-B028-484F56C6CA46}"/>
    <cellStyle name="20% - Accent3 3 2 3 2 2 3 2" xfId="5991" xr:uid="{5E2C91B9-DC03-43B6-B703-804F82697352}"/>
    <cellStyle name="20% - Accent3 3 2 3 2 2 4" xfId="5992" xr:uid="{3743D6A2-DA3B-4D43-B88C-93D2C6DB0CF3}"/>
    <cellStyle name="20% - Accent3 3 2 3 2 2 4 2" xfId="5993" xr:uid="{1D4676EE-768A-4C49-ACF2-2CA6E7EE0CE2}"/>
    <cellStyle name="20% - Accent3 3 2 3 2 2 5" xfId="5994" xr:uid="{0700CC39-40E3-4B17-B9F4-BB9F06A7E739}"/>
    <cellStyle name="20% - Accent3 3 2 3 2 2 6" xfId="5995" xr:uid="{5AAC1FE5-96F4-463D-8B71-3357A83E3593}"/>
    <cellStyle name="20% - Accent3 3 2 3 2 3" xfId="5996" xr:uid="{43D0956C-F374-4BF7-BA03-7A766F7027D0}"/>
    <cellStyle name="20% - Accent3 3 2 3 2 3 2" xfId="5997" xr:uid="{8626ACB4-6482-4EF8-A069-930A21220F51}"/>
    <cellStyle name="20% - Accent3 3 2 3 2 3 2 2" xfId="5998" xr:uid="{6EAB4EEA-C5C0-4F80-9BDB-619B134E8A8A}"/>
    <cellStyle name="20% - Accent3 3 2 3 2 3 3" xfId="5999" xr:uid="{030AE0D7-D696-44C0-B91A-7580BE642441}"/>
    <cellStyle name="20% - Accent3 3 2 3 2 4" xfId="6000" xr:uid="{9D832B2D-AB5E-4AF6-9519-F25BBF474B81}"/>
    <cellStyle name="20% - Accent3 3 2 3 2 4 2" xfId="6001" xr:uid="{F9227D63-8426-492B-AC7D-D0C879AF097E}"/>
    <cellStyle name="20% - Accent3 3 2 3 2 5" xfId="6002" xr:uid="{B68BD256-9B97-4F50-9CBA-CFB292459937}"/>
    <cellStyle name="20% - Accent3 3 2 3 2 5 2" xfId="6003" xr:uid="{5EF67466-627A-47D3-B180-FBB1865AAE6B}"/>
    <cellStyle name="20% - Accent3 3 2 3 2 6" xfId="6004" xr:uid="{4666733B-CE48-451F-A199-6EA40E7C1EA5}"/>
    <cellStyle name="20% - Accent3 3 2 3 2 7" xfId="6005" xr:uid="{092F5EF3-CE73-4C14-A789-ACB5035C689D}"/>
    <cellStyle name="20% - Accent3 3 2 3 3" xfId="6006" xr:uid="{BB5B251E-A208-4F7B-A5CA-D0AA08BB1878}"/>
    <cellStyle name="20% - Accent3 3 2 3 3 2" xfId="6007" xr:uid="{A5FAE154-04A7-43A2-B589-8CD07121A44C}"/>
    <cellStyle name="20% - Accent3 3 2 3 3 2 2" xfId="6008" xr:uid="{1FF0FA77-0338-4C70-B034-7522DDF74426}"/>
    <cellStyle name="20% - Accent3 3 2 3 3 2 2 2" xfId="6009" xr:uid="{8A34273C-723A-42D5-88FE-443E09C24CD4}"/>
    <cellStyle name="20% - Accent3 3 2 3 3 2 3" xfId="6010" xr:uid="{C43D815A-3B19-49CD-8120-3AAC958A5ED5}"/>
    <cellStyle name="20% - Accent3 3 2 3 3 3" xfId="6011" xr:uid="{900EEBBC-CFB9-4A8C-AE12-835FF9257936}"/>
    <cellStyle name="20% - Accent3 3 2 3 3 3 2" xfId="6012" xr:uid="{A270F263-B9AD-42C7-B2B1-49246DB0B37C}"/>
    <cellStyle name="20% - Accent3 3 2 3 3 4" xfId="6013" xr:uid="{25FC7DEC-B002-4E58-A50F-2DC906BBD7C1}"/>
    <cellStyle name="20% - Accent3 3 2 3 3 4 2" xfId="6014" xr:uid="{87B7958E-001B-4ED4-9596-7E62354CAE35}"/>
    <cellStyle name="20% - Accent3 3 2 3 3 5" xfId="6015" xr:uid="{A2CF6E69-6946-4EBB-841D-C3DA302F2116}"/>
    <cellStyle name="20% - Accent3 3 2 3 3 6" xfId="6016" xr:uid="{8B11ABDA-7DAF-4547-A45F-6AF4DD59AADA}"/>
    <cellStyle name="20% - Accent3 3 2 3 4" xfId="6017" xr:uid="{DBFB36EC-4C07-4EC0-BACA-B134E6A61B89}"/>
    <cellStyle name="20% - Accent3 3 2 3 4 2" xfId="6018" xr:uid="{7472C06E-F05F-4E86-8933-B124E7913371}"/>
    <cellStyle name="20% - Accent3 3 2 3 4 2 2" xfId="6019" xr:uid="{92868FF6-A7AA-4309-8F55-6FC1493F57EF}"/>
    <cellStyle name="20% - Accent3 3 2 3 4 3" xfId="6020" xr:uid="{5D9B37BB-3F48-4DD3-9536-DB86789B827A}"/>
    <cellStyle name="20% - Accent3 3 2 3 5" xfId="6021" xr:uid="{6A5E88AE-08DD-441E-8827-7F57E415877A}"/>
    <cellStyle name="20% - Accent3 3 2 3 5 2" xfId="6022" xr:uid="{A803C2A9-928F-4DFE-BB57-62688D474977}"/>
    <cellStyle name="20% - Accent3 3 2 3 6" xfId="6023" xr:uid="{58F54980-E945-4A9D-8FAC-52946C6DBF28}"/>
    <cellStyle name="20% - Accent3 3 2 3 6 2" xfId="6024" xr:uid="{544EE57D-3E22-48AE-AF35-6BAB4C28D15E}"/>
    <cellStyle name="20% - Accent3 3 2 3 7" xfId="6025" xr:uid="{27AF6798-4C62-48C0-84F8-F8D190C8C06F}"/>
    <cellStyle name="20% - Accent3 3 2 3 8" xfId="6026" xr:uid="{616F2686-DF4E-4578-9A78-64DE9E1DDC0A}"/>
    <cellStyle name="20% - Accent3 3 2 4" xfId="6027" xr:uid="{70480872-23F3-4D9F-9AB2-4C681CC65289}"/>
    <cellStyle name="20% - Accent3 3 2 4 2" xfId="6028" xr:uid="{F8EB3B60-EEA5-49EF-8BDE-24EFEEA39E99}"/>
    <cellStyle name="20% - Accent3 3 2 4 2 2" xfId="6029" xr:uid="{B1D6740A-90EE-466E-BB21-1223AB2CEAE6}"/>
    <cellStyle name="20% - Accent3 3 2 4 2 2 2" xfId="6030" xr:uid="{FEC6BBEA-5D76-4E63-B71A-0023A9D3A690}"/>
    <cellStyle name="20% - Accent3 3 2 4 2 2 2 2" xfId="6031" xr:uid="{7DE57855-14C4-423F-AF38-9CF439E4DC29}"/>
    <cellStyle name="20% - Accent3 3 2 4 2 2 3" xfId="6032" xr:uid="{F26EE5C0-58AD-4EDE-98DB-4B62E15BB794}"/>
    <cellStyle name="20% - Accent3 3 2 4 2 3" xfId="6033" xr:uid="{2A3D593F-1A6C-4604-983D-35A825F7D776}"/>
    <cellStyle name="20% - Accent3 3 2 4 2 3 2" xfId="6034" xr:uid="{10CF5009-7940-4B3F-BC46-8D41481BC811}"/>
    <cellStyle name="20% - Accent3 3 2 4 2 4" xfId="6035" xr:uid="{54BD0740-4112-4896-A002-6B425E3BD3A6}"/>
    <cellStyle name="20% - Accent3 3 2 4 2 4 2" xfId="6036" xr:uid="{C0F19130-8C75-4F9E-B8A0-118AA1CBA976}"/>
    <cellStyle name="20% - Accent3 3 2 4 2 5" xfId="6037" xr:uid="{44AFD4E4-7D3D-452A-AE10-A89FF5005FDF}"/>
    <cellStyle name="20% - Accent3 3 2 4 2 6" xfId="6038" xr:uid="{0C941EFB-4B05-4E4B-BD39-01CCF0592074}"/>
    <cellStyle name="20% - Accent3 3 2 4 3" xfId="6039" xr:uid="{10B614D9-673B-417F-BCD2-78ABD2775A2D}"/>
    <cellStyle name="20% - Accent3 3 2 4 3 2" xfId="6040" xr:uid="{5E0171A6-DDAA-42B3-ACB5-A75D7D2C5E07}"/>
    <cellStyle name="20% - Accent3 3 2 4 3 2 2" xfId="6041" xr:uid="{97CF8418-0DF3-4E6E-BC1C-2C874406EBA7}"/>
    <cellStyle name="20% - Accent3 3 2 4 3 3" xfId="6042" xr:uid="{694C66D1-F5D2-49DD-A9D6-78D23A786138}"/>
    <cellStyle name="20% - Accent3 3 2 4 4" xfId="6043" xr:uid="{B9842E07-E716-4A6D-A0E8-1A5342986AAB}"/>
    <cellStyle name="20% - Accent3 3 2 4 4 2" xfId="6044" xr:uid="{2C96E012-7351-4425-8B32-26EFDB88764B}"/>
    <cellStyle name="20% - Accent3 3 2 4 5" xfId="6045" xr:uid="{229CC452-D4E6-4F4E-BB15-349B6F0C1D7D}"/>
    <cellStyle name="20% - Accent3 3 2 4 5 2" xfId="6046" xr:uid="{1161DC73-3FBA-4B7D-8135-53E068BC01E0}"/>
    <cellStyle name="20% - Accent3 3 2 4 6" xfId="6047" xr:uid="{385CF42E-B6F3-41EF-9C16-E7F0CBBED561}"/>
    <cellStyle name="20% - Accent3 3 2 4 7" xfId="6048" xr:uid="{7A71FAB4-F03B-4CCF-89F1-CE805B93FEB9}"/>
    <cellStyle name="20% - Accent3 3 2 5" xfId="6049" xr:uid="{D2CA5B51-A18D-462B-8A68-77159DA62C81}"/>
    <cellStyle name="20% - Accent3 3 2 5 2" xfId="6050" xr:uid="{9E076F99-92E7-4D67-AE8F-158AA6C4B447}"/>
    <cellStyle name="20% - Accent3 3 2 5 2 2" xfId="6051" xr:uid="{A534216A-FF24-4880-8B07-F36E5DE6F643}"/>
    <cellStyle name="20% - Accent3 3 2 5 2 2 2" xfId="6052" xr:uid="{322C100E-AF4B-4685-A314-4E7FFA9D708E}"/>
    <cellStyle name="20% - Accent3 3 2 5 2 2 2 2" xfId="6053" xr:uid="{447D7A4E-4C6D-4E88-946B-231BAAABD8AA}"/>
    <cellStyle name="20% - Accent3 3 2 5 2 2 3" xfId="6054" xr:uid="{F93958FB-1DF2-4BA2-8327-5AD63B56D453}"/>
    <cellStyle name="20% - Accent3 3 2 5 2 3" xfId="6055" xr:uid="{375EDF33-847C-48DA-8AAC-1694FBA624CF}"/>
    <cellStyle name="20% - Accent3 3 2 5 2 3 2" xfId="6056" xr:uid="{A46DF99A-589F-4B42-9536-2F1763659040}"/>
    <cellStyle name="20% - Accent3 3 2 5 2 4" xfId="6057" xr:uid="{F6554557-F555-43DB-A1E5-AF5C50922CE4}"/>
    <cellStyle name="20% - Accent3 3 2 5 3" xfId="6058" xr:uid="{66A6DA99-05B2-45DF-A428-438323465401}"/>
    <cellStyle name="20% - Accent3 3 2 5 3 2" xfId="6059" xr:uid="{1603AABA-6EB2-45D6-97B4-DD212D307B52}"/>
    <cellStyle name="20% - Accent3 3 2 5 3 2 2" xfId="6060" xr:uid="{6926720A-06AF-45A5-A394-053AC51F4401}"/>
    <cellStyle name="20% - Accent3 3 2 5 3 3" xfId="6061" xr:uid="{FB3AA88A-80BF-4728-BB2F-0CB08C37C13D}"/>
    <cellStyle name="20% - Accent3 3 2 5 4" xfId="6062" xr:uid="{EDDB58C7-A4B3-4562-98F4-DEC35582C987}"/>
    <cellStyle name="20% - Accent3 3 2 5 4 2" xfId="6063" xr:uid="{B16E1364-5CD2-46D9-9E7A-3F9EFBAAB0A8}"/>
    <cellStyle name="20% - Accent3 3 2 5 5" xfId="6064" xr:uid="{77D03F1C-947C-4CB6-BFE2-DDC555400A0A}"/>
    <cellStyle name="20% - Accent3 3 2 5 5 2" xfId="6065" xr:uid="{5E625B13-9930-4016-BA0D-AC682911EC79}"/>
    <cellStyle name="20% - Accent3 3 2 5 6" xfId="6066" xr:uid="{25CBEABF-FA5F-4558-8BE6-0F61C04C7B1B}"/>
    <cellStyle name="20% - Accent3 3 2 5 7" xfId="6067" xr:uid="{678B9DB3-4380-475F-8A47-E5A7CC5CCF31}"/>
    <cellStyle name="20% - Accent3 3 2 6" xfId="6068" xr:uid="{D6F59FE8-F66F-465E-BF4C-157F76368C6C}"/>
    <cellStyle name="20% - Accent3 3 2 6 2" xfId="6069" xr:uid="{83C61326-07CB-4A05-A35B-A88355597757}"/>
    <cellStyle name="20% - Accent3 3 2 6 2 2" xfId="6070" xr:uid="{837EF7AD-97C5-4DF4-8193-4C261A51462A}"/>
    <cellStyle name="20% - Accent3 3 2 6 2 2 2" xfId="6071" xr:uid="{FD85DDF7-FCAD-4922-85CC-A7D5F21F9F0C}"/>
    <cellStyle name="20% - Accent3 3 2 6 2 2 2 2" xfId="6072" xr:uid="{BF275EC4-470B-4979-BE97-FCB3541B896D}"/>
    <cellStyle name="20% - Accent3 3 2 6 2 2 3" xfId="6073" xr:uid="{1051E174-4652-4D93-B7E3-6113E685B212}"/>
    <cellStyle name="20% - Accent3 3 2 6 2 3" xfId="6074" xr:uid="{07CE56CA-4272-42BC-BF8A-4C677CBA595B}"/>
    <cellStyle name="20% - Accent3 3 2 6 2 3 2" xfId="6075" xr:uid="{27E637CD-F80E-4A8E-85E1-FD0F2C64712C}"/>
    <cellStyle name="20% - Accent3 3 2 6 2 4" xfId="6076" xr:uid="{3D7BC6BA-8BB5-4C70-90BF-9AA1838D38D9}"/>
    <cellStyle name="20% - Accent3 3 2 6 3" xfId="6077" xr:uid="{3943B209-8755-4A2A-B429-A61B85CF1573}"/>
    <cellStyle name="20% - Accent3 3 2 6 3 2" xfId="6078" xr:uid="{DD831415-0C02-4761-B7BF-9BC052843720}"/>
    <cellStyle name="20% - Accent3 3 2 6 3 2 2" xfId="6079" xr:uid="{9883CC46-F12B-4A37-9845-2F158ED88909}"/>
    <cellStyle name="20% - Accent3 3 2 6 3 3" xfId="6080" xr:uid="{98D28A70-A3AD-47A4-9DEC-F76C704665DF}"/>
    <cellStyle name="20% - Accent3 3 2 6 4" xfId="6081" xr:uid="{097C0253-904B-429B-8E69-A8F54C267095}"/>
    <cellStyle name="20% - Accent3 3 2 6 4 2" xfId="6082" xr:uid="{564B7873-89BA-4FAB-BD0D-ECAA356A1735}"/>
    <cellStyle name="20% - Accent3 3 2 6 5" xfId="6083" xr:uid="{B643D39E-C712-48A6-8286-2BD6F02984D5}"/>
    <cellStyle name="20% - Accent3 3 2 7" xfId="6084" xr:uid="{55B85F21-E73A-4CA9-BE5E-0BB6F35890BF}"/>
    <cellStyle name="20% - Accent3 3 2 7 2" xfId="6085" xr:uid="{8D19350F-8F5A-4549-AF44-4F1FB422C23F}"/>
    <cellStyle name="20% - Accent3 3 2 7 2 2" xfId="6086" xr:uid="{08B9233C-7B28-416A-9845-DAF147E6FC47}"/>
    <cellStyle name="20% - Accent3 3 2 7 2 2 2" xfId="6087" xr:uid="{DEF91302-B0F7-4A99-A22D-8FAF2CCEBE08}"/>
    <cellStyle name="20% - Accent3 3 2 7 2 2 2 2" xfId="6088" xr:uid="{5054FFCD-7D97-48B4-837E-5C50EB98F45B}"/>
    <cellStyle name="20% - Accent3 3 2 7 2 2 3" xfId="6089" xr:uid="{EDEB14D8-8B1A-4F00-990F-4C2ECE37281C}"/>
    <cellStyle name="20% - Accent3 3 2 7 2 3" xfId="6090" xr:uid="{F4D31896-BE17-466C-9500-216110B1A74A}"/>
    <cellStyle name="20% - Accent3 3 2 7 2 3 2" xfId="6091" xr:uid="{64C4F249-A57D-4250-9B47-8FB467287F20}"/>
    <cellStyle name="20% - Accent3 3 2 7 2 4" xfId="6092" xr:uid="{699D90E6-320E-4BD3-9B26-594B2556A241}"/>
    <cellStyle name="20% - Accent3 3 2 7 3" xfId="6093" xr:uid="{3228AC67-82DD-4C3F-B6E5-2A10C9E00417}"/>
    <cellStyle name="20% - Accent3 3 2 7 3 2" xfId="6094" xr:uid="{F45FFD82-E9CC-44F7-9D0D-176A19795868}"/>
    <cellStyle name="20% - Accent3 3 2 7 3 2 2" xfId="6095" xr:uid="{552ED2BB-E8F1-4D25-9069-CF9F1B3D9E83}"/>
    <cellStyle name="20% - Accent3 3 2 7 3 3" xfId="6096" xr:uid="{2B313F87-D083-4497-A99F-8EEF60087BB7}"/>
    <cellStyle name="20% - Accent3 3 2 7 4" xfId="6097" xr:uid="{C728C39E-5FD6-4922-90D5-B7D283B8D26F}"/>
    <cellStyle name="20% - Accent3 3 2 7 4 2" xfId="6098" xr:uid="{BE7925AC-61D8-4B85-BDC5-F1F848187A66}"/>
    <cellStyle name="20% - Accent3 3 2 7 5" xfId="6099" xr:uid="{455C32C0-1453-47C5-9B62-346D9D8125FC}"/>
    <cellStyle name="20% - Accent3 3 2 8" xfId="6100" xr:uid="{93DAF52C-A51A-4C56-9B3B-BE93257043E6}"/>
    <cellStyle name="20% - Accent3 3 2 8 2" xfId="6101" xr:uid="{44DEB4E1-3CCF-4792-A7FE-8BB99A684A60}"/>
    <cellStyle name="20% - Accent3 3 2 8 2 2" xfId="6102" xr:uid="{598943B4-5EFA-469C-9585-8F493D5332CB}"/>
    <cellStyle name="20% - Accent3 3 2 8 2 2 2" xfId="6103" xr:uid="{7D8E0BD8-CB83-47FB-80A6-16EF7863C36F}"/>
    <cellStyle name="20% - Accent3 3 2 8 2 2 2 2" xfId="6104" xr:uid="{A95DB23A-9668-406C-86BC-13C1B61CAB95}"/>
    <cellStyle name="20% - Accent3 3 2 8 2 2 3" xfId="6105" xr:uid="{068709BA-000A-4971-BC7C-5B9D80A966B6}"/>
    <cellStyle name="20% - Accent3 3 2 8 2 3" xfId="6106" xr:uid="{B70A53FD-BC99-4EF2-BC93-0E11A7AA2456}"/>
    <cellStyle name="20% - Accent3 3 2 8 2 3 2" xfId="6107" xr:uid="{DFD049A3-C4D8-4F2E-877C-351147037A3E}"/>
    <cellStyle name="20% - Accent3 3 2 8 2 4" xfId="6108" xr:uid="{9D70B55D-7EEB-414C-A7D8-855533368098}"/>
    <cellStyle name="20% - Accent3 3 2 8 3" xfId="6109" xr:uid="{C1A61A2D-4C53-4174-B8D1-774699F357D8}"/>
    <cellStyle name="20% - Accent3 3 2 8 3 2" xfId="6110" xr:uid="{D5085495-C0D2-49A8-B1F1-C76399957EC3}"/>
    <cellStyle name="20% - Accent3 3 2 8 3 2 2" xfId="6111" xr:uid="{DEB0B013-8488-4A34-8A07-3EC46C0ACD84}"/>
    <cellStyle name="20% - Accent3 3 2 8 3 3" xfId="6112" xr:uid="{DA5008E6-8161-4B92-BDE7-7CA36916F0EC}"/>
    <cellStyle name="20% - Accent3 3 2 8 4" xfId="6113" xr:uid="{24F30326-B704-4D3D-AEE0-B8794B6AD348}"/>
    <cellStyle name="20% - Accent3 3 2 8 4 2" xfId="6114" xr:uid="{5A983B3F-C6CB-41C7-B97C-52FBABF3E149}"/>
    <cellStyle name="20% - Accent3 3 2 8 5" xfId="6115" xr:uid="{7B70AE6A-94E8-4395-B2C2-BB59F2E42CC0}"/>
    <cellStyle name="20% - Accent3 3 2 9" xfId="6116" xr:uid="{8414FC8E-24E7-4B3E-B756-1796AED2E7A6}"/>
    <cellStyle name="20% - Accent3 3 2 9 2" xfId="6117" xr:uid="{5E8B4330-944A-4EC3-9A59-65A01253519D}"/>
    <cellStyle name="20% - Accent3 3 2 9 2 2" xfId="6118" xr:uid="{6BBA25CF-ABEB-437F-8D3C-C24757DBD718}"/>
    <cellStyle name="20% - Accent3 3 2 9 2 2 2" xfId="6119" xr:uid="{FCC1D984-8A90-4746-89A0-630F901B782E}"/>
    <cellStyle name="20% - Accent3 3 2 9 2 2 2 2" xfId="6120" xr:uid="{7C941133-E199-4768-8B3F-F1D9FC9DD510}"/>
    <cellStyle name="20% - Accent3 3 2 9 2 2 3" xfId="6121" xr:uid="{168DCE3F-36DA-44C6-B335-FD8AC347BE2D}"/>
    <cellStyle name="20% - Accent3 3 2 9 2 3" xfId="6122" xr:uid="{728C16DA-9FE4-40D8-B232-24E6B8939F34}"/>
    <cellStyle name="20% - Accent3 3 2 9 2 3 2" xfId="6123" xr:uid="{D4946AE8-030C-4067-8DBC-40E9C53002C5}"/>
    <cellStyle name="20% - Accent3 3 2 9 2 4" xfId="6124" xr:uid="{1CCD38F6-A9F3-4D94-B47B-7331ED8CD0F1}"/>
    <cellStyle name="20% - Accent3 3 2 9 3" xfId="6125" xr:uid="{A4F70A63-BF91-4FA2-92E6-A78D75A6E300}"/>
    <cellStyle name="20% - Accent3 3 2 9 3 2" xfId="6126" xr:uid="{85A72CC7-6D12-4588-B4F5-F4F9228FB0AA}"/>
    <cellStyle name="20% - Accent3 3 2 9 3 2 2" xfId="6127" xr:uid="{043F1036-FDA8-449F-A44D-79F9808D6D87}"/>
    <cellStyle name="20% - Accent3 3 2 9 3 3" xfId="6128" xr:uid="{EDA1F73C-5483-4336-A36D-1C8451CFC1A6}"/>
    <cellStyle name="20% - Accent3 3 2 9 4" xfId="6129" xr:uid="{EEFCEE37-631F-4866-8784-F9DF8F314705}"/>
    <cellStyle name="20% - Accent3 3 2 9 4 2" xfId="6130" xr:uid="{FC516930-B79E-4622-9738-944B0AAB66AD}"/>
    <cellStyle name="20% - Accent3 3 2 9 5" xfId="6131" xr:uid="{69137DE8-630D-4AB6-BF21-5A3CDA28B806}"/>
    <cellStyle name="20% - Accent3 3 2_Asset Register (new)" xfId="6132" xr:uid="{C7E82404-9D10-4922-9816-314D9026FC45}"/>
    <cellStyle name="20% - Accent3 3 3" xfId="6133" xr:uid="{8554D5E5-8F88-4AD3-A730-5410DE95D524}"/>
    <cellStyle name="20% - Accent3 3 3 10" xfId="6134" xr:uid="{4BDA9B63-9950-41BA-98F9-8031D781156E}"/>
    <cellStyle name="20% - Accent3 3 3 10 2" xfId="6135" xr:uid="{869987C0-12C6-4D69-AC2F-733867DB66C0}"/>
    <cellStyle name="20% - Accent3 3 3 11" xfId="6136" xr:uid="{F306CA44-0C76-44CF-9F42-42B1A0EEC03B}"/>
    <cellStyle name="20% - Accent3 3 3 11 2" xfId="6137" xr:uid="{DDB8C427-8BA9-41CE-9B4B-7DAD6D7A1360}"/>
    <cellStyle name="20% - Accent3 3 3 12" xfId="6138" xr:uid="{5E0CDA77-7994-40E9-817A-A6A11F5814D5}"/>
    <cellStyle name="20% - Accent3 3 3 13" xfId="6139" xr:uid="{CE124864-F29C-4040-844D-0A8D8F0D544A}"/>
    <cellStyle name="20% - Accent3 3 3 2" xfId="6140" xr:uid="{405FFDA7-C545-4D0F-808B-3736699A510A}"/>
    <cellStyle name="20% - Accent3 3 3 2 2" xfId="6141" xr:uid="{8EF82132-4CC1-4D92-8D97-FB7F457255ED}"/>
    <cellStyle name="20% - Accent3 3 3 2 2 2" xfId="6142" xr:uid="{5F12D399-7D72-48F9-89A2-38D918FB2C47}"/>
    <cellStyle name="20% - Accent3 3 3 2 2 2 2" xfId="6143" xr:uid="{A963D644-521C-4405-9C1F-8245011BD42B}"/>
    <cellStyle name="20% - Accent3 3 3 2 2 2 2 2" xfId="6144" xr:uid="{3C8FF7D5-4AE3-4290-9DD1-74372F9140B0}"/>
    <cellStyle name="20% - Accent3 3 3 2 2 2 2 2 2" xfId="6145" xr:uid="{3F8E0498-8B63-42A6-8720-BAFEAAC4061F}"/>
    <cellStyle name="20% - Accent3 3 3 2 2 2 2 3" xfId="6146" xr:uid="{861985CB-B48A-4AD3-9810-8BCDCDC8752D}"/>
    <cellStyle name="20% - Accent3 3 3 2 2 2 3" xfId="6147" xr:uid="{C6A304A1-7912-4F41-BA8A-231590FA611D}"/>
    <cellStyle name="20% - Accent3 3 3 2 2 2 3 2" xfId="6148" xr:uid="{3E7D0E28-B121-46C1-88A5-229F55B772E1}"/>
    <cellStyle name="20% - Accent3 3 3 2 2 2 4" xfId="6149" xr:uid="{56655A76-C5F8-4BFD-89D2-DDEB81DDBB62}"/>
    <cellStyle name="20% - Accent3 3 3 2 2 2 4 2" xfId="6150" xr:uid="{72918D7A-DF12-4BA3-A2D9-5EA26034227E}"/>
    <cellStyle name="20% - Accent3 3 3 2 2 2 5" xfId="6151" xr:uid="{9B970CCD-A03C-4121-9EBD-4C6B1275DE06}"/>
    <cellStyle name="20% - Accent3 3 3 2 2 2 6" xfId="6152" xr:uid="{3C8AAC07-6301-4F49-81B3-60142071532E}"/>
    <cellStyle name="20% - Accent3 3 3 2 2 3" xfId="6153" xr:uid="{47CF8BCA-E7BE-49E5-BBDD-FFB8A45C5E8A}"/>
    <cellStyle name="20% - Accent3 3 3 2 2 3 2" xfId="6154" xr:uid="{DCAFE0D9-5FC3-4D56-933B-679B95591679}"/>
    <cellStyle name="20% - Accent3 3 3 2 2 3 2 2" xfId="6155" xr:uid="{F3B57C89-2934-438B-A305-28531A6E1A96}"/>
    <cellStyle name="20% - Accent3 3 3 2 2 3 3" xfId="6156" xr:uid="{A18CE50A-B828-4E91-9778-02103FB8042C}"/>
    <cellStyle name="20% - Accent3 3 3 2 2 4" xfId="6157" xr:uid="{336DB80A-26CF-4EAF-8ECC-F976CC65D2B2}"/>
    <cellStyle name="20% - Accent3 3 3 2 2 4 2" xfId="6158" xr:uid="{899745C9-0C4D-4916-88B9-95504A659D67}"/>
    <cellStyle name="20% - Accent3 3 3 2 2 5" xfId="6159" xr:uid="{C9A3A700-5656-4E2E-8828-FA7E9DA47AFC}"/>
    <cellStyle name="20% - Accent3 3 3 2 2 5 2" xfId="6160" xr:uid="{66A68EDC-36BD-4395-8AFC-B617C49D7940}"/>
    <cellStyle name="20% - Accent3 3 3 2 2 6" xfId="6161" xr:uid="{62CED30A-A7B3-48D0-B889-D710986E47E2}"/>
    <cellStyle name="20% - Accent3 3 3 2 2 7" xfId="6162" xr:uid="{DFB531EA-6C62-40A6-95A5-339DF50F3C4B}"/>
    <cellStyle name="20% - Accent3 3 3 2 3" xfId="6163" xr:uid="{66394223-1966-403B-958E-5F7645EF8132}"/>
    <cellStyle name="20% - Accent3 3 3 2 3 2" xfId="6164" xr:uid="{2320D1A2-C40E-4CBD-879B-BEDB4BF7EE42}"/>
    <cellStyle name="20% - Accent3 3 3 2 3 2 2" xfId="6165" xr:uid="{6E410788-2614-4BAD-89C6-B639AEC315BF}"/>
    <cellStyle name="20% - Accent3 3 3 2 3 2 2 2" xfId="6166" xr:uid="{8EF0C43D-768D-4320-9E6B-3E485FF78E35}"/>
    <cellStyle name="20% - Accent3 3 3 2 3 2 2 2 2" xfId="6167" xr:uid="{C93A3CCC-B9F8-4F62-A477-8AECC15DD098}"/>
    <cellStyle name="20% - Accent3 3 3 2 3 2 2 3" xfId="6168" xr:uid="{E534F437-166E-49D1-BDEE-18D2F76799E6}"/>
    <cellStyle name="20% - Accent3 3 3 2 3 2 3" xfId="6169" xr:uid="{176B99ED-7661-4B45-A39A-A3A36C681156}"/>
    <cellStyle name="20% - Accent3 3 3 2 3 2 3 2" xfId="6170" xr:uid="{2C813F5F-5E52-46FC-AD1A-6214BFA6E32B}"/>
    <cellStyle name="20% - Accent3 3 3 2 3 2 4" xfId="6171" xr:uid="{5AADF2C5-FB15-487C-B248-8E854CBB8018}"/>
    <cellStyle name="20% - Accent3 3 3 2 3 3" xfId="6172" xr:uid="{CC2505E0-E0B2-46A5-AFD9-D1D5392581D4}"/>
    <cellStyle name="20% - Accent3 3 3 2 3 3 2" xfId="6173" xr:uid="{5790260A-F324-423B-BB5C-560EAF685C5A}"/>
    <cellStyle name="20% - Accent3 3 3 2 3 3 2 2" xfId="6174" xr:uid="{A6F8F166-18A4-410D-B957-68D964C3EFF5}"/>
    <cellStyle name="20% - Accent3 3 3 2 3 3 3" xfId="6175" xr:uid="{CA617996-4A7C-4743-93B2-A1E73C11BF90}"/>
    <cellStyle name="20% - Accent3 3 3 2 3 4" xfId="6176" xr:uid="{0D3F8A6F-A01E-4A2E-B741-223B8D9B4A11}"/>
    <cellStyle name="20% - Accent3 3 3 2 3 4 2" xfId="6177" xr:uid="{2A9D0208-92BC-4380-AB33-CC3E5CDC15B4}"/>
    <cellStyle name="20% - Accent3 3 3 2 3 5" xfId="6178" xr:uid="{5C2BE0DB-F658-4BA5-B438-5BB2AB3CEBBA}"/>
    <cellStyle name="20% - Accent3 3 3 2 3 5 2" xfId="6179" xr:uid="{2CED04B8-8CF4-4E36-88AA-2EE8AD7CDB09}"/>
    <cellStyle name="20% - Accent3 3 3 2 3 6" xfId="6180" xr:uid="{F7133058-5286-4BB5-8AC0-B5D54F5D676E}"/>
    <cellStyle name="20% - Accent3 3 3 2 3 7" xfId="6181" xr:uid="{8558D777-7214-4064-A8FA-8CB902ABEDF0}"/>
    <cellStyle name="20% - Accent3 3 3 2 4" xfId="6182" xr:uid="{0163DD57-C5E1-4437-9692-1E97A3F68B07}"/>
    <cellStyle name="20% - Accent3 3 3 2 4 2" xfId="6183" xr:uid="{B170D810-04D3-401F-B049-ACB186645FD0}"/>
    <cellStyle name="20% - Accent3 3 3 2 4 2 2" xfId="6184" xr:uid="{DDBDEAE2-410B-40AB-9180-AE94E1591ECA}"/>
    <cellStyle name="20% - Accent3 3 3 2 4 2 2 2" xfId="6185" xr:uid="{EF266BFF-02A6-4451-AE21-7BFB2AA213A6}"/>
    <cellStyle name="20% - Accent3 3 3 2 4 2 3" xfId="6186" xr:uid="{C437E4C6-FA3A-4BDC-88F4-8A54AC285698}"/>
    <cellStyle name="20% - Accent3 3 3 2 4 3" xfId="6187" xr:uid="{CD51A0EE-BE95-4E33-9744-0B15E27BC63D}"/>
    <cellStyle name="20% - Accent3 3 3 2 4 3 2" xfId="6188" xr:uid="{7F7B5A78-7AF7-476F-BA87-C1FA4150AD6F}"/>
    <cellStyle name="20% - Accent3 3 3 2 4 4" xfId="6189" xr:uid="{F04BB8ED-7039-4C59-B8D1-819BCFD90155}"/>
    <cellStyle name="20% - Accent3 3 3 2 5" xfId="6190" xr:uid="{86BB70AA-051B-4CD1-8E59-490E77C2B9B1}"/>
    <cellStyle name="20% - Accent3 3 3 2 5 2" xfId="6191" xr:uid="{50849878-3FEF-4BEE-BE60-22ECDF6898CB}"/>
    <cellStyle name="20% - Accent3 3 3 2 5 2 2" xfId="6192" xr:uid="{147A1D29-4EA4-44CD-A150-8DC12A701FBD}"/>
    <cellStyle name="20% - Accent3 3 3 2 5 3" xfId="6193" xr:uid="{05948D06-12F9-495E-8BAB-4213CB377F97}"/>
    <cellStyle name="20% - Accent3 3 3 2 6" xfId="6194" xr:uid="{2D28E0F1-DA9E-48C2-BFD4-E99B50EFFA7C}"/>
    <cellStyle name="20% - Accent3 3 3 2 6 2" xfId="6195" xr:uid="{4B11E2A3-52E0-45C7-B439-F99C3BB3F36C}"/>
    <cellStyle name="20% - Accent3 3 3 2 7" xfId="6196" xr:uid="{39A4C175-DAA7-4CFE-BDEB-B9C067097D43}"/>
    <cellStyle name="20% - Accent3 3 3 2 7 2" xfId="6197" xr:uid="{847DFB69-C700-4FB2-BBAA-0A80DB3CC9AC}"/>
    <cellStyle name="20% - Accent3 3 3 2 8" xfId="6198" xr:uid="{F2315E58-1804-4673-A1B0-A9A68BE583B7}"/>
    <cellStyle name="20% - Accent3 3 3 2 9" xfId="6199" xr:uid="{34CB66F0-5868-4836-B6E7-11EF96A9C8C2}"/>
    <cellStyle name="20% - Accent3 3 3 3" xfId="6200" xr:uid="{1DB797FE-518C-44B7-8035-2EDCD0BCDB14}"/>
    <cellStyle name="20% - Accent3 3 3 3 2" xfId="6201" xr:uid="{6A6B1811-C9BD-49C0-8321-71C210C4C7A6}"/>
    <cellStyle name="20% - Accent3 3 3 3 2 2" xfId="6202" xr:uid="{8FF878FF-4437-41F4-8B69-0362916DE095}"/>
    <cellStyle name="20% - Accent3 3 3 3 2 2 2" xfId="6203" xr:uid="{2C64ABC4-2D1F-433B-AEC8-0DF100E3C528}"/>
    <cellStyle name="20% - Accent3 3 3 3 2 2 2 2" xfId="6204" xr:uid="{C948AD08-3648-47FE-B965-294161C6E423}"/>
    <cellStyle name="20% - Accent3 3 3 3 2 2 2 2 2" xfId="6205" xr:uid="{5B4408F4-EC96-4A66-81BE-60202926DEAB}"/>
    <cellStyle name="20% - Accent3 3 3 3 2 2 2 3" xfId="6206" xr:uid="{FC5118AC-3BE3-4BEC-88A4-0A0264BEE207}"/>
    <cellStyle name="20% - Accent3 3 3 3 2 2 3" xfId="6207" xr:uid="{F83A0534-E678-432D-86BC-5FC6C7043192}"/>
    <cellStyle name="20% - Accent3 3 3 3 2 2 3 2" xfId="6208" xr:uid="{BE414160-B9DD-41EA-BAC1-5AB7502E32FF}"/>
    <cellStyle name="20% - Accent3 3 3 3 2 2 4" xfId="6209" xr:uid="{71959F00-EA76-4D0A-910A-BB43EBBF8075}"/>
    <cellStyle name="20% - Accent3 3 3 3 2 3" xfId="6210" xr:uid="{447F42F4-FBC9-42F1-982B-6255089B35D4}"/>
    <cellStyle name="20% - Accent3 3 3 3 2 3 2" xfId="6211" xr:uid="{D922089F-E7A3-40E0-88C8-E00103805B2A}"/>
    <cellStyle name="20% - Accent3 3 3 3 2 3 2 2" xfId="6212" xr:uid="{017F1661-21B3-4A66-B4EC-314A62217953}"/>
    <cellStyle name="20% - Accent3 3 3 3 2 3 3" xfId="6213" xr:uid="{8E564A29-0C9F-4674-811A-B8567E746E26}"/>
    <cellStyle name="20% - Accent3 3 3 3 2 4" xfId="6214" xr:uid="{65324551-45D8-4E30-9351-949B3431EB68}"/>
    <cellStyle name="20% - Accent3 3 3 3 2 4 2" xfId="6215" xr:uid="{D6863CB4-8932-4340-BA03-998CCB5F42CE}"/>
    <cellStyle name="20% - Accent3 3 3 3 2 5" xfId="6216" xr:uid="{4DDE7F3F-B2DE-41AE-B642-588D8B04F73C}"/>
    <cellStyle name="20% - Accent3 3 3 3 2 5 2" xfId="6217" xr:uid="{0EACAC45-BFCE-4BD9-8303-B3D535B097B5}"/>
    <cellStyle name="20% - Accent3 3 3 3 2 6" xfId="6218" xr:uid="{52339FEE-9922-4AB2-8CE0-D9ADFCA144F2}"/>
    <cellStyle name="20% - Accent3 3 3 3 2 7" xfId="6219" xr:uid="{A90452C5-868D-4CE2-96F3-166C5984A688}"/>
    <cellStyle name="20% - Accent3 3 3 3 3" xfId="6220" xr:uid="{08C30F65-E65F-48D9-ABBC-27A8B776E1CF}"/>
    <cellStyle name="20% - Accent3 3 3 3 3 2" xfId="6221" xr:uid="{C1DFD731-6E89-4799-9FA7-E25AFB1A098F}"/>
    <cellStyle name="20% - Accent3 3 3 3 3 2 2" xfId="6222" xr:uid="{DC0E8691-32E1-4FC8-81E4-5879DAED6F1F}"/>
    <cellStyle name="20% - Accent3 3 3 3 3 2 2 2" xfId="6223" xr:uid="{05769137-2D66-417E-B1A5-52A3191AD049}"/>
    <cellStyle name="20% - Accent3 3 3 3 3 2 2 2 2" xfId="6224" xr:uid="{953D40D6-0634-4D08-BCEF-3D0A8149AB86}"/>
    <cellStyle name="20% - Accent3 3 3 3 3 2 2 3" xfId="6225" xr:uid="{55B02953-8657-42B2-9729-822CE60AB9BC}"/>
    <cellStyle name="20% - Accent3 3 3 3 3 2 3" xfId="6226" xr:uid="{CCD67D09-2FDE-4493-BA03-42C7812FEB27}"/>
    <cellStyle name="20% - Accent3 3 3 3 3 2 3 2" xfId="6227" xr:uid="{865117BA-A173-4015-9021-847A56EDC0A9}"/>
    <cellStyle name="20% - Accent3 3 3 3 3 2 4" xfId="6228" xr:uid="{956154CB-3AEE-4C94-BE6E-4722C54772EC}"/>
    <cellStyle name="20% - Accent3 3 3 3 3 3" xfId="6229" xr:uid="{3114DFA2-14B7-4253-AF6B-FABFBDC4B5D2}"/>
    <cellStyle name="20% - Accent3 3 3 3 3 3 2" xfId="6230" xr:uid="{BC6C32E0-EE38-461D-B912-2A19EE4D724A}"/>
    <cellStyle name="20% - Accent3 3 3 3 3 3 2 2" xfId="6231" xr:uid="{A817CBD3-D29C-4D99-9945-89BE8AC8CF64}"/>
    <cellStyle name="20% - Accent3 3 3 3 3 3 3" xfId="6232" xr:uid="{552FF5EA-9D72-4C63-AB61-4653FAEAC775}"/>
    <cellStyle name="20% - Accent3 3 3 3 3 4" xfId="6233" xr:uid="{EC475CDE-2A07-4CE0-9888-B1FBEAB17CB3}"/>
    <cellStyle name="20% - Accent3 3 3 3 3 4 2" xfId="6234" xr:uid="{244817BB-81A1-45C7-BC5F-31C33557800F}"/>
    <cellStyle name="20% - Accent3 3 3 3 3 5" xfId="6235" xr:uid="{E3B0E170-F28E-4961-964D-CF7F8143CA9F}"/>
    <cellStyle name="20% - Accent3 3 3 3 4" xfId="6236" xr:uid="{65996CA3-DB7B-4F22-9AE0-FBFE80861868}"/>
    <cellStyle name="20% - Accent3 3 3 3 4 2" xfId="6237" xr:uid="{92F2D1C1-7B00-40E3-9D1E-8E0BCE85AA2A}"/>
    <cellStyle name="20% - Accent3 3 3 3 4 2 2" xfId="6238" xr:uid="{659A8B8B-3BEC-4C38-B583-770B08BB0680}"/>
    <cellStyle name="20% - Accent3 3 3 3 4 2 2 2" xfId="6239" xr:uid="{8557646D-9AAC-4E5A-9CDC-6B765D0A1B7D}"/>
    <cellStyle name="20% - Accent3 3 3 3 4 2 3" xfId="6240" xr:uid="{D064A8B4-ED11-4860-AB47-E818313CFE1D}"/>
    <cellStyle name="20% - Accent3 3 3 3 4 3" xfId="6241" xr:uid="{A90BB3ED-1ACF-4F7A-A32B-7FB75412D9B6}"/>
    <cellStyle name="20% - Accent3 3 3 3 4 3 2" xfId="6242" xr:uid="{B0BF3B02-68BC-4225-8526-2CB941481A1D}"/>
    <cellStyle name="20% - Accent3 3 3 3 4 4" xfId="6243" xr:uid="{03941DA7-E4C8-4337-99A5-2DD0FAAF7513}"/>
    <cellStyle name="20% - Accent3 3 3 3 5" xfId="6244" xr:uid="{0CEE871E-985B-44D3-8730-AE9D7B95D711}"/>
    <cellStyle name="20% - Accent3 3 3 3 5 2" xfId="6245" xr:uid="{815CC287-6C44-4789-BAC8-3D4723694DEE}"/>
    <cellStyle name="20% - Accent3 3 3 3 5 2 2" xfId="6246" xr:uid="{3B98E993-577F-45FD-AD6A-494D8B9DBF20}"/>
    <cellStyle name="20% - Accent3 3 3 3 5 3" xfId="6247" xr:uid="{7DD248B6-5C8A-44AE-9B65-8124E9EA1611}"/>
    <cellStyle name="20% - Accent3 3 3 3 6" xfId="6248" xr:uid="{FEF1A673-5F59-412C-80CA-6E70DACDC600}"/>
    <cellStyle name="20% - Accent3 3 3 3 6 2" xfId="6249" xr:uid="{584FB518-3EF4-4135-9274-01B5AF3065DC}"/>
    <cellStyle name="20% - Accent3 3 3 3 7" xfId="6250" xr:uid="{9C9D6821-8968-4CAC-A1B7-24F2EAEB81E5}"/>
    <cellStyle name="20% - Accent3 3 3 3 7 2" xfId="6251" xr:uid="{A7E981D4-FDEB-4C54-A901-275494D23F93}"/>
    <cellStyle name="20% - Accent3 3 3 3 8" xfId="6252" xr:uid="{3C32C293-F786-4C53-800F-AA957D5E4ED6}"/>
    <cellStyle name="20% - Accent3 3 3 3 9" xfId="6253" xr:uid="{F160C48B-CCC2-4CAF-A0C6-1A441489A667}"/>
    <cellStyle name="20% - Accent3 3 3 4" xfId="6254" xr:uid="{B56C9845-7E57-4365-9D4E-382F369A51F0}"/>
    <cellStyle name="20% - Accent3 3 3 4 2" xfId="6255" xr:uid="{4CD6FED2-9BA3-4E53-BEBB-599841AB60D2}"/>
    <cellStyle name="20% - Accent3 3 3 4 2 2" xfId="6256" xr:uid="{14C74A8C-AED9-4251-B854-EDD4EDD7E12B}"/>
    <cellStyle name="20% - Accent3 3 3 4 2 2 2" xfId="6257" xr:uid="{E0AF8EC2-EA21-4896-9946-CB15635B53B4}"/>
    <cellStyle name="20% - Accent3 3 3 4 2 2 2 2" xfId="6258" xr:uid="{8707DD2E-8670-444D-871D-70B4C0C81898}"/>
    <cellStyle name="20% - Accent3 3 3 4 2 2 3" xfId="6259" xr:uid="{F323C0BD-94BF-44AB-B4EA-C2B3244A6EA3}"/>
    <cellStyle name="20% - Accent3 3 3 4 2 3" xfId="6260" xr:uid="{C82D1D89-5E4F-480C-97CD-22A7B13727E0}"/>
    <cellStyle name="20% - Accent3 3 3 4 2 3 2" xfId="6261" xr:uid="{1A7FBFA6-E010-4345-9CFB-7724DC70B152}"/>
    <cellStyle name="20% - Accent3 3 3 4 2 4" xfId="6262" xr:uid="{9BC51FEB-3AE9-42D8-8CE9-B17E39D9F4E5}"/>
    <cellStyle name="20% - Accent3 3 3 4 3" xfId="6263" xr:uid="{B20C81BD-618C-4341-AA9D-F0DFB61D17D4}"/>
    <cellStyle name="20% - Accent3 3 3 4 3 2" xfId="6264" xr:uid="{0CDA7947-4779-4257-B966-BD66041A7575}"/>
    <cellStyle name="20% - Accent3 3 3 4 3 2 2" xfId="6265" xr:uid="{46EDA812-A6BB-446F-ADE8-8D35F464F81D}"/>
    <cellStyle name="20% - Accent3 3 3 4 3 3" xfId="6266" xr:uid="{60E0DBA2-E1F4-4588-B4A2-7489279289CB}"/>
    <cellStyle name="20% - Accent3 3 3 4 4" xfId="6267" xr:uid="{404995B7-75A5-4A90-9E83-975C1278E179}"/>
    <cellStyle name="20% - Accent3 3 3 4 4 2" xfId="6268" xr:uid="{4C402314-F74F-465A-9D0D-08C0E5FD3A20}"/>
    <cellStyle name="20% - Accent3 3 3 4 5" xfId="6269" xr:uid="{9C656F01-E5AA-4F6B-A778-9620CFBB0BEE}"/>
    <cellStyle name="20% - Accent3 3 3 4 5 2" xfId="6270" xr:uid="{E88CA4DC-9315-47FF-8220-78F874210805}"/>
    <cellStyle name="20% - Accent3 3 3 4 6" xfId="6271" xr:uid="{9C8EE0EB-E0CF-42D4-A361-6F007AEE8C60}"/>
    <cellStyle name="20% - Accent3 3 3 4 7" xfId="6272" xr:uid="{BFE8D43D-60F4-44C4-B79B-8724451DC7E7}"/>
    <cellStyle name="20% - Accent3 3 3 5" xfId="6273" xr:uid="{F746E068-90F9-4746-A94D-2DF903A97ABB}"/>
    <cellStyle name="20% - Accent3 3 3 5 2" xfId="6274" xr:uid="{6D43F9E4-1A28-483A-8238-E96A7EE66D18}"/>
    <cellStyle name="20% - Accent3 3 3 5 2 2" xfId="6275" xr:uid="{C860DF44-D607-46C0-A186-81A4DAB20A33}"/>
    <cellStyle name="20% - Accent3 3 3 5 2 2 2" xfId="6276" xr:uid="{B340F549-A313-4083-82CB-158BEFAC7314}"/>
    <cellStyle name="20% - Accent3 3 3 5 2 2 2 2" xfId="6277" xr:uid="{684D651D-4846-4F13-8B29-C5EEF26B2E05}"/>
    <cellStyle name="20% - Accent3 3 3 5 2 2 3" xfId="6278" xr:uid="{CC74D693-4CC1-40DA-B36C-100750B70FE5}"/>
    <cellStyle name="20% - Accent3 3 3 5 2 3" xfId="6279" xr:uid="{2AD86C1F-4B3A-40CE-9C96-A82E5F43F267}"/>
    <cellStyle name="20% - Accent3 3 3 5 2 3 2" xfId="6280" xr:uid="{50EA2889-286C-4150-8205-036EC893398F}"/>
    <cellStyle name="20% - Accent3 3 3 5 2 4" xfId="6281" xr:uid="{D3382AB4-3273-4CC2-8CD5-B71226860CD3}"/>
    <cellStyle name="20% - Accent3 3 3 5 3" xfId="6282" xr:uid="{57D9B2AA-3F7A-43A6-87C5-83AA2C992B46}"/>
    <cellStyle name="20% - Accent3 3 3 5 3 2" xfId="6283" xr:uid="{65F6B204-0B74-4EE6-9225-03282C0B8DD4}"/>
    <cellStyle name="20% - Accent3 3 3 5 3 2 2" xfId="6284" xr:uid="{907CA5CD-42B1-4C81-8E5C-37ADFD9F85C7}"/>
    <cellStyle name="20% - Accent3 3 3 5 3 3" xfId="6285" xr:uid="{77AC4B3D-8D7B-4441-BCD2-8F5EFFC63076}"/>
    <cellStyle name="20% - Accent3 3 3 5 4" xfId="6286" xr:uid="{CA913D53-1D09-4853-8743-E09AEA2D0729}"/>
    <cellStyle name="20% - Accent3 3 3 5 4 2" xfId="6287" xr:uid="{E05CB71C-064D-48D9-A19E-3931D5A3A951}"/>
    <cellStyle name="20% - Accent3 3 3 5 5" xfId="6288" xr:uid="{E16A6EE3-F18C-4ABE-8760-DA28F74DCB51}"/>
    <cellStyle name="20% - Accent3 3 3 6" xfId="6289" xr:uid="{E7862C5D-99F1-4267-AD0E-128EDB978348}"/>
    <cellStyle name="20% - Accent3 3 3 6 2" xfId="6290" xr:uid="{D8B7EE7C-67C6-4D63-B09A-1150EF79E1B2}"/>
    <cellStyle name="20% - Accent3 3 3 6 2 2" xfId="6291" xr:uid="{63CE89DB-E782-40BB-A83C-7E29C264B977}"/>
    <cellStyle name="20% - Accent3 3 3 6 2 2 2" xfId="6292" xr:uid="{286E97B2-B6DE-4F47-98E1-747BA6777E64}"/>
    <cellStyle name="20% - Accent3 3 3 6 2 2 2 2" xfId="6293" xr:uid="{3FA12AF3-D6C9-4B82-82A9-BDB62150867C}"/>
    <cellStyle name="20% - Accent3 3 3 6 2 2 3" xfId="6294" xr:uid="{C81ABF74-B2D0-4D80-8A65-294DB10B1D90}"/>
    <cellStyle name="20% - Accent3 3 3 6 2 3" xfId="6295" xr:uid="{51CC1007-E7EF-4D82-A79D-543B66A3F178}"/>
    <cellStyle name="20% - Accent3 3 3 6 2 3 2" xfId="6296" xr:uid="{280C53E8-A0D9-46BA-ADB5-8AA96AF67BF7}"/>
    <cellStyle name="20% - Accent3 3 3 6 2 4" xfId="6297" xr:uid="{8F425371-90A2-4B5B-A75D-16BB49F6786E}"/>
    <cellStyle name="20% - Accent3 3 3 6 3" xfId="6298" xr:uid="{DD9E6F1A-F916-4FD3-AE0A-A0524C519C97}"/>
    <cellStyle name="20% - Accent3 3 3 6 3 2" xfId="6299" xr:uid="{B1C9BBCD-DF86-4FA8-AFD5-78B9A32AF6CB}"/>
    <cellStyle name="20% - Accent3 3 3 6 3 2 2" xfId="6300" xr:uid="{7C64823D-F46B-41A0-9094-59E7958D32B6}"/>
    <cellStyle name="20% - Accent3 3 3 6 3 3" xfId="6301" xr:uid="{F283E353-3B99-44D4-ADC7-9594FA88C01E}"/>
    <cellStyle name="20% - Accent3 3 3 6 4" xfId="6302" xr:uid="{CEA55F86-4753-4270-A17E-06EF6D842889}"/>
    <cellStyle name="20% - Accent3 3 3 6 4 2" xfId="6303" xr:uid="{BF0205D4-FDD8-4887-B2D0-FEC6B3AAABED}"/>
    <cellStyle name="20% - Accent3 3 3 6 5" xfId="6304" xr:uid="{BD301072-F1C3-4890-8AED-3635591885F3}"/>
    <cellStyle name="20% - Accent3 3 3 7" xfId="6305" xr:uid="{D0FAA8D2-5477-4754-AC1E-97FC8C2EE433}"/>
    <cellStyle name="20% - Accent3 3 3 7 2" xfId="6306" xr:uid="{13434A86-71DF-4EA9-A42E-D377F520C9D9}"/>
    <cellStyle name="20% - Accent3 3 3 7 2 2" xfId="6307" xr:uid="{B2C67AE1-3151-4D24-9039-ADC65E672534}"/>
    <cellStyle name="20% - Accent3 3 3 7 2 2 2" xfId="6308" xr:uid="{6818FDEF-FD55-43D2-BDF8-1AC5DF796CF2}"/>
    <cellStyle name="20% - Accent3 3 3 7 2 2 2 2" xfId="6309" xr:uid="{7062192C-350E-44B3-9488-61BF6BCD5DF2}"/>
    <cellStyle name="20% - Accent3 3 3 7 2 2 3" xfId="6310" xr:uid="{F3ED80EE-2B30-430F-83F3-4693189FC816}"/>
    <cellStyle name="20% - Accent3 3 3 7 2 3" xfId="6311" xr:uid="{A2213A6A-7CF2-4AFF-8000-642FA1BD7946}"/>
    <cellStyle name="20% - Accent3 3 3 7 2 3 2" xfId="6312" xr:uid="{BFE125B9-8DDB-45A7-A0ED-B1DE0AF91998}"/>
    <cellStyle name="20% - Accent3 3 3 7 2 4" xfId="6313" xr:uid="{B958F853-6181-4DC8-84EC-BD50094AFAB2}"/>
    <cellStyle name="20% - Accent3 3 3 7 3" xfId="6314" xr:uid="{63251D1F-0C1F-44D3-91B6-7970A8114576}"/>
    <cellStyle name="20% - Accent3 3 3 7 3 2" xfId="6315" xr:uid="{2AE83AB1-5B91-426F-8031-ACC7338DE624}"/>
    <cellStyle name="20% - Accent3 3 3 7 3 2 2" xfId="6316" xr:uid="{EAEA8F03-B002-44F1-9825-78971BDB8626}"/>
    <cellStyle name="20% - Accent3 3 3 7 3 3" xfId="6317" xr:uid="{A13C2F64-D510-475E-BEA3-92B4F2FAD187}"/>
    <cellStyle name="20% - Accent3 3 3 7 4" xfId="6318" xr:uid="{C88D50D7-EDCC-42AC-A54F-6102357EA76E}"/>
    <cellStyle name="20% - Accent3 3 3 7 4 2" xfId="6319" xr:uid="{5BE769C1-6ECA-4D77-B1D5-050EE79FF128}"/>
    <cellStyle name="20% - Accent3 3 3 7 5" xfId="6320" xr:uid="{C71873E6-4A90-4D93-93AD-583E468184F3}"/>
    <cellStyle name="20% - Accent3 3 3 8" xfId="6321" xr:uid="{896FA3ED-AF25-4301-8672-A4B38123C95D}"/>
    <cellStyle name="20% - Accent3 3 3 8 2" xfId="6322" xr:uid="{13A242FB-57E2-4061-912D-3990EC560953}"/>
    <cellStyle name="20% - Accent3 3 3 8 2 2" xfId="6323" xr:uid="{3AC45DD0-38CF-4E7A-A701-FB8D72BEC8FE}"/>
    <cellStyle name="20% - Accent3 3 3 8 2 2 2" xfId="6324" xr:uid="{5C2ECF77-C470-4D2E-9278-2ABCFCFD69B2}"/>
    <cellStyle name="20% - Accent3 3 3 8 2 3" xfId="6325" xr:uid="{7240BF74-4B4D-4606-93B9-1DC8145109C6}"/>
    <cellStyle name="20% - Accent3 3 3 8 3" xfId="6326" xr:uid="{2BBE0FF3-3FBC-4520-ADA8-DC96D474172C}"/>
    <cellStyle name="20% - Accent3 3 3 8 3 2" xfId="6327" xr:uid="{7AA592A4-74F1-46B7-9EFF-7EBD4A6B196C}"/>
    <cellStyle name="20% - Accent3 3 3 8 4" xfId="6328" xr:uid="{4675039A-C0E2-458F-90D6-F1AA86128B86}"/>
    <cellStyle name="20% - Accent3 3 3 9" xfId="6329" xr:uid="{77E11FC7-DEFE-4F87-9B2A-B49EAC1CAEB7}"/>
    <cellStyle name="20% - Accent3 3 3 9 2" xfId="6330" xr:uid="{F016F326-53E5-4D5C-89BF-B6F4F1271576}"/>
    <cellStyle name="20% - Accent3 3 3 9 2 2" xfId="6331" xr:uid="{D1939336-737B-4CE3-8FB3-003942617FD8}"/>
    <cellStyle name="20% - Accent3 3 3 9 3" xfId="6332" xr:uid="{120FDCDD-7F83-4BB6-A904-2EE333BB2D56}"/>
    <cellStyle name="20% - Accent3 3 3_Asset Register (new)" xfId="6333" xr:uid="{3A5A863D-8B69-4136-8A2A-8164EE16632F}"/>
    <cellStyle name="20% - Accent3 3 4" xfId="6334" xr:uid="{803C469C-8FE8-4D50-89FC-6F62F5A833B6}"/>
    <cellStyle name="20% - Accent3 3 4 10" xfId="6335" xr:uid="{775671BE-40F8-411C-B5BD-E154AEA4CB85}"/>
    <cellStyle name="20% - Accent3 3 4 11" xfId="6336" xr:uid="{EDC2866B-7CB9-46A9-8B2B-2688FF2475B1}"/>
    <cellStyle name="20% - Accent3 3 4 2" xfId="6337" xr:uid="{AC2817D7-9E0E-4592-B888-985AC48926D6}"/>
    <cellStyle name="20% - Accent3 3 4 2 2" xfId="6338" xr:uid="{878787AB-36A9-49DF-AA21-481BC4BBF787}"/>
    <cellStyle name="20% - Accent3 3 4 2 2 2" xfId="6339" xr:uid="{AEDCAE49-C295-422B-BEDF-46E0A05E3240}"/>
    <cellStyle name="20% - Accent3 3 4 2 2 2 2" xfId="6340" xr:uid="{77B64ABC-ACCA-44E5-876A-FAF2089FB49E}"/>
    <cellStyle name="20% - Accent3 3 4 2 2 2 2 2" xfId="6341" xr:uid="{36AE672E-9054-4AFF-9800-D8561F33F5A8}"/>
    <cellStyle name="20% - Accent3 3 4 2 2 2 3" xfId="6342" xr:uid="{B10FAD9F-5983-4566-915D-195A128D8F0F}"/>
    <cellStyle name="20% - Accent3 3 4 2 2 3" xfId="6343" xr:uid="{2B9EA7AE-E266-4EED-8E50-F8CEE289262F}"/>
    <cellStyle name="20% - Accent3 3 4 2 2 3 2" xfId="6344" xr:uid="{D661E726-9D7C-461A-939E-B2656F2D5194}"/>
    <cellStyle name="20% - Accent3 3 4 2 2 4" xfId="6345" xr:uid="{18AFD1CF-46DE-4204-9FD2-9DFE54FA3C2D}"/>
    <cellStyle name="20% - Accent3 3 4 2 2 4 2" xfId="6346" xr:uid="{6F1614BA-23DD-4D76-B1B4-258C285F1637}"/>
    <cellStyle name="20% - Accent3 3 4 2 2 5" xfId="6347" xr:uid="{5622AC51-92CE-472D-B244-35E8173D49F5}"/>
    <cellStyle name="20% - Accent3 3 4 2 2 6" xfId="6348" xr:uid="{EB121330-AE3B-4F4C-8F50-A1FA093B376F}"/>
    <cellStyle name="20% - Accent3 3 4 2 3" xfId="6349" xr:uid="{37228EC3-B8E4-4B9B-9D8F-42B23CA0E306}"/>
    <cellStyle name="20% - Accent3 3 4 2 3 2" xfId="6350" xr:uid="{6124F2CF-805D-4808-A7C4-BE0771DD4F52}"/>
    <cellStyle name="20% - Accent3 3 4 2 3 2 2" xfId="6351" xr:uid="{F1EA8805-0FF2-42FC-99A4-E8FC9AB6CB70}"/>
    <cellStyle name="20% - Accent3 3 4 2 3 3" xfId="6352" xr:uid="{31EC020C-806F-4CB5-AD17-DD99CD13419F}"/>
    <cellStyle name="20% - Accent3 3 4 2 4" xfId="6353" xr:uid="{EB426E6C-7DF0-4CF5-A97B-8C5F36BF4297}"/>
    <cellStyle name="20% - Accent3 3 4 2 4 2" xfId="6354" xr:uid="{DE0A31DD-82DB-4949-99D2-8481310D8845}"/>
    <cellStyle name="20% - Accent3 3 4 2 5" xfId="6355" xr:uid="{9A0B576E-9549-4C25-8137-88360DE770BB}"/>
    <cellStyle name="20% - Accent3 3 4 2 5 2" xfId="6356" xr:uid="{8CB8A80E-D60F-4472-BD6F-52290311816C}"/>
    <cellStyle name="20% - Accent3 3 4 2 6" xfId="6357" xr:uid="{A3EE75FA-B728-42DB-B43B-88917F03D244}"/>
    <cellStyle name="20% - Accent3 3 4 2 7" xfId="6358" xr:uid="{0C769760-DDB0-411B-A664-7309BB399C26}"/>
    <cellStyle name="20% - Accent3 3 4 3" xfId="6359" xr:uid="{E03A7FDE-7AB6-47B4-91F1-7F0062F8F723}"/>
    <cellStyle name="20% - Accent3 3 4 3 2" xfId="6360" xr:uid="{772CECBA-8442-41C5-B47C-55E0E8ABF01F}"/>
    <cellStyle name="20% - Accent3 3 4 3 2 2" xfId="6361" xr:uid="{9DDD49F9-DBC8-470C-A92D-389768B28F1A}"/>
    <cellStyle name="20% - Accent3 3 4 3 2 2 2" xfId="6362" xr:uid="{FED6ABF2-F9DB-4CFB-A1D6-F39949030AAC}"/>
    <cellStyle name="20% - Accent3 3 4 3 2 2 2 2" xfId="6363" xr:uid="{808DA12C-0CB7-4FE6-AB03-E6BD860C3A88}"/>
    <cellStyle name="20% - Accent3 3 4 3 2 2 3" xfId="6364" xr:uid="{848250E9-E8E2-46DB-9743-034AFFAD651B}"/>
    <cellStyle name="20% - Accent3 3 4 3 2 3" xfId="6365" xr:uid="{3325235F-D916-49C8-BE4E-B4F30D484A31}"/>
    <cellStyle name="20% - Accent3 3 4 3 2 3 2" xfId="6366" xr:uid="{F7910134-362D-485C-B830-641FB2A32453}"/>
    <cellStyle name="20% - Accent3 3 4 3 2 4" xfId="6367" xr:uid="{1AD14E72-D34F-4E01-A1EA-7BE66DCA9EE3}"/>
    <cellStyle name="20% - Accent3 3 4 3 3" xfId="6368" xr:uid="{0885B9C0-C40C-4EF8-AFD8-1A69E6E02E8F}"/>
    <cellStyle name="20% - Accent3 3 4 3 3 2" xfId="6369" xr:uid="{175306BB-2B63-4BDA-BEE4-DC62B411D561}"/>
    <cellStyle name="20% - Accent3 3 4 3 3 2 2" xfId="6370" xr:uid="{5045F982-DCA6-406A-A5F3-63C96E9CFCE6}"/>
    <cellStyle name="20% - Accent3 3 4 3 3 3" xfId="6371" xr:uid="{F15CA313-002F-4586-8E96-2F239DDB3D47}"/>
    <cellStyle name="20% - Accent3 3 4 3 4" xfId="6372" xr:uid="{290EECF6-64B7-47AB-9BF8-306CE13ACE44}"/>
    <cellStyle name="20% - Accent3 3 4 3 4 2" xfId="6373" xr:uid="{1F508B11-CECF-46A2-A4E0-D574D4044732}"/>
    <cellStyle name="20% - Accent3 3 4 3 5" xfId="6374" xr:uid="{F6C9C945-D474-4ECA-B5D9-223CF5C3D1AB}"/>
    <cellStyle name="20% - Accent3 3 4 3 5 2" xfId="6375" xr:uid="{4324A7B2-9E01-4921-8FB8-6A7338366B97}"/>
    <cellStyle name="20% - Accent3 3 4 3 6" xfId="6376" xr:uid="{8DF8C5F5-D533-4C5B-9FF6-4E79DC1945A1}"/>
    <cellStyle name="20% - Accent3 3 4 3 7" xfId="6377" xr:uid="{1FAFBC70-97F1-4DEE-B608-26B5B81353C9}"/>
    <cellStyle name="20% - Accent3 3 4 4" xfId="6378" xr:uid="{9041D21A-E883-495B-8F8A-3DFA23DEF9CC}"/>
    <cellStyle name="20% - Accent3 3 4 4 2" xfId="6379" xr:uid="{3145D4B2-260B-4BD4-9B76-70874F28945E}"/>
    <cellStyle name="20% - Accent3 3 4 4 2 2" xfId="6380" xr:uid="{0C717DF0-763E-4D35-B31E-3C408C475C20}"/>
    <cellStyle name="20% - Accent3 3 4 4 2 2 2" xfId="6381" xr:uid="{3C70818D-BDB4-46A9-9AA6-486575784187}"/>
    <cellStyle name="20% - Accent3 3 4 4 2 2 2 2" xfId="6382" xr:uid="{D64BF8DE-5977-4D91-AE6F-9E11C43E407A}"/>
    <cellStyle name="20% - Accent3 3 4 4 2 2 3" xfId="6383" xr:uid="{350BFF9E-3DEB-4405-ACFB-EA11F12D3EA6}"/>
    <cellStyle name="20% - Accent3 3 4 4 2 3" xfId="6384" xr:uid="{D8E0DB47-84AF-4D32-A25C-267D3125BE1B}"/>
    <cellStyle name="20% - Accent3 3 4 4 2 3 2" xfId="6385" xr:uid="{E238CFCB-58E6-4B4F-B1CF-807509639395}"/>
    <cellStyle name="20% - Accent3 3 4 4 2 4" xfId="6386" xr:uid="{AFB2A624-FE39-4F23-A736-B7849B303819}"/>
    <cellStyle name="20% - Accent3 3 4 4 3" xfId="6387" xr:uid="{3BC47CA6-3B53-4260-93F5-851BF29008C6}"/>
    <cellStyle name="20% - Accent3 3 4 4 3 2" xfId="6388" xr:uid="{F900F653-0002-4497-86D0-A99612939B55}"/>
    <cellStyle name="20% - Accent3 3 4 4 3 2 2" xfId="6389" xr:uid="{611C25B8-9E2B-4035-A273-594C406D4738}"/>
    <cellStyle name="20% - Accent3 3 4 4 3 3" xfId="6390" xr:uid="{1249975B-C9E5-4484-B5EA-FBADA6DAC52F}"/>
    <cellStyle name="20% - Accent3 3 4 4 4" xfId="6391" xr:uid="{D883D58B-AA72-4E3D-939C-921362CC7E50}"/>
    <cellStyle name="20% - Accent3 3 4 4 4 2" xfId="6392" xr:uid="{AF18B66E-5A3F-4BB6-B85E-75D27F9B8D0E}"/>
    <cellStyle name="20% - Accent3 3 4 4 5" xfId="6393" xr:uid="{A0F9A431-B04B-4FCF-A751-D5EE966F09BE}"/>
    <cellStyle name="20% - Accent3 3 4 5" xfId="6394" xr:uid="{F61400E2-0289-4F83-8E01-20B5804709E6}"/>
    <cellStyle name="20% - Accent3 3 4 5 2" xfId="6395" xr:uid="{391E8679-E43E-47C1-A384-62E436367FB0}"/>
    <cellStyle name="20% - Accent3 3 4 5 2 2" xfId="6396" xr:uid="{9A9026CF-A78B-4C82-BF5E-7511C12F8A90}"/>
    <cellStyle name="20% - Accent3 3 4 5 2 2 2" xfId="6397" xr:uid="{60AEF8C3-8775-4B0D-8638-1AB9AAA2709F}"/>
    <cellStyle name="20% - Accent3 3 4 5 2 2 2 2" xfId="6398" xr:uid="{3593ED56-6718-442B-A93C-07412CAED7CE}"/>
    <cellStyle name="20% - Accent3 3 4 5 2 2 3" xfId="6399" xr:uid="{800BF116-7123-40FE-AC9A-D1FD4816B3BB}"/>
    <cellStyle name="20% - Accent3 3 4 5 2 3" xfId="6400" xr:uid="{07741501-9DB2-4C39-BC82-ED2A6827CD27}"/>
    <cellStyle name="20% - Accent3 3 4 5 2 3 2" xfId="6401" xr:uid="{2269283D-6624-4467-B314-27F788A9C4D2}"/>
    <cellStyle name="20% - Accent3 3 4 5 2 4" xfId="6402" xr:uid="{59DB3CE2-2FA6-4357-8F55-4EE575386FAF}"/>
    <cellStyle name="20% - Accent3 3 4 5 3" xfId="6403" xr:uid="{612D9EBE-EFCA-4DFA-9B04-2A420955E427}"/>
    <cellStyle name="20% - Accent3 3 4 5 3 2" xfId="6404" xr:uid="{7C476D77-DE2C-45F0-88B5-E136A0243CA5}"/>
    <cellStyle name="20% - Accent3 3 4 5 3 2 2" xfId="6405" xr:uid="{B5956E7A-4DAC-4235-B87E-2E47E8CE55AC}"/>
    <cellStyle name="20% - Accent3 3 4 5 3 3" xfId="6406" xr:uid="{11661568-17DE-4C05-8ACC-58E27FE5F0E2}"/>
    <cellStyle name="20% - Accent3 3 4 5 4" xfId="6407" xr:uid="{07143A91-FCBD-4049-8B9F-16B6B8C4AC3E}"/>
    <cellStyle name="20% - Accent3 3 4 5 4 2" xfId="6408" xr:uid="{665150D5-3E03-439D-80B8-22D965E964C3}"/>
    <cellStyle name="20% - Accent3 3 4 5 5" xfId="6409" xr:uid="{2C4F4E98-62E2-4011-A2E8-BC8ACF3C82F9}"/>
    <cellStyle name="20% - Accent3 3 4 6" xfId="6410" xr:uid="{A1670BAD-0DF1-4713-A954-D4B156667248}"/>
    <cellStyle name="20% - Accent3 3 4 6 2" xfId="6411" xr:uid="{751D3F1F-058B-46E4-864C-A4ABA78D10B6}"/>
    <cellStyle name="20% - Accent3 3 4 6 2 2" xfId="6412" xr:uid="{80A1E0B9-C905-4965-B09F-555AB94D35C3}"/>
    <cellStyle name="20% - Accent3 3 4 6 2 2 2" xfId="6413" xr:uid="{06082DF3-34F7-461C-89AC-F94CE6150EC7}"/>
    <cellStyle name="20% - Accent3 3 4 6 2 3" xfId="6414" xr:uid="{A205A788-F097-431D-ACC7-A8C816355184}"/>
    <cellStyle name="20% - Accent3 3 4 6 3" xfId="6415" xr:uid="{3D82C298-0485-4AF2-A909-7CCE4680E1CF}"/>
    <cellStyle name="20% - Accent3 3 4 6 3 2" xfId="6416" xr:uid="{517B7C26-A0C8-43B1-9D63-D4CF5513C9E0}"/>
    <cellStyle name="20% - Accent3 3 4 6 4" xfId="6417" xr:uid="{99D5E69A-4F2C-4CC1-9EE1-01749FB4AF84}"/>
    <cellStyle name="20% - Accent3 3 4 7" xfId="6418" xr:uid="{810742A9-066A-475D-9EA8-D5073BECDF69}"/>
    <cellStyle name="20% - Accent3 3 4 7 2" xfId="6419" xr:uid="{6A8BFE52-F5C1-4011-8805-6858E665B85B}"/>
    <cellStyle name="20% - Accent3 3 4 7 2 2" xfId="6420" xr:uid="{FF49AB8C-18C0-49F7-B333-4B508EF8E9A2}"/>
    <cellStyle name="20% - Accent3 3 4 7 3" xfId="6421" xr:uid="{30DC3AF4-E992-4D9D-9EC2-7D6FE2288207}"/>
    <cellStyle name="20% - Accent3 3 4 8" xfId="6422" xr:uid="{E404527D-272F-4654-8224-742A66199AAF}"/>
    <cellStyle name="20% - Accent3 3 4 8 2" xfId="6423" xr:uid="{2655F121-77FA-4C64-A800-EEED1B1256A8}"/>
    <cellStyle name="20% - Accent3 3 4 9" xfId="6424" xr:uid="{1E567322-D525-4EB3-8E21-81FCBDF36B2B}"/>
    <cellStyle name="20% - Accent3 3 4 9 2" xfId="6425" xr:uid="{A2DBCAA0-BDE3-4935-ACF5-3F34335D020A}"/>
    <cellStyle name="20% - Accent3 3 5" xfId="6426" xr:uid="{B6B4C242-5C49-4D75-924F-4566981257CB}"/>
    <cellStyle name="20% - Accent3 3 5 2" xfId="6427" xr:uid="{108541BB-08FF-47DE-A2DC-3E3DDB6D33CE}"/>
    <cellStyle name="20% - Accent3 3 5 2 2" xfId="6428" xr:uid="{71FEABE0-C948-45E8-816A-310DBBC3AAD3}"/>
    <cellStyle name="20% - Accent3 3 5 2 2 2" xfId="6429" xr:uid="{70816361-6832-43E1-BCE1-586C03023789}"/>
    <cellStyle name="20% - Accent3 3 5 2 2 2 2" xfId="6430" xr:uid="{D1EF5ACA-F7A7-44F9-BAE6-F4DB5F7AC094}"/>
    <cellStyle name="20% - Accent3 3 5 2 2 2 2 2" xfId="6431" xr:uid="{CD2E706E-38DC-4FF2-9D77-93819AF4C48E}"/>
    <cellStyle name="20% - Accent3 3 5 2 2 2 3" xfId="6432" xr:uid="{13875E37-9507-4248-B32B-D353645FC481}"/>
    <cellStyle name="20% - Accent3 3 5 2 2 3" xfId="6433" xr:uid="{2B35BA2F-87AF-453D-89EA-060F511BB8F4}"/>
    <cellStyle name="20% - Accent3 3 5 2 2 3 2" xfId="6434" xr:uid="{88492585-7B65-4516-BA30-42569F2E70D5}"/>
    <cellStyle name="20% - Accent3 3 5 2 2 4" xfId="6435" xr:uid="{987F367F-203C-4CEA-B0AA-CD316358C69D}"/>
    <cellStyle name="20% - Accent3 3 5 2 2 4 2" xfId="6436" xr:uid="{5E95C598-5887-4F30-B1B3-B65765BF33E0}"/>
    <cellStyle name="20% - Accent3 3 5 2 2 5" xfId="6437" xr:uid="{0F3E1BC5-5CB8-487B-8746-AB8AF23A2176}"/>
    <cellStyle name="20% - Accent3 3 5 2 2 6" xfId="6438" xr:uid="{7E19C6FF-473B-4A38-B90F-5A7B53134087}"/>
    <cellStyle name="20% - Accent3 3 5 2 3" xfId="6439" xr:uid="{F5BE31BE-DFB2-4C01-ABA8-66D5B73CA2C4}"/>
    <cellStyle name="20% - Accent3 3 5 2 3 2" xfId="6440" xr:uid="{DCCE35E8-2A07-49E1-B4B4-C4CF85D6B076}"/>
    <cellStyle name="20% - Accent3 3 5 2 3 2 2" xfId="6441" xr:uid="{5453C09A-F181-4464-8E3F-53ABEA3259E8}"/>
    <cellStyle name="20% - Accent3 3 5 2 3 3" xfId="6442" xr:uid="{1E76FA45-9938-4973-AC8B-AC126ED9BE08}"/>
    <cellStyle name="20% - Accent3 3 5 2 4" xfId="6443" xr:uid="{48595144-29C6-4E7A-A03E-63C98176CDC6}"/>
    <cellStyle name="20% - Accent3 3 5 2 4 2" xfId="6444" xr:uid="{85BBDF05-A797-4E7C-8E2F-E2367687F6DB}"/>
    <cellStyle name="20% - Accent3 3 5 2 5" xfId="6445" xr:uid="{4DE8D15F-5D62-4F61-BD6F-87A3A453DF48}"/>
    <cellStyle name="20% - Accent3 3 5 2 5 2" xfId="6446" xr:uid="{A659893A-1264-4EB5-9FF7-FDD2DBAC034F}"/>
    <cellStyle name="20% - Accent3 3 5 2 6" xfId="6447" xr:uid="{E210B629-46A5-4A00-B1D9-96F9A713EDD2}"/>
    <cellStyle name="20% - Accent3 3 5 2 7" xfId="6448" xr:uid="{2791499F-62C6-4041-B6B7-472A76DC29C8}"/>
    <cellStyle name="20% - Accent3 3 5 3" xfId="6449" xr:uid="{D0AB25C5-1BDA-44ED-AB9E-5191956C204A}"/>
    <cellStyle name="20% - Accent3 3 5 3 2" xfId="6450" xr:uid="{A87BA830-5990-4160-B380-072082AAFC63}"/>
    <cellStyle name="20% - Accent3 3 5 3 2 2" xfId="6451" xr:uid="{15B1006C-02B4-44EC-87AB-82F4852638A0}"/>
    <cellStyle name="20% - Accent3 3 5 3 2 2 2" xfId="6452" xr:uid="{6575C169-D6ED-4C6C-BB24-0D8E79AB3EED}"/>
    <cellStyle name="20% - Accent3 3 5 3 2 2 2 2" xfId="6453" xr:uid="{5D17B892-4195-4EAF-BC29-88FB9B47B150}"/>
    <cellStyle name="20% - Accent3 3 5 3 2 2 3" xfId="6454" xr:uid="{F5F5FA46-7515-4895-9D76-EB6C3ECC04F6}"/>
    <cellStyle name="20% - Accent3 3 5 3 2 3" xfId="6455" xr:uid="{D0F89CC8-563A-4738-BDE2-4F927CD74140}"/>
    <cellStyle name="20% - Accent3 3 5 3 2 3 2" xfId="6456" xr:uid="{23E55D70-F7E9-4475-9C56-C3AC97A28D3B}"/>
    <cellStyle name="20% - Accent3 3 5 3 2 4" xfId="6457" xr:uid="{60321590-C7C1-4BC3-8FD9-0AB232602FEE}"/>
    <cellStyle name="20% - Accent3 3 5 3 3" xfId="6458" xr:uid="{7AAE8BDC-BC7E-4225-904D-1D01AFC66401}"/>
    <cellStyle name="20% - Accent3 3 5 3 3 2" xfId="6459" xr:uid="{F894C59F-02FA-4AFD-9FF9-BE8D8228B0B7}"/>
    <cellStyle name="20% - Accent3 3 5 3 3 2 2" xfId="6460" xr:uid="{DCAE6E06-6DA0-4E1D-9997-BEA7AD9F5555}"/>
    <cellStyle name="20% - Accent3 3 5 3 3 3" xfId="6461" xr:uid="{C046B91F-A9D7-4E74-A340-EC04E502A1DB}"/>
    <cellStyle name="20% - Accent3 3 5 3 4" xfId="6462" xr:uid="{E3EF2C1B-699E-444B-BB9E-2828EF763D96}"/>
    <cellStyle name="20% - Accent3 3 5 3 4 2" xfId="6463" xr:uid="{55BD5BDD-1D4B-4EA0-AE7F-6AF3228DC5EC}"/>
    <cellStyle name="20% - Accent3 3 5 3 5" xfId="6464" xr:uid="{2511AB9F-93BC-4970-A314-3D1CF31313D7}"/>
    <cellStyle name="20% - Accent3 3 5 3 5 2" xfId="6465" xr:uid="{2DF859F9-923C-485E-820F-8D3656A530C5}"/>
    <cellStyle name="20% - Accent3 3 5 3 6" xfId="6466" xr:uid="{DA30894E-C1E4-423C-A54D-D151AE4DD3AF}"/>
    <cellStyle name="20% - Accent3 3 5 3 7" xfId="6467" xr:uid="{86BCCA27-154A-444C-A860-45D6CA6311A7}"/>
    <cellStyle name="20% - Accent3 3 5 4" xfId="6468" xr:uid="{5AE478AE-BDC5-4901-AF2E-A77D91699D07}"/>
    <cellStyle name="20% - Accent3 3 5 4 2" xfId="6469" xr:uid="{42FABF3A-7421-4C60-9AEF-CB23C59C8968}"/>
    <cellStyle name="20% - Accent3 3 5 4 2 2" xfId="6470" xr:uid="{C7CD4FB3-B38C-4937-AEEF-00055EFCD744}"/>
    <cellStyle name="20% - Accent3 3 5 4 2 2 2" xfId="6471" xr:uid="{88E9F381-DD6B-4A94-A224-205E58E671F9}"/>
    <cellStyle name="20% - Accent3 3 5 4 2 3" xfId="6472" xr:uid="{0C5C67DF-9E24-40AB-98DE-852C19FEF7C7}"/>
    <cellStyle name="20% - Accent3 3 5 4 3" xfId="6473" xr:uid="{335BCD63-2866-42CF-81DE-4290547B2DB9}"/>
    <cellStyle name="20% - Accent3 3 5 4 3 2" xfId="6474" xr:uid="{29D3F1FA-16E7-4BF9-8E77-A2A8B48353B2}"/>
    <cellStyle name="20% - Accent3 3 5 4 4" xfId="6475" xr:uid="{832F076E-BEAA-4B85-82EC-DA65F466FE5B}"/>
    <cellStyle name="20% - Accent3 3 5 5" xfId="6476" xr:uid="{1687DD83-D293-4474-8B01-171741687FB3}"/>
    <cellStyle name="20% - Accent3 3 5 5 2" xfId="6477" xr:uid="{72F9F1FE-5790-4FD0-A8EB-D01212C2AF58}"/>
    <cellStyle name="20% - Accent3 3 5 5 2 2" xfId="6478" xr:uid="{2792A33C-5E4B-4B66-86F4-0438AF8D6B98}"/>
    <cellStyle name="20% - Accent3 3 5 5 3" xfId="6479" xr:uid="{E2E7ADD9-6146-4480-A3DA-32F50AD31235}"/>
    <cellStyle name="20% - Accent3 3 5 6" xfId="6480" xr:uid="{5FC8F464-1B63-4459-BABE-7C13D900A3AA}"/>
    <cellStyle name="20% - Accent3 3 5 6 2" xfId="6481" xr:uid="{7CDF0693-92B4-474E-B704-08795DC5E897}"/>
    <cellStyle name="20% - Accent3 3 5 7" xfId="6482" xr:uid="{55F5910B-573D-4BFE-A294-CC659B41A548}"/>
    <cellStyle name="20% - Accent3 3 5 7 2" xfId="6483" xr:uid="{D3050460-A47B-490B-89BD-FF62B18BA112}"/>
    <cellStyle name="20% - Accent3 3 5 8" xfId="6484" xr:uid="{AD59D0A7-1AC9-426C-B568-C9766A97A9FF}"/>
    <cellStyle name="20% - Accent3 3 5 9" xfId="6485" xr:uid="{86D63957-3197-49C4-951A-8961998C1965}"/>
    <cellStyle name="20% - Accent3 3 6" xfId="6486" xr:uid="{773FCC21-B240-4900-AEE5-5048BC0EC0F1}"/>
    <cellStyle name="20% - Accent3 3 6 2" xfId="6487" xr:uid="{927E711B-B8BC-4492-891C-C02E2AC8ADB2}"/>
    <cellStyle name="20% - Accent3 3 6 2 2" xfId="6488" xr:uid="{460FA856-0708-4B92-8522-0B6630DC743F}"/>
    <cellStyle name="20% - Accent3 3 6 2 2 2" xfId="6489" xr:uid="{BBF5A33E-559D-49F2-AE20-53E54076FB05}"/>
    <cellStyle name="20% - Accent3 3 6 2 2 2 2" xfId="6490" xr:uid="{8BB0A17B-048F-4E42-A3D4-09075C6EA799}"/>
    <cellStyle name="20% - Accent3 3 6 2 2 2 2 2" xfId="6491" xr:uid="{D4610A51-5387-4790-8477-CB2F20726FE8}"/>
    <cellStyle name="20% - Accent3 3 6 2 2 2 3" xfId="6492" xr:uid="{4793E362-E68F-4494-A5B4-F0BED1B41395}"/>
    <cellStyle name="20% - Accent3 3 6 2 2 3" xfId="6493" xr:uid="{54AD5555-20AB-4652-9C17-89359322B2F1}"/>
    <cellStyle name="20% - Accent3 3 6 2 2 3 2" xfId="6494" xr:uid="{B83B5EBD-907B-45AC-B158-8538E8D752D6}"/>
    <cellStyle name="20% - Accent3 3 6 2 2 4" xfId="6495" xr:uid="{FEC481CD-F49F-409F-8537-9579DA9D386F}"/>
    <cellStyle name="20% - Accent3 3 6 2 2 4 2" xfId="6496" xr:uid="{2E1D891D-AC4E-4F82-AF20-F5FC25D5B6EF}"/>
    <cellStyle name="20% - Accent3 3 6 2 2 5" xfId="6497" xr:uid="{AF128796-2456-4FBE-9F21-F257334E6A85}"/>
    <cellStyle name="20% - Accent3 3 6 2 2 6" xfId="6498" xr:uid="{E6FA5B84-1DC6-4C3E-90F6-49B2AC3D343E}"/>
    <cellStyle name="20% - Accent3 3 6 2 3" xfId="6499" xr:uid="{078CF649-C9E0-4181-B97F-A4F9A6F91C6A}"/>
    <cellStyle name="20% - Accent3 3 6 2 3 2" xfId="6500" xr:uid="{B597D125-7778-45CC-B230-B53471FDCEF8}"/>
    <cellStyle name="20% - Accent3 3 6 2 3 2 2" xfId="6501" xr:uid="{80C42718-FF8E-4492-8E6D-FF5A5FD38F6C}"/>
    <cellStyle name="20% - Accent3 3 6 2 3 3" xfId="6502" xr:uid="{38ADBEDB-E3DF-4C8A-B2F0-C58A84D00D53}"/>
    <cellStyle name="20% - Accent3 3 6 2 4" xfId="6503" xr:uid="{E2D77A5D-6CE3-488C-9155-FB585D1A73DD}"/>
    <cellStyle name="20% - Accent3 3 6 2 4 2" xfId="6504" xr:uid="{764BC9B0-A099-4431-B955-7CA333F3D7D1}"/>
    <cellStyle name="20% - Accent3 3 6 2 5" xfId="6505" xr:uid="{BD3F7EA5-8696-4FAE-8F19-6A390B830FBC}"/>
    <cellStyle name="20% - Accent3 3 6 2 5 2" xfId="6506" xr:uid="{72CEA566-AD06-4818-B905-306621E1CA77}"/>
    <cellStyle name="20% - Accent3 3 6 2 6" xfId="6507" xr:uid="{36398F82-9FF5-4ABB-889E-75708D4E9A07}"/>
    <cellStyle name="20% - Accent3 3 6 2 7" xfId="6508" xr:uid="{343BEE15-30AD-425D-A14F-21EF32DE822C}"/>
    <cellStyle name="20% - Accent3 3 6 3" xfId="6509" xr:uid="{AAD21653-3936-42E6-A480-DE12CC964953}"/>
    <cellStyle name="20% - Accent3 3 6 3 2" xfId="6510" xr:uid="{795CCBCA-7F18-4CA9-8CE0-CD7C52C34BBF}"/>
    <cellStyle name="20% - Accent3 3 6 3 2 2" xfId="6511" xr:uid="{8CC3B985-069F-413A-AA05-F57C96AB290E}"/>
    <cellStyle name="20% - Accent3 3 6 3 2 2 2" xfId="6512" xr:uid="{261C620A-0150-46C0-B1FE-17A2527596E0}"/>
    <cellStyle name="20% - Accent3 3 6 3 2 3" xfId="6513" xr:uid="{7A86D803-00A4-473D-B135-72221D9CCC37}"/>
    <cellStyle name="20% - Accent3 3 6 3 3" xfId="6514" xr:uid="{60A9F05C-A318-4366-BBF1-8F8A9A22C5B2}"/>
    <cellStyle name="20% - Accent3 3 6 3 3 2" xfId="6515" xr:uid="{D2679BC1-1F84-478B-9C12-78A6D9030CE1}"/>
    <cellStyle name="20% - Accent3 3 6 3 4" xfId="6516" xr:uid="{B1D847A6-CF83-4F52-9861-078F850FD052}"/>
    <cellStyle name="20% - Accent3 3 6 3 4 2" xfId="6517" xr:uid="{AF40F169-F70A-4749-AC6D-F18B85B44968}"/>
    <cellStyle name="20% - Accent3 3 6 3 5" xfId="6518" xr:uid="{E67FF173-A5A8-4B2A-9810-886C02D2AC44}"/>
    <cellStyle name="20% - Accent3 3 6 3 6" xfId="6519" xr:uid="{07DAACD9-FCD1-4FAF-A9DB-274E0390BBE2}"/>
    <cellStyle name="20% - Accent3 3 6 4" xfId="6520" xr:uid="{92D6DF7C-6766-4AE1-95EF-542BF8BB65E7}"/>
    <cellStyle name="20% - Accent3 3 6 4 2" xfId="6521" xr:uid="{0DA68D6A-E093-4E09-BB67-D9A6B4FFC5AF}"/>
    <cellStyle name="20% - Accent3 3 6 4 2 2" xfId="6522" xr:uid="{4080EFD1-CA48-4840-AC7D-95EBF4C64706}"/>
    <cellStyle name="20% - Accent3 3 6 4 3" xfId="6523" xr:uid="{25B364B9-AA57-483B-9D6E-C60A6768BFDF}"/>
    <cellStyle name="20% - Accent3 3 6 5" xfId="6524" xr:uid="{698EEE92-2A22-4910-9AF3-4C95328EFEFF}"/>
    <cellStyle name="20% - Accent3 3 6 5 2" xfId="6525" xr:uid="{06DE28B7-EE85-45ED-B050-D92AD64C87A1}"/>
    <cellStyle name="20% - Accent3 3 6 6" xfId="6526" xr:uid="{1CA4FFC7-357C-45BA-BBCC-AACBCAFB0866}"/>
    <cellStyle name="20% - Accent3 3 6 6 2" xfId="6527" xr:uid="{A5A50CA0-B9A6-4DA0-9C98-972740A12583}"/>
    <cellStyle name="20% - Accent3 3 6 7" xfId="6528" xr:uid="{3B1C792E-5904-4B3A-90E0-C30043B9306B}"/>
    <cellStyle name="20% - Accent3 3 6 8" xfId="6529" xr:uid="{51D8964D-AFCF-46F9-B99B-31B6D9234A64}"/>
    <cellStyle name="20% - Accent3 3 7" xfId="6530" xr:uid="{BC592AAD-8E93-42DF-AA13-FDD5885BE1C2}"/>
    <cellStyle name="20% - Accent3 3 7 2" xfId="6531" xr:uid="{9BCD97B4-27F2-4A4C-AD2B-1F54C2C6083B}"/>
    <cellStyle name="20% - Accent3 3 7 2 2" xfId="6532" xr:uid="{ED1DEEEC-B59A-47D0-9A5D-0C4E53AB6451}"/>
    <cellStyle name="20% - Accent3 3 7 2 2 2" xfId="6533" xr:uid="{64D9E983-FE04-4FED-987A-7F6453D284F3}"/>
    <cellStyle name="20% - Accent3 3 7 2 2 2 2" xfId="6534" xr:uid="{B7CB3884-5A01-4388-A3DB-8C9C2BF68705}"/>
    <cellStyle name="20% - Accent3 3 7 2 2 3" xfId="6535" xr:uid="{24F27506-9EDB-46E5-BF9F-9F2BE5B8ED71}"/>
    <cellStyle name="20% - Accent3 3 7 2 3" xfId="6536" xr:uid="{404B8916-BBEC-4D33-8B53-AFCDB39D0757}"/>
    <cellStyle name="20% - Accent3 3 7 2 3 2" xfId="6537" xr:uid="{80589A45-A4A8-480C-BE83-CFAAAC0AECED}"/>
    <cellStyle name="20% - Accent3 3 7 2 4" xfId="6538" xr:uid="{F0737F72-24AA-4C6D-B31C-457DC5A23EBE}"/>
    <cellStyle name="20% - Accent3 3 7 2 4 2" xfId="6539" xr:uid="{21DB6CEB-9A7A-4D73-A8F3-B3DB0720B954}"/>
    <cellStyle name="20% - Accent3 3 7 2 5" xfId="6540" xr:uid="{6DE17C93-0382-4390-ACD7-E3A8958D732F}"/>
    <cellStyle name="20% - Accent3 3 7 2 6" xfId="6541" xr:uid="{4EF5AF87-BC8F-4B18-8525-C775BD7751AA}"/>
    <cellStyle name="20% - Accent3 3 7 3" xfId="6542" xr:uid="{8BC0DF8F-5621-4CEB-90CE-A2A1E0EABEFA}"/>
    <cellStyle name="20% - Accent3 3 7 3 2" xfId="6543" xr:uid="{A0E789B3-AAFA-4275-AC2A-1897C68E2026}"/>
    <cellStyle name="20% - Accent3 3 7 3 2 2" xfId="6544" xr:uid="{513610FA-994D-4BA2-A8CC-14A95C056B00}"/>
    <cellStyle name="20% - Accent3 3 7 3 3" xfId="6545" xr:uid="{3717D250-D3AF-4AB6-9B02-55D1D9C54DFB}"/>
    <cellStyle name="20% - Accent3 3 7 4" xfId="6546" xr:uid="{322FA2E2-891F-4C22-A955-5240545D976D}"/>
    <cellStyle name="20% - Accent3 3 7 4 2" xfId="6547" xr:uid="{84D186DD-D424-4FBE-AD6A-6F920D244CAF}"/>
    <cellStyle name="20% - Accent3 3 7 5" xfId="6548" xr:uid="{D1EDFCF9-8789-4711-96BF-0C0DEFEBC0B7}"/>
    <cellStyle name="20% - Accent3 3 7 5 2" xfId="6549" xr:uid="{5F24F52D-47E1-460C-86E0-397B4068D852}"/>
    <cellStyle name="20% - Accent3 3 7 6" xfId="6550" xr:uid="{36BA391D-FA9E-4D64-AE8B-6D308CCEFB16}"/>
    <cellStyle name="20% - Accent3 3 7 7" xfId="6551" xr:uid="{3B9D3BAD-F9A5-4024-A94A-4B8FFE036DE9}"/>
    <cellStyle name="20% - Accent3 3 8" xfId="6552" xr:uid="{FB1D76CE-335F-4DED-B613-79DE4DF5DF21}"/>
    <cellStyle name="20% - Accent3 3 8 2" xfId="6553" xr:uid="{FA4E065F-A340-473A-B834-A3891E1FA470}"/>
    <cellStyle name="20% - Accent3 3 8 2 2" xfId="6554" xr:uid="{69E54FBF-EE6B-4F1F-A2DB-2CB8F2D4AC7F}"/>
    <cellStyle name="20% - Accent3 3 8 2 2 2" xfId="6555" xr:uid="{A8FE413A-3D5A-468F-9189-5FAE6198559E}"/>
    <cellStyle name="20% - Accent3 3 8 2 2 2 2" xfId="6556" xr:uid="{8915A8AB-13FD-421D-AACB-15C49C095556}"/>
    <cellStyle name="20% - Accent3 3 8 2 2 3" xfId="6557" xr:uid="{C7F105DA-58C2-489A-B2A0-07A135940B9A}"/>
    <cellStyle name="20% - Accent3 3 8 2 3" xfId="6558" xr:uid="{EFED5BA8-3233-4EF7-850E-E9CBAB349C56}"/>
    <cellStyle name="20% - Accent3 3 8 2 3 2" xfId="6559" xr:uid="{F304424A-A541-4F8F-8C5C-47E15BEF84F4}"/>
    <cellStyle name="20% - Accent3 3 8 2 4" xfId="6560" xr:uid="{2A426415-94EB-4E58-B774-82535CDCD3DE}"/>
    <cellStyle name="20% - Accent3 3 8 3" xfId="6561" xr:uid="{2310789C-F9E6-4726-873B-5FEA6557BEAE}"/>
    <cellStyle name="20% - Accent3 3 8 3 2" xfId="6562" xr:uid="{6280E4DE-A549-4263-9363-0C0B3F46C87B}"/>
    <cellStyle name="20% - Accent3 3 8 3 2 2" xfId="6563" xr:uid="{B9A990E8-E89D-4EE1-92FD-88688F644C7E}"/>
    <cellStyle name="20% - Accent3 3 8 3 3" xfId="6564" xr:uid="{3852EFA3-BD7E-47E9-9159-E0723BCD3C9C}"/>
    <cellStyle name="20% - Accent3 3 8 4" xfId="6565" xr:uid="{C4C35242-9016-41FD-9E7B-A083B561B49C}"/>
    <cellStyle name="20% - Accent3 3 8 4 2" xfId="6566" xr:uid="{27C83C75-3DEA-46A9-94F8-0FFDA6116E9F}"/>
    <cellStyle name="20% - Accent3 3 8 5" xfId="6567" xr:uid="{D77D7CAB-F566-4074-8FA6-6F2FEC876C1A}"/>
    <cellStyle name="20% - Accent3 3 8 5 2" xfId="6568" xr:uid="{54D1296A-6F60-4C0A-96D2-65B53410138F}"/>
    <cellStyle name="20% - Accent3 3 8 6" xfId="6569" xr:uid="{A12294B3-5DEA-418B-9A92-C9C50E5450C5}"/>
    <cellStyle name="20% - Accent3 3 8 7" xfId="6570" xr:uid="{7EB0D419-162F-471B-864C-D71438DB43EE}"/>
    <cellStyle name="20% - Accent3 3 9" xfId="6571" xr:uid="{1D0E447C-7DE5-425B-98BF-905BD4C08CA0}"/>
    <cellStyle name="20% - Accent3 3 9 2" xfId="6572" xr:uid="{09BAF01A-B12C-4188-8DE7-BB8552C1728A}"/>
    <cellStyle name="20% - Accent3 3 9 2 2" xfId="6573" xr:uid="{58470B51-264C-4070-92E8-9B294BB382E7}"/>
    <cellStyle name="20% - Accent3 3 9 2 2 2" xfId="6574" xr:uid="{8449EFD0-1DBE-44DC-91E9-6006F76342A6}"/>
    <cellStyle name="20% - Accent3 3 9 2 2 2 2" xfId="6575" xr:uid="{B1078678-7645-45BA-974F-197B14A30052}"/>
    <cellStyle name="20% - Accent3 3 9 2 2 3" xfId="6576" xr:uid="{DA734DA5-8B05-4AC0-A291-CCA109AB6181}"/>
    <cellStyle name="20% - Accent3 3 9 2 3" xfId="6577" xr:uid="{6891C427-518C-4697-9B32-2AB7EEF8CD6B}"/>
    <cellStyle name="20% - Accent3 3 9 2 3 2" xfId="6578" xr:uid="{E58F132E-C635-4FAF-A576-C78B112A4725}"/>
    <cellStyle name="20% - Accent3 3 9 2 4" xfId="6579" xr:uid="{07D86920-E5C8-4F0B-A6E5-47C65C84003E}"/>
    <cellStyle name="20% - Accent3 3 9 3" xfId="6580" xr:uid="{8C015144-438E-4DE3-92D2-7B02954F6D5B}"/>
    <cellStyle name="20% - Accent3 3 9 3 2" xfId="6581" xr:uid="{1D7C1A86-7BBD-449C-8902-AB53F7E5B2EC}"/>
    <cellStyle name="20% - Accent3 3 9 3 2 2" xfId="6582" xr:uid="{2B69AE38-37DA-4642-8DEB-6876F4B1AAD5}"/>
    <cellStyle name="20% - Accent3 3 9 3 3" xfId="6583" xr:uid="{0FA71D1D-42F7-4DCC-8080-BF0E81B3B5D3}"/>
    <cellStyle name="20% - Accent3 3 9 4" xfId="6584" xr:uid="{A4C52058-0EA2-4E5F-9F1E-65537C66EDCC}"/>
    <cellStyle name="20% - Accent3 3 9 4 2" xfId="6585" xr:uid="{B99B42CC-0DD9-4F7D-B18B-ED2448172AC1}"/>
    <cellStyle name="20% - Accent3 3 9 5" xfId="6586" xr:uid="{D105D871-5D11-4CC7-81F3-032C6C2B6DA3}"/>
    <cellStyle name="20% - Accent3 3_Asset Register (new)" xfId="6587" xr:uid="{54958853-E293-4371-AE9F-08AAAAE27B9B}"/>
    <cellStyle name="20% - Accent3 4" xfId="6588" xr:uid="{059EC965-75E5-44FC-8F8A-10A56AE706FD}"/>
    <cellStyle name="20% - Accent3 4 10" xfId="6589" xr:uid="{8D638BE4-A312-47AB-9246-C8C2FA8E357B}"/>
    <cellStyle name="20% - Accent3 4 10 2" xfId="6590" xr:uid="{480641BC-B999-47B9-B39C-67897F2B5487}"/>
    <cellStyle name="20% - Accent3 4 10 2 2" xfId="6591" xr:uid="{7E32A31C-7E31-4569-B911-5B38759E8131}"/>
    <cellStyle name="20% - Accent3 4 10 2 2 2" xfId="6592" xr:uid="{11494290-5E95-43B5-8E9B-605964936F90}"/>
    <cellStyle name="20% - Accent3 4 10 2 2 2 2" xfId="6593" xr:uid="{0645CDA9-8C16-4E91-9CD7-591A93B36CF0}"/>
    <cellStyle name="20% - Accent3 4 10 2 2 3" xfId="6594" xr:uid="{3BF51790-7E53-4A23-A21E-842D78275BAA}"/>
    <cellStyle name="20% - Accent3 4 10 2 3" xfId="6595" xr:uid="{5AC6217B-A989-493D-BCF4-9DDAB1819620}"/>
    <cellStyle name="20% - Accent3 4 10 2 3 2" xfId="6596" xr:uid="{807FBF07-FC71-4292-9043-35C7DD3161E2}"/>
    <cellStyle name="20% - Accent3 4 10 2 4" xfId="6597" xr:uid="{35805F93-E884-4A89-87CD-6D369C1299A7}"/>
    <cellStyle name="20% - Accent3 4 10 3" xfId="6598" xr:uid="{3523E385-2024-4AC1-A6CC-273E68DE3822}"/>
    <cellStyle name="20% - Accent3 4 10 3 2" xfId="6599" xr:uid="{4A18D9AD-2292-4A9F-BED5-8D32C5F80763}"/>
    <cellStyle name="20% - Accent3 4 10 3 2 2" xfId="6600" xr:uid="{432DA98B-9DB3-4F1C-B89E-C514B024F831}"/>
    <cellStyle name="20% - Accent3 4 10 3 3" xfId="6601" xr:uid="{70171E31-12B2-41CB-AD9F-B20720337667}"/>
    <cellStyle name="20% - Accent3 4 10 4" xfId="6602" xr:uid="{C813E093-5AB6-46C6-A41B-2DC86ED1D882}"/>
    <cellStyle name="20% - Accent3 4 10 4 2" xfId="6603" xr:uid="{5750B56D-8791-4D74-B0C8-E4AD92B165A9}"/>
    <cellStyle name="20% - Accent3 4 10 5" xfId="6604" xr:uid="{3A6C52BE-292D-4A54-BCCB-29A97924F121}"/>
    <cellStyle name="20% - Accent3 4 11" xfId="6605" xr:uid="{1853EF76-F366-4BA4-AED6-C59C51039765}"/>
    <cellStyle name="20% - Accent3 4 11 2" xfId="6606" xr:uid="{BF573619-DD06-45A1-924B-D964D1278C1B}"/>
    <cellStyle name="20% - Accent3 4 11 2 2" xfId="6607" xr:uid="{A940C13F-103C-4138-B44B-774B78592274}"/>
    <cellStyle name="20% - Accent3 4 11 2 2 2" xfId="6608" xr:uid="{6E06005E-666A-4436-9BDB-823E4824D512}"/>
    <cellStyle name="20% - Accent3 4 11 2 2 2 2" xfId="6609" xr:uid="{EFB475E1-ED79-4CC6-96C4-70B7243146EA}"/>
    <cellStyle name="20% - Accent3 4 11 2 2 3" xfId="6610" xr:uid="{24A75589-C863-4EAD-A082-20D5960D44B2}"/>
    <cellStyle name="20% - Accent3 4 11 2 3" xfId="6611" xr:uid="{45BAEFB6-5B7D-4C93-B32F-BBB62B19EBEB}"/>
    <cellStyle name="20% - Accent3 4 11 2 3 2" xfId="6612" xr:uid="{6216AFB2-CEC0-496B-B1D8-2DE52FA31DDB}"/>
    <cellStyle name="20% - Accent3 4 11 2 4" xfId="6613" xr:uid="{C9257D9F-1775-47B6-936A-89C714DECB75}"/>
    <cellStyle name="20% - Accent3 4 11 3" xfId="6614" xr:uid="{E148E346-1B70-4526-A703-42A85B487668}"/>
    <cellStyle name="20% - Accent3 4 11 3 2" xfId="6615" xr:uid="{0A90ABE1-D7B2-4E23-BB5D-CEFBFAEB9297}"/>
    <cellStyle name="20% - Accent3 4 11 3 2 2" xfId="6616" xr:uid="{9439390E-D34D-4F5D-BFE2-8042A2BE27C1}"/>
    <cellStyle name="20% - Accent3 4 11 3 3" xfId="6617" xr:uid="{37205C04-ACC6-4117-85FC-9FF321A4BC24}"/>
    <cellStyle name="20% - Accent3 4 11 4" xfId="6618" xr:uid="{EFFDDEA6-818E-4E44-99AB-CF46C245A73A}"/>
    <cellStyle name="20% - Accent3 4 11 4 2" xfId="6619" xr:uid="{8C8A0BDE-28EC-4E29-BA55-CDC50F49BB6B}"/>
    <cellStyle name="20% - Accent3 4 11 5" xfId="6620" xr:uid="{63DECFD1-E8E0-4C37-9C39-19CC02649B9F}"/>
    <cellStyle name="20% - Accent3 4 12" xfId="6621" xr:uid="{3182F84F-EEF5-4D9B-AC5A-5B265EB4B40C}"/>
    <cellStyle name="20% - Accent3 4 12 2" xfId="6622" xr:uid="{186B6D3E-D5EB-4680-A908-365EDB6984AD}"/>
    <cellStyle name="20% - Accent3 4 12 2 2" xfId="6623" xr:uid="{33279838-D364-4472-A2A2-60F5D9871C20}"/>
    <cellStyle name="20% - Accent3 4 12 2 2 2" xfId="6624" xr:uid="{3968E36E-F452-483A-B0C1-7EC84AE099CE}"/>
    <cellStyle name="20% - Accent3 4 12 2 2 2 2" xfId="6625" xr:uid="{2F4B7CF1-BA32-461B-A940-4E692D6FE274}"/>
    <cellStyle name="20% - Accent3 4 12 2 2 3" xfId="6626" xr:uid="{F2272FB7-60D5-4842-8C3C-DAD9EA329FF1}"/>
    <cellStyle name="20% - Accent3 4 12 2 3" xfId="6627" xr:uid="{4648100B-2720-4F0D-8650-D1798B21F959}"/>
    <cellStyle name="20% - Accent3 4 12 2 3 2" xfId="6628" xr:uid="{286B46BC-4D4B-4E5B-9C74-B848F70EB5FD}"/>
    <cellStyle name="20% - Accent3 4 12 2 4" xfId="6629" xr:uid="{AE283EC4-0B5B-4554-9748-6B5AC6625B5C}"/>
    <cellStyle name="20% - Accent3 4 12 3" xfId="6630" xr:uid="{67903DE4-4CB0-4718-A5C9-6F751B6F902B}"/>
    <cellStyle name="20% - Accent3 4 12 3 2" xfId="6631" xr:uid="{BE7D95A3-C3F5-4EFA-A107-E6977F148E18}"/>
    <cellStyle name="20% - Accent3 4 12 3 2 2" xfId="6632" xr:uid="{D5A3E208-7806-42C7-9241-3FE15E158A2D}"/>
    <cellStyle name="20% - Accent3 4 12 3 3" xfId="6633" xr:uid="{F5B0D697-00D1-4D38-AE31-2C68635C5886}"/>
    <cellStyle name="20% - Accent3 4 12 4" xfId="6634" xr:uid="{16F78634-443A-4682-9403-A5A629231DEA}"/>
    <cellStyle name="20% - Accent3 4 12 4 2" xfId="6635" xr:uid="{6DA424F8-CA8F-40EB-A91B-7EDB525166C0}"/>
    <cellStyle name="20% - Accent3 4 12 5" xfId="6636" xr:uid="{F8F3E050-5D8A-4F34-A415-232E1D748FB5}"/>
    <cellStyle name="20% - Accent3 4 13" xfId="6637" xr:uid="{562C38EC-9A78-4F65-9BE6-1EB64BBA9DFC}"/>
    <cellStyle name="20% - Accent3 4 13 2" xfId="6638" xr:uid="{0E5D0B11-AA32-4F1E-B29F-56673BE980B8}"/>
    <cellStyle name="20% - Accent3 4 13 2 2" xfId="6639" xr:uid="{BF50EA04-796A-40C1-9CC5-0AC6C4765EBF}"/>
    <cellStyle name="20% - Accent3 4 13 2 2 2" xfId="6640" xr:uid="{93BC83B2-82C1-456B-8AA6-EE043B520CEC}"/>
    <cellStyle name="20% - Accent3 4 13 2 2 2 2" xfId="6641" xr:uid="{DC468B36-5862-493B-864D-B53924CBF955}"/>
    <cellStyle name="20% - Accent3 4 13 2 2 3" xfId="6642" xr:uid="{925CDBAA-FE3B-4BB1-A110-BDD76E0007F6}"/>
    <cellStyle name="20% - Accent3 4 13 2 3" xfId="6643" xr:uid="{80E965F5-D561-4C83-A822-2D2F4F5B2E66}"/>
    <cellStyle name="20% - Accent3 4 13 2 3 2" xfId="6644" xr:uid="{55256CAD-C55B-4DD3-A170-B31AC8DB628D}"/>
    <cellStyle name="20% - Accent3 4 13 2 4" xfId="6645" xr:uid="{DEBF1CEE-3CCE-48C9-BD9D-7368C10E2BBB}"/>
    <cellStyle name="20% - Accent3 4 13 3" xfId="6646" xr:uid="{E0928B40-B94A-4AD9-AAEE-47C993670F15}"/>
    <cellStyle name="20% - Accent3 4 13 3 2" xfId="6647" xr:uid="{2C30C63F-877D-4C3A-A510-D4A8589FB72E}"/>
    <cellStyle name="20% - Accent3 4 13 3 2 2" xfId="6648" xr:uid="{2627BFBC-5D4A-4F88-81E0-F5E19396AA51}"/>
    <cellStyle name="20% - Accent3 4 13 3 3" xfId="6649" xr:uid="{169B3521-AB21-4968-8E59-722FB4E0B581}"/>
    <cellStyle name="20% - Accent3 4 13 4" xfId="6650" xr:uid="{DA1AF7E6-61BB-43E4-A41C-71A0AAD30463}"/>
    <cellStyle name="20% - Accent3 4 13 4 2" xfId="6651" xr:uid="{4083BAA0-1AED-4BE0-BA42-FD33AE2DAAD2}"/>
    <cellStyle name="20% - Accent3 4 13 5" xfId="6652" xr:uid="{FDD18273-1632-4F43-88AD-28C6BE033D64}"/>
    <cellStyle name="20% - Accent3 4 14" xfId="6653" xr:uid="{16C667A2-AE01-401D-BFD7-4CA99D1D094F}"/>
    <cellStyle name="20% - Accent3 4 14 2" xfId="6654" xr:uid="{67B2BA85-0B87-42E7-A1F0-A17FACF9A944}"/>
    <cellStyle name="20% - Accent3 4 14 2 2" xfId="6655" xr:uid="{8332D97E-8524-440B-908B-233D87229299}"/>
    <cellStyle name="20% - Accent3 4 14 2 2 2" xfId="6656" xr:uid="{3C5ABFCE-31C5-4770-9BAF-10138C76CD60}"/>
    <cellStyle name="20% - Accent3 4 14 2 3" xfId="6657" xr:uid="{8472DE8D-913E-4A97-84E5-02C12E5E8A5E}"/>
    <cellStyle name="20% - Accent3 4 14 3" xfId="6658" xr:uid="{BFF3130F-5F2C-4D98-BE40-2172D5F7161D}"/>
    <cellStyle name="20% - Accent3 4 14 3 2" xfId="6659" xr:uid="{C4D0308B-0AE7-466B-ADB5-1248156FD278}"/>
    <cellStyle name="20% - Accent3 4 14 4" xfId="6660" xr:uid="{81B4DA57-1FD0-48B3-9C91-18910A68BE00}"/>
    <cellStyle name="20% - Accent3 4 15" xfId="6661" xr:uid="{3AAED568-B3D3-47FA-8AD3-A3EBE6D3B94F}"/>
    <cellStyle name="20% - Accent3 4 15 2" xfId="6662" xr:uid="{9E829960-D105-48AA-80FF-BC6744CA19F6}"/>
    <cellStyle name="20% - Accent3 4 15 2 2" xfId="6663" xr:uid="{A07F3674-2ABA-4A35-B867-0C3DDA5C6E39}"/>
    <cellStyle name="20% - Accent3 4 15 3" xfId="6664" xr:uid="{F4C30A7E-6D6A-47A5-A27B-97A43B12F7E7}"/>
    <cellStyle name="20% - Accent3 4 16" xfId="6665" xr:uid="{54B15743-5CE4-4908-AB67-DCD38B3FA6A7}"/>
    <cellStyle name="20% - Accent3 4 16 2" xfId="6666" xr:uid="{9DEE8C1C-9B36-42E9-A143-839C7C3A6092}"/>
    <cellStyle name="20% - Accent3 4 17" xfId="6667" xr:uid="{C2139596-9C2A-4041-8976-7E4EF8F00DC2}"/>
    <cellStyle name="20% - Accent3 4 17 2" xfId="6668" xr:uid="{693084E2-6591-45EB-9CB2-8FCE6CB34414}"/>
    <cellStyle name="20% - Accent3 4 18" xfId="6669" xr:uid="{8E616D11-4381-417F-8723-4DC9B36FAB95}"/>
    <cellStyle name="20% - Accent3 4 19" xfId="6670" xr:uid="{27BCAF2A-78F9-4C20-9C95-358FF5275C21}"/>
    <cellStyle name="20% - Accent3 4 2" xfId="6671" xr:uid="{6C04EE91-26C2-4593-9378-8FC493DD031F}"/>
    <cellStyle name="20% - Accent3 4 2 10" xfId="6672" xr:uid="{935A0064-3AE3-422A-9F3B-DE62F6E3190A}"/>
    <cellStyle name="20% - Accent3 4 2 10 2" xfId="6673" xr:uid="{0543C379-C9DC-40FD-99A1-AC543EFC76CB}"/>
    <cellStyle name="20% - Accent3 4 2 10 2 2" xfId="6674" xr:uid="{AA72F3C8-C147-42AD-93B2-A678F4F1CA6B}"/>
    <cellStyle name="20% - Accent3 4 2 10 2 2 2" xfId="6675" xr:uid="{33CFF584-3767-49FD-92DB-3980C6F1F3E3}"/>
    <cellStyle name="20% - Accent3 4 2 10 2 2 2 2" xfId="6676" xr:uid="{96845BD2-6542-41B2-8150-AC3E368A1E53}"/>
    <cellStyle name="20% - Accent3 4 2 10 2 2 3" xfId="6677" xr:uid="{AAF85E52-1EC7-4C2C-A23E-DD31FF73CD23}"/>
    <cellStyle name="20% - Accent3 4 2 10 2 3" xfId="6678" xr:uid="{9F79ECF4-805F-418E-A803-4D50203A7DEC}"/>
    <cellStyle name="20% - Accent3 4 2 10 2 3 2" xfId="6679" xr:uid="{F4A8BA2E-9662-4C14-9650-2184768B72A0}"/>
    <cellStyle name="20% - Accent3 4 2 10 2 4" xfId="6680" xr:uid="{827FE0D9-AF4C-41A1-A7BD-950AB0F90A03}"/>
    <cellStyle name="20% - Accent3 4 2 10 3" xfId="6681" xr:uid="{A25D8946-B27F-4455-8F6A-167696E7225C}"/>
    <cellStyle name="20% - Accent3 4 2 10 3 2" xfId="6682" xr:uid="{4F3EB9DF-EA06-4F3E-8D7F-32B68A573498}"/>
    <cellStyle name="20% - Accent3 4 2 10 3 2 2" xfId="6683" xr:uid="{F586238C-D700-41C1-90FF-E4509FFD4764}"/>
    <cellStyle name="20% - Accent3 4 2 10 3 3" xfId="6684" xr:uid="{50184B32-0849-49CE-8312-BB70A2FD7484}"/>
    <cellStyle name="20% - Accent3 4 2 10 4" xfId="6685" xr:uid="{EA2B4909-DD4B-49B9-95E0-D408E1318313}"/>
    <cellStyle name="20% - Accent3 4 2 10 4 2" xfId="6686" xr:uid="{44216838-89E6-4FEE-B0A3-6CB776BDA2A6}"/>
    <cellStyle name="20% - Accent3 4 2 10 5" xfId="6687" xr:uid="{FB0E15E8-6620-4817-AC9A-BE23D82DB3B0}"/>
    <cellStyle name="20% - Accent3 4 2 11" xfId="6688" xr:uid="{BB9A090E-9BFE-4804-B3C7-A2274FD0E2C6}"/>
    <cellStyle name="20% - Accent3 4 2 11 2" xfId="6689" xr:uid="{D12ED624-CDB0-4A57-973C-1FE464870A6B}"/>
    <cellStyle name="20% - Accent3 4 2 11 2 2" xfId="6690" xr:uid="{4AC50A69-2B85-4B22-8C33-3DF5582275CF}"/>
    <cellStyle name="20% - Accent3 4 2 11 2 2 2" xfId="6691" xr:uid="{D9440EC5-6100-4570-B6D5-DA410D8FE120}"/>
    <cellStyle name="20% - Accent3 4 2 11 2 2 2 2" xfId="6692" xr:uid="{034D34D9-9DEF-4290-994D-47084B22606E}"/>
    <cellStyle name="20% - Accent3 4 2 11 2 2 3" xfId="6693" xr:uid="{D32F6C93-9EC0-45FB-8A2D-001B7E1D5EB3}"/>
    <cellStyle name="20% - Accent3 4 2 11 2 3" xfId="6694" xr:uid="{117B89C5-13CC-4759-B435-F9563F625F77}"/>
    <cellStyle name="20% - Accent3 4 2 11 2 3 2" xfId="6695" xr:uid="{D9813497-9CAC-4ACB-875F-1DA604EA2385}"/>
    <cellStyle name="20% - Accent3 4 2 11 2 4" xfId="6696" xr:uid="{B7ABD816-D968-4E63-8603-E08D0E0CA588}"/>
    <cellStyle name="20% - Accent3 4 2 11 3" xfId="6697" xr:uid="{C6BEC132-D003-4BFB-95AB-5EA3D4F3A960}"/>
    <cellStyle name="20% - Accent3 4 2 11 3 2" xfId="6698" xr:uid="{DB39FFFA-9259-4F42-ACCE-AFBCF717229B}"/>
    <cellStyle name="20% - Accent3 4 2 11 3 2 2" xfId="6699" xr:uid="{51F688B6-2B62-4800-8472-C5885D35A78E}"/>
    <cellStyle name="20% - Accent3 4 2 11 3 3" xfId="6700" xr:uid="{8AF557B8-FCC1-4FB0-BBC1-6DF0B0073703}"/>
    <cellStyle name="20% - Accent3 4 2 11 4" xfId="6701" xr:uid="{9F6708FE-1E50-4089-AC2A-75A04F3A1280}"/>
    <cellStyle name="20% - Accent3 4 2 11 4 2" xfId="6702" xr:uid="{B512FB3B-1CE6-442C-9DE6-1667FF6446A6}"/>
    <cellStyle name="20% - Accent3 4 2 11 5" xfId="6703" xr:uid="{D358B442-2B1B-4BE9-95E7-FEA283EC86AB}"/>
    <cellStyle name="20% - Accent3 4 2 12" xfId="6704" xr:uid="{25372A82-C9B8-4247-8407-7D952765FB77}"/>
    <cellStyle name="20% - Accent3 4 2 12 2" xfId="6705" xr:uid="{B7BD6FC9-1DDE-4902-ADFD-022C5F36FF3A}"/>
    <cellStyle name="20% - Accent3 4 2 12 2 2" xfId="6706" xr:uid="{FA945CFF-E00D-4842-975F-C596470B2AA8}"/>
    <cellStyle name="20% - Accent3 4 2 12 2 2 2" xfId="6707" xr:uid="{73437335-7DBC-4E56-A35A-F5651C637572}"/>
    <cellStyle name="20% - Accent3 4 2 12 2 3" xfId="6708" xr:uid="{EB35F01D-2517-4B5C-AAF6-433D6AE91831}"/>
    <cellStyle name="20% - Accent3 4 2 12 3" xfId="6709" xr:uid="{245F67ED-566E-40BA-8C41-6CBBED105BBC}"/>
    <cellStyle name="20% - Accent3 4 2 12 3 2" xfId="6710" xr:uid="{8DF6568B-C7B9-4FD1-BB27-28B0D75555A7}"/>
    <cellStyle name="20% - Accent3 4 2 12 4" xfId="6711" xr:uid="{9D6B83EA-0368-4507-B5F1-4B5DC42BA0EB}"/>
    <cellStyle name="20% - Accent3 4 2 13" xfId="6712" xr:uid="{962CE5ED-90F7-470B-BAD7-A0C95B8DD269}"/>
    <cellStyle name="20% - Accent3 4 2 13 2" xfId="6713" xr:uid="{8B291880-43CC-4BD9-B511-D4AB8546FF7F}"/>
    <cellStyle name="20% - Accent3 4 2 13 2 2" xfId="6714" xr:uid="{33BBDAD6-6796-4C78-892E-A697FE95FA83}"/>
    <cellStyle name="20% - Accent3 4 2 13 3" xfId="6715" xr:uid="{8B487F04-CD0A-4E39-B180-97AF9D7DE42C}"/>
    <cellStyle name="20% - Accent3 4 2 14" xfId="6716" xr:uid="{C1C373E3-1375-4AEC-8D0F-3589F49C6219}"/>
    <cellStyle name="20% - Accent3 4 2 14 2" xfId="6717" xr:uid="{51D1598B-515C-4C99-A779-92EDB6FCB20A}"/>
    <cellStyle name="20% - Accent3 4 2 15" xfId="6718" xr:uid="{9BF32A5D-3191-4A6E-B89F-06458C3D4BBA}"/>
    <cellStyle name="20% - Accent3 4 2 15 2" xfId="6719" xr:uid="{369A6816-E1DE-4F38-8F8D-AD821B980362}"/>
    <cellStyle name="20% - Accent3 4 2 16" xfId="6720" xr:uid="{1F43798B-726F-4DBE-B283-7E487DB31A9F}"/>
    <cellStyle name="20% - Accent3 4 2 17" xfId="6721" xr:uid="{52148C50-3B27-4498-B496-2C81B638FC99}"/>
    <cellStyle name="20% - Accent3 4 2 2" xfId="6722" xr:uid="{1719AD2B-0836-46BD-A761-EA67A807292A}"/>
    <cellStyle name="20% - Accent3 4 2 2 10" xfId="6723" xr:uid="{E50BD7AF-6542-4DF0-9B11-1125A65815C3}"/>
    <cellStyle name="20% - Accent3 4 2 2 2" xfId="6724" xr:uid="{8F019BF1-8BCF-4995-B3C6-513EBD875524}"/>
    <cellStyle name="20% - Accent3 4 2 2 2 2" xfId="6725" xr:uid="{BC5A3948-B72C-47D0-8B63-6BD1E0672F91}"/>
    <cellStyle name="20% - Accent3 4 2 2 2 2 2" xfId="6726" xr:uid="{841B7FFA-7BBC-445E-A148-68A19BBA29B3}"/>
    <cellStyle name="20% - Accent3 4 2 2 2 2 2 2" xfId="6727" xr:uid="{9751CE5B-9E85-41ED-8BBF-5A6E2F68C981}"/>
    <cellStyle name="20% - Accent3 4 2 2 2 2 2 2 2" xfId="6728" xr:uid="{D2E63F5D-242D-448E-BCC5-602F8AF08895}"/>
    <cellStyle name="20% - Accent3 4 2 2 2 2 2 2 2 2" xfId="6729" xr:uid="{7BDFD7CF-B543-45AC-BB74-CA8A1ECEB225}"/>
    <cellStyle name="20% - Accent3 4 2 2 2 2 2 2 3" xfId="6730" xr:uid="{8A92C007-674B-4375-BBD0-119F6B162778}"/>
    <cellStyle name="20% - Accent3 4 2 2 2 2 2 3" xfId="6731" xr:uid="{D3FDC20F-1ED9-4687-9AB2-8C7853971C5F}"/>
    <cellStyle name="20% - Accent3 4 2 2 2 2 2 3 2" xfId="6732" xr:uid="{7F43903D-9DF5-4023-A459-C7E0E7F6F8AF}"/>
    <cellStyle name="20% - Accent3 4 2 2 2 2 2 4" xfId="6733" xr:uid="{A3A1A7D7-F655-4539-9A27-FFA6A2DC5885}"/>
    <cellStyle name="20% - Accent3 4 2 2 2 2 2 4 2" xfId="6734" xr:uid="{79B8600F-23BD-4727-A1CA-D4679A507938}"/>
    <cellStyle name="20% - Accent3 4 2 2 2 2 2 5" xfId="6735" xr:uid="{148E7C37-CC34-41B1-B1ED-92E0E7AF64F2}"/>
    <cellStyle name="20% - Accent3 4 2 2 2 2 2 6" xfId="6736" xr:uid="{702AA626-B6EB-4994-BB5E-96A40D0D1E9C}"/>
    <cellStyle name="20% - Accent3 4 2 2 2 2 3" xfId="6737" xr:uid="{417A5FAD-340E-498A-A137-5D3C1E9CE8B2}"/>
    <cellStyle name="20% - Accent3 4 2 2 2 2 3 2" xfId="6738" xr:uid="{FC51D70E-FFDA-44E9-9B32-B071245DD5DD}"/>
    <cellStyle name="20% - Accent3 4 2 2 2 2 3 2 2" xfId="6739" xr:uid="{25F29628-B66E-4950-93ED-9CAC6DD4B09B}"/>
    <cellStyle name="20% - Accent3 4 2 2 2 2 3 3" xfId="6740" xr:uid="{2256773C-22DA-4BAF-A5F8-4EDB63D5100B}"/>
    <cellStyle name="20% - Accent3 4 2 2 2 2 4" xfId="6741" xr:uid="{5515A89C-2C02-46FF-97C8-27171DE095DB}"/>
    <cellStyle name="20% - Accent3 4 2 2 2 2 4 2" xfId="6742" xr:uid="{239A985B-E1A1-494B-90BE-55DB129890D6}"/>
    <cellStyle name="20% - Accent3 4 2 2 2 2 5" xfId="6743" xr:uid="{030B8338-8277-4F74-A0BF-93036316787E}"/>
    <cellStyle name="20% - Accent3 4 2 2 2 2 5 2" xfId="6744" xr:uid="{9B19F6B0-AB29-4DA8-97D9-F1A5D26FF590}"/>
    <cellStyle name="20% - Accent3 4 2 2 2 2 6" xfId="6745" xr:uid="{62E91533-652F-408E-8EC2-8FA1A90AF52C}"/>
    <cellStyle name="20% - Accent3 4 2 2 2 2 7" xfId="6746" xr:uid="{2DF2502A-33EC-4B81-A6CE-1FDF932FD7AF}"/>
    <cellStyle name="20% - Accent3 4 2 2 2 3" xfId="6747" xr:uid="{1BAC248F-A768-4DFA-89A5-21F62B507913}"/>
    <cellStyle name="20% - Accent3 4 2 2 2 3 2" xfId="6748" xr:uid="{E9120FC2-FA37-4D3E-9802-C7F56AA2F66C}"/>
    <cellStyle name="20% - Accent3 4 2 2 2 3 2 2" xfId="6749" xr:uid="{474530F5-0414-462A-A935-CE40EFC0A810}"/>
    <cellStyle name="20% - Accent3 4 2 2 2 3 2 2 2" xfId="6750" xr:uid="{CC2C553A-61EF-4DA1-B963-5EC7C5F3EAB7}"/>
    <cellStyle name="20% - Accent3 4 2 2 2 3 2 3" xfId="6751" xr:uid="{C1AFEC44-2362-47B3-99AE-CEAE628F5A73}"/>
    <cellStyle name="20% - Accent3 4 2 2 2 3 3" xfId="6752" xr:uid="{85BFED36-217A-46DE-A656-9EB84A70476E}"/>
    <cellStyle name="20% - Accent3 4 2 2 2 3 3 2" xfId="6753" xr:uid="{90587C48-93F2-4807-9FD2-90C65233487A}"/>
    <cellStyle name="20% - Accent3 4 2 2 2 3 4" xfId="6754" xr:uid="{A8FB3F7A-A4F4-452F-A44F-8FBC735F689C}"/>
    <cellStyle name="20% - Accent3 4 2 2 2 3 4 2" xfId="6755" xr:uid="{377F9154-3EB5-4C7E-A6D3-8F087B6984A3}"/>
    <cellStyle name="20% - Accent3 4 2 2 2 3 5" xfId="6756" xr:uid="{6FBD851F-A035-4659-8A54-BFB6069C3440}"/>
    <cellStyle name="20% - Accent3 4 2 2 2 3 6" xfId="6757" xr:uid="{7582D8AD-3035-4CC5-A84A-D221B4E5FD31}"/>
    <cellStyle name="20% - Accent3 4 2 2 2 4" xfId="6758" xr:uid="{B3FC6AB3-7A57-4C64-92A8-22A2091C8703}"/>
    <cellStyle name="20% - Accent3 4 2 2 2 4 2" xfId="6759" xr:uid="{423DA3EB-FC27-4453-8076-582952DD26F4}"/>
    <cellStyle name="20% - Accent3 4 2 2 2 4 2 2" xfId="6760" xr:uid="{5114D67B-90F9-495C-AE16-F13DD11FC927}"/>
    <cellStyle name="20% - Accent3 4 2 2 2 4 3" xfId="6761" xr:uid="{B0F27639-E90E-472A-8D76-AD19AB285DEF}"/>
    <cellStyle name="20% - Accent3 4 2 2 2 5" xfId="6762" xr:uid="{6B6BB464-2415-4529-A282-50B666825EE5}"/>
    <cellStyle name="20% - Accent3 4 2 2 2 5 2" xfId="6763" xr:uid="{6EAB8AD4-3F01-44DD-A309-9143153AFBEB}"/>
    <cellStyle name="20% - Accent3 4 2 2 2 6" xfId="6764" xr:uid="{F13583EE-6F30-4A56-891B-61FC65DA2EBC}"/>
    <cellStyle name="20% - Accent3 4 2 2 2 6 2" xfId="6765" xr:uid="{F1663D7F-8822-4FC2-957F-1E7B6AD5BBDD}"/>
    <cellStyle name="20% - Accent3 4 2 2 2 7" xfId="6766" xr:uid="{5081E709-354B-4577-ACDD-65096C3BF6A0}"/>
    <cellStyle name="20% - Accent3 4 2 2 2 8" xfId="6767" xr:uid="{5A97A346-BD81-4C77-99D5-F307946AD01C}"/>
    <cellStyle name="20% - Accent3 4 2 2 3" xfId="6768" xr:uid="{89D21BBE-78C7-41C4-9DBE-010F5011CF97}"/>
    <cellStyle name="20% - Accent3 4 2 2 3 2" xfId="6769" xr:uid="{02D224FC-286E-45D5-9E50-675CCDB7A2E5}"/>
    <cellStyle name="20% - Accent3 4 2 2 3 2 2" xfId="6770" xr:uid="{5A27BBBE-3611-4EBB-8F3F-B99B3C7624D8}"/>
    <cellStyle name="20% - Accent3 4 2 2 3 2 2 2" xfId="6771" xr:uid="{1AC35A7D-DE04-4044-9906-7C61575A58F8}"/>
    <cellStyle name="20% - Accent3 4 2 2 3 2 2 2 2" xfId="6772" xr:uid="{6AAAF1E4-0425-41C0-B850-3B1A7A763F60}"/>
    <cellStyle name="20% - Accent3 4 2 2 3 2 2 3" xfId="6773" xr:uid="{70F060F2-1A58-4340-BCCB-7893A6E60E18}"/>
    <cellStyle name="20% - Accent3 4 2 2 3 2 3" xfId="6774" xr:uid="{4C14D3A8-D40A-43B7-B053-F4C90B265627}"/>
    <cellStyle name="20% - Accent3 4 2 2 3 2 3 2" xfId="6775" xr:uid="{1EB7AFC6-9D9A-4AF9-8080-F0833126B4E5}"/>
    <cellStyle name="20% - Accent3 4 2 2 3 2 4" xfId="6776" xr:uid="{A1E3005D-ECF9-4794-BC9D-1628AFAA28DA}"/>
    <cellStyle name="20% - Accent3 4 2 2 3 2 4 2" xfId="6777" xr:uid="{223A6861-32CD-4ABA-B55D-0456AC4CB5BF}"/>
    <cellStyle name="20% - Accent3 4 2 2 3 2 5" xfId="6778" xr:uid="{132102A8-8EE2-48ED-AA1A-8116408CCADE}"/>
    <cellStyle name="20% - Accent3 4 2 2 3 2 6" xfId="6779" xr:uid="{0A573AC0-A8F7-4F60-9ADF-6351C03CE6F2}"/>
    <cellStyle name="20% - Accent3 4 2 2 3 3" xfId="6780" xr:uid="{5D09C1FA-5D7F-4E81-9C3E-33F22EEC2A60}"/>
    <cellStyle name="20% - Accent3 4 2 2 3 3 2" xfId="6781" xr:uid="{C2519499-9363-4BF0-A602-4764F6A6303F}"/>
    <cellStyle name="20% - Accent3 4 2 2 3 3 2 2" xfId="6782" xr:uid="{62BBE055-7A6A-4A2E-83B5-FF1EA58C5385}"/>
    <cellStyle name="20% - Accent3 4 2 2 3 3 3" xfId="6783" xr:uid="{5833A3D2-65F6-478C-898C-59475B8CC169}"/>
    <cellStyle name="20% - Accent3 4 2 2 3 4" xfId="6784" xr:uid="{9BE14BC1-3DCE-47B1-A65A-5138F976B44E}"/>
    <cellStyle name="20% - Accent3 4 2 2 3 4 2" xfId="6785" xr:uid="{7749B684-10CE-42B4-AAF9-411171C4A176}"/>
    <cellStyle name="20% - Accent3 4 2 2 3 5" xfId="6786" xr:uid="{A34A921A-956E-4150-8254-1A99ABD8D18A}"/>
    <cellStyle name="20% - Accent3 4 2 2 3 5 2" xfId="6787" xr:uid="{9746F506-C946-464B-BCA6-AC5078B82D82}"/>
    <cellStyle name="20% - Accent3 4 2 2 3 6" xfId="6788" xr:uid="{87E7C1B6-B36F-46E8-87FD-2965BFABE20C}"/>
    <cellStyle name="20% - Accent3 4 2 2 3 7" xfId="6789" xr:uid="{5904CF9D-3A39-4028-8AFF-0153F8250B45}"/>
    <cellStyle name="20% - Accent3 4 2 2 4" xfId="6790" xr:uid="{6A5C2C25-3C8D-493C-AFC7-3B8AC2D90151}"/>
    <cellStyle name="20% - Accent3 4 2 2 4 2" xfId="6791" xr:uid="{820B9DCA-37E2-4993-8A66-7C78D6FE36C3}"/>
    <cellStyle name="20% - Accent3 4 2 2 4 2 2" xfId="6792" xr:uid="{7F495295-F396-49FD-AFBA-63012357EBC0}"/>
    <cellStyle name="20% - Accent3 4 2 2 4 2 2 2" xfId="6793" xr:uid="{901CA0DB-05A7-4D2C-8F0B-65D125C3B45D}"/>
    <cellStyle name="20% - Accent3 4 2 2 4 2 2 2 2" xfId="6794" xr:uid="{A02DFB7D-96E5-4208-9738-D960BEF3CE3E}"/>
    <cellStyle name="20% - Accent3 4 2 2 4 2 2 3" xfId="6795" xr:uid="{C15F18F3-F9C8-45F4-AB2B-C395A34C7529}"/>
    <cellStyle name="20% - Accent3 4 2 2 4 2 3" xfId="6796" xr:uid="{DFE9AD5D-72B5-4FB3-8F07-B46AA601D595}"/>
    <cellStyle name="20% - Accent3 4 2 2 4 2 3 2" xfId="6797" xr:uid="{F0C945B8-6F21-422D-B15B-8EB26C3D06FC}"/>
    <cellStyle name="20% - Accent3 4 2 2 4 2 4" xfId="6798" xr:uid="{0970E5BC-956B-44FA-A903-F2FF5D4FD5BC}"/>
    <cellStyle name="20% - Accent3 4 2 2 4 3" xfId="6799" xr:uid="{AC5796DE-842D-4BA2-AAD7-12F7D78D44AC}"/>
    <cellStyle name="20% - Accent3 4 2 2 4 3 2" xfId="6800" xr:uid="{4D6410F4-9032-4FF4-9141-CFAB5017C514}"/>
    <cellStyle name="20% - Accent3 4 2 2 4 3 2 2" xfId="6801" xr:uid="{09E3C691-5852-4CDA-BF0E-ED5723A16E84}"/>
    <cellStyle name="20% - Accent3 4 2 2 4 3 3" xfId="6802" xr:uid="{2AA42B95-F3B0-49EF-B513-80634E8F8F32}"/>
    <cellStyle name="20% - Accent3 4 2 2 4 4" xfId="6803" xr:uid="{466452BA-236F-4A1A-95A4-D829713DECD2}"/>
    <cellStyle name="20% - Accent3 4 2 2 4 4 2" xfId="6804" xr:uid="{29F33F14-7421-47B1-AA5F-28131335B626}"/>
    <cellStyle name="20% - Accent3 4 2 2 4 5" xfId="6805" xr:uid="{3D9D7851-4EE3-4531-B9BF-52DE8A1C96CA}"/>
    <cellStyle name="20% - Accent3 4 2 2 4 5 2" xfId="6806" xr:uid="{2FEB30AA-31F2-48E0-B780-6EE240006ED5}"/>
    <cellStyle name="20% - Accent3 4 2 2 4 6" xfId="6807" xr:uid="{3E366311-36A8-4B0B-A02B-5F269430831D}"/>
    <cellStyle name="20% - Accent3 4 2 2 4 7" xfId="6808" xr:uid="{FE332D18-85DE-4D5D-B5A6-F28EF583C6EF}"/>
    <cellStyle name="20% - Accent3 4 2 2 5" xfId="6809" xr:uid="{5091CE7B-025C-4E24-AE80-9405EBFC771F}"/>
    <cellStyle name="20% - Accent3 4 2 2 5 2" xfId="6810" xr:uid="{5AB9BC05-CD52-4E19-8524-4D6E31D3E558}"/>
    <cellStyle name="20% - Accent3 4 2 2 5 2 2" xfId="6811" xr:uid="{19835980-86D8-4324-A5F6-932DE6554339}"/>
    <cellStyle name="20% - Accent3 4 2 2 5 2 2 2" xfId="6812" xr:uid="{6B9CF51B-F88B-4D19-BFCB-334B9927CD46}"/>
    <cellStyle name="20% - Accent3 4 2 2 5 2 3" xfId="6813" xr:uid="{DA247B1A-93D5-43E2-AB35-5170C0C03B21}"/>
    <cellStyle name="20% - Accent3 4 2 2 5 3" xfId="6814" xr:uid="{38AA822C-7C37-4BB5-81B0-2EEEE2881EDA}"/>
    <cellStyle name="20% - Accent3 4 2 2 5 3 2" xfId="6815" xr:uid="{7DE39931-03D2-4BD0-AF22-10CA5B19AF56}"/>
    <cellStyle name="20% - Accent3 4 2 2 5 4" xfId="6816" xr:uid="{53596BD9-442B-4ECF-84D4-9F1846233500}"/>
    <cellStyle name="20% - Accent3 4 2 2 6" xfId="6817" xr:uid="{6A32C47D-F0A9-4062-AE11-926A2182E090}"/>
    <cellStyle name="20% - Accent3 4 2 2 6 2" xfId="6818" xr:uid="{32B8E228-5EE5-43F2-A1BA-FE5A6A703C1E}"/>
    <cellStyle name="20% - Accent3 4 2 2 6 2 2" xfId="6819" xr:uid="{5846574F-8746-4AAE-8141-9A2D311E5A30}"/>
    <cellStyle name="20% - Accent3 4 2 2 6 3" xfId="6820" xr:uid="{E0030F6D-548C-43B5-9D3E-3FC04899E19D}"/>
    <cellStyle name="20% - Accent3 4 2 2 7" xfId="6821" xr:uid="{E269BB6D-57EB-41F7-8028-AE5370F979E0}"/>
    <cellStyle name="20% - Accent3 4 2 2 7 2" xfId="6822" xr:uid="{846CFDAE-0494-46F6-8B4A-4FC1DB80EC32}"/>
    <cellStyle name="20% - Accent3 4 2 2 8" xfId="6823" xr:uid="{41341571-C199-4290-BE9D-EF7EC080615F}"/>
    <cellStyle name="20% - Accent3 4 2 2 8 2" xfId="6824" xr:uid="{24497427-BFED-4B9A-8723-5D661FCE45C0}"/>
    <cellStyle name="20% - Accent3 4 2 2 9" xfId="6825" xr:uid="{844650BD-E61F-4AEA-B370-851D396E0A5A}"/>
    <cellStyle name="20% - Accent3 4 2 2_Asset Register (new)" xfId="6826" xr:uid="{F612A76B-5CE8-4066-B175-07B1CBF750EE}"/>
    <cellStyle name="20% - Accent3 4 2 3" xfId="6827" xr:uid="{135210A3-F374-4B98-8CCC-51BE23249B1E}"/>
    <cellStyle name="20% - Accent3 4 2 3 2" xfId="6828" xr:uid="{4B4A300C-C42B-4B3A-BFB6-8E7BEB14D864}"/>
    <cellStyle name="20% - Accent3 4 2 3 2 2" xfId="6829" xr:uid="{77F79161-86FF-46D8-8BD2-A3B15F0384C7}"/>
    <cellStyle name="20% - Accent3 4 2 3 2 2 2" xfId="6830" xr:uid="{D461097C-A48D-4D1E-AFB3-936096E9A0FF}"/>
    <cellStyle name="20% - Accent3 4 2 3 2 2 2 2" xfId="6831" xr:uid="{DDE96A17-FCC2-4312-97C5-AC5D4A69F13E}"/>
    <cellStyle name="20% - Accent3 4 2 3 2 2 2 2 2" xfId="6832" xr:uid="{5368E8CD-7D27-4325-B698-BE3990AE7F24}"/>
    <cellStyle name="20% - Accent3 4 2 3 2 2 2 3" xfId="6833" xr:uid="{2E24FCCC-2272-42FB-9212-EA84866749F7}"/>
    <cellStyle name="20% - Accent3 4 2 3 2 2 3" xfId="6834" xr:uid="{B1DFD4F6-088E-45F5-A783-C36C0CA759E9}"/>
    <cellStyle name="20% - Accent3 4 2 3 2 2 3 2" xfId="6835" xr:uid="{D51CF0A5-59CD-47B5-AEEF-B06B2226CE35}"/>
    <cellStyle name="20% - Accent3 4 2 3 2 2 4" xfId="6836" xr:uid="{37668664-A502-4277-8C86-7A991DD72427}"/>
    <cellStyle name="20% - Accent3 4 2 3 2 2 4 2" xfId="6837" xr:uid="{52F74397-4878-4D5E-8498-A36C743C60AB}"/>
    <cellStyle name="20% - Accent3 4 2 3 2 2 5" xfId="6838" xr:uid="{992115E7-E7BD-43F1-A50C-808D92BA43D5}"/>
    <cellStyle name="20% - Accent3 4 2 3 2 2 6" xfId="6839" xr:uid="{7E9C7F27-49EF-4566-89C1-49345415DCD6}"/>
    <cellStyle name="20% - Accent3 4 2 3 2 3" xfId="6840" xr:uid="{661F3A9E-436A-4AB0-AED6-6A804E4DE12C}"/>
    <cellStyle name="20% - Accent3 4 2 3 2 3 2" xfId="6841" xr:uid="{F7DDC9E4-8DC1-4536-A3C9-CA8E09598857}"/>
    <cellStyle name="20% - Accent3 4 2 3 2 3 2 2" xfId="6842" xr:uid="{9E66E8C6-73DB-450A-8A93-1B14F722B3F8}"/>
    <cellStyle name="20% - Accent3 4 2 3 2 3 3" xfId="6843" xr:uid="{D33376F0-613E-4780-90BF-CB99D92FBB1F}"/>
    <cellStyle name="20% - Accent3 4 2 3 2 4" xfId="6844" xr:uid="{0B387BC1-6005-4EE9-AC50-2CB127291596}"/>
    <cellStyle name="20% - Accent3 4 2 3 2 4 2" xfId="6845" xr:uid="{A78E7BA8-5ABE-44B4-B0C0-857FDBDE44AA}"/>
    <cellStyle name="20% - Accent3 4 2 3 2 5" xfId="6846" xr:uid="{86472B9A-92D8-40F4-8E80-574899DC7056}"/>
    <cellStyle name="20% - Accent3 4 2 3 2 5 2" xfId="6847" xr:uid="{B166FA37-9810-4A6F-B3F5-C9581382E386}"/>
    <cellStyle name="20% - Accent3 4 2 3 2 6" xfId="6848" xr:uid="{297EEF05-B224-4171-AD76-B70CF439ACB3}"/>
    <cellStyle name="20% - Accent3 4 2 3 2 7" xfId="6849" xr:uid="{27B1227D-60E3-4F58-AE6D-0C4E6BE12B91}"/>
    <cellStyle name="20% - Accent3 4 2 3 3" xfId="6850" xr:uid="{FC931BA4-ABFD-4D80-A48E-D0021D7E30A7}"/>
    <cellStyle name="20% - Accent3 4 2 3 3 2" xfId="6851" xr:uid="{944C3709-DF5C-4544-8944-54B2EE7192C8}"/>
    <cellStyle name="20% - Accent3 4 2 3 3 2 2" xfId="6852" xr:uid="{A3947183-7239-4E2E-961B-958C034F98CE}"/>
    <cellStyle name="20% - Accent3 4 2 3 3 2 2 2" xfId="6853" xr:uid="{37D0B9DB-1C75-40C3-912B-6A06BF77E54E}"/>
    <cellStyle name="20% - Accent3 4 2 3 3 2 3" xfId="6854" xr:uid="{7D34127C-5C41-4AAA-B43B-5FDD8A7644A6}"/>
    <cellStyle name="20% - Accent3 4 2 3 3 3" xfId="6855" xr:uid="{90BDD2CE-D495-4E95-B909-D14FDF9C5674}"/>
    <cellStyle name="20% - Accent3 4 2 3 3 3 2" xfId="6856" xr:uid="{45786876-0B40-48B2-9010-AC2433F52399}"/>
    <cellStyle name="20% - Accent3 4 2 3 3 4" xfId="6857" xr:uid="{080DEAB5-3612-46D1-B47C-A90F13802F1B}"/>
    <cellStyle name="20% - Accent3 4 2 3 3 4 2" xfId="6858" xr:uid="{7862CF3C-BC45-4B53-8F85-C8A1CECB4A66}"/>
    <cellStyle name="20% - Accent3 4 2 3 3 5" xfId="6859" xr:uid="{E3A0281F-129A-4EB1-B16D-C51757339E8B}"/>
    <cellStyle name="20% - Accent3 4 2 3 3 6" xfId="6860" xr:uid="{57358307-C161-4DAA-AC31-34FA879D7F00}"/>
    <cellStyle name="20% - Accent3 4 2 3 4" xfId="6861" xr:uid="{2A554633-EBA6-4678-AF3D-B6D88B4B875A}"/>
    <cellStyle name="20% - Accent3 4 2 3 4 2" xfId="6862" xr:uid="{8D53B9FE-589C-4FB2-9196-2A3CE51CCA0F}"/>
    <cellStyle name="20% - Accent3 4 2 3 4 2 2" xfId="6863" xr:uid="{CA3E0472-C605-4371-A795-292F39AED406}"/>
    <cellStyle name="20% - Accent3 4 2 3 4 3" xfId="6864" xr:uid="{5B712A0F-6091-4FFD-B3FD-AC383EC39E26}"/>
    <cellStyle name="20% - Accent3 4 2 3 5" xfId="6865" xr:uid="{4A427A0D-0361-42E9-82D8-1F92F60676FC}"/>
    <cellStyle name="20% - Accent3 4 2 3 5 2" xfId="6866" xr:uid="{DA0ECBA3-F6BD-4535-AB85-479A60F47A2B}"/>
    <cellStyle name="20% - Accent3 4 2 3 6" xfId="6867" xr:uid="{983511DA-4860-4DF9-B813-84B76AF90A4D}"/>
    <cellStyle name="20% - Accent3 4 2 3 6 2" xfId="6868" xr:uid="{E9A16F41-810A-4A38-AAF6-9E1091A19DC1}"/>
    <cellStyle name="20% - Accent3 4 2 3 7" xfId="6869" xr:uid="{37C0FE32-A904-4993-B040-F881CD49EA42}"/>
    <cellStyle name="20% - Accent3 4 2 3 8" xfId="6870" xr:uid="{6F5F4DF8-3D9C-4429-9938-9A0FCA41B46D}"/>
    <cellStyle name="20% - Accent3 4 2 4" xfId="6871" xr:uid="{29695570-E9A4-40A4-9299-955C1B7F3651}"/>
    <cellStyle name="20% - Accent3 4 2 4 2" xfId="6872" xr:uid="{8EC072E7-B3AF-4BD9-A2E5-8EC9181770A8}"/>
    <cellStyle name="20% - Accent3 4 2 4 2 2" xfId="6873" xr:uid="{02BBCC63-8DBB-41D6-9872-9B737FE263F2}"/>
    <cellStyle name="20% - Accent3 4 2 4 2 2 2" xfId="6874" xr:uid="{B2172787-62E3-4CB9-9280-39A26342C81E}"/>
    <cellStyle name="20% - Accent3 4 2 4 2 2 2 2" xfId="6875" xr:uid="{3EF38E3F-F99A-4E01-9C14-04E90638E410}"/>
    <cellStyle name="20% - Accent3 4 2 4 2 2 3" xfId="6876" xr:uid="{457DA825-AC02-45A6-B3B2-32B05C42549D}"/>
    <cellStyle name="20% - Accent3 4 2 4 2 3" xfId="6877" xr:uid="{82164106-6B1C-404D-86C5-A25022D676CA}"/>
    <cellStyle name="20% - Accent3 4 2 4 2 3 2" xfId="6878" xr:uid="{C57F46CE-1B67-43C7-8185-9FBB2DB3B2B7}"/>
    <cellStyle name="20% - Accent3 4 2 4 2 4" xfId="6879" xr:uid="{67CE3929-3FF0-4223-932F-D933FA804235}"/>
    <cellStyle name="20% - Accent3 4 2 4 2 4 2" xfId="6880" xr:uid="{DCD034E9-EC46-47B2-9D0C-0D096ED0BF1D}"/>
    <cellStyle name="20% - Accent3 4 2 4 2 5" xfId="6881" xr:uid="{D5B70ECD-B486-42B6-B355-0FA5A52BE10F}"/>
    <cellStyle name="20% - Accent3 4 2 4 2 6" xfId="6882" xr:uid="{567D54D9-FF3E-4899-AC6A-665B5DDD2E00}"/>
    <cellStyle name="20% - Accent3 4 2 4 3" xfId="6883" xr:uid="{AD68DC45-BE60-4223-898C-1B2A0BB69F9F}"/>
    <cellStyle name="20% - Accent3 4 2 4 3 2" xfId="6884" xr:uid="{A60DF0FE-B927-4256-BE63-48957248B799}"/>
    <cellStyle name="20% - Accent3 4 2 4 3 2 2" xfId="6885" xr:uid="{A01D7BD7-E33D-4B8F-9796-B87FAE859DED}"/>
    <cellStyle name="20% - Accent3 4 2 4 3 3" xfId="6886" xr:uid="{8CAE5EDC-1089-405D-8152-63FE6755F217}"/>
    <cellStyle name="20% - Accent3 4 2 4 4" xfId="6887" xr:uid="{4B8623BC-6DEF-4A78-A936-4CB686FF3EDC}"/>
    <cellStyle name="20% - Accent3 4 2 4 4 2" xfId="6888" xr:uid="{91FA4DE0-BB88-434C-B1E1-AC28DB59AB91}"/>
    <cellStyle name="20% - Accent3 4 2 4 5" xfId="6889" xr:uid="{3FC1B3B7-83BF-4065-BE18-28A060AB317D}"/>
    <cellStyle name="20% - Accent3 4 2 4 5 2" xfId="6890" xr:uid="{50CF815B-A876-4FE5-8DEA-2690B84C76D0}"/>
    <cellStyle name="20% - Accent3 4 2 4 6" xfId="6891" xr:uid="{2FDFF632-8E98-420E-B616-2B5EFED08BF2}"/>
    <cellStyle name="20% - Accent3 4 2 4 7" xfId="6892" xr:uid="{65C1AD2B-C9E2-4281-978C-29E18D7671A8}"/>
    <cellStyle name="20% - Accent3 4 2 5" xfId="6893" xr:uid="{3A66704E-58F6-403F-9086-8918BE86E61C}"/>
    <cellStyle name="20% - Accent3 4 2 5 2" xfId="6894" xr:uid="{837366F4-9B03-44BE-A085-CFF8BD6ABEA4}"/>
    <cellStyle name="20% - Accent3 4 2 5 2 2" xfId="6895" xr:uid="{AA29ED33-9A93-4500-87B7-808D3821C18D}"/>
    <cellStyle name="20% - Accent3 4 2 5 2 2 2" xfId="6896" xr:uid="{EAD3F9CE-66B4-49C3-83F4-E00DAA459F01}"/>
    <cellStyle name="20% - Accent3 4 2 5 2 2 2 2" xfId="6897" xr:uid="{23FA6A0F-CE1D-49C3-A4E1-3641A9F205D4}"/>
    <cellStyle name="20% - Accent3 4 2 5 2 2 3" xfId="6898" xr:uid="{0BBAB48F-8139-4FA3-A306-9EAEC72F442C}"/>
    <cellStyle name="20% - Accent3 4 2 5 2 3" xfId="6899" xr:uid="{F61289D0-FE43-4589-B983-DC5DEF5DF641}"/>
    <cellStyle name="20% - Accent3 4 2 5 2 3 2" xfId="6900" xr:uid="{EE7C0D6C-31A5-40E9-8A7D-C369374FB41E}"/>
    <cellStyle name="20% - Accent3 4 2 5 2 4" xfId="6901" xr:uid="{0D1ECD1D-2AA7-4947-960A-9C0191575676}"/>
    <cellStyle name="20% - Accent3 4 2 5 3" xfId="6902" xr:uid="{2EE17BBF-11A3-43FE-B337-DFD73217D5B4}"/>
    <cellStyle name="20% - Accent3 4 2 5 3 2" xfId="6903" xr:uid="{A3731473-BF67-44E8-BDC5-78E4674D511A}"/>
    <cellStyle name="20% - Accent3 4 2 5 3 2 2" xfId="6904" xr:uid="{B8DAE29B-0D12-42E1-9F3D-8BFA24F41789}"/>
    <cellStyle name="20% - Accent3 4 2 5 3 3" xfId="6905" xr:uid="{30E73F9A-773C-4498-BC9B-AFD85DDD5D75}"/>
    <cellStyle name="20% - Accent3 4 2 5 4" xfId="6906" xr:uid="{1216881E-A16A-451D-A728-2DFC9E267D4B}"/>
    <cellStyle name="20% - Accent3 4 2 5 4 2" xfId="6907" xr:uid="{A0092AD3-EDAB-4F13-9989-23338CEF72B9}"/>
    <cellStyle name="20% - Accent3 4 2 5 5" xfId="6908" xr:uid="{70905EB9-95BC-47D1-972E-6B0E754F6DAC}"/>
    <cellStyle name="20% - Accent3 4 2 5 5 2" xfId="6909" xr:uid="{008D62DD-3198-4749-B703-45782779BB7D}"/>
    <cellStyle name="20% - Accent3 4 2 5 6" xfId="6910" xr:uid="{D5C909A4-E33D-4505-A379-25C673E4E5B2}"/>
    <cellStyle name="20% - Accent3 4 2 5 7" xfId="6911" xr:uid="{CCB3C0C2-2DA0-4E94-9ACD-9871818F306A}"/>
    <cellStyle name="20% - Accent3 4 2 6" xfId="6912" xr:uid="{BFD51D93-AB85-4B68-8CE5-51A43865DABD}"/>
    <cellStyle name="20% - Accent3 4 2 6 2" xfId="6913" xr:uid="{802F7A36-7AB3-4514-90C5-37E7D5EEE71A}"/>
    <cellStyle name="20% - Accent3 4 2 6 2 2" xfId="6914" xr:uid="{188885D3-A90C-48B2-923B-A0E9F5C0AFE7}"/>
    <cellStyle name="20% - Accent3 4 2 6 2 2 2" xfId="6915" xr:uid="{16B59B32-41E3-417E-B9EF-2403170629A3}"/>
    <cellStyle name="20% - Accent3 4 2 6 2 2 2 2" xfId="6916" xr:uid="{00931A09-201F-4DC9-9F5D-91DB7F8B993E}"/>
    <cellStyle name="20% - Accent3 4 2 6 2 2 3" xfId="6917" xr:uid="{15E9475A-961B-40B7-8A82-C062C4231467}"/>
    <cellStyle name="20% - Accent3 4 2 6 2 3" xfId="6918" xr:uid="{C27DB095-D354-4A77-A82E-0C5CC7A6AD01}"/>
    <cellStyle name="20% - Accent3 4 2 6 2 3 2" xfId="6919" xr:uid="{2395A846-4FF7-40B9-8755-659DCDA5E4F5}"/>
    <cellStyle name="20% - Accent3 4 2 6 2 4" xfId="6920" xr:uid="{A39CDA14-B94A-4B83-9F7A-38844339FCB8}"/>
    <cellStyle name="20% - Accent3 4 2 6 3" xfId="6921" xr:uid="{13356F2F-70B0-4008-B741-D6E0B5DCBA15}"/>
    <cellStyle name="20% - Accent3 4 2 6 3 2" xfId="6922" xr:uid="{473F7223-52A5-48CD-B69C-9585F661484D}"/>
    <cellStyle name="20% - Accent3 4 2 6 3 2 2" xfId="6923" xr:uid="{62E57B49-34E8-4EBF-8B56-E58C89532EFF}"/>
    <cellStyle name="20% - Accent3 4 2 6 3 3" xfId="6924" xr:uid="{6DB79234-DF28-4355-AEC7-D0C7013FB8B8}"/>
    <cellStyle name="20% - Accent3 4 2 6 4" xfId="6925" xr:uid="{E8B98B00-6AF2-437C-A7F8-8C817016798F}"/>
    <cellStyle name="20% - Accent3 4 2 6 4 2" xfId="6926" xr:uid="{05BD6C42-30AE-4975-B32B-EBAF20C07F11}"/>
    <cellStyle name="20% - Accent3 4 2 6 5" xfId="6927" xr:uid="{7FCF4D06-2ED8-45A5-9A8E-A5BB9B2B79D2}"/>
    <cellStyle name="20% - Accent3 4 2 7" xfId="6928" xr:uid="{7AA99C86-E102-4B75-ABD9-C300AA04C661}"/>
    <cellStyle name="20% - Accent3 4 2 7 2" xfId="6929" xr:uid="{C62B59C2-4CA9-407D-9E3F-E914EEA32E1E}"/>
    <cellStyle name="20% - Accent3 4 2 7 2 2" xfId="6930" xr:uid="{ABE7A640-7972-45DC-A297-24E23BAD8035}"/>
    <cellStyle name="20% - Accent3 4 2 7 2 2 2" xfId="6931" xr:uid="{C35ABFEF-52E1-4F90-AF9C-4B5884F82C9C}"/>
    <cellStyle name="20% - Accent3 4 2 7 2 2 2 2" xfId="6932" xr:uid="{8055C1FF-425E-4F93-AB81-89A75049F74F}"/>
    <cellStyle name="20% - Accent3 4 2 7 2 2 3" xfId="6933" xr:uid="{2AB7AFFB-D912-421A-934B-6792981CC52B}"/>
    <cellStyle name="20% - Accent3 4 2 7 2 3" xfId="6934" xr:uid="{34421E1D-3CD7-4D3A-9332-D419FCC91DDA}"/>
    <cellStyle name="20% - Accent3 4 2 7 2 3 2" xfId="6935" xr:uid="{E2A0133D-2523-4BBD-A642-1772AB10045B}"/>
    <cellStyle name="20% - Accent3 4 2 7 2 4" xfId="6936" xr:uid="{844097A5-5A4D-4A15-A27B-95FFF7137471}"/>
    <cellStyle name="20% - Accent3 4 2 7 3" xfId="6937" xr:uid="{1F6AD452-8F39-4C4A-BB02-0F5237FC354C}"/>
    <cellStyle name="20% - Accent3 4 2 7 3 2" xfId="6938" xr:uid="{102E4FCA-DAA3-492B-9C32-CD51A88AF066}"/>
    <cellStyle name="20% - Accent3 4 2 7 3 2 2" xfId="6939" xr:uid="{128BF143-09DA-494A-AB90-1BEAE33957DD}"/>
    <cellStyle name="20% - Accent3 4 2 7 3 3" xfId="6940" xr:uid="{422C5EB6-9F79-4794-9495-4486AEB362F5}"/>
    <cellStyle name="20% - Accent3 4 2 7 4" xfId="6941" xr:uid="{43D800AC-BF8F-4E77-B9D8-6DB0BB0A863C}"/>
    <cellStyle name="20% - Accent3 4 2 7 4 2" xfId="6942" xr:uid="{00FA862B-D8AE-432D-A02B-F95EDE5CDC99}"/>
    <cellStyle name="20% - Accent3 4 2 7 5" xfId="6943" xr:uid="{E2AD42C6-60CA-4789-A31D-023F2BCF7EA5}"/>
    <cellStyle name="20% - Accent3 4 2 8" xfId="6944" xr:uid="{28E66F57-C7FE-483A-9BFD-2DB6E776D671}"/>
    <cellStyle name="20% - Accent3 4 2 8 2" xfId="6945" xr:uid="{D0E773C1-190E-4918-A4BB-114BEABCA0C3}"/>
    <cellStyle name="20% - Accent3 4 2 8 2 2" xfId="6946" xr:uid="{98BB6D50-928E-4A83-98F3-C3177647B576}"/>
    <cellStyle name="20% - Accent3 4 2 8 2 2 2" xfId="6947" xr:uid="{BCF33212-6331-4D78-9EFA-DE636CF5E4FF}"/>
    <cellStyle name="20% - Accent3 4 2 8 2 2 2 2" xfId="6948" xr:uid="{68539A1B-4731-4484-823F-897A1482CF6F}"/>
    <cellStyle name="20% - Accent3 4 2 8 2 2 3" xfId="6949" xr:uid="{1BBF57CF-4120-44BD-9530-307D8D472E85}"/>
    <cellStyle name="20% - Accent3 4 2 8 2 3" xfId="6950" xr:uid="{C972A968-9108-42A3-9587-2008731BDA7C}"/>
    <cellStyle name="20% - Accent3 4 2 8 2 3 2" xfId="6951" xr:uid="{9479CD77-95EE-4431-A452-3D9C89EA2BBB}"/>
    <cellStyle name="20% - Accent3 4 2 8 2 4" xfId="6952" xr:uid="{31B92D5A-755E-4E0C-977D-5F0E1D31E132}"/>
    <cellStyle name="20% - Accent3 4 2 8 3" xfId="6953" xr:uid="{E37FED5B-F465-4B08-851F-CE86B52AF335}"/>
    <cellStyle name="20% - Accent3 4 2 8 3 2" xfId="6954" xr:uid="{42EE89AA-F143-4152-9854-8F5CD6AB1028}"/>
    <cellStyle name="20% - Accent3 4 2 8 3 2 2" xfId="6955" xr:uid="{068A2757-B520-431E-88BC-016768B68191}"/>
    <cellStyle name="20% - Accent3 4 2 8 3 3" xfId="6956" xr:uid="{6715712F-6742-4519-9818-32048D43093B}"/>
    <cellStyle name="20% - Accent3 4 2 8 4" xfId="6957" xr:uid="{FEA5E5F4-B659-4752-9BE0-0BE3E0C61E26}"/>
    <cellStyle name="20% - Accent3 4 2 8 4 2" xfId="6958" xr:uid="{7AF2DE49-B0D3-48D2-9004-1655B924FD43}"/>
    <cellStyle name="20% - Accent3 4 2 8 5" xfId="6959" xr:uid="{3D287F2B-6E15-40CF-9C0A-747A5D1FC634}"/>
    <cellStyle name="20% - Accent3 4 2 9" xfId="6960" xr:uid="{ACAFBCA1-807A-4264-9A19-FC39BFFB7720}"/>
    <cellStyle name="20% - Accent3 4 2 9 2" xfId="6961" xr:uid="{F02DADA0-99EE-4326-86BF-CD756BBE7DC2}"/>
    <cellStyle name="20% - Accent3 4 2 9 2 2" xfId="6962" xr:uid="{FFF24FE0-1AE5-4B28-9E81-FB942A8BBE35}"/>
    <cellStyle name="20% - Accent3 4 2 9 2 2 2" xfId="6963" xr:uid="{369DE8EB-6446-48DC-9BF1-45BE37B60326}"/>
    <cellStyle name="20% - Accent3 4 2 9 2 2 2 2" xfId="6964" xr:uid="{21BCD57B-E56E-467B-BD4E-EC80398C10D6}"/>
    <cellStyle name="20% - Accent3 4 2 9 2 2 3" xfId="6965" xr:uid="{48938766-6AFB-4A0C-AC43-A5012596A5C1}"/>
    <cellStyle name="20% - Accent3 4 2 9 2 3" xfId="6966" xr:uid="{9109EB05-1715-40FF-B9B9-67E4C81A2FF7}"/>
    <cellStyle name="20% - Accent3 4 2 9 2 3 2" xfId="6967" xr:uid="{261F3B8B-EA2E-41B8-AB76-30F6CBEB973D}"/>
    <cellStyle name="20% - Accent3 4 2 9 2 4" xfId="6968" xr:uid="{DE31500A-0B86-4B03-91A1-8C8B38FDA642}"/>
    <cellStyle name="20% - Accent3 4 2 9 3" xfId="6969" xr:uid="{4C27E6C0-4F7F-474D-9387-0F6081D6F468}"/>
    <cellStyle name="20% - Accent3 4 2 9 3 2" xfId="6970" xr:uid="{EDB48919-5AA7-4039-93FC-47119F0F9F31}"/>
    <cellStyle name="20% - Accent3 4 2 9 3 2 2" xfId="6971" xr:uid="{60236BA4-886E-4E22-B2A5-8A1C5234D65D}"/>
    <cellStyle name="20% - Accent3 4 2 9 3 3" xfId="6972" xr:uid="{DD578190-C49D-4686-B53F-5BA4C28BFA71}"/>
    <cellStyle name="20% - Accent3 4 2 9 4" xfId="6973" xr:uid="{381E291D-BE9B-417B-8AE8-A2C44F1A0E1B}"/>
    <cellStyle name="20% - Accent3 4 2 9 4 2" xfId="6974" xr:uid="{823DB672-BA8E-4DC4-BE59-44E2EA4DC406}"/>
    <cellStyle name="20% - Accent3 4 2 9 5" xfId="6975" xr:uid="{605ED0BB-7121-4ED9-A070-402699D2440A}"/>
    <cellStyle name="20% - Accent3 4 2_Asset Register (new)" xfId="6976" xr:uid="{AC2C304E-96E2-44B6-A093-B6D5282EA00D}"/>
    <cellStyle name="20% - Accent3 4 3" xfId="6977" xr:uid="{BBFA0888-0F06-41FD-9B56-21021ABAFAA9}"/>
    <cellStyle name="20% - Accent3 4 3 10" xfId="6978" xr:uid="{D6D3A2B2-979A-44F0-AC20-2D353CD6FFD2}"/>
    <cellStyle name="20% - Accent3 4 3 10 2" xfId="6979" xr:uid="{3533EF58-FB32-45F2-AC5A-734ACC41FBDE}"/>
    <cellStyle name="20% - Accent3 4 3 11" xfId="6980" xr:uid="{63F9EB0F-D24D-4B6C-A4E4-318F6CFBB1FB}"/>
    <cellStyle name="20% - Accent3 4 3 11 2" xfId="6981" xr:uid="{EA74E97D-B633-4EB4-9597-795056CE47C7}"/>
    <cellStyle name="20% - Accent3 4 3 12" xfId="6982" xr:uid="{FCC7DE39-7EAC-47E6-A9CC-64DA19E76BC5}"/>
    <cellStyle name="20% - Accent3 4 3 13" xfId="6983" xr:uid="{606B945C-DF1B-4A3B-877A-948CB65A1A22}"/>
    <cellStyle name="20% - Accent3 4 3 2" xfId="6984" xr:uid="{471CA4C6-2A8E-4E7D-9CE6-498141AAE0DD}"/>
    <cellStyle name="20% - Accent3 4 3 2 2" xfId="6985" xr:uid="{BF9A7BAA-D404-4A83-B6E2-F008227D34E3}"/>
    <cellStyle name="20% - Accent3 4 3 2 2 2" xfId="6986" xr:uid="{29E608B0-1F9A-45E9-84B3-703CE7DF95CA}"/>
    <cellStyle name="20% - Accent3 4 3 2 2 2 2" xfId="6987" xr:uid="{964306BB-AF46-41C8-A2F1-1AE158B52694}"/>
    <cellStyle name="20% - Accent3 4 3 2 2 2 2 2" xfId="6988" xr:uid="{17D02183-3089-4780-A79A-7783CF72D104}"/>
    <cellStyle name="20% - Accent3 4 3 2 2 2 2 2 2" xfId="6989" xr:uid="{897132A7-E748-47AF-A0AA-8AE4C74E88B7}"/>
    <cellStyle name="20% - Accent3 4 3 2 2 2 2 3" xfId="6990" xr:uid="{15B67BAF-F350-4B54-879E-6D6D970F12C8}"/>
    <cellStyle name="20% - Accent3 4 3 2 2 2 3" xfId="6991" xr:uid="{C0C221EA-C921-4BD8-AADC-9985F1B7FC71}"/>
    <cellStyle name="20% - Accent3 4 3 2 2 2 3 2" xfId="6992" xr:uid="{E79A40BA-9FE7-4BEE-B99D-98BB1AD69FD0}"/>
    <cellStyle name="20% - Accent3 4 3 2 2 2 4" xfId="6993" xr:uid="{FB1584FD-4D45-42E6-8FB7-8FB1C0AA749B}"/>
    <cellStyle name="20% - Accent3 4 3 2 2 2 4 2" xfId="6994" xr:uid="{7E7EE746-5332-4C53-9824-B1051585497F}"/>
    <cellStyle name="20% - Accent3 4 3 2 2 2 5" xfId="6995" xr:uid="{157C6F6E-EF84-4576-9C9E-030160392AEE}"/>
    <cellStyle name="20% - Accent3 4 3 2 2 2 6" xfId="6996" xr:uid="{1512220A-3C32-4D99-A638-149324176C7D}"/>
    <cellStyle name="20% - Accent3 4 3 2 2 3" xfId="6997" xr:uid="{FE163F94-BAC2-4D59-9A1D-C72F9C494EB9}"/>
    <cellStyle name="20% - Accent3 4 3 2 2 3 2" xfId="6998" xr:uid="{C8C6301D-5734-4DAF-ABD8-70FAAE93D422}"/>
    <cellStyle name="20% - Accent3 4 3 2 2 3 2 2" xfId="6999" xr:uid="{6344D424-3ADE-4DC3-A499-95A58F9407C1}"/>
    <cellStyle name="20% - Accent3 4 3 2 2 3 3" xfId="7000" xr:uid="{FFBBA0B5-0488-461E-9BB9-075CCE16FED0}"/>
    <cellStyle name="20% - Accent3 4 3 2 2 4" xfId="7001" xr:uid="{2A848139-6E40-49D4-82E4-BC565BEF101A}"/>
    <cellStyle name="20% - Accent3 4 3 2 2 4 2" xfId="7002" xr:uid="{317E9072-984B-4ADF-B125-A6562AD46FF6}"/>
    <cellStyle name="20% - Accent3 4 3 2 2 5" xfId="7003" xr:uid="{6DAB7BB2-D7D2-4B9F-B33B-E128445AC6B8}"/>
    <cellStyle name="20% - Accent3 4 3 2 2 5 2" xfId="7004" xr:uid="{1D38FFE6-7220-41A3-83A7-58FF0D3B1C38}"/>
    <cellStyle name="20% - Accent3 4 3 2 2 6" xfId="7005" xr:uid="{F2B0C0FE-68E4-46DF-8C81-B13F1B8B7C19}"/>
    <cellStyle name="20% - Accent3 4 3 2 2 7" xfId="7006" xr:uid="{8966D808-641B-4974-9100-44260EE55E47}"/>
    <cellStyle name="20% - Accent3 4 3 2 3" xfId="7007" xr:uid="{1D994FC7-F1FD-4CD5-A373-66C4035FCACD}"/>
    <cellStyle name="20% - Accent3 4 3 2 3 2" xfId="7008" xr:uid="{6D630F89-98A2-4AF6-A45D-0F2A35E3C532}"/>
    <cellStyle name="20% - Accent3 4 3 2 3 2 2" xfId="7009" xr:uid="{E5E50243-A0C3-4329-961E-E82C69EBC508}"/>
    <cellStyle name="20% - Accent3 4 3 2 3 2 2 2" xfId="7010" xr:uid="{1E846D32-CF54-4C23-BF96-E2B1B6974886}"/>
    <cellStyle name="20% - Accent3 4 3 2 3 2 2 2 2" xfId="7011" xr:uid="{DF8869BF-A429-41D1-8C26-ECABE8DF20BB}"/>
    <cellStyle name="20% - Accent3 4 3 2 3 2 2 3" xfId="7012" xr:uid="{E818FB1A-8537-4391-A976-1DCC0DDF04E9}"/>
    <cellStyle name="20% - Accent3 4 3 2 3 2 3" xfId="7013" xr:uid="{7BA952CC-3116-4723-A869-B62F4C23812A}"/>
    <cellStyle name="20% - Accent3 4 3 2 3 2 3 2" xfId="7014" xr:uid="{AB86F1BB-2AAE-4465-A7F5-D57A9694DABB}"/>
    <cellStyle name="20% - Accent3 4 3 2 3 2 4" xfId="7015" xr:uid="{B6D7F856-2091-4C2B-B4BE-00EDFBAF355D}"/>
    <cellStyle name="20% - Accent3 4 3 2 3 3" xfId="7016" xr:uid="{BDDADEAB-8FA8-4215-B704-1B59ED5AB8E6}"/>
    <cellStyle name="20% - Accent3 4 3 2 3 3 2" xfId="7017" xr:uid="{BEB82835-5DF3-44D5-834C-BC2FBA190226}"/>
    <cellStyle name="20% - Accent3 4 3 2 3 3 2 2" xfId="7018" xr:uid="{3A59811F-AAE2-4F86-A3F4-638DAD91A6EB}"/>
    <cellStyle name="20% - Accent3 4 3 2 3 3 3" xfId="7019" xr:uid="{9B5258CA-7693-4594-8A63-18AF41B91D28}"/>
    <cellStyle name="20% - Accent3 4 3 2 3 4" xfId="7020" xr:uid="{694A884F-7455-4159-833C-24C327F18B92}"/>
    <cellStyle name="20% - Accent3 4 3 2 3 4 2" xfId="7021" xr:uid="{43C93031-DC49-4CF3-B8FE-A876D0E4873C}"/>
    <cellStyle name="20% - Accent3 4 3 2 3 5" xfId="7022" xr:uid="{29A219A6-65F5-47DF-956C-BAFE514199E5}"/>
    <cellStyle name="20% - Accent3 4 3 2 3 5 2" xfId="7023" xr:uid="{66369010-B2A5-407F-97A4-38695F090823}"/>
    <cellStyle name="20% - Accent3 4 3 2 3 6" xfId="7024" xr:uid="{1FD34E87-BAFA-4B31-9915-EDB5CA4F819B}"/>
    <cellStyle name="20% - Accent3 4 3 2 3 7" xfId="7025" xr:uid="{7E1725D8-9359-4DA1-A5AD-74A62E871263}"/>
    <cellStyle name="20% - Accent3 4 3 2 4" xfId="7026" xr:uid="{5ABC8441-2A6F-48DF-8F0C-FAFC660C79AB}"/>
    <cellStyle name="20% - Accent3 4 3 2 4 2" xfId="7027" xr:uid="{3012D8A7-89C8-43F7-8730-3546838D57F5}"/>
    <cellStyle name="20% - Accent3 4 3 2 4 2 2" xfId="7028" xr:uid="{B2902274-2D83-4765-8471-B173CA52FFB4}"/>
    <cellStyle name="20% - Accent3 4 3 2 4 2 2 2" xfId="7029" xr:uid="{F59B1899-F8AE-483B-A83A-FF17FBC62ED9}"/>
    <cellStyle name="20% - Accent3 4 3 2 4 2 3" xfId="7030" xr:uid="{15E581E9-8B53-453B-87B0-C1706AF8107B}"/>
    <cellStyle name="20% - Accent3 4 3 2 4 3" xfId="7031" xr:uid="{7576E370-0623-47A6-B846-E039B20999C0}"/>
    <cellStyle name="20% - Accent3 4 3 2 4 3 2" xfId="7032" xr:uid="{BE17DDEC-FCE9-4ED6-9DA7-3E4D6C16939C}"/>
    <cellStyle name="20% - Accent3 4 3 2 4 4" xfId="7033" xr:uid="{45DA088E-AD10-4F75-BB35-B3CA096AD4B2}"/>
    <cellStyle name="20% - Accent3 4 3 2 5" xfId="7034" xr:uid="{CD7077ED-D7DF-422F-9EC1-CF283BD91E16}"/>
    <cellStyle name="20% - Accent3 4 3 2 5 2" xfId="7035" xr:uid="{C526055F-873A-4F27-AC20-00020748631D}"/>
    <cellStyle name="20% - Accent3 4 3 2 5 2 2" xfId="7036" xr:uid="{223E1551-1ED0-4873-987C-D5F3ED68F9A8}"/>
    <cellStyle name="20% - Accent3 4 3 2 5 3" xfId="7037" xr:uid="{1CE4179D-45E6-46BD-AC4C-1CA5D644FA20}"/>
    <cellStyle name="20% - Accent3 4 3 2 6" xfId="7038" xr:uid="{00B481AF-6C10-4200-A864-E8F0E3326382}"/>
    <cellStyle name="20% - Accent3 4 3 2 6 2" xfId="7039" xr:uid="{14801032-E4A0-4CD2-A9C4-4F76116B6DC4}"/>
    <cellStyle name="20% - Accent3 4 3 2 7" xfId="7040" xr:uid="{8AFE3B0B-3B1F-4F8A-A700-0EC8D330F339}"/>
    <cellStyle name="20% - Accent3 4 3 2 7 2" xfId="7041" xr:uid="{6AB387EE-9959-4E63-934C-04BC2DA1B18A}"/>
    <cellStyle name="20% - Accent3 4 3 2 8" xfId="7042" xr:uid="{38534A41-DD9B-475F-877C-BF86A787CB8A}"/>
    <cellStyle name="20% - Accent3 4 3 2 9" xfId="7043" xr:uid="{A435C2F2-F0AD-4775-8747-F222A56E753D}"/>
    <cellStyle name="20% - Accent3 4 3 3" xfId="7044" xr:uid="{88528FB8-8E76-4FAD-AE9E-F01100B5E877}"/>
    <cellStyle name="20% - Accent3 4 3 3 2" xfId="7045" xr:uid="{C1690E3B-216F-4B4A-9F5F-7FEBF116F102}"/>
    <cellStyle name="20% - Accent3 4 3 3 2 2" xfId="7046" xr:uid="{3FDA8EC6-8061-4424-827D-93ED08E9D393}"/>
    <cellStyle name="20% - Accent3 4 3 3 2 2 2" xfId="7047" xr:uid="{9413A359-A86F-42A8-BF61-EC0029358668}"/>
    <cellStyle name="20% - Accent3 4 3 3 2 2 2 2" xfId="7048" xr:uid="{65E745D8-6529-46E1-AF42-C8C57A18BA9F}"/>
    <cellStyle name="20% - Accent3 4 3 3 2 2 2 2 2" xfId="7049" xr:uid="{AE5592CC-1609-43C5-9F85-43B6F436BB27}"/>
    <cellStyle name="20% - Accent3 4 3 3 2 2 2 3" xfId="7050" xr:uid="{2C4B2AAB-7178-48B9-A0D1-0713C4346B5A}"/>
    <cellStyle name="20% - Accent3 4 3 3 2 2 3" xfId="7051" xr:uid="{5B9C71A9-0D98-4051-ABB3-549F0511E470}"/>
    <cellStyle name="20% - Accent3 4 3 3 2 2 3 2" xfId="7052" xr:uid="{3F20A160-7B9F-4D40-B24A-50798B9E8E3D}"/>
    <cellStyle name="20% - Accent3 4 3 3 2 2 4" xfId="7053" xr:uid="{8109B808-2A26-47FA-B414-FD820C18B642}"/>
    <cellStyle name="20% - Accent3 4 3 3 2 3" xfId="7054" xr:uid="{EF5F3DF9-8FDE-4695-AC8D-D13F62C1BE56}"/>
    <cellStyle name="20% - Accent3 4 3 3 2 3 2" xfId="7055" xr:uid="{07612305-2DB4-4D61-A98F-C69232315270}"/>
    <cellStyle name="20% - Accent3 4 3 3 2 3 2 2" xfId="7056" xr:uid="{AADD7287-58DD-4DDE-BA32-D4592FCD275D}"/>
    <cellStyle name="20% - Accent3 4 3 3 2 3 3" xfId="7057" xr:uid="{67FB4F15-A2E5-46B1-80A5-A490753E13BD}"/>
    <cellStyle name="20% - Accent3 4 3 3 2 4" xfId="7058" xr:uid="{7D4BF062-0F28-46BC-BD53-94D06BC1D08C}"/>
    <cellStyle name="20% - Accent3 4 3 3 2 4 2" xfId="7059" xr:uid="{82709932-1AFA-44E0-B295-F12C35533EC0}"/>
    <cellStyle name="20% - Accent3 4 3 3 2 5" xfId="7060" xr:uid="{19E1FBA5-B731-4ECE-B7BD-C7CB6072A30B}"/>
    <cellStyle name="20% - Accent3 4 3 3 2 5 2" xfId="7061" xr:uid="{36E1DC96-542C-46D6-8BF3-187BF0919A41}"/>
    <cellStyle name="20% - Accent3 4 3 3 2 6" xfId="7062" xr:uid="{96C3DEAA-9235-4B48-8CFA-92E602F5939D}"/>
    <cellStyle name="20% - Accent3 4 3 3 2 7" xfId="7063" xr:uid="{F6A90DEC-BA18-4749-89C7-1ADBB2732EAD}"/>
    <cellStyle name="20% - Accent3 4 3 3 3" xfId="7064" xr:uid="{BCA8A9EA-C525-4B73-9A50-A56043F870AD}"/>
    <cellStyle name="20% - Accent3 4 3 3 3 2" xfId="7065" xr:uid="{F9D37FBF-4827-4171-89E0-41406306E937}"/>
    <cellStyle name="20% - Accent3 4 3 3 3 2 2" xfId="7066" xr:uid="{FDAAA742-D588-4D7F-9CFB-6935B6A1306B}"/>
    <cellStyle name="20% - Accent3 4 3 3 3 2 2 2" xfId="7067" xr:uid="{CB5A585B-C3F0-4F0D-B0F0-54E20F870841}"/>
    <cellStyle name="20% - Accent3 4 3 3 3 2 2 2 2" xfId="7068" xr:uid="{4A6B779B-8186-4220-A2F0-2D560BF4CCDE}"/>
    <cellStyle name="20% - Accent3 4 3 3 3 2 2 3" xfId="7069" xr:uid="{5F1C6878-9CB9-4D45-A43E-42A53D54D442}"/>
    <cellStyle name="20% - Accent3 4 3 3 3 2 3" xfId="7070" xr:uid="{50D7EC84-CBCF-4AE1-BA47-078BE0610948}"/>
    <cellStyle name="20% - Accent3 4 3 3 3 2 3 2" xfId="7071" xr:uid="{0E201CC0-BEAA-429E-A4FC-ADC716927D1C}"/>
    <cellStyle name="20% - Accent3 4 3 3 3 2 4" xfId="7072" xr:uid="{C240D624-7680-4CAC-82B2-99823952514C}"/>
    <cellStyle name="20% - Accent3 4 3 3 3 3" xfId="7073" xr:uid="{9435A81D-E7BC-4157-8C5B-6E73912C1EB3}"/>
    <cellStyle name="20% - Accent3 4 3 3 3 3 2" xfId="7074" xr:uid="{AD94888C-874E-4683-8495-B8D4AD8390BD}"/>
    <cellStyle name="20% - Accent3 4 3 3 3 3 2 2" xfId="7075" xr:uid="{ECA98AF2-DC01-4797-B27D-8173A49E157A}"/>
    <cellStyle name="20% - Accent3 4 3 3 3 3 3" xfId="7076" xr:uid="{F18C2DFE-C0E1-486E-AE20-3B15FA9E7F17}"/>
    <cellStyle name="20% - Accent3 4 3 3 3 4" xfId="7077" xr:uid="{739C9CA2-2ACF-49E5-833A-79B3344A97D2}"/>
    <cellStyle name="20% - Accent3 4 3 3 3 4 2" xfId="7078" xr:uid="{8C65E665-0272-4854-A3CD-C1B2D9A291ED}"/>
    <cellStyle name="20% - Accent3 4 3 3 3 5" xfId="7079" xr:uid="{38AEF43A-3CC9-4F82-A02A-3921308205CB}"/>
    <cellStyle name="20% - Accent3 4 3 3 4" xfId="7080" xr:uid="{49A6C80D-A7C9-4A42-A5B7-28681CDE0419}"/>
    <cellStyle name="20% - Accent3 4 3 3 4 2" xfId="7081" xr:uid="{C5B519A5-AF68-4A36-8396-951C9727F451}"/>
    <cellStyle name="20% - Accent3 4 3 3 4 2 2" xfId="7082" xr:uid="{4EFE3895-7932-4FCF-9CB4-AF80F9122DCB}"/>
    <cellStyle name="20% - Accent3 4 3 3 4 2 2 2" xfId="7083" xr:uid="{6C70E988-F7FE-46B7-B390-0BDC3A85CE90}"/>
    <cellStyle name="20% - Accent3 4 3 3 4 2 3" xfId="7084" xr:uid="{63C00596-25A5-4427-991B-CD53AB8AB256}"/>
    <cellStyle name="20% - Accent3 4 3 3 4 3" xfId="7085" xr:uid="{7CF40CCC-197D-4D5A-866C-BFDF1E9100BF}"/>
    <cellStyle name="20% - Accent3 4 3 3 4 3 2" xfId="7086" xr:uid="{432C726A-7C35-4668-B41D-BAB653AC68F0}"/>
    <cellStyle name="20% - Accent3 4 3 3 4 4" xfId="7087" xr:uid="{EB9EDC74-730D-47B0-B094-35A22C1A9FF4}"/>
    <cellStyle name="20% - Accent3 4 3 3 5" xfId="7088" xr:uid="{8E702F26-00A4-498E-9AAB-632EFC9717B8}"/>
    <cellStyle name="20% - Accent3 4 3 3 5 2" xfId="7089" xr:uid="{9118BC11-0958-4190-BEB4-13C50A81032D}"/>
    <cellStyle name="20% - Accent3 4 3 3 5 2 2" xfId="7090" xr:uid="{E14BE466-2F08-4083-B2EC-76146913DA4B}"/>
    <cellStyle name="20% - Accent3 4 3 3 5 3" xfId="7091" xr:uid="{B0BA4BE9-99FB-404B-A3B9-72917890A4C8}"/>
    <cellStyle name="20% - Accent3 4 3 3 6" xfId="7092" xr:uid="{C6884945-3AAB-456D-B884-708E9868688F}"/>
    <cellStyle name="20% - Accent3 4 3 3 6 2" xfId="7093" xr:uid="{5722AF28-7C5A-489B-BFB8-F9792E432B7B}"/>
    <cellStyle name="20% - Accent3 4 3 3 7" xfId="7094" xr:uid="{050D1A48-FD6E-47C1-A581-682E33785518}"/>
    <cellStyle name="20% - Accent3 4 3 3 7 2" xfId="7095" xr:uid="{F1148836-D482-4F87-A1DD-BC4FE07F2DD2}"/>
    <cellStyle name="20% - Accent3 4 3 3 8" xfId="7096" xr:uid="{6B1C425E-94A1-4694-8AF1-E54D40F87F5A}"/>
    <cellStyle name="20% - Accent3 4 3 3 9" xfId="7097" xr:uid="{975640EA-E840-4196-A841-E3340CE8A23B}"/>
    <cellStyle name="20% - Accent3 4 3 4" xfId="7098" xr:uid="{493E91A8-48A6-463E-93FA-374B353D27FF}"/>
    <cellStyle name="20% - Accent3 4 3 4 2" xfId="7099" xr:uid="{28950DB8-F67B-4507-B22D-C01522C73514}"/>
    <cellStyle name="20% - Accent3 4 3 4 2 2" xfId="7100" xr:uid="{41081086-3E13-4E70-97AF-89E764CE489C}"/>
    <cellStyle name="20% - Accent3 4 3 4 2 2 2" xfId="7101" xr:uid="{A4BF8E64-A641-44D3-A373-40C057810987}"/>
    <cellStyle name="20% - Accent3 4 3 4 2 2 2 2" xfId="7102" xr:uid="{D14AD0E6-C679-4012-8BC9-A6E3016CE8C6}"/>
    <cellStyle name="20% - Accent3 4 3 4 2 2 3" xfId="7103" xr:uid="{200E851E-1BA8-4154-9A7B-68C59BC78F86}"/>
    <cellStyle name="20% - Accent3 4 3 4 2 3" xfId="7104" xr:uid="{21B2CB55-0635-42E3-9BB8-41631B190645}"/>
    <cellStyle name="20% - Accent3 4 3 4 2 3 2" xfId="7105" xr:uid="{974977C4-9C28-454E-B692-6030CE2F89A2}"/>
    <cellStyle name="20% - Accent3 4 3 4 2 4" xfId="7106" xr:uid="{FC188973-E433-4A85-8D13-1789C37D546D}"/>
    <cellStyle name="20% - Accent3 4 3 4 3" xfId="7107" xr:uid="{1213A35C-6284-4198-83AF-143270EFD0EB}"/>
    <cellStyle name="20% - Accent3 4 3 4 3 2" xfId="7108" xr:uid="{2347E96C-9C9E-40DB-ACF0-8EC1926A7D20}"/>
    <cellStyle name="20% - Accent3 4 3 4 3 2 2" xfId="7109" xr:uid="{4FB8821B-33D6-434B-9F73-C965681E9ACE}"/>
    <cellStyle name="20% - Accent3 4 3 4 3 3" xfId="7110" xr:uid="{A2DB4473-0146-4C0E-A534-1D8E08FCA5A4}"/>
    <cellStyle name="20% - Accent3 4 3 4 4" xfId="7111" xr:uid="{41FDDD96-32D2-4735-A310-DF59640EC69E}"/>
    <cellStyle name="20% - Accent3 4 3 4 4 2" xfId="7112" xr:uid="{C8A5C6C5-B085-4161-9961-6B36271D60A2}"/>
    <cellStyle name="20% - Accent3 4 3 4 5" xfId="7113" xr:uid="{CFFC6490-7997-42E9-9F5E-2E92DC91B462}"/>
    <cellStyle name="20% - Accent3 4 3 4 5 2" xfId="7114" xr:uid="{AB93B418-68C0-4B03-95F0-6935FB531D86}"/>
    <cellStyle name="20% - Accent3 4 3 4 6" xfId="7115" xr:uid="{0BC74D4E-5E65-4499-98E1-5F37E269665E}"/>
    <cellStyle name="20% - Accent3 4 3 4 7" xfId="7116" xr:uid="{98853179-B830-4249-82B5-F28C1116D797}"/>
    <cellStyle name="20% - Accent3 4 3 5" xfId="7117" xr:uid="{B17EE445-14CE-4ADF-8AEC-044D7A621C51}"/>
    <cellStyle name="20% - Accent3 4 3 5 2" xfId="7118" xr:uid="{9A4D2089-DC59-47F7-80EE-B5A68C4FE09C}"/>
    <cellStyle name="20% - Accent3 4 3 5 2 2" xfId="7119" xr:uid="{3B152364-18A4-4FC2-ACC9-729F997602C8}"/>
    <cellStyle name="20% - Accent3 4 3 5 2 2 2" xfId="7120" xr:uid="{E62A80DF-3C13-498B-B095-3717FEE73FA4}"/>
    <cellStyle name="20% - Accent3 4 3 5 2 2 2 2" xfId="7121" xr:uid="{A06DD610-A278-43FB-9227-B2AC35D676DD}"/>
    <cellStyle name="20% - Accent3 4 3 5 2 2 3" xfId="7122" xr:uid="{21286BB9-A876-4301-927F-FBF53F93D804}"/>
    <cellStyle name="20% - Accent3 4 3 5 2 3" xfId="7123" xr:uid="{A5226B3D-58FA-414E-8A46-7DE3DADEFB37}"/>
    <cellStyle name="20% - Accent3 4 3 5 2 3 2" xfId="7124" xr:uid="{672872CB-98E9-41D6-8EAE-DC33EF4186EA}"/>
    <cellStyle name="20% - Accent3 4 3 5 2 4" xfId="7125" xr:uid="{1DE4FC03-FB28-4AEE-9134-4E2C4DB8C87C}"/>
    <cellStyle name="20% - Accent3 4 3 5 3" xfId="7126" xr:uid="{382CB8EB-9BDF-4540-BEA1-9FC8D764BE3F}"/>
    <cellStyle name="20% - Accent3 4 3 5 3 2" xfId="7127" xr:uid="{38F13C5E-4A59-4869-81B7-F28B4F6B0024}"/>
    <cellStyle name="20% - Accent3 4 3 5 3 2 2" xfId="7128" xr:uid="{117F4579-0991-4B67-986A-7BC1C7FC5E0C}"/>
    <cellStyle name="20% - Accent3 4 3 5 3 3" xfId="7129" xr:uid="{680C22A4-1822-4237-9CBC-08A473967DB7}"/>
    <cellStyle name="20% - Accent3 4 3 5 4" xfId="7130" xr:uid="{49D6B251-A7E1-40DB-829A-D5DD2D168796}"/>
    <cellStyle name="20% - Accent3 4 3 5 4 2" xfId="7131" xr:uid="{512E79D3-F380-4CED-8273-8092131AC33D}"/>
    <cellStyle name="20% - Accent3 4 3 5 5" xfId="7132" xr:uid="{DA6957F4-C9C6-4E88-B2F8-19ADB139DAE6}"/>
    <cellStyle name="20% - Accent3 4 3 6" xfId="7133" xr:uid="{C6D50C6E-9C51-4639-9B0C-A5DFE52435BA}"/>
    <cellStyle name="20% - Accent3 4 3 6 2" xfId="7134" xr:uid="{D6E3B8AA-6117-445D-99DE-0530F322F321}"/>
    <cellStyle name="20% - Accent3 4 3 6 2 2" xfId="7135" xr:uid="{A448E709-B7B9-4124-94AA-BCBAABF04F94}"/>
    <cellStyle name="20% - Accent3 4 3 6 2 2 2" xfId="7136" xr:uid="{938C6894-4553-4562-BAC9-E8272AF20B7C}"/>
    <cellStyle name="20% - Accent3 4 3 6 2 2 2 2" xfId="7137" xr:uid="{A6B4E14D-7489-4622-AA3D-AA5521A5E2B1}"/>
    <cellStyle name="20% - Accent3 4 3 6 2 2 3" xfId="7138" xr:uid="{BFD1346F-6594-4364-A5E7-27E50464E66E}"/>
    <cellStyle name="20% - Accent3 4 3 6 2 3" xfId="7139" xr:uid="{83EA1822-574E-48A1-A1DD-BA3B4F14DEE3}"/>
    <cellStyle name="20% - Accent3 4 3 6 2 3 2" xfId="7140" xr:uid="{3E2EAD02-2314-4222-B857-6BA0AF642980}"/>
    <cellStyle name="20% - Accent3 4 3 6 2 4" xfId="7141" xr:uid="{E1646B1E-CDB3-40D5-BA1A-6232082C14A8}"/>
    <cellStyle name="20% - Accent3 4 3 6 3" xfId="7142" xr:uid="{EECDC7E1-A6A1-47FB-B052-27BC810A0DA2}"/>
    <cellStyle name="20% - Accent3 4 3 6 3 2" xfId="7143" xr:uid="{663A2570-2C6E-4BFE-8473-C99BEC3FE301}"/>
    <cellStyle name="20% - Accent3 4 3 6 3 2 2" xfId="7144" xr:uid="{3FC7C271-C88B-426C-AAF2-CD63DB9199E6}"/>
    <cellStyle name="20% - Accent3 4 3 6 3 3" xfId="7145" xr:uid="{973CDED2-3245-4011-8AFF-DCC0E457B916}"/>
    <cellStyle name="20% - Accent3 4 3 6 4" xfId="7146" xr:uid="{EC5E8D4C-C416-4D23-B037-A54168656364}"/>
    <cellStyle name="20% - Accent3 4 3 6 4 2" xfId="7147" xr:uid="{85153D22-9F87-4319-9F22-34AEE2E1C492}"/>
    <cellStyle name="20% - Accent3 4 3 6 5" xfId="7148" xr:uid="{9506728B-A4DE-441B-B5DB-DACB5E6F73FA}"/>
    <cellStyle name="20% - Accent3 4 3 7" xfId="7149" xr:uid="{24417DA1-DD99-45E8-9560-14F4438DE046}"/>
    <cellStyle name="20% - Accent3 4 3 7 2" xfId="7150" xr:uid="{BB19BC1C-872A-4DFD-AACE-4A25F1A8E08A}"/>
    <cellStyle name="20% - Accent3 4 3 7 2 2" xfId="7151" xr:uid="{D811BE3A-61B7-4B14-9A93-2456D6F0B20A}"/>
    <cellStyle name="20% - Accent3 4 3 7 2 2 2" xfId="7152" xr:uid="{A36E3E8F-B1F5-4612-BC6A-E8F16706442F}"/>
    <cellStyle name="20% - Accent3 4 3 7 2 2 2 2" xfId="7153" xr:uid="{4D352CEC-6674-420D-894C-F19ECEC8B532}"/>
    <cellStyle name="20% - Accent3 4 3 7 2 2 3" xfId="7154" xr:uid="{2C8A1E39-59C4-45EB-8B42-BDF2521E8E34}"/>
    <cellStyle name="20% - Accent3 4 3 7 2 3" xfId="7155" xr:uid="{FFDD5AD7-D21C-4142-B173-85394BC6D0A2}"/>
    <cellStyle name="20% - Accent3 4 3 7 2 3 2" xfId="7156" xr:uid="{48FFDE35-606D-4C6C-B923-C2E647E096C1}"/>
    <cellStyle name="20% - Accent3 4 3 7 2 4" xfId="7157" xr:uid="{6E031343-8658-48A7-B28A-7CA13E10DE2D}"/>
    <cellStyle name="20% - Accent3 4 3 7 3" xfId="7158" xr:uid="{8F7B3403-5496-4F2A-A8D6-57BF730AFB6A}"/>
    <cellStyle name="20% - Accent3 4 3 7 3 2" xfId="7159" xr:uid="{1D74D02F-C4AE-4CBE-AFF2-E441E0D1C7B3}"/>
    <cellStyle name="20% - Accent3 4 3 7 3 2 2" xfId="7160" xr:uid="{466B2D78-24F6-49CF-AD8B-A206991A6D4A}"/>
    <cellStyle name="20% - Accent3 4 3 7 3 3" xfId="7161" xr:uid="{4AEFFA02-D5BE-4D56-B332-50D1B7CA3897}"/>
    <cellStyle name="20% - Accent3 4 3 7 4" xfId="7162" xr:uid="{33D6EE57-0B38-4429-A4C4-B2D30938AEBB}"/>
    <cellStyle name="20% - Accent3 4 3 7 4 2" xfId="7163" xr:uid="{97D1E276-A8BA-4895-A2B3-CEEB0639BF64}"/>
    <cellStyle name="20% - Accent3 4 3 7 5" xfId="7164" xr:uid="{A6E11706-84E9-41BC-BC4F-8F866316FF89}"/>
    <cellStyle name="20% - Accent3 4 3 8" xfId="7165" xr:uid="{08909F6F-9210-43CF-A5C3-A83269C6E882}"/>
    <cellStyle name="20% - Accent3 4 3 8 2" xfId="7166" xr:uid="{22FECB0D-5214-4429-8688-3B68B892F022}"/>
    <cellStyle name="20% - Accent3 4 3 8 2 2" xfId="7167" xr:uid="{3633ABF5-635A-4DCA-AC52-9B666163E546}"/>
    <cellStyle name="20% - Accent3 4 3 8 2 2 2" xfId="7168" xr:uid="{DF9C63D9-117B-489F-B96E-50587194C835}"/>
    <cellStyle name="20% - Accent3 4 3 8 2 3" xfId="7169" xr:uid="{736B52B8-AFE5-4F3F-BA7B-DDC0CD50D74B}"/>
    <cellStyle name="20% - Accent3 4 3 8 3" xfId="7170" xr:uid="{0F3D2930-C199-4E6B-B05D-2B0533BD4E1B}"/>
    <cellStyle name="20% - Accent3 4 3 8 3 2" xfId="7171" xr:uid="{55DA27DC-5808-4DD8-84B8-EF404A074077}"/>
    <cellStyle name="20% - Accent3 4 3 8 4" xfId="7172" xr:uid="{2DF67569-25E2-4FFC-B6CC-C26AD5E4ACCF}"/>
    <cellStyle name="20% - Accent3 4 3 9" xfId="7173" xr:uid="{D26B229A-10FC-4879-B317-B31C1C2EEBF3}"/>
    <cellStyle name="20% - Accent3 4 3 9 2" xfId="7174" xr:uid="{0D74B487-DBEF-4457-AEB8-96B814B7A249}"/>
    <cellStyle name="20% - Accent3 4 3 9 2 2" xfId="7175" xr:uid="{2A316A79-EDEB-48D8-A8D5-334E25636BF6}"/>
    <cellStyle name="20% - Accent3 4 3 9 3" xfId="7176" xr:uid="{C16291BE-9661-4772-9957-D6F5AE66707E}"/>
    <cellStyle name="20% - Accent3 4 3_Asset Register (new)" xfId="7177" xr:uid="{14553494-B61B-4D15-80A1-72547DB06E12}"/>
    <cellStyle name="20% - Accent3 4 4" xfId="7178" xr:uid="{5802986C-1727-4411-8603-43E355C0B3A3}"/>
    <cellStyle name="20% - Accent3 4 4 10" xfId="7179" xr:uid="{6DD1FF9B-1581-4C6B-AE41-8672D12B7744}"/>
    <cellStyle name="20% - Accent3 4 4 11" xfId="7180" xr:uid="{75A61764-D400-49E5-92D6-23890D36E5DB}"/>
    <cellStyle name="20% - Accent3 4 4 2" xfId="7181" xr:uid="{A5515748-8858-48AF-9A89-0D92BC43C895}"/>
    <cellStyle name="20% - Accent3 4 4 2 2" xfId="7182" xr:uid="{DDF53B1C-B856-455B-8A43-4432A03E5A2D}"/>
    <cellStyle name="20% - Accent3 4 4 2 2 2" xfId="7183" xr:uid="{3EF55AF4-613D-429A-B1EA-5491AC1EFFD5}"/>
    <cellStyle name="20% - Accent3 4 4 2 2 2 2" xfId="7184" xr:uid="{AE583D97-071E-42AF-95B8-BA6683C6E633}"/>
    <cellStyle name="20% - Accent3 4 4 2 2 2 2 2" xfId="7185" xr:uid="{B5E1A77B-1C4D-4F39-B9C9-92E9D6A684B6}"/>
    <cellStyle name="20% - Accent3 4 4 2 2 2 3" xfId="7186" xr:uid="{DFD843EF-5865-4BB9-AE3B-38EBB624BC29}"/>
    <cellStyle name="20% - Accent3 4 4 2 2 3" xfId="7187" xr:uid="{8F02942D-FEF7-496E-8E05-B35CB3486F63}"/>
    <cellStyle name="20% - Accent3 4 4 2 2 3 2" xfId="7188" xr:uid="{49ECD0E7-0957-462B-9223-62E7A86C5AA4}"/>
    <cellStyle name="20% - Accent3 4 4 2 2 4" xfId="7189" xr:uid="{51052BA8-7C97-478C-9128-E0DF49174555}"/>
    <cellStyle name="20% - Accent3 4 4 2 2 4 2" xfId="7190" xr:uid="{490B9588-F249-4B02-A94C-47D3BE3BFA97}"/>
    <cellStyle name="20% - Accent3 4 4 2 2 5" xfId="7191" xr:uid="{4904CE76-F2A4-4E59-8912-44730BDF1743}"/>
    <cellStyle name="20% - Accent3 4 4 2 2 6" xfId="7192" xr:uid="{1705AC97-65CE-4445-973A-E5A00FC64636}"/>
    <cellStyle name="20% - Accent3 4 4 2 3" xfId="7193" xr:uid="{0291902D-4FC8-4216-80D6-3469F5348C51}"/>
    <cellStyle name="20% - Accent3 4 4 2 3 2" xfId="7194" xr:uid="{56717520-1FCA-4D91-894A-DEE1C7534C67}"/>
    <cellStyle name="20% - Accent3 4 4 2 3 2 2" xfId="7195" xr:uid="{1E1D1AA5-81B3-49A7-95B3-E0DDFAF06A24}"/>
    <cellStyle name="20% - Accent3 4 4 2 3 3" xfId="7196" xr:uid="{3BC4D99F-55FA-47D5-B522-C53FB89605DB}"/>
    <cellStyle name="20% - Accent3 4 4 2 4" xfId="7197" xr:uid="{181F13BE-9A83-40A2-9968-2EEEEC82EDFB}"/>
    <cellStyle name="20% - Accent3 4 4 2 4 2" xfId="7198" xr:uid="{800298ED-9C5F-425F-B4CC-97E2DA1BDC69}"/>
    <cellStyle name="20% - Accent3 4 4 2 5" xfId="7199" xr:uid="{26A22F46-FB0B-475E-B50E-AE1FB75BC288}"/>
    <cellStyle name="20% - Accent3 4 4 2 5 2" xfId="7200" xr:uid="{3DB87A78-A62A-4E48-B349-BDE7B4864CE3}"/>
    <cellStyle name="20% - Accent3 4 4 2 6" xfId="7201" xr:uid="{329A2500-441B-4E06-8514-81C408CA4361}"/>
    <cellStyle name="20% - Accent3 4 4 2 7" xfId="7202" xr:uid="{58209F29-3944-45CA-93A4-0FF504C051F4}"/>
    <cellStyle name="20% - Accent3 4 4 3" xfId="7203" xr:uid="{7E69E525-1B83-4CDB-B795-147F138513E0}"/>
    <cellStyle name="20% - Accent3 4 4 3 2" xfId="7204" xr:uid="{07AE2860-2C58-433A-A1DC-F1F82398A4F0}"/>
    <cellStyle name="20% - Accent3 4 4 3 2 2" xfId="7205" xr:uid="{C4BDCC7D-7F6E-417C-8767-B72426FE0440}"/>
    <cellStyle name="20% - Accent3 4 4 3 2 2 2" xfId="7206" xr:uid="{763AFCC5-D86E-4AC9-B579-A44D9CDC96D3}"/>
    <cellStyle name="20% - Accent3 4 4 3 2 2 2 2" xfId="7207" xr:uid="{4368D448-C3A5-4F86-9683-1DD931918C63}"/>
    <cellStyle name="20% - Accent3 4 4 3 2 2 3" xfId="7208" xr:uid="{5C4927E2-FFA4-4676-9078-037C61F8948E}"/>
    <cellStyle name="20% - Accent3 4 4 3 2 3" xfId="7209" xr:uid="{5F4F9EE4-A05E-445A-A2A9-06CC68897DCD}"/>
    <cellStyle name="20% - Accent3 4 4 3 2 3 2" xfId="7210" xr:uid="{54131C27-03AC-4569-A6A6-372BAF3FEF5E}"/>
    <cellStyle name="20% - Accent3 4 4 3 2 4" xfId="7211" xr:uid="{E2988386-17C7-4C2F-9218-5D2200FD1476}"/>
    <cellStyle name="20% - Accent3 4 4 3 3" xfId="7212" xr:uid="{EC203153-F322-40A0-A21D-CC2C7D56F42C}"/>
    <cellStyle name="20% - Accent3 4 4 3 3 2" xfId="7213" xr:uid="{FCC0092B-47B3-48F3-A9A9-6415B22FCD4F}"/>
    <cellStyle name="20% - Accent3 4 4 3 3 2 2" xfId="7214" xr:uid="{E2F6F956-EBFD-4261-BA41-F9BB25852C92}"/>
    <cellStyle name="20% - Accent3 4 4 3 3 3" xfId="7215" xr:uid="{0D888C7F-0BA2-4B67-892A-60F72D2F5562}"/>
    <cellStyle name="20% - Accent3 4 4 3 4" xfId="7216" xr:uid="{33121B83-FFE2-4059-926E-AE9CC1E1A430}"/>
    <cellStyle name="20% - Accent3 4 4 3 4 2" xfId="7217" xr:uid="{A2E318F8-D482-4350-9BA3-AC0704066A94}"/>
    <cellStyle name="20% - Accent3 4 4 3 5" xfId="7218" xr:uid="{A16530BF-2F23-40C7-BA06-862000A85981}"/>
    <cellStyle name="20% - Accent3 4 4 3 5 2" xfId="7219" xr:uid="{A68B2ECE-3F26-4235-8625-306F4AB7650E}"/>
    <cellStyle name="20% - Accent3 4 4 3 6" xfId="7220" xr:uid="{EE1086BB-45EE-4728-A5E8-E42D1475CB94}"/>
    <cellStyle name="20% - Accent3 4 4 3 7" xfId="7221" xr:uid="{6B72552C-4138-402E-806E-518AD229DEA0}"/>
    <cellStyle name="20% - Accent3 4 4 4" xfId="7222" xr:uid="{D34A4402-7A6F-4578-8975-608D215CCC13}"/>
    <cellStyle name="20% - Accent3 4 4 4 2" xfId="7223" xr:uid="{1F729DEC-6774-47F2-9534-1B1DC966744B}"/>
    <cellStyle name="20% - Accent3 4 4 4 2 2" xfId="7224" xr:uid="{4B2B8E4E-27F8-46C6-830B-F79FA077A4A4}"/>
    <cellStyle name="20% - Accent3 4 4 4 2 2 2" xfId="7225" xr:uid="{9BB5724D-367C-41C5-83D8-C62C209BEB61}"/>
    <cellStyle name="20% - Accent3 4 4 4 2 2 2 2" xfId="7226" xr:uid="{46F42A75-E822-43EB-82E9-53CEF9828D82}"/>
    <cellStyle name="20% - Accent3 4 4 4 2 2 3" xfId="7227" xr:uid="{82588017-7EDC-4349-AC3F-65D78A91C74B}"/>
    <cellStyle name="20% - Accent3 4 4 4 2 3" xfId="7228" xr:uid="{6CA9772E-D64A-4F43-B901-BE0CAB7687C6}"/>
    <cellStyle name="20% - Accent3 4 4 4 2 3 2" xfId="7229" xr:uid="{AE0D6905-FBC9-4C4C-AD6E-10EFD6635BC0}"/>
    <cellStyle name="20% - Accent3 4 4 4 2 4" xfId="7230" xr:uid="{48CE99E7-E6E8-404B-9FCA-02D4F650B7DB}"/>
    <cellStyle name="20% - Accent3 4 4 4 3" xfId="7231" xr:uid="{8428020A-6146-40B8-902B-290A4B35AAB6}"/>
    <cellStyle name="20% - Accent3 4 4 4 3 2" xfId="7232" xr:uid="{AB4E136F-95DF-409F-BB7E-84DD3827DB18}"/>
    <cellStyle name="20% - Accent3 4 4 4 3 2 2" xfId="7233" xr:uid="{46BFEFB3-A321-4D5A-99FB-07852BDF2B2B}"/>
    <cellStyle name="20% - Accent3 4 4 4 3 3" xfId="7234" xr:uid="{9736A09A-77CF-4F21-B3E0-53AE5F9F6724}"/>
    <cellStyle name="20% - Accent3 4 4 4 4" xfId="7235" xr:uid="{A8720488-03A4-44F2-B216-90B66C03118F}"/>
    <cellStyle name="20% - Accent3 4 4 4 4 2" xfId="7236" xr:uid="{C4491F42-956E-4D5D-B377-BE3716053564}"/>
    <cellStyle name="20% - Accent3 4 4 4 5" xfId="7237" xr:uid="{83245693-125D-4BC7-8692-12838158D604}"/>
    <cellStyle name="20% - Accent3 4 4 5" xfId="7238" xr:uid="{A3709C49-1EE5-422B-9E1B-823D2F1A1EAC}"/>
    <cellStyle name="20% - Accent3 4 4 5 2" xfId="7239" xr:uid="{5881C4F6-F5D5-4E31-8387-D3833BFC47E9}"/>
    <cellStyle name="20% - Accent3 4 4 5 2 2" xfId="7240" xr:uid="{11C527FF-19DD-4B01-B809-1DACA47DBBE5}"/>
    <cellStyle name="20% - Accent3 4 4 5 2 2 2" xfId="7241" xr:uid="{BAC181BD-4F98-44A7-AA40-144943904C28}"/>
    <cellStyle name="20% - Accent3 4 4 5 2 2 2 2" xfId="7242" xr:uid="{FA3BAD90-13AC-483B-A54B-5D8601CAC7D0}"/>
    <cellStyle name="20% - Accent3 4 4 5 2 2 3" xfId="7243" xr:uid="{470DBCE8-ACEA-47EF-9482-F8F687959483}"/>
    <cellStyle name="20% - Accent3 4 4 5 2 3" xfId="7244" xr:uid="{A2FC464C-D35A-4325-A1CC-E648E6D6ABBC}"/>
    <cellStyle name="20% - Accent3 4 4 5 2 3 2" xfId="7245" xr:uid="{B33D1BFD-A2E9-4D4F-B7C2-B35C4F774F83}"/>
    <cellStyle name="20% - Accent3 4 4 5 2 4" xfId="7246" xr:uid="{351338CC-76FB-406F-8D8C-6124BE583D83}"/>
    <cellStyle name="20% - Accent3 4 4 5 3" xfId="7247" xr:uid="{CC02D2CC-7D0F-4EA4-9829-7FEC00BBA894}"/>
    <cellStyle name="20% - Accent3 4 4 5 3 2" xfId="7248" xr:uid="{B1F74F96-8C98-453D-82C9-76E478E94656}"/>
    <cellStyle name="20% - Accent3 4 4 5 3 2 2" xfId="7249" xr:uid="{F5CFF9A6-C244-416F-B992-2BDC61BD22D0}"/>
    <cellStyle name="20% - Accent3 4 4 5 3 3" xfId="7250" xr:uid="{360E843D-6E82-4C47-99E4-F27741FD55CC}"/>
    <cellStyle name="20% - Accent3 4 4 5 4" xfId="7251" xr:uid="{3A99A615-B81E-4CEA-BF22-43AFD82C21E7}"/>
    <cellStyle name="20% - Accent3 4 4 5 4 2" xfId="7252" xr:uid="{D1D68E89-A01A-4320-8615-6BF46CB8B35A}"/>
    <cellStyle name="20% - Accent3 4 4 5 5" xfId="7253" xr:uid="{7B3DD10A-A6FA-4DDE-A2D3-06F6BCFADE5C}"/>
    <cellStyle name="20% - Accent3 4 4 6" xfId="7254" xr:uid="{F18B6EFA-C922-46CA-B224-144AA6C8D0D5}"/>
    <cellStyle name="20% - Accent3 4 4 6 2" xfId="7255" xr:uid="{D49124AD-1A15-4016-9F72-6C9661CCE63B}"/>
    <cellStyle name="20% - Accent3 4 4 6 2 2" xfId="7256" xr:uid="{4620C30B-DB5C-4DB7-99DB-E9167E7FCB5D}"/>
    <cellStyle name="20% - Accent3 4 4 6 2 2 2" xfId="7257" xr:uid="{2162F573-50C2-4116-9C9D-74809ED43A46}"/>
    <cellStyle name="20% - Accent3 4 4 6 2 3" xfId="7258" xr:uid="{AEF16FEA-83CE-405B-98B5-AA0BF3B66503}"/>
    <cellStyle name="20% - Accent3 4 4 6 3" xfId="7259" xr:uid="{4A86AAD7-83FC-4C76-A6D5-8801D54BC4A2}"/>
    <cellStyle name="20% - Accent3 4 4 6 3 2" xfId="7260" xr:uid="{CAF26BA7-58CF-48F5-9541-7FBE7B6CD939}"/>
    <cellStyle name="20% - Accent3 4 4 6 4" xfId="7261" xr:uid="{006F65B8-CCAF-4A03-B401-01F72188C4FE}"/>
    <cellStyle name="20% - Accent3 4 4 7" xfId="7262" xr:uid="{A31802B9-E27A-49E3-AF45-F5F7090FCCDA}"/>
    <cellStyle name="20% - Accent3 4 4 7 2" xfId="7263" xr:uid="{F9B5C047-AE88-4A31-AB26-24E8756E1613}"/>
    <cellStyle name="20% - Accent3 4 4 7 2 2" xfId="7264" xr:uid="{931E33D5-FC63-4D6C-A27B-1E186D65C93A}"/>
    <cellStyle name="20% - Accent3 4 4 7 3" xfId="7265" xr:uid="{8BAEA9D7-0032-4863-B14F-DF8D3DB5F42B}"/>
    <cellStyle name="20% - Accent3 4 4 8" xfId="7266" xr:uid="{C0B6EC06-6591-4B8F-A1F7-FBD7893594D6}"/>
    <cellStyle name="20% - Accent3 4 4 8 2" xfId="7267" xr:uid="{C6907D62-FD00-4838-BBD1-D096A831E4B3}"/>
    <cellStyle name="20% - Accent3 4 4 9" xfId="7268" xr:uid="{828BAD72-218D-45D0-BDF9-DFD857903953}"/>
    <cellStyle name="20% - Accent3 4 4 9 2" xfId="7269" xr:uid="{EEDA59C5-7243-45B3-AB5D-FE416835D2BB}"/>
    <cellStyle name="20% - Accent3 4 5" xfId="7270" xr:uid="{8CF7CF5C-6165-421D-9057-39CF0156D38A}"/>
    <cellStyle name="20% - Accent3 4 5 2" xfId="7271" xr:uid="{CE2B51AA-FF0F-4539-94BA-75B3A81F6067}"/>
    <cellStyle name="20% - Accent3 4 5 2 2" xfId="7272" xr:uid="{2D90EEFD-E99C-48E6-8980-083813220983}"/>
    <cellStyle name="20% - Accent3 4 5 2 2 2" xfId="7273" xr:uid="{E87BAB54-167A-4273-9009-B454CCE8F4AA}"/>
    <cellStyle name="20% - Accent3 4 5 2 2 2 2" xfId="7274" xr:uid="{25D71152-C3F8-4A0F-9C06-B1B6A2D7A2EB}"/>
    <cellStyle name="20% - Accent3 4 5 2 2 2 2 2" xfId="7275" xr:uid="{FE422C29-C55E-4C4C-B26A-6A9D8D9282BD}"/>
    <cellStyle name="20% - Accent3 4 5 2 2 2 3" xfId="7276" xr:uid="{DDEF6964-792C-449E-8B28-DBA31602266C}"/>
    <cellStyle name="20% - Accent3 4 5 2 2 3" xfId="7277" xr:uid="{FCA1F2F1-BBEA-4505-AA63-D9E0119D6025}"/>
    <cellStyle name="20% - Accent3 4 5 2 2 3 2" xfId="7278" xr:uid="{30B66FFA-5F34-4765-A264-2325153604BD}"/>
    <cellStyle name="20% - Accent3 4 5 2 2 4" xfId="7279" xr:uid="{763E1E0C-EF81-4199-B188-44B05C18E5F8}"/>
    <cellStyle name="20% - Accent3 4 5 2 3" xfId="7280" xr:uid="{804D9521-6927-4AAA-B3F4-DB7FE6845438}"/>
    <cellStyle name="20% - Accent3 4 5 2 3 2" xfId="7281" xr:uid="{41D490E4-5A2D-422D-BD39-5C439761B2D2}"/>
    <cellStyle name="20% - Accent3 4 5 2 3 2 2" xfId="7282" xr:uid="{044F5A39-3E2A-4D22-9B73-71B179DD4CD4}"/>
    <cellStyle name="20% - Accent3 4 5 2 3 3" xfId="7283" xr:uid="{CBE1FA36-4CF5-44BD-A909-DE46E8E88000}"/>
    <cellStyle name="20% - Accent3 4 5 2 4" xfId="7284" xr:uid="{E26A8F56-26A2-4BA4-ACA2-DD509CCCD538}"/>
    <cellStyle name="20% - Accent3 4 5 2 4 2" xfId="7285" xr:uid="{60A5E2BC-E597-4B9D-8202-E1EACBB8F084}"/>
    <cellStyle name="20% - Accent3 4 5 2 5" xfId="7286" xr:uid="{E8515DBE-B9EB-4772-989A-666E6C12351C}"/>
    <cellStyle name="20% - Accent3 4 5 2 5 2" xfId="7287" xr:uid="{AAEB19C0-502A-49C6-BB49-9A125CC3883F}"/>
    <cellStyle name="20% - Accent3 4 5 2 6" xfId="7288" xr:uid="{969EB7D4-D9BD-4F8A-A095-FD82CBB1C769}"/>
    <cellStyle name="20% - Accent3 4 5 2 7" xfId="7289" xr:uid="{2C035D00-1234-4151-8BDD-304532D692E6}"/>
    <cellStyle name="20% - Accent3 4 5 3" xfId="7290" xr:uid="{BF50BCDE-6706-470D-A63C-3D2D522E7336}"/>
    <cellStyle name="20% - Accent3 4 5 3 2" xfId="7291" xr:uid="{2D3874AE-901C-44C6-8350-C91E81FCE89F}"/>
    <cellStyle name="20% - Accent3 4 5 3 2 2" xfId="7292" xr:uid="{6E013556-C1A8-4506-A9FB-9BE67B1ABEDB}"/>
    <cellStyle name="20% - Accent3 4 5 3 2 2 2" xfId="7293" xr:uid="{F3D888F8-10C2-4D14-99DE-51D0937961DA}"/>
    <cellStyle name="20% - Accent3 4 5 3 2 2 2 2" xfId="7294" xr:uid="{55BA64E1-F949-4E7C-BD11-33925220C126}"/>
    <cellStyle name="20% - Accent3 4 5 3 2 2 3" xfId="7295" xr:uid="{0F0182CE-E50F-48C2-A487-E1B978C3C97D}"/>
    <cellStyle name="20% - Accent3 4 5 3 2 3" xfId="7296" xr:uid="{E6F7F873-4B3B-4E38-8110-CD95108BED9D}"/>
    <cellStyle name="20% - Accent3 4 5 3 2 3 2" xfId="7297" xr:uid="{784EE597-D1A4-4E46-9610-BECCA1A84214}"/>
    <cellStyle name="20% - Accent3 4 5 3 2 4" xfId="7298" xr:uid="{C6EBD6F6-1AE3-4A47-A178-A6671128D202}"/>
    <cellStyle name="20% - Accent3 4 5 3 3" xfId="7299" xr:uid="{F2752ADE-8847-47E9-86D3-C88787FFF7C2}"/>
    <cellStyle name="20% - Accent3 4 5 3 3 2" xfId="7300" xr:uid="{A183FB5B-BE13-4D53-8893-B85C4F282D0C}"/>
    <cellStyle name="20% - Accent3 4 5 3 3 2 2" xfId="7301" xr:uid="{6784FCD8-7A6C-4835-A535-E221927B2D8C}"/>
    <cellStyle name="20% - Accent3 4 5 3 3 3" xfId="7302" xr:uid="{F3A7202D-1608-453C-871C-2253FA039830}"/>
    <cellStyle name="20% - Accent3 4 5 3 4" xfId="7303" xr:uid="{23889876-167C-4565-B328-024C16DCEC2B}"/>
    <cellStyle name="20% - Accent3 4 5 3 4 2" xfId="7304" xr:uid="{6D60B247-D927-47D9-A8C8-DA19F29A2C08}"/>
    <cellStyle name="20% - Accent3 4 5 3 5" xfId="7305" xr:uid="{41A5EBE7-AE26-4225-891E-DC6EC97A1502}"/>
    <cellStyle name="20% - Accent3 4 5 4" xfId="7306" xr:uid="{8155D298-FE56-4C87-BCF3-389E9D5B8DAC}"/>
    <cellStyle name="20% - Accent3 4 5 4 2" xfId="7307" xr:uid="{6C3AC837-D0D8-402A-B030-7079CE75EB7F}"/>
    <cellStyle name="20% - Accent3 4 5 4 2 2" xfId="7308" xr:uid="{04EC2038-7116-4C2A-8283-91A99BA0F3C3}"/>
    <cellStyle name="20% - Accent3 4 5 4 2 2 2" xfId="7309" xr:uid="{22D36569-DFE7-4171-ABFC-1272FC00C5B0}"/>
    <cellStyle name="20% - Accent3 4 5 4 2 3" xfId="7310" xr:uid="{E4DF3275-0CEC-4BDD-BF04-6C3432B27EC2}"/>
    <cellStyle name="20% - Accent3 4 5 4 3" xfId="7311" xr:uid="{86765B2E-EB48-44A9-9AF7-6171D855C450}"/>
    <cellStyle name="20% - Accent3 4 5 4 3 2" xfId="7312" xr:uid="{59EE5F0A-97BA-46F0-967A-23B622E37451}"/>
    <cellStyle name="20% - Accent3 4 5 4 4" xfId="7313" xr:uid="{2E70BB9B-EF6E-4B15-9585-E0EACA44B490}"/>
    <cellStyle name="20% - Accent3 4 5 5" xfId="7314" xr:uid="{8DD5930E-3D40-40E9-82BB-37A2FCA048DA}"/>
    <cellStyle name="20% - Accent3 4 5 5 2" xfId="7315" xr:uid="{B1B167BE-7CA0-4C57-A3C5-856BE7FEE5BA}"/>
    <cellStyle name="20% - Accent3 4 5 5 2 2" xfId="7316" xr:uid="{163C6318-0F10-4060-832A-E3E4E6A2BD12}"/>
    <cellStyle name="20% - Accent3 4 5 5 3" xfId="7317" xr:uid="{1993B686-2C6D-4876-9AB0-AAACF46184A1}"/>
    <cellStyle name="20% - Accent3 4 5 6" xfId="7318" xr:uid="{F15E9B97-DAF4-4A4D-805C-CEBBAB681398}"/>
    <cellStyle name="20% - Accent3 4 5 6 2" xfId="7319" xr:uid="{8E7A9A3B-7F43-47A9-8434-CAA83E506F35}"/>
    <cellStyle name="20% - Accent3 4 5 7" xfId="7320" xr:uid="{76C35648-D12F-4D22-AD7D-2727E9C10782}"/>
    <cellStyle name="20% - Accent3 4 5 7 2" xfId="7321" xr:uid="{11F5EA0A-634D-48DE-A36A-32A08CDFF637}"/>
    <cellStyle name="20% - Accent3 4 5 8" xfId="7322" xr:uid="{00377583-E8C9-4286-BB63-B52916011CFC}"/>
    <cellStyle name="20% - Accent3 4 5 9" xfId="7323" xr:uid="{F19CF4C9-76B8-4617-8F0A-F58D1D0556DC}"/>
    <cellStyle name="20% - Accent3 4 6" xfId="7324" xr:uid="{C8957D94-72C2-4DC1-99AF-1B9678BFD742}"/>
    <cellStyle name="20% - Accent3 4 6 2" xfId="7325" xr:uid="{FDFC5B98-536F-4258-B2A4-916E5660EDEB}"/>
    <cellStyle name="20% - Accent3 4 6 2 2" xfId="7326" xr:uid="{DB765C8F-C03F-4B8E-8D8E-8EE5FF8513DB}"/>
    <cellStyle name="20% - Accent3 4 6 2 2 2" xfId="7327" xr:uid="{1E837B19-4619-4875-B831-1CD621DDB6E6}"/>
    <cellStyle name="20% - Accent3 4 6 2 2 2 2" xfId="7328" xr:uid="{295EDCF3-E724-4D59-AF7C-2DBDA79E3B49}"/>
    <cellStyle name="20% - Accent3 4 6 2 2 2 2 2" xfId="7329" xr:uid="{4DB8AF84-6813-485B-BEA9-C5B9372AF6F9}"/>
    <cellStyle name="20% - Accent3 4 6 2 2 2 3" xfId="7330" xr:uid="{81BD9D7C-ED02-46B0-87E6-3F99BCF72821}"/>
    <cellStyle name="20% - Accent3 4 6 2 2 3" xfId="7331" xr:uid="{3B55ACA2-8A32-446F-A8D5-79E9F4086DBA}"/>
    <cellStyle name="20% - Accent3 4 6 2 2 3 2" xfId="7332" xr:uid="{9961734C-7D7B-4982-B599-6500A04F6814}"/>
    <cellStyle name="20% - Accent3 4 6 2 2 4" xfId="7333" xr:uid="{76AE7491-E396-4E70-A18E-41DD981606F8}"/>
    <cellStyle name="20% - Accent3 4 6 2 3" xfId="7334" xr:uid="{915CA758-40BB-48F8-A028-8D439E660DCB}"/>
    <cellStyle name="20% - Accent3 4 6 2 3 2" xfId="7335" xr:uid="{15B6F100-3912-4458-9C23-222FA688A852}"/>
    <cellStyle name="20% - Accent3 4 6 2 3 2 2" xfId="7336" xr:uid="{78767764-68C9-4FA3-BD88-A31D520AC47A}"/>
    <cellStyle name="20% - Accent3 4 6 2 3 3" xfId="7337" xr:uid="{6BBF3DBE-0DD9-42C7-A8D8-2B987437C060}"/>
    <cellStyle name="20% - Accent3 4 6 2 4" xfId="7338" xr:uid="{19B0005B-BD7B-430C-8A86-55AA06991839}"/>
    <cellStyle name="20% - Accent3 4 6 2 4 2" xfId="7339" xr:uid="{8D18660C-0540-4FD3-80B0-CF6F21A9AD10}"/>
    <cellStyle name="20% - Accent3 4 6 2 5" xfId="7340" xr:uid="{BEDCEDE0-8888-4A32-A66A-B7C573F9C5E8}"/>
    <cellStyle name="20% - Accent3 4 6 3" xfId="7341" xr:uid="{C273195B-CF84-4C1A-A4EC-76481BC7ABB0}"/>
    <cellStyle name="20% - Accent3 4 6 3 2" xfId="7342" xr:uid="{1235FAEC-7365-41E7-B805-BB3970FD51C1}"/>
    <cellStyle name="20% - Accent3 4 6 3 2 2" xfId="7343" xr:uid="{1BB9E483-BADD-4071-95D5-A907558AD276}"/>
    <cellStyle name="20% - Accent3 4 6 3 2 2 2" xfId="7344" xr:uid="{25CF359E-5795-4054-B5C8-CCF33A4C7061}"/>
    <cellStyle name="20% - Accent3 4 6 3 2 3" xfId="7345" xr:uid="{3BE58D13-38EE-4C6F-B61B-8D467007CDCE}"/>
    <cellStyle name="20% - Accent3 4 6 3 3" xfId="7346" xr:uid="{CF9F8669-17C2-4CEF-B4A1-54164AB1CC49}"/>
    <cellStyle name="20% - Accent3 4 6 3 3 2" xfId="7347" xr:uid="{ED0B52EF-A653-4C96-B6BE-AD3D2ED6879C}"/>
    <cellStyle name="20% - Accent3 4 6 3 4" xfId="7348" xr:uid="{F3641301-767C-4B0B-A443-0ADBE22975AE}"/>
    <cellStyle name="20% - Accent3 4 6 4" xfId="7349" xr:uid="{B8C0955B-A0E7-41DA-A197-D79DADD89241}"/>
    <cellStyle name="20% - Accent3 4 6 4 2" xfId="7350" xr:uid="{C626C2B1-C5EF-4EBA-AACE-4147475D9F01}"/>
    <cellStyle name="20% - Accent3 4 6 4 2 2" xfId="7351" xr:uid="{01CC365A-07A4-4FC6-B03D-196392205C0A}"/>
    <cellStyle name="20% - Accent3 4 6 4 3" xfId="7352" xr:uid="{4C12BD8D-5F97-46AA-ACB1-15B96358F30D}"/>
    <cellStyle name="20% - Accent3 4 6 5" xfId="7353" xr:uid="{9F5986E7-3E63-4D86-9573-8E40F7E6877A}"/>
    <cellStyle name="20% - Accent3 4 6 5 2" xfId="7354" xr:uid="{7FF408BE-2427-4BD3-9E15-D8C668C7BC7D}"/>
    <cellStyle name="20% - Accent3 4 6 6" xfId="7355" xr:uid="{B2B9C2B4-E0B1-4247-ACE5-65EAAD75D686}"/>
    <cellStyle name="20% - Accent3 4 6 6 2" xfId="7356" xr:uid="{B467D7C3-F36E-4354-B829-DD253E3856E5}"/>
    <cellStyle name="20% - Accent3 4 6 7" xfId="7357" xr:uid="{F755D813-5D86-40C6-BABA-5DDC8ED6D61B}"/>
    <cellStyle name="20% - Accent3 4 6 8" xfId="7358" xr:uid="{8E4954A4-F8D9-485E-A791-B7EC06DF149A}"/>
    <cellStyle name="20% - Accent3 4 7" xfId="7359" xr:uid="{06EA2D39-5513-4716-8CC7-1B97268B0A13}"/>
    <cellStyle name="20% - Accent3 4 7 2" xfId="7360" xr:uid="{0904D3CD-CF37-4DCC-A384-DB616D11DABC}"/>
    <cellStyle name="20% - Accent3 4 7 2 2" xfId="7361" xr:uid="{E8B94C04-4BCA-4288-9ADE-ED51CF818234}"/>
    <cellStyle name="20% - Accent3 4 7 2 2 2" xfId="7362" xr:uid="{B2ED4D8F-A2AA-4144-B9D3-D650C6825AA8}"/>
    <cellStyle name="20% - Accent3 4 7 2 2 2 2" xfId="7363" xr:uid="{AE14D24B-2160-4C74-8654-6174FEC61861}"/>
    <cellStyle name="20% - Accent3 4 7 2 2 3" xfId="7364" xr:uid="{393D8F3C-2FF7-4417-8DB5-72D6D03F1F03}"/>
    <cellStyle name="20% - Accent3 4 7 2 3" xfId="7365" xr:uid="{14014140-453B-4366-B54E-A5A11E95CB18}"/>
    <cellStyle name="20% - Accent3 4 7 2 3 2" xfId="7366" xr:uid="{0E87F35C-0373-4352-B156-DDE0DE1DDF8A}"/>
    <cellStyle name="20% - Accent3 4 7 2 4" xfId="7367" xr:uid="{989A6C64-21B3-4256-941B-7F355D8450B1}"/>
    <cellStyle name="20% - Accent3 4 7 3" xfId="7368" xr:uid="{7653A857-30A6-44FE-847B-F59782966720}"/>
    <cellStyle name="20% - Accent3 4 7 3 2" xfId="7369" xr:uid="{F139FD5F-757C-48D1-B713-FA2E1BF14CAE}"/>
    <cellStyle name="20% - Accent3 4 7 3 2 2" xfId="7370" xr:uid="{5F34601E-E6E1-41E3-9EDC-26593B0AB815}"/>
    <cellStyle name="20% - Accent3 4 7 3 3" xfId="7371" xr:uid="{589E838A-BB56-46D6-BFA5-BFD9526FB431}"/>
    <cellStyle name="20% - Accent3 4 7 4" xfId="7372" xr:uid="{4ACA7BDF-A6F0-4D5F-BACA-8056641DCF40}"/>
    <cellStyle name="20% - Accent3 4 7 4 2" xfId="7373" xr:uid="{B32DBD54-3146-4780-BA26-83696CC83AD4}"/>
    <cellStyle name="20% - Accent3 4 7 5" xfId="7374" xr:uid="{D4CC5BF5-06E5-4543-9FAF-20B02542D28D}"/>
    <cellStyle name="20% - Accent3 4 8" xfId="7375" xr:uid="{9CAFBF56-4DA8-4B17-B42E-15D277434861}"/>
    <cellStyle name="20% - Accent3 4 8 2" xfId="7376" xr:uid="{34E43700-13F4-40EE-B9B1-AF72CC66E367}"/>
    <cellStyle name="20% - Accent3 4 8 2 2" xfId="7377" xr:uid="{ED2E73B7-0CFE-4028-ADEB-7BFBA9E3F9F5}"/>
    <cellStyle name="20% - Accent3 4 8 2 2 2" xfId="7378" xr:uid="{3164C017-B49A-4078-BCBB-52BA030D679F}"/>
    <cellStyle name="20% - Accent3 4 8 2 2 2 2" xfId="7379" xr:uid="{D90E7AC1-C45E-4E25-962F-A972CF36B768}"/>
    <cellStyle name="20% - Accent3 4 8 2 2 3" xfId="7380" xr:uid="{BF72D361-6C32-4CB3-800D-9234A429BC0D}"/>
    <cellStyle name="20% - Accent3 4 8 2 3" xfId="7381" xr:uid="{12305F87-38E0-4B98-8F41-7401DE249079}"/>
    <cellStyle name="20% - Accent3 4 8 2 3 2" xfId="7382" xr:uid="{A8F90DB8-59FD-41C5-AAD8-FF241ED97CB6}"/>
    <cellStyle name="20% - Accent3 4 8 2 4" xfId="7383" xr:uid="{887700ED-E570-42D6-8A48-EDD893CAA4DA}"/>
    <cellStyle name="20% - Accent3 4 8 3" xfId="7384" xr:uid="{E7A12DA5-C1ED-4B6A-BAEF-9BA3C3A38E02}"/>
    <cellStyle name="20% - Accent3 4 8 3 2" xfId="7385" xr:uid="{6A3F1581-CDD1-4ACD-9B83-BD6F7BBA572B}"/>
    <cellStyle name="20% - Accent3 4 8 3 2 2" xfId="7386" xr:uid="{F41E3CE0-AB30-456C-9436-A1BF41FAF9AA}"/>
    <cellStyle name="20% - Accent3 4 8 3 3" xfId="7387" xr:uid="{C4E613D2-DE44-4250-900C-6AACD0060CE6}"/>
    <cellStyle name="20% - Accent3 4 8 4" xfId="7388" xr:uid="{7D6E58FC-8A46-433F-82CE-38FDBC179EF2}"/>
    <cellStyle name="20% - Accent3 4 8 4 2" xfId="7389" xr:uid="{8EF7A38C-29AB-46C1-B492-BCD8C9EA46FC}"/>
    <cellStyle name="20% - Accent3 4 8 5" xfId="7390" xr:uid="{E8AE4769-F684-45E7-B45B-308283BB8CB0}"/>
    <cellStyle name="20% - Accent3 4 9" xfId="7391" xr:uid="{1D60BA2C-59F2-4D0E-8E61-5EEE4BEEED8C}"/>
    <cellStyle name="20% - Accent3 4 9 2" xfId="7392" xr:uid="{4BB9F730-4499-4B7C-849B-DCDE0D162C58}"/>
    <cellStyle name="20% - Accent3 4 9 2 2" xfId="7393" xr:uid="{4E70794A-A3FB-435E-8AE3-552BE9E5A726}"/>
    <cellStyle name="20% - Accent3 4 9 2 2 2" xfId="7394" xr:uid="{318B2F98-5CE0-4BE2-8828-D5E9C61955C7}"/>
    <cellStyle name="20% - Accent3 4 9 2 2 2 2" xfId="7395" xr:uid="{AAFE877E-15B5-4D0C-92AC-21C1D84ACDF6}"/>
    <cellStyle name="20% - Accent3 4 9 2 2 3" xfId="7396" xr:uid="{F9B12EC2-CD74-430F-8A55-D2780BC19087}"/>
    <cellStyle name="20% - Accent3 4 9 2 3" xfId="7397" xr:uid="{9CF96642-8896-4682-AF2D-7E3ADFACC9A9}"/>
    <cellStyle name="20% - Accent3 4 9 2 3 2" xfId="7398" xr:uid="{6C18E258-9B45-43EB-BD8F-B6016D18180E}"/>
    <cellStyle name="20% - Accent3 4 9 2 4" xfId="7399" xr:uid="{512E2256-15AA-4536-BA3C-F3F377912634}"/>
    <cellStyle name="20% - Accent3 4 9 3" xfId="7400" xr:uid="{1C6C4DBE-F8E5-455B-9EBF-1DCD923D7688}"/>
    <cellStyle name="20% - Accent3 4 9 3 2" xfId="7401" xr:uid="{9D43BC47-86CF-415B-98A9-87F092EF9D6A}"/>
    <cellStyle name="20% - Accent3 4 9 3 2 2" xfId="7402" xr:uid="{5E9BF041-F9E2-4D97-BB03-476C2BA6B8BE}"/>
    <cellStyle name="20% - Accent3 4 9 3 3" xfId="7403" xr:uid="{845589FF-6085-46BA-B716-EB4408B81CAA}"/>
    <cellStyle name="20% - Accent3 4 9 4" xfId="7404" xr:uid="{0C94F9E9-498E-4957-A0D0-CE0136C4EB0E}"/>
    <cellStyle name="20% - Accent3 4 9 4 2" xfId="7405" xr:uid="{25CD968A-1E07-4F0D-A164-678A9D7A0A53}"/>
    <cellStyle name="20% - Accent3 4 9 5" xfId="7406" xr:uid="{8AE44857-A461-46EE-AC10-5AF781FDCD73}"/>
    <cellStyle name="20% - Accent3 4_Asset Register (new)" xfId="7407" xr:uid="{3D986140-3763-4B90-A9B1-83658207758A}"/>
    <cellStyle name="20% - Accent3 5" xfId="7408" xr:uid="{AF1698C5-B447-448F-8DDC-997B55A4DD43}"/>
    <cellStyle name="20% - Accent3 5 10" xfId="7409" xr:uid="{F6B73213-5A43-4908-8124-36165B0201CA}"/>
    <cellStyle name="20% - Accent3 5 10 2" xfId="7410" xr:uid="{21A1B641-FF43-44D4-8834-B9E0F98D94CD}"/>
    <cellStyle name="20% - Accent3 5 11" xfId="7411" xr:uid="{B9C43D1F-1B24-4857-A0BC-097A615EA5F8}"/>
    <cellStyle name="20% - Accent3 5 12" xfId="7412" xr:uid="{60A02788-8370-48E2-950C-15FB0F98ACCE}"/>
    <cellStyle name="20% - Accent3 5 2" xfId="7413" xr:uid="{23D3989B-8BE9-4A54-B245-5DB32273640D}"/>
    <cellStyle name="20% - Accent3 5 2 10" xfId="7414" xr:uid="{0EE3B79F-C458-4AA7-8924-E8D01F49236B}"/>
    <cellStyle name="20% - Accent3 5 2 11" xfId="7415" xr:uid="{34042991-534D-4321-B7D5-4C900ACF9A36}"/>
    <cellStyle name="20% - Accent3 5 2 2" xfId="7416" xr:uid="{9432B1AF-4820-4F33-9392-1D48506E4A4F}"/>
    <cellStyle name="20% - Accent3 5 2 2 2" xfId="7417" xr:uid="{4403792A-F0F8-40C9-9A54-621294CD8F3D}"/>
    <cellStyle name="20% - Accent3 5 2 2 2 2" xfId="7418" xr:uid="{A164DE9D-CA50-45E4-AEA2-421ED598C221}"/>
    <cellStyle name="20% - Accent3 5 2 2 2 2 2" xfId="7419" xr:uid="{AE95C59B-1EFA-42AF-AEC2-42E4EE132334}"/>
    <cellStyle name="20% - Accent3 5 2 2 2 2 2 2" xfId="7420" xr:uid="{B14D1885-1B87-4E6A-B75C-F50A82900B2A}"/>
    <cellStyle name="20% - Accent3 5 2 2 2 2 3" xfId="7421" xr:uid="{73FEAF2E-A788-413B-8432-3A37EA4AFF6E}"/>
    <cellStyle name="20% - Accent3 5 2 2 2 3" xfId="7422" xr:uid="{4E56014C-E839-4F50-B827-61AFC69BBF67}"/>
    <cellStyle name="20% - Accent3 5 2 2 2 3 2" xfId="7423" xr:uid="{9864BF67-E144-4767-B636-5797D5084F6E}"/>
    <cellStyle name="20% - Accent3 5 2 2 2 4" xfId="7424" xr:uid="{4BD5ACE2-E70A-4737-AABA-3130DF877611}"/>
    <cellStyle name="20% - Accent3 5 2 2 2 5" xfId="7425" xr:uid="{801BB7AF-1BF9-4BA0-8EE7-DB69BBADA8EE}"/>
    <cellStyle name="20% - Accent3 5 2 2 3" xfId="7426" xr:uid="{39CC631E-34D8-45B7-8725-163E498AC024}"/>
    <cellStyle name="20% - Accent3 5 2 2 3 2" xfId="7427" xr:uid="{5ABFBA6B-E21D-4AD4-A5B2-2AFD297FE962}"/>
    <cellStyle name="20% - Accent3 5 2 2 3 2 2" xfId="7428" xr:uid="{E9D6A83E-F88D-4967-B79E-933FDF7A2A3B}"/>
    <cellStyle name="20% - Accent3 5 2 2 3 3" xfId="7429" xr:uid="{CB5A0588-D574-4604-8034-E0E5844FA1E4}"/>
    <cellStyle name="20% - Accent3 5 2 2 4" xfId="7430" xr:uid="{15A076B2-2B61-4D43-AC32-5E6E27355922}"/>
    <cellStyle name="20% - Accent3 5 2 2 4 2" xfId="7431" xr:uid="{206207A0-F740-4F7E-8134-B7C2499D7A79}"/>
    <cellStyle name="20% - Accent3 5 2 2 5" xfId="7432" xr:uid="{FA7F18A1-9CE5-4973-96A7-3757528A30C1}"/>
    <cellStyle name="20% - Accent3 5 2 2 5 2" xfId="7433" xr:uid="{2E1F17FA-2770-43ED-B3F7-7ED53895B0F9}"/>
    <cellStyle name="20% - Accent3 5 2 2 6" xfId="7434" xr:uid="{714FF45A-F3E8-4885-BCEF-417F3CA6AF8F}"/>
    <cellStyle name="20% - Accent3 5 2 2 7" xfId="7435" xr:uid="{3BB85572-6667-4231-8FBC-8D599CBA0E2D}"/>
    <cellStyle name="20% - Accent3 5 2 3" xfId="7436" xr:uid="{5C9BC0EC-4044-415F-96B8-6DA9E049CE6E}"/>
    <cellStyle name="20% - Accent3 5 2 3 2" xfId="7437" xr:uid="{65F1B8A6-A142-4FFC-A391-2C58D0EF7BBE}"/>
    <cellStyle name="20% - Accent3 5 2 3 2 2" xfId="7438" xr:uid="{C54F1FDB-0C4F-4F2E-B4B4-738A2E3ADB14}"/>
    <cellStyle name="20% - Accent3 5 2 3 2 2 2" xfId="7439" xr:uid="{2274D275-36E5-449A-8E7D-9690FD7B2195}"/>
    <cellStyle name="20% - Accent3 5 2 3 2 2 2 2" xfId="7440" xr:uid="{D05F7CD6-B56F-4A56-B449-44E3875F0E77}"/>
    <cellStyle name="20% - Accent3 5 2 3 2 2 3" xfId="7441" xr:uid="{69635C76-3312-4718-9870-515348D906C1}"/>
    <cellStyle name="20% - Accent3 5 2 3 2 3" xfId="7442" xr:uid="{9C21C479-28ED-4C4E-98B7-BD701715E71F}"/>
    <cellStyle name="20% - Accent3 5 2 3 2 3 2" xfId="7443" xr:uid="{2882DE29-446E-43D9-99F9-86DB1FFB5E92}"/>
    <cellStyle name="20% - Accent3 5 2 3 2 4" xfId="7444" xr:uid="{DEC0DFEC-5074-4AE3-B946-64F9CE7B3C4C}"/>
    <cellStyle name="20% - Accent3 5 2 3 2 5" xfId="7445" xr:uid="{150E6F56-96F7-4439-ABC0-373649F30967}"/>
    <cellStyle name="20% - Accent3 5 2 3 3" xfId="7446" xr:uid="{AC532C1E-78AB-4C15-AE50-30D5BFAC6506}"/>
    <cellStyle name="20% - Accent3 5 2 3 3 2" xfId="7447" xr:uid="{31AB9B07-473F-453B-814C-49BB73E6D5C9}"/>
    <cellStyle name="20% - Accent3 5 2 3 3 2 2" xfId="7448" xr:uid="{0F01E24E-67E4-443F-9C62-ECE36F195D7F}"/>
    <cellStyle name="20% - Accent3 5 2 3 3 3" xfId="7449" xr:uid="{E3DF809B-5E16-4116-838D-C67F46B3A01C}"/>
    <cellStyle name="20% - Accent3 5 2 3 4" xfId="7450" xr:uid="{B45A155B-9086-4CEC-9244-04C6921E45CE}"/>
    <cellStyle name="20% - Accent3 5 2 3 4 2" xfId="7451" xr:uid="{3F840E73-FB48-4C4A-A6D6-A480DAD61251}"/>
    <cellStyle name="20% - Accent3 5 2 3 5" xfId="7452" xr:uid="{4E96B0B1-314E-40F5-88D5-B633E4947F81}"/>
    <cellStyle name="20% - Accent3 5 2 3 6" xfId="7453" xr:uid="{F8B1A4F0-4C73-42BA-8185-3AD96A2551D5}"/>
    <cellStyle name="20% - Accent3 5 2 4" xfId="7454" xr:uid="{3D32EB7B-B736-426B-BB77-82B6CCB7F5F2}"/>
    <cellStyle name="20% - Accent3 5 2 4 2" xfId="7455" xr:uid="{9F541207-DD09-46F8-89A9-9EC590A91C14}"/>
    <cellStyle name="20% - Accent3 5 2 4 2 2" xfId="7456" xr:uid="{6D21F845-CCAF-4B8B-849B-CCC7C3873773}"/>
    <cellStyle name="20% - Accent3 5 2 4 2 2 2" xfId="7457" xr:uid="{ECE14736-3434-430C-952B-9EDC9E42FF1B}"/>
    <cellStyle name="20% - Accent3 5 2 4 2 2 2 2" xfId="7458" xr:uid="{284245B2-B83A-4E3B-A982-44E7CBCBBB16}"/>
    <cellStyle name="20% - Accent3 5 2 4 2 2 3" xfId="7459" xr:uid="{332B5D5B-95AE-4A45-A16F-DEF254BA0328}"/>
    <cellStyle name="20% - Accent3 5 2 4 2 3" xfId="7460" xr:uid="{96631AC0-5D1E-4409-9AF1-3B4D6F654404}"/>
    <cellStyle name="20% - Accent3 5 2 4 2 3 2" xfId="7461" xr:uid="{8EAA61DD-54AD-4F10-B9D1-40DC08B879E1}"/>
    <cellStyle name="20% - Accent3 5 2 4 2 4" xfId="7462" xr:uid="{747F3835-4E88-4E0E-BF6B-895B07DED60E}"/>
    <cellStyle name="20% - Accent3 5 2 4 3" xfId="7463" xr:uid="{9EE5CFD2-A804-4407-A581-70D2CB5D8687}"/>
    <cellStyle name="20% - Accent3 5 2 4 3 2" xfId="7464" xr:uid="{FC48BA7F-C18B-48FF-8718-811B762E1460}"/>
    <cellStyle name="20% - Accent3 5 2 4 3 2 2" xfId="7465" xr:uid="{9EDE9341-9497-4616-87F4-B1905B6CBF29}"/>
    <cellStyle name="20% - Accent3 5 2 4 3 3" xfId="7466" xr:uid="{9735D20C-103A-4F04-845E-131575A94675}"/>
    <cellStyle name="20% - Accent3 5 2 4 4" xfId="7467" xr:uid="{6D4A30C5-A1CB-4882-93A6-FB6F7BD581E9}"/>
    <cellStyle name="20% - Accent3 5 2 4 4 2" xfId="7468" xr:uid="{35ED86D6-631E-46BD-9D47-2FF7F0001D27}"/>
    <cellStyle name="20% - Accent3 5 2 4 5" xfId="7469" xr:uid="{2DD99AA3-69BA-45ED-A2FC-3A57491BBD4A}"/>
    <cellStyle name="20% - Accent3 5 2 4 6" xfId="7470" xr:uid="{F1E7A7B5-AFEC-4245-9CC9-B05E9C70EE69}"/>
    <cellStyle name="20% - Accent3 5 2 5" xfId="7471" xr:uid="{934B4635-F56E-49F5-B637-EAC325667C80}"/>
    <cellStyle name="20% - Accent3 5 2 5 2" xfId="7472" xr:uid="{6BF62897-3A42-4B20-AC00-BA6493601188}"/>
    <cellStyle name="20% - Accent3 5 2 5 2 2" xfId="7473" xr:uid="{36AB96F2-D3F8-4A35-AEF2-A5F46471F598}"/>
    <cellStyle name="20% - Accent3 5 2 5 2 2 2" xfId="7474" xr:uid="{E867A4CF-A53F-4416-A37E-573A44E93217}"/>
    <cellStyle name="20% - Accent3 5 2 5 2 2 2 2" xfId="7475" xr:uid="{DE495947-4751-428C-B872-518370B10FE2}"/>
    <cellStyle name="20% - Accent3 5 2 5 2 2 3" xfId="7476" xr:uid="{ADC1A04D-95F4-4831-9AE3-64403DEEE6B3}"/>
    <cellStyle name="20% - Accent3 5 2 5 2 3" xfId="7477" xr:uid="{9388F537-7A90-4E2A-8DD3-AEDB243071F0}"/>
    <cellStyle name="20% - Accent3 5 2 5 2 3 2" xfId="7478" xr:uid="{286FC673-2838-42C6-9CB1-FD80D0910FA7}"/>
    <cellStyle name="20% - Accent3 5 2 5 2 4" xfId="7479" xr:uid="{91DE41C5-7C61-4D17-B9BE-69E2653C0359}"/>
    <cellStyle name="20% - Accent3 5 2 5 3" xfId="7480" xr:uid="{B6D65E30-A2E9-4CFC-A885-BEDB402C692A}"/>
    <cellStyle name="20% - Accent3 5 2 5 3 2" xfId="7481" xr:uid="{32008AFE-E29C-4DB8-B019-1811367B4D50}"/>
    <cellStyle name="20% - Accent3 5 2 5 3 2 2" xfId="7482" xr:uid="{7FF4316D-0351-4466-9E96-037BE15335DE}"/>
    <cellStyle name="20% - Accent3 5 2 5 3 3" xfId="7483" xr:uid="{4D596264-9843-4B25-B4C0-A17A816A897A}"/>
    <cellStyle name="20% - Accent3 5 2 5 4" xfId="7484" xr:uid="{044732B1-0526-41A8-98D0-10F4ADB3BFCD}"/>
    <cellStyle name="20% - Accent3 5 2 5 4 2" xfId="7485" xr:uid="{3A626834-EB3C-4D07-9718-F1C78990CE44}"/>
    <cellStyle name="20% - Accent3 5 2 5 5" xfId="7486" xr:uid="{02A965F4-C3B6-4291-B22E-5ED60F9F5C42}"/>
    <cellStyle name="20% - Accent3 5 2 6" xfId="7487" xr:uid="{19121226-4171-4B32-A21D-8CD4E5DA0B88}"/>
    <cellStyle name="20% - Accent3 5 2 6 2" xfId="7488" xr:uid="{765401FC-F1C0-4E6C-97FE-2511D81C1C47}"/>
    <cellStyle name="20% - Accent3 5 2 6 2 2" xfId="7489" xr:uid="{A8167FD4-B824-4AFF-BC04-55AF7A91C1BE}"/>
    <cellStyle name="20% - Accent3 5 2 6 2 2 2" xfId="7490" xr:uid="{41DF1EF1-EB39-42CB-AFE5-A03E10D62E9E}"/>
    <cellStyle name="20% - Accent3 5 2 6 2 3" xfId="7491" xr:uid="{D7D8ADE8-C1E3-4274-9DA1-CDCE15240925}"/>
    <cellStyle name="20% - Accent3 5 2 6 3" xfId="7492" xr:uid="{445600A4-EA0C-46D7-9615-2D924250E835}"/>
    <cellStyle name="20% - Accent3 5 2 6 3 2" xfId="7493" xr:uid="{BD0AD319-33F2-4689-807B-2E7A55857C85}"/>
    <cellStyle name="20% - Accent3 5 2 6 4" xfId="7494" xr:uid="{BD401556-7FF8-4AB1-9358-661C62FF766C}"/>
    <cellStyle name="20% - Accent3 5 2 7" xfId="7495" xr:uid="{3B7C7498-375D-454C-B81E-CCAA144A58F8}"/>
    <cellStyle name="20% - Accent3 5 2 7 2" xfId="7496" xr:uid="{80F446D3-C669-4726-9D34-BFE37B5E4A42}"/>
    <cellStyle name="20% - Accent3 5 2 7 2 2" xfId="7497" xr:uid="{6010B242-7C33-4813-BEA2-406A761B7E50}"/>
    <cellStyle name="20% - Accent3 5 2 7 3" xfId="7498" xr:uid="{AA860E29-86E5-4E5F-BCFB-C4354675D2CB}"/>
    <cellStyle name="20% - Accent3 5 2 8" xfId="7499" xr:uid="{486B497F-7ECF-403A-BE96-76122F4C41E5}"/>
    <cellStyle name="20% - Accent3 5 2 8 2" xfId="7500" xr:uid="{7BD165E3-5925-42F4-8B79-34C41D2B8EDE}"/>
    <cellStyle name="20% - Accent3 5 2 9" xfId="7501" xr:uid="{107C78D0-4A67-4379-AF1A-8821EB21A7E4}"/>
    <cellStyle name="20% - Accent3 5 2 9 2" xfId="7502" xr:uid="{39890ABA-32FB-4661-8420-0F8B84395B63}"/>
    <cellStyle name="20% - Accent3 5 3" xfId="7503" xr:uid="{95EC3F1E-6C8B-4BAF-8EB0-DC33810F279D}"/>
    <cellStyle name="20% - Accent3 5 3 2" xfId="7504" xr:uid="{4FE1A901-A355-445A-9D18-EA6D7B81C91A}"/>
    <cellStyle name="20% - Accent3 5 3 2 2" xfId="7505" xr:uid="{0B915854-FFCB-4435-AFB5-44F5E64E80CA}"/>
    <cellStyle name="20% - Accent3 5 3 2 2 2" xfId="7506" xr:uid="{ED0BE9D7-0DCE-4055-9F25-21ABCAFBD7CE}"/>
    <cellStyle name="20% - Accent3 5 3 2 2 2 2" xfId="7507" xr:uid="{D84260E5-8F69-44DC-BD34-05CDA9C84F24}"/>
    <cellStyle name="20% - Accent3 5 3 2 2 3" xfId="7508" xr:uid="{089CB336-7405-4999-8E90-7A691F278C79}"/>
    <cellStyle name="20% - Accent3 5 3 2 3" xfId="7509" xr:uid="{7F03CEC9-1413-48E6-B96E-50BEB770AFB5}"/>
    <cellStyle name="20% - Accent3 5 3 2 3 2" xfId="7510" xr:uid="{A3338694-C118-4D80-98FD-90A44E65F4AF}"/>
    <cellStyle name="20% - Accent3 5 3 2 4" xfId="7511" xr:uid="{3EC2CF28-F01B-46E9-817B-34AF4B35B2E4}"/>
    <cellStyle name="20% - Accent3 5 3 2 5" xfId="7512" xr:uid="{F9FD1EBB-428D-45AA-85F4-DC1793B332C8}"/>
    <cellStyle name="20% - Accent3 5 3 3" xfId="7513" xr:uid="{0097383A-4F4D-400C-913D-0BF9C6063848}"/>
    <cellStyle name="20% - Accent3 5 3 3 2" xfId="7514" xr:uid="{46FE22C4-487C-48ED-996A-B5258B5F2586}"/>
    <cellStyle name="20% - Accent3 5 3 3 2 2" xfId="7515" xr:uid="{FDED6D7B-0A0B-47D5-8C53-AB613342930A}"/>
    <cellStyle name="20% - Accent3 5 3 3 3" xfId="7516" xr:uid="{F6B08E33-69ED-477E-A3E2-4FEFE0181E9C}"/>
    <cellStyle name="20% - Accent3 5 3 4" xfId="7517" xr:uid="{C4010DDB-5A17-47F6-A424-FCB1A506B9B8}"/>
    <cellStyle name="20% - Accent3 5 3 4 2" xfId="7518" xr:uid="{9A36263C-A789-46F5-89AA-0EA3940566D6}"/>
    <cellStyle name="20% - Accent3 5 3 5" xfId="7519" xr:uid="{C3B0A695-0072-4557-BF10-5BBB4F87411A}"/>
    <cellStyle name="20% - Accent3 5 3 5 2" xfId="7520" xr:uid="{12686046-FB66-4D36-BAC9-1EA26159F1FA}"/>
    <cellStyle name="20% - Accent3 5 3 6" xfId="7521" xr:uid="{73A7547C-0F68-4383-8241-82E3D846B509}"/>
    <cellStyle name="20% - Accent3 5 3 7" xfId="7522" xr:uid="{5225CDF0-57CC-4DE4-855D-ED75B94044CC}"/>
    <cellStyle name="20% - Accent3 5 4" xfId="7523" xr:uid="{F1E113A4-4EB4-467C-BAFF-F3B314BAF744}"/>
    <cellStyle name="20% - Accent3 5 4 2" xfId="7524" xr:uid="{6AF94C2E-3270-410D-9713-FCBBDEEDB93A}"/>
    <cellStyle name="20% - Accent3 5 4 2 2" xfId="7525" xr:uid="{BCF7D291-8B72-4356-A396-7923E7409F6C}"/>
    <cellStyle name="20% - Accent3 5 4 2 2 2" xfId="7526" xr:uid="{5BC83BB4-AB3E-45D2-9AA8-23A9E65FF134}"/>
    <cellStyle name="20% - Accent3 5 4 2 2 2 2" xfId="7527" xr:uid="{212966C5-CBB7-4913-BE61-2522C9699ED8}"/>
    <cellStyle name="20% - Accent3 5 4 2 2 3" xfId="7528" xr:uid="{13A0F361-116E-4CA1-9135-96C0B73FBB10}"/>
    <cellStyle name="20% - Accent3 5 4 2 3" xfId="7529" xr:uid="{ECB979A9-AB24-4F17-A55C-57FAA5D19D9E}"/>
    <cellStyle name="20% - Accent3 5 4 2 3 2" xfId="7530" xr:uid="{96B5B685-2636-4AC6-A735-E2200947E556}"/>
    <cellStyle name="20% - Accent3 5 4 2 4" xfId="7531" xr:uid="{3492638C-71C9-413C-9EFA-EEDBA3CFB8DD}"/>
    <cellStyle name="20% - Accent3 5 4 2 5" xfId="7532" xr:uid="{27F3891F-753D-4D58-94DC-21D985BA8311}"/>
    <cellStyle name="20% - Accent3 5 4 3" xfId="7533" xr:uid="{F91F41F6-23B7-4602-9997-77B82BC81746}"/>
    <cellStyle name="20% - Accent3 5 4 3 2" xfId="7534" xr:uid="{2C0F793F-85B0-43F5-A228-7E4DF93C166E}"/>
    <cellStyle name="20% - Accent3 5 4 3 2 2" xfId="7535" xr:uid="{A7B68EC7-181A-4D60-8117-1AE3544FA0DD}"/>
    <cellStyle name="20% - Accent3 5 4 3 3" xfId="7536" xr:uid="{CE033EAD-59F7-46E9-B594-46872B33531F}"/>
    <cellStyle name="20% - Accent3 5 4 4" xfId="7537" xr:uid="{92E0B2BC-90FC-4987-98D1-DAC3E877EA5F}"/>
    <cellStyle name="20% - Accent3 5 4 4 2" xfId="7538" xr:uid="{6F74801C-9552-4948-8CBB-559D7858A9D3}"/>
    <cellStyle name="20% - Accent3 5 4 5" xfId="7539" xr:uid="{D59F4CE4-2730-43EF-8D86-04DA9E67FC32}"/>
    <cellStyle name="20% - Accent3 5 4 6" xfId="7540" xr:uid="{BF3AF6D3-B226-4414-BC61-D5813CB5998A}"/>
    <cellStyle name="20% - Accent3 5 5" xfId="7541" xr:uid="{F42728E0-A05C-4399-9853-4BB01ABC7EB5}"/>
    <cellStyle name="20% - Accent3 5 5 2" xfId="7542" xr:uid="{957AC553-AB9E-4BD5-82E3-0F8B683C5B4B}"/>
    <cellStyle name="20% - Accent3 5 5 2 2" xfId="7543" xr:uid="{50C1A319-225E-40DC-90B7-E1DC6FFD039F}"/>
    <cellStyle name="20% - Accent3 5 5 2 2 2" xfId="7544" xr:uid="{4AC81951-4527-4A58-97DE-87B61AEF1E47}"/>
    <cellStyle name="20% - Accent3 5 5 2 2 2 2" xfId="7545" xr:uid="{2475BF51-1250-44E2-9082-9A4A406F10DE}"/>
    <cellStyle name="20% - Accent3 5 5 2 2 3" xfId="7546" xr:uid="{88C1BE49-68B5-416D-9450-68DA9482B84F}"/>
    <cellStyle name="20% - Accent3 5 5 2 3" xfId="7547" xr:uid="{B2F74938-C121-4745-B646-3D670B0A5281}"/>
    <cellStyle name="20% - Accent3 5 5 2 3 2" xfId="7548" xr:uid="{F3BBBE7C-D642-48F3-B0DF-A60F9B2B6935}"/>
    <cellStyle name="20% - Accent3 5 5 2 4" xfId="7549" xr:uid="{C1B05294-7DA1-4C0B-99ED-5C42892D7F8F}"/>
    <cellStyle name="20% - Accent3 5 5 3" xfId="7550" xr:uid="{6121E5D7-A1F5-4631-8B17-2E0EEA4605D4}"/>
    <cellStyle name="20% - Accent3 5 5 3 2" xfId="7551" xr:uid="{8E125894-F1E9-4684-8E62-596451335845}"/>
    <cellStyle name="20% - Accent3 5 5 3 2 2" xfId="7552" xr:uid="{FDFFCD27-AC71-4313-9E5F-B948F8DE5A82}"/>
    <cellStyle name="20% - Accent3 5 5 3 3" xfId="7553" xr:uid="{88643A11-757F-4CC4-AA0B-3870575E7007}"/>
    <cellStyle name="20% - Accent3 5 5 4" xfId="7554" xr:uid="{53060988-17D1-4D66-88F6-A808CED9F7C2}"/>
    <cellStyle name="20% - Accent3 5 5 4 2" xfId="7555" xr:uid="{E90C4660-3B11-4AD3-B2D6-54E3DDDC97B1}"/>
    <cellStyle name="20% - Accent3 5 5 5" xfId="7556" xr:uid="{2734E429-873B-40F5-B752-46A73BC29365}"/>
    <cellStyle name="20% - Accent3 5 5 6" xfId="7557" xr:uid="{540857B9-FCF0-4AFC-9BA4-4316971EDC8A}"/>
    <cellStyle name="20% - Accent3 5 6" xfId="7558" xr:uid="{23061B86-4C8B-4BA0-9F7C-BE9876B6C28B}"/>
    <cellStyle name="20% - Accent3 5 6 2" xfId="7559" xr:uid="{7FB54558-AB4A-4F1B-BEDD-608B7AAC1D45}"/>
    <cellStyle name="20% - Accent3 5 6 2 2" xfId="7560" xr:uid="{2FE39BF5-592E-4F74-A1F5-B47DA4549AA9}"/>
    <cellStyle name="20% - Accent3 5 6 2 2 2" xfId="7561" xr:uid="{9B799DE2-6BD2-487C-B3A2-897EA1F70BF4}"/>
    <cellStyle name="20% - Accent3 5 6 2 2 2 2" xfId="7562" xr:uid="{D3CEB1CA-591E-41F7-9672-9CEAD9C905FD}"/>
    <cellStyle name="20% - Accent3 5 6 2 2 3" xfId="7563" xr:uid="{97C51CEE-2717-40E5-8A52-4393ED2685E9}"/>
    <cellStyle name="20% - Accent3 5 6 2 3" xfId="7564" xr:uid="{50C38993-292D-47D6-B685-E809AC69F2EC}"/>
    <cellStyle name="20% - Accent3 5 6 2 3 2" xfId="7565" xr:uid="{E3770BD1-EAE4-4124-8C99-6CD63F809EFE}"/>
    <cellStyle name="20% - Accent3 5 6 2 4" xfId="7566" xr:uid="{B635AD97-F26D-47FC-8112-C8E771A32A4C}"/>
    <cellStyle name="20% - Accent3 5 6 3" xfId="7567" xr:uid="{6E105E76-2556-4AEA-9591-8B626252D3CB}"/>
    <cellStyle name="20% - Accent3 5 6 3 2" xfId="7568" xr:uid="{FE8FBAD9-3AE3-4EB5-96E4-5959894AFCB6}"/>
    <cellStyle name="20% - Accent3 5 6 3 2 2" xfId="7569" xr:uid="{C21A602E-1F72-40B4-8C63-3B4FC7B2479D}"/>
    <cellStyle name="20% - Accent3 5 6 3 3" xfId="7570" xr:uid="{D3CCBE5C-08DD-44EF-AE77-EAEBE8478EE6}"/>
    <cellStyle name="20% - Accent3 5 6 4" xfId="7571" xr:uid="{19D42D5C-B2A9-4E16-B859-1F8A54EE44B9}"/>
    <cellStyle name="20% - Accent3 5 6 4 2" xfId="7572" xr:uid="{092E396C-DA89-4B9E-979D-F6058FF2F21E}"/>
    <cellStyle name="20% - Accent3 5 6 5" xfId="7573" xr:uid="{11C38BDB-2801-4F0F-ABB7-92B2B25A42FF}"/>
    <cellStyle name="20% - Accent3 5 7" xfId="7574" xr:uid="{59E08F7E-F05A-4526-912A-DBDA594BCB65}"/>
    <cellStyle name="20% - Accent3 5 7 2" xfId="7575" xr:uid="{2F14CF1A-37B3-4026-81C8-9B166C88157B}"/>
    <cellStyle name="20% - Accent3 5 7 2 2" xfId="7576" xr:uid="{DDF2E360-1CAF-4542-8B54-AB75C893A4B9}"/>
    <cellStyle name="20% - Accent3 5 7 2 2 2" xfId="7577" xr:uid="{22916B2F-C778-42F5-A2FC-6DACAEAE9D2E}"/>
    <cellStyle name="20% - Accent3 5 7 2 3" xfId="7578" xr:uid="{8D88283C-DF18-4A56-8D27-807E276516C4}"/>
    <cellStyle name="20% - Accent3 5 7 3" xfId="7579" xr:uid="{4B218C9B-16A0-4ADC-B6B7-403897B1700C}"/>
    <cellStyle name="20% - Accent3 5 7 3 2" xfId="7580" xr:uid="{C2D68968-9B8B-4EB4-9122-FBF02BF79E5B}"/>
    <cellStyle name="20% - Accent3 5 7 4" xfId="7581" xr:uid="{8EF82AA1-6E5E-4F33-8B30-BCF179D3F459}"/>
    <cellStyle name="20% - Accent3 5 8" xfId="7582" xr:uid="{2D5E46AF-7B46-4178-9020-5119CAC3160E}"/>
    <cellStyle name="20% - Accent3 5 8 2" xfId="7583" xr:uid="{F8397D5D-48A6-45F5-8415-D0B827B3DB57}"/>
    <cellStyle name="20% - Accent3 5 8 2 2" xfId="7584" xr:uid="{4650149E-FC58-4BF7-857C-9A96B713C8BE}"/>
    <cellStyle name="20% - Accent3 5 8 3" xfId="7585" xr:uid="{00A46FC0-F43D-490E-9116-7EC12507AEBB}"/>
    <cellStyle name="20% - Accent3 5 9" xfId="7586" xr:uid="{BBD5487C-4406-4C96-BC66-B28D64766FA7}"/>
    <cellStyle name="20% - Accent3 5 9 2" xfId="7587" xr:uid="{51037695-2534-453F-B73C-06A00862CF26}"/>
    <cellStyle name="20% - Accent3 6" xfId="7588" xr:uid="{535310CD-6D3E-416E-B3A2-2F3F79802B6E}"/>
    <cellStyle name="20% - Accent3 6 10" xfId="7589" xr:uid="{908A618F-8CB2-4BAE-AF60-836D0BF02CB7}"/>
    <cellStyle name="20% - Accent3 6 10 2" xfId="7590" xr:uid="{91B489B6-EFAA-46D7-A74C-11A67B4E3781}"/>
    <cellStyle name="20% - Accent3 6 11" xfId="7591" xr:uid="{7BA2E4D2-F929-408C-841C-569EFED69D2B}"/>
    <cellStyle name="20% - Accent3 6 12" xfId="7592" xr:uid="{1A3D939B-4BEA-4828-84B3-3C4064AEFFCE}"/>
    <cellStyle name="20% - Accent3 6 2" xfId="7593" xr:uid="{45C78D46-37E5-43AB-A6F2-59EAD8E6795B}"/>
    <cellStyle name="20% - Accent3 6 2 10" xfId="7594" xr:uid="{7D4B7051-B7D7-4AA5-9F68-E2316EA53A6B}"/>
    <cellStyle name="20% - Accent3 6 2 11" xfId="7595" xr:uid="{755344C7-9B5D-4896-B505-73C3B6265B03}"/>
    <cellStyle name="20% - Accent3 6 2 2" xfId="7596" xr:uid="{5F764E42-51F2-4BB0-AC48-4772405B43DD}"/>
    <cellStyle name="20% - Accent3 6 2 2 2" xfId="7597" xr:uid="{5D364743-81F0-4B1F-BE06-0E8EFF39D20D}"/>
    <cellStyle name="20% - Accent3 6 2 2 2 2" xfId="7598" xr:uid="{E21FF258-2F38-449D-B223-EE8027738688}"/>
    <cellStyle name="20% - Accent3 6 2 2 2 2 2" xfId="7599" xr:uid="{7C85E33D-D80B-4B58-BAC1-B95B466389E2}"/>
    <cellStyle name="20% - Accent3 6 2 2 2 2 2 2" xfId="7600" xr:uid="{70C60038-AD5D-45CF-8EAD-DE26D12A568E}"/>
    <cellStyle name="20% - Accent3 6 2 2 2 2 3" xfId="7601" xr:uid="{54B10A41-C267-48F1-B40A-F68EF6515846}"/>
    <cellStyle name="20% - Accent3 6 2 2 2 3" xfId="7602" xr:uid="{DC986303-D075-4E59-856B-53D97ABD1980}"/>
    <cellStyle name="20% - Accent3 6 2 2 2 3 2" xfId="7603" xr:uid="{D7E47854-85D8-4074-BDA3-A2E65DFDF960}"/>
    <cellStyle name="20% - Accent3 6 2 2 2 4" xfId="7604" xr:uid="{CE6E2137-DDC0-4854-A1D8-316D7F7A7179}"/>
    <cellStyle name="20% - Accent3 6 2 2 2 5" xfId="7605" xr:uid="{94968239-478B-469A-8171-83A2059D7DD1}"/>
    <cellStyle name="20% - Accent3 6 2 2 3" xfId="7606" xr:uid="{B94ED429-BA64-4BBA-9E0B-9690703D4E89}"/>
    <cellStyle name="20% - Accent3 6 2 2 3 2" xfId="7607" xr:uid="{CBC11F83-830B-4525-8392-CA3E332A32A6}"/>
    <cellStyle name="20% - Accent3 6 2 2 3 2 2" xfId="7608" xr:uid="{043D9FE3-7D88-40D1-9B95-76EEF7794997}"/>
    <cellStyle name="20% - Accent3 6 2 2 3 3" xfId="7609" xr:uid="{EBB0CB09-B28C-4790-A6EA-5796898FD367}"/>
    <cellStyle name="20% - Accent3 6 2 2 4" xfId="7610" xr:uid="{6C11F225-BA1D-4F9C-85F9-9C51204BE986}"/>
    <cellStyle name="20% - Accent3 6 2 2 4 2" xfId="7611" xr:uid="{63A531E6-4D94-4D3F-9666-7A19035E2E40}"/>
    <cellStyle name="20% - Accent3 6 2 2 5" xfId="7612" xr:uid="{BF7AC837-9FBF-4794-9B5C-334CE4BAD649}"/>
    <cellStyle name="20% - Accent3 6 2 2 6" xfId="7613" xr:uid="{022FC6AD-BA0C-436E-89DA-A020FB520213}"/>
    <cellStyle name="20% - Accent3 6 2 3" xfId="7614" xr:uid="{FC64C569-9585-47E2-B24F-D53597F9F1A3}"/>
    <cellStyle name="20% - Accent3 6 2 3 2" xfId="7615" xr:uid="{CCA0E028-E797-4529-9FBD-96DEF2505F99}"/>
    <cellStyle name="20% - Accent3 6 2 3 2 2" xfId="7616" xr:uid="{DB2932AC-57E3-4F68-AE20-93FF9FE627A1}"/>
    <cellStyle name="20% - Accent3 6 2 3 2 2 2" xfId="7617" xr:uid="{8EC23F91-01FF-4CD4-9957-5DCCAAE5999E}"/>
    <cellStyle name="20% - Accent3 6 2 3 2 2 2 2" xfId="7618" xr:uid="{9D7495A9-44F4-4FC3-9633-B7327BDC1375}"/>
    <cellStyle name="20% - Accent3 6 2 3 2 2 3" xfId="7619" xr:uid="{C16C9CE0-3F8E-4E28-9E7C-D35844E0BB09}"/>
    <cellStyle name="20% - Accent3 6 2 3 2 3" xfId="7620" xr:uid="{DD183F3A-65DA-4C0A-B078-FDF9E515F07E}"/>
    <cellStyle name="20% - Accent3 6 2 3 2 3 2" xfId="7621" xr:uid="{D5894208-35F2-4FAE-99D2-C5B153A01DFA}"/>
    <cellStyle name="20% - Accent3 6 2 3 2 4" xfId="7622" xr:uid="{E2FDBC97-C9E5-452F-A13B-35E31ACE0C38}"/>
    <cellStyle name="20% - Accent3 6 2 3 2 5" xfId="7623" xr:uid="{F9ECDF1E-330D-422E-B562-54984A8F289B}"/>
    <cellStyle name="20% - Accent3 6 2 3 3" xfId="7624" xr:uid="{64D86E47-9387-485B-A11D-4FA74A0547AF}"/>
    <cellStyle name="20% - Accent3 6 2 3 3 2" xfId="7625" xr:uid="{35EC6C48-A18F-4124-9B48-51DE7F2B5561}"/>
    <cellStyle name="20% - Accent3 6 2 3 3 2 2" xfId="7626" xr:uid="{12945040-7C8B-4787-8805-44E0924CFA42}"/>
    <cellStyle name="20% - Accent3 6 2 3 3 3" xfId="7627" xr:uid="{69813C94-47C0-44FC-9633-8DF9C8A437BD}"/>
    <cellStyle name="20% - Accent3 6 2 3 4" xfId="7628" xr:uid="{30BF02A1-614C-4269-B825-F703D5A39C90}"/>
    <cellStyle name="20% - Accent3 6 2 3 4 2" xfId="7629" xr:uid="{310C8E6D-5F63-4D36-81FF-F9AF0629A6BF}"/>
    <cellStyle name="20% - Accent3 6 2 3 5" xfId="7630" xr:uid="{76861B79-D483-43BE-811E-D157F49F7A54}"/>
    <cellStyle name="20% - Accent3 6 2 3 6" xfId="7631" xr:uid="{8F74587C-08BB-494E-90CD-B17C2D993354}"/>
    <cellStyle name="20% - Accent3 6 2 4" xfId="7632" xr:uid="{62BA7A47-73DB-403C-AA69-10B576191D53}"/>
    <cellStyle name="20% - Accent3 6 2 4 2" xfId="7633" xr:uid="{2056ADF8-84A6-4289-9572-52FCA8801526}"/>
    <cellStyle name="20% - Accent3 6 2 4 2 2" xfId="7634" xr:uid="{B3A787DD-2B23-474E-A974-5A2D9F449AAD}"/>
    <cellStyle name="20% - Accent3 6 2 4 2 2 2" xfId="7635" xr:uid="{3348CCBB-8019-4526-8783-27971D1C466D}"/>
    <cellStyle name="20% - Accent3 6 2 4 2 2 2 2" xfId="7636" xr:uid="{6FF676F7-267B-4013-BE29-0F3777E81E62}"/>
    <cellStyle name="20% - Accent3 6 2 4 2 2 3" xfId="7637" xr:uid="{3799225E-0630-4976-91DC-FA3A77E7A0AC}"/>
    <cellStyle name="20% - Accent3 6 2 4 2 3" xfId="7638" xr:uid="{1C125E91-9FEC-4660-86F2-E4603E194E00}"/>
    <cellStyle name="20% - Accent3 6 2 4 2 3 2" xfId="7639" xr:uid="{178DA284-5723-4517-A531-FD5267A4B4B8}"/>
    <cellStyle name="20% - Accent3 6 2 4 2 4" xfId="7640" xr:uid="{136D848A-6A2D-40E9-B3B2-6C14708C7726}"/>
    <cellStyle name="20% - Accent3 6 2 4 3" xfId="7641" xr:uid="{D8C9BCF1-2A8D-4BA1-8DFE-D15CA3A421DC}"/>
    <cellStyle name="20% - Accent3 6 2 4 3 2" xfId="7642" xr:uid="{702B229D-6B1E-41DE-810B-4C5C533631AF}"/>
    <cellStyle name="20% - Accent3 6 2 4 3 2 2" xfId="7643" xr:uid="{A0339B1D-D8FD-47F7-A022-23BD8DB7DCE8}"/>
    <cellStyle name="20% - Accent3 6 2 4 3 3" xfId="7644" xr:uid="{07B15465-73DA-4DE6-B6AA-A5C2D11543F8}"/>
    <cellStyle name="20% - Accent3 6 2 4 4" xfId="7645" xr:uid="{BCA29AB0-E484-4D5A-9B40-BD3796005EB7}"/>
    <cellStyle name="20% - Accent3 6 2 4 4 2" xfId="7646" xr:uid="{0E8C5118-6032-43A6-ACB9-0A5D5DA53E37}"/>
    <cellStyle name="20% - Accent3 6 2 4 5" xfId="7647" xr:uid="{6777D610-EB62-47EE-82C0-EA46DCBCCCDB}"/>
    <cellStyle name="20% - Accent3 6 2 4 6" xfId="7648" xr:uid="{0A11511D-1049-48ED-9895-40EFAF34EED5}"/>
    <cellStyle name="20% - Accent3 6 2 5" xfId="7649" xr:uid="{16E00707-1C21-46D4-811F-B8ADDE6854D9}"/>
    <cellStyle name="20% - Accent3 6 2 5 2" xfId="7650" xr:uid="{1F86E6D7-23A4-46AD-9514-634003855526}"/>
    <cellStyle name="20% - Accent3 6 2 5 2 2" xfId="7651" xr:uid="{07873528-CFD5-4AAD-B28A-22DF9C746679}"/>
    <cellStyle name="20% - Accent3 6 2 5 2 2 2" xfId="7652" xr:uid="{2920C998-A31C-468E-9232-56EB5A298778}"/>
    <cellStyle name="20% - Accent3 6 2 5 2 2 2 2" xfId="7653" xr:uid="{33563DDF-F03F-40CC-A036-2552A25DE15E}"/>
    <cellStyle name="20% - Accent3 6 2 5 2 2 3" xfId="7654" xr:uid="{C714FB89-445A-4088-9703-BF14D22D8801}"/>
    <cellStyle name="20% - Accent3 6 2 5 2 3" xfId="7655" xr:uid="{492D3176-325B-454B-9DFE-C6E213B15A58}"/>
    <cellStyle name="20% - Accent3 6 2 5 2 3 2" xfId="7656" xr:uid="{80EA721F-4C38-43E6-8CAB-348995942F18}"/>
    <cellStyle name="20% - Accent3 6 2 5 2 4" xfId="7657" xr:uid="{C0B4ED7A-EDD3-4B58-B515-93F3CA13C087}"/>
    <cellStyle name="20% - Accent3 6 2 5 3" xfId="7658" xr:uid="{84049107-66F0-4050-9EB8-3E280197C1C6}"/>
    <cellStyle name="20% - Accent3 6 2 5 3 2" xfId="7659" xr:uid="{E061AE5D-3C32-4A3C-9965-C47C60708736}"/>
    <cellStyle name="20% - Accent3 6 2 5 3 2 2" xfId="7660" xr:uid="{F35E480B-CDBB-4AE8-842C-905F683A9860}"/>
    <cellStyle name="20% - Accent3 6 2 5 3 3" xfId="7661" xr:uid="{8D76105E-0EDC-40CD-AD83-BDE592DF3EEB}"/>
    <cellStyle name="20% - Accent3 6 2 5 4" xfId="7662" xr:uid="{43F6546B-51DB-4A2C-89A8-520FFE538E0F}"/>
    <cellStyle name="20% - Accent3 6 2 5 4 2" xfId="7663" xr:uid="{5DF3EC1D-3BCF-4F50-8E81-53BE90D1995E}"/>
    <cellStyle name="20% - Accent3 6 2 5 5" xfId="7664" xr:uid="{8B198540-2BDE-4DEE-9080-9042B9ED7A3D}"/>
    <cellStyle name="20% - Accent3 6 2 6" xfId="7665" xr:uid="{E1261F73-C98B-4AAB-8D97-04F048C049CA}"/>
    <cellStyle name="20% - Accent3 6 2 6 2" xfId="7666" xr:uid="{696336D9-6FA0-48E1-9681-6D49D59EA469}"/>
    <cellStyle name="20% - Accent3 6 2 6 2 2" xfId="7667" xr:uid="{85538D72-65BE-4325-BD6A-1E460754FB8B}"/>
    <cellStyle name="20% - Accent3 6 2 6 2 2 2" xfId="7668" xr:uid="{ADD887A3-5AF9-470E-98C1-06B436BE15ED}"/>
    <cellStyle name="20% - Accent3 6 2 6 2 3" xfId="7669" xr:uid="{836466F2-913E-4350-9FDC-22B96FEADCEE}"/>
    <cellStyle name="20% - Accent3 6 2 6 3" xfId="7670" xr:uid="{41571C65-6AC4-4D91-B354-318C77BC5462}"/>
    <cellStyle name="20% - Accent3 6 2 6 3 2" xfId="7671" xr:uid="{7042419B-3493-48DC-B72B-9844F19D058A}"/>
    <cellStyle name="20% - Accent3 6 2 6 4" xfId="7672" xr:uid="{A7C4190B-920F-4521-937D-D1677230674C}"/>
    <cellStyle name="20% - Accent3 6 2 7" xfId="7673" xr:uid="{2EB77173-BC2D-42E2-B1D2-508420502B64}"/>
    <cellStyle name="20% - Accent3 6 2 7 2" xfId="7674" xr:uid="{92EC0EFF-90F8-4716-AF4D-586309A7580D}"/>
    <cellStyle name="20% - Accent3 6 2 7 2 2" xfId="7675" xr:uid="{24A8B7D3-839D-4813-89D7-5F51CC8D0847}"/>
    <cellStyle name="20% - Accent3 6 2 7 3" xfId="7676" xr:uid="{D4F68658-4C8C-4A86-8E4B-565072021B6A}"/>
    <cellStyle name="20% - Accent3 6 2 8" xfId="7677" xr:uid="{EA1D8AA6-25BE-4842-820F-955C23F50143}"/>
    <cellStyle name="20% - Accent3 6 2 8 2" xfId="7678" xr:uid="{DEE923F1-B7EF-42A6-8568-EE5FB3C078EB}"/>
    <cellStyle name="20% - Accent3 6 2 9" xfId="7679" xr:uid="{9C1185BD-4F69-4F9F-A2B5-087C76022BB0}"/>
    <cellStyle name="20% - Accent3 6 2 9 2" xfId="7680" xr:uid="{FFA45048-6EC3-46D9-95E1-77BCA4130C57}"/>
    <cellStyle name="20% - Accent3 6 3" xfId="7681" xr:uid="{C458D7E3-91EF-41E9-BFB9-9353CA5BD5F6}"/>
    <cellStyle name="20% - Accent3 6 3 2" xfId="7682" xr:uid="{62A823F3-5B04-4036-80E2-5A35B9BA1AC9}"/>
    <cellStyle name="20% - Accent3 6 3 2 2" xfId="7683" xr:uid="{FC459B8C-41BA-4726-8B49-B7082FAF3099}"/>
    <cellStyle name="20% - Accent3 6 3 2 2 2" xfId="7684" xr:uid="{9E8A0A47-44B9-4113-8794-F78EEFFEF80E}"/>
    <cellStyle name="20% - Accent3 6 3 2 2 2 2" xfId="7685" xr:uid="{FDD72F91-41F5-4BB9-8F94-E5D6E3631D83}"/>
    <cellStyle name="20% - Accent3 6 3 2 2 3" xfId="7686" xr:uid="{89FCAE7D-2FCF-4D45-BDF4-6BFEE98910BA}"/>
    <cellStyle name="20% - Accent3 6 3 2 3" xfId="7687" xr:uid="{20DC1A2C-D09D-4126-8DE7-B5C43BB123BA}"/>
    <cellStyle name="20% - Accent3 6 3 2 3 2" xfId="7688" xr:uid="{D196EABF-B9DF-482E-8697-E24D4ED371AE}"/>
    <cellStyle name="20% - Accent3 6 3 2 4" xfId="7689" xr:uid="{8996C177-E14F-4188-9F82-7289CCC2C64A}"/>
    <cellStyle name="20% - Accent3 6 3 2 5" xfId="7690" xr:uid="{6DAAF656-AD5B-4733-B518-22F4A228A0C5}"/>
    <cellStyle name="20% - Accent3 6 3 3" xfId="7691" xr:uid="{7533242B-6A41-4350-8CD1-DD74B48584CB}"/>
    <cellStyle name="20% - Accent3 6 3 3 2" xfId="7692" xr:uid="{BD3AB14E-0D2C-42FC-92B3-68EAD8E4E352}"/>
    <cellStyle name="20% - Accent3 6 3 3 2 2" xfId="7693" xr:uid="{8C41FB50-B5BE-4081-B272-64D6EAF1831A}"/>
    <cellStyle name="20% - Accent3 6 3 3 3" xfId="7694" xr:uid="{65C3F49A-413E-4128-8B96-9218A21AEECA}"/>
    <cellStyle name="20% - Accent3 6 3 4" xfId="7695" xr:uid="{1913310A-4188-4365-AFF2-CA5D9C87DBF0}"/>
    <cellStyle name="20% - Accent3 6 3 4 2" xfId="7696" xr:uid="{3AECBA04-8A97-461B-BA14-171DB809B11B}"/>
    <cellStyle name="20% - Accent3 6 3 5" xfId="7697" xr:uid="{D738495D-3065-431D-A989-BBEC2350978D}"/>
    <cellStyle name="20% - Accent3 6 3 6" xfId="7698" xr:uid="{70C2EB76-F71D-4B2E-B1FF-7F948C9FBAAB}"/>
    <cellStyle name="20% - Accent3 6 4" xfId="7699" xr:uid="{3FC05BF8-F92F-43E5-B850-BB6E512A6C3B}"/>
    <cellStyle name="20% - Accent3 6 4 2" xfId="7700" xr:uid="{D91DFF76-B53C-4B60-B57E-6F0AA28B17B8}"/>
    <cellStyle name="20% - Accent3 6 4 2 2" xfId="7701" xr:uid="{2A03F52C-2706-4D75-B9F5-8307BB5A7E64}"/>
    <cellStyle name="20% - Accent3 6 4 2 2 2" xfId="7702" xr:uid="{8FC5606C-116F-4B82-A940-19D6739AE90E}"/>
    <cellStyle name="20% - Accent3 6 4 2 2 2 2" xfId="7703" xr:uid="{BD28CFC4-B887-41BC-A33D-8A4B0DCFEB54}"/>
    <cellStyle name="20% - Accent3 6 4 2 2 3" xfId="7704" xr:uid="{1F0DDA53-2424-4394-A7F5-51BBF41B2EAC}"/>
    <cellStyle name="20% - Accent3 6 4 2 3" xfId="7705" xr:uid="{BE9C3252-C4DE-4B1D-8084-FBC5C2812CE2}"/>
    <cellStyle name="20% - Accent3 6 4 2 3 2" xfId="7706" xr:uid="{6774EFAC-0DBE-4575-B251-A44E2C571504}"/>
    <cellStyle name="20% - Accent3 6 4 2 4" xfId="7707" xr:uid="{7937DBF4-00C1-49A4-947A-64B01DDCDD48}"/>
    <cellStyle name="20% - Accent3 6 4 2 5" xfId="7708" xr:uid="{CD37B301-7DC3-4DC2-B638-B6021E327BA1}"/>
    <cellStyle name="20% - Accent3 6 4 3" xfId="7709" xr:uid="{6F783BDA-14FD-453C-AED8-925DD84475E9}"/>
    <cellStyle name="20% - Accent3 6 4 3 2" xfId="7710" xr:uid="{7A51DE86-25CB-4490-ADDC-EE17992BAE0C}"/>
    <cellStyle name="20% - Accent3 6 4 3 2 2" xfId="7711" xr:uid="{38F29C96-F042-4B0C-9DE5-4A1AFBD10BD6}"/>
    <cellStyle name="20% - Accent3 6 4 3 3" xfId="7712" xr:uid="{D7E54D74-270C-47C0-80E3-E41C8157054D}"/>
    <cellStyle name="20% - Accent3 6 4 4" xfId="7713" xr:uid="{11F61A44-E4D4-4143-96EB-7273E5E23B77}"/>
    <cellStyle name="20% - Accent3 6 4 4 2" xfId="7714" xr:uid="{DB5594A6-9011-425B-A659-EB401F4C17A4}"/>
    <cellStyle name="20% - Accent3 6 4 5" xfId="7715" xr:uid="{ECB440AE-87CE-42B4-8EC2-833D40A911B9}"/>
    <cellStyle name="20% - Accent3 6 4 6" xfId="7716" xr:uid="{3A6363C6-ACB3-4488-9727-EB223371C06B}"/>
    <cellStyle name="20% - Accent3 6 5" xfId="7717" xr:uid="{4840D815-E509-49D5-8F24-14BA3DE8F92A}"/>
    <cellStyle name="20% - Accent3 6 5 2" xfId="7718" xr:uid="{ADEFBD0A-C5E3-431C-9D52-96C5A39301BE}"/>
    <cellStyle name="20% - Accent3 6 5 2 2" xfId="7719" xr:uid="{A26EC240-F558-432A-B0B4-D4ECD43CFD13}"/>
    <cellStyle name="20% - Accent3 6 5 2 2 2" xfId="7720" xr:uid="{E87B8876-09E8-4F2D-A93A-85615A875089}"/>
    <cellStyle name="20% - Accent3 6 5 2 2 2 2" xfId="7721" xr:uid="{49B7E664-19B2-4A98-8F81-F0AD0CE701BB}"/>
    <cellStyle name="20% - Accent3 6 5 2 2 3" xfId="7722" xr:uid="{AD2B47E6-B521-4C36-8350-13F55ACFA169}"/>
    <cellStyle name="20% - Accent3 6 5 2 3" xfId="7723" xr:uid="{991E2F4B-0BB3-4B40-BC55-994590E892D7}"/>
    <cellStyle name="20% - Accent3 6 5 2 3 2" xfId="7724" xr:uid="{AD272395-6D12-4B00-ACA0-20F7DCABF64D}"/>
    <cellStyle name="20% - Accent3 6 5 2 4" xfId="7725" xr:uid="{3172472C-EF36-4855-A980-B389E4CE51D8}"/>
    <cellStyle name="20% - Accent3 6 5 3" xfId="7726" xr:uid="{3310FE13-B151-4405-A626-F9C154C30291}"/>
    <cellStyle name="20% - Accent3 6 5 3 2" xfId="7727" xr:uid="{939A19AE-A952-4FB6-8CC3-F32FFACBB82C}"/>
    <cellStyle name="20% - Accent3 6 5 3 2 2" xfId="7728" xr:uid="{F3E09E02-ABA7-4789-B6D0-F8780C3F8DB2}"/>
    <cellStyle name="20% - Accent3 6 5 3 3" xfId="7729" xr:uid="{554EE82F-5409-480D-B869-860340D76950}"/>
    <cellStyle name="20% - Accent3 6 5 4" xfId="7730" xr:uid="{A670DF35-C7DC-47FE-9B19-41B93D3634BF}"/>
    <cellStyle name="20% - Accent3 6 5 4 2" xfId="7731" xr:uid="{29255E24-C2E4-4F22-9F84-4F76019425C3}"/>
    <cellStyle name="20% - Accent3 6 5 5" xfId="7732" xr:uid="{8D1C8C81-35EB-48F4-965F-A553BF0E07A7}"/>
    <cellStyle name="20% - Accent3 6 5 6" xfId="7733" xr:uid="{CD369CA9-1DB6-4CE0-98FA-A5C418DDFB78}"/>
    <cellStyle name="20% - Accent3 6 6" xfId="7734" xr:uid="{8FA09920-E65D-4EDE-820D-F48ED7238EA9}"/>
    <cellStyle name="20% - Accent3 6 6 2" xfId="7735" xr:uid="{A49F10CF-C23B-4B48-969F-D655A3AFFDD6}"/>
    <cellStyle name="20% - Accent3 6 6 2 2" xfId="7736" xr:uid="{95041F29-ACEE-4802-BC06-AE1ABB44B3F8}"/>
    <cellStyle name="20% - Accent3 6 6 2 2 2" xfId="7737" xr:uid="{97D21FA5-0B51-489E-AEDC-6C092BF9BCC3}"/>
    <cellStyle name="20% - Accent3 6 6 2 2 2 2" xfId="7738" xr:uid="{A1406E58-CE8B-48F3-94D2-AC9A11DE5B7F}"/>
    <cellStyle name="20% - Accent3 6 6 2 2 3" xfId="7739" xr:uid="{C55678F0-C27F-4918-A41E-C1EDA78DAA0B}"/>
    <cellStyle name="20% - Accent3 6 6 2 3" xfId="7740" xr:uid="{14246512-8E7D-4118-826B-9AB8F53FCF0E}"/>
    <cellStyle name="20% - Accent3 6 6 2 3 2" xfId="7741" xr:uid="{122CA5DF-CCF8-418E-92C4-C9E07C9CAC18}"/>
    <cellStyle name="20% - Accent3 6 6 2 4" xfId="7742" xr:uid="{31E44A38-1A5F-41F2-9181-01E9B7A8617F}"/>
    <cellStyle name="20% - Accent3 6 6 3" xfId="7743" xr:uid="{D605DED4-4AA8-4C77-A8EA-3B2DB2F10F82}"/>
    <cellStyle name="20% - Accent3 6 6 3 2" xfId="7744" xr:uid="{B42AEBFF-0744-4E81-941C-A02373BF3806}"/>
    <cellStyle name="20% - Accent3 6 6 3 2 2" xfId="7745" xr:uid="{2D253567-1EAD-45B8-90C8-8F5F0E435465}"/>
    <cellStyle name="20% - Accent3 6 6 3 3" xfId="7746" xr:uid="{1073AE52-6588-40C7-BE9F-EDB01183C345}"/>
    <cellStyle name="20% - Accent3 6 6 4" xfId="7747" xr:uid="{92438105-85AC-4336-978F-C6A92AAB4A90}"/>
    <cellStyle name="20% - Accent3 6 6 4 2" xfId="7748" xr:uid="{6B0647D7-4675-4DD0-9885-0D2268B56288}"/>
    <cellStyle name="20% - Accent3 6 6 5" xfId="7749" xr:uid="{1D5F0406-5474-487E-832F-A1BAF7A1CC99}"/>
    <cellStyle name="20% - Accent3 6 7" xfId="7750" xr:uid="{B5D59B3E-49A3-4FAB-B133-4441B93747DB}"/>
    <cellStyle name="20% - Accent3 6 7 2" xfId="7751" xr:uid="{18C3D459-9FC2-422A-83A8-9CF449BAB498}"/>
    <cellStyle name="20% - Accent3 6 7 2 2" xfId="7752" xr:uid="{218B543A-E830-41F3-B913-A06D71540A23}"/>
    <cellStyle name="20% - Accent3 6 7 2 2 2" xfId="7753" xr:uid="{AEDFDB9C-0F07-4B19-A6A2-C5D04B0CD204}"/>
    <cellStyle name="20% - Accent3 6 7 2 3" xfId="7754" xr:uid="{7DD0D009-182F-48C1-A291-9C94B37EBC66}"/>
    <cellStyle name="20% - Accent3 6 7 3" xfId="7755" xr:uid="{461197D7-8C19-42EF-AFE6-33FFE2A39940}"/>
    <cellStyle name="20% - Accent3 6 7 3 2" xfId="7756" xr:uid="{F1DEC441-582F-473D-97C6-B803959DA72C}"/>
    <cellStyle name="20% - Accent3 6 7 4" xfId="7757" xr:uid="{82E2A0A9-C014-4418-8A6E-7912A9A7768D}"/>
    <cellStyle name="20% - Accent3 6 8" xfId="7758" xr:uid="{D0A59958-59FF-4E07-A1AE-C9EE1E9E856F}"/>
    <cellStyle name="20% - Accent3 6 8 2" xfId="7759" xr:uid="{5B217A4A-8B13-43C0-824F-FCF224413A08}"/>
    <cellStyle name="20% - Accent3 6 8 2 2" xfId="7760" xr:uid="{2A474409-6262-467B-AE5F-D6EAB0F9DC84}"/>
    <cellStyle name="20% - Accent3 6 8 3" xfId="7761" xr:uid="{7D229E11-D87D-4776-9D68-EC1794C2AA1C}"/>
    <cellStyle name="20% - Accent3 6 9" xfId="7762" xr:uid="{0861B1FA-6FD4-4912-944B-2FCF51D1F90F}"/>
    <cellStyle name="20% - Accent3 6 9 2" xfId="7763" xr:uid="{19BC2415-68DA-4CCA-B978-497E05D0E5B1}"/>
    <cellStyle name="20% - Accent3 7" xfId="7764" xr:uid="{C8C2ACF4-38F7-480D-93EF-F012C8C39226}"/>
    <cellStyle name="20% - Accent3 7 10" xfId="7765" xr:uid="{B42C3F26-04EA-434A-B9C2-C5B497BAE083}"/>
    <cellStyle name="20% - Accent3 7 10 2" xfId="7766" xr:uid="{DD2847F8-5DDD-47CD-8A1E-9EAEEFA692C3}"/>
    <cellStyle name="20% - Accent3 7 11" xfId="7767" xr:uid="{DD329C3A-4AF6-4C77-BE3E-901670152836}"/>
    <cellStyle name="20% - Accent3 7 12" xfId="7768" xr:uid="{E8FD8709-F49F-4D95-B6C0-3268A6012D32}"/>
    <cellStyle name="20% - Accent3 7 2" xfId="7769" xr:uid="{B81310DB-FEA1-4D78-8554-1CE5F7C16B16}"/>
    <cellStyle name="20% - Accent3 7 2 10" xfId="7770" xr:uid="{EF754A1E-B6FF-4F9A-8057-861F75FE7883}"/>
    <cellStyle name="20% - Accent3 7 2 2" xfId="7771" xr:uid="{A01C3CD6-2C87-4847-990E-0AA566F9587D}"/>
    <cellStyle name="20% - Accent3 7 2 2 2" xfId="7772" xr:uid="{682E72AB-FF7C-49FC-A59A-F6A190F8A827}"/>
    <cellStyle name="20% - Accent3 7 2 2 2 2" xfId="7773" xr:uid="{8ECCDEA4-F7A5-403C-8D79-D4482D97DE0F}"/>
    <cellStyle name="20% - Accent3 7 2 2 2 2 2" xfId="7774" xr:uid="{FF01EB2B-21D5-41DE-9C73-B70085F2121C}"/>
    <cellStyle name="20% - Accent3 7 2 2 2 2 2 2" xfId="7775" xr:uid="{2C757A82-B6F6-4AD9-A34D-E882D7099774}"/>
    <cellStyle name="20% - Accent3 7 2 2 2 2 3" xfId="7776" xr:uid="{19791F65-A2DE-4B1C-8A10-51E7E8C65713}"/>
    <cellStyle name="20% - Accent3 7 2 2 2 3" xfId="7777" xr:uid="{2CD322C5-BEC6-4871-AC66-69ACEEEBE0E2}"/>
    <cellStyle name="20% - Accent3 7 2 2 2 3 2" xfId="7778" xr:uid="{A1D80EFD-493A-484E-947C-6001539D2CD9}"/>
    <cellStyle name="20% - Accent3 7 2 2 2 4" xfId="7779" xr:uid="{28A94C13-2DD6-4377-99F2-ADB711B538E6}"/>
    <cellStyle name="20% - Accent3 7 2 2 2 5" xfId="7780" xr:uid="{D47BBA9B-FC51-41C7-8A4D-59B4849D45DC}"/>
    <cellStyle name="20% - Accent3 7 2 2 3" xfId="7781" xr:uid="{41219C7C-DDC1-4ADF-872C-F7DAB346C4B8}"/>
    <cellStyle name="20% - Accent3 7 2 2 3 2" xfId="7782" xr:uid="{89400517-8769-4FC6-96DC-BA8EC671AC54}"/>
    <cellStyle name="20% - Accent3 7 2 2 3 2 2" xfId="7783" xr:uid="{52DFB140-C967-49F1-9478-693426B15002}"/>
    <cellStyle name="20% - Accent3 7 2 2 3 3" xfId="7784" xr:uid="{CB280664-5E4F-4892-A335-D2462358B9B5}"/>
    <cellStyle name="20% - Accent3 7 2 2 4" xfId="7785" xr:uid="{9F9AE532-7EF5-44A9-AD7B-360E3F732144}"/>
    <cellStyle name="20% - Accent3 7 2 2 4 2" xfId="7786" xr:uid="{6394B6FB-B56D-4C04-B81E-A4EE2F3D383A}"/>
    <cellStyle name="20% - Accent3 7 2 2 5" xfId="7787" xr:uid="{8CD40C2A-4994-448F-A002-4E6E8F7A38D3}"/>
    <cellStyle name="20% - Accent3 7 2 2 6" xfId="7788" xr:uid="{687A234C-EF4C-46EB-8B42-0C8500670D3C}"/>
    <cellStyle name="20% - Accent3 7 2 3" xfId="7789" xr:uid="{0351B45D-3963-48F8-915A-148A12677BE7}"/>
    <cellStyle name="20% - Accent3 7 2 3 2" xfId="7790" xr:uid="{197EF66E-33A8-4AC8-B90A-B4BD18964091}"/>
    <cellStyle name="20% - Accent3 7 2 3 2 2" xfId="7791" xr:uid="{BC75916A-0497-432A-83EE-CE031C2F70FE}"/>
    <cellStyle name="20% - Accent3 7 2 3 2 2 2" xfId="7792" xr:uid="{703B4A3B-4A09-4DC8-9DF2-8C8E667387B3}"/>
    <cellStyle name="20% - Accent3 7 2 3 2 2 2 2" xfId="7793" xr:uid="{54515539-0BE8-4B5F-9E18-74F333F0DC7F}"/>
    <cellStyle name="20% - Accent3 7 2 3 2 2 3" xfId="7794" xr:uid="{4F5C70C1-D05F-4E7F-968F-6384C3D18B81}"/>
    <cellStyle name="20% - Accent3 7 2 3 2 3" xfId="7795" xr:uid="{60332270-6EFB-487C-B460-5AE5A3C178E7}"/>
    <cellStyle name="20% - Accent3 7 2 3 2 3 2" xfId="7796" xr:uid="{E6E93C19-3BBA-4FDD-9AB1-431F2A5B2CD9}"/>
    <cellStyle name="20% - Accent3 7 2 3 2 4" xfId="7797" xr:uid="{07E52E7D-7EDD-4D37-9CB4-67D9E8F08789}"/>
    <cellStyle name="20% - Accent3 7 2 3 2 5" xfId="7798" xr:uid="{6FB0876A-5864-444C-9274-19E73554421F}"/>
    <cellStyle name="20% - Accent3 7 2 3 3" xfId="7799" xr:uid="{860F0228-A19E-445C-8C12-34D9A663AB52}"/>
    <cellStyle name="20% - Accent3 7 2 3 3 2" xfId="7800" xr:uid="{BCFF44BB-EC72-477E-820E-C78497396B6B}"/>
    <cellStyle name="20% - Accent3 7 2 3 3 2 2" xfId="7801" xr:uid="{C87E5544-FB7B-404D-96CC-07A457768610}"/>
    <cellStyle name="20% - Accent3 7 2 3 3 3" xfId="7802" xr:uid="{DD6B4AB7-855F-4270-BF8B-53BC09B0D7C6}"/>
    <cellStyle name="20% - Accent3 7 2 3 4" xfId="7803" xr:uid="{65BA8ED5-4938-4541-8647-99588A3B6283}"/>
    <cellStyle name="20% - Accent3 7 2 3 4 2" xfId="7804" xr:uid="{348E74B4-AA9F-4964-A917-F663FF24ABB9}"/>
    <cellStyle name="20% - Accent3 7 2 3 5" xfId="7805" xr:uid="{CB0E2ACA-45A7-4D99-8D74-59A20238631C}"/>
    <cellStyle name="20% - Accent3 7 2 3 6" xfId="7806" xr:uid="{84AE1AF2-9D26-4DD9-906E-1B399980E435}"/>
    <cellStyle name="20% - Accent3 7 2 4" xfId="7807" xr:uid="{45696E8A-854C-4595-8E64-497B1AEC21F0}"/>
    <cellStyle name="20% - Accent3 7 2 4 2" xfId="7808" xr:uid="{FB7A1B97-FA43-4AD8-AD69-886DD114F98B}"/>
    <cellStyle name="20% - Accent3 7 2 4 2 2" xfId="7809" xr:uid="{ED624D76-A5C2-402E-B942-5642405C8832}"/>
    <cellStyle name="20% - Accent3 7 2 4 2 2 2" xfId="7810" xr:uid="{7BE1828B-80AD-461D-91B0-45149A7F0B88}"/>
    <cellStyle name="20% - Accent3 7 2 4 2 2 2 2" xfId="7811" xr:uid="{1E3C8E3C-EECC-426C-ABA6-05E9F2393942}"/>
    <cellStyle name="20% - Accent3 7 2 4 2 2 3" xfId="7812" xr:uid="{5E2FC1D4-D307-4C9B-8FC5-7BF3C6EA3701}"/>
    <cellStyle name="20% - Accent3 7 2 4 2 3" xfId="7813" xr:uid="{058B84D0-2B7F-46AA-929C-FABC07434E3F}"/>
    <cellStyle name="20% - Accent3 7 2 4 2 3 2" xfId="7814" xr:uid="{EDD77E57-B8A5-4A7C-B228-B7AE71B3F373}"/>
    <cellStyle name="20% - Accent3 7 2 4 2 4" xfId="7815" xr:uid="{1054A37C-FE80-449C-8836-979CC92C95A5}"/>
    <cellStyle name="20% - Accent3 7 2 4 3" xfId="7816" xr:uid="{77FAA419-2611-4B38-9EFB-E366E109C403}"/>
    <cellStyle name="20% - Accent3 7 2 4 3 2" xfId="7817" xr:uid="{08999811-B50D-4395-A8E9-AFFC87308113}"/>
    <cellStyle name="20% - Accent3 7 2 4 3 2 2" xfId="7818" xr:uid="{01188F97-C4F0-420B-8658-4244AE35E91D}"/>
    <cellStyle name="20% - Accent3 7 2 4 3 3" xfId="7819" xr:uid="{64603AB6-429C-4556-98BA-9E28E22E3AF1}"/>
    <cellStyle name="20% - Accent3 7 2 4 4" xfId="7820" xr:uid="{7C66D1A7-966F-4E5D-B841-6B9073F294D3}"/>
    <cellStyle name="20% - Accent3 7 2 4 4 2" xfId="7821" xr:uid="{719C5EB4-ED73-4890-AA5C-1D41D04F8432}"/>
    <cellStyle name="20% - Accent3 7 2 4 5" xfId="7822" xr:uid="{0550A90E-0BE4-4795-B5AF-205868606307}"/>
    <cellStyle name="20% - Accent3 7 2 4 6" xfId="7823" xr:uid="{91A9B21D-B3C5-41DD-923A-B87CED4B76DE}"/>
    <cellStyle name="20% - Accent3 7 2 5" xfId="7824" xr:uid="{B06859AA-AD73-4EC4-9200-D7A77E1882F0}"/>
    <cellStyle name="20% - Accent3 7 2 5 2" xfId="7825" xr:uid="{A10CAE0D-1374-42D0-874F-03BA3A9296A8}"/>
    <cellStyle name="20% - Accent3 7 2 5 2 2" xfId="7826" xr:uid="{3B8EE7E6-2F7D-4F3B-AAC7-BDD3915B903B}"/>
    <cellStyle name="20% - Accent3 7 2 5 2 2 2" xfId="7827" xr:uid="{A7534EF1-151A-4524-8E0F-B18DC69D6938}"/>
    <cellStyle name="20% - Accent3 7 2 5 2 2 2 2" xfId="7828" xr:uid="{2EF6BF85-1D2F-4D4F-A3B0-EDB7A21B4FE4}"/>
    <cellStyle name="20% - Accent3 7 2 5 2 2 3" xfId="7829" xr:uid="{7A9AB3FC-00D9-479E-9BC6-6175CF4E53B3}"/>
    <cellStyle name="20% - Accent3 7 2 5 2 3" xfId="7830" xr:uid="{2207E056-D520-44E7-B204-54B42FE1CFA9}"/>
    <cellStyle name="20% - Accent3 7 2 5 2 3 2" xfId="7831" xr:uid="{F3EC61B0-835A-4DC5-8AEB-E894D7E19124}"/>
    <cellStyle name="20% - Accent3 7 2 5 2 4" xfId="7832" xr:uid="{CAB7FC5C-6FE7-4AF0-A982-7A0A475CA1D4}"/>
    <cellStyle name="20% - Accent3 7 2 5 3" xfId="7833" xr:uid="{6E734E39-708F-495D-9690-6966281D0391}"/>
    <cellStyle name="20% - Accent3 7 2 5 3 2" xfId="7834" xr:uid="{2592231F-2AC9-432B-9B55-78032233DCE9}"/>
    <cellStyle name="20% - Accent3 7 2 5 3 2 2" xfId="7835" xr:uid="{9C1EC666-AC50-4676-BB30-884CC1FE2E3C}"/>
    <cellStyle name="20% - Accent3 7 2 5 3 3" xfId="7836" xr:uid="{0E2D2670-CA97-45FB-AAA3-7DAA0FA73EB3}"/>
    <cellStyle name="20% - Accent3 7 2 5 4" xfId="7837" xr:uid="{0F6DF651-0121-49DF-B9CE-1976D7B437A2}"/>
    <cellStyle name="20% - Accent3 7 2 5 4 2" xfId="7838" xr:uid="{E3DB4BA0-0BEB-4101-9702-EEC778C4634F}"/>
    <cellStyle name="20% - Accent3 7 2 5 5" xfId="7839" xr:uid="{6A38C9C8-E6E8-41E4-8A14-D085B3DF7DAB}"/>
    <cellStyle name="20% - Accent3 7 2 6" xfId="7840" xr:uid="{2A3B8F0E-9DCF-4E9F-9A81-7B2FD8B707FA}"/>
    <cellStyle name="20% - Accent3 7 2 6 2" xfId="7841" xr:uid="{AA0ED73C-F5BC-4C22-8AD2-FA326BAC3917}"/>
    <cellStyle name="20% - Accent3 7 2 6 2 2" xfId="7842" xr:uid="{7E4965EE-6D45-41D1-9199-D256E5A97D3D}"/>
    <cellStyle name="20% - Accent3 7 2 6 2 2 2" xfId="7843" xr:uid="{B50D6896-C2A2-424A-8FAA-0DEA6A4F28A9}"/>
    <cellStyle name="20% - Accent3 7 2 6 2 3" xfId="7844" xr:uid="{43762468-F390-48F9-BF98-B4C1EEABBF4F}"/>
    <cellStyle name="20% - Accent3 7 2 6 3" xfId="7845" xr:uid="{9B25FE16-1EA3-477B-8ECD-69E7D3647AEB}"/>
    <cellStyle name="20% - Accent3 7 2 6 3 2" xfId="7846" xr:uid="{8BE318BF-9ED7-49C6-A80A-B8323F2A9484}"/>
    <cellStyle name="20% - Accent3 7 2 6 4" xfId="7847" xr:uid="{E35DD63B-C4C2-4AD5-89D7-A8969D5BB5B8}"/>
    <cellStyle name="20% - Accent3 7 2 7" xfId="7848" xr:uid="{78384B3B-A9FE-4569-8DA5-968567861234}"/>
    <cellStyle name="20% - Accent3 7 2 7 2" xfId="7849" xr:uid="{DA8E9A74-8FFD-422A-B8C1-9F7D4A43B7A9}"/>
    <cellStyle name="20% - Accent3 7 2 7 2 2" xfId="7850" xr:uid="{BDD96357-12A9-4A67-9CE3-EDE099FC13A8}"/>
    <cellStyle name="20% - Accent3 7 2 7 3" xfId="7851" xr:uid="{EB6F8B7E-43FC-4465-8939-844E260269A3}"/>
    <cellStyle name="20% - Accent3 7 2 8" xfId="7852" xr:uid="{08EE5BAA-451B-4767-8CB8-BD65829C78B1}"/>
    <cellStyle name="20% - Accent3 7 2 8 2" xfId="7853" xr:uid="{433CA5B9-FF1A-4408-9005-1D43DDAA3744}"/>
    <cellStyle name="20% - Accent3 7 2 9" xfId="7854" xr:uid="{B91551D2-DE62-4C45-8523-5764BEDE4BDB}"/>
    <cellStyle name="20% - Accent3 7 3" xfId="7855" xr:uid="{854095C9-B4DE-4F86-BD97-85F295A20B0C}"/>
    <cellStyle name="20% - Accent3 7 3 2" xfId="7856" xr:uid="{F5122084-8EDD-46E0-BA61-18FE766429EC}"/>
    <cellStyle name="20% - Accent3 7 3 2 2" xfId="7857" xr:uid="{77C5A305-4413-4B2D-AD84-24C6D5EF81EB}"/>
    <cellStyle name="20% - Accent3 7 3 2 2 2" xfId="7858" xr:uid="{6EEE4B30-09C7-4BC4-B384-88BB6DDE3810}"/>
    <cellStyle name="20% - Accent3 7 3 2 2 2 2" xfId="7859" xr:uid="{ECE32D60-E10F-4C3C-B5A3-8152695F6FDB}"/>
    <cellStyle name="20% - Accent3 7 3 2 2 3" xfId="7860" xr:uid="{244A21CC-68E5-43B8-A18D-CFB975E2358F}"/>
    <cellStyle name="20% - Accent3 7 3 2 3" xfId="7861" xr:uid="{186B087E-2A5D-4E36-930F-0E34DC60C9F7}"/>
    <cellStyle name="20% - Accent3 7 3 2 3 2" xfId="7862" xr:uid="{2733F774-BECE-42C9-BFEA-AD2E1839F76A}"/>
    <cellStyle name="20% - Accent3 7 3 2 4" xfId="7863" xr:uid="{4DB8C863-9CCD-43B1-943F-717E1B4B4FA3}"/>
    <cellStyle name="20% - Accent3 7 3 2 5" xfId="7864" xr:uid="{5E412E2D-9316-412B-A803-FD5CB2557CF8}"/>
    <cellStyle name="20% - Accent3 7 3 3" xfId="7865" xr:uid="{23D46A06-7780-412C-ACEB-CA60D618B277}"/>
    <cellStyle name="20% - Accent3 7 3 3 2" xfId="7866" xr:uid="{4111F97A-FE4E-4978-A070-A4CD5919ECB1}"/>
    <cellStyle name="20% - Accent3 7 3 3 2 2" xfId="7867" xr:uid="{18629C63-4839-4103-B2BD-5354D7BEFF61}"/>
    <cellStyle name="20% - Accent3 7 3 3 3" xfId="7868" xr:uid="{24C6E2FE-A84E-4C0A-9365-B01DD095DC8B}"/>
    <cellStyle name="20% - Accent3 7 3 4" xfId="7869" xr:uid="{ED393DC3-9DB2-4C72-9CD3-DB3923722592}"/>
    <cellStyle name="20% - Accent3 7 3 4 2" xfId="7870" xr:uid="{AA857C8C-66C9-4617-8E73-23E708B1617D}"/>
    <cellStyle name="20% - Accent3 7 3 5" xfId="7871" xr:uid="{55A310A9-FA1F-401C-A0D8-EBA921E26281}"/>
    <cellStyle name="20% - Accent3 7 3 6" xfId="7872" xr:uid="{7317DCCE-8CC7-4422-B87F-0A8294B66FB5}"/>
    <cellStyle name="20% - Accent3 7 4" xfId="7873" xr:uid="{4D5EF553-3D72-4F6A-8D0B-4C5F8F0D68E7}"/>
    <cellStyle name="20% - Accent3 7 4 2" xfId="7874" xr:uid="{BAF79D4C-5667-45D7-8193-2E763A293E7D}"/>
    <cellStyle name="20% - Accent3 7 4 2 2" xfId="7875" xr:uid="{C868A1B7-B2F0-4C84-BACB-3B61ACEEB2B9}"/>
    <cellStyle name="20% - Accent3 7 4 2 2 2" xfId="7876" xr:uid="{1390F894-110F-4890-B9BE-701AFF52FE9C}"/>
    <cellStyle name="20% - Accent3 7 4 2 2 2 2" xfId="7877" xr:uid="{4F6BA957-C3B6-43D0-93E5-C793C710671D}"/>
    <cellStyle name="20% - Accent3 7 4 2 2 3" xfId="7878" xr:uid="{BC4174DB-8870-44F2-8B98-A55BE7DBA0EC}"/>
    <cellStyle name="20% - Accent3 7 4 2 3" xfId="7879" xr:uid="{010FF3A2-AF24-41C5-9EC7-F950EE37375A}"/>
    <cellStyle name="20% - Accent3 7 4 2 3 2" xfId="7880" xr:uid="{E76507ED-52C6-49C3-9F3E-57E0E1EC6E31}"/>
    <cellStyle name="20% - Accent3 7 4 2 4" xfId="7881" xr:uid="{344DEBC8-CF69-4F15-8460-8F80A24CF748}"/>
    <cellStyle name="20% - Accent3 7 4 2 5" xfId="7882" xr:uid="{5C8EDC13-5089-4A53-957D-1D0A81E06A3D}"/>
    <cellStyle name="20% - Accent3 7 4 3" xfId="7883" xr:uid="{9AC33245-98A3-4421-9AB7-A40E25BD6EA0}"/>
    <cellStyle name="20% - Accent3 7 4 3 2" xfId="7884" xr:uid="{BA335646-40A3-49B0-BD6D-7C0524EF82E2}"/>
    <cellStyle name="20% - Accent3 7 4 3 2 2" xfId="7885" xr:uid="{78ECEB67-BCF2-4523-8B6B-948B04261F2C}"/>
    <cellStyle name="20% - Accent3 7 4 3 3" xfId="7886" xr:uid="{FA4CEC65-5823-4AF8-BED0-A7A02051FC2E}"/>
    <cellStyle name="20% - Accent3 7 4 4" xfId="7887" xr:uid="{6DC27097-1389-4783-A3B5-F6A02B044C1B}"/>
    <cellStyle name="20% - Accent3 7 4 4 2" xfId="7888" xr:uid="{EC0B92F6-A03B-4B2A-A895-8335F81A07F6}"/>
    <cellStyle name="20% - Accent3 7 4 5" xfId="7889" xr:uid="{7B57A4F7-4350-40D2-85E5-7BCFBCADD942}"/>
    <cellStyle name="20% - Accent3 7 4 6" xfId="7890" xr:uid="{CBCF6CD8-542C-4FCD-919F-A52291EF0221}"/>
    <cellStyle name="20% - Accent3 7 5" xfId="7891" xr:uid="{370BC696-FAD6-4350-9D51-F4B38247885A}"/>
    <cellStyle name="20% - Accent3 7 5 2" xfId="7892" xr:uid="{95F77B93-A34B-448D-98AD-7339A637B014}"/>
    <cellStyle name="20% - Accent3 7 5 2 2" xfId="7893" xr:uid="{7F929181-D772-40B0-BE3B-82D8B03BD026}"/>
    <cellStyle name="20% - Accent3 7 5 2 2 2" xfId="7894" xr:uid="{F4EF7319-1809-45CE-B1D2-60AEB4EEB31A}"/>
    <cellStyle name="20% - Accent3 7 5 2 2 2 2" xfId="7895" xr:uid="{ABBA5228-C592-4F05-8565-BA73FEB29894}"/>
    <cellStyle name="20% - Accent3 7 5 2 2 3" xfId="7896" xr:uid="{2091465E-2D8A-467D-A739-E03F370AD726}"/>
    <cellStyle name="20% - Accent3 7 5 2 3" xfId="7897" xr:uid="{F14D2221-FC45-4750-9A94-057DACF238E6}"/>
    <cellStyle name="20% - Accent3 7 5 2 3 2" xfId="7898" xr:uid="{3150732B-357C-47FB-82F3-F4BF0B689762}"/>
    <cellStyle name="20% - Accent3 7 5 2 4" xfId="7899" xr:uid="{F52478C4-6AE7-4AEB-B85A-9F07A833C0A1}"/>
    <cellStyle name="20% - Accent3 7 5 3" xfId="7900" xr:uid="{398ECAD1-03E9-4053-9487-9359B2508262}"/>
    <cellStyle name="20% - Accent3 7 5 3 2" xfId="7901" xr:uid="{91D51C17-E573-4496-8CFC-DF2A5C823424}"/>
    <cellStyle name="20% - Accent3 7 5 3 2 2" xfId="7902" xr:uid="{1EB200D6-7E30-4232-A4B2-911F54A5ECD1}"/>
    <cellStyle name="20% - Accent3 7 5 3 3" xfId="7903" xr:uid="{9E351F5C-04E0-43A1-AD0C-4D232D71D46E}"/>
    <cellStyle name="20% - Accent3 7 5 4" xfId="7904" xr:uid="{CBFD6989-048C-478E-943E-B5FD2DCCB4C7}"/>
    <cellStyle name="20% - Accent3 7 5 4 2" xfId="7905" xr:uid="{A80C7218-FB1F-40FB-BAA6-89DFCAFC8C77}"/>
    <cellStyle name="20% - Accent3 7 5 5" xfId="7906" xr:uid="{EBF5B170-04DA-41DF-A700-E493BB54211D}"/>
    <cellStyle name="20% - Accent3 7 5 6" xfId="7907" xr:uid="{0DDAAAB8-082A-4FE1-AFED-8C0BA39A0B78}"/>
    <cellStyle name="20% - Accent3 7 6" xfId="7908" xr:uid="{0927990D-4FAD-46D4-A636-00C51C73FC99}"/>
    <cellStyle name="20% - Accent3 7 6 2" xfId="7909" xr:uid="{4CFB433E-AE91-4CD7-91EB-7639AAB5BD4D}"/>
    <cellStyle name="20% - Accent3 7 6 2 2" xfId="7910" xr:uid="{AAF08D77-2C5A-443E-B132-8FBDCEF45DFE}"/>
    <cellStyle name="20% - Accent3 7 6 2 2 2" xfId="7911" xr:uid="{1355E889-4BCD-4C9C-BA29-55CD1CECE1B6}"/>
    <cellStyle name="20% - Accent3 7 6 2 2 2 2" xfId="7912" xr:uid="{A70BBA78-58CD-48E0-9810-F420B60CB1B6}"/>
    <cellStyle name="20% - Accent3 7 6 2 2 3" xfId="7913" xr:uid="{27D3BF12-12B4-4E9B-8A3F-D2FD318345FE}"/>
    <cellStyle name="20% - Accent3 7 6 2 3" xfId="7914" xr:uid="{AB554C79-BED6-4494-9475-6238AF22F494}"/>
    <cellStyle name="20% - Accent3 7 6 2 3 2" xfId="7915" xr:uid="{E8D4B8A4-C769-4000-9A74-5520E7EE5C14}"/>
    <cellStyle name="20% - Accent3 7 6 2 4" xfId="7916" xr:uid="{264A09FE-0704-4698-860D-3B65451717ED}"/>
    <cellStyle name="20% - Accent3 7 6 3" xfId="7917" xr:uid="{B1413049-A5A3-4E93-8314-1BB77071D728}"/>
    <cellStyle name="20% - Accent3 7 6 3 2" xfId="7918" xr:uid="{2BADA973-5804-4C25-843B-3BFB37A740EA}"/>
    <cellStyle name="20% - Accent3 7 6 3 2 2" xfId="7919" xr:uid="{2266746A-0B5E-43E2-8293-708CB091C743}"/>
    <cellStyle name="20% - Accent3 7 6 3 3" xfId="7920" xr:uid="{CB937FAC-35AE-4815-AE89-F0EC7EC24C4C}"/>
    <cellStyle name="20% - Accent3 7 6 4" xfId="7921" xr:uid="{EAB327FE-7568-40D4-8CDB-23CB52DFEEE0}"/>
    <cellStyle name="20% - Accent3 7 6 4 2" xfId="7922" xr:uid="{AA822D84-57E2-4BFF-B773-874B081DE69F}"/>
    <cellStyle name="20% - Accent3 7 6 5" xfId="7923" xr:uid="{7FCDB926-A54B-487B-BFF2-27C2C8C85F02}"/>
    <cellStyle name="20% - Accent3 7 7" xfId="7924" xr:uid="{71334B02-3222-49E3-ADA2-358D0DD76931}"/>
    <cellStyle name="20% - Accent3 7 7 2" xfId="7925" xr:uid="{07DEB557-149B-4826-AE3B-B3EFD0B89F35}"/>
    <cellStyle name="20% - Accent3 7 7 2 2" xfId="7926" xr:uid="{916B3B80-C4AF-4E2C-916C-497821D949A1}"/>
    <cellStyle name="20% - Accent3 7 7 2 2 2" xfId="7927" xr:uid="{FDAB26DD-23AB-4380-852A-99F01A85EBE0}"/>
    <cellStyle name="20% - Accent3 7 7 2 3" xfId="7928" xr:uid="{F334B9B5-C789-4D35-BE09-2F2C33FD5A0E}"/>
    <cellStyle name="20% - Accent3 7 7 3" xfId="7929" xr:uid="{CD80F096-C2C4-4F6A-8352-FCB6C8E46695}"/>
    <cellStyle name="20% - Accent3 7 7 3 2" xfId="7930" xr:uid="{00804115-F7EF-465C-8816-7D383ADB6F71}"/>
    <cellStyle name="20% - Accent3 7 7 4" xfId="7931" xr:uid="{DE287166-65D8-47D4-A419-6B6A8259807C}"/>
    <cellStyle name="20% - Accent3 7 8" xfId="7932" xr:uid="{2D5D8082-9AB2-41B1-BF57-A44236EFA655}"/>
    <cellStyle name="20% - Accent3 7 8 2" xfId="7933" xr:uid="{08046526-75C0-4C3D-9113-786F88EF14F0}"/>
    <cellStyle name="20% - Accent3 7 8 2 2" xfId="7934" xr:uid="{C15FF308-B894-48D0-B1B7-F2EC1A96A4E0}"/>
    <cellStyle name="20% - Accent3 7 8 3" xfId="7935" xr:uid="{3A881A6C-2F30-4DA1-BC89-A8170CD2E46E}"/>
    <cellStyle name="20% - Accent3 7 9" xfId="7936" xr:uid="{7C3BF92A-794C-4DD9-9020-0099F58FC90B}"/>
    <cellStyle name="20% - Accent3 7 9 2" xfId="7937" xr:uid="{48357A17-0BF5-4A73-B443-E563B291A89A}"/>
    <cellStyle name="20% - Accent3 8" xfId="7938" xr:uid="{37D00603-EC27-4592-AE0C-36A9CAF08CBD}"/>
    <cellStyle name="20% - Accent3 8 10" xfId="7939" xr:uid="{73231C89-2598-47D9-AB68-B0531543A375}"/>
    <cellStyle name="20% - Accent3 8 11" xfId="7940" xr:uid="{3EBB618B-9FAA-46C7-AD30-1873BBE5CD92}"/>
    <cellStyle name="20% - Accent3 8 2" xfId="7941" xr:uid="{47E87C6E-0299-4EB2-BBC9-6E00484471FA}"/>
    <cellStyle name="20% - Accent3 8 2 10" xfId="7942" xr:uid="{6B22D3A7-CA12-412B-A4EB-EFE582007734}"/>
    <cellStyle name="20% - Accent3 8 2 2" xfId="7943" xr:uid="{D7E4EA93-A99C-4433-95FC-51E787B2A28E}"/>
    <cellStyle name="20% - Accent3 8 2 2 2" xfId="7944" xr:uid="{39AA26FE-7742-40FE-8BD1-7CCC0957CE9E}"/>
    <cellStyle name="20% - Accent3 8 2 2 2 2" xfId="7945" xr:uid="{E244238F-C72E-415F-BD18-05E80F505CDF}"/>
    <cellStyle name="20% - Accent3 8 2 2 2 2 2" xfId="7946" xr:uid="{551D212C-5F87-49B9-B7A6-507A8DABCA45}"/>
    <cellStyle name="20% - Accent3 8 2 2 2 2 2 2" xfId="7947" xr:uid="{DECF1587-C415-436A-8F8A-0796010D7153}"/>
    <cellStyle name="20% - Accent3 8 2 2 2 2 3" xfId="7948" xr:uid="{391133A9-7496-4119-BCFD-9FA01F523504}"/>
    <cellStyle name="20% - Accent3 8 2 2 2 3" xfId="7949" xr:uid="{CA0E7FF4-D67E-4F7B-B141-381D9B9C9DCF}"/>
    <cellStyle name="20% - Accent3 8 2 2 2 3 2" xfId="7950" xr:uid="{93E1A115-1268-4256-A579-485B54ECC4A9}"/>
    <cellStyle name="20% - Accent3 8 2 2 2 4" xfId="7951" xr:uid="{201FA515-76A0-445F-9253-E375AD132F82}"/>
    <cellStyle name="20% - Accent3 8 2 2 2 5" xfId="7952" xr:uid="{0A249C32-22B0-44F3-862B-CDDFACD3F472}"/>
    <cellStyle name="20% - Accent3 8 2 2 3" xfId="7953" xr:uid="{F112147E-4539-496A-98CA-5DE665AC0F4C}"/>
    <cellStyle name="20% - Accent3 8 2 2 3 2" xfId="7954" xr:uid="{7A92D973-6A60-483B-A567-6EB0EDD6A64C}"/>
    <cellStyle name="20% - Accent3 8 2 2 3 2 2" xfId="7955" xr:uid="{1E5C8457-1174-42D3-8E8D-923A695E6062}"/>
    <cellStyle name="20% - Accent3 8 2 2 3 3" xfId="7956" xr:uid="{8AAA535E-FAEB-40E5-9903-406BC2AB1801}"/>
    <cellStyle name="20% - Accent3 8 2 2 4" xfId="7957" xr:uid="{97097D33-AE2C-4302-A9BF-DA016309F719}"/>
    <cellStyle name="20% - Accent3 8 2 2 4 2" xfId="7958" xr:uid="{F7ED4CD6-9EDF-411E-B9A2-2FF47D1283F0}"/>
    <cellStyle name="20% - Accent3 8 2 2 5" xfId="7959" xr:uid="{2E0210C2-B075-4F43-8270-F5AE15371515}"/>
    <cellStyle name="20% - Accent3 8 2 2 6" xfId="7960" xr:uid="{F19D64D9-DCDF-4E42-82FB-9359E13A1811}"/>
    <cellStyle name="20% - Accent3 8 2 3" xfId="7961" xr:uid="{0EFB0517-5C47-4087-8E51-00222E142408}"/>
    <cellStyle name="20% - Accent3 8 2 3 2" xfId="7962" xr:uid="{5AB9FCFF-C8F0-4519-A625-36164656E419}"/>
    <cellStyle name="20% - Accent3 8 2 3 2 2" xfId="7963" xr:uid="{2D82DF77-2849-4386-8F03-FBE17F2503FE}"/>
    <cellStyle name="20% - Accent3 8 2 3 2 2 2" xfId="7964" xr:uid="{B89548D4-07CD-46D3-A8ED-C4D11504EE8F}"/>
    <cellStyle name="20% - Accent3 8 2 3 2 2 2 2" xfId="7965" xr:uid="{3A442D12-E259-47F3-AC1D-A66E7FFA959B}"/>
    <cellStyle name="20% - Accent3 8 2 3 2 2 3" xfId="7966" xr:uid="{3E052CDC-0452-420E-A786-F877AD185807}"/>
    <cellStyle name="20% - Accent3 8 2 3 2 3" xfId="7967" xr:uid="{B8235226-0DE6-4CBA-AECF-81741D073913}"/>
    <cellStyle name="20% - Accent3 8 2 3 2 3 2" xfId="7968" xr:uid="{9BEFA7EA-7ED9-4517-A234-299A3258297C}"/>
    <cellStyle name="20% - Accent3 8 2 3 2 4" xfId="7969" xr:uid="{87CFFB27-0DE1-405B-B9E8-EBC5A2EC1EEB}"/>
    <cellStyle name="20% - Accent3 8 2 3 2 5" xfId="7970" xr:uid="{A0F93D44-423E-4DD7-BD7D-4961790FA5D0}"/>
    <cellStyle name="20% - Accent3 8 2 3 3" xfId="7971" xr:uid="{4FCB275B-A296-4E7A-9802-F0A2DE9A705A}"/>
    <cellStyle name="20% - Accent3 8 2 3 3 2" xfId="7972" xr:uid="{AD0D9E78-EAB9-40B4-9061-29BC3D2540AC}"/>
    <cellStyle name="20% - Accent3 8 2 3 3 2 2" xfId="7973" xr:uid="{A9D050C0-FD68-4588-BE2C-1FAB075BF0AB}"/>
    <cellStyle name="20% - Accent3 8 2 3 3 3" xfId="7974" xr:uid="{5C587936-8FDF-4B52-BA3D-3C2162B7D199}"/>
    <cellStyle name="20% - Accent3 8 2 3 4" xfId="7975" xr:uid="{DB0B543F-71BC-44C1-99F0-E134D2910023}"/>
    <cellStyle name="20% - Accent3 8 2 3 4 2" xfId="7976" xr:uid="{D393643F-DDB0-4CF4-8747-31675F83A74A}"/>
    <cellStyle name="20% - Accent3 8 2 3 5" xfId="7977" xr:uid="{1CC5DC90-73F3-45BD-8A87-18ED1C1C494D}"/>
    <cellStyle name="20% - Accent3 8 2 3 6" xfId="7978" xr:uid="{2614804F-9479-4BEC-A3B4-C0728F84C2C1}"/>
    <cellStyle name="20% - Accent3 8 2 4" xfId="7979" xr:uid="{1BDB143F-F9D6-4668-88FD-2E976DFED409}"/>
    <cellStyle name="20% - Accent3 8 2 4 2" xfId="7980" xr:uid="{F6E792C0-68F6-4ABD-9409-D2D1A1DE3204}"/>
    <cellStyle name="20% - Accent3 8 2 4 2 2" xfId="7981" xr:uid="{EC7347F6-78EC-49DD-8230-3F3C4CA43225}"/>
    <cellStyle name="20% - Accent3 8 2 4 2 2 2" xfId="7982" xr:uid="{3B260E06-E152-48FA-B378-91C35D916682}"/>
    <cellStyle name="20% - Accent3 8 2 4 2 2 2 2" xfId="7983" xr:uid="{2AB88311-23F7-4B0C-AA42-7C5425F0B3D6}"/>
    <cellStyle name="20% - Accent3 8 2 4 2 2 3" xfId="7984" xr:uid="{B5347BC8-40B4-424B-9708-30BC7BCD4A5A}"/>
    <cellStyle name="20% - Accent3 8 2 4 2 3" xfId="7985" xr:uid="{82CC5158-9E41-43E2-9F1E-1A768C842E55}"/>
    <cellStyle name="20% - Accent3 8 2 4 2 3 2" xfId="7986" xr:uid="{1FA5D507-8A0F-43C9-BD22-24A1FD43E914}"/>
    <cellStyle name="20% - Accent3 8 2 4 2 4" xfId="7987" xr:uid="{C94A9DCE-97A8-4D27-9A01-493CF922D81F}"/>
    <cellStyle name="20% - Accent3 8 2 4 3" xfId="7988" xr:uid="{ED56EB3B-9F91-4801-91B6-270E4B55152C}"/>
    <cellStyle name="20% - Accent3 8 2 4 3 2" xfId="7989" xr:uid="{BC4A6292-555B-45C9-B7C6-AAEF943D6E79}"/>
    <cellStyle name="20% - Accent3 8 2 4 3 2 2" xfId="7990" xr:uid="{6CF33EF0-2C9A-4532-85CD-F88A8171557D}"/>
    <cellStyle name="20% - Accent3 8 2 4 3 3" xfId="7991" xr:uid="{92FA32F6-39FA-451D-98C7-47F2B56E846C}"/>
    <cellStyle name="20% - Accent3 8 2 4 4" xfId="7992" xr:uid="{74D511A8-6C30-49C8-BCFC-FE6B9E2B13D8}"/>
    <cellStyle name="20% - Accent3 8 2 4 4 2" xfId="7993" xr:uid="{48AE6738-0B45-4E18-836E-88AFE6653644}"/>
    <cellStyle name="20% - Accent3 8 2 4 5" xfId="7994" xr:uid="{581F81DE-528F-4862-8F66-A557FA3BF08C}"/>
    <cellStyle name="20% - Accent3 8 2 4 6" xfId="7995" xr:uid="{28C4C456-5CC0-4AE5-87D9-1DE470124ACE}"/>
    <cellStyle name="20% - Accent3 8 2 5" xfId="7996" xr:uid="{82CE3FC4-DAF3-4462-B264-BD1E40C9DFF2}"/>
    <cellStyle name="20% - Accent3 8 2 5 2" xfId="7997" xr:uid="{4A3DC4E0-ABDB-45A2-BDEE-282659194C8C}"/>
    <cellStyle name="20% - Accent3 8 2 5 2 2" xfId="7998" xr:uid="{1DAFBD25-7D0D-458D-B322-329CEE5BEC8A}"/>
    <cellStyle name="20% - Accent3 8 2 5 2 2 2" xfId="7999" xr:uid="{D0726A82-661B-4B28-8277-37A36E955D17}"/>
    <cellStyle name="20% - Accent3 8 2 5 2 2 2 2" xfId="8000" xr:uid="{E046F4B6-1FEE-4117-99AE-98E73A9AC311}"/>
    <cellStyle name="20% - Accent3 8 2 5 2 2 3" xfId="8001" xr:uid="{FFE5CF75-EF0F-4711-AEA1-3B22C073F57B}"/>
    <cellStyle name="20% - Accent3 8 2 5 2 3" xfId="8002" xr:uid="{E2A8CCDF-B5A2-4B06-BE32-4C6B30BCD3B0}"/>
    <cellStyle name="20% - Accent3 8 2 5 2 3 2" xfId="8003" xr:uid="{C8E4887E-5359-4876-914B-80B10A6E5106}"/>
    <cellStyle name="20% - Accent3 8 2 5 2 4" xfId="8004" xr:uid="{7614CB5F-6AB3-4284-A693-9686C7B34CE9}"/>
    <cellStyle name="20% - Accent3 8 2 5 3" xfId="8005" xr:uid="{D815EF7B-E40B-47BD-AB5C-685F56D18CEA}"/>
    <cellStyle name="20% - Accent3 8 2 5 3 2" xfId="8006" xr:uid="{B902E1E2-0941-487C-9EFA-5EE7E150FBE6}"/>
    <cellStyle name="20% - Accent3 8 2 5 3 2 2" xfId="8007" xr:uid="{E933933A-6087-408F-9D4F-AF71D9C0F1A7}"/>
    <cellStyle name="20% - Accent3 8 2 5 3 3" xfId="8008" xr:uid="{D15E4675-E43D-45A6-8B09-051CCB85B920}"/>
    <cellStyle name="20% - Accent3 8 2 5 4" xfId="8009" xr:uid="{377024D8-26E3-46F7-A5AD-48E9D71ADE45}"/>
    <cellStyle name="20% - Accent3 8 2 5 4 2" xfId="8010" xr:uid="{F09D3CB3-A63F-4DAC-8325-B083A8E45996}"/>
    <cellStyle name="20% - Accent3 8 2 5 5" xfId="8011" xr:uid="{B2F7E974-3C58-4A2A-A2A2-4EB314BD5BE6}"/>
    <cellStyle name="20% - Accent3 8 2 6" xfId="8012" xr:uid="{EA2298D0-A95A-4B4C-824D-3A42793E9750}"/>
    <cellStyle name="20% - Accent3 8 2 6 2" xfId="8013" xr:uid="{BF8D14BA-C331-4243-831B-3C1BE9D39F06}"/>
    <cellStyle name="20% - Accent3 8 2 6 2 2" xfId="8014" xr:uid="{F8FAF9C1-F6C6-4359-9A52-34CD5A99D350}"/>
    <cellStyle name="20% - Accent3 8 2 6 2 2 2" xfId="8015" xr:uid="{30DEA313-56E8-40F9-95EF-4319F87D270C}"/>
    <cellStyle name="20% - Accent3 8 2 6 2 3" xfId="8016" xr:uid="{719D91EE-7C7C-4D59-AA97-1898B25FD440}"/>
    <cellStyle name="20% - Accent3 8 2 6 3" xfId="8017" xr:uid="{38620B93-4A88-4FF0-B3C0-1428D849D345}"/>
    <cellStyle name="20% - Accent3 8 2 6 3 2" xfId="8018" xr:uid="{3FC97698-13CF-4887-8F43-4793ABD8EE75}"/>
    <cellStyle name="20% - Accent3 8 2 6 4" xfId="8019" xr:uid="{756C24E6-7821-42F1-806F-EFCDD0413EBE}"/>
    <cellStyle name="20% - Accent3 8 2 7" xfId="8020" xr:uid="{6F1C0C99-9CB1-421C-A540-FEFF19F3CADC}"/>
    <cellStyle name="20% - Accent3 8 2 7 2" xfId="8021" xr:uid="{25CB4E4F-7F04-4E8F-9F60-3566BF9585A8}"/>
    <cellStyle name="20% - Accent3 8 2 7 2 2" xfId="8022" xr:uid="{12BCC3E6-2D8C-422A-AB57-4F5B841996A6}"/>
    <cellStyle name="20% - Accent3 8 2 7 3" xfId="8023" xr:uid="{58CBDD96-D8A0-4211-940A-02CB6F057591}"/>
    <cellStyle name="20% - Accent3 8 2 8" xfId="8024" xr:uid="{AB51FEB0-42F1-4CF4-B10A-23E97A2A89F7}"/>
    <cellStyle name="20% - Accent3 8 2 8 2" xfId="8025" xr:uid="{A98B3B1D-195E-4CB6-BDBB-3CAB14442174}"/>
    <cellStyle name="20% - Accent3 8 2 9" xfId="8026" xr:uid="{3B5E55DB-7001-4BA4-A47D-7E18FB836A95}"/>
    <cellStyle name="20% - Accent3 8 3" xfId="8027" xr:uid="{7C570A2B-3694-4557-955A-A621CA7F77C2}"/>
    <cellStyle name="20% - Accent3 8 3 2" xfId="8028" xr:uid="{67B2FB6C-637F-4EC2-8B63-1BEA8A5D7420}"/>
    <cellStyle name="20% - Accent3 8 3 2 2" xfId="8029" xr:uid="{3A8A699D-1ACB-4C14-A629-255AEDE09F4E}"/>
    <cellStyle name="20% - Accent3 8 3 2 2 2" xfId="8030" xr:uid="{C43B2BE7-F198-444B-B124-D6DF7BED50A6}"/>
    <cellStyle name="20% - Accent3 8 3 2 2 2 2" xfId="8031" xr:uid="{282CB171-D641-41E4-84BC-BD82A44C6C1A}"/>
    <cellStyle name="20% - Accent3 8 3 2 2 3" xfId="8032" xr:uid="{3ECDA3C5-C590-4879-98A2-119F92106085}"/>
    <cellStyle name="20% - Accent3 8 3 2 3" xfId="8033" xr:uid="{54288D5C-06D8-4BE1-9EE4-827F46E6D593}"/>
    <cellStyle name="20% - Accent3 8 3 2 3 2" xfId="8034" xr:uid="{24EA1067-4B4F-4214-9C2C-7735FF9893DA}"/>
    <cellStyle name="20% - Accent3 8 3 2 4" xfId="8035" xr:uid="{7A4C52D8-BC75-44F2-AB50-2F59408AA3C3}"/>
    <cellStyle name="20% - Accent3 8 3 2 5" xfId="8036" xr:uid="{8800E794-8ED9-447A-A7C0-B9A77FA74DA2}"/>
    <cellStyle name="20% - Accent3 8 3 3" xfId="8037" xr:uid="{6246551A-E87A-451C-A7A9-AA1B58999AEB}"/>
    <cellStyle name="20% - Accent3 8 3 3 2" xfId="8038" xr:uid="{A98BD049-EA24-4AA3-9015-389BEB020344}"/>
    <cellStyle name="20% - Accent3 8 3 3 2 2" xfId="8039" xr:uid="{2D5C28C9-3446-4B64-95FB-8374580D743F}"/>
    <cellStyle name="20% - Accent3 8 3 3 3" xfId="8040" xr:uid="{33575A7A-3359-4AB8-ADD5-8BE5576CF1A3}"/>
    <cellStyle name="20% - Accent3 8 3 4" xfId="8041" xr:uid="{BDF7D441-8ED8-47E9-8A09-A25905360EFF}"/>
    <cellStyle name="20% - Accent3 8 3 4 2" xfId="8042" xr:uid="{C5E769F5-2AA0-4EBB-8132-DEB79CAD7862}"/>
    <cellStyle name="20% - Accent3 8 3 5" xfId="8043" xr:uid="{CC6C025B-E2A2-4507-B7FD-9AF39E126902}"/>
    <cellStyle name="20% - Accent3 8 3 6" xfId="8044" xr:uid="{F9488C28-044F-4495-9B1F-24C5D69FB41B}"/>
    <cellStyle name="20% - Accent3 8 4" xfId="8045" xr:uid="{ACF1C06B-D021-4A10-ABED-2996E3F04DFE}"/>
    <cellStyle name="20% - Accent3 8 4 2" xfId="8046" xr:uid="{A4DF947D-23B8-47C7-9024-278789279CB8}"/>
    <cellStyle name="20% - Accent3 8 4 2 2" xfId="8047" xr:uid="{ADD41DFD-6BFA-4DFB-89ED-13813E7509A2}"/>
    <cellStyle name="20% - Accent3 8 4 2 2 2" xfId="8048" xr:uid="{B5F98A5C-4924-4CF1-AAE1-0AF64D8FAFDC}"/>
    <cellStyle name="20% - Accent3 8 4 2 2 2 2" xfId="8049" xr:uid="{72EA238D-52C7-40EA-AED2-694208633E71}"/>
    <cellStyle name="20% - Accent3 8 4 2 2 3" xfId="8050" xr:uid="{C6A56710-1B26-43AD-B060-C1BB425E021D}"/>
    <cellStyle name="20% - Accent3 8 4 2 3" xfId="8051" xr:uid="{095861A0-24D6-44AE-A4E4-27E9A0A7B268}"/>
    <cellStyle name="20% - Accent3 8 4 2 3 2" xfId="8052" xr:uid="{42B9974E-BF50-4D2E-B4E3-D0E27EDC35F9}"/>
    <cellStyle name="20% - Accent3 8 4 2 4" xfId="8053" xr:uid="{01E2C9B0-D06C-4360-BF67-84795460A59B}"/>
    <cellStyle name="20% - Accent3 8 4 2 5" xfId="8054" xr:uid="{EF0B2151-5FEE-4A48-84F8-28DD10009A87}"/>
    <cellStyle name="20% - Accent3 8 4 3" xfId="8055" xr:uid="{F74179B1-E326-496F-9812-73E980379F95}"/>
    <cellStyle name="20% - Accent3 8 4 3 2" xfId="8056" xr:uid="{060C790A-60F0-4903-9FE2-443760EAC5A7}"/>
    <cellStyle name="20% - Accent3 8 4 3 2 2" xfId="8057" xr:uid="{BC38E4E9-C0AF-41A0-B785-36E3B305BE25}"/>
    <cellStyle name="20% - Accent3 8 4 3 3" xfId="8058" xr:uid="{E1203B46-E3FC-4712-B963-48095AE9B393}"/>
    <cellStyle name="20% - Accent3 8 4 4" xfId="8059" xr:uid="{93E12924-DC4A-456D-8195-7AE911E49F3D}"/>
    <cellStyle name="20% - Accent3 8 4 4 2" xfId="8060" xr:uid="{AC31B907-48D8-4F16-A888-E45F686F68F0}"/>
    <cellStyle name="20% - Accent3 8 4 5" xfId="8061" xr:uid="{5C7519FA-1B8F-4C9B-A1C9-E7DAAE4CD890}"/>
    <cellStyle name="20% - Accent3 8 4 6" xfId="8062" xr:uid="{F6174265-9F0D-4F5E-A72E-0621B7CF297F}"/>
    <cellStyle name="20% - Accent3 8 5" xfId="8063" xr:uid="{CAE4C2A8-D12D-4CED-B816-F1D7C3974484}"/>
    <cellStyle name="20% - Accent3 8 5 2" xfId="8064" xr:uid="{AB7BEBB1-D72C-4476-A483-8C71CA76ECF3}"/>
    <cellStyle name="20% - Accent3 8 5 2 2" xfId="8065" xr:uid="{B71C265E-7FE8-4FD4-88FC-7713D5CE87EB}"/>
    <cellStyle name="20% - Accent3 8 5 2 2 2" xfId="8066" xr:uid="{5399931F-8DB4-439E-8890-8EF1DB0827B0}"/>
    <cellStyle name="20% - Accent3 8 5 2 2 2 2" xfId="8067" xr:uid="{1B289E60-3A59-4A30-B443-16BC9B9BE42E}"/>
    <cellStyle name="20% - Accent3 8 5 2 2 3" xfId="8068" xr:uid="{57AF2B2D-7A45-4C14-AF6B-53FE73E2CF43}"/>
    <cellStyle name="20% - Accent3 8 5 2 3" xfId="8069" xr:uid="{4DD0AA31-714A-4414-B5D7-FB215B32BB67}"/>
    <cellStyle name="20% - Accent3 8 5 2 3 2" xfId="8070" xr:uid="{607BC7A6-1270-446C-AEDD-4B5331D35854}"/>
    <cellStyle name="20% - Accent3 8 5 2 4" xfId="8071" xr:uid="{BF6C64DE-4B3C-4344-B3DF-967D12AFF76D}"/>
    <cellStyle name="20% - Accent3 8 5 3" xfId="8072" xr:uid="{28555219-B30D-4F84-B047-3648D7B64006}"/>
    <cellStyle name="20% - Accent3 8 5 3 2" xfId="8073" xr:uid="{2A6D6D72-F2DA-4942-95F9-F46807C7CAD8}"/>
    <cellStyle name="20% - Accent3 8 5 3 2 2" xfId="8074" xr:uid="{8BDAC14C-F1F9-4D0A-B8FE-5B5C2901A5E9}"/>
    <cellStyle name="20% - Accent3 8 5 3 3" xfId="8075" xr:uid="{3DAA7063-FA81-44E7-8FE2-A9714D365CB8}"/>
    <cellStyle name="20% - Accent3 8 5 4" xfId="8076" xr:uid="{7FECFB92-9F36-48DC-8683-7464F3391317}"/>
    <cellStyle name="20% - Accent3 8 5 4 2" xfId="8077" xr:uid="{4458BA91-3B1D-4639-8BB9-9C27395EBB39}"/>
    <cellStyle name="20% - Accent3 8 5 5" xfId="8078" xr:uid="{2A391CFC-31FD-4370-8AF8-9A7136090949}"/>
    <cellStyle name="20% - Accent3 8 5 6" xfId="8079" xr:uid="{954D7C51-9DE5-4AB2-9EE6-131686FD3AD0}"/>
    <cellStyle name="20% - Accent3 8 6" xfId="8080" xr:uid="{62723788-B562-4D17-ADB2-7ED1AF1597A6}"/>
    <cellStyle name="20% - Accent3 8 6 2" xfId="8081" xr:uid="{BFEFE25F-DB24-44E4-9995-93A790794201}"/>
    <cellStyle name="20% - Accent3 8 6 2 2" xfId="8082" xr:uid="{11EC40BB-EB42-4F9A-B69E-6972AACA5C1C}"/>
    <cellStyle name="20% - Accent3 8 6 2 2 2" xfId="8083" xr:uid="{19128AE6-D66C-4E51-8403-8D782CCE3E1F}"/>
    <cellStyle name="20% - Accent3 8 6 2 2 2 2" xfId="8084" xr:uid="{1C45F56D-C46D-4847-97CB-11E154091F57}"/>
    <cellStyle name="20% - Accent3 8 6 2 2 3" xfId="8085" xr:uid="{C05D8DCE-61F4-47B1-9E16-DF3D3B8BFF87}"/>
    <cellStyle name="20% - Accent3 8 6 2 3" xfId="8086" xr:uid="{BAE091E5-0CC6-4821-92F9-31E9FEDF8947}"/>
    <cellStyle name="20% - Accent3 8 6 2 3 2" xfId="8087" xr:uid="{AE823DD4-DAFE-4B7E-8515-3BBC5B3FE7BD}"/>
    <cellStyle name="20% - Accent3 8 6 2 4" xfId="8088" xr:uid="{AC10DB82-5913-48FB-A541-25F0F4E33D13}"/>
    <cellStyle name="20% - Accent3 8 6 3" xfId="8089" xr:uid="{858055CE-74D4-4AF5-8AB5-88C83A50B9F2}"/>
    <cellStyle name="20% - Accent3 8 6 3 2" xfId="8090" xr:uid="{0B1F405A-00EB-4A37-A73A-D27B0795ACAA}"/>
    <cellStyle name="20% - Accent3 8 6 3 2 2" xfId="8091" xr:uid="{CF8D0B60-2B5B-4B15-801B-EA69B3ECDD61}"/>
    <cellStyle name="20% - Accent3 8 6 3 3" xfId="8092" xr:uid="{052476E6-EE4F-4941-8D6E-501A9D0A7764}"/>
    <cellStyle name="20% - Accent3 8 6 4" xfId="8093" xr:uid="{7DEF5CF0-92FA-471E-8346-D775C0CA41D8}"/>
    <cellStyle name="20% - Accent3 8 6 4 2" xfId="8094" xr:uid="{B4A3EFF9-CDD1-4955-8C87-AC1EF2A1C675}"/>
    <cellStyle name="20% - Accent3 8 6 5" xfId="8095" xr:uid="{C5C3DA95-EA4F-4265-92FB-3120965C7BFC}"/>
    <cellStyle name="20% - Accent3 8 7" xfId="8096" xr:uid="{19BACE6A-0522-4510-BAAC-D565BE3801D3}"/>
    <cellStyle name="20% - Accent3 8 7 2" xfId="8097" xr:uid="{296D5341-0EEE-4324-B4BB-D7A3699722E3}"/>
    <cellStyle name="20% - Accent3 8 7 2 2" xfId="8098" xr:uid="{57B7367F-0AF8-47E3-B23A-61B518EBA0B9}"/>
    <cellStyle name="20% - Accent3 8 7 2 2 2" xfId="8099" xr:uid="{17307192-3E07-401C-9311-1C299E94CF07}"/>
    <cellStyle name="20% - Accent3 8 7 2 3" xfId="8100" xr:uid="{D8D92116-DF43-4DF7-BB4E-6D065B4CBEC0}"/>
    <cellStyle name="20% - Accent3 8 7 3" xfId="8101" xr:uid="{3BDCE31C-D243-4A9B-97F1-27CE2CFCFF24}"/>
    <cellStyle name="20% - Accent3 8 7 3 2" xfId="8102" xr:uid="{FE87898E-4A45-47E8-8EC0-DA159944A1DD}"/>
    <cellStyle name="20% - Accent3 8 7 4" xfId="8103" xr:uid="{8DDCFF3F-F46F-4CBC-B9D5-9D1606DCDE54}"/>
    <cellStyle name="20% - Accent3 8 8" xfId="8104" xr:uid="{98203E61-5348-46E8-80C1-E656A70C9E1A}"/>
    <cellStyle name="20% - Accent3 8 8 2" xfId="8105" xr:uid="{59757E3D-08DB-4235-A971-756F5F0364C1}"/>
    <cellStyle name="20% - Accent3 8 8 2 2" xfId="8106" xr:uid="{FC624D59-CDDC-462B-801B-3839E25C627A}"/>
    <cellStyle name="20% - Accent3 8 8 3" xfId="8107" xr:uid="{26975112-F13F-4FCE-9B06-A3D4E3013B59}"/>
    <cellStyle name="20% - Accent3 8 9" xfId="8108" xr:uid="{5E5F9F1E-9271-49F3-932B-0220B31EA962}"/>
    <cellStyle name="20% - Accent3 8 9 2" xfId="8109" xr:uid="{E75B76D1-1CD4-4FD4-821E-1D2A6C28DEBB}"/>
    <cellStyle name="20% - Accent3 9" xfId="8110" xr:uid="{BD61BAF1-F457-4313-90E5-82D023A50182}"/>
    <cellStyle name="20% - Accent3 9 10" xfId="8111" xr:uid="{B42D7BEB-C4E9-402D-BD9F-04D4EFC51922}"/>
    <cellStyle name="20% - Accent3 9 2" xfId="8112" xr:uid="{96518EE4-A6F5-4C13-AED0-10599221D5B8}"/>
    <cellStyle name="20% - Accent3 9 2 2" xfId="8113" xr:uid="{2EA9F0DE-EF6E-4E50-A81A-06A211B449FB}"/>
    <cellStyle name="20% - Accent3 9 2 2 2" xfId="8114" xr:uid="{B112503D-7DED-4D33-9EBC-541EE7A741E6}"/>
    <cellStyle name="20% - Accent3 9 2 2 2 2" xfId="8115" xr:uid="{D5FB03D6-72EB-40E2-867C-A1B5B19F9E8E}"/>
    <cellStyle name="20% - Accent3 9 2 2 2 2 2" xfId="8116" xr:uid="{B760E02B-6289-46EF-AC4A-85089CC6307D}"/>
    <cellStyle name="20% - Accent3 9 2 2 2 3" xfId="8117" xr:uid="{1BB47CD2-3C00-4B14-8DE7-BEDAF8BD1183}"/>
    <cellStyle name="20% - Accent3 9 2 2 3" xfId="8118" xr:uid="{3B28FD06-262E-4181-8D5A-113F5032CB5C}"/>
    <cellStyle name="20% - Accent3 9 2 2 3 2" xfId="8119" xr:uid="{3EA0A640-A59C-49D0-BCA9-9A74D8CA39C9}"/>
    <cellStyle name="20% - Accent3 9 2 2 4" xfId="8120" xr:uid="{1D5C1AC4-9CF5-45B8-B151-B8421F1945D7}"/>
    <cellStyle name="20% - Accent3 9 2 2 5" xfId="8121" xr:uid="{D02B7FE4-5048-4963-8BD8-036696AE1F54}"/>
    <cellStyle name="20% - Accent3 9 2 3" xfId="8122" xr:uid="{180FAE7C-E74F-4952-9DDD-592E65D61F67}"/>
    <cellStyle name="20% - Accent3 9 2 3 2" xfId="8123" xr:uid="{4C2F3123-F17C-468A-B340-40426CA43677}"/>
    <cellStyle name="20% - Accent3 9 2 3 2 2" xfId="8124" xr:uid="{892CD7D8-AB75-479B-A7D9-0E0542768513}"/>
    <cellStyle name="20% - Accent3 9 2 3 3" xfId="8125" xr:uid="{D24CC396-E7F7-4A91-AB4A-23A7DD95FCAF}"/>
    <cellStyle name="20% - Accent3 9 2 4" xfId="8126" xr:uid="{A3AAAB7B-3E99-463E-A9D9-388471FD6F7A}"/>
    <cellStyle name="20% - Accent3 9 2 4 2" xfId="8127" xr:uid="{2263B892-93E1-4B01-947C-BA39D9624B18}"/>
    <cellStyle name="20% - Accent3 9 2 5" xfId="8128" xr:uid="{8E987D37-0A49-427B-B1F0-632D2C823781}"/>
    <cellStyle name="20% - Accent3 9 2 6" xfId="8129" xr:uid="{B3B8D25B-F025-4113-AA85-C5003A620512}"/>
    <cellStyle name="20% - Accent3 9 3" xfId="8130" xr:uid="{A0BB6F5D-D763-4E4D-9303-F2FCAAC48E8F}"/>
    <cellStyle name="20% - Accent3 9 3 2" xfId="8131" xr:uid="{A5345859-12CD-4E54-AB05-E53789BEF158}"/>
    <cellStyle name="20% - Accent3 9 3 2 2" xfId="8132" xr:uid="{7CB751CF-99AC-42F0-A2DE-D476242FA9D3}"/>
    <cellStyle name="20% - Accent3 9 3 2 2 2" xfId="8133" xr:uid="{01532F31-36B2-4D27-B403-D6FFB025EAA4}"/>
    <cellStyle name="20% - Accent3 9 3 2 2 2 2" xfId="8134" xr:uid="{E052E618-E2C9-4528-8C37-4C0A7CFFCEAD}"/>
    <cellStyle name="20% - Accent3 9 3 2 2 3" xfId="8135" xr:uid="{6A0CA9A1-5883-40CF-86AE-DC532FD304F1}"/>
    <cellStyle name="20% - Accent3 9 3 2 3" xfId="8136" xr:uid="{8E8E5615-630A-45B9-BD63-153D58D6AC67}"/>
    <cellStyle name="20% - Accent3 9 3 2 3 2" xfId="8137" xr:uid="{8A39CDF8-9119-4184-A5E5-66467F1D3D96}"/>
    <cellStyle name="20% - Accent3 9 3 2 4" xfId="8138" xr:uid="{AF87193F-6F21-48C9-A275-61DF95A12417}"/>
    <cellStyle name="20% - Accent3 9 3 2 5" xfId="8139" xr:uid="{2F0C9955-96B7-4DFE-9E76-EE486A2D648E}"/>
    <cellStyle name="20% - Accent3 9 3 3" xfId="8140" xr:uid="{ED6EBE61-CA38-41F1-9192-03CA88478A8E}"/>
    <cellStyle name="20% - Accent3 9 3 3 2" xfId="8141" xr:uid="{664A4272-EFC5-487D-BA96-9883312F7ED1}"/>
    <cellStyle name="20% - Accent3 9 3 3 2 2" xfId="8142" xr:uid="{3707A5F1-EEDE-40B2-B94B-1E0B4667CBC3}"/>
    <cellStyle name="20% - Accent3 9 3 3 3" xfId="8143" xr:uid="{1BFE04B0-D707-46FC-A5CA-B1428D592C17}"/>
    <cellStyle name="20% - Accent3 9 3 4" xfId="8144" xr:uid="{01B9B375-3460-47FC-BEF2-53BD95E492B4}"/>
    <cellStyle name="20% - Accent3 9 3 4 2" xfId="8145" xr:uid="{0DF4B9D6-8B01-45E3-99E7-C8C2539CA705}"/>
    <cellStyle name="20% - Accent3 9 3 5" xfId="8146" xr:uid="{25403150-4EC3-4A0C-95AE-42A3C7832F1A}"/>
    <cellStyle name="20% - Accent3 9 3 6" xfId="8147" xr:uid="{858E472C-DD65-4608-A8DB-FC02E48B4F41}"/>
    <cellStyle name="20% - Accent3 9 4" xfId="8148" xr:uid="{F42CFD79-AE99-4DBE-B4D0-60BAA2C0D7EC}"/>
    <cellStyle name="20% - Accent3 9 4 2" xfId="8149" xr:uid="{9EE21A4D-9604-496D-9C5E-057CCEFCFCCA}"/>
    <cellStyle name="20% - Accent3 9 4 2 2" xfId="8150" xr:uid="{FC98F552-34CB-4E42-9C9A-44575F042599}"/>
    <cellStyle name="20% - Accent3 9 4 2 2 2" xfId="8151" xr:uid="{E96E91E1-F5F4-41ED-9640-EE805353414A}"/>
    <cellStyle name="20% - Accent3 9 4 2 2 2 2" xfId="8152" xr:uid="{1022893F-B393-4F0E-8AB6-8A31096F8CD1}"/>
    <cellStyle name="20% - Accent3 9 4 2 2 3" xfId="8153" xr:uid="{0CAF97AB-2BA5-468D-B3BF-E7C3A3BA5B11}"/>
    <cellStyle name="20% - Accent3 9 4 2 3" xfId="8154" xr:uid="{73C1980B-AD26-4DDF-94C9-0E727F69F43B}"/>
    <cellStyle name="20% - Accent3 9 4 2 3 2" xfId="8155" xr:uid="{CFDC0F8E-98C7-4DEA-A84E-57A9D8D796AD}"/>
    <cellStyle name="20% - Accent3 9 4 2 4" xfId="8156" xr:uid="{5DCCFDB5-4D02-4EF6-BD9D-A33EA17B86C0}"/>
    <cellStyle name="20% - Accent3 9 4 3" xfId="8157" xr:uid="{22B9DD91-E534-46F6-B434-3B370E48ED79}"/>
    <cellStyle name="20% - Accent3 9 4 3 2" xfId="8158" xr:uid="{41B5B1B9-6B35-4C7C-A4AF-930ADC42DD11}"/>
    <cellStyle name="20% - Accent3 9 4 3 2 2" xfId="8159" xr:uid="{C705687C-699A-4404-82C1-476041E457CC}"/>
    <cellStyle name="20% - Accent3 9 4 3 3" xfId="8160" xr:uid="{6A320B82-91CF-4773-A842-B64FAE278CAF}"/>
    <cellStyle name="20% - Accent3 9 4 4" xfId="8161" xr:uid="{C0CF2075-FB4B-4ADD-A6CE-B43A031AE691}"/>
    <cellStyle name="20% - Accent3 9 4 4 2" xfId="8162" xr:uid="{E127AB14-6B95-4856-8FE7-78C8403C8DD6}"/>
    <cellStyle name="20% - Accent3 9 4 5" xfId="8163" xr:uid="{0C9A55FD-410F-42E9-A87C-076BA204DD96}"/>
    <cellStyle name="20% - Accent3 9 4 6" xfId="8164" xr:uid="{10858892-C9D1-4F5A-835D-A11C9FFE56CE}"/>
    <cellStyle name="20% - Accent3 9 5" xfId="8165" xr:uid="{82DB6979-9BDC-42F0-99FB-ABB2A93D277D}"/>
    <cellStyle name="20% - Accent3 9 5 2" xfId="8166" xr:uid="{2B7488EA-DDDC-4164-A4ED-E133CAC671DD}"/>
    <cellStyle name="20% - Accent3 9 5 2 2" xfId="8167" xr:uid="{394A4B09-4461-41A5-9F87-CE4F67582FE3}"/>
    <cellStyle name="20% - Accent3 9 5 2 2 2" xfId="8168" xr:uid="{86E96C65-BE43-4629-BC0E-2C454A6DD969}"/>
    <cellStyle name="20% - Accent3 9 5 2 2 2 2" xfId="8169" xr:uid="{99057977-95A2-49ED-820C-7448B8579168}"/>
    <cellStyle name="20% - Accent3 9 5 2 2 3" xfId="8170" xr:uid="{4F37B8DB-DED1-4377-9B28-7A8A116048DB}"/>
    <cellStyle name="20% - Accent3 9 5 2 3" xfId="8171" xr:uid="{071993D4-3F03-40C7-84CB-4B2653C04185}"/>
    <cellStyle name="20% - Accent3 9 5 2 3 2" xfId="8172" xr:uid="{02FDCA27-1B51-4FA5-950F-EA21527D8423}"/>
    <cellStyle name="20% - Accent3 9 5 2 4" xfId="8173" xr:uid="{BC94DF98-6E79-4ECB-AB9D-14481F1EF61B}"/>
    <cellStyle name="20% - Accent3 9 5 3" xfId="8174" xr:uid="{AD41E592-9E2C-457B-B689-9B509A07A5A3}"/>
    <cellStyle name="20% - Accent3 9 5 3 2" xfId="8175" xr:uid="{66CD7710-7B69-4EF7-BC72-E72C80F8CC42}"/>
    <cellStyle name="20% - Accent3 9 5 3 2 2" xfId="8176" xr:uid="{65EEA23A-BD13-40D8-A264-69EA1744EE59}"/>
    <cellStyle name="20% - Accent3 9 5 3 3" xfId="8177" xr:uid="{8F925457-2254-4BBA-928C-425378BD2E03}"/>
    <cellStyle name="20% - Accent3 9 5 4" xfId="8178" xr:uid="{24F211DD-C93F-46C7-B407-CC32E08C72E1}"/>
    <cellStyle name="20% - Accent3 9 5 4 2" xfId="8179" xr:uid="{392AB14E-B44A-417B-8770-7C4EDEE2CD7D}"/>
    <cellStyle name="20% - Accent3 9 5 5" xfId="8180" xr:uid="{FC3B7D91-FE04-41CB-820C-C3DAC1803224}"/>
    <cellStyle name="20% - Accent3 9 6" xfId="8181" xr:uid="{2F8490D3-E7BD-41A2-A9BB-7ACD28DA2A6F}"/>
    <cellStyle name="20% - Accent3 9 6 2" xfId="8182" xr:uid="{9F646E51-3E69-458B-A32F-285479D38937}"/>
    <cellStyle name="20% - Accent3 9 6 2 2" xfId="8183" xr:uid="{93539CF0-07B8-47CA-8902-F86DECF58482}"/>
    <cellStyle name="20% - Accent3 9 6 2 2 2" xfId="8184" xr:uid="{C44D4AD3-2919-4D86-93E0-C5983F34C939}"/>
    <cellStyle name="20% - Accent3 9 6 2 3" xfId="8185" xr:uid="{A91CC7E9-9DC1-4D86-A5F1-AD9393BDA97E}"/>
    <cellStyle name="20% - Accent3 9 6 3" xfId="8186" xr:uid="{6C547A35-A6CF-4412-BA7D-032B578B6EB8}"/>
    <cellStyle name="20% - Accent3 9 6 3 2" xfId="8187" xr:uid="{79F5D5AA-4F43-46C3-99B7-3BAA0A11450B}"/>
    <cellStyle name="20% - Accent3 9 6 4" xfId="8188" xr:uid="{3C67DBD3-6AFF-4E4D-809B-C61807378071}"/>
    <cellStyle name="20% - Accent3 9 7" xfId="8189" xr:uid="{D2BE87FD-5C8D-4A9A-940B-62D67C425E23}"/>
    <cellStyle name="20% - Accent3 9 7 2" xfId="8190" xr:uid="{2FC558F8-9970-4055-8AFD-BF3C2530FFA4}"/>
    <cellStyle name="20% - Accent3 9 7 2 2" xfId="8191" xr:uid="{0D5C2560-9436-4962-AAD5-91A051570687}"/>
    <cellStyle name="20% - Accent3 9 7 3" xfId="8192" xr:uid="{F72383A6-4A1D-448F-94C7-8635ECF0934A}"/>
    <cellStyle name="20% - Accent3 9 8" xfId="8193" xr:uid="{FF5DC07B-9C36-4449-B025-A02A47072354}"/>
    <cellStyle name="20% - Accent3 9 8 2" xfId="8194" xr:uid="{C6E09410-B670-4697-A366-260B288D4E65}"/>
    <cellStyle name="20% - Accent3 9 9" xfId="8195" xr:uid="{050F1FA4-F342-443D-A25C-3DC3128C5364}"/>
    <cellStyle name="20% - Accent4" xfId="104" builtinId="42" hidden="1"/>
    <cellStyle name="20% - Accent4 10" xfId="8196" xr:uid="{42C9A189-E5BF-4A72-AF95-274BB7B2BBA0}"/>
    <cellStyle name="20% - Accent4 10 2" xfId="8197" xr:uid="{AF8F598D-8398-4211-AFEF-B342FACAD862}"/>
    <cellStyle name="20% - Accent4 11" xfId="8198" xr:uid="{21A40AC9-DAD0-46B3-90E7-8C11BF8F307E}"/>
    <cellStyle name="20% - Accent4 11 2" xfId="8199" xr:uid="{ADD7EC53-C1C1-4203-A784-89A223E4D596}"/>
    <cellStyle name="20% - Accent4 12" xfId="8200" xr:uid="{665A32B1-1FF8-4791-AE4B-891EA6F6E28D}"/>
    <cellStyle name="20% - Accent4 12 2" xfId="8201" xr:uid="{F4D0A1DD-CF8E-4A32-95D0-78E80EDAC59F}"/>
    <cellStyle name="20% - Accent4 13" xfId="8202" xr:uid="{259DDB67-F707-4AA4-889A-6D447BA27806}"/>
    <cellStyle name="20% - Accent4 2" xfId="8203" xr:uid="{4361AA14-3834-4180-9BDB-78CFE311C545}"/>
    <cellStyle name="20% - Accent4 2 10" xfId="8204" xr:uid="{025248B0-6B75-441A-93F6-51618FF496A8}"/>
    <cellStyle name="20% - Accent4 2 11" xfId="8205" xr:uid="{826C9ECB-CEA2-47E5-B58B-6C3F6A8CE112}"/>
    <cellStyle name="20% - Accent4 2 11 2" xfId="8206" xr:uid="{BD36D5CC-9EE9-43C2-95D4-F6AE218F7596}"/>
    <cellStyle name="20% - Accent4 2 11 2 2" xfId="8207" xr:uid="{66F76860-6620-4523-A003-8CD28A534596}"/>
    <cellStyle name="20% - Accent4 2 11 2 2 2" xfId="8208" xr:uid="{58F9F031-58E0-47A4-B5EB-00678755820D}"/>
    <cellStyle name="20% - Accent4 2 11 2 3" xfId="8209" xr:uid="{2392A03D-A992-4AC3-A8A9-37D04905C253}"/>
    <cellStyle name="20% - Accent4 2 11 3" xfId="8210" xr:uid="{89891208-2D29-442D-9E2D-7E21927A48C3}"/>
    <cellStyle name="20% - Accent4 2 11 3 2" xfId="8211" xr:uid="{18079E7A-D593-46E7-B54E-CA5C2B7AB905}"/>
    <cellStyle name="20% - Accent4 2 11 4" xfId="8212" xr:uid="{92836AB6-AA11-4FC8-B13E-C774BE47FD97}"/>
    <cellStyle name="20% - Accent4 2 12" xfId="8213" xr:uid="{DA6F288B-9F12-47DD-BE8B-28065AB0E24F}"/>
    <cellStyle name="20% - Accent4 2 12 2" xfId="8214" xr:uid="{7D0FA2BF-7AFE-43CC-A652-C514E4F3A66E}"/>
    <cellStyle name="20% - Accent4 2 12 2 2" xfId="8215" xr:uid="{D21180CE-6D43-4F8D-B9F7-D792E3E6DDBA}"/>
    <cellStyle name="20% - Accent4 2 12 3" xfId="8216" xr:uid="{FB04EF74-61F2-42B8-AA82-0ACE75D0CF6F}"/>
    <cellStyle name="20% - Accent4 2 13" xfId="8217" xr:uid="{D629E186-7990-4C49-9B60-8A36B963EE16}"/>
    <cellStyle name="20% - Accent4 2 13 2" xfId="8218" xr:uid="{FB1965B5-E832-43B3-BA6D-E59E291AF47B}"/>
    <cellStyle name="20% - Accent4 2 14" xfId="8219" xr:uid="{4909DFE4-17A1-4329-AE87-CA9C4C516276}"/>
    <cellStyle name="20% - Accent4 2 2" xfId="8220" xr:uid="{357491B4-06DF-4039-9276-3FAAE603F174}"/>
    <cellStyle name="20% - Accent4 2 2 2" xfId="8221" xr:uid="{E5B565FB-1CA6-4A4D-9A42-6AD764E0CFE2}"/>
    <cellStyle name="20% - Accent4 2 2 2 2" xfId="8222" xr:uid="{A536E5C0-2954-4BA3-B273-0EE5301F6671}"/>
    <cellStyle name="20% - Accent4 2 2 2 2 2" xfId="8223" xr:uid="{4FBAD847-17A7-4123-8E74-19473CD4A2A9}"/>
    <cellStyle name="20% - Accent4 2 2 2 2 3" xfId="8224" xr:uid="{C961AB4C-5CCC-4EEC-B795-8CEDDCDDE3B8}"/>
    <cellStyle name="20% - Accent4 2 2 2 2 3 2" xfId="8225" xr:uid="{8F43C776-95CD-4E5E-A4C5-3DF55583E61C}"/>
    <cellStyle name="20% - Accent4 2 2 2 2 3 2 2" xfId="8226" xr:uid="{DD74E1D1-A0BC-4C46-BAC5-C33565706D47}"/>
    <cellStyle name="20% - Accent4 2 2 2 2 3 2 2 2" xfId="8227" xr:uid="{F01C809C-88A0-43D5-AFC2-B475A9128B9A}"/>
    <cellStyle name="20% - Accent4 2 2 2 2 3 2 3" xfId="8228" xr:uid="{3664C99A-3B2F-488F-A889-FEBC5ADC319C}"/>
    <cellStyle name="20% - Accent4 2 2 2 2 3 3" xfId="8229" xr:uid="{FE5D4DD3-E60E-41FF-8A53-8FA532E6C8E2}"/>
    <cellStyle name="20% - Accent4 2 2 2 2 3 3 2" xfId="8230" xr:uid="{3920C212-CB4D-49E5-84C7-F520448AB40D}"/>
    <cellStyle name="20% - Accent4 2 2 2 2 3 4" xfId="8231" xr:uid="{5CB5A3B8-1985-4FFB-8A75-72579002D37B}"/>
    <cellStyle name="20% - Accent4 2 2 2 2 4" xfId="8232" xr:uid="{472D0CC5-F122-4BD9-8E48-AF3BB1E4A1F2}"/>
    <cellStyle name="20% - Accent4 2 2 2 2 4 2" xfId="8233" xr:uid="{0CAC87DD-8DEF-488C-A04F-D2A5FC0F7C95}"/>
    <cellStyle name="20% - Accent4 2 2 2 2 4 2 2" xfId="8234" xr:uid="{04075E70-DDAB-467D-B663-C1310238C12E}"/>
    <cellStyle name="20% - Accent4 2 2 2 2 4 3" xfId="8235" xr:uid="{B426C59E-786D-4C4D-846B-79858B8E8AA6}"/>
    <cellStyle name="20% - Accent4 2 2 2 2 5" xfId="8236" xr:uid="{899191B2-EA20-4C75-B246-FA20E3F60D5E}"/>
    <cellStyle name="20% - Accent4 2 2 2 2 5 2" xfId="8237" xr:uid="{D048450C-344D-4E30-AC29-E56F75213B79}"/>
    <cellStyle name="20% - Accent4 2 2 2 2 6" xfId="8238" xr:uid="{ED452C66-082E-4DA4-B43C-90069DE70133}"/>
    <cellStyle name="20% - Accent4 2 2 2 3" xfId="8239" xr:uid="{91D88635-F5A8-420B-A274-54051B87F248}"/>
    <cellStyle name="20% - Accent4 2 2 2 3 2" xfId="8240" xr:uid="{A67741DB-E86F-44EC-A90A-B5BA901FC093}"/>
    <cellStyle name="20% - Accent4 2 2 2 3 2 2" xfId="8241" xr:uid="{F34091EE-921C-481A-BFD3-6FCF10FFF0DA}"/>
    <cellStyle name="20% - Accent4 2 2 2 3 2 2 2" xfId="8242" xr:uid="{B0D8516F-6A28-4FC0-926F-7A6640605EE3}"/>
    <cellStyle name="20% - Accent4 2 2 2 3 2 2 2 2" xfId="8243" xr:uid="{9CFFF74C-6FF8-412F-8D10-5BE1116EA9B9}"/>
    <cellStyle name="20% - Accent4 2 2 2 3 2 2 3" xfId="8244" xr:uid="{ED73A2EE-A3C9-42FC-A35A-2DC68D9CB9BA}"/>
    <cellStyle name="20% - Accent4 2 2 2 3 2 3" xfId="8245" xr:uid="{7D99D561-5BB4-4BA9-A684-2E0075A6567C}"/>
    <cellStyle name="20% - Accent4 2 2 2 3 2 3 2" xfId="8246" xr:uid="{36FB3D5C-B22F-4FF1-82DE-4194AF373BFA}"/>
    <cellStyle name="20% - Accent4 2 2 2 3 2 4" xfId="8247" xr:uid="{0A0E6EDD-2AA8-4511-837E-8872262D1995}"/>
    <cellStyle name="20% - Accent4 2 2 2 3 3" xfId="8248" xr:uid="{41D61F9C-F551-4414-A910-0FEFCEA7F46F}"/>
    <cellStyle name="20% - Accent4 2 2 2 3 3 2" xfId="8249" xr:uid="{E2C5CEC6-74EE-4349-BF29-BD2668A09DF7}"/>
    <cellStyle name="20% - Accent4 2 2 2 3 3 2 2" xfId="8250" xr:uid="{84286AC7-6AA4-40D4-94A1-C6470DB4952F}"/>
    <cellStyle name="20% - Accent4 2 2 2 3 3 3" xfId="8251" xr:uid="{742CEB49-6441-4C12-B535-6A1300EC1E70}"/>
    <cellStyle name="20% - Accent4 2 2 2 3 4" xfId="8252" xr:uid="{E0EE3E65-B709-41E3-AF07-AF65B8D9D78A}"/>
    <cellStyle name="20% - Accent4 2 2 2 3 4 2" xfId="8253" xr:uid="{510903E3-29BB-41E7-A358-38C5A4296E53}"/>
    <cellStyle name="20% - Accent4 2 2 2 3 5" xfId="8254" xr:uid="{20F47517-655D-4751-98CF-DE5457DB995D}"/>
    <cellStyle name="20% - Accent4 2 2 2 4" xfId="8255" xr:uid="{F2E3E8D8-56CC-45B6-AF23-A1CF867FF6AA}"/>
    <cellStyle name="20% - Accent4 2 2 2 4 2" xfId="8256" xr:uid="{87BDEEC6-08D1-4EB7-BB25-36EBCCD99E30}"/>
    <cellStyle name="20% - Accent4 2 2 2 4 2 2" xfId="8257" xr:uid="{84BC59DC-CF49-4C79-8406-82F83C1980FB}"/>
    <cellStyle name="20% - Accent4 2 2 2 4 2 2 2" xfId="8258" xr:uid="{81C5B5A4-28A7-45B5-BF85-FC2FA910F4AC}"/>
    <cellStyle name="20% - Accent4 2 2 2 4 2 2 2 2" xfId="8259" xr:uid="{49E71952-ED9E-486A-907B-6EC752F551DD}"/>
    <cellStyle name="20% - Accent4 2 2 2 4 2 2 3" xfId="8260" xr:uid="{B462B45D-6511-49D3-81F4-AB0CC2C5B998}"/>
    <cellStyle name="20% - Accent4 2 2 2 4 2 3" xfId="8261" xr:uid="{4DAEAC58-D395-4E99-99CD-639B14148352}"/>
    <cellStyle name="20% - Accent4 2 2 2 4 2 3 2" xfId="8262" xr:uid="{D1137D7B-76E2-4419-8EAE-83ED67C867C8}"/>
    <cellStyle name="20% - Accent4 2 2 2 4 2 4" xfId="8263" xr:uid="{B83F44B0-CDF4-4042-91A6-56A9B805010B}"/>
    <cellStyle name="20% - Accent4 2 2 2 4 3" xfId="8264" xr:uid="{2A0AC8B5-C47A-4D4E-8AD8-09201FB1F006}"/>
    <cellStyle name="20% - Accent4 2 2 2 4 3 2" xfId="8265" xr:uid="{9E20EAD3-C051-49AF-A662-0C43C0AF0BB3}"/>
    <cellStyle name="20% - Accent4 2 2 2 4 3 2 2" xfId="8266" xr:uid="{57D3A44C-87DE-49F2-A7F7-375429DB3ECC}"/>
    <cellStyle name="20% - Accent4 2 2 2 4 3 3" xfId="8267" xr:uid="{10DB770C-67CE-4495-9067-0BC7C5F0D6F3}"/>
    <cellStyle name="20% - Accent4 2 2 2 4 4" xfId="8268" xr:uid="{DC40E203-4F22-4A4E-95E1-61C1EF5200C2}"/>
    <cellStyle name="20% - Accent4 2 2 2 4 4 2" xfId="8269" xr:uid="{F50D2710-6691-4350-A35A-E701053E148D}"/>
    <cellStyle name="20% - Accent4 2 2 2 4 5" xfId="8270" xr:uid="{75A1623D-1783-4C9E-860F-B7E5D909FF6C}"/>
    <cellStyle name="20% - Accent4 2 2 2_Sheet1" xfId="8271" xr:uid="{6946ED41-7D95-452D-B810-A4EF74977410}"/>
    <cellStyle name="20% - Accent4 2 2 3" xfId="8272" xr:uid="{7EF3B89E-0C36-402E-8851-651B6D568CEB}"/>
    <cellStyle name="20% - Accent4 2 2 3 2" xfId="8273" xr:uid="{06D72E32-4296-4470-BECD-543693F471D2}"/>
    <cellStyle name="20% - Accent4 2 2 3 2 2" xfId="8274" xr:uid="{397CE14E-FE8B-4492-9CC8-9AFA7EDC35C2}"/>
    <cellStyle name="20% - Accent4 2 2 3 2 2 2" xfId="8275" xr:uid="{D26907FB-AC16-4768-A351-CB39B6E4DE09}"/>
    <cellStyle name="20% - Accent4 2 2 3 2 2 2 2" xfId="8276" xr:uid="{7568BFE6-07C9-4C6C-8AE2-9634C02ECD42}"/>
    <cellStyle name="20% - Accent4 2 2 3 2 2 3" xfId="8277" xr:uid="{4BB029E4-A031-4609-8089-F3AFC607ED2E}"/>
    <cellStyle name="20% - Accent4 2 2 3 2 3" xfId="8278" xr:uid="{8CB434C6-3ACD-483A-877A-26C3B4D165E4}"/>
    <cellStyle name="20% - Accent4 2 2 3 2 3 2" xfId="8279" xr:uid="{8E8F7398-6856-4580-A779-79BDCE842F10}"/>
    <cellStyle name="20% - Accent4 2 2 3 2 4" xfId="8280" xr:uid="{1E029DA4-1AC9-40AF-AEA4-27A1BE21FBBF}"/>
    <cellStyle name="20% - Accent4 2 2 3 3" xfId="8281" xr:uid="{B8CCB50F-DFE4-49DB-B307-FB063D221E03}"/>
    <cellStyle name="20% - Accent4 2 2 3 3 2" xfId="8282" xr:uid="{95F24B12-123D-4C3B-9032-92E86D7D6BDB}"/>
    <cellStyle name="20% - Accent4 2 2 3 3 2 2" xfId="8283" xr:uid="{31042943-41AA-4CCC-A0AF-B0A3027AA836}"/>
    <cellStyle name="20% - Accent4 2 2 3 3 3" xfId="8284" xr:uid="{6B8E17A6-A36F-47DA-B3A8-C46AA3E5295D}"/>
    <cellStyle name="20% - Accent4 2 2 3 4" xfId="8285" xr:uid="{72071963-603B-458A-965A-92E642D9151D}"/>
    <cellStyle name="20% - Accent4 2 2 3 4 2" xfId="8286" xr:uid="{C8A7E35C-EC89-4B54-A0B5-5A53506D5B94}"/>
    <cellStyle name="20% - Accent4 2 2 3 5" xfId="8287" xr:uid="{49C42C22-067A-4409-81AA-F98F0C9F174E}"/>
    <cellStyle name="20% - Accent4 2 2 4" xfId="8288" xr:uid="{6AE9E4D1-9F67-4BBA-9670-563C2AA13F44}"/>
    <cellStyle name="20% - Accent4 2 2 4 2" xfId="8289" xr:uid="{A349C946-F226-4F9B-B57B-7F1356862086}"/>
    <cellStyle name="20% - Accent4 2 2 4 2 2" xfId="8290" xr:uid="{7627A3B4-285B-491A-B116-B8C353956295}"/>
    <cellStyle name="20% - Accent4 2 2 4 2 2 2" xfId="8291" xr:uid="{B3D625DE-9078-4D31-B8C3-7142E5DD9D7C}"/>
    <cellStyle name="20% - Accent4 2 2 4 2 3" xfId="8292" xr:uid="{93F48EB4-A6A2-41E5-9300-99971F079E48}"/>
    <cellStyle name="20% - Accent4 2 2 4 3" xfId="8293" xr:uid="{FEA398A6-BC29-4695-835C-A3FF4883E2FE}"/>
    <cellStyle name="20% - Accent4 2 2 4 3 2" xfId="8294" xr:uid="{772A3AEB-45EE-4ABB-A5A6-2CDC8581A0F6}"/>
    <cellStyle name="20% - Accent4 2 2 4 4" xfId="8295" xr:uid="{94A99094-D449-4956-87A2-6EF72D377F9B}"/>
    <cellStyle name="20% - Accent4 2 2 5" xfId="8296" xr:uid="{97B05997-ABF3-4D4F-A426-CB4ED674EDFD}"/>
    <cellStyle name="20% - Accent4 2 2 5 2" xfId="8297" xr:uid="{88806141-BC30-4843-8B8F-06BD731A1A40}"/>
    <cellStyle name="20% - Accent4 2 2 5 2 2" xfId="8298" xr:uid="{6BA00019-526D-4B26-A2C4-B250A5BFD402}"/>
    <cellStyle name="20% - Accent4 2 2 5 3" xfId="8299" xr:uid="{9621AF1C-9D9C-4908-80CD-B4533E102F59}"/>
    <cellStyle name="20% - Accent4 2 2 6" xfId="8300" xr:uid="{2DA6577B-28E5-4A85-98BE-94135D216B1E}"/>
    <cellStyle name="20% - Accent4 2 2 6 2" xfId="8301" xr:uid="{EE490C88-99C4-4673-AF32-95B0C34FA622}"/>
    <cellStyle name="20% - Accent4 2 2 7" xfId="8302" xr:uid="{D27563EA-796F-40AB-87EE-D36C9B416377}"/>
    <cellStyle name="20% - Accent4 2 2_Asset Register (new)" xfId="8303" xr:uid="{4C33DBEF-68DB-4DA4-8FB1-C7D57BD1DACE}"/>
    <cellStyle name="20% - Accent4 2 3" xfId="8304" xr:uid="{9FA83A6C-E2B9-4344-BA1A-243D5D3C4DE4}"/>
    <cellStyle name="20% - Accent4 2 3 2" xfId="8305" xr:uid="{8D8736EE-F1BB-41E4-9661-080357668FD5}"/>
    <cellStyle name="20% - Accent4 2 3 2 2" xfId="8306" xr:uid="{5D603C3B-D7BA-468F-B91E-B146627A3368}"/>
    <cellStyle name="20% - Accent4 2 3 2 2 2" xfId="8307" xr:uid="{3CF5B235-F8D0-4A4E-8B37-A32510659A00}"/>
    <cellStyle name="20% - Accent4 2 3 2 2 2 2" xfId="8308" xr:uid="{F21A8CEA-A21B-401B-9CF1-A680D8E78869}"/>
    <cellStyle name="20% - Accent4 2 3 2 2 3" xfId="8309" xr:uid="{42E9A1CC-2045-4899-9B37-953DB2E5EA71}"/>
    <cellStyle name="20% - Accent4 2 3 2 3" xfId="8310" xr:uid="{C5E074B2-A2BB-4741-A375-42BFF3DC66D1}"/>
    <cellStyle name="20% - Accent4 2 3 2 3 2" xfId="8311" xr:uid="{8331743F-ABA6-424C-8642-EDAAAFECE045}"/>
    <cellStyle name="20% - Accent4 2 3 2 3 2 2" xfId="8312" xr:uid="{33DB89B9-BFBA-4D06-9688-DF3AA752BBE8}"/>
    <cellStyle name="20% - Accent4 2 3 2 3 2 2 2" xfId="8313" xr:uid="{A1025812-347C-4C1F-9ADE-022F7F337D4A}"/>
    <cellStyle name="20% - Accent4 2 3 2 3 2 3" xfId="8314" xr:uid="{E0A98835-6CA7-42A9-98C9-98BE98184489}"/>
    <cellStyle name="20% - Accent4 2 3 2 3 3" xfId="8315" xr:uid="{58702617-0CFE-467A-9731-846B7F6E311A}"/>
    <cellStyle name="20% - Accent4 2 3 2 3 3 2" xfId="8316" xr:uid="{BC9779BB-ED07-4FC2-8CF2-A60740552160}"/>
    <cellStyle name="20% - Accent4 2 3 2 3 4" xfId="8317" xr:uid="{B78E4E00-D369-4A09-BBC7-8083EF5B9FE1}"/>
    <cellStyle name="20% - Accent4 2 3 2 4" xfId="8318" xr:uid="{8A4F820C-FC81-4382-ACD4-6C25168CA345}"/>
    <cellStyle name="20% - Accent4 2 3 2 4 2" xfId="8319" xr:uid="{FC9FF5CF-458A-413E-BE70-5B96BBC28150}"/>
    <cellStyle name="20% - Accent4 2 3 2 4 2 2" xfId="8320" xr:uid="{3E027CCE-05AB-4EB1-B417-9545116A5D66}"/>
    <cellStyle name="20% - Accent4 2 3 2 4 3" xfId="8321" xr:uid="{5EBDA964-E51F-40CB-B2F2-0621CFC0C785}"/>
    <cellStyle name="20% - Accent4 2 3 2 5" xfId="8322" xr:uid="{99D18F46-74CE-40A4-95F7-A08BB4E6114B}"/>
    <cellStyle name="20% - Accent4 2 3 2 5 2" xfId="8323" xr:uid="{39EBDD12-94B8-46CE-9D3F-47B271325C4F}"/>
    <cellStyle name="20% - Accent4 2 3 2 6" xfId="8324" xr:uid="{6C7722C6-B01C-49F8-817C-91999B8E0146}"/>
    <cellStyle name="20% - Accent4 2 3 2 6 2" xfId="8325" xr:uid="{72DB8672-B22E-4D67-8DF3-A2D5CF29C4F4}"/>
    <cellStyle name="20% - Accent4 2 3 2 7" xfId="8326" xr:uid="{DB0E6A0F-F34C-46FC-AA48-CCDF410475FD}"/>
    <cellStyle name="20% - Accent4 2 3 2 8" xfId="8327" xr:uid="{E2397C85-67A0-4F4A-BC55-AC91CF711F9A}"/>
    <cellStyle name="20% - Accent4 2 3 3" xfId="8328" xr:uid="{AC41E259-2F7E-4D1B-9092-5AA3F6698316}"/>
    <cellStyle name="20% - Accent4 2 3 3 2" xfId="8329" xr:uid="{04861718-0E32-453D-B055-8AAA784469DF}"/>
    <cellStyle name="20% - Accent4 2 3 3 2 2" xfId="8330" xr:uid="{FBCE81ED-B6AD-4949-9E72-7D6A2B5B10E3}"/>
    <cellStyle name="20% - Accent4 2 3 3 2 2 2" xfId="8331" xr:uid="{8D60D053-0849-4CA0-8266-B461AF1688D5}"/>
    <cellStyle name="20% - Accent4 2 3 3 2 2 2 2" xfId="8332" xr:uid="{3F8C1655-5F7D-412C-A807-703D5CAA80A4}"/>
    <cellStyle name="20% - Accent4 2 3 3 2 2 3" xfId="8333" xr:uid="{F23F2E16-5A90-474B-8767-FCDACBF783B8}"/>
    <cellStyle name="20% - Accent4 2 3 3 2 3" xfId="8334" xr:uid="{5EA29E26-E188-4BD3-B20F-D0E77DA11737}"/>
    <cellStyle name="20% - Accent4 2 3 3 2 3 2" xfId="8335" xr:uid="{4D3BABB2-1509-4E7C-8FD3-D1923214B826}"/>
    <cellStyle name="20% - Accent4 2 3 3 2 4" xfId="8336" xr:uid="{1D5EB862-C085-40EE-884A-7EA0C437BD7B}"/>
    <cellStyle name="20% - Accent4 2 3 3 3" xfId="8337" xr:uid="{07956365-863D-4F48-B829-B02CEB724946}"/>
    <cellStyle name="20% - Accent4 2 3 3 3 2" xfId="8338" xr:uid="{45666506-2CDC-45BC-AE7F-EF6776D2A6AE}"/>
    <cellStyle name="20% - Accent4 2 3 3 3 2 2" xfId="8339" xr:uid="{9E006F23-937E-4E05-95C0-E193A1247339}"/>
    <cellStyle name="20% - Accent4 2 3 3 3 3" xfId="8340" xr:uid="{6772FA8C-3ADC-49EA-BE00-9A4F0140F912}"/>
    <cellStyle name="20% - Accent4 2 3 3 4" xfId="8341" xr:uid="{8FCA3DE7-8BC8-4609-ABA2-329B32F45436}"/>
    <cellStyle name="20% - Accent4 2 3 3 4 2" xfId="8342" xr:uid="{9FAB7922-9877-425D-80F8-F7E564C34B79}"/>
    <cellStyle name="20% - Accent4 2 3 3 5" xfId="8343" xr:uid="{433C41CF-0D4B-4420-A740-49AB36C23DE4}"/>
    <cellStyle name="20% - Accent4 2 3 3 5 2" xfId="8344" xr:uid="{088B3C83-288A-4AAC-AE6C-407A7DAC3116}"/>
    <cellStyle name="20% - Accent4 2 3 3 6" xfId="8345" xr:uid="{320D003B-FF05-4B30-B375-DAB2AAE58608}"/>
    <cellStyle name="20% - Accent4 2 3 3 7" xfId="8346" xr:uid="{1ED65555-AF9B-458A-BE2B-370173205106}"/>
    <cellStyle name="20% - Accent4 2 3 4" xfId="8347" xr:uid="{8C124BDA-541A-44CA-95E5-A99D77B3978B}"/>
    <cellStyle name="20% - Accent4 2 3 4 2" xfId="8348" xr:uid="{2BF5127D-6657-47E8-8F76-9AECB2443422}"/>
    <cellStyle name="20% - Accent4 2 3 4 2 2" xfId="8349" xr:uid="{ED90EBE1-14E7-4AC1-8F47-A35282BB03C3}"/>
    <cellStyle name="20% - Accent4 2 3 4 2 2 2" xfId="8350" xr:uid="{C4946FBC-77CC-475E-AB5D-135A93D273CC}"/>
    <cellStyle name="20% - Accent4 2 3 4 2 2 2 2" xfId="8351" xr:uid="{F57F9016-17BC-46DF-BBC9-D37377E87A70}"/>
    <cellStyle name="20% - Accent4 2 3 4 2 2 3" xfId="8352" xr:uid="{77613702-9154-4A91-A589-B699750CAC69}"/>
    <cellStyle name="20% - Accent4 2 3 4 2 3" xfId="8353" xr:uid="{DE22E2EB-03D6-4FAE-9864-D5827E6F139F}"/>
    <cellStyle name="20% - Accent4 2 3 4 2 3 2" xfId="8354" xr:uid="{D8545E71-2587-4B20-AC65-82503FA02D91}"/>
    <cellStyle name="20% - Accent4 2 3 4 2 4" xfId="8355" xr:uid="{AD66FFAD-9921-4C28-8F8E-180B7AB59E07}"/>
    <cellStyle name="20% - Accent4 2 3 4 3" xfId="8356" xr:uid="{39AD2FDC-2FC5-437B-B13F-0054C87861EE}"/>
    <cellStyle name="20% - Accent4 2 3 4 3 2" xfId="8357" xr:uid="{62AE9031-1134-4D99-8246-E65B3EEF7F84}"/>
    <cellStyle name="20% - Accent4 2 3 4 3 2 2" xfId="8358" xr:uid="{F18AF64C-18CD-4886-9D30-9AB7E3D167B4}"/>
    <cellStyle name="20% - Accent4 2 3 4 3 3" xfId="8359" xr:uid="{19CD81D8-8C99-4078-9FFF-ADCA55E34595}"/>
    <cellStyle name="20% - Accent4 2 3 4 4" xfId="8360" xr:uid="{A4036C44-AE17-4DEE-9E35-453C5EAE2E08}"/>
    <cellStyle name="20% - Accent4 2 3 4 4 2" xfId="8361" xr:uid="{54EF4DE2-13E1-4522-BBD0-55E9B6228D30}"/>
    <cellStyle name="20% - Accent4 2 3 4 5" xfId="8362" xr:uid="{011711B7-A3B7-45B3-B082-B22AE94ECBFB}"/>
    <cellStyle name="20% - Accent4 2 3 5" xfId="8363" xr:uid="{1410B999-4D6C-4F3D-B3B9-308871B10A66}"/>
    <cellStyle name="20% - Accent4 2 3 5 2" xfId="8364" xr:uid="{0626F045-6389-482D-B4F9-7D57F6BCFF2F}"/>
    <cellStyle name="20% - Accent4 2 3 6" xfId="8365" xr:uid="{C4A91564-9C60-4EFC-9BEB-613BAAFF6E92}"/>
    <cellStyle name="20% - Accent4 2 3_Sheet1" xfId="8366" xr:uid="{8BEB3CAD-4BEA-41AB-A916-61B57CBB9F6C}"/>
    <cellStyle name="20% - Accent4 2 4" xfId="8367" xr:uid="{4655BE98-59A3-4092-8F5F-D60F7FCFA225}"/>
    <cellStyle name="20% - Accent4 2 4 2" xfId="8368" xr:uid="{7B779383-28EE-4FB0-9726-E52D8EEDFEAB}"/>
    <cellStyle name="20% - Accent4 2 4 2 2" xfId="8369" xr:uid="{5883632E-97B5-4700-9E06-0583E275C4ED}"/>
    <cellStyle name="20% - Accent4 2 4 2 2 2" xfId="8370" xr:uid="{4CF414A1-9920-486F-A99D-EF739FE73B29}"/>
    <cellStyle name="20% - Accent4 2 4 2 2 3" xfId="8371" xr:uid="{30575EF5-3733-4C32-A32B-642727EF4C93}"/>
    <cellStyle name="20% - Accent4 2 4 2 3" xfId="8372" xr:uid="{0D1FA5FA-1D1C-4E88-8599-6FC3133ADB65}"/>
    <cellStyle name="20% - Accent4 2 4 2 4" xfId="8373" xr:uid="{160A1894-C74E-4782-950B-96788788A23B}"/>
    <cellStyle name="20% - Accent4 2 4 3" xfId="8374" xr:uid="{AB84D591-A392-435B-A59C-99EC91A2B094}"/>
    <cellStyle name="20% - Accent4 2 4 3 2" xfId="8375" xr:uid="{A7E6362C-8F6F-4F91-9838-520C1D061516}"/>
    <cellStyle name="20% - Accent4 2 4 3 3" xfId="8376" xr:uid="{7808386D-3030-4593-B3EC-02DFCF3585B5}"/>
    <cellStyle name="20% - Accent4 2 4 4" xfId="8377" xr:uid="{95BAA83E-1B48-44C7-B9BA-13FCE8E60A19}"/>
    <cellStyle name="20% - Accent4 2 4 4 2" xfId="8378" xr:uid="{B50819DB-7502-4E4C-94AA-71E8F67B9BB5}"/>
    <cellStyle name="20% - Accent4 2 4 5" xfId="8379" xr:uid="{93838F21-2D83-4B03-BC71-99351E73B6D1}"/>
    <cellStyle name="20% - Accent4 2 5" xfId="8380" xr:uid="{5AA88120-8F76-4DF7-9E08-D78BE5274BA5}"/>
    <cellStyle name="20% - Accent4 2 5 2" xfId="8381" xr:uid="{2A55C473-9DEE-472B-93C0-4C329AEE5EE6}"/>
    <cellStyle name="20% - Accent4 2 6" xfId="8382" xr:uid="{C66B4C97-21F2-465A-9F68-AC2918A76C57}"/>
    <cellStyle name="20% - Accent4 2 7" xfId="8383" xr:uid="{FCD28EB6-19C4-4B50-8E7E-1F31184D121B}"/>
    <cellStyle name="20% - Accent4 2 8" xfId="8384" xr:uid="{26EE9E16-6C5B-4831-B5B9-01AFF9BBAF32}"/>
    <cellStyle name="20% - Accent4 2 9" xfId="8385" xr:uid="{91E0AD5C-5DBB-4804-B0E5-5013EC090E78}"/>
    <cellStyle name="20% - Accent4 2 9 2" xfId="8386" xr:uid="{0358ED27-88F7-419D-9C7D-1CFBCFED04C6}"/>
    <cellStyle name="20% - Accent4 2 9 2 2" xfId="8387" xr:uid="{27498AC7-E0E3-4CC4-9687-E3E056D1F013}"/>
    <cellStyle name="20% - Accent4 2 9 2 2 2" xfId="8388" xr:uid="{94020EED-AFCA-4A7E-AAF5-11B252A674CF}"/>
    <cellStyle name="20% - Accent4 2 9 2 2 2 2" xfId="8389" xr:uid="{73D63C6A-53B5-47AF-A878-0346BAD17FC2}"/>
    <cellStyle name="20% - Accent4 2 9 2 2 3" xfId="8390" xr:uid="{903A3A70-1242-4169-9648-7BABFFD74109}"/>
    <cellStyle name="20% - Accent4 2 9 2 3" xfId="8391" xr:uid="{2EEA3F4B-97DA-4727-B1A1-16BBFB4A1728}"/>
    <cellStyle name="20% - Accent4 2 9 2 3 2" xfId="8392" xr:uid="{D0126198-4279-4509-A0B2-13A6C98F428D}"/>
    <cellStyle name="20% - Accent4 2 9 2 4" xfId="8393" xr:uid="{D0FC07A3-D3EC-402F-83CF-1BAB4A7BC914}"/>
    <cellStyle name="20% - Accent4 2 9 3" xfId="8394" xr:uid="{74BD844D-2BBC-4CB6-BB5F-F1DF793BE4DF}"/>
    <cellStyle name="20% - Accent4 2 9 3 2" xfId="8395" xr:uid="{FB091FD7-ECE6-47A2-8A24-E93C1B308413}"/>
    <cellStyle name="20% - Accent4 2 9 3 2 2" xfId="8396" xr:uid="{46BC1FCF-9DA6-41F6-9FA6-7421324D5D81}"/>
    <cellStyle name="20% - Accent4 2 9 3 3" xfId="8397" xr:uid="{CEB215E0-E33A-4113-AA3C-C7C30E8E1CB6}"/>
    <cellStyle name="20% - Accent4 2 9 4" xfId="8398" xr:uid="{7C5080A2-26B2-4905-B305-AC0F6B00761D}"/>
    <cellStyle name="20% - Accent4 2 9 4 2" xfId="8399" xr:uid="{C9A41008-7CDF-424B-9806-C319240B4CB8}"/>
    <cellStyle name="20% - Accent4 2 9 5" xfId="8400" xr:uid="{CB492506-7D76-49B8-B67C-D9FFF40233EB}"/>
    <cellStyle name="20% - Accent4 2_Asset Register (new)" xfId="8401" xr:uid="{675BC4E8-E3E7-4BFA-9662-DD91C2A2CA2C}"/>
    <cellStyle name="20% - Accent4 3" xfId="8402" xr:uid="{8DA46960-F17A-4394-9FC8-5EB97B2D1703}"/>
    <cellStyle name="20% - Accent4 3 10" xfId="8403" xr:uid="{13ECD9CC-9B07-48F3-B409-5F134B1B39B6}"/>
    <cellStyle name="20% - Accent4 3 10 2" xfId="8404" xr:uid="{D55EB451-3C7D-410A-A898-90C6609F5E28}"/>
    <cellStyle name="20% - Accent4 3 10 2 2" xfId="8405" xr:uid="{49256079-C08C-4AF6-924A-39AC4D531759}"/>
    <cellStyle name="20% - Accent4 3 10 2 2 2" xfId="8406" xr:uid="{C02FF788-DDAC-4169-A259-141B7EAE3F50}"/>
    <cellStyle name="20% - Accent4 3 10 2 2 2 2" xfId="8407" xr:uid="{E43CAEFC-C945-4E37-BDE9-67B0267EB6C7}"/>
    <cellStyle name="20% - Accent4 3 10 2 2 3" xfId="8408" xr:uid="{618EC513-C291-4853-9D12-77A1E7D150CB}"/>
    <cellStyle name="20% - Accent4 3 10 2 3" xfId="8409" xr:uid="{2B8075B2-162F-4E6F-8B85-2D77C5EA5D8E}"/>
    <cellStyle name="20% - Accent4 3 10 2 3 2" xfId="8410" xr:uid="{92B7947D-DE38-4FF4-906A-ACC1AD1448CC}"/>
    <cellStyle name="20% - Accent4 3 10 2 4" xfId="8411" xr:uid="{409577F8-88B2-4221-8707-533F8C3131BE}"/>
    <cellStyle name="20% - Accent4 3 10 3" xfId="8412" xr:uid="{7DBDC26C-98CD-470C-9ABF-A82913E02A79}"/>
    <cellStyle name="20% - Accent4 3 10 3 2" xfId="8413" xr:uid="{264AB0CE-6AB5-40C1-8BDF-BF4A6D7DB8D7}"/>
    <cellStyle name="20% - Accent4 3 10 3 2 2" xfId="8414" xr:uid="{A4179E0E-4A51-4BFB-8320-9F24B07CC4CC}"/>
    <cellStyle name="20% - Accent4 3 10 3 3" xfId="8415" xr:uid="{2DE1C938-E91C-41F6-A707-038F42B05E2A}"/>
    <cellStyle name="20% - Accent4 3 10 4" xfId="8416" xr:uid="{47311F24-399B-431A-872C-D69AE8FA480D}"/>
    <cellStyle name="20% - Accent4 3 10 4 2" xfId="8417" xr:uid="{CA3582CF-5492-49C8-B703-92F119783209}"/>
    <cellStyle name="20% - Accent4 3 10 5" xfId="8418" xr:uid="{7F739F80-35A0-4C80-A957-99A2A1728124}"/>
    <cellStyle name="20% - Accent4 3 11" xfId="8419" xr:uid="{B0B4A763-1E43-4265-B732-E178C5500626}"/>
    <cellStyle name="20% - Accent4 3 11 2" xfId="8420" xr:uid="{21CAC5CE-5534-40E5-A3A3-46B6B417958F}"/>
    <cellStyle name="20% - Accent4 3 11 2 2" xfId="8421" xr:uid="{88A00F40-0705-464F-BA87-FD7378238361}"/>
    <cellStyle name="20% - Accent4 3 11 2 2 2" xfId="8422" xr:uid="{0B11EC4A-6B14-4508-B426-9C9D2EF15649}"/>
    <cellStyle name="20% - Accent4 3 11 2 2 2 2" xfId="8423" xr:uid="{95AD4578-BD37-419A-A27B-25277B7FE24A}"/>
    <cellStyle name="20% - Accent4 3 11 2 2 3" xfId="8424" xr:uid="{69ECC2F4-B8D6-489A-B1F3-49D2C6E6FA53}"/>
    <cellStyle name="20% - Accent4 3 11 2 3" xfId="8425" xr:uid="{CEDFE517-5987-41D2-A385-EA75937C1F92}"/>
    <cellStyle name="20% - Accent4 3 11 2 3 2" xfId="8426" xr:uid="{A77E6BEC-A302-4C21-91FB-2A2CB1616A54}"/>
    <cellStyle name="20% - Accent4 3 11 2 4" xfId="8427" xr:uid="{83C1EA57-9C6D-4FAD-85BD-DD2B128FD2CF}"/>
    <cellStyle name="20% - Accent4 3 11 3" xfId="8428" xr:uid="{A152CFD9-451F-4029-BD57-2EDFE5A6EF2E}"/>
    <cellStyle name="20% - Accent4 3 11 3 2" xfId="8429" xr:uid="{343CA616-78A7-433C-AD45-0CC0DD418C74}"/>
    <cellStyle name="20% - Accent4 3 11 3 2 2" xfId="8430" xr:uid="{5215BA9A-9BF2-4521-A11E-2D141EE35B25}"/>
    <cellStyle name="20% - Accent4 3 11 3 3" xfId="8431" xr:uid="{DDC37E74-8EA3-4D46-B568-33AC96A0C51B}"/>
    <cellStyle name="20% - Accent4 3 11 4" xfId="8432" xr:uid="{D79A4046-2966-4718-ABAD-9A1791205CB9}"/>
    <cellStyle name="20% - Accent4 3 11 4 2" xfId="8433" xr:uid="{998BE38A-5FA7-49B3-B807-7F809A70915F}"/>
    <cellStyle name="20% - Accent4 3 11 5" xfId="8434" xr:uid="{A6E8A735-1E70-443A-8938-27C9D4D244E6}"/>
    <cellStyle name="20% - Accent4 3 12" xfId="8435" xr:uid="{4C23579E-73ED-4874-9462-8E7A9F3E32E3}"/>
    <cellStyle name="20% - Accent4 3 12 2" xfId="8436" xr:uid="{34D7F04B-49E1-4D68-AA44-2D7F90093693}"/>
    <cellStyle name="20% - Accent4 3 12 2 2" xfId="8437" xr:uid="{2F62B02E-6EAE-4BD2-93C6-B381D497DF50}"/>
    <cellStyle name="20% - Accent4 3 12 2 2 2" xfId="8438" xr:uid="{CCC89A3A-9184-42E9-BF66-AD28AAE08F3D}"/>
    <cellStyle name="20% - Accent4 3 12 2 2 2 2" xfId="8439" xr:uid="{FD325E14-4903-46DF-AAC2-BA9C7A068E42}"/>
    <cellStyle name="20% - Accent4 3 12 2 2 3" xfId="8440" xr:uid="{C20427A8-3E4B-4FC6-A886-C5820DE0766B}"/>
    <cellStyle name="20% - Accent4 3 12 2 3" xfId="8441" xr:uid="{B17A7FAF-A4DE-4032-83CE-9D54A0CDB0A6}"/>
    <cellStyle name="20% - Accent4 3 12 2 3 2" xfId="8442" xr:uid="{5C4BB0E9-7487-444E-BC98-CBCEEC52F317}"/>
    <cellStyle name="20% - Accent4 3 12 2 4" xfId="8443" xr:uid="{E0146EC6-EB0D-44AB-A765-A3B4DD0B6A99}"/>
    <cellStyle name="20% - Accent4 3 12 3" xfId="8444" xr:uid="{54B25BE6-3C15-4819-AFAC-BF48E1CC7D89}"/>
    <cellStyle name="20% - Accent4 3 12 3 2" xfId="8445" xr:uid="{B572DF28-10F3-41EC-81AC-F7108A3D4BC3}"/>
    <cellStyle name="20% - Accent4 3 12 3 2 2" xfId="8446" xr:uid="{CE690CA3-4F8D-46D0-B637-304325A82875}"/>
    <cellStyle name="20% - Accent4 3 12 3 3" xfId="8447" xr:uid="{C11DC592-A0D3-4034-A128-F41C1EACF6EC}"/>
    <cellStyle name="20% - Accent4 3 12 4" xfId="8448" xr:uid="{23E4B342-8CB8-4593-80DB-7E23AAE4D1BD}"/>
    <cellStyle name="20% - Accent4 3 12 4 2" xfId="8449" xr:uid="{A0936AB5-E05E-4C85-AC30-FB9A6B5A87F1}"/>
    <cellStyle name="20% - Accent4 3 12 5" xfId="8450" xr:uid="{595C304B-B3A9-4B56-84E4-413F65D85E2C}"/>
    <cellStyle name="20% - Accent4 3 13" xfId="8451" xr:uid="{82C0BAD4-CFDC-47FE-8421-E6C59B6FDA12}"/>
    <cellStyle name="20% - Accent4 3 13 2" xfId="8452" xr:uid="{07B28AF5-FB1D-432C-A3DB-029CDDB6324E}"/>
    <cellStyle name="20% - Accent4 3 13 2 2" xfId="8453" xr:uid="{2EAC096A-24FB-4690-8652-1A8A2AF04FE4}"/>
    <cellStyle name="20% - Accent4 3 13 2 2 2" xfId="8454" xr:uid="{A5A2211A-82BA-4099-8B22-18C72A24D798}"/>
    <cellStyle name="20% - Accent4 3 13 2 2 2 2" xfId="8455" xr:uid="{492EB1D5-369A-41CD-9D0C-D976709DF753}"/>
    <cellStyle name="20% - Accent4 3 13 2 2 3" xfId="8456" xr:uid="{DE634BA7-9D24-4480-996E-D895823E9A68}"/>
    <cellStyle name="20% - Accent4 3 13 2 3" xfId="8457" xr:uid="{5F5F9719-7633-4147-9B26-A6669350E117}"/>
    <cellStyle name="20% - Accent4 3 13 2 3 2" xfId="8458" xr:uid="{41BCAD9F-F142-4B8A-945F-D6A9D8D0372C}"/>
    <cellStyle name="20% - Accent4 3 13 2 4" xfId="8459" xr:uid="{84FC94B7-3B99-484A-9351-DBE60FADFFFE}"/>
    <cellStyle name="20% - Accent4 3 13 3" xfId="8460" xr:uid="{1588AFEE-3E3F-4E4F-8412-58E5563B8ACE}"/>
    <cellStyle name="20% - Accent4 3 13 3 2" xfId="8461" xr:uid="{FA970C9F-E568-4DE7-BE79-3D35C76BCA1E}"/>
    <cellStyle name="20% - Accent4 3 13 3 2 2" xfId="8462" xr:uid="{C7C06F50-82D0-4DA2-9E06-47D18211C0CC}"/>
    <cellStyle name="20% - Accent4 3 13 3 3" xfId="8463" xr:uid="{35D0C755-DBEF-4A76-95CF-13761D2080FB}"/>
    <cellStyle name="20% - Accent4 3 13 4" xfId="8464" xr:uid="{DC72263F-4E65-45B8-A26E-3720AA9765EC}"/>
    <cellStyle name="20% - Accent4 3 13 4 2" xfId="8465" xr:uid="{D46E3AE9-CF4E-4D94-85EB-54B3D704BAED}"/>
    <cellStyle name="20% - Accent4 3 13 5" xfId="8466" xr:uid="{A9114CA8-C401-4DAD-AF0B-A7FAE524026B}"/>
    <cellStyle name="20% - Accent4 3 14" xfId="8467" xr:uid="{41A0BCFA-6588-4384-82D8-52120B7E685F}"/>
    <cellStyle name="20% - Accent4 3 14 2" xfId="8468" xr:uid="{AF849E63-1A0A-424B-90F9-628E99B46085}"/>
    <cellStyle name="20% - Accent4 3 14 2 2" xfId="8469" xr:uid="{A6A997DE-788E-40E7-A6CE-2880379ECB56}"/>
    <cellStyle name="20% - Accent4 3 14 2 2 2" xfId="8470" xr:uid="{BC47E649-D653-4D4D-BFA7-80A31BD6894A}"/>
    <cellStyle name="20% - Accent4 3 14 2 3" xfId="8471" xr:uid="{CADBD5DF-EC1B-4CBD-90B0-5515765E11BE}"/>
    <cellStyle name="20% - Accent4 3 14 3" xfId="8472" xr:uid="{93FB5556-8970-4B31-85A3-FA01CBEF0AE4}"/>
    <cellStyle name="20% - Accent4 3 14 3 2" xfId="8473" xr:uid="{99B2FEE8-8C88-412A-8C75-F9ABCA951FCC}"/>
    <cellStyle name="20% - Accent4 3 14 4" xfId="8474" xr:uid="{31A34143-D8E6-40BF-916E-BD7BB1DC1E5F}"/>
    <cellStyle name="20% - Accent4 3 15" xfId="8475" xr:uid="{88E92C20-FF39-45C1-9A9A-85F83C53A62E}"/>
    <cellStyle name="20% - Accent4 3 15 2" xfId="8476" xr:uid="{7790B848-B91A-4A6D-87B5-BE2DA8A8100C}"/>
    <cellStyle name="20% - Accent4 3 15 2 2" xfId="8477" xr:uid="{1339187C-3DB1-4EA3-B2AE-2A10A10493E8}"/>
    <cellStyle name="20% - Accent4 3 15 3" xfId="8478" xr:uid="{6BDFB425-08EF-4F8D-BDE3-928F0707DBC5}"/>
    <cellStyle name="20% - Accent4 3 16" xfId="8479" xr:uid="{E5315CDA-BC76-4DE8-A230-3F6C4EAC5D3F}"/>
    <cellStyle name="20% - Accent4 3 16 2" xfId="8480" xr:uid="{F9863615-0D68-4570-BEC1-8513426559A7}"/>
    <cellStyle name="20% - Accent4 3 17" xfId="8481" xr:uid="{2B5A6E89-E30E-4E07-A905-3B6D61B4E627}"/>
    <cellStyle name="20% - Accent4 3 17 2" xfId="8482" xr:uid="{6518BD03-6929-43E4-9E1A-2DDA6B015C26}"/>
    <cellStyle name="20% - Accent4 3 18" xfId="8483" xr:uid="{BA614E13-36EB-4E2E-889E-0A4FBF3303C3}"/>
    <cellStyle name="20% - Accent4 3 19" xfId="8484" xr:uid="{98EEB779-2C47-4155-BA0E-B47E62AC982B}"/>
    <cellStyle name="20% - Accent4 3 2" xfId="8485" xr:uid="{5C20942F-E6E6-4C31-8D1C-6A3BA4CE7F40}"/>
    <cellStyle name="20% - Accent4 3 2 10" xfId="8486" xr:uid="{FB387D29-E9CE-46C6-841A-52F7736017E9}"/>
    <cellStyle name="20% - Accent4 3 2 10 2" xfId="8487" xr:uid="{8D5E999E-B916-46C6-8201-85769978223E}"/>
    <cellStyle name="20% - Accent4 3 2 10 2 2" xfId="8488" xr:uid="{215C8C04-E1EE-41CF-A512-93A6BD403AD8}"/>
    <cellStyle name="20% - Accent4 3 2 10 2 2 2" xfId="8489" xr:uid="{55115CAF-3345-4516-BD7A-E191B94FB5BA}"/>
    <cellStyle name="20% - Accent4 3 2 10 2 2 2 2" xfId="8490" xr:uid="{5D4C2BA0-0028-46C5-80B7-A7CB560C6B79}"/>
    <cellStyle name="20% - Accent4 3 2 10 2 2 3" xfId="8491" xr:uid="{C7CF47A8-6A86-4A3B-82E0-FB66B78AA327}"/>
    <cellStyle name="20% - Accent4 3 2 10 2 3" xfId="8492" xr:uid="{D807AF0B-D6D8-4B61-A1FC-0473D189A7B2}"/>
    <cellStyle name="20% - Accent4 3 2 10 2 3 2" xfId="8493" xr:uid="{5770D59A-8001-490F-81D6-524B570CA2A1}"/>
    <cellStyle name="20% - Accent4 3 2 10 2 4" xfId="8494" xr:uid="{C850771D-3231-437A-B084-DCC629F3BF2C}"/>
    <cellStyle name="20% - Accent4 3 2 10 3" xfId="8495" xr:uid="{5FD0CC12-80A8-4676-90F1-97CC2C9208D8}"/>
    <cellStyle name="20% - Accent4 3 2 10 3 2" xfId="8496" xr:uid="{4AB4E637-E1BE-46EB-A282-BC22055D1C8C}"/>
    <cellStyle name="20% - Accent4 3 2 10 3 2 2" xfId="8497" xr:uid="{6A6E5A46-F5D2-477B-BE04-8E4452551509}"/>
    <cellStyle name="20% - Accent4 3 2 10 3 3" xfId="8498" xr:uid="{AA20E3D7-4A4A-41AE-AD81-EABBF143E040}"/>
    <cellStyle name="20% - Accent4 3 2 10 4" xfId="8499" xr:uid="{6E4F7F30-7BE0-416F-BA8E-415699862472}"/>
    <cellStyle name="20% - Accent4 3 2 10 4 2" xfId="8500" xr:uid="{D3A5386B-6BCB-4C2D-9A2A-CE63D2819456}"/>
    <cellStyle name="20% - Accent4 3 2 10 5" xfId="8501" xr:uid="{15DD7293-DE95-40C6-8D01-C50FB3552D45}"/>
    <cellStyle name="20% - Accent4 3 2 11" xfId="8502" xr:uid="{3A1A5ACA-1976-43A5-9966-BB22F401994B}"/>
    <cellStyle name="20% - Accent4 3 2 11 2" xfId="8503" xr:uid="{C003361B-8AA7-4CF1-A9C0-317FED238BC9}"/>
    <cellStyle name="20% - Accent4 3 2 11 2 2" xfId="8504" xr:uid="{506FC286-6BDF-4C1E-B082-CB97A8E09B44}"/>
    <cellStyle name="20% - Accent4 3 2 11 2 2 2" xfId="8505" xr:uid="{8047084D-D2BC-4B1B-8CCB-05FBA425044A}"/>
    <cellStyle name="20% - Accent4 3 2 11 2 2 2 2" xfId="8506" xr:uid="{C8B23363-F194-4C3B-98AD-49BFA59EEBAC}"/>
    <cellStyle name="20% - Accent4 3 2 11 2 2 3" xfId="8507" xr:uid="{EF2A8787-0D5B-45FF-B43E-B8EBCB5D428E}"/>
    <cellStyle name="20% - Accent4 3 2 11 2 3" xfId="8508" xr:uid="{45B4EF63-4EAB-455B-8031-DE41490946A7}"/>
    <cellStyle name="20% - Accent4 3 2 11 2 3 2" xfId="8509" xr:uid="{A6360FB0-D4AA-4D71-99FD-5DB6A4EF29BD}"/>
    <cellStyle name="20% - Accent4 3 2 11 2 4" xfId="8510" xr:uid="{AB6B93C7-804A-4173-88F7-A197B2BD3810}"/>
    <cellStyle name="20% - Accent4 3 2 11 3" xfId="8511" xr:uid="{1642AA11-F0C4-4E7A-AF27-36EFF7B3DB26}"/>
    <cellStyle name="20% - Accent4 3 2 11 3 2" xfId="8512" xr:uid="{2FF4F077-E03E-49A9-9B94-98AF43327C1A}"/>
    <cellStyle name="20% - Accent4 3 2 11 3 2 2" xfId="8513" xr:uid="{BB96162D-30AE-487C-B109-0B921BA3EB45}"/>
    <cellStyle name="20% - Accent4 3 2 11 3 3" xfId="8514" xr:uid="{595F0907-93DB-4348-AD48-8F2ED9AC8936}"/>
    <cellStyle name="20% - Accent4 3 2 11 4" xfId="8515" xr:uid="{1A379EEE-9C61-48A8-9FB8-99E34A46A3D3}"/>
    <cellStyle name="20% - Accent4 3 2 11 4 2" xfId="8516" xr:uid="{E146B3D5-02EF-4F20-9B6B-4F89324F8555}"/>
    <cellStyle name="20% - Accent4 3 2 11 5" xfId="8517" xr:uid="{B855D4E2-5BA5-4CAB-B657-E46FD1D1DDBC}"/>
    <cellStyle name="20% - Accent4 3 2 12" xfId="8518" xr:uid="{1088FE74-550D-4805-8DA2-7F78C3B5A792}"/>
    <cellStyle name="20% - Accent4 3 2 12 2" xfId="8519" xr:uid="{EB68BE41-0168-4DBD-9A4E-BC644A044A54}"/>
    <cellStyle name="20% - Accent4 3 2 12 2 2" xfId="8520" xr:uid="{ED5268FF-456C-49A4-9732-4E27B48AEB32}"/>
    <cellStyle name="20% - Accent4 3 2 12 2 2 2" xfId="8521" xr:uid="{83706EEF-1A67-4338-8BA3-FD679DFFF146}"/>
    <cellStyle name="20% - Accent4 3 2 12 2 3" xfId="8522" xr:uid="{8E052D15-45D9-41DF-B340-19E4DC602DAA}"/>
    <cellStyle name="20% - Accent4 3 2 12 3" xfId="8523" xr:uid="{F9481A2D-D059-4EB7-9C1A-1739292F0A2C}"/>
    <cellStyle name="20% - Accent4 3 2 12 3 2" xfId="8524" xr:uid="{923E2AF8-8FD6-4449-AE56-DEDD6B5B1957}"/>
    <cellStyle name="20% - Accent4 3 2 12 4" xfId="8525" xr:uid="{608EEC9E-93D2-4C8D-B560-523B90F4400F}"/>
    <cellStyle name="20% - Accent4 3 2 13" xfId="8526" xr:uid="{69491BAD-6A6D-4EBE-87F4-DF7EA858B5FF}"/>
    <cellStyle name="20% - Accent4 3 2 13 2" xfId="8527" xr:uid="{1B9B4211-C1CC-4F83-90E3-4E2B6966A67A}"/>
    <cellStyle name="20% - Accent4 3 2 13 2 2" xfId="8528" xr:uid="{28349DF7-8AE3-408F-9793-A271A36F1F53}"/>
    <cellStyle name="20% - Accent4 3 2 13 3" xfId="8529" xr:uid="{7F73BC3F-66F8-40EE-888F-531EE072C493}"/>
    <cellStyle name="20% - Accent4 3 2 14" xfId="8530" xr:uid="{9FAD522B-B3EE-4AB4-8FDE-6CD6BFFF2AB3}"/>
    <cellStyle name="20% - Accent4 3 2 14 2" xfId="8531" xr:uid="{0FE8AAE9-1891-4E0A-A311-888B60A1B0EB}"/>
    <cellStyle name="20% - Accent4 3 2 15" xfId="8532" xr:uid="{FD17D2BE-BBA8-4936-907A-F2129135BD4F}"/>
    <cellStyle name="20% - Accent4 3 2 15 2" xfId="8533" xr:uid="{84FCC2AB-05FB-4855-9A90-7C215F6A5638}"/>
    <cellStyle name="20% - Accent4 3 2 16" xfId="8534" xr:uid="{936AE884-3DC1-48EC-8139-05FB3D6DAC7D}"/>
    <cellStyle name="20% - Accent4 3 2 17" xfId="8535" xr:uid="{642AAB9D-3557-48AE-AD4B-B507ECD061B5}"/>
    <cellStyle name="20% - Accent4 3 2 2" xfId="8536" xr:uid="{2D43E203-FB33-40ED-A1C6-745BB7F98217}"/>
    <cellStyle name="20% - Accent4 3 2 2 10" xfId="8537" xr:uid="{F7A1E62A-D72F-4E11-9945-EC1FE321107E}"/>
    <cellStyle name="20% - Accent4 3 2 2 2" xfId="8538" xr:uid="{D2979E7D-2027-414F-B669-015298C0C0B1}"/>
    <cellStyle name="20% - Accent4 3 2 2 2 2" xfId="8539" xr:uid="{EFF7DF97-0129-4BEF-AB5C-CEFC30C3EAFF}"/>
    <cellStyle name="20% - Accent4 3 2 2 2 2 2" xfId="8540" xr:uid="{D4FFC13F-4F1C-4CA8-9067-D662E3849458}"/>
    <cellStyle name="20% - Accent4 3 2 2 2 2 2 2" xfId="8541" xr:uid="{3A06A954-9C14-4F92-9DCA-FCDD1727893B}"/>
    <cellStyle name="20% - Accent4 3 2 2 2 2 2 2 2" xfId="8542" xr:uid="{9A746B06-3E14-4CD9-91BE-6E37D1572428}"/>
    <cellStyle name="20% - Accent4 3 2 2 2 2 2 2 2 2" xfId="8543" xr:uid="{6A70143C-BF06-4E67-A8B2-2DD4FC663811}"/>
    <cellStyle name="20% - Accent4 3 2 2 2 2 2 2 3" xfId="8544" xr:uid="{D4B6B379-653C-4774-AA9A-A9F0BBD71869}"/>
    <cellStyle name="20% - Accent4 3 2 2 2 2 2 3" xfId="8545" xr:uid="{1E140362-47D6-4B0E-9051-9626813BFC97}"/>
    <cellStyle name="20% - Accent4 3 2 2 2 2 2 3 2" xfId="8546" xr:uid="{98455F85-ED48-485B-965E-7BE680624BAD}"/>
    <cellStyle name="20% - Accent4 3 2 2 2 2 2 4" xfId="8547" xr:uid="{3E7B2246-E95D-401E-879F-B0DC6BC2B86F}"/>
    <cellStyle name="20% - Accent4 3 2 2 2 2 2 4 2" xfId="8548" xr:uid="{080BFBCF-131B-472F-958F-3F5D257DAFDA}"/>
    <cellStyle name="20% - Accent4 3 2 2 2 2 2 5" xfId="8549" xr:uid="{1A4049E8-FBC7-4827-8EC4-61E7E56A133A}"/>
    <cellStyle name="20% - Accent4 3 2 2 2 2 2 6" xfId="8550" xr:uid="{10020B76-53EF-42ED-9BAA-E2303087F819}"/>
    <cellStyle name="20% - Accent4 3 2 2 2 2 3" xfId="8551" xr:uid="{E5326469-3D9B-4C0E-A1C4-D570C1B4A114}"/>
    <cellStyle name="20% - Accent4 3 2 2 2 2 3 2" xfId="8552" xr:uid="{D7F6571C-0B2D-4AF4-9A79-6212BA4A3C2E}"/>
    <cellStyle name="20% - Accent4 3 2 2 2 2 3 2 2" xfId="8553" xr:uid="{BC0FBB21-BD90-4207-A6EE-4A39654A4ABC}"/>
    <cellStyle name="20% - Accent4 3 2 2 2 2 3 3" xfId="8554" xr:uid="{5EC98A55-6C79-4011-9DB6-A8D199142F3D}"/>
    <cellStyle name="20% - Accent4 3 2 2 2 2 4" xfId="8555" xr:uid="{CC80AA92-1C7A-4D67-A3B4-2FF87BBEB0CF}"/>
    <cellStyle name="20% - Accent4 3 2 2 2 2 4 2" xfId="8556" xr:uid="{55C65869-6213-4C4C-B6B3-F9EF4D94E818}"/>
    <cellStyle name="20% - Accent4 3 2 2 2 2 5" xfId="8557" xr:uid="{B80C786B-3241-4E1B-9475-8793701B6281}"/>
    <cellStyle name="20% - Accent4 3 2 2 2 2 5 2" xfId="8558" xr:uid="{3496618E-1EF4-4494-A0B8-DC8B43CD7B0A}"/>
    <cellStyle name="20% - Accent4 3 2 2 2 2 6" xfId="8559" xr:uid="{BACE43A9-1E4F-4D16-A592-11C5CDCFA11B}"/>
    <cellStyle name="20% - Accent4 3 2 2 2 2 7" xfId="8560" xr:uid="{D7D6B2DB-52B9-41CC-BBA8-84AB6FEB5FE3}"/>
    <cellStyle name="20% - Accent4 3 2 2 2 3" xfId="8561" xr:uid="{0557F3CD-83B2-4697-865C-3C2BEF22F8C0}"/>
    <cellStyle name="20% - Accent4 3 2 2 2 3 2" xfId="8562" xr:uid="{00702057-D8E9-49E4-8C3E-27EE930F4B8A}"/>
    <cellStyle name="20% - Accent4 3 2 2 2 3 2 2" xfId="8563" xr:uid="{A6AC3229-11C2-4F79-A0D3-5E022A3B213C}"/>
    <cellStyle name="20% - Accent4 3 2 2 2 3 2 2 2" xfId="8564" xr:uid="{E0D1D880-D5CE-4445-B31D-A33F181C4993}"/>
    <cellStyle name="20% - Accent4 3 2 2 2 3 2 3" xfId="8565" xr:uid="{E384D3E2-AF9B-463C-84C8-CCC37476B749}"/>
    <cellStyle name="20% - Accent4 3 2 2 2 3 3" xfId="8566" xr:uid="{D620391B-85EF-42D6-BA6F-1581E8BD51A4}"/>
    <cellStyle name="20% - Accent4 3 2 2 2 3 3 2" xfId="8567" xr:uid="{2B02510F-490D-4988-A873-7742BC34C9F8}"/>
    <cellStyle name="20% - Accent4 3 2 2 2 3 4" xfId="8568" xr:uid="{A27C5FF7-9C3A-4EB4-BE0D-D162591ACA7C}"/>
    <cellStyle name="20% - Accent4 3 2 2 2 3 4 2" xfId="8569" xr:uid="{91E0EF8A-5547-4E35-A1AC-82D46FA784CA}"/>
    <cellStyle name="20% - Accent4 3 2 2 2 3 5" xfId="8570" xr:uid="{3218CB1E-A884-4876-AEF3-B118B7188FC0}"/>
    <cellStyle name="20% - Accent4 3 2 2 2 3 6" xfId="8571" xr:uid="{9D27AA3F-092A-47E7-8E52-870CB5A710EB}"/>
    <cellStyle name="20% - Accent4 3 2 2 2 4" xfId="8572" xr:uid="{AA6172EE-935B-4DB5-B074-8D7EF40AB769}"/>
    <cellStyle name="20% - Accent4 3 2 2 2 4 2" xfId="8573" xr:uid="{597591E4-40BE-45E0-A612-57D59D081134}"/>
    <cellStyle name="20% - Accent4 3 2 2 2 4 2 2" xfId="8574" xr:uid="{0DFD688B-F945-4E83-B0BB-F7B3325241E3}"/>
    <cellStyle name="20% - Accent4 3 2 2 2 4 3" xfId="8575" xr:uid="{64882489-66FF-4836-9B1A-9B92F24BBC1C}"/>
    <cellStyle name="20% - Accent4 3 2 2 2 5" xfId="8576" xr:uid="{0E961D34-52B8-4FFA-B247-78F7BB759DFE}"/>
    <cellStyle name="20% - Accent4 3 2 2 2 5 2" xfId="8577" xr:uid="{E6D275AD-29E0-4BE4-A3C1-2BACE3569F51}"/>
    <cellStyle name="20% - Accent4 3 2 2 2 6" xfId="8578" xr:uid="{68518570-7AC8-47B9-85C1-E962B63C9E5D}"/>
    <cellStyle name="20% - Accent4 3 2 2 2 6 2" xfId="8579" xr:uid="{F73579D8-8AB6-49A6-B091-CC83195AB3DA}"/>
    <cellStyle name="20% - Accent4 3 2 2 2 7" xfId="8580" xr:uid="{1C88E519-5D65-489A-9D95-7B2766CC3805}"/>
    <cellStyle name="20% - Accent4 3 2 2 2 8" xfId="8581" xr:uid="{BD5889C1-F083-4162-8434-5C2FD9A1CBF2}"/>
    <cellStyle name="20% - Accent4 3 2 2 3" xfId="8582" xr:uid="{653CC67C-826D-43A3-B00C-627258F2BA9B}"/>
    <cellStyle name="20% - Accent4 3 2 2 3 2" xfId="8583" xr:uid="{24570D7F-0E8E-41E3-ABAC-06EA2A9AF91C}"/>
    <cellStyle name="20% - Accent4 3 2 2 3 2 2" xfId="8584" xr:uid="{535818A9-B394-4276-BDF1-C3339B1BBDD0}"/>
    <cellStyle name="20% - Accent4 3 2 2 3 2 2 2" xfId="8585" xr:uid="{657EA95C-A0E0-4BBA-BEB0-4E242EAE4545}"/>
    <cellStyle name="20% - Accent4 3 2 2 3 2 2 2 2" xfId="8586" xr:uid="{BCF84E3C-8F11-4E91-8E90-1B5AFFF39255}"/>
    <cellStyle name="20% - Accent4 3 2 2 3 2 2 3" xfId="8587" xr:uid="{E9CF13AF-F252-4435-8EE0-552E489A8671}"/>
    <cellStyle name="20% - Accent4 3 2 2 3 2 3" xfId="8588" xr:uid="{C41C7559-92F5-47D2-84F3-6E33BCA16DBE}"/>
    <cellStyle name="20% - Accent4 3 2 2 3 2 3 2" xfId="8589" xr:uid="{3A7E2748-7B60-4FF0-8867-2461A93C57E9}"/>
    <cellStyle name="20% - Accent4 3 2 2 3 2 4" xfId="8590" xr:uid="{056CFF77-F93F-4878-9D32-95DC4210B94E}"/>
    <cellStyle name="20% - Accent4 3 2 2 3 2 4 2" xfId="8591" xr:uid="{D3682D56-B18A-4C01-896A-AAED13AA2521}"/>
    <cellStyle name="20% - Accent4 3 2 2 3 2 5" xfId="8592" xr:uid="{76AB61FE-C091-45BE-B859-9EFFDD21A4DB}"/>
    <cellStyle name="20% - Accent4 3 2 2 3 2 6" xfId="8593" xr:uid="{74E1BA94-B421-40A3-9245-982A38DA581C}"/>
    <cellStyle name="20% - Accent4 3 2 2 3 3" xfId="8594" xr:uid="{93ECBCB1-87FE-4A86-BED5-49C86C336C8C}"/>
    <cellStyle name="20% - Accent4 3 2 2 3 3 2" xfId="8595" xr:uid="{5ABC9842-1D85-4167-BA6A-95993286642A}"/>
    <cellStyle name="20% - Accent4 3 2 2 3 3 2 2" xfId="8596" xr:uid="{68630427-982D-4E75-B6C4-EF756C068C7D}"/>
    <cellStyle name="20% - Accent4 3 2 2 3 3 3" xfId="8597" xr:uid="{4D09473D-D14C-4BA4-9E3B-CFCCF9B0BF6A}"/>
    <cellStyle name="20% - Accent4 3 2 2 3 4" xfId="8598" xr:uid="{44B87216-48A8-4662-8321-E9028EE14583}"/>
    <cellStyle name="20% - Accent4 3 2 2 3 4 2" xfId="8599" xr:uid="{9F9CDD8F-4483-4C73-A380-ECABDD50AA80}"/>
    <cellStyle name="20% - Accent4 3 2 2 3 5" xfId="8600" xr:uid="{83C48897-83AC-4FBE-92B3-248A63D2653C}"/>
    <cellStyle name="20% - Accent4 3 2 2 3 5 2" xfId="8601" xr:uid="{6823F8D2-A91C-4366-8802-21739497D327}"/>
    <cellStyle name="20% - Accent4 3 2 2 3 6" xfId="8602" xr:uid="{05CD4C37-4715-46BA-8CA3-316DB4B0E800}"/>
    <cellStyle name="20% - Accent4 3 2 2 3 7" xfId="8603" xr:uid="{50C4E212-6484-46BF-8D88-F08F6EE0E5E5}"/>
    <cellStyle name="20% - Accent4 3 2 2 4" xfId="8604" xr:uid="{1ED617B7-3400-4120-9E62-1537EAF2C733}"/>
    <cellStyle name="20% - Accent4 3 2 2 4 2" xfId="8605" xr:uid="{BEA39977-915F-4A44-9DC8-9ED07D02F1BD}"/>
    <cellStyle name="20% - Accent4 3 2 2 4 2 2" xfId="8606" xr:uid="{F675DEDC-8478-496E-8153-DDD48DB19B4A}"/>
    <cellStyle name="20% - Accent4 3 2 2 4 2 2 2" xfId="8607" xr:uid="{DB239C58-7484-4238-9D82-20C76C6322FF}"/>
    <cellStyle name="20% - Accent4 3 2 2 4 2 2 2 2" xfId="8608" xr:uid="{1C9D970E-EC39-4E7E-B112-C140A1443DB5}"/>
    <cellStyle name="20% - Accent4 3 2 2 4 2 2 3" xfId="8609" xr:uid="{AAD0144C-BD25-4C67-A8EC-1C020BDFC08E}"/>
    <cellStyle name="20% - Accent4 3 2 2 4 2 3" xfId="8610" xr:uid="{6F2FAB6D-23A8-4AD6-ABB1-40D721366EA0}"/>
    <cellStyle name="20% - Accent4 3 2 2 4 2 3 2" xfId="8611" xr:uid="{BE1E5F7C-6627-42BD-B5B2-F499700D8513}"/>
    <cellStyle name="20% - Accent4 3 2 2 4 2 4" xfId="8612" xr:uid="{0E820BF7-2C26-46B7-A011-E76E7B342EF9}"/>
    <cellStyle name="20% - Accent4 3 2 2 4 3" xfId="8613" xr:uid="{60F98608-FD6B-4D4F-922C-571582897BE6}"/>
    <cellStyle name="20% - Accent4 3 2 2 4 3 2" xfId="8614" xr:uid="{A70D528C-C277-440E-A98E-429A1C7DFF22}"/>
    <cellStyle name="20% - Accent4 3 2 2 4 3 2 2" xfId="8615" xr:uid="{9BF99B38-6C1D-4EFD-8232-0080FB7F8C9B}"/>
    <cellStyle name="20% - Accent4 3 2 2 4 3 3" xfId="8616" xr:uid="{1D7B1832-FAE1-4AF7-82F1-ED5FCD90B8E5}"/>
    <cellStyle name="20% - Accent4 3 2 2 4 4" xfId="8617" xr:uid="{0D5A9115-2041-409E-A9A4-66E1FE3F6739}"/>
    <cellStyle name="20% - Accent4 3 2 2 4 4 2" xfId="8618" xr:uid="{45D10E42-B91B-435B-A378-2C4E69C0FDC6}"/>
    <cellStyle name="20% - Accent4 3 2 2 4 5" xfId="8619" xr:uid="{D87B03DD-B505-4E3C-9D05-557F8613C8DA}"/>
    <cellStyle name="20% - Accent4 3 2 2 4 5 2" xfId="8620" xr:uid="{EE3CEC0C-EC44-4C3C-BA53-702D1BF39C20}"/>
    <cellStyle name="20% - Accent4 3 2 2 4 6" xfId="8621" xr:uid="{3AE9088B-5A58-44ED-9DB1-295B29A874A9}"/>
    <cellStyle name="20% - Accent4 3 2 2 4 7" xfId="8622" xr:uid="{7787950A-D6FA-4D3B-B378-A94C7823DB30}"/>
    <cellStyle name="20% - Accent4 3 2 2 5" xfId="8623" xr:uid="{2E5F41D7-F468-42A7-BB65-093006CE2F24}"/>
    <cellStyle name="20% - Accent4 3 2 2 5 2" xfId="8624" xr:uid="{2296AB23-FB5F-477F-9A0A-3431EF41E83A}"/>
    <cellStyle name="20% - Accent4 3 2 2 5 2 2" xfId="8625" xr:uid="{A2645868-EE5E-4FF6-A154-6F5556998E35}"/>
    <cellStyle name="20% - Accent4 3 2 2 5 2 2 2" xfId="8626" xr:uid="{A1988C77-3325-4A11-864A-595B3A201A40}"/>
    <cellStyle name="20% - Accent4 3 2 2 5 2 3" xfId="8627" xr:uid="{B09D45D4-4BDB-4A63-A643-2C7765F13B0D}"/>
    <cellStyle name="20% - Accent4 3 2 2 5 3" xfId="8628" xr:uid="{644B9F48-A71A-482D-A173-BB45136AAB73}"/>
    <cellStyle name="20% - Accent4 3 2 2 5 3 2" xfId="8629" xr:uid="{5AFFEE9A-0A3E-4C2D-B3ED-DFFEE94D731F}"/>
    <cellStyle name="20% - Accent4 3 2 2 5 4" xfId="8630" xr:uid="{3A7E3392-75C1-46DD-A12A-4961CE5A7642}"/>
    <cellStyle name="20% - Accent4 3 2 2 6" xfId="8631" xr:uid="{96C24EED-A5FD-429B-B180-2D8EFF7F9BFC}"/>
    <cellStyle name="20% - Accent4 3 2 2 6 2" xfId="8632" xr:uid="{FB54637A-EC94-4D5D-BD8E-A92904FDA2E8}"/>
    <cellStyle name="20% - Accent4 3 2 2 6 2 2" xfId="8633" xr:uid="{3D5C5DCC-919C-4CD6-87F4-24357F8F763B}"/>
    <cellStyle name="20% - Accent4 3 2 2 6 3" xfId="8634" xr:uid="{9435B28F-20B8-4A77-8BE2-13174DD3E1C8}"/>
    <cellStyle name="20% - Accent4 3 2 2 7" xfId="8635" xr:uid="{A962AB8F-71BE-4330-B9E6-FA37709F645A}"/>
    <cellStyle name="20% - Accent4 3 2 2 7 2" xfId="8636" xr:uid="{1C5FA8CC-F974-4BA4-929F-1C6AFF54B95C}"/>
    <cellStyle name="20% - Accent4 3 2 2 8" xfId="8637" xr:uid="{57EF11EC-CA09-445B-942A-A4F41E653081}"/>
    <cellStyle name="20% - Accent4 3 2 2 8 2" xfId="8638" xr:uid="{066A92AF-D3EE-4ABF-9144-AF3A70A4D099}"/>
    <cellStyle name="20% - Accent4 3 2 2 9" xfId="8639" xr:uid="{920396A7-BFD8-40B6-838C-24B04295F3E7}"/>
    <cellStyle name="20% - Accent4 3 2 2_Asset Register (new)" xfId="8640" xr:uid="{622B350D-C723-477A-AB90-E0335B1FC9CC}"/>
    <cellStyle name="20% - Accent4 3 2 3" xfId="8641" xr:uid="{A0CAC52E-F223-4F58-BB55-BCE6B03E77C4}"/>
    <cellStyle name="20% - Accent4 3 2 3 2" xfId="8642" xr:uid="{5340A013-5FC4-4505-AF25-02C4317CCF6B}"/>
    <cellStyle name="20% - Accent4 3 2 3 2 2" xfId="8643" xr:uid="{210893C8-8EE1-4126-86BC-ADC4C044727D}"/>
    <cellStyle name="20% - Accent4 3 2 3 2 2 2" xfId="8644" xr:uid="{CDC1EDA0-5BC2-46C8-AB58-A51B508B64D6}"/>
    <cellStyle name="20% - Accent4 3 2 3 2 2 2 2" xfId="8645" xr:uid="{0F7FDBFB-595B-4A8C-AD0D-3D6F26024EDD}"/>
    <cellStyle name="20% - Accent4 3 2 3 2 2 2 2 2" xfId="8646" xr:uid="{A0D0D113-16BC-4B9C-A484-32338896ACBB}"/>
    <cellStyle name="20% - Accent4 3 2 3 2 2 2 3" xfId="8647" xr:uid="{6CCC6B34-9989-4A47-AE73-16A07B20C614}"/>
    <cellStyle name="20% - Accent4 3 2 3 2 2 3" xfId="8648" xr:uid="{464068DB-6488-4CC0-BAB0-5730B1F3A679}"/>
    <cellStyle name="20% - Accent4 3 2 3 2 2 3 2" xfId="8649" xr:uid="{9458228B-6D76-4655-A828-0A944E2CE3CE}"/>
    <cellStyle name="20% - Accent4 3 2 3 2 2 4" xfId="8650" xr:uid="{85E75188-784B-4A05-B0AF-2ECBF374385B}"/>
    <cellStyle name="20% - Accent4 3 2 3 2 2 4 2" xfId="8651" xr:uid="{64C58DF3-68E4-4FC0-BC79-FA44F17DBC00}"/>
    <cellStyle name="20% - Accent4 3 2 3 2 2 5" xfId="8652" xr:uid="{7173DAE6-CF3D-4189-BD1F-4B86BA7AFEBF}"/>
    <cellStyle name="20% - Accent4 3 2 3 2 2 6" xfId="8653" xr:uid="{E0C42EBA-2FCF-4EBB-A299-8CF1209F9E7B}"/>
    <cellStyle name="20% - Accent4 3 2 3 2 3" xfId="8654" xr:uid="{4A9606BE-3E43-4134-8DD5-8AC2675DADD5}"/>
    <cellStyle name="20% - Accent4 3 2 3 2 3 2" xfId="8655" xr:uid="{B9A09B3E-F674-42CB-80C9-914F74536811}"/>
    <cellStyle name="20% - Accent4 3 2 3 2 3 2 2" xfId="8656" xr:uid="{18CBB3DF-6BE5-450E-947D-B6209F335659}"/>
    <cellStyle name="20% - Accent4 3 2 3 2 3 3" xfId="8657" xr:uid="{B593A13C-6C98-4241-9001-DB33706F0467}"/>
    <cellStyle name="20% - Accent4 3 2 3 2 4" xfId="8658" xr:uid="{111DA2FF-4D71-49FF-A22D-0CD0331534DD}"/>
    <cellStyle name="20% - Accent4 3 2 3 2 4 2" xfId="8659" xr:uid="{684349BA-C740-468F-86C8-A0653E400611}"/>
    <cellStyle name="20% - Accent4 3 2 3 2 5" xfId="8660" xr:uid="{77A55588-1656-40CE-8626-CBDF65BF83BA}"/>
    <cellStyle name="20% - Accent4 3 2 3 2 5 2" xfId="8661" xr:uid="{FA716AFF-D466-48AA-B8B1-C050D51A151C}"/>
    <cellStyle name="20% - Accent4 3 2 3 2 6" xfId="8662" xr:uid="{8B691CD0-338A-48D4-8385-D34641D92D0F}"/>
    <cellStyle name="20% - Accent4 3 2 3 2 7" xfId="8663" xr:uid="{0C72A45D-9BC1-41BD-92D0-76B35318111A}"/>
    <cellStyle name="20% - Accent4 3 2 3 3" xfId="8664" xr:uid="{44F0BC3F-E32F-4506-9732-2DDE9D7EE512}"/>
    <cellStyle name="20% - Accent4 3 2 3 3 2" xfId="8665" xr:uid="{03A74790-2500-4599-BAFA-C1196A23502A}"/>
    <cellStyle name="20% - Accent4 3 2 3 3 2 2" xfId="8666" xr:uid="{E3A8BC57-08D8-4BE0-A906-70618825CC50}"/>
    <cellStyle name="20% - Accent4 3 2 3 3 2 2 2" xfId="8667" xr:uid="{1D3367A6-DE5B-4BBD-8378-A338D64B57F6}"/>
    <cellStyle name="20% - Accent4 3 2 3 3 2 3" xfId="8668" xr:uid="{4234C276-85E8-4A95-9824-42EF2647CBCB}"/>
    <cellStyle name="20% - Accent4 3 2 3 3 3" xfId="8669" xr:uid="{A76227E7-F836-40D7-B500-03D13589A55C}"/>
    <cellStyle name="20% - Accent4 3 2 3 3 3 2" xfId="8670" xr:uid="{B12FE3F9-8178-49DE-92E6-0CAF2636FD16}"/>
    <cellStyle name="20% - Accent4 3 2 3 3 4" xfId="8671" xr:uid="{5217AB51-0EDE-460A-B922-B58A7482E2BF}"/>
    <cellStyle name="20% - Accent4 3 2 3 3 4 2" xfId="8672" xr:uid="{66D22F61-8ED3-4FBA-B040-EA34E7866A49}"/>
    <cellStyle name="20% - Accent4 3 2 3 3 5" xfId="8673" xr:uid="{3BBCBAD8-45CF-47FF-BDE2-0B2ADEAE1FAA}"/>
    <cellStyle name="20% - Accent4 3 2 3 3 6" xfId="8674" xr:uid="{D7665BA9-C9A2-4B67-B537-60DB47E44804}"/>
    <cellStyle name="20% - Accent4 3 2 3 4" xfId="8675" xr:uid="{FA12AAFC-BB64-47A0-84FA-367E5505369B}"/>
    <cellStyle name="20% - Accent4 3 2 3 4 2" xfId="8676" xr:uid="{D3D19879-02E4-455F-9E8B-869D31D628BF}"/>
    <cellStyle name="20% - Accent4 3 2 3 4 2 2" xfId="8677" xr:uid="{3DDB23D2-366F-4B0A-B281-42542C103E56}"/>
    <cellStyle name="20% - Accent4 3 2 3 4 3" xfId="8678" xr:uid="{452F14CE-F4B0-4E2E-B201-A5DAE7471DC4}"/>
    <cellStyle name="20% - Accent4 3 2 3 5" xfId="8679" xr:uid="{634DA894-8DC4-43FD-87CA-8BE8E4418759}"/>
    <cellStyle name="20% - Accent4 3 2 3 5 2" xfId="8680" xr:uid="{D0A62563-6C03-49F8-A0BF-5441952E6712}"/>
    <cellStyle name="20% - Accent4 3 2 3 6" xfId="8681" xr:uid="{A1A90EC0-543C-438E-A49B-24D9D8E98D49}"/>
    <cellStyle name="20% - Accent4 3 2 3 6 2" xfId="8682" xr:uid="{911F9A0D-E719-4182-956F-3218E4CA55E5}"/>
    <cellStyle name="20% - Accent4 3 2 3 7" xfId="8683" xr:uid="{3CA5156B-A6D9-4813-BC0C-E34B4F4D3BE7}"/>
    <cellStyle name="20% - Accent4 3 2 3 8" xfId="8684" xr:uid="{1AD13C50-1A5C-4840-B261-4714A17B35D2}"/>
    <cellStyle name="20% - Accent4 3 2 4" xfId="8685" xr:uid="{8E8BDE4E-7DC8-4499-9867-48A24FD36EA4}"/>
    <cellStyle name="20% - Accent4 3 2 4 2" xfId="8686" xr:uid="{C1D550FD-52C5-4FAF-8EE7-0DECD922E648}"/>
    <cellStyle name="20% - Accent4 3 2 4 2 2" xfId="8687" xr:uid="{805554BF-7FE5-4527-A98C-FA0B18F7EB38}"/>
    <cellStyle name="20% - Accent4 3 2 4 2 2 2" xfId="8688" xr:uid="{D06FC46E-4BA7-4651-AD07-FF57770F48C3}"/>
    <cellStyle name="20% - Accent4 3 2 4 2 2 2 2" xfId="8689" xr:uid="{2BB936B0-E5BE-4906-B6FE-0AFA4E6BBCAB}"/>
    <cellStyle name="20% - Accent4 3 2 4 2 2 3" xfId="8690" xr:uid="{CD3C5006-70E2-4E87-B4BA-8F6499497908}"/>
    <cellStyle name="20% - Accent4 3 2 4 2 3" xfId="8691" xr:uid="{6AFCA5EC-0F42-486F-84F3-4EBCB768ABAA}"/>
    <cellStyle name="20% - Accent4 3 2 4 2 3 2" xfId="8692" xr:uid="{247886A9-6523-4298-89A6-76D5C9EDE904}"/>
    <cellStyle name="20% - Accent4 3 2 4 2 4" xfId="8693" xr:uid="{5026814F-0903-472B-B20B-E1808AA3EE3A}"/>
    <cellStyle name="20% - Accent4 3 2 4 2 4 2" xfId="8694" xr:uid="{E0D65EE4-04D8-4547-9406-A0A1116FD636}"/>
    <cellStyle name="20% - Accent4 3 2 4 2 5" xfId="8695" xr:uid="{35CD8AD5-2CBA-4A5B-B4E6-E823398DAC6B}"/>
    <cellStyle name="20% - Accent4 3 2 4 2 6" xfId="8696" xr:uid="{6B6E5EA0-4970-46D8-973A-B199357BEFF0}"/>
    <cellStyle name="20% - Accent4 3 2 4 3" xfId="8697" xr:uid="{E350D24D-D4CD-4947-B15A-8228E6ABC6AC}"/>
    <cellStyle name="20% - Accent4 3 2 4 3 2" xfId="8698" xr:uid="{B23AC0DC-1D86-4663-8AB8-EAA4FBFE58E9}"/>
    <cellStyle name="20% - Accent4 3 2 4 3 2 2" xfId="8699" xr:uid="{DA0FDF9C-875C-4241-866C-A39B89A6522C}"/>
    <cellStyle name="20% - Accent4 3 2 4 3 3" xfId="8700" xr:uid="{4BF9A35D-D8A9-4A33-9D31-4F1F61D1347D}"/>
    <cellStyle name="20% - Accent4 3 2 4 4" xfId="8701" xr:uid="{9A164C37-B84C-41EE-B31E-FABBE4B35394}"/>
    <cellStyle name="20% - Accent4 3 2 4 4 2" xfId="8702" xr:uid="{7296713A-289B-4DB6-A7F3-C2B8990DF9D0}"/>
    <cellStyle name="20% - Accent4 3 2 4 5" xfId="8703" xr:uid="{A5DE63DA-481D-46CA-9EB1-18D22E9A21B7}"/>
    <cellStyle name="20% - Accent4 3 2 4 5 2" xfId="8704" xr:uid="{B55E14B0-D4E8-44E9-9DA5-BF87DB435755}"/>
    <cellStyle name="20% - Accent4 3 2 4 6" xfId="8705" xr:uid="{990DE79C-757A-46EB-AD82-E434665D929E}"/>
    <cellStyle name="20% - Accent4 3 2 4 7" xfId="8706" xr:uid="{1C89A2C4-7BD0-402A-88CB-B2B1FBD5F04D}"/>
    <cellStyle name="20% - Accent4 3 2 5" xfId="8707" xr:uid="{C12B7323-CB24-46C0-B141-A00FFA6A6CC9}"/>
    <cellStyle name="20% - Accent4 3 2 5 2" xfId="8708" xr:uid="{BE3B75AF-6B19-4CB2-A73C-82A96008D074}"/>
    <cellStyle name="20% - Accent4 3 2 5 2 2" xfId="8709" xr:uid="{4F182DDA-B475-426A-B25C-C9E877267738}"/>
    <cellStyle name="20% - Accent4 3 2 5 2 2 2" xfId="8710" xr:uid="{9B83ED5C-A6A5-4019-9679-5D1D61083AB2}"/>
    <cellStyle name="20% - Accent4 3 2 5 2 2 2 2" xfId="8711" xr:uid="{76C66EC1-C565-4EB9-A19E-A93656E1BA3A}"/>
    <cellStyle name="20% - Accent4 3 2 5 2 2 3" xfId="8712" xr:uid="{671B0156-BB45-4F48-9847-ED2925606329}"/>
    <cellStyle name="20% - Accent4 3 2 5 2 3" xfId="8713" xr:uid="{361F7131-5A7E-47A8-877C-3C38EF9B6121}"/>
    <cellStyle name="20% - Accent4 3 2 5 2 3 2" xfId="8714" xr:uid="{10F7C2E6-907B-4A49-8AE4-5235A7BF230B}"/>
    <cellStyle name="20% - Accent4 3 2 5 2 4" xfId="8715" xr:uid="{B7F0D286-0506-42F2-B58D-D1E1A5D33069}"/>
    <cellStyle name="20% - Accent4 3 2 5 3" xfId="8716" xr:uid="{99108FC9-EBAC-49CF-BA54-8A2C7DF6225B}"/>
    <cellStyle name="20% - Accent4 3 2 5 3 2" xfId="8717" xr:uid="{24150D7A-0F20-475D-A098-3CB342962BDA}"/>
    <cellStyle name="20% - Accent4 3 2 5 3 2 2" xfId="8718" xr:uid="{2936A219-CFFD-422F-B4C0-E0827A405D8F}"/>
    <cellStyle name="20% - Accent4 3 2 5 3 3" xfId="8719" xr:uid="{579CD27D-0CD0-4A96-9F51-AC52F67931F0}"/>
    <cellStyle name="20% - Accent4 3 2 5 4" xfId="8720" xr:uid="{405840B4-D934-48E4-83B4-76190A711478}"/>
    <cellStyle name="20% - Accent4 3 2 5 4 2" xfId="8721" xr:uid="{E45A8BD8-4417-4C4D-8C28-B66BF8049520}"/>
    <cellStyle name="20% - Accent4 3 2 5 5" xfId="8722" xr:uid="{DDB6A1B3-D729-45F6-A0C2-4B70E8416595}"/>
    <cellStyle name="20% - Accent4 3 2 5 5 2" xfId="8723" xr:uid="{DBD9BABF-2F8B-4273-BFE6-FC024C89518D}"/>
    <cellStyle name="20% - Accent4 3 2 5 6" xfId="8724" xr:uid="{316B4183-3EB0-4206-8FD6-1790A6D6B5D3}"/>
    <cellStyle name="20% - Accent4 3 2 5 7" xfId="8725" xr:uid="{4455F5F7-4CC9-47D4-9BB2-0D7197ED42F3}"/>
    <cellStyle name="20% - Accent4 3 2 6" xfId="8726" xr:uid="{42A93C00-B4BD-4E71-B579-29ABD92EB91F}"/>
    <cellStyle name="20% - Accent4 3 2 6 2" xfId="8727" xr:uid="{A3D156F1-1865-42DD-9203-9F2F7A9CCA39}"/>
    <cellStyle name="20% - Accent4 3 2 6 2 2" xfId="8728" xr:uid="{631D7B9F-7795-4ADC-B49B-524F3A651599}"/>
    <cellStyle name="20% - Accent4 3 2 6 2 2 2" xfId="8729" xr:uid="{10AC4A3F-AEBD-4A2D-B17C-6EED7A7E44E4}"/>
    <cellStyle name="20% - Accent4 3 2 6 2 2 2 2" xfId="8730" xr:uid="{7882F2AF-E580-4613-9F18-61E2D16BCC73}"/>
    <cellStyle name="20% - Accent4 3 2 6 2 2 3" xfId="8731" xr:uid="{C99853C5-0CDB-4766-80D8-05CFDEAB4B51}"/>
    <cellStyle name="20% - Accent4 3 2 6 2 3" xfId="8732" xr:uid="{7FF13EFC-B9B6-43CC-8A5B-2A2368618864}"/>
    <cellStyle name="20% - Accent4 3 2 6 2 3 2" xfId="8733" xr:uid="{17D787C9-6912-443F-9EAA-DF07FB977FD8}"/>
    <cellStyle name="20% - Accent4 3 2 6 2 4" xfId="8734" xr:uid="{AA2F99A4-929B-40FF-8723-3D004C5BEAA3}"/>
    <cellStyle name="20% - Accent4 3 2 6 3" xfId="8735" xr:uid="{1274E03C-5178-4245-9C8E-8330C19B0987}"/>
    <cellStyle name="20% - Accent4 3 2 6 3 2" xfId="8736" xr:uid="{50A3B4E7-0381-4D31-A256-D9A22E76A0BF}"/>
    <cellStyle name="20% - Accent4 3 2 6 3 2 2" xfId="8737" xr:uid="{DFFB274C-C50B-402A-BADA-1BFA8A46411E}"/>
    <cellStyle name="20% - Accent4 3 2 6 3 3" xfId="8738" xr:uid="{7C35F1A9-5A52-4403-8632-F822F46CA7D8}"/>
    <cellStyle name="20% - Accent4 3 2 6 4" xfId="8739" xr:uid="{9BEFF120-71B6-43FA-99BE-49F4C41C1705}"/>
    <cellStyle name="20% - Accent4 3 2 6 4 2" xfId="8740" xr:uid="{4DEB6650-C12F-436D-B50C-32E1B394CC3E}"/>
    <cellStyle name="20% - Accent4 3 2 6 5" xfId="8741" xr:uid="{99AD6137-F7D4-413D-9597-97B427D88AC7}"/>
    <cellStyle name="20% - Accent4 3 2 7" xfId="8742" xr:uid="{EAC3C907-0A51-4E65-A940-B53A42F17B3B}"/>
    <cellStyle name="20% - Accent4 3 2 7 2" xfId="8743" xr:uid="{4777A79C-EF08-4C55-9C6F-6A80795DDF36}"/>
    <cellStyle name="20% - Accent4 3 2 7 2 2" xfId="8744" xr:uid="{EFB8EA0B-ED47-411C-AA6C-7123DBCEF051}"/>
    <cellStyle name="20% - Accent4 3 2 7 2 2 2" xfId="8745" xr:uid="{148D45BA-2DFA-4D49-8A9E-C8971E5556D3}"/>
    <cellStyle name="20% - Accent4 3 2 7 2 2 2 2" xfId="8746" xr:uid="{4C3275ED-D126-4029-B1AE-B739EBDA7632}"/>
    <cellStyle name="20% - Accent4 3 2 7 2 2 3" xfId="8747" xr:uid="{F3371238-61EA-4FB2-BD54-F7CF85DE94E6}"/>
    <cellStyle name="20% - Accent4 3 2 7 2 3" xfId="8748" xr:uid="{1B7C5378-882C-4005-A178-01A011CB7A2C}"/>
    <cellStyle name="20% - Accent4 3 2 7 2 3 2" xfId="8749" xr:uid="{B8617A23-80CD-4185-BCE7-B71A83613319}"/>
    <cellStyle name="20% - Accent4 3 2 7 2 4" xfId="8750" xr:uid="{0ED4BEC1-8D9D-4AC7-910B-7C69C826D49A}"/>
    <cellStyle name="20% - Accent4 3 2 7 3" xfId="8751" xr:uid="{E73F1ED8-5C12-4451-B1C8-E4901E6A8587}"/>
    <cellStyle name="20% - Accent4 3 2 7 3 2" xfId="8752" xr:uid="{13F866C6-C556-4EB2-8EDF-2CE61DC60967}"/>
    <cellStyle name="20% - Accent4 3 2 7 3 2 2" xfId="8753" xr:uid="{94A984F6-4048-4FFA-A530-C2B6B8BC681F}"/>
    <cellStyle name="20% - Accent4 3 2 7 3 3" xfId="8754" xr:uid="{CF1004DF-9708-4124-B49E-6F435FAED0EC}"/>
    <cellStyle name="20% - Accent4 3 2 7 4" xfId="8755" xr:uid="{D91453D3-F745-49D0-8E76-44CE6E214197}"/>
    <cellStyle name="20% - Accent4 3 2 7 4 2" xfId="8756" xr:uid="{AE438DAD-0AF5-4715-9F13-99A6CA306D5D}"/>
    <cellStyle name="20% - Accent4 3 2 7 5" xfId="8757" xr:uid="{3FD4F046-8E15-462D-A198-96271226401F}"/>
    <cellStyle name="20% - Accent4 3 2 8" xfId="8758" xr:uid="{6DA17E4E-F4CD-4307-9E19-46D1B590014A}"/>
    <cellStyle name="20% - Accent4 3 2 8 2" xfId="8759" xr:uid="{3C019BFB-6585-407A-A5F5-1BC2EDA478AA}"/>
    <cellStyle name="20% - Accent4 3 2 8 2 2" xfId="8760" xr:uid="{C2C3BC73-121D-44D3-BC37-F20A9B5EF77C}"/>
    <cellStyle name="20% - Accent4 3 2 8 2 2 2" xfId="8761" xr:uid="{6B7740C5-7CD3-46B0-9563-79AFB4F31C51}"/>
    <cellStyle name="20% - Accent4 3 2 8 2 2 2 2" xfId="8762" xr:uid="{AF102DBE-DB57-4EBB-BD03-5AB96DCC6F63}"/>
    <cellStyle name="20% - Accent4 3 2 8 2 2 3" xfId="8763" xr:uid="{F69CDEB4-489C-4C0D-9954-2201B47A5824}"/>
    <cellStyle name="20% - Accent4 3 2 8 2 3" xfId="8764" xr:uid="{8D4A14B6-79BF-4028-A293-17AFEC24802E}"/>
    <cellStyle name="20% - Accent4 3 2 8 2 3 2" xfId="8765" xr:uid="{00042318-2AB6-4ABD-8F89-81C0256F421D}"/>
    <cellStyle name="20% - Accent4 3 2 8 2 4" xfId="8766" xr:uid="{0C0AF44C-1B79-4C20-A15A-3C74F4B2251E}"/>
    <cellStyle name="20% - Accent4 3 2 8 3" xfId="8767" xr:uid="{B6DA2A4A-2DFA-4569-B458-9E4B9604B872}"/>
    <cellStyle name="20% - Accent4 3 2 8 3 2" xfId="8768" xr:uid="{062992D2-25EF-4BD0-AC8D-0D52A3559114}"/>
    <cellStyle name="20% - Accent4 3 2 8 3 2 2" xfId="8769" xr:uid="{C34DD5B0-ACBD-465D-8562-C7C4C8F6C15A}"/>
    <cellStyle name="20% - Accent4 3 2 8 3 3" xfId="8770" xr:uid="{6EB6187E-A0A9-462B-89D2-24120605F3B1}"/>
    <cellStyle name="20% - Accent4 3 2 8 4" xfId="8771" xr:uid="{DC8E5D5E-544A-410C-9952-1752F860B746}"/>
    <cellStyle name="20% - Accent4 3 2 8 4 2" xfId="8772" xr:uid="{91549F03-29DE-49D8-9ED5-63E15CEDBD7D}"/>
    <cellStyle name="20% - Accent4 3 2 8 5" xfId="8773" xr:uid="{9CE8F6B3-F6B8-42F9-93F8-CAC2F138C784}"/>
    <cellStyle name="20% - Accent4 3 2 9" xfId="8774" xr:uid="{9995E59C-F6EE-43B7-9778-1E42F727DCEE}"/>
    <cellStyle name="20% - Accent4 3 2 9 2" xfId="8775" xr:uid="{0742EE1F-33DC-4D31-8921-72F41B66E048}"/>
    <cellStyle name="20% - Accent4 3 2 9 2 2" xfId="8776" xr:uid="{2A431967-5874-4DE3-9C28-7BAC7663FD1D}"/>
    <cellStyle name="20% - Accent4 3 2 9 2 2 2" xfId="8777" xr:uid="{988CC125-51E0-4C1C-B41F-7A539E275F93}"/>
    <cellStyle name="20% - Accent4 3 2 9 2 2 2 2" xfId="8778" xr:uid="{07C636AA-31CF-4771-A199-E6B6D8C0F014}"/>
    <cellStyle name="20% - Accent4 3 2 9 2 2 3" xfId="8779" xr:uid="{F626A103-5DCE-45A1-96FC-95156B07E59A}"/>
    <cellStyle name="20% - Accent4 3 2 9 2 3" xfId="8780" xr:uid="{E0DA6D2C-5EB3-4460-A197-0AE1B637B2E7}"/>
    <cellStyle name="20% - Accent4 3 2 9 2 3 2" xfId="8781" xr:uid="{14C4EFDE-1CF1-4D36-9169-DEC990072133}"/>
    <cellStyle name="20% - Accent4 3 2 9 2 4" xfId="8782" xr:uid="{8BA3D713-45FB-4FC2-9B47-05618687F7E4}"/>
    <cellStyle name="20% - Accent4 3 2 9 3" xfId="8783" xr:uid="{B15EAF17-31C5-46D5-AF9A-F4A394D248B2}"/>
    <cellStyle name="20% - Accent4 3 2 9 3 2" xfId="8784" xr:uid="{92B3FF2F-84E3-49FF-BD6F-3D1ECA51B393}"/>
    <cellStyle name="20% - Accent4 3 2 9 3 2 2" xfId="8785" xr:uid="{EE1C4EA4-9C32-4F6D-B713-FDD20135A032}"/>
    <cellStyle name="20% - Accent4 3 2 9 3 3" xfId="8786" xr:uid="{C29796F6-D733-4754-B427-FD181705E971}"/>
    <cellStyle name="20% - Accent4 3 2 9 4" xfId="8787" xr:uid="{6BBAE040-94F9-46C0-80EB-3D7312E348E8}"/>
    <cellStyle name="20% - Accent4 3 2 9 4 2" xfId="8788" xr:uid="{77C7B76F-5B9C-43DE-A799-154611130039}"/>
    <cellStyle name="20% - Accent4 3 2 9 5" xfId="8789" xr:uid="{6748A2F1-AE01-462F-A530-2343E0E01841}"/>
    <cellStyle name="20% - Accent4 3 2_Asset Register (new)" xfId="8790" xr:uid="{5D175472-4EF3-4686-94F2-356F0A3D81B2}"/>
    <cellStyle name="20% - Accent4 3 3" xfId="8791" xr:uid="{2F364752-944F-45D5-BA3B-F29E96C98F38}"/>
    <cellStyle name="20% - Accent4 3 3 10" xfId="8792" xr:uid="{E4049B01-BCE9-42DC-83C5-0BAF88208E2A}"/>
    <cellStyle name="20% - Accent4 3 3 10 2" xfId="8793" xr:uid="{1582BA2A-5ECB-4F3D-8257-8166150F3E03}"/>
    <cellStyle name="20% - Accent4 3 3 11" xfId="8794" xr:uid="{56AD5974-40A0-47AF-AFDC-CF146716EAFE}"/>
    <cellStyle name="20% - Accent4 3 3 11 2" xfId="8795" xr:uid="{45AB1F67-B70A-4D45-A957-AB94D678A1C7}"/>
    <cellStyle name="20% - Accent4 3 3 12" xfId="8796" xr:uid="{8344E4E3-C157-4794-A8C8-DF8F49EB72B3}"/>
    <cellStyle name="20% - Accent4 3 3 13" xfId="8797" xr:uid="{729688B9-B250-469B-9BA9-AB888AD2AA1A}"/>
    <cellStyle name="20% - Accent4 3 3 2" xfId="8798" xr:uid="{37EA42D7-C3D2-4A57-987A-A6924ABEBAD8}"/>
    <cellStyle name="20% - Accent4 3 3 2 2" xfId="8799" xr:uid="{1FA6D2D3-F82D-4823-A160-501775BF241C}"/>
    <cellStyle name="20% - Accent4 3 3 2 2 2" xfId="8800" xr:uid="{DC241748-9034-41DB-8420-E1D238BFF89A}"/>
    <cellStyle name="20% - Accent4 3 3 2 2 2 2" xfId="8801" xr:uid="{E36F83A3-8B3B-4F46-8645-65423DA058D0}"/>
    <cellStyle name="20% - Accent4 3 3 2 2 2 2 2" xfId="8802" xr:uid="{3AC062A6-D72E-4E3E-9020-A35F1A9DEF24}"/>
    <cellStyle name="20% - Accent4 3 3 2 2 2 2 2 2" xfId="8803" xr:uid="{626D9250-B78E-4410-93CB-DBE71FFB1F08}"/>
    <cellStyle name="20% - Accent4 3 3 2 2 2 2 3" xfId="8804" xr:uid="{4C71F45F-5A7F-4645-90A7-79CE9B8DFE74}"/>
    <cellStyle name="20% - Accent4 3 3 2 2 2 3" xfId="8805" xr:uid="{F83CD961-FAFA-49B4-A2D2-E8CC1B5B0655}"/>
    <cellStyle name="20% - Accent4 3 3 2 2 2 3 2" xfId="8806" xr:uid="{C0276176-F971-46DD-ABEF-BD0A2B6F1453}"/>
    <cellStyle name="20% - Accent4 3 3 2 2 2 4" xfId="8807" xr:uid="{E86555D6-BC6F-4CDA-B54D-BC2E86C25175}"/>
    <cellStyle name="20% - Accent4 3 3 2 2 2 4 2" xfId="8808" xr:uid="{D49B643D-7CF2-409D-A831-348AE5FA7C6B}"/>
    <cellStyle name="20% - Accent4 3 3 2 2 2 5" xfId="8809" xr:uid="{2E275D3E-6FEB-464B-BBF5-83821846C18F}"/>
    <cellStyle name="20% - Accent4 3 3 2 2 2 6" xfId="8810" xr:uid="{5759DB0F-EF8F-4C87-9056-2AFF0A1838BE}"/>
    <cellStyle name="20% - Accent4 3 3 2 2 3" xfId="8811" xr:uid="{B9FBE367-4DE0-4DB1-B4BC-C4AE76D8A39F}"/>
    <cellStyle name="20% - Accent4 3 3 2 2 3 2" xfId="8812" xr:uid="{8A1B9DDD-5269-4E3A-A54F-6B6CAE5D9C3B}"/>
    <cellStyle name="20% - Accent4 3 3 2 2 3 2 2" xfId="8813" xr:uid="{BFEBAA0D-12AF-453D-A190-B09C42A01B3B}"/>
    <cellStyle name="20% - Accent4 3 3 2 2 3 3" xfId="8814" xr:uid="{3C60B6F2-6410-4DE1-B883-35A78BBD63DC}"/>
    <cellStyle name="20% - Accent4 3 3 2 2 4" xfId="8815" xr:uid="{31992158-DF2B-4361-8FDF-F5FBB472972F}"/>
    <cellStyle name="20% - Accent4 3 3 2 2 4 2" xfId="8816" xr:uid="{AC3EC51B-A2BE-4AEA-8074-95ADAA16346A}"/>
    <cellStyle name="20% - Accent4 3 3 2 2 5" xfId="8817" xr:uid="{CC858977-6A64-42C9-87B9-C9FA6BC9B1F7}"/>
    <cellStyle name="20% - Accent4 3 3 2 2 5 2" xfId="8818" xr:uid="{B6D340E6-E404-4505-9225-0D9C7490BF3F}"/>
    <cellStyle name="20% - Accent4 3 3 2 2 6" xfId="8819" xr:uid="{6E2BFDAA-A98A-4FA8-B9E7-21961CCAF503}"/>
    <cellStyle name="20% - Accent4 3 3 2 2 7" xfId="8820" xr:uid="{BFA7CB8D-5567-4CF8-A269-C90297058FDD}"/>
    <cellStyle name="20% - Accent4 3 3 2 3" xfId="8821" xr:uid="{8888C7E9-8111-4823-8035-1E26C9E077EA}"/>
    <cellStyle name="20% - Accent4 3 3 2 3 2" xfId="8822" xr:uid="{E20D1E2F-1345-446F-8C26-896B0F1F0CD6}"/>
    <cellStyle name="20% - Accent4 3 3 2 3 2 2" xfId="8823" xr:uid="{2EC00716-5E63-41CA-BBC0-11A43ABD2043}"/>
    <cellStyle name="20% - Accent4 3 3 2 3 2 2 2" xfId="8824" xr:uid="{BCA8ACFF-3B5B-4E41-9912-F23A625F351F}"/>
    <cellStyle name="20% - Accent4 3 3 2 3 2 2 2 2" xfId="8825" xr:uid="{25590468-90F8-4BB8-B7D9-03D6C83B2C3F}"/>
    <cellStyle name="20% - Accent4 3 3 2 3 2 2 3" xfId="8826" xr:uid="{4FCE4F32-B8F4-4A61-91B0-536CB0754013}"/>
    <cellStyle name="20% - Accent4 3 3 2 3 2 3" xfId="8827" xr:uid="{39F98388-322D-4C75-9226-883AE0CCECC4}"/>
    <cellStyle name="20% - Accent4 3 3 2 3 2 3 2" xfId="8828" xr:uid="{4EC9F9BE-41E4-4358-A2BC-41425763DC8B}"/>
    <cellStyle name="20% - Accent4 3 3 2 3 2 4" xfId="8829" xr:uid="{2B4681A1-A918-4F6C-A4A5-14964E7F8D31}"/>
    <cellStyle name="20% - Accent4 3 3 2 3 3" xfId="8830" xr:uid="{E2C6553C-B85E-492A-8C98-F404EEC1370C}"/>
    <cellStyle name="20% - Accent4 3 3 2 3 3 2" xfId="8831" xr:uid="{FCF1FF9A-FC4A-474D-BCF8-69CEFB3C1250}"/>
    <cellStyle name="20% - Accent4 3 3 2 3 3 2 2" xfId="8832" xr:uid="{2A63A1E3-F66C-419C-9B47-77B66E139B09}"/>
    <cellStyle name="20% - Accent4 3 3 2 3 3 3" xfId="8833" xr:uid="{C9883894-8EB8-40CE-B72F-CBE8E66AE736}"/>
    <cellStyle name="20% - Accent4 3 3 2 3 4" xfId="8834" xr:uid="{1B9F6A14-F7B4-4E54-8841-EC3919075AA1}"/>
    <cellStyle name="20% - Accent4 3 3 2 3 4 2" xfId="8835" xr:uid="{EF47F96B-CBE7-4166-ADA6-3E461A7B68CC}"/>
    <cellStyle name="20% - Accent4 3 3 2 3 5" xfId="8836" xr:uid="{47A67569-2BFE-47CD-9A77-1F2C8E0F9A5C}"/>
    <cellStyle name="20% - Accent4 3 3 2 3 5 2" xfId="8837" xr:uid="{50F21E5C-18B2-4386-A58A-CF23CCC75FFF}"/>
    <cellStyle name="20% - Accent4 3 3 2 3 6" xfId="8838" xr:uid="{33458350-D525-4291-A08E-1F4281671E98}"/>
    <cellStyle name="20% - Accent4 3 3 2 3 7" xfId="8839" xr:uid="{705E7014-AA27-4D55-9364-B1946032496F}"/>
    <cellStyle name="20% - Accent4 3 3 2 4" xfId="8840" xr:uid="{CED8624A-81B1-46C9-BE91-34D9260FD471}"/>
    <cellStyle name="20% - Accent4 3 3 2 4 2" xfId="8841" xr:uid="{0A376601-2A0F-4E52-8E96-7F8488663891}"/>
    <cellStyle name="20% - Accent4 3 3 2 4 2 2" xfId="8842" xr:uid="{F7346032-E63E-4A44-BD6A-E5288FA4D161}"/>
    <cellStyle name="20% - Accent4 3 3 2 4 2 2 2" xfId="8843" xr:uid="{AB2BCA4C-62C3-4F16-AD38-CED094F7C8E1}"/>
    <cellStyle name="20% - Accent4 3 3 2 4 2 3" xfId="8844" xr:uid="{D81F8FFD-89CA-4F33-9732-9EED233BD996}"/>
    <cellStyle name="20% - Accent4 3 3 2 4 3" xfId="8845" xr:uid="{D2F422D4-CECC-4928-B5E0-EE1AA05444C7}"/>
    <cellStyle name="20% - Accent4 3 3 2 4 3 2" xfId="8846" xr:uid="{2F68EAF6-02B3-412F-A36D-67A3F75A639D}"/>
    <cellStyle name="20% - Accent4 3 3 2 4 4" xfId="8847" xr:uid="{0DA4F506-2DEA-4620-993B-3F38E3FA0BDC}"/>
    <cellStyle name="20% - Accent4 3 3 2 5" xfId="8848" xr:uid="{E27340FB-BB1E-4C4E-9ECD-9B513A706F0F}"/>
    <cellStyle name="20% - Accent4 3 3 2 5 2" xfId="8849" xr:uid="{D4A17A1D-28F6-41BB-BC5F-695646648629}"/>
    <cellStyle name="20% - Accent4 3 3 2 5 2 2" xfId="8850" xr:uid="{17397AD1-204D-4F2F-9673-0BF81CFF2F28}"/>
    <cellStyle name="20% - Accent4 3 3 2 5 3" xfId="8851" xr:uid="{6A62D0D7-6DF2-4E2F-8578-86BB0F343092}"/>
    <cellStyle name="20% - Accent4 3 3 2 6" xfId="8852" xr:uid="{6109527B-4584-4B10-A2B3-DE2779244518}"/>
    <cellStyle name="20% - Accent4 3 3 2 6 2" xfId="8853" xr:uid="{DB256249-CF66-4D48-BC61-0CC70961B884}"/>
    <cellStyle name="20% - Accent4 3 3 2 7" xfId="8854" xr:uid="{6F1F9417-97DE-4F25-B10C-4F4DF91CE450}"/>
    <cellStyle name="20% - Accent4 3 3 2 7 2" xfId="8855" xr:uid="{3CBB1464-6EA6-4176-A529-3BFFB6B42719}"/>
    <cellStyle name="20% - Accent4 3 3 2 8" xfId="8856" xr:uid="{5BD8480B-35E1-4BC7-9692-5D778179051B}"/>
    <cellStyle name="20% - Accent4 3 3 2 9" xfId="8857" xr:uid="{AF5A5C28-1BB3-4A6A-A823-FB6D2EA0B3DB}"/>
    <cellStyle name="20% - Accent4 3 3 3" xfId="8858" xr:uid="{54A5813B-0C4A-40EC-A2EA-ACC9349C07A9}"/>
    <cellStyle name="20% - Accent4 3 3 3 2" xfId="8859" xr:uid="{A9AA6F46-B220-4C92-95F1-DC067EFFD5EA}"/>
    <cellStyle name="20% - Accent4 3 3 3 2 2" xfId="8860" xr:uid="{821C19CD-3DD6-46FB-95C7-83F6B65EB2CD}"/>
    <cellStyle name="20% - Accent4 3 3 3 2 2 2" xfId="8861" xr:uid="{1CF30824-9814-4398-A6B5-0B78D8481F83}"/>
    <cellStyle name="20% - Accent4 3 3 3 2 2 2 2" xfId="8862" xr:uid="{8B484707-AC9D-417C-96AA-7D151262991A}"/>
    <cellStyle name="20% - Accent4 3 3 3 2 2 2 2 2" xfId="8863" xr:uid="{8B10E889-A930-47B9-87AB-F44690940965}"/>
    <cellStyle name="20% - Accent4 3 3 3 2 2 2 3" xfId="8864" xr:uid="{C5550EF0-03E1-420E-9DBC-D8B78BECBBAE}"/>
    <cellStyle name="20% - Accent4 3 3 3 2 2 3" xfId="8865" xr:uid="{06DF6DD6-2ABD-4DB5-B802-767D7DE13304}"/>
    <cellStyle name="20% - Accent4 3 3 3 2 2 3 2" xfId="8866" xr:uid="{E90D72F7-26E0-4C0C-AC32-CEB8330E490E}"/>
    <cellStyle name="20% - Accent4 3 3 3 2 2 4" xfId="8867" xr:uid="{33EB7EE9-F6BE-4541-B8BA-A22727EF74CA}"/>
    <cellStyle name="20% - Accent4 3 3 3 2 3" xfId="8868" xr:uid="{036D12C3-A189-4F27-A2D2-6254041E1EED}"/>
    <cellStyle name="20% - Accent4 3 3 3 2 3 2" xfId="8869" xr:uid="{5ECF3B8B-5492-48CC-AF34-3A7BBCAEBC96}"/>
    <cellStyle name="20% - Accent4 3 3 3 2 3 2 2" xfId="8870" xr:uid="{A216B9C2-400F-4681-B37D-7A719FB120A3}"/>
    <cellStyle name="20% - Accent4 3 3 3 2 3 3" xfId="8871" xr:uid="{3EE156E8-F845-4DC5-81FA-65746111738C}"/>
    <cellStyle name="20% - Accent4 3 3 3 2 4" xfId="8872" xr:uid="{23D2FC61-8E37-457B-95BF-A3F5E7D0D308}"/>
    <cellStyle name="20% - Accent4 3 3 3 2 4 2" xfId="8873" xr:uid="{CAA3FC18-BB97-4C55-BDA9-7F9714E3E463}"/>
    <cellStyle name="20% - Accent4 3 3 3 2 5" xfId="8874" xr:uid="{77FCFD1F-4A10-4C17-B82C-771E0A717774}"/>
    <cellStyle name="20% - Accent4 3 3 3 2 5 2" xfId="8875" xr:uid="{89616DB4-AA9B-4911-B90B-E4A6B5EE040C}"/>
    <cellStyle name="20% - Accent4 3 3 3 2 6" xfId="8876" xr:uid="{22E52ABA-E12B-441F-A388-E069AB1F07D8}"/>
    <cellStyle name="20% - Accent4 3 3 3 2 7" xfId="8877" xr:uid="{4FAB28D7-E24E-4031-8E6E-677D9685B851}"/>
    <cellStyle name="20% - Accent4 3 3 3 3" xfId="8878" xr:uid="{3C1C0315-9771-47AB-AA5E-B4D84764FE10}"/>
    <cellStyle name="20% - Accent4 3 3 3 3 2" xfId="8879" xr:uid="{2AE5F83E-DAC3-4728-8E23-4904A0BE8E7E}"/>
    <cellStyle name="20% - Accent4 3 3 3 3 2 2" xfId="8880" xr:uid="{AFF72635-2AF9-4D06-8BC9-E02AF81EA3D2}"/>
    <cellStyle name="20% - Accent4 3 3 3 3 2 2 2" xfId="8881" xr:uid="{B587F754-410E-416B-84B2-17753D6A97A6}"/>
    <cellStyle name="20% - Accent4 3 3 3 3 2 2 2 2" xfId="8882" xr:uid="{36BBE019-58F5-40C6-B426-E8E8B84DB134}"/>
    <cellStyle name="20% - Accent4 3 3 3 3 2 2 3" xfId="8883" xr:uid="{9FE061B3-AEA6-4DF2-BD29-28B0703E39AD}"/>
    <cellStyle name="20% - Accent4 3 3 3 3 2 3" xfId="8884" xr:uid="{4BC73CD6-321A-464D-9DA4-B3B6797EBCB7}"/>
    <cellStyle name="20% - Accent4 3 3 3 3 2 3 2" xfId="8885" xr:uid="{AE5CCF2C-2A41-45E7-9BCB-491D44A01CE8}"/>
    <cellStyle name="20% - Accent4 3 3 3 3 2 4" xfId="8886" xr:uid="{81DB3B20-DCE5-4385-8E01-E05197A177FC}"/>
    <cellStyle name="20% - Accent4 3 3 3 3 3" xfId="8887" xr:uid="{3F37BEA8-1C9D-4946-A40C-76FE89589486}"/>
    <cellStyle name="20% - Accent4 3 3 3 3 3 2" xfId="8888" xr:uid="{A32C1A9D-258B-47B5-9136-41D8F83DEEE9}"/>
    <cellStyle name="20% - Accent4 3 3 3 3 3 2 2" xfId="8889" xr:uid="{80DE524A-171B-4B6D-A05E-862B77CDA93B}"/>
    <cellStyle name="20% - Accent4 3 3 3 3 3 3" xfId="8890" xr:uid="{9B5AFF44-A4AB-4EB4-A837-99F8DEFAA38D}"/>
    <cellStyle name="20% - Accent4 3 3 3 3 4" xfId="8891" xr:uid="{E1C8FEF4-EF40-45AA-BC9D-00F454447147}"/>
    <cellStyle name="20% - Accent4 3 3 3 3 4 2" xfId="8892" xr:uid="{05032602-815A-4E8A-9D40-0DB14A8AAF89}"/>
    <cellStyle name="20% - Accent4 3 3 3 3 5" xfId="8893" xr:uid="{3553D3E5-9191-4505-8673-07AC59922CA1}"/>
    <cellStyle name="20% - Accent4 3 3 3 4" xfId="8894" xr:uid="{44A24181-28F9-4FAE-A14F-8168EBBB0EBF}"/>
    <cellStyle name="20% - Accent4 3 3 3 4 2" xfId="8895" xr:uid="{CAC5B7F0-0B69-4F3E-8115-36B0446BD657}"/>
    <cellStyle name="20% - Accent4 3 3 3 4 2 2" xfId="8896" xr:uid="{901C279E-1BEC-4C69-B739-544DB8514B59}"/>
    <cellStyle name="20% - Accent4 3 3 3 4 2 2 2" xfId="8897" xr:uid="{F53C4EC9-B9A9-4447-B6AC-EBC927BFA0B0}"/>
    <cellStyle name="20% - Accent4 3 3 3 4 2 3" xfId="8898" xr:uid="{D220EFA7-6FEA-47F2-8ACF-72F0FA1D58DD}"/>
    <cellStyle name="20% - Accent4 3 3 3 4 3" xfId="8899" xr:uid="{CAD6F1DC-217C-4DDF-BE45-978B25C4D010}"/>
    <cellStyle name="20% - Accent4 3 3 3 4 3 2" xfId="8900" xr:uid="{1D1FC804-EA22-4CF7-9071-13EA9F075031}"/>
    <cellStyle name="20% - Accent4 3 3 3 4 4" xfId="8901" xr:uid="{174EF88E-88DB-4265-AFA1-4029C76817BB}"/>
    <cellStyle name="20% - Accent4 3 3 3 5" xfId="8902" xr:uid="{1FCAD2E8-F4EC-4698-9FF1-BCB94DAE458B}"/>
    <cellStyle name="20% - Accent4 3 3 3 5 2" xfId="8903" xr:uid="{BB44854F-9D99-4EE4-858E-F1B4289C2271}"/>
    <cellStyle name="20% - Accent4 3 3 3 5 2 2" xfId="8904" xr:uid="{438F78A5-A2D9-410C-BAD0-FFA9650664CA}"/>
    <cellStyle name="20% - Accent4 3 3 3 5 3" xfId="8905" xr:uid="{415B50F1-B7B6-45C2-95A6-76A028FF9143}"/>
    <cellStyle name="20% - Accent4 3 3 3 6" xfId="8906" xr:uid="{3E307E95-E98F-4B35-8988-326E503906F2}"/>
    <cellStyle name="20% - Accent4 3 3 3 6 2" xfId="8907" xr:uid="{7FF776A5-46C9-417C-A1A1-118AA3C0BC82}"/>
    <cellStyle name="20% - Accent4 3 3 3 7" xfId="8908" xr:uid="{46C633C5-ACBD-462C-99CB-20ED97EA6734}"/>
    <cellStyle name="20% - Accent4 3 3 3 7 2" xfId="8909" xr:uid="{949D068C-252F-4609-938B-FA9E2A36CE23}"/>
    <cellStyle name="20% - Accent4 3 3 3 8" xfId="8910" xr:uid="{9E6DBCEF-92F9-419E-8E37-96730481B6F7}"/>
    <cellStyle name="20% - Accent4 3 3 3 9" xfId="8911" xr:uid="{E01905C5-F106-4728-921A-79BFED3B7EE3}"/>
    <cellStyle name="20% - Accent4 3 3 4" xfId="8912" xr:uid="{6DCF8DAF-D664-4650-B697-31D0F20A42CC}"/>
    <cellStyle name="20% - Accent4 3 3 4 2" xfId="8913" xr:uid="{D41C8392-977F-4CAD-849B-4EE1D854D514}"/>
    <cellStyle name="20% - Accent4 3 3 4 2 2" xfId="8914" xr:uid="{C7CDC400-B286-4EA3-AFEA-A89D7A36962B}"/>
    <cellStyle name="20% - Accent4 3 3 4 2 2 2" xfId="8915" xr:uid="{EF3F1EB3-4D14-4338-A924-0B090FFE412C}"/>
    <cellStyle name="20% - Accent4 3 3 4 2 2 2 2" xfId="8916" xr:uid="{8657C3A0-D934-4981-A7EF-BA419D75625A}"/>
    <cellStyle name="20% - Accent4 3 3 4 2 2 3" xfId="8917" xr:uid="{A1C80BB2-8A7F-485F-B876-70E05B73794F}"/>
    <cellStyle name="20% - Accent4 3 3 4 2 3" xfId="8918" xr:uid="{9D4FEE76-6601-4845-958F-F6C42885EEEE}"/>
    <cellStyle name="20% - Accent4 3 3 4 2 3 2" xfId="8919" xr:uid="{07B8F0FE-2F86-49EE-99CD-1A9581EF874D}"/>
    <cellStyle name="20% - Accent4 3 3 4 2 4" xfId="8920" xr:uid="{9B9C8455-F47F-4158-8DB8-D58168926DA3}"/>
    <cellStyle name="20% - Accent4 3 3 4 3" xfId="8921" xr:uid="{1B09B299-9CCF-4AB9-A84F-FFA805484882}"/>
    <cellStyle name="20% - Accent4 3 3 4 3 2" xfId="8922" xr:uid="{966F3DC3-367C-4876-8C95-440BFE88487C}"/>
    <cellStyle name="20% - Accent4 3 3 4 3 2 2" xfId="8923" xr:uid="{DF0F9B2B-2582-4475-B9DA-19AF4765AB34}"/>
    <cellStyle name="20% - Accent4 3 3 4 3 3" xfId="8924" xr:uid="{76881817-FEDF-4EDE-90CD-5402F88C8792}"/>
    <cellStyle name="20% - Accent4 3 3 4 4" xfId="8925" xr:uid="{F7DE7119-0C59-4930-B71E-10ECC2EC0140}"/>
    <cellStyle name="20% - Accent4 3 3 4 4 2" xfId="8926" xr:uid="{D0C97D07-2761-44EE-85CF-EA67DD8DEBB3}"/>
    <cellStyle name="20% - Accent4 3 3 4 5" xfId="8927" xr:uid="{684D04D5-3141-4811-828D-3C75CEF3A903}"/>
    <cellStyle name="20% - Accent4 3 3 4 5 2" xfId="8928" xr:uid="{987E8F77-8F01-46A5-A4BF-D5D2A46AE14B}"/>
    <cellStyle name="20% - Accent4 3 3 4 6" xfId="8929" xr:uid="{C0C8A1C8-3154-49CA-A8AB-8DE6F9EA9166}"/>
    <cellStyle name="20% - Accent4 3 3 4 7" xfId="8930" xr:uid="{83143E57-C652-4B9C-B345-D7137F62928A}"/>
    <cellStyle name="20% - Accent4 3 3 5" xfId="8931" xr:uid="{953DE739-607F-4B5B-98DD-B07F962B1C11}"/>
    <cellStyle name="20% - Accent4 3 3 5 2" xfId="8932" xr:uid="{7983231D-5763-46F5-B1AE-50563D3D4796}"/>
    <cellStyle name="20% - Accent4 3 3 5 2 2" xfId="8933" xr:uid="{DB15C472-7773-4941-8067-08F1DFE2381B}"/>
    <cellStyle name="20% - Accent4 3 3 5 2 2 2" xfId="8934" xr:uid="{E8A6FF65-60B6-40B2-814D-DAD0658240AB}"/>
    <cellStyle name="20% - Accent4 3 3 5 2 2 2 2" xfId="8935" xr:uid="{0E8B48AB-B292-436B-9092-2E4D552D4824}"/>
    <cellStyle name="20% - Accent4 3 3 5 2 2 3" xfId="8936" xr:uid="{CF506649-B98E-4844-B11F-35AC0769F026}"/>
    <cellStyle name="20% - Accent4 3 3 5 2 3" xfId="8937" xr:uid="{91E67FB5-73F2-4820-98E7-231F19E62169}"/>
    <cellStyle name="20% - Accent4 3 3 5 2 3 2" xfId="8938" xr:uid="{E0E7BF56-CF3F-48CD-A9CD-FCE7EE6B441F}"/>
    <cellStyle name="20% - Accent4 3 3 5 2 4" xfId="8939" xr:uid="{9A869EFE-BCF4-455F-B98B-8659A9984EA3}"/>
    <cellStyle name="20% - Accent4 3 3 5 3" xfId="8940" xr:uid="{3CB542BE-B961-4E68-A751-BC82CC7AB123}"/>
    <cellStyle name="20% - Accent4 3 3 5 3 2" xfId="8941" xr:uid="{DF651A94-994B-4015-88F0-5E11C178DFD6}"/>
    <cellStyle name="20% - Accent4 3 3 5 3 2 2" xfId="8942" xr:uid="{2B553372-2D7C-472B-A5B0-68BD77A8950B}"/>
    <cellStyle name="20% - Accent4 3 3 5 3 3" xfId="8943" xr:uid="{2895E81F-2AB6-4154-845D-1FF9FAD13ED5}"/>
    <cellStyle name="20% - Accent4 3 3 5 4" xfId="8944" xr:uid="{DF1E84B2-FC49-4930-BC07-83506D0F927F}"/>
    <cellStyle name="20% - Accent4 3 3 5 4 2" xfId="8945" xr:uid="{DD784A1B-6E86-4648-97C8-7A139A3071CB}"/>
    <cellStyle name="20% - Accent4 3 3 5 5" xfId="8946" xr:uid="{25F21074-F3B9-421F-8C33-E1EF8D42F55A}"/>
    <cellStyle name="20% - Accent4 3 3 6" xfId="8947" xr:uid="{EE97097A-99CE-4390-905F-7581E8560299}"/>
    <cellStyle name="20% - Accent4 3 3 6 2" xfId="8948" xr:uid="{EC9BD37F-5C80-46F8-9312-9258D06513CC}"/>
    <cellStyle name="20% - Accent4 3 3 6 2 2" xfId="8949" xr:uid="{FC442D08-ED88-4ECC-90DC-B1B2227009BB}"/>
    <cellStyle name="20% - Accent4 3 3 6 2 2 2" xfId="8950" xr:uid="{2463F6DB-8FF1-401B-B021-7BD66A4825E8}"/>
    <cellStyle name="20% - Accent4 3 3 6 2 2 2 2" xfId="8951" xr:uid="{25EC3FE2-6B85-4878-945F-56C4CF38D978}"/>
    <cellStyle name="20% - Accent4 3 3 6 2 2 3" xfId="8952" xr:uid="{3EE25E61-1A9B-4CA1-8711-2B9F3AEE240A}"/>
    <cellStyle name="20% - Accent4 3 3 6 2 3" xfId="8953" xr:uid="{0CE45FAF-8AA2-4218-973B-E28DE2A29D11}"/>
    <cellStyle name="20% - Accent4 3 3 6 2 3 2" xfId="8954" xr:uid="{3DC555C4-575C-4045-BBB5-8687119865A4}"/>
    <cellStyle name="20% - Accent4 3 3 6 2 4" xfId="8955" xr:uid="{8845A4D6-D092-4072-B203-45C4ADDF8D6C}"/>
    <cellStyle name="20% - Accent4 3 3 6 3" xfId="8956" xr:uid="{0C28A444-0094-4F40-AA58-C2B3DB961457}"/>
    <cellStyle name="20% - Accent4 3 3 6 3 2" xfId="8957" xr:uid="{9B9F9CCF-52EB-4EDA-83C4-56EBE1DB3A7F}"/>
    <cellStyle name="20% - Accent4 3 3 6 3 2 2" xfId="8958" xr:uid="{C4B5F12A-F548-4DBB-9086-48322622D237}"/>
    <cellStyle name="20% - Accent4 3 3 6 3 3" xfId="8959" xr:uid="{C81A50A6-FE67-4D8B-9B5B-6CF8F5C86397}"/>
    <cellStyle name="20% - Accent4 3 3 6 4" xfId="8960" xr:uid="{16512396-5334-4B60-AC9E-AF2FE55C6347}"/>
    <cellStyle name="20% - Accent4 3 3 6 4 2" xfId="8961" xr:uid="{AE882BE0-2E21-48DB-9F59-893E6DAD7E81}"/>
    <cellStyle name="20% - Accent4 3 3 6 5" xfId="8962" xr:uid="{501545DE-AC62-4D24-8829-1C547663C9D3}"/>
    <cellStyle name="20% - Accent4 3 3 7" xfId="8963" xr:uid="{3422622D-788D-43A0-8F96-A08DF2EB34D6}"/>
    <cellStyle name="20% - Accent4 3 3 7 2" xfId="8964" xr:uid="{7C2C4BB4-F684-4085-A869-0F11035853E7}"/>
    <cellStyle name="20% - Accent4 3 3 7 2 2" xfId="8965" xr:uid="{7AB0A013-EB29-413F-80A7-83F55922AB99}"/>
    <cellStyle name="20% - Accent4 3 3 7 2 2 2" xfId="8966" xr:uid="{FD2E4CBC-AD0F-4E9E-828A-36585DEF6FD8}"/>
    <cellStyle name="20% - Accent4 3 3 7 2 2 2 2" xfId="8967" xr:uid="{0969314A-671D-413F-9104-8F1A8FD10C55}"/>
    <cellStyle name="20% - Accent4 3 3 7 2 2 3" xfId="8968" xr:uid="{22E050F5-ADE6-402A-B731-A938F6EF4F2C}"/>
    <cellStyle name="20% - Accent4 3 3 7 2 3" xfId="8969" xr:uid="{0127BDE8-E47A-4439-9906-53AD196BAB64}"/>
    <cellStyle name="20% - Accent4 3 3 7 2 3 2" xfId="8970" xr:uid="{3F6605DE-D0A3-4D15-B45A-E634BD457565}"/>
    <cellStyle name="20% - Accent4 3 3 7 2 4" xfId="8971" xr:uid="{CBA7E1C6-4CC5-4A26-8B96-5BAD9DE12DC3}"/>
    <cellStyle name="20% - Accent4 3 3 7 3" xfId="8972" xr:uid="{D8A6883A-2B78-479B-AE62-00BECA7AE48F}"/>
    <cellStyle name="20% - Accent4 3 3 7 3 2" xfId="8973" xr:uid="{2C3C58A4-513D-4170-B345-450A795A30AC}"/>
    <cellStyle name="20% - Accent4 3 3 7 3 2 2" xfId="8974" xr:uid="{831D92D7-8FD3-44D5-9A46-E9AD1B85501B}"/>
    <cellStyle name="20% - Accent4 3 3 7 3 3" xfId="8975" xr:uid="{75F55F4A-47C9-48D3-95EC-0747DEEE1639}"/>
    <cellStyle name="20% - Accent4 3 3 7 4" xfId="8976" xr:uid="{67106542-F69B-4B45-B9CF-6C37630FE238}"/>
    <cellStyle name="20% - Accent4 3 3 7 4 2" xfId="8977" xr:uid="{E0053F82-84F9-4467-AF78-3BBBA273997E}"/>
    <cellStyle name="20% - Accent4 3 3 7 5" xfId="8978" xr:uid="{056161B0-A919-44B6-AB9A-D674E42EC9F6}"/>
    <cellStyle name="20% - Accent4 3 3 8" xfId="8979" xr:uid="{753DFB5E-7667-48E6-BEA1-5234E4DE9776}"/>
    <cellStyle name="20% - Accent4 3 3 8 2" xfId="8980" xr:uid="{85A3AA30-C4AD-44BE-8AF5-1C0EEA77AB51}"/>
    <cellStyle name="20% - Accent4 3 3 8 2 2" xfId="8981" xr:uid="{6DDA79AD-C401-4451-918E-191C48BB5401}"/>
    <cellStyle name="20% - Accent4 3 3 8 2 2 2" xfId="8982" xr:uid="{E4872DE3-27F8-4944-AF13-33D3B9776558}"/>
    <cellStyle name="20% - Accent4 3 3 8 2 3" xfId="8983" xr:uid="{B14AC8E9-EFBA-477D-AAF8-5FB028E7509C}"/>
    <cellStyle name="20% - Accent4 3 3 8 3" xfId="8984" xr:uid="{590F4812-9F02-451E-BA2B-C154CF902A9B}"/>
    <cellStyle name="20% - Accent4 3 3 8 3 2" xfId="8985" xr:uid="{6E8177A3-4893-409F-9D0A-429845DB3632}"/>
    <cellStyle name="20% - Accent4 3 3 8 4" xfId="8986" xr:uid="{BA4A83D7-127A-4DF5-9D26-C413674E9C3F}"/>
    <cellStyle name="20% - Accent4 3 3 9" xfId="8987" xr:uid="{3D892C47-925D-452C-B540-10B232FFB4D2}"/>
    <cellStyle name="20% - Accent4 3 3 9 2" xfId="8988" xr:uid="{E1186686-3716-43BE-B27A-CF130E53F476}"/>
    <cellStyle name="20% - Accent4 3 3 9 2 2" xfId="8989" xr:uid="{F66E13A1-4E42-42F6-B9A7-F0A9470F1FAE}"/>
    <cellStyle name="20% - Accent4 3 3 9 3" xfId="8990" xr:uid="{98D1D8DB-B8E2-4258-8CD8-DEC2E232C84E}"/>
    <cellStyle name="20% - Accent4 3 3_Asset Register (new)" xfId="8991" xr:uid="{89DC01C6-B171-4329-A2CD-55CE2E81A00F}"/>
    <cellStyle name="20% - Accent4 3 4" xfId="8992" xr:uid="{24810A13-9E22-44A7-ADA5-A5BEAA2152D3}"/>
    <cellStyle name="20% - Accent4 3 4 10" xfId="8993" xr:uid="{28575579-1A53-45C4-B5CE-3089B62CDE45}"/>
    <cellStyle name="20% - Accent4 3 4 11" xfId="8994" xr:uid="{89FB02B6-A363-489F-9D12-AA8A587FD55B}"/>
    <cellStyle name="20% - Accent4 3 4 2" xfId="8995" xr:uid="{426D5ADF-BDD6-44FD-9F48-688944A770B0}"/>
    <cellStyle name="20% - Accent4 3 4 2 2" xfId="8996" xr:uid="{3A88D9D3-8A5D-48D3-A872-839C889452D6}"/>
    <cellStyle name="20% - Accent4 3 4 2 2 2" xfId="8997" xr:uid="{9CB11D29-3DD3-4CCF-8902-D35005E7CBFE}"/>
    <cellStyle name="20% - Accent4 3 4 2 2 2 2" xfId="8998" xr:uid="{C3792D1E-E93D-4107-A68E-B9D7605A5086}"/>
    <cellStyle name="20% - Accent4 3 4 2 2 2 2 2" xfId="8999" xr:uid="{C281707C-0036-468F-AF3A-8DBB71314338}"/>
    <cellStyle name="20% - Accent4 3 4 2 2 2 3" xfId="9000" xr:uid="{86DFEAC8-671F-41BD-B122-09D9583E0E36}"/>
    <cellStyle name="20% - Accent4 3 4 2 2 3" xfId="9001" xr:uid="{063990F6-93F4-461B-9383-30BCE2773E98}"/>
    <cellStyle name="20% - Accent4 3 4 2 2 3 2" xfId="9002" xr:uid="{6B17FB13-C795-4092-8687-71388865E60B}"/>
    <cellStyle name="20% - Accent4 3 4 2 2 4" xfId="9003" xr:uid="{91436676-6B3E-44F3-A452-9B03CC61A9DA}"/>
    <cellStyle name="20% - Accent4 3 4 2 2 4 2" xfId="9004" xr:uid="{59FC8F08-A546-4662-8399-437911C10734}"/>
    <cellStyle name="20% - Accent4 3 4 2 2 5" xfId="9005" xr:uid="{F82332E5-00DE-41E2-94CB-A0ABCC76E1D3}"/>
    <cellStyle name="20% - Accent4 3 4 2 2 6" xfId="9006" xr:uid="{E7A45D5E-C2B8-4628-88A1-06372865EBAC}"/>
    <cellStyle name="20% - Accent4 3 4 2 3" xfId="9007" xr:uid="{4516C1DA-919E-4E1B-AE66-6EF2322F733D}"/>
    <cellStyle name="20% - Accent4 3 4 2 3 2" xfId="9008" xr:uid="{BC9B3FF8-1CEC-4CBC-9B06-123B8AA9AC29}"/>
    <cellStyle name="20% - Accent4 3 4 2 3 2 2" xfId="9009" xr:uid="{8A6FEA31-18BD-4DB3-A4BF-2A0653CEEFE5}"/>
    <cellStyle name="20% - Accent4 3 4 2 3 3" xfId="9010" xr:uid="{238A2488-6AD4-49E6-9AC9-02F4068FEF72}"/>
    <cellStyle name="20% - Accent4 3 4 2 4" xfId="9011" xr:uid="{AEC55134-225F-42D3-A253-DF8A44D1E830}"/>
    <cellStyle name="20% - Accent4 3 4 2 4 2" xfId="9012" xr:uid="{C9B13515-5A47-4EB5-8082-5793D91A3D7A}"/>
    <cellStyle name="20% - Accent4 3 4 2 5" xfId="9013" xr:uid="{A9464EA4-51B6-49DB-84BB-F0D7C5D17E9C}"/>
    <cellStyle name="20% - Accent4 3 4 2 5 2" xfId="9014" xr:uid="{AE8C1D19-2677-4372-B4B1-B012428F92DE}"/>
    <cellStyle name="20% - Accent4 3 4 2 6" xfId="9015" xr:uid="{870B0F49-8DFC-47D7-8BF5-17568ADA7151}"/>
    <cellStyle name="20% - Accent4 3 4 2 7" xfId="9016" xr:uid="{A637BC1F-A035-40AC-B8F1-65F7818D863B}"/>
    <cellStyle name="20% - Accent4 3 4 3" xfId="9017" xr:uid="{17CC4785-95FB-4A1D-88A7-2E924615B408}"/>
    <cellStyle name="20% - Accent4 3 4 3 2" xfId="9018" xr:uid="{52D85142-2197-457F-A842-863F43D45624}"/>
    <cellStyle name="20% - Accent4 3 4 3 2 2" xfId="9019" xr:uid="{6A48CBC2-796B-404D-9C88-EC7ECA3F8B45}"/>
    <cellStyle name="20% - Accent4 3 4 3 2 2 2" xfId="9020" xr:uid="{90D6104A-5EE8-459A-840F-C88408A05771}"/>
    <cellStyle name="20% - Accent4 3 4 3 2 2 2 2" xfId="9021" xr:uid="{19F67312-99E6-4F8E-A0E9-2C276495A823}"/>
    <cellStyle name="20% - Accent4 3 4 3 2 2 3" xfId="9022" xr:uid="{369B15BF-55F9-4B1F-A7B2-912B8F50BDBA}"/>
    <cellStyle name="20% - Accent4 3 4 3 2 3" xfId="9023" xr:uid="{348E8719-167D-4C37-A201-4AA98407F223}"/>
    <cellStyle name="20% - Accent4 3 4 3 2 3 2" xfId="9024" xr:uid="{505F0CCC-0F40-452D-B3BA-1BF9DC84A666}"/>
    <cellStyle name="20% - Accent4 3 4 3 2 4" xfId="9025" xr:uid="{2CFE8931-53E7-41DE-971E-A3CF1FBF012E}"/>
    <cellStyle name="20% - Accent4 3 4 3 3" xfId="9026" xr:uid="{4076C1C6-3E1D-48AA-8876-AC64BD78190F}"/>
    <cellStyle name="20% - Accent4 3 4 3 3 2" xfId="9027" xr:uid="{9B5D72AC-23F4-4FE4-8F03-C1CCCE11CFF3}"/>
    <cellStyle name="20% - Accent4 3 4 3 3 2 2" xfId="9028" xr:uid="{2E184122-1A00-4DD9-BA67-5F225078ADFE}"/>
    <cellStyle name="20% - Accent4 3 4 3 3 3" xfId="9029" xr:uid="{76A3FD89-0689-4E32-88D9-80F30C759EA3}"/>
    <cellStyle name="20% - Accent4 3 4 3 4" xfId="9030" xr:uid="{8E4DCF43-2076-41CF-B9E8-0E260D97F810}"/>
    <cellStyle name="20% - Accent4 3 4 3 4 2" xfId="9031" xr:uid="{6203C7C1-37B5-4B70-9D3D-9CAE11EB5E3C}"/>
    <cellStyle name="20% - Accent4 3 4 3 5" xfId="9032" xr:uid="{2D302C00-793D-44C4-AE7B-292CDFE3D8D1}"/>
    <cellStyle name="20% - Accent4 3 4 3 5 2" xfId="9033" xr:uid="{4BAE5876-1C71-4EB2-A27B-060268401931}"/>
    <cellStyle name="20% - Accent4 3 4 3 6" xfId="9034" xr:uid="{7EBC2F72-7DAA-4400-84CE-999CBFFFA4EC}"/>
    <cellStyle name="20% - Accent4 3 4 3 7" xfId="9035" xr:uid="{02552A8C-3272-499F-8F7D-5167D41613DB}"/>
    <cellStyle name="20% - Accent4 3 4 4" xfId="9036" xr:uid="{C337EAA7-7E38-4370-ACE6-76727B0E044A}"/>
    <cellStyle name="20% - Accent4 3 4 4 2" xfId="9037" xr:uid="{8D67FDC5-CF38-402C-B437-29530E858F09}"/>
    <cellStyle name="20% - Accent4 3 4 4 2 2" xfId="9038" xr:uid="{00B8DB99-505A-4B3C-A73B-3485349C9223}"/>
    <cellStyle name="20% - Accent4 3 4 4 2 2 2" xfId="9039" xr:uid="{244D5EF8-9177-4062-B2D7-CA544E3637D8}"/>
    <cellStyle name="20% - Accent4 3 4 4 2 2 2 2" xfId="9040" xr:uid="{7551773C-E924-4E69-B787-E13AB9CEEB30}"/>
    <cellStyle name="20% - Accent4 3 4 4 2 2 3" xfId="9041" xr:uid="{23723F98-5CFA-41E9-AE72-9219C4985F02}"/>
    <cellStyle name="20% - Accent4 3 4 4 2 3" xfId="9042" xr:uid="{DDC6BF80-6DE1-45A3-AAE6-1852389C158D}"/>
    <cellStyle name="20% - Accent4 3 4 4 2 3 2" xfId="9043" xr:uid="{12852801-D7D1-425D-B05C-01A107FB441F}"/>
    <cellStyle name="20% - Accent4 3 4 4 2 4" xfId="9044" xr:uid="{8D04E5CC-6A25-41AB-9856-8724DBFA6B78}"/>
    <cellStyle name="20% - Accent4 3 4 4 3" xfId="9045" xr:uid="{8BD518DB-8A10-4D69-B5BD-0FB27386E5AE}"/>
    <cellStyle name="20% - Accent4 3 4 4 3 2" xfId="9046" xr:uid="{EB36CAEB-ADB5-4A25-8D98-894C85EE4C6F}"/>
    <cellStyle name="20% - Accent4 3 4 4 3 2 2" xfId="9047" xr:uid="{E01B9412-9C2C-4656-BC64-0A928C284FA9}"/>
    <cellStyle name="20% - Accent4 3 4 4 3 3" xfId="9048" xr:uid="{82E5BA2B-4822-4674-B713-BB1DFBA12958}"/>
    <cellStyle name="20% - Accent4 3 4 4 4" xfId="9049" xr:uid="{BA2589BB-E7F6-4CE8-AC97-801F30EEF902}"/>
    <cellStyle name="20% - Accent4 3 4 4 4 2" xfId="9050" xr:uid="{2D30909A-DA44-4FBF-8343-7D1E33F5E528}"/>
    <cellStyle name="20% - Accent4 3 4 4 5" xfId="9051" xr:uid="{6CB564FA-9723-442D-818C-184BBFE6E8C0}"/>
    <cellStyle name="20% - Accent4 3 4 5" xfId="9052" xr:uid="{DE1F28F1-7276-4ED5-837A-A8CB33477A9E}"/>
    <cellStyle name="20% - Accent4 3 4 5 2" xfId="9053" xr:uid="{5C6115E1-7E49-445B-900C-B657FED7C465}"/>
    <cellStyle name="20% - Accent4 3 4 5 2 2" xfId="9054" xr:uid="{906A0392-2905-4362-AD2E-3EA2E6F782CD}"/>
    <cellStyle name="20% - Accent4 3 4 5 2 2 2" xfId="9055" xr:uid="{508B4574-217B-4016-83E3-96669A8848D8}"/>
    <cellStyle name="20% - Accent4 3 4 5 2 2 2 2" xfId="9056" xr:uid="{F6275662-7696-4189-AE29-D89D8966771F}"/>
    <cellStyle name="20% - Accent4 3 4 5 2 2 3" xfId="9057" xr:uid="{AB664379-78C0-441E-9423-9A1E3FABB3EA}"/>
    <cellStyle name="20% - Accent4 3 4 5 2 3" xfId="9058" xr:uid="{B4E58017-8879-4C6D-A817-8EA1B2263B92}"/>
    <cellStyle name="20% - Accent4 3 4 5 2 3 2" xfId="9059" xr:uid="{F090DE6D-64DA-4937-B939-B08D6FA394E1}"/>
    <cellStyle name="20% - Accent4 3 4 5 2 4" xfId="9060" xr:uid="{A807DAAA-EF81-4B79-8024-3D969407312B}"/>
    <cellStyle name="20% - Accent4 3 4 5 3" xfId="9061" xr:uid="{544256CC-96D4-4E97-BE70-5442F068EBFA}"/>
    <cellStyle name="20% - Accent4 3 4 5 3 2" xfId="9062" xr:uid="{CA44D27E-9892-4836-BE80-12393ED9D4BD}"/>
    <cellStyle name="20% - Accent4 3 4 5 3 2 2" xfId="9063" xr:uid="{C242E38A-38A3-439B-B073-8171A0DCB885}"/>
    <cellStyle name="20% - Accent4 3 4 5 3 3" xfId="9064" xr:uid="{BEECECF0-E3FC-4B28-BAE3-41F00D5CB1F7}"/>
    <cellStyle name="20% - Accent4 3 4 5 4" xfId="9065" xr:uid="{F82EEFEC-5DD7-4102-A36A-9C7AA3D59F77}"/>
    <cellStyle name="20% - Accent4 3 4 5 4 2" xfId="9066" xr:uid="{BE6F99D8-6F84-4E89-A49C-BF7BA53FC49D}"/>
    <cellStyle name="20% - Accent4 3 4 5 5" xfId="9067" xr:uid="{93C5A3B5-A361-442C-B711-586EEC29DBE2}"/>
    <cellStyle name="20% - Accent4 3 4 6" xfId="9068" xr:uid="{5CDA74CB-5160-4B6B-BA0D-4726249DD4E8}"/>
    <cellStyle name="20% - Accent4 3 4 6 2" xfId="9069" xr:uid="{8ADC035E-CBCE-4B48-BC66-B7912B4370D2}"/>
    <cellStyle name="20% - Accent4 3 4 6 2 2" xfId="9070" xr:uid="{6AC7CA9C-FC87-43C1-8C45-E9D7E69F1C18}"/>
    <cellStyle name="20% - Accent4 3 4 6 2 2 2" xfId="9071" xr:uid="{AB254C5C-CBA2-440F-ABB4-2637D8D7B832}"/>
    <cellStyle name="20% - Accent4 3 4 6 2 3" xfId="9072" xr:uid="{CB022866-99EC-464F-A3DB-06CC578A1C00}"/>
    <cellStyle name="20% - Accent4 3 4 6 3" xfId="9073" xr:uid="{DE4D53E8-929B-41E6-8A2D-C5E700759869}"/>
    <cellStyle name="20% - Accent4 3 4 6 3 2" xfId="9074" xr:uid="{DD9BFED4-C8CC-40C5-92CC-E3B5658FB109}"/>
    <cellStyle name="20% - Accent4 3 4 6 4" xfId="9075" xr:uid="{216E6148-60B6-4DAB-BF18-A5A46C31A584}"/>
    <cellStyle name="20% - Accent4 3 4 7" xfId="9076" xr:uid="{C038D141-58AD-4F04-8942-E36319C31965}"/>
    <cellStyle name="20% - Accent4 3 4 7 2" xfId="9077" xr:uid="{99ADC6F5-5B3C-42C7-9756-1A3CA0868630}"/>
    <cellStyle name="20% - Accent4 3 4 7 2 2" xfId="9078" xr:uid="{E2F7C747-D079-4189-BBEF-888D9AB66978}"/>
    <cellStyle name="20% - Accent4 3 4 7 3" xfId="9079" xr:uid="{3137432E-0253-42D8-9644-58A7B96CC286}"/>
    <cellStyle name="20% - Accent4 3 4 8" xfId="9080" xr:uid="{E42BDCE3-23AC-48B2-B1F8-8DAF7E1C4A11}"/>
    <cellStyle name="20% - Accent4 3 4 8 2" xfId="9081" xr:uid="{133025C8-FD7B-489A-924F-27ADC7A9F043}"/>
    <cellStyle name="20% - Accent4 3 4 9" xfId="9082" xr:uid="{590C7842-11A9-40BA-B87A-E06BCE191C69}"/>
    <cellStyle name="20% - Accent4 3 4 9 2" xfId="9083" xr:uid="{358EF60E-C981-4AFA-8104-89D5DA8F9E78}"/>
    <cellStyle name="20% - Accent4 3 5" xfId="9084" xr:uid="{6279E4E0-8E07-4668-A16C-A888409E064A}"/>
    <cellStyle name="20% - Accent4 3 5 2" xfId="9085" xr:uid="{51F126FF-867E-4803-BD6A-AF08CAD9B729}"/>
    <cellStyle name="20% - Accent4 3 5 2 2" xfId="9086" xr:uid="{330F17D2-08CC-4EDE-918D-64264BBEC152}"/>
    <cellStyle name="20% - Accent4 3 5 2 2 2" xfId="9087" xr:uid="{05BE6A54-A483-4F01-BCA5-B16BA328BD0E}"/>
    <cellStyle name="20% - Accent4 3 5 2 2 2 2" xfId="9088" xr:uid="{3BAF711C-830A-446D-BD80-9247E82D45C0}"/>
    <cellStyle name="20% - Accent4 3 5 2 2 2 2 2" xfId="9089" xr:uid="{ED387E98-8664-46E8-BADF-2721D6FF80DA}"/>
    <cellStyle name="20% - Accent4 3 5 2 2 2 3" xfId="9090" xr:uid="{74D338D6-9B18-4E53-A2EB-D64E13B1FCD5}"/>
    <cellStyle name="20% - Accent4 3 5 2 2 3" xfId="9091" xr:uid="{1FEDE074-7010-4DDD-8362-D6C35A389556}"/>
    <cellStyle name="20% - Accent4 3 5 2 2 3 2" xfId="9092" xr:uid="{13213864-581F-4043-8CB7-C629FA7012B0}"/>
    <cellStyle name="20% - Accent4 3 5 2 2 4" xfId="9093" xr:uid="{C167566D-D827-4083-84A4-C391C0E4ED0B}"/>
    <cellStyle name="20% - Accent4 3 5 2 2 4 2" xfId="9094" xr:uid="{F6E57925-D4AB-4206-AD4E-9F640972E5E5}"/>
    <cellStyle name="20% - Accent4 3 5 2 2 5" xfId="9095" xr:uid="{914676D6-C214-486C-80F9-7714CC1030CD}"/>
    <cellStyle name="20% - Accent4 3 5 2 2 6" xfId="9096" xr:uid="{815B1FFD-EF22-44F2-A3F5-1F98A5931B26}"/>
    <cellStyle name="20% - Accent4 3 5 2 3" xfId="9097" xr:uid="{B56A53F2-1B04-4D0B-A353-0C112A36CD15}"/>
    <cellStyle name="20% - Accent4 3 5 2 3 2" xfId="9098" xr:uid="{4291B8F4-380B-4109-9FC7-15AAA18519F3}"/>
    <cellStyle name="20% - Accent4 3 5 2 3 2 2" xfId="9099" xr:uid="{A3BAD975-6179-4291-BC9E-FD63384503CC}"/>
    <cellStyle name="20% - Accent4 3 5 2 3 3" xfId="9100" xr:uid="{E83794FC-CE50-4CF2-89D6-3AA8E34D24DB}"/>
    <cellStyle name="20% - Accent4 3 5 2 4" xfId="9101" xr:uid="{D162DA30-AF31-4F77-8616-9B4AF02252B0}"/>
    <cellStyle name="20% - Accent4 3 5 2 4 2" xfId="9102" xr:uid="{3118E5BB-1B4C-47FC-AAD6-E9EF95431E8F}"/>
    <cellStyle name="20% - Accent4 3 5 2 5" xfId="9103" xr:uid="{24EE583E-F14E-44AF-9320-777978116090}"/>
    <cellStyle name="20% - Accent4 3 5 2 5 2" xfId="9104" xr:uid="{BF0CEF49-5ACF-48C9-8E30-6D046FE1D073}"/>
    <cellStyle name="20% - Accent4 3 5 2 6" xfId="9105" xr:uid="{D6F2D241-CF57-41D1-AD75-8874F89EB6DB}"/>
    <cellStyle name="20% - Accent4 3 5 2 7" xfId="9106" xr:uid="{8D9D8A5C-8C93-4B7C-8059-263C58CCF077}"/>
    <cellStyle name="20% - Accent4 3 5 3" xfId="9107" xr:uid="{E1A976AF-C973-473E-8040-17798E84B4AC}"/>
    <cellStyle name="20% - Accent4 3 5 3 2" xfId="9108" xr:uid="{2C3C45AC-E326-4F2E-8657-39ABF0532A10}"/>
    <cellStyle name="20% - Accent4 3 5 3 2 2" xfId="9109" xr:uid="{343AFFE3-23B9-411E-9E5D-8AB0645E510E}"/>
    <cellStyle name="20% - Accent4 3 5 3 2 2 2" xfId="9110" xr:uid="{C64FF64B-B00A-4623-B91F-9F54FAED4C1A}"/>
    <cellStyle name="20% - Accent4 3 5 3 2 2 2 2" xfId="9111" xr:uid="{47316839-D33C-4EFD-863D-54FB79010EE6}"/>
    <cellStyle name="20% - Accent4 3 5 3 2 2 3" xfId="9112" xr:uid="{1FDD7B75-08CA-4DED-ABCE-7F9D519555FE}"/>
    <cellStyle name="20% - Accent4 3 5 3 2 3" xfId="9113" xr:uid="{8D1464E3-6F75-42C5-A4B8-B0AFFDB5FC3A}"/>
    <cellStyle name="20% - Accent4 3 5 3 2 3 2" xfId="9114" xr:uid="{B9DC1137-05E9-4DF0-B5CD-4802C328FAE2}"/>
    <cellStyle name="20% - Accent4 3 5 3 2 4" xfId="9115" xr:uid="{715842D2-AD1B-4C69-B9B5-CE58E093625F}"/>
    <cellStyle name="20% - Accent4 3 5 3 3" xfId="9116" xr:uid="{09D1FD49-E48A-4E0F-9158-0CF11717B56E}"/>
    <cellStyle name="20% - Accent4 3 5 3 3 2" xfId="9117" xr:uid="{26D6AE3D-7F1C-4F19-BCDA-17EA4FEB6F65}"/>
    <cellStyle name="20% - Accent4 3 5 3 3 2 2" xfId="9118" xr:uid="{CC1B7A35-E0CD-4DCB-BF25-65B8338D9290}"/>
    <cellStyle name="20% - Accent4 3 5 3 3 3" xfId="9119" xr:uid="{BA6885C8-2187-4CBA-AED4-DB86D52F2900}"/>
    <cellStyle name="20% - Accent4 3 5 3 4" xfId="9120" xr:uid="{F55C4022-29FB-4806-B254-B2D0DDCAD75D}"/>
    <cellStyle name="20% - Accent4 3 5 3 4 2" xfId="9121" xr:uid="{AA444722-B728-4F06-9AFA-4F7D078B13EC}"/>
    <cellStyle name="20% - Accent4 3 5 3 5" xfId="9122" xr:uid="{174F0A83-F820-4F41-9209-21EEE47A6401}"/>
    <cellStyle name="20% - Accent4 3 5 3 5 2" xfId="9123" xr:uid="{217870AE-97FA-4C82-AB88-43601D94D5CB}"/>
    <cellStyle name="20% - Accent4 3 5 3 6" xfId="9124" xr:uid="{F05322D0-99E7-4E8B-A472-E0390842C709}"/>
    <cellStyle name="20% - Accent4 3 5 3 7" xfId="9125" xr:uid="{703F4222-09F3-4DF1-9A99-28D9B56D731D}"/>
    <cellStyle name="20% - Accent4 3 5 4" xfId="9126" xr:uid="{0CC0E1F1-1BDE-4A6C-80DA-148C6415CBE0}"/>
    <cellStyle name="20% - Accent4 3 5 4 2" xfId="9127" xr:uid="{97A317B7-C24F-4F6A-8A8E-2C099DDA13AD}"/>
    <cellStyle name="20% - Accent4 3 5 4 2 2" xfId="9128" xr:uid="{67D1579C-93F2-49B2-88A4-C61B1F7D9066}"/>
    <cellStyle name="20% - Accent4 3 5 4 2 2 2" xfId="9129" xr:uid="{3683FE1F-127F-4BD8-8397-040C3068125C}"/>
    <cellStyle name="20% - Accent4 3 5 4 2 3" xfId="9130" xr:uid="{9EBE7788-C44B-4EA7-B18F-D625FF36B4BC}"/>
    <cellStyle name="20% - Accent4 3 5 4 3" xfId="9131" xr:uid="{731BDCAD-A963-407C-AFD8-0122380D9BFE}"/>
    <cellStyle name="20% - Accent4 3 5 4 3 2" xfId="9132" xr:uid="{B5AECD0C-2059-49D7-B5FE-0F0CABB04949}"/>
    <cellStyle name="20% - Accent4 3 5 4 4" xfId="9133" xr:uid="{594C9F37-83D1-4D92-A820-94A5A734DC07}"/>
    <cellStyle name="20% - Accent4 3 5 5" xfId="9134" xr:uid="{632D1B4B-E221-4F51-8491-5CE02C36ADA9}"/>
    <cellStyle name="20% - Accent4 3 5 5 2" xfId="9135" xr:uid="{5AFCFAB8-0D14-4702-846B-EFB1EC797BB5}"/>
    <cellStyle name="20% - Accent4 3 5 5 2 2" xfId="9136" xr:uid="{B0D146DC-DD10-4F08-9E5B-5CD3239023E5}"/>
    <cellStyle name="20% - Accent4 3 5 5 3" xfId="9137" xr:uid="{6B541EE3-C573-4B9D-B593-EB821DFD2D7B}"/>
    <cellStyle name="20% - Accent4 3 5 6" xfId="9138" xr:uid="{EBE3C06A-F251-4297-B3DF-1190E535C62C}"/>
    <cellStyle name="20% - Accent4 3 5 6 2" xfId="9139" xr:uid="{5AC77B11-0438-4AD8-A112-E2974693BBB0}"/>
    <cellStyle name="20% - Accent4 3 5 7" xfId="9140" xr:uid="{BA2211B2-8E2C-4931-AA2F-C923E61EE2A3}"/>
    <cellStyle name="20% - Accent4 3 5 7 2" xfId="9141" xr:uid="{C02565DA-D00F-4DAD-952A-492A1F9F9E60}"/>
    <cellStyle name="20% - Accent4 3 5 8" xfId="9142" xr:uid="{2AEE86BD-1521-4CFA-A979-D3476BC9B79C}"/>
    <cellStyle name="20% - Accent4 3 5 9" xfId="9143" xr:uid="{4D09D058-82A7-4E5C-8C24-AB938C103DFB}"/>
    <cellStyle name="20% - Accent4 3 6" xfId="9144" xr:uid="{6F5808D0-A2EA-4A90-9979-43A17BE5F6D2}"/>
    <cellStyle name="20% - Accent4 3 6 2" xfId="9145" xr:uid="{BDCCBFE2-BBD3-4353-9623-962D0BD3CE56}"/>
    <cellStyle name="20% - Accent4 3 6 2 2" xfId="9146" xr:uid="{346D678C-C67D-482F-8957-E48D89A63E3E}"/>
    <cellStyle name="20% - Accent4 3 6 2 2 2" xfId="9147" xr:uid="{1C84EE19-CFA8-4A37-A1B4-56980A97609F}"/>
    <cellStyle name="20% - Accent4 3 6 2 2 2 2" xfId="9148" xr:uid="{82150D8B-08E8-4386-BF64-DB26F6962698}"/>
    <cellStyle name="20% - Accent4 3 6 2 2 2 2 2" xfId="9149" xr:uid="{69A71419-907D-4E4C-A264-45EB70D1D946}"/>
    <cellStyle name="20% - Accent4 3 6 2 2 2 3" xfId="9150" xr:uid="{35CB7A7F-7704-4957-B8F4-2FF85B1CF703}"/>
    <cellStyle name="20% - Accent4 3 6 2 2 3" xfId="9151" xr:uid="{E2350291-FA99-4C66-814B-66D78E42B0F5}"/>
    <cellStyle name="20% - Accent4 3 6 2 2 3 2" xfId="9152" xr:uid="{BF6B36D8-83B7-4EB2-9554-28A552469F5C}"/>
    <cellStyle name="20% - Accent4 3 6 2 2 4" xfId="9153" xr:uid="{98CF233E-421B-4AEC-B96D-C03C92DEB7B5}"/>
    <cellStyle name="20% - Accent4 3 6 2 2 4 2" xfId="9154" xr:uid="{48105A11-B5FE-4644-93D9-55786B405321}"/>
    <cellStyle name="20% - Accent4 3 6 2 2 5" xfId="9155" xr:uid="{201CCE83-7DAF-4859-998F-6F48B79916CB}"/>
    <cellStyle name="20% - Accent4 3 6 2 2 6" xfId="9156" xr:uid="{CF639BC9-D968-436F-A97B-1A14A272D569}"/>
    <cellStyle name="20% - Accent4 3 6 2 3" xfId="9157" xr:uid="{034463C7-B238-4FB0-8A82-B5013F1F95D7}"/>
    <cellStyle name="20% - Accent4 3 6 2 3 2" xfId="9158" xr:uid="{06DDC1AE-49BA-41E3-A1BD-B7F396D0DC86}"/>
    <cellStyle name="20% - Accent4 3 6 2 3 2 2" xfId="9159" xr:uid="{1DF1857C-3CA1-41E3-B898-1C4DE04A56CB}"/>
    <cellStyle name="20% - Accent4 3 6 2 3 3" xfId="9160" xr:uid="{13066877-3467-4943-8DE3-34FA802D0083}"/>
    <cellStyle name="20% - Accent4 3 6 2 4" xfId="9161" xr:uid="{5A33466D-3A5C-4B2D-B1ED-1607BBE97E97}"/>
    <cellStyle name="20% - Accent4 3 6 2 4 2" xfId="9162" xr:uid="{5F75032E-4767-4866-8C6D-B7F45E7FAD65}"/>
    <cellStyle name="20% - Accent4 3 6 2 5" xfId="9163" xr:uid="{00467E51-756E-4A14-9733-E3A4664F6105}"/>
    <cellStyle name="20% - Accent4 3 6 2 5 2" xfId="9164" xr:uid="{F2536EA5-D975-4FC2-8475-179E8847D147}"/>
    <cellStyle name="20% - Accent4 3 6 2 6" xfId="9165" xr:uid="{0BD91126-5171-40BF-BDC0-DF44C15794D2}"/>
    <cellStyle name="20% - Accent4 3 6 2 7" xfId="9166" xr:uid="{09D8EEF8-3464-473C-B941-CC1FDB5C4255}"/>
    <cellStyle name="20% - Accent4 3 6 3" xfId="9167" xr:uid="{126692CC-36C7-4257-BE99-96E19F10E780}"/>
    <cellStyle name="20% - Accent4 3 6 3 2" xfId="9168" xr:uid="{E2925407-FB7D-44E1-8EC5-2C01067FC848}"/>
    <cellStyle name="20% - Accent4 3 6 3 2 2" xfId="9169" xr:uid="{C47E9321-760C-4C40-8CE7-CAC91A279D09}"/>
    <cellStyle name="20% - Accent4 3 6 3 2 2 2" xfId="9170" xr:uid="{D30708B6-0A7F-4317-AC83-5E861A96B586}"/>
    <cellStyle name="20% - Accent4 3 6 3 2 3" xfId="9171" xr:uid="{7E0BEE58-AC53-4FA0-849B-DBECCA716657}"/>
    <cellStyle name="20% - Accent4 3 6 3 3" xfId="9172" xr:uid="{20488CD0-B1DC-45E0-B387-70EB877D3D6C}"/>
    <cellStyle name="20% - Accent4 3 6 3 3 2" xfId="9173" xr:uid="{CFB5ADD3-CE83-4288-8AFA-88103ED5A100}"/>
    <cellStyle name="20% - Accent4 3 6 3 4" xfId="9174" xr:uid="{475DBD0B-06ED-48EC-9222-F35251BCB2F3}"/>
    <cellStyle name="20% - Accent4 3 6 3 4 2" xfId="9175" xr:uid="{25C35DA1-D90E-4E47-B798-1A9E52CA17F2}"/>
    <cellStyle name="20% - Accent4 3 6 3 5" xfId="9176" xr:uid="{804AB644-5BD1-4C0F-A363-ADF5F2BA33AC}"/>
    <cellStyle name="20% - Accent4 3 6 3 6" xfId="9177" xr:uid="{B12CCA46-D69B-44AB-9666-F97798C039AF}"/>
    <cellStyle name="20% - Accent4 3 6 4" xfId="9178" xr:uid="{97579C33-D11F-493D-B49C-110D966DBDF3}"/>
    <cellStyle name="20% - Accent4 3 6 4 2" xfId="9179" xr:uid="{059D4F0D-7175-4045-A739-8103C09BEA08}"/>
    <cellStyle name="20% - Accent4 3 6 4 2 2" xfId="9180" xr:uid="{D9668961-1D81-42E3-954B-C19E512F1863}"/>
    <cellStyle name="20% - Accent4 3 6 4 3" xfId="9181" xr:uid="{480D1895-23BC-4100-9B19-99BD4B9FFBE1}"/>
    <cellStyle name="20% - Accent4 3 6 5" xfId="9182" xr:uid="{905A7120-6A18-45A1-8E0B-4B060E86F367}"/>
    <cellStyle name="20% - Accent4 3 6 5 2" xfId="9183" xr:uid="{A78C1025-DF4C-49D0-BF1C-B7F745A35746}"/>
    <cellStyle name="20% - Accent4 3 6 6" xfId="9184" xr:uid="{2E8CA58B-3B44-4D81-9409-C69F19E2B910}"/>
    <cellStyle name="20% - Accent4 3 6 6 2" xfId="9185" xr:uid="{9F1EAD0E-58EC-4481-919F-A7FDE39E38ED}"/>
    <cellStyle name="20% - Accent4 3 6 7" xfId="9186" xr:uid="{5D5BE744-5CB3-4CF9-B518-BDE9F50218D1}"/>
    <cellStyle name="20% - Accent4 3 6 8" xfId="9187" xr:uid="{C5E160C5-825A-4629-BE98-0239FF3870CA}"/>
    <cellStyle name="20% - Accent4 3 7" xfId="9188" xr:uid="{C5292499-995C-4C94-8551-52B1F5B11062}"/>
    <cellStyle name="20% - Accent4 3 7 2" xfId="9189" xr:uid="{536AC927-3761-43B1-A061-2705AEFE9CB6}"/>
    <cellStyle name="20% - Accent4 3 7 2 2" xfId="9190" xr:uid="{5FF57978-6894-4C62-81BB-8BC6C92E399C}"/>
    <cellStyle name="20% - Accent4 3 7 2 2 2" xfId="9191" xr:uid="{4AF4AFA1-0D22-4E4C-98F3-A9A0DAF13671}"/>
    <cellStyle name="20% - Accent4 3 7 2 2 2 2" xfId="9192" xr:uid="{70A62C1D-AB64-4E40-8FF4-64C5D10399D8}"/>
    <cellStyle name="20% - Accent4 3 7 2 2 3" xfId="9193" xr:uid="{36DCA6A0-7DE7-47D9-9C33-9F29237A1961}"/>
    <cellStyle name="20% - Accent4 3 7 2 3" xfId="9194" xr:uid="{12801A45-F601-4BB3-9FF7-4ADFD66778CD}"/>
    <cellStyle name="20% - Accent4 3 7 2 3 2" xfId="9195" xr:uid="{939AA559-C9D7-4398-A9D9-FAB858752DFA}"/>
    <cellStyle name="20% - Accent4 3 7 2 4" xfId="9196" xr:uid="{C6AEAC53-1BB8-4EF5-A584-029B3B638E2F}"/>
    <cellStyle name="20% - Accent4 3 7 2 4 2" xfId="9197" xr:uid="{AD15F4C4-49B1-4083-AC70-9DD18FD56CC0}"/>
    <cellStyle name="20% - Accent4 3 7 2 5" xfId="9198" xr:uid="{612A6248-C554-44C6-86B1-1BE9C0F32A06}"/>
    <cellStyle name="20% - Accent4 3 7 2 6" xfId="9199" xr:uid="{11DC50AE-BEA6-412D-BE28-58100CB3E88B}"/>
    <cellStyle name="20% - Accent4 3 7 3" xfId="9200" xr:uid="{04B558C3-4FE7-4A11-AA93-2110B54091D4}"/>
    <cellStyle name="20% - Accent4 3 7 3 2" xfId="9201" xr:uid="{75DEF2B9-DA38-4970-A396-5DD592EADDE0}"/>
    <cellStyle name="20% - Accent4 3 7 3 2 2" xfId="9202" xr:uid="{D4B766A5-5239-4EBF-86EA-1C605180EDDA}"/>
    <cellStyle name="20% - Accent4 3 7 3 3" xfId="9203" xr:uid="{74D654B2-442C-4B5B-BDAB-D490779AEC97}"/>
    <cellStyle name="20% - Accent4 3 7 4" xfId="9204" xr:uid="{DAA006A8-AB59-4EF8-A139-16D8A7870885}"/>
    <cellStyle name="20% - Accent4 3 7 4 2" xfId="9205" xr:uid="{8B2A4B2B-6A76-4058-B8BE-97A2A94043BA}"/>
    <cellStyle name="20% - Accent4 3 7 5" xfId="9206" xr:uid="{9B7F6BFB-6D58-4089-8973-D1CD09EE0E22}"/>
    <cellStyle name="20% - Accent4 3 7 5 2" xfId="9207" xr:uid="{E8FC2A61-A966-44BE-AF08-B84AB5AE8865}"/>
    <cellStyle name="20% - Accent4 3 7 6" xfId="9208" xr:uid="{1F5AB29C-2764-4254-AA32-08D83B3A0907}"/>
    <cellStyle name="20% - Accent4 3 7 7" xfId="9209" xr:uid="{37F7E03D-6D9A-4A3E-9D24-16BEE92A9D81}"/>
    <cellStyle name="20% - Accent4 3 8" xfId="9210" xr:uid="{31D68E1A-3DEC-4F7C-BAA9-B45C199FE47A}"/>
    <cellStyle name="20% - Accent4 3 8 2" xfId="9211" xr:uid="{61B4B251-D849-4CE6-AF9D-BEC23EE7C2F6}"/>
    <cellStyle name="20% - Accent4 3 8 2 2" xfId="9212" xr:uid="{E645D628-03A5-472F-AA67-BA0D3C358D2B}"/>
    <cellStyle name="20% - Accent4 3 8 2 2 2" xfId="9213" xr:uid="{521B735A-96E2-461C-9F4B-BE15F24BAB83}"/>
    <cellStyle name="20% - Accent4 3 8 2 2 2 2" xfId="9214" xr:uid="{89E6FCE7-9695-446A-B4B0-DCBC05D5FFBC}"/>
    <cellStyle name="20% - Accent4 3 8 2 2 3" xfId="9215" xr:uid="{DA782CB9-0DE7-4B1D-B741-DD828C8DEE01}"/>
    <cellStyle name="20% - Accent4 3 8 2 3" xfId="9216" xr:uid="{D3973882-8BE8-48BC-9474-FF9EA429FC4B}"/>
    <cellStyle name="20% - Accent4 3 8 2 3 2" xfId="9217" xr:uid="{FE93870C-AA04-453B-B22B-303EE13E1DF9}"/>
    <cellStyle name="20% - Accent4 3 8 2 4" xfId="9218" xr:uid="{32D3C402-4D84-484B-9B6D-5C6937C2D9AD}"/>
    <cellStyle name="20% - Accent4 3 8 3" xfId="9219" xr:uid="{2364C969-64C9-4F30-BA2D-41E6E3B77C53}"/>
    <cellStyle name="20% - Accent4 3 8 3 2" xfId="9220" xr:uid="{E7657B59-46CE-4A2A-9372-0554D46C6979}"/>
    <cellStyle name="20% - Accent4 3 8 3 2 2" xfId="9221" xr:uid="{EAD13306-83FA-46F4-8A68-C6FB17A8534D}"/>
    <cellStyle name="20% - Accent4 3 8 3 3" xfId="9222" xr:uid="{6DBA3033-D74C-4987-826F-24460AE653DD}"/>
    <cellStyle name="20% - Accent4 3 8 4" xfId="9223" xr:uid="{74CE9C79-52FE-4743-A3E1-DDC5EB572DF9}"/>
    <cellStyle name="20% - Accent4 3 8 4 2" xfId="9224" xr:uid="{DEC9FCAF-A9D3-4D85-A315-3F560DE9612C}"/>
    <cellStyle name="20% - Accent4 3 8 5" xfId="9225" xr:uid="{13357CB9-DC56-4776-931D-0E5906278490}"/>
    <cellStyle name="20% - Accent4 3 8 5 2" xfId="9226" xr:uid="{974D3869-B8C6-4BF7-9BA6-B0DDC93E1D48}"/>
    <cellStyle name="20% - Accent4 3 8 6" xfId="9227" xr:uid="{247AC98D-1874-4900-BABC-06E880FF811F}"/>
    <cellStyle name="20% - Accent4 3 8 7" xfId="9228" xr:uid="{6C6A02A9-35CF-4023-B5C8-49868E427E33}"/>
    <cellStyle name="20% - Accent4 3 9" xfId="9229" xr:uid="{1B450830-AB3D-407C-B373-D9CFF6769A0B}"/>
    <cellStyle name="20% - Accent4 3 9 2" xfId="9230" xr:uid="{DF25EFAC-5E7F-42AC-877F-CC126C0C5FDD}"/>
    <cellStyle name="20% - Accent4 3 9 2 2" xfId="9231" xr:uid="{D9FA23D5-FB74-4812-B7A1-836FEC2F14BE}"/>
    <cellStyle name="20% - Accent4 3 9 2 2 2" xfId="9232" xr:uid="{2CDB4C7C-541A-4E4C-ADCD-F380170DDF37}"/>
    <cellStyle name="20% - Accent4 3 9 2 2 2 2" xfId="9233" xr:uid="{6A17B849-1F26-4C25-8D40-41FF221014A8}"/>
    <cellStyle name="20% - Accent4 3 9 2 2 3" xfId="9234" xr:uid="{C051D62A-2E8C-40EB-BCAF-FF5D645BC1C1}"/>
    <cellStyle name="20% - Accent4 3 9 2 3" xfId="9235" xr:uid="{F9148877-07CA-485D-BA10-A22A8D866AA1}"/>
    <cellStyle name="20% - Accent4 3 9 2 3 2" xfId="9236" xr:uid="{5EE81C65-0D16-4C1E-B21D-0CA771B04DC1}"/>
    <cellStyle name="20% - Accent4 3 9 2 4" xfId="9237" xr:uid="{4D988124-93AC-4F71-8643-E7806D9D7279}"/>
    <cellStyle name="20% - Accent4 3 9 3" xfId="9238" xr:uid="{A7CAB3AE-7B6D-4E5E-8FC1-2386A65FDAC3}"/>
    <cellStyle name="20% - Accent4 3 9 3 2" xfId="9239" xr:uid="{C664BBA8-42E5-4636-AB1C-3EB556020E44}"/>
    <cellStyle name="20% - Accent4 3 9 3 2 2" xfId="9240" xr:uid="{C4274C46-5B71-4146-893A-8E057EBBED1D}"/>
    <cellStyle name="20% - Accent4 3 9 3 3" xfId="9241" xr:uid="{AD327E50-4FF9-4889-ACFE-94307ADC2C05}"/>
    <cellStyle name="20% - Accent4 3 9 4" xfId="9242" xr:uid="{208350F1-2F4D-4F3D-BC93-E8BAB9E6B402}"/>
    <cellStyle name="20% - Accent4 3 9 4 2" xfId="9243" xr:uid="{25787163-460C-466B-908E-906EE04C547D}"/>
    <cellStyle name="20% - Accent4 3 9 5" xfId="9244" xr:uid="{F7A22DC7-5773-479E-8177-6132AECE3468}"/>
    <cellStyle name="20% - Accent4 3_Asset Register (new)" xfId="9245" xr:uid="{5FC068A1-0AF8-4301-AD28-3B5C1D027699}"/>
    <cellStyle name="20% - Accent4 4" xfId="9246" xr:uid="{20D9D5F6-4933-4F01-A30B-F7B392C4A1D1}"/>
    <cellStyle name="20% - Accent4 4 10" xfId="9247" xr:uid="{009A8FE3-8264-40D7-B46A-ED052AF6B5EE}"/>
    <cellStyle name="20% - Accent4 4 10 2" xfId="9248" xr:uid="{C289ECC9-D555-46C4-832E-C8E76B820B8F}"/>
    <cellStyle name="20% - Accent4 4 10 2 2" xfId="9249" xr:uid="{691FB783-90AD-47DD-99AF-B2FCBAD5B7C7}"/>
    <cellStyle name="20% - Accent4 4 10 2 2 2" xfId="9250" xr:uid="{8ADDF5A0-B34D-4CC7-BB6B-0406599D7413}"/>
    <cellStyle name="20% - Accent4 4 10 2 2 2 2" xfId="9251" xr:uid="{E6BE5BBD-83E7-4FB9-AEE0-4B686631FEBD}"/>
    <cellStyle name="20% - Accent4 4 10 2 2 3" xfId="9252" xr:uid="{4F788B0D-F3EC-460B-8D61-E1CC8ED51281}"/>
    <cellStyle name="20% - Accent4 4 10 2 3" xfId="9253" xr:uid="{07CBD370-3706-4EB2-9AB4-053A68E66E2F}"/>
    <cellStyle name="20% - Accent4 4 10 2 3 2" xfId="9254" xr:uid="{962823DC-FC20-4AFA-980D-568B4B1C89A5}"/>
    <cellStyle name="20% - Accent4 4 10 2 4" xfId="9255" xr:uid="{A4699661-CDB3-4E6D-879E-FDAFC0822908}"/>
    <cellStyle name="20% - Accent4 4 10 3" xfId="9256" xr:uid="{56CC31F8-5F3B-4444-87E8-91C0FA15FA9E}"/>
    <cellStyle name="20% - Accent4 4 10 3 2" xfId="9257" xr:uid="{3784BA66-36CF-46A5-9F9C-9016C0EF5747}"/>
    <cellStyle name="20% - Accent4 4 10 3 2 2" xfId="9258" xr:uid="{E41A9C52-66AD-47D0-90DE-AEAD3570B2FF}"/>
    <cellStyle name="20% - Accent4 4 10 3 3" xfId="9259" xr:uid="{1017F652-C149-4B09-8AC7-7D2D2413E832}"/>
    <cellStyle name="20% - Accent4 4 10 4" xfId="9260" xr:uid="{547C8F6C-ED7B-493A-8246-F1D804D5890B}"/>
    <cellStyle name="20% - Accent4 4 10 4 2" xfId="9261" xr:uid="{B9162FD7-C41B-4E4B-AA86-112133147538}"/>
    <cellStyle name="20% - Accent4 4 10 5" xfId="9262" xr:uid="{FEFA4412-E10B-43C8-98AA-2E7F426AB514}"/>
    <cellStyle name="20% - Accent4 4 11" xfId="9263" xr:uid="{487D48FE-E901-4C3C-BC91-B15DD5F70ED2}"/>
    <cellStyle name="20% - Accent4 4 11 2" xfId="9264" xr:uid="{CDF89580-660F-477D-A979-AE5D42745FCD}"/>
    <cellStyle name="20% - Accent4 4 11 2 2" xfId="9265" xr:uid="{C420C9EC-7398-4435-8AD6-FF32D4FA2DDA}"/>
    <cellStyle name="20% - Accent4 4 11 2 2 2" xfId="9266" xr:uid="{C80191B2-90C6-4625-AB3B-82BE767FEA33}"/>
    <cellStyle name="20% - Accent4 4 11 2 2 2 2" xfId="9267" xr:uid="{F3FE33C9-5598-45C5-849C-2B3E131C600B}"/>
    <cellStyle name="20% - Accent4 4 11 2 2 3" xfId="9268" xr:uid="{13958132-6F5D-42AC-81F1-EF0CC5F5AF96}"/>
    <cellStyle name="20% - Accent4 4 11 2 3" xfId="9269" xr:uid="{6AE1BFC0-1926-49D3-AFD7-6CF6829758F0}"/>
    <cellStyle name="20% - Accent4 4 11 2 3 2" xfId="9270" xr:uid="{2899D30B-22A7-4E2D-AF58-DB69C2AA5A14}"/>
    <cellStyle name="20% - Accent4 4 11 2 4" xfId="9271" xr:uid="{32BC119A-770B-4575-BA77-C57744831500}"/>
    <cellStyle name="20% - Accent4 4 11 3" xfId="9272" xr:uid="{52A13F86-BC92-44A5-8BE6-505232E1B64E}"/>
    <cellStyle name="20% - Accent4 4 11 3 2" xfId="9273" xr:uid="{3BEC1AEB-F890-4353-94CA-DD6D7D5FDC34}"/>
    <cellStyle name="20% - Accent4 4 11 3 2 2" xfId="9274" xr:uid="{B6F38FCC-48D0-4919-B9DA-78BFCA3861B8}"/>
    <cellStyle name="20% - Accent4 4 11 3 3" xfId="9275" xr:uid="{D02A52E8-1F71-4D30-BECE-8B5C30C42235}"/>
    <cellStyle name="20% - Accent4 4 11 4" xfId="9276" xr:uid="{65AE53E2-C3CC-44DF-8EF5-C207C73B169D}"/>
    <cellStyle name="20% - Accent4 4 11 4 2" xfId="9277" xr:uid="{CC3E4F6E-2A09-40DA-A9EE-41BA797EC19B}"/>
    <cellStyle name="20% - Accent4 4 11 5" xfId="9278" xr:uid="{5DF1D5D6-0B15-4204-8DFB-FDF565D146FE}"/>
    <cellStyle name="20% - Accent4 4 12" xfId="9279" xr:uid="{E8EB0D7D-0EC1-4015-B1E9-CD88701B8C2F}"/>
    <cellStyle name="20% - Accent4 4 12 2" xfId="9280" xr:uid="{66EC6C2A-5A03-4511-A1A7-69DE3BA1C15A}"/>
    <cellStyle name="20% - Accent4 4 12 2 2" xfId="9281" xr:uid="{D3E82A09-C335-4314-AA08-7CE3D8E56D55}"/>
    <cellStyle name="20% - Accent4 4 12 2 2 2" xfId="9282" xr:uid="{8ABE1020-F9B9-4636-896D-4E67394F8645}"/>
    <cellStyle name="20% - Accent4 4 12 2 2 2 2" xfId="9283" xr:uid="{DB478966-95A3-4FF4-8AC9-BF137DA89936}"/>
    <cellStyle name="20% - Accent4 4 12 2 2 3" xfId="9284" xr:uid="{CC3852F3-80B3-4000-89C0-007BED6F5F4E}"/>
    <cellStyle name="20% - Accent4 4 12 2 3" xfId="9285" xr:uid="{6ED8ABBD-509B-4C5A-B8E3-393EA07C7F9F}"/>
    <cellStyle name="20% - Accent4 4 12 2 3 2" xfId="9286" xr:uid="{689C82C5-AA5D-4AB8-948A-5D6E5ACFC879}"/>
    <cellStyle name="20% - Accent4 4 12 2 4" xfId="9287" xr:uid="{5E3A6901-A07E-4EC4-B4C1-0C91C701B3B5}"/>
    <cellStyle name="20% - Accent4 4 12 3" xfId="9288" xr:uid="{4687F8CA-3163-4C9D-BABB-5E3576E72C78}"/>
    <cellStyle name="20% - Accent4 4 12 3 2" xfId="9289" xr:uid="{D891FB4E-0ACD-4B7F-898A-C4438465C90E}"/>
    <cellStyle name="20% - Accent4 4 12 3 2 2" xfId="9290" xr:uid="{0E36AEE6-3F5C-4A84-81C5-4614A48FD750}"/>
    <cellStyle name="20% - Accent4 4 12 3 3" xfId="9291" xr:uid="{24C0C396-370B-4396-889B-9586A2413B2F}"/>
    <cellStyle name="20% - Accent4 4 12 4" xfId="9292" xr:uid="{48420F9A-DE29-42BE-AD0F-480F66C314C6}"/>
    <cellStyle name="20% - Accent4 4 12 4 2" xfId="9293" xr:uid="{9E79460F-020E-4763-9D62-753788E2EE85}"/>
    <cellStyle name="20% - Accent4 4 12 5" xfId="9294" xr:uid="{32C4F76D-815B-4869-B9F3-DD375740E40A}"/>
    <cellStyle name="20% - Accent4 4 13" xfId="9295" xr:uid="{68C556DD-6BFA-4DA4-B6B8-5BB82227603D}"/>
    <cellStyle name="20% - Accent4 4 13 2" xfId="9296" xr:uid="{E22EC13E-A180-4534-8C54-101F356C24B3}"/>
    <cellStyle name="20% - Accent4 4 13 2 2" xfId="9297" xr:uid="{CFC64936-8587-451C-BE58-5130B6E573E2}"/>
    <cellStyle name="20% - Accent4 4 13 2 2 2" xfId="9298" xr:uid="{2CA40BD2-EE7E-404D-9532-FD77BC95A9B5}"/>
    <cellStyle name="20% - Accent4 4 13 2 2 2 2" xfId="9299" xr:uid="{3726133B-7790-4262-B8F8-7FCB19469226}"/>
    <cellStyle name="20% - Accent4 4 13 2 2 3" xfId="9300" xr:uid="{F91C8A05-C55F-4DD7-8D9A-40F0CCAC0605}"/>
    <cellStyle name="20% - Accent4 4 13 2 3" xfId="9301" xr:uid="{BD33C7E7-44F3-41DC-9047-86BB010EE9A0}"/>
    <cellStyle name="20% - Accent4 4 13 2 3 2" xfId="9302" xr:uid="{955D5C81-E32C-4D23-A054-5D5714A34C30}"/>
    <cellStyle name="20% - Accent4 4 13 2 4" xfId="9303" xr:uid="{18BEA968-CBC5-4480-B32E-BDE4B0823E9B}"/>
    <cellStyle name="20% - Accent4 4 13 3" xfId="9304" xr:uid="{85CDB158-2E35-40FA-B8B6-97E015599B92}"/>
    <cellStyle name="20% - Accent4 4 13 3 2" xfId="9305" xr:uid="{F1F8F909-F263-4487-96C0-19C4E3BC0C83}"/>
    <cellStyle name="20% - Accent4 4 13 3 2 2" xfId="9306" xr:uid="{3B8A1978-3B91-4553-B471-6F0C92FBCBCE}"/>
    <cellStyle name="20% - Accent4 4 13 3 3" xfId="9307" xr:uid="{521C5824-9045-4A6E-A323-8BC9AD971CAD}"/>
    <cellStyle name="20% - Accent4 4 13 4" xfId="9308" xr:uid="{F229D3D7-8C08-4909-89CB-3BD4F5ADAF24}"/>
    <cellStyle name="20% - Accent4 4 13 4 2" xfId="9309" xr:uid="{197E0484-FEAF-4208-BC49-632543C54ADF}"/>
    <cellStyle name="20% - Accent4 4 13 5" xfId="9310" xr:uid="{35386166-0A67-4E4C-AAB8-1B23EA35E8BA}"/>
    <cellStyle name="20% - Accent4 4 14" xfId="9311" xr:uid="{82A3396C-CBF0-41B4-9344-142BD6B6C9F5}"/>
    <cellStyle name="20% - Accent4 4 14 2" xfId="9312" xr:uid="{3ECA0761-7A54-499D-82CB-ED45A8F363BC}"/>
    <cellStyle name="20% - Accent4 4 14 2 2" xfId="9313" xr:uid="{EAE0D3E1-E73D-4875-A4D0-98CA7342ADD1}"/>
    <cellStyle name="20% - Accent4 4 14 2 2 2" xfId="9314" xr:uid="{2BF15C37-8B42-4273-BB96-9AFE6F1B2D32}"/>
    <cellStyle name="20% - Accent4 4 14 2 3" xfId="9315" xr:uid="{DB166A53-A324-4896-B3D2-738E39C32F6A}"/>
    <cellStyle name="20% - Accent4 4 14 3" xfId="9316" xr:uid="{A9BFB184-16B2-4887-9E50-13B14FDC16F3}"/>
    <cellStyle name="20% - Accent4 4 14 3 2" xfId="9317" xr:uid="{3421C08A-9C45-4DB1-B2CD-96E890CEB1BC}"/>
    <cellStyle name="20% - Accent4 4 14 4" xfId="9318" xr:uid="{3899F9D3-C1A0-4B5F-88A8-D05D1B530C14}"/>
    <cellStyle name="20% - Accent4 4 15" xfId="9319" xr:uid="{D9029D2D-216C-45A5-8CF0-29A8C4B98814}"/>
    <cellStyle name="20% - Accent4 4 15 2" xfId="9320" xr:uid="{F10EBF8B-580F-4378-AB6B-F983BE8DB4FA}"/>
    <cellStyle name="20% - Accent4 4 15 2 2" xfId="9321" xr:uid="{C639C939-C815-495A-AE6B-783C4BAE6CE4}"/>
    <cellStyle name="20% - Accent4 4 15 3" xfId="9322" xr:uid="{BE79EB32-6E01-4FE2-A9F0-F528D095510D}"/>
    <cellStyle name="20% - Accent4 4 16" xfId="9323" xr:uid="{7874E5E0-D50F-4679-B348-7E342E7C6C52}"/>
    <cellStyle name="20% - Accent4 4 16 2" xfId="9324" xr:uid="{CEA4B414-5749-48AE-92A5-A33CDBA62F08}"/>
    <cellStyle name="20% - Accent4 4 17" xfId="9325" xr:uid="{27ABB36F-01E9-4F23-B30B-40DDEB09BB3E}"/>
    <cellStyle name="20% - Accent4 4 17 2" xfId="9326" xr:uid="{12D65374-286C-4A8A-A7B2-A46EACDFE31B}"/>
    <cellStyle name="20% - Accent4 4 18" xfId="9327" xr:uid="{F0770EA6-F42F-42E1-A461-E86160792F0D}"/>
    <cellStyle name="20% - Accent4 4 19" xfId="9328" xr:uid="{8A70DEEC-B1B0-42AB-B4CB-2B9F457CBAF2}"/>
    <cellStyle name="20% - Accent4 4 2" xfId="9329" xr:uid="{FC6A98F4-D795-490A-9422-C78C262B1905}"/>
    <cellStyle name="20% - Accent4 4 2 10" xfId="9330" xr:uid="{F21A013E-40FC-4D84-A4BA-F9EBBF6F223F}"/>
    <cellStyle name="20% - Accent4 4 2 10 2" xfId="9331" xr:uid="{4B54D86B-993E-49E1-A3CF-E985C189F442}"/>
    <cellStyle name="20% - Accent4 4 2 10 2 2" xfId="9332" xr:uid="{4E107CBC-0724-465C-BEE8-3462A91E7F8B}"/>
    <cellStyle name="20% - Accent4 4 2 10 2 2 2" xfId="9333" xr:uid="{FCAEB3E1-2744-4EB1-8BFD-2AC9D84CBDBF}"/>
    <cellStyle name="20% - Accent4 4 2 10 2 2 2 2" xfId="9334" xr:uid="{5B80E724-3AAF-46CA-8877-08DDB27DBFE2}"/>
    <cellStyle name="20% - Accent4 4 2 10 2 2 3" xfId="9335" xr:uid="{E6F7DEC4-820C-47E5-A847-ED0CD9D0E673}"/>
    <cellStyle name="20% - Accent4 4 2 10 2 3" xfId="9336" xr:uid="{DE4F3D50-2672-4625-BF75-1131B6ECA4B7}"/>
    <cellStyle name="20% - Accent4 4 2 10 2 3 2" xfId="9337" xr:uid="{CB5B8939-1E83-4321-AC62-96ACD41696EE}"/>
    <cellStyle name="20% - Accent4 4 2 10 2 4" xfId="9338" xr:uid="{C384396E-ECC6-45EF-92B1-F4F7E9A84808}"/>
    <cellStyle name="20% - Accent4 4 2 10 3" xfId="9339" xr:uid="{312ED316-DE30-4736-845C-775ADBAA54A8}"/>
    <cellStyle name="20% - Accent4 4 2 10 3 2" xfId="9340" xr:uid="{FCDB08E6-E89D-44AF-A4A0-656E219A580F}"/>
    <cellStyle name="20% - Accent4 4 2 10 3 2 2" xfId="9341" xr:uid="{6CB123DF-265C-45AE-BA55-E6F10CEEBF4E}"/>
    <cellStyle name="20% - Accent4 4 2 10 3 3" xfId="9342" xr:uid="{F72D749A-A587-441E-9464-031DFFB5243B}"/>
    <cellStyle name="20% - Accent4 4 2 10 4" xfId="9343" xr:uid="{7D090C56-2009-4F7C-998F-93001356DAD2}"/>
    <cellStyle name="20% - Accent4 4 2 10 4 2" xfId="9344" xr:uid="{E791DDA2-54FF-43D2-9500-37C75C369246}"/>
    <cellStyle name="20% - Accent4 4 2 10 5" xfId="9345" xr:uid="{9685BD2D-B40B-4EBA-A10C-83E9D242906E}"/>
    <cellStyle name="20% - Accent4 4 2 11" xfId="9346" xr:uid="{6613CE81-7526-42C5-9036-F3C8ACC3D165}"/>
    <cellStyle name="20% - Accent4 4 2 11 2" xfId="9347" xr:uid="{80A9A2BA-5F7E-479D-9ED6-FF8B919CA520}"/>
    <cellStyle name="20% - Accent4 4 2 11 2 2" xfId="9348" xr:uid="{C6C84077-5009-4D82-9455-F35AF68C03EE}"/>
    <cellStyle name="20% - Accent4 4 2 11 2 2 2" xfId="9349" xr:uid="{C349AB97-F06A-48B8-9D1B-5447FBE3AB6A}"/>
    <cellStyle name="20% - Accent4 4 2 11 2 2 2 2" xfId="9350" xr:uid="{2490F5FC-A653-4671-9513-1F7F327E7E02}"/>
    <cellStyle name="20% - Accent4 4 2 11 2 2 3" xfId="9351" xr:uid="{38C477D9-58D0-41E6-80C4-18777CDDE6E6}"/>
    <cellStyle name="20% - Accent4 4 2 11 2 3" xfId="9352" xr:uid="{5D91BB43-FC93-4CBB-9A05-7F3FB613088D}"/>
    <cellStyle name="20% - Accent4 4 2 11 2 3 2" xfId="9353" xr:uid="{79411C04-B406-456E-88F7-083EF7BD4F49}"/>
    <cellStyle name="20% - Accent4 4 2 11 2 4" xfId="9354" xr:uid="{01BE1BEA-7EE1-4D57-BACA-02A62916D2C8}"/>
    <cellStyle name="20% - Accent4 4 2 11 3" xfId="9355" xr:uid="{97D73132-8EC4-4D22-8472-116592122828}"/>
    <cellStyle name="20% - Accent4 4 2 11 3 2" xfId="9356" xr:uid="{6F711E8E-241C-45DC-A220-3117F0E17765}"/>
    <cellStyle name="20% - Accent4 4 2 11 3 2 2" xfId="9357" xr:uid="{24CCCF66-D07A-491C-BB7E-0AB5F0C050EB}"/>
    <cellStyle name="20% - Accent4 4 2 11 3 3" xfId="9358" xr:uid="{032E904C-7656-4E0D-BF48-8088AC155042}"/>
    <cellStyle name="20% - Accent4 4 2 11 4" xfId="9359" xr:uid="{CC18E763-2CD3-49A9-9DD0-E9A2A6D7F48C}"/>
    <cellStyle name="20% - Accent4 4 2 11 4 2" xfId="9360" xr:uid="{B7C238AC-4A30-4D02-812F-D9CBB5BF9C9F}"/>
    <cellStyle name="20% - Accent4 4 2 11 5" xfId="9361" xr:uid="{20E58BF9-F59B-44D1-8C40-311EB49F27F4}"/>
    <cellStyle name="20% - Accent4 4 2 12" xfId="9362" xr:uid="{E9B6F9EA-9186-4409-BEDE-BB2B6A1A6042}"/>
    <cellStyle name="20% - Accent4 4 2 12 2" xfId="9363" xr:uid="{7F123131-FC43-478B-A7D0-FA7E295D5C8E}"/>
    <cellStyle name="20% - Accent4 4 2 12 2 2" xfId="9364" xr:uid="{C148C41C-1703-4799-9C7B-D29AAF83E61F}"/>
    <cellStyle name="20% - Accent4 4 2 12 2 2 2" xfId="9365" xr:uid="{7BDE74BC-E898-486D-9187-D07562C15731}"/>
    <cellStyle name="20% - Accent4 4 2 12 2 3" xfId="9366" xr:uid="{4DA7B46C-E1A2-443F-A591-26D99EADCF41}"/>
    <cellStyle name="20% - Accent4 4 2 12 3" xfId="9367" xr:uid="{5D508320-9041-4555-8442-D9168160C684}"/>
    <cellStyle name="20% - Accent4 4 2 12 3 2" xfId="9368" xr:uid="{D08FC9C2-6C25-4EB0-ACF9-DAF7E553B725}"/>
    <cellStyle name="20% - Accent4 4 2 12 4" xfId="9369" xr:uid="{C8808DA1-5A40-4193-886B-87CF2B9DF406}"/>
    <cellStyle name="20% - Accent4 4 2 13" xfId="9370" xr:uid="{2738947E-021A-4AEB-BD63-02D706BCC96E}"/>
    <cellStyle name="20% - Accent4 4 2 13 2" xfId="9371" xr:uid="{358388D8-B774-40ED-8019-B9C5E132E82F}"/>
    <cellStyle name="20% - Accent4 4 2 13 2 2" xfId="9372" xr:uid="{4E4BD3C1-732C-42F6-A4DD-FFAC9BD679F8}"/>
    <cellStyle name="20% - Accent4 4 2 13 3" xfId="9373" xr:uid="{A2CA9153-F94A-44C3-B6C7-CCCD250FC303}"/>
    <cellStyle name="20% - Accent4 4 2 14" xfId="9374" xr:uid="{9BB2A7E8-D518-4203-AF36-C6C198A83715}"/>
    <cellStyle name="20% - Accent4 4 2 14 2" xfId="9375" xr:uid="{6784E716-3B63-4DC1-B1A2-B9379C1CF4DE}"/>
    <cellStyle name="20% - Accent4 4 2 15" xfId="9376" xr:uid="{2C90EA27-E337-4DE2-900D-AB9DA70654FE}"/>
    <cellStyle name="20% - Accent4 4 2 15 2" xfId="9377" xr:uid="{EA1FEE5C-44AD-4862-9C1B-D1B7E4294193}"/>
    <cellStyle name="20% - Accent4 4 2 16" xfId="9378" xr:uid="{597B7BCC-44AC-4E2C-A5B3-2CCB84C9CB48}"/>
    <cellStyle name="20% - Accent4 4 2 17" xfId="9379" xr:uid="{4AAB25C7-3E29-49D4-87FA-BCAC3ED25F89}"/>
    <cellStyle name="20% - Accent4 4 2 2" xfId="9380" xr:uid="{B0029155-DEA1-4695-85BF-15901FA7CC69}"/>
    <cellStyle name="20% - Accent4 4 2 2 10" xfId="9381" xr:uid="{8EB4DD5A-3C3A-41CC-A37C-7A57697061DA}"/>
    <cellStyle name="20% - Accent4 4 2 2 2" xfId="9382" xr:uid="{D1A0D856-B836-49F6-8FC8-B3F8FA61616C}"/>
    <cellStyle name="20% - Accent4 4 2 2 2 2" xfId="9383" xr:uid="{B042016D-A5FE-450A-B30C-B95DA4B277D5}"/>
    <cellStyle name="20% - Accent4 4 2 2 2 2 2" xfId="9384" xr:uid="{4E97F7C3-8D44-4BA7-A533-B174FEB4912D}"/>
    <cellStyle name="20% - Accent4 4 2 2 2 2 2 2" xfId="9385" xr:uid="{587F1996-620B-4AD0-94BC-6EA2312D767E}"/>
    <cellStyle name="20% - Accent4 4 2 2 2 2 2 2 2" xfId="9386" xr:uid="{68CDBF8A-57C8-49FD-ADD9-4C6F16297797}"/>
    <cellStyle name="20% - Accent4 4 2 2 2 2 2 2 2 2" xfId="9387" xr:uid="{1BEB47D5-5462-48D5-B6D8-4D3832279C31}"/>
    <cellStyle name="20% - Accent4 4 2 2 2 2 2 2 3" xfId="9388" xr:uid="{8EEDA81B-548A-4822-9CA6-F2D307C82130}"/>
    <cellStyle name="20% - Accent4 4 2 2 2 2 2 3" xfId="9389" xr:uid="{C8DCD5B1-29C9-443A-9F2D-20B19CA85310}"/>
    <cellStyle name="20% - Accent4 4 2 2 2 2 2 3 2" xfId="9390" xr:uid="{15E11C00-97BE-469D-BADA-BB3854DD9E65}"/>
    <cellStyle name="20% - Accent4 4 2 2 2 2 2 4" xfId="9391" xr:uid="{685EDAEB-1E2D-43F5-968C-2CA04ABB97F9}"/>
    <cellStyle name="20% - Accent4 4 2 2 2 2 2 4 2" xfId="9392" xr:uid="{2A7C5A52-673F-40F1-A729-D5321B1AF627}"/>
    <cellStyle name="20% - Accent4 4 2 2 2 2 2 5" xfId="9393" xr:uid="{86893D38-3B15-4894-B132-DBADCB1890CA}"/>
    <cellStyle name="20% - Accent4 4 2 2 2 2 2 6" xfId="9394" xr:uid="{78282110-EB96-4415-AA3F-92B3CB3039F8}"/>
    <cellStyle name="20% - Accent4 4 2 2 2 2 3" xfId="9395" xr:uid="{886F6BFA-3D41-481D-A5ED-0F13688928F6}"/>
    <cellStyle name="20% - Accent4 4 2 2 2 2 3 2" xfId="9396" xr:uid="{8512D252-F558-4E4D-BCFC-AA620A1F08CC}"/>
    <cellStyle name="20% - Accent4 4 2 2 2 2 3 2 2" xfId="9397" xr:uid="{B1072321-8A3D-4B55-9BFD-162F7CB9F68A}"/>
    <cellStyle name="20% - Accent4 4 2 2 2 2 3 3" xfId="9398" xr:uid="{5233C0B1-9CC0-41F6-96CA-6F2C1C8A113B}"/>
    <cellStyle name="20% - Accent4 4 2 2 2 2 4" xfId="9399" xr:uid="{555DA358-FD26-4BDA-B37B-8E50C15ABA48}"/>
    <cellStyle name="20% - Accent4 4 2 2 2 2 4 2" xfId="9400" xr:uid="{10131456-8387-46FD-94E3-69FA978B2276}"/>
    <cellStyle name="20% - Accent4 4 2 2 2 2 5" xfId="9401" xr:uid="{4F7D797E-8679-4C79-896F-F19F72436EEC}"/>
    <cellStyle name="20% - Accent4 4 2 2 2 2 5 2" xfId="9402" xr:uid="{A33DCD85-40D1-44A5-8EC4-C71714A853FD}"/>
    <cellStyle name="20% - Accent4 4 2 2 2 2 6" xfId="9403" xr:uid="{81071C62-236B-4299-84D1-7AA2807D7925}"/>
    <cellStyle name="20% - Accent4 4 2 2 2 2 7" xfId="9404" xr:uid="{0847C97B-7F82-4426-B718-C0E7255CCEC7}"/>
    <cellStyle name="20% - Accent4 4 2 2 2 3" xfId="9405" xr:uid="{496B8D2C-E15D-403F-AEEB-13851BA2D565}"/>
    <cellStyle name="20% - Accent4 4 2 2 2 3 2" xfId="9406" xr:uid="{7AFD507D-5A63-4915-981A-CB617D64C147}"/>
    <cellStyle name="20% - Accent4 4 2 2 2 3 2 2" xfId="9407" xr:uid="{DDFE23DB-31BF-4453-AAA9-365BD02F1546}"/>
    <cellStyle name="20% - Accent4 4 2 2 2 3 2 2 2" xfId="9408" xr:uid="{A19C0644-E00A-4DF4-B50B-C15B77DE006F}"/>
    <cellStyle name="20% - Accent4 4 2 2 2 3 2 3" xfId="9409" xr:uid="{040DEB6F-AF4B-4E4C-9993-8D3C3EC22F78}"/>
    <cellStyle name="20% - Accent4 4 2 2 2 3 3" xfId="9410" xr:uid="{8F21BAE3-EBEE-49D3-80B7-48BEBCF11E35}"/>
    <cellStyle name="20% - Accent4 4 2 2 2 3 3 2" xfId="9411" xr:uid="{920943CE-394F-4D4D-9AF7-2D0F7731A489}"/>
    <cellStyle name="20% - Accent4 4 2 2 2 3 4" xfId="9412" xr:uid="{5AE86B85-6BE0-4F3C-8587-2FC15E86E94A}"/>
    <cellStyle name="20% - Accent4 4 2 2 2 3 4 2" xfId="9413" xr:uid="{6A7A4A51-EE1B-4B0A-AF7D-F1F0C5F11C59}"/>
    <cellStyle name="20% - Accent4 4 2 2 2 3 5" xfId="9414" xr:uid="{F4ABE165-85E8-4A6C-B858-F8329C8020F1}"/>
    <cellStyle name="20% - Accent4 4 2 2 2 3 6" xfId="9415" xr:uid="{29AD46E6-F631-4185-82B7-1C14518213E2}"/>
    <cellStyle name="20% - Accent4 4 2 2 2 4" xfId="9416" xr:uid="{06A51E12-A640-42F9-A34C-A5326761C145}"/>
    <cellStyle name="20% - Accent4 4 2 2 2 4 2" xfId="9417" xr:uid="{98A453B8-5488-445F-BC64-A6A61FF20B75}"/>
    <cellStyle name="20% - Accent4 4 2 2 2 4 2 2" xfId="9418" xr:uid="{87663C1A-8E1E-4986-8F75-D2196BD9E209}"/>
    <cellStyle name="20% - Accent4 4 2 2 2 4 3" xfId="9419" xr:uid="{7AA24234-12B4-4E51-BBE6-130947514136}"/>
    <cellStyle name="20% - Accent4 4 2 2 2 5" xfId="9420" xr:uid="{518F658F-F165-40CF-B742-F39E0412F397}"/>
    <cellStyle name="20% - Accent4 4 2 2 2 5 2" xfId="9421" xr:uid="{9578B9AB-64CC-46E8-B8A1-0212720A54AE}"/>
    <cellStyle name="20% - Accent4 4 2 2 2 6" xfId="9422" xr:uid="{364CA5F7-F661-45FA-9335-914DFD692ABB}"/>
    <cellStyle name="20% - Accent4 4 2 2 2 6 2" xfId="9423" xr:uid="{3080E889-EE4D-48DE-869C-A9F81254E03F}"/>
    <cellStyle name="20% - Accent4 4 2 2 2 7" xfId="9424" xr:uid="{CBEBBBE5-26F3-415E-9496-05AED02910EB}"/>
    <cellStyle name="20% - Accent4 4 2 2 2 8" xfId="9425" xr:uid="{270673AB-035E-4088-A3EF-64A052D56194}"/>
    <cellStyle name="20% - Accent4 4 2 2 3" xfId="9426" xr:uid="{FABB01EC-D650-4C33-B980-849E030A9BAA}"/>
    <cellStyle name="20% - Accent4 4 2 2 3 2" xfId="9427" xr:uid="{F4DA6F06-CE01-48EE-9773-6235D0112D17}"/>
    <cellStyle name="20% - Accent4 4 2 2 3 2 2" xfId="9428" xr:uid="{BE799581-462E-4281-B7C7-35E863900B02}"/>
    <cellStyle name="20% - Accent4 4 2 2 3 2 2 2" xfId="9429" xr:uid="{8219C879-A47C-4A8D-A63A-69666E8F637D}"/>
    <cellStyle name="20% - Accent4 4 2 2 3 2 2 2 2" xfId="9430" xr:uid="{88EA19FB-2772-492F-95A3-6B390098C181}"/>
    <cellStyle name="20% - Accent4 4 2 2 3 2 2 3" xfId="9431" xr:uid="{85FFDB19-5F57-476D-BA1D-00E23298458F}"/>
    <cellStyle name="20% - Accent4 4 2 2 3 2 3" xfId="9432" xr:uid="{B2263758-8D2D-4A93-AE9C-289A9CD541EE}"/>
    <cellStyle name="20% - Accent4 4 2 2 3 2 3 2" xfId="9433" xr:uid="{E6B105C6-E02A-4036-A84B-EE608C394952}"/>
    <cellStyle name="20% - Accent4 4 2 2 3 2 4" xfId="9434" xr:uid="{3F2ECF93-1EB7-4CCE-A02D-A805565DAA03}"/>
    <cellStyle name="20% - Accent4 4 2 2 3 2 4 2" xfId="9435" xr:uid="{2DDA3C81-957D-422B-AC3F-4DD7D412E543}"/>
    <cellStyle name="20% - Accent4 4 2 2 3 2 5" xfId="9436" xr:uid="{B6AFC335-1CB6-4C9F-B1A4-3B3096CE4819}"/>
    <cellStyle name="20% - Accent4 4 2 2 3 2 6" xfId="9437" xr:uid="{FE1A9DF2-938F-4FDE-957B-7C64E3B78A54}"/>
    <cellStyle name="20% - Accent4 4 2 2 3 3" xfId="9438" xr:uid="{29506408-E88E-4C4F-A6BC-D4D0AFF4662B}"/>
    <cellStyle name="20% - Accent4 4 2 2 3 3 2" xfId="9439" xr:uid="{10A4E2AC-B76A-4A6F-B290-13517EB79ABC}"/>
    <cellStyle name="20% - Accent4 4 2 2 3 3 2 2" xfId="9440" xr:uid="{C097F0C3-16B8-4E4B-811A-E1143BC48574}"/>
    <cellStyle name="20% - Accent4 4 2 2 3 3 3" xfId="9441" xr:uid="{C312AA40-F288-4D55-9013-09F150D0B4CB}"/>
    <cellStyle name="20% - Accent4 4 2 2 3 4" xfId="9442" xr:uid="{196972DF-4F91-406B-9CB1-2F4C8B477E39}"/>
    <cellStyle name="20% - Accent4 4 2 2 3 4 2" xfId="9443" xr:uid="{2DDBFFDE-6502-424D-9FE5-94C46FD0A541}"/>
    <cellStyle name="20% - Accent4 4 2 2 3 5" xfId="9444" xr:uid="{A73D1874-F147-408C-BFF7-610BE46CDFEE}"/>
    <cellStyle name="20% - Accent4 4 2 2 3 5 2" xfId="9445" xr:uid="{EFF3795A-4EA3-44A4-85C4-371CA92B7C92}"/>
    <cellStyle name="20% - Accent4 4 2 2 3 6" xfId="9446" xr:uid="{6DBC183F-9CE9-44B2-A7D5-C73A65C55428}"/>
    <cellStyle name="20% - Accent4 4 2 2 3 7" xfId="9447" xr:uid="{AB02332F-8742-46DF-9353-7AE1AB27F1C4}"/>
    <cellStyle name="20% - Accent4 4 2 2 4" xfId="9448" xr:uid="{46F1F260-D92D-4402-804A-C33E6C2CA889}"/>
    <cellStyle name="20% - Accent4 4 2 2 4 2" xfId="9449" xr:uid="{3B1453FE-8BB7-4513-9630-C99EFA17B576}"/>
    <cellStyle name="20% - Accent4 4 2 2 4 2 2" xfId="9450" xr:uid="{E06A19EC-D020-42C4-933D-B80D30A56B55}"/>
    <cellStyle name="20% - Accent4 4 2 2 4 2 2 2" xfId="9451" xr:uid="{D3347C1F-F7E3-4133-B4D4-30FAACA2A887}"/>
    <cellStyle name="20% - Accent4 4 2 2 4 2 2 2 2" xfId="9452" xr:uid="{192E5BC6-CEF0-4C12-82B4-12A13128E1B6}"/>
    <cellStyle name="20% - Accent4 4 2 2 4 2 2 3" xfId="9453" xr:uid="{DF81CBE0-D58A-40A2-99DD-F106D165B717}"/>
    <cellStyle name="20% - Accent4 4 2 2 4 2 3" xfId="9454" xr:uid="{CACA41F6-7F48-481B-ADEC-67EC15D01B44}"/>
    <cellStyle name="20% - Accent4 4 2 2 4 2 3 2" xfId="9455" xr:uid="{59E2B991-B871-4F65-9FD9-921FC4D3942E}"/>
    <cellStyle name="20% - Accent4 4 2 2 4 2 4" xfId="9456" xr:uid="{8E890474-95E9-481B-A38D-C3F4F0FB45C0}"/>
    <cellStyle name="20% - Accent4 4 2 2 4 3" xfId="9457" xr:uid="{1D8E7602-50A0-4A0A-B6F4-4225A1CE15A9}"/>
    <cellStyle name="20% - Accent4 4 2 2 4 3 2" xfId="9458" xr:uid="{4C3813C6-36C2-4C10-92CB-50996D4706A2}"/>
    <cellStyle name="20% - Accent4 4 2 2 4 3 2 2" xfId="9459" xr:uid="{24185CF8-AB2F-441B-9947-BD06DDCFFFCA}"/>
    <cellStyle name="20% - Accent4 4 2 2 4 3 3" xfId="9460" xr:uid="{DAA289D0-0468-4EF4-8665-482034912C1B}"/>
    <cellStyle name="20% - Accent4 4 2 2 4 4" xfId="9461" xr:uid="{83AFE15F-7FC7-4162-96CA-D4EA6B787C8E}"/>
    <cellStyle name="20% - Accent4 4 2 2 4 4 2" xfId="9462" xr:uid="{07F0353D-1AEE-4325-BE30-2DB1E88DD900}"/>
    <cellStyle name="20% - Accent4 4 2 2 4 5" xfId="9463" xr:uid="{ABFE765C-64C3-4B84-ADCD-6B4B4BAE0B63}"/>
    <cellStyle name="20% - Accent4 4 2 2 4 5 2" xfId="9464" xr:uid="{FB8B9631-0FC5-4398-BBEE-0F4CC29853D7}"/>
    <cellStyle name="20% - Accent4 4 2 2 4 6" xfId="9465" xr:uid="{B23FA1C4-7014-49A2-954D-C39AE4EE9950}"/>
    <cellStyle name="20% - Accent4 4 2 2 4 7" xfId="9466" xr:uid="{7A5BB615-3E8A-422A-88F7-4107A6F984B6}"/>
    <cellStyle name="20% - Accent4 4 2 2 5" xfId="9467" xr:uid="{CE644223-AFFF-4EFD-968C-97B1C7F73BD0}"/>
    <cellStyle name="20% - Accent4 4 2 2 5 2" xfId="9468" xr:uid="{75A2348F-C0AA-4CD5-B71B-485432718199}"/>
    <cellStyle name="20% - Accent4 4 2 2 5 2 2" xfId="9469" xr:uid="{8C9418DF-007F-46DB-81D2-5BA7C3B1ED94}"/>
    <cellStyle name="20% - Accent4 4 2 2 5 2 2 2" xfId="9470" xr:uid="{2EE36303-056F-4B03-84AB-982F93B0579C}"/>
    <cellStyle name="20% - Accent4 4 2 2 5 2 3" xfId="9471" xr:uid="{721141E9-667B-41B7-9083-2194B4527984}"/>
    <cellStyle name="20% - Accent4 4 2 2 5 3" xfId="9472" xr:uid="{7E2D64DB-16B0-4755-B45F-26A87BD43AC2}"/>
    <cellStyle name="20% - Accent4 4 2 2 5 3 2" xfId="9473" xr:uid="{DBC52B7F-D9D4-4B84-8AA1-0D670CDE9932}"/>
    <cellStyle name="20% - Accent4 4 2 2 5 4" xfId="9474" xr:uid="{5A3D0E81-F82E-47B2-9E70-EF5574C79B5E}"/>
    <cellStyle name="20% - Accent4 4 2 2 6" xfId="9475" xr:uid="{758FAB88-C717-4609-BBB4-694FE29D17F1}"/>
    <cellStyle name="20% - Accent4 4 2 2 6 2" xfId="9476" xr:uid="{A0D622B5-FF10-4C9C-8163-50FA0CD4FCD7}"/>
    <cellStyle name="20% - Accent4 4 2 2 6 2 2" xfId="9477" xr:uid="{EEC70CC0-7704-4BAD-BB5F-71DEF2691341}"/>
    <cellStyle name="20% - Accent4 4 2 2 6 3" xfId="9478" xr:uid="{3C13BC00-7F26-412B-8EBB-F8F4BF988B96}"/>
    <cellStyle name="20% - Accent4 4 2 2 7" xfId="9479" xr:uid="{A75E2111-E39C-4A5E-BD82-A15BC3E391E7}"/>
    <cellStyle name="20% - Accent4 4 2 2 7 2" xfId="9480" xr:uid="{A9F805FB-0C28-4D32-9E64-8B71DA62106B}"/>
    <cellStyle name="20% - Accent4 4 2 2 8" xfId="9481" xr:uid="{42A32FCE-794B-4CB2-9092-921055831697}"/>
    <cellStyle name="20% - Accent4 4 2 2 8 2" xfId="9482" xr:uid="{19DCF1C9-51C4-489A-A604-08E79575E252}"/>
    <cellStyle name="20% - Accent4 4 2 2 9" xfId="9483" xr:uid="{A18446D9-F2DD-4DC3-AF2A-DBABFDF636CC}"/>
    <cellStyle name="20% - Accent4 4 2 2_Asset Register (new)" xfId="9484" xr:uid="{605B1DEF-3194-4DA5-AD18-A3C7ABFD4E93}"/>
    <cellStyle name="20% - Accent4 4 2 3" xfId="9485" xr:uid="{52FA19D5-FEF1-4C3B-B7C6-7140B6AB03E2}"/>
    <cellStyle name="20% - Accent4 4 2 3 2" xfId="9486" xr:uid="{DB6A79C9-AEA3-4FAB-BD07-EA0589929BF3}"/>
    <cellStyle name="20% - Accent4 4 2 3 2 2" xfId="9487" xr:uid="{ADBDCE48-0D0E-4C71-8ACD-BFA2CBFA8D36}"/>
    <cellStyle name="20% - Accent4 4 2 3 2 2 2" xfId="9488" xr:uid="{8B14F612-750D-4456-829C-E26B79A945F8}"/>
    <cellStyle name="20% - Accent4 4 2 3 2 2 2 2" xfId="9489" xr:uid="{8A0641A1-D46B-4659-904C-EEE940597781}"/>
    <cellStyle name="20% - Accent4 4 2 3 2 2 2 2 2" xfId="9490" xr:uid="{366CCBAA-A8D2-4179-8912-9DB5483BF97C}"/>
    <cellStyle name="20% - Accent4 4 2 3 2 2 2 3" xfId="9491" xr:uid="{82C11D03-0A10-4733-860F-0905B461FBFA}"/>
    <cellStyle name="20% - Accent4 4 2 3 2 2 3" xfId="9492" xr:uid="{C18995C1-25A0-424D-8827-4121A03D1E26}"/>
    <cellStyle name="20% - Accent4 4 2 3 2 2 3 2" xfId="9493" xr:uid="{44CE115E-2193-4F97-9090-D97EF15427B5}"/>
    <cellStyle name="20% - Accent4 4 2 3 2 2 4" xfId="9494" xr:uid="{BFDCDA4C-E49B-4ECA-BA6E-69C4063E9902}"/>
    <cellStyle name="20% - Accent4 4 2 3 2 2 4 2" xfId="9495" xr:uid="{D44F2AFC-C966-490A-8B0F-9EE0E2D18A2D}"/>
    <cellStyle name="20% - Accent4 4 2 3 2 2 5" xfId="9496" xr:uid="{B5414286-223B-4386-B2BE-56D62CE3AB29}"/>
    <cellStyle name="20% - Accent4 4 2 3 2 2 6" xfId="9497" xr:uid="{F65973DC-C032-4B14-AE47-0B1CE0569C8D}"/>
    <cellStyle name="20% - Accent4 4 2 3 2 3" xfId="9498" xr:uid="{781CFAF9-79EE-4C84-AA88-8067F14366AF}"/>
    <cellStyle name="20% - Accent4 4 2 3 2 3 2" xfId="9499" xr:uid="{EB04028D-C440-4644-9742-8500C719C6B5}"/>
    <cellStyle name="20% - Accent4 4 2 3 2 3 2 2" xfId="9500" xr:uid="{C7683628-DC44-4795-872F-044934526DAD}"/>
    <cellStyle name="20% - Accent4 4 2 3 2 3 3" xfId="9501" xr:uid="{7B397B1E-DFEE-455E-A0C1-DCE0505E0B32}"/>
    <cellStyle name="20% - Accent4 4 2 3 2 4" xfId="9502" xr:uid="{C4060357-FA15-41D8-87BE-B004DD15A965}"/>
    <cellStyle name="20% - Accent4 4 2 3 2 4 2" xfId="9503" xr:uid="{1DFDCB35-5AD4-401E-B8A8-3D58AFC642A6}"/>
    <cellStyle name="20% - Accent4 4 2 3 2 5" xfId="9504" xr:uid="{48BF22A8-A8E9-4274-992A-BADC3809EA11}"/>
    <cellStyle name="20% - Accent4 4 2 3 2 5 2" xfId="9505" xr:uid="{15A56B36-C358-4594-89D9-7236C8CCFA2E}"/>
    <cellStyle name="20% - Accent4 4 2 3 2 6" xfId="9506" xr:uid="{6A608E1D-86BD-417C-AF2F-47E83BAA7510}"/>
    <cellStyle name="20% - Accent4 4 2 3 2 7" xfId="9507" xr:uid="{80A83319-87C3-4B8C-8BF2-704E93009C62}"/>
    <cellStyle name="20% - Accent4 4 2 3 3" xfId="9508" xr:uid="{E6B8951B-218F-40DE-BA27-4A836B5CBD52}"/>
    <cellStyle name="20% - Accent4 4 2 3 3 2" xfId="9509" xr:uid="{6612E742-995D-4F30-AD5B-BB8845686D39}"/>
    <cellStyle name="20% - Accent4 4 2 3 3 2 2" xfId="9510" xr:uid="{EC167DE2-15CD-411E-A932-132F047C9C19}"/>
    <cellStyle name="20% - Accent4 4 2 3 3 2 2 2" xfId="9511" xr:uid="{3AAD1113-CCEC-4DE6-AC4F-D6B7A146D8E1}"/>
    <cellStyle name="20% - Accent4 4 2 3 3 2 3" xfId="9512" xr:uid="{6FE9B312-8BFD-442F-B4DD-6D65418D0774}"/>
    <cellStyle name="20% - Accent4 4 2 3 3 3" xfId="9513" xr:uid="{08DF80A2-1322-4B04-AA3E-32CCCB98C81A}"/>
    <cellStyle name="20% - Accent4 4 2 3 3 3 2" xfId="9514" xr:uid="{F0F04311-A4BB-4574-85F1-81B611F8C09E}"/>
    <cellStyle name="20% - Accent4 4 2 3 3 4" xfId="9515" xr:uid="{6777FA7F-FE06-48B1-8F9D-EA9C0824CAAC}"/>
    <cellStyle name="20% - Accent4 4 2 3 3 4 2" xfId="9516" xr:uid="{D97A9A97-4C82-4E34-B4DB-58A77D9DE8FE}"/>
    <cellStyle name="20% - Accent4 4 2 3 3 5" xfId="9517" xr:uid="{B26A465C-8D21-4F6B-BAC2-29E458A4E5C5}"/>
    <cellStyle name="20% - Accent4 4 2 3 3 6" xfId="9518" xr:uid="{BB2AD2EB-242F-4938-9E5A-B1C578AF3B10}"/>
    <cellStyle name="20% - Accent4 4 2 3 4" xfId="9519" xr:uid="{B3158F02-349C-4C69-8332-6CAB91B3B462}"/>
    <cellStyle name="20% - Accent4 4 2 3 4 2" xfId="9520" xr:uid="{6CF9AE0E-6EBA-41E8-A712-01A487B18CE3}"/>
    <cellStyle name="20% - Accent4 4 2 3 4 2 2" xfId="9521" xr:uid="{4CDAE092-9FEC-455D-96EB-55967727DCD1}"/>
    <cellStyle name="20% - Accent4 4 2 3 4 3" xfId="9522" xr:uid="{272C9CC2-C6B8-4240-ABA0-101C4133789C}"/>
    <cellStyle name="20% - Accent4 4 2 3 5" xfId="9523" xr:uid="{381259D7-74D0-4705-B0D2-2507051731DE}"/>
    <cellStyle name="20% - Accent4 4 2 3 5 2" xfId="9524" xr:uid="{A0377452-E26E-4630-81E2-390D799931DA}"/>
    <cellStyle name="20% - Accent4 4 2 3 6" xfId="9525" xr:uid="{A6698FD5-1D5C-4C17-AC53-BEAF1697CD35}"/>
    <cellStyle name="20% - Accent4 4 2 3 6 2" xfId="9526" xr:uid="{082DA69B-A642-49DD-8217-B04643617EDE}"/>
    <cellStyle name="20% - Accent4 4 2 3 7" xfId="9527" xr:uid="{35A25FBB-1EEA-450E-8753-62BF8BBC5706}"/>
    <cellStyle name="20% - Accent4 4 2 3 8" xfId="9528" xr:uid="{541E5162-7147-4863-AF99-87E96BF365D1}"/>
    <cellStyle name="20% - Accent4 4 2 4" xfId="9529" xr:uid="{C950A0EF-E63E-423F-88EB-AFE8DA21507A}"/>
    <cellStyle name="20% - Accent4 4 2 4 2" xfId="9530" xr:uid="{D004C0A4-F562-42D2-AA3F-4F93B90B49EB}"/>
    <cellStyle name="20% - Accent4 4 2 4 2 2" xfId="9531" xr:uid="{F7F06F73-E3C9-446B-A6AC-012ADFAA1E92}"/>
    <cellStyle name="20% - Accent4 4 2 4 2 2 2" xfId="9532" xr:uid="{3BFAD531-89B4-409B-AAF9-CB1DAA1A84A1}"/>
    <cellStyle name="20% - Accent4 4 2 4 2 2 2 2" xfId="9533" xr:uid="{2D855974-5FD3-4DE9-9E95-07D3E55C1B46}"/>
    <cellStyle name="20% - Accent4 4 2 4 2 2 3" xfId="9534" xr:uid="{1F3EF582-B36D-43B8-A902-91A12B69E589}"/>
    <cellStyle name="20% - Accent4 4 2 4 2 3" xfId="9535" xr:uid="{BFD7BB47-45B0-4349-BB0F-3394ABEDF2B4}"/>
    <cellStyle name="20% - Accent4 4 2 4 2 3 2" xfId="9536" xr:uid="{595787F2-A620-4013-BFAF-AD2612BEE52B}"/>
    <cellStyle name="20% - Accent4 4 2 4 2 4" xfId="9537" xr:uid="{FF52D87E-7CC6-4465-8061-81C78A9A3F5E}"/>
    <cellStyle name="20% - Accent4 4 2 4 2 4 2" xfId="9538" xr:uid="{62253419-1112-4DE4-B6ED-9106740E9F0A}"/>
    <cellStyle name="20% - Accent4 4 2 4 2 5" xfId="9539" xr:uid="{479DEAC1-27BB-4F9B-B603-15E32C0FC379}"/>
    <cellStyle name="20% - Accent4 4 2 4 2 6" xfId="9540" xr:uid="{600B8C1D-1FCC-406A-A674-CA74CA7EBAC4}"/>
    <cellStyle name="20% - Accent4 4 2 4 3" xfId="9541" xr:uid="{D6846255-1807-4F1F-A7B1-4E6E5E16DDF2}"/>
    <cellStyle name="20% - Accent4 4 2 4 3 2" xfId="9542" xr:uid="{E8B27CCB-B57B-4690-A50E-AC1549B798AC}"/>
    <cellStyle name="20% - Accent4 4 2 4 3 2 2" xfId="9543" xr:uid="{A0159327-1360-4ECE-9701-FCD8EA713C33}"/>
    <cellStyle name="20% - Accent4 4 2 4 3 3" xfId="9544" xr:uid="{9FD61CCD-70D7-430D-8C6D-0AB7FB8DFEFF}"/>
    <cellStyle name="20% - Accent4 4 2 4 4" xfId="9545" xr:uid="{CC24BA28-519B-4875-AE3D-43661744E72C}"/>
    <cellStyle name="20% - Accent4 4 2 4 4 2" xfId="9546" xr:uid="{369E0B71-0366-4CFE-AE63-8068BA49F4C9}"/>
    <cellStyle name="20% - Accent4 4 2 4 5" xfId="9547" xr:uid="{6DE8897A-F369-4633-BC7D-652D6FAD9CEB}"/>
    <cellStyle name="20% - Accent4 4 2 4 5 2" xfId="9548" xr:uid="{5A333996-D3BE-42DA-8978-3FB0420CAB46}"/>
    <cellStyle name="20% - Accent4 4 2 4 6" xfId="9549" xr:uid="{1E0FEE68-034C-435C-8E0C-FAF6754CFD6B}"/>
    <cellStyle name="20% - Accent4 4 2 4 7" xfId="9550" xr:uid="{0E624A7F-C0E1-4B24-9BFB-C518D8ED2926}"/>
    <cellStyle name="20% - Accent4 4 2 5" xfId="9551" xr:uid="{8C7D9315-FEC6-4C8B-9E79-2F1F5E1F4982}"/>
    <cellStyle name="20% - Accent4 4 2 5 2" xfId="9552" xr:uid="{56A15388-02AB-443A-923C-57DF1C4D31C5}"/>
    <cellStyle name="20% - Accent4 4 2 5 2 2" xfId="9553" xr:uid="{6CA56C41-3B70-4AEA-A77E-E61FD64F3A3E}"/>
    <cellStyle name="20% - Accent4 4 2 5 2 2 2" xfId="9554" xr:uid="{6D66775F-5430-45D7-AB62-878E7A6D2F0E}"/>
    <cellStyle name="20% - Accent4 4 2 5 2 2 2 2" xfId="9555" xr:uid="{9D533B12-802D-425B-B2E7-230DE3CF8D76}"/>
    <cellStyle name="20% - Accent4 4 2 5 2 2 3" xfId="9556" xr:uid="{9F209700-3EB3-4248-994F-FC5F6DBDABD3}"/>
    <cellStyle name="20% - Accent4 4 2 5 2 3" xfId="9557" xr:uid="{B9820F2C-CB4C-4183-9CB9-E772E2D1817E}"/>
    <cellStyle name="20% - Accent4 4 2 5 2 3 2" xfId="9558" xr:uid="{CA48F790-004B-468C-916D-0FD0AC32EDEB}"/>
    <cellStyle name="20% - Accent4 4 2 5 2 4" xfId="9559" xr:uid="{52A2AC7B-3656-4E61-BBC3-18A6774D04DB}"/>
    <cellStyle name="20% - Accent4 4 2 5 3" xfId="9560" xr:uid="{B9A653E7-3D2B-48BF-98F1-1AEAE40DCD7C}"/>
    <cellStyle name="20% - Accent4 4 2 5 3 2" xfId="9561" xr:uid="{0B932B82-9391-4E80-94F8-2D345A5A79D8}"/>
    <cellStyle name="20% - Accent4 4 2 5 3 2 2" xfId="9562" xr:uid="{2C42F838-B3A0-4C7B-8C3A-B48D199E6DD5}"/>
    <cellStyle name="20% - Accent4 4 2 5 3 3" xfId="9563" xr:uid="{3A56D1D7-D130-49E3-9364-23E8292BBA18}"/>
    <cellStyle name="20% - Accent4 4 2 5 4" xfId="9564" xr:uid="{88BED806-824D-4A90-8D19-CAFE199B43C6}"/>
    <cellStyle name="20% - Accent4 4 2 5 4 2" xfId="9565" xr:uid="{71CC6C50-57D3-453C-BD36-A646C50D588A}"/>
    <cellStyle name="20% - Accent4 4 2 5 5" xfId="9566" xr:uid="{8AB84B08-E222-4B3D-8AF4-457EE02D5896}"/>
    <cellStyle name="20% - Accent4 4 2 5 5 2" xfId="9567" xr:uid="{3F751686-09AD-423C-9314-DAEC43C2F25E}"/>
    <cellStyle name="20% - Accent4 4 2 5 6" xfId="9568" xr:uid="{F0B0F23C-3D3E-4F9C-B56E-FC88A09C494E}"/>
    <cellStyle name="20% - Accent4 4 2 5 7" xfId="9569" xr:uid="{57257DE9-A704-41CA-B204-7B66B3E16410}"/>
    <cellStyle name="20% - Accent4 4 2 6" xfId="9570" xr:uid="{EB186D24-4560-42DF-9360-9E3D0F5C9FE5}"/>
    <cellStyle name="20% - Accent4 4 2 6 2" xfId="9571" xr:uid="{5F3D9F7B-D796-40B2-B179-1982B4F895EC}"/>
    <cellStyle name="20% - Accent4 4 2 6 2 2" xfId="9572" xr:uid="{175FBF62-397C-4223-BC16-578AF557D97E}"/>
    <cellStyle name="20% - Accent4 4 2 6 2 2 2" xfId="9573" xr:uid="{EC390750-6F76-4376-AB16-D1FC2000D003}"/>
    <cellStyle name="20% - Accent4 4 2 6 2 2 2 2" xfId="9574" xr:uid="{26B036A0-B38A-454B-B920-3A68D9CCEDBF}"/>
    <cellStyle name="20% - Accent4 4 2 6 2 2 3" xfId="9575" xr:uid="{54CDC7D4-3A2C-4E70-AFE9-F37C6AEA28DD}"/>
    <cellStyle name="20% - Accent4 4 2 6 2 3" xfId="9576" xr:uid="{0583404D-84D9-4314-9EAB-144580AD4AD9}"/>
    <cellStyle name="20% - Accent4 4 2 6 2 3 2" xfId="9577" xr:uid="{6F574217-D402-4DEE-AAF0-CB966E406E42}"/>
    <cellStyle name="20% - Accent4 4 2 6 2 4" xfId="9578" xr:uid="{1DBF507B-1B32-420A-8156-633FF11D10DB}"/>
    <cellStyle name="20% - Accent4 4 2 6 3" xfId="9579" xr:uid="{0FA6ADE4-9547-48B4-B1E7-29D8E6049683}"/>
    <cellStyle name="20% - Accent4 4 2 6 3 2" xfId="9580" xr:uid="{8C1B81A4-764F-44D8-9B97-14A184EEFCAB}"/>
    <cellStyle name="20% - Accent4 4 2 6 3 2 2" xfId="9581" xr:uid="{C5BEC996-31A7-43D9-BF53-7DC096B9F777}"/>
    <cellStyle name="20% - Accent4 4 2 6 3 3" xfId="9582" xr:uid="{58436C9E-87D1-4C5A-ACF4-05F9D4B1043A}"/>
    <cellStyle name="20% - Accent4 4 2 6 4" xfId="9583" xr:uid="{F0BE6FE7-6992-40D5-81E3-F8A73FB28E52}"/>
    <cellStyle name="20% - Accent4 4 2 6 4 2" xfId="9584" xr:uid="{6D64FEE8-889F-4425-A30C-02513B25E23F}"/>
    <cellStyle name="20% - Accent4 4 2 6 5" xfId="9585" xr:uid="{965C91F8-F197-4BE4-9546-7F31448A19F0}"/>
    <cellStyle name="20% - Accent4 4 2 7" xfId="9586" xr:uid="{94765E69-51EE-402B-B17E-D2C572BFE72A}"/>
    <cellStyle name="20% - Accent4 4 2 7 2" xfId="9587" xr:uid="{70D134B1-B5D2-46B0-B20B-3A8913658BA4}"/>
    <cellStyle name="20% - Accent4 4 2 7 2 2" xfId="9588" xr:uid="{A99ED828-D00E-4183-ABDD-EAF399C8E06C}"/>
    <cellStyle name="20% - Accent4 4 2 7 2 2 2" xfId="9589" xr:uid="{439EAAFD-BE58-45D1-8E89-DF7816E9D15E}"/>
    <cellStyle name="20% - Accent4 4 2 7 2 2 2 2" xfId="9590" xr:uid="{D2055A1D-6CC2-49F3-BF01-B1DBDC332A9A}"/>
    <cellStyle name="20% - Accent4 4 2 7 2 2 3" xfId="9591" xr:uid="{1B7C7582-B5F8-477B-8F7C-6B04195F57B7}"/>
    <cellStyle name="20% - Accent4 4 2 7 2 3" xfId="9592" xr:uid="{D29CDFD0-6530-44AC-AA0D-B4F96D9A709F}"/>
    <cellStyle name="20% - Accent4 4 2 7 2 3 2" xfId="9593" xr:uid="{BE34A261-B036-4636-AB76-3C038634ADA4}"/>
    <cellStyle name="20% - Accent4 4 2 7 2 4" xfId="9594" xr:uid="{687AD84F-6717-4AEC-A6CF-6E9E2BBB150E}"/>
    <cellStyle name="20% - Accent4 4 2 7 3" xfId="9595" xr:uid="{DF6A3791-6358-4594-958B-3B0AC6C0F626}"/>
    <cellStyle name="20% - Accent4 4 2 7 3 2" xfId="9596" xr:uid="{0E8A70F8-5790-466F-BBDD-2079D932E7BF}"/>
    <cellStyle name="20% - Accent4 4 2 7 3 2 2" xfId="9597" xr:uid="{6870CE48-F649-49C8-BAB5-4A7592ACD90C}"/>
    <cellStyle name="20% - Accent4 4 2 7 3 3" xfId="9598" xr:uid="{46EA02FD-DB36-4609-8F4C-076859D9B074}"/>
    <cellStyle name="20% - Accent4 4 2 7 4" xfId="9599" xr:uid="{D2863C1A-270F-4AB9-8F1D-BB6DB37680F5}"/>
    <cellStyle name="20% - Accent4 4 2 7 4 2" xfId="9600" xr:uid="{97960D61-9E6A-474A-AE51-79F10177921F}"/>
    <cellStyle name="20% - Accent4 4 2 7 5" xfId="9601" xr:uid="{184BC0EB-961D-4277-86E5-27299CF7D0CD}"/>
    <cellStyle name="20% - Accent4 4 2 8" xfId="9602" xr:uid="{ECF54115-A668-44D2-B8EE-F5F475C49B77}"/>
    <cellStyle name="20% - Accent4 4 2 8 2" xfId="9603" xr:uid="{683F5380-B901-48BB-90CB-F31F63211342}"/>
    <cellStyle name="20% - Accent4 4 2 8 2 2" xfId="9604" xr:uid="{0250CCAA-F870-498E-B20C-0E73C241DFDF}"/>
    <cellStyle name="20% - Accent4 4 2 8 2 2 2" xfId="9605" xr:uid="{DAE20C85-4DD1-49D2-9223-E169FD434DC2}"/>
    <cellStyle name="20% - Accent4 4 2 8 2 2 2 2" xfId="9606" xr:uid="{5EA62BDD-BE7E-424A-A16A-C44B4ACBF23B}"/>
    <cellStyle name="20% - Accent4 4 2 8 2 2 3" xfId="9607" xr:uid="{3FA8EE04-B82F-4FD3-A44A-AD4AC5839808}"/>
    <cellStyle name="20% - Accent4 4 2 8 2 3" xfId="9608" xr:uid="{07656B1B-B52E-4F69-BE22-9225CC1E4D73}"/>
    <cellStyle name="20% - Accent4 4 2 8 2 3 2" xfId="9609" xr:uid="{2BC4E88A-B4F0-42E3-ACAD-94FECE666E59}"/>
    <cellStyle name="20% - Accent4 4 2 8 2 4" xfId="9610" xr:uid="{D8BCA826-13AB-4839-8EEB-13281C735669}"/>
    <cellStyle name="20% - Accent4 4 2 8 3" xfId="9611" xr:uid="{E662F53D-E604-492D-ADA7-42007939DD31}"/>
    <cellStyle name="20% - Accent4 4 2 8 3 2" xfId="9612" xr:uid="{65E64588-6A17-4AC9-905B-09ED2205CC7D}"/>
    <cellStyle name="20% - Accent4 4 2 8 3 2 2" xfId="9613" xr:uid="{5BEC6492-17BE-48DD-83D1-FAF6545B7A19}"/>
    <cellStyle name="20% - Accent4 4 2 8 3 3" xfId="9614" xr:uid="{314B71EF-2768-410A-A41C-A7260753F512}"/>
    <cellStyle name="20% - Accent4 4 2 8 4" xfId="9615" xr:uid="{8093133D-1088-493D-8C38-C79121599E46}"/>
    <cellStyle name="20% - Accent4 4 2 8 4 2" xfId="9616" xr:uid="{46543BD0-31D4-4EC0-9BE1-0F7A42DA418A}"/>
    <cellStyle name="20% - Accent4 4 2 8 5" xfId="9617" xr:uid="{60F9356A-F3FB-48F0-8CC1-71D4A0B24289}"/>
    <cellStyle name="20% - Accent4 4 2 9" xfId="9618" xr:uid="{2DB6D2CB-93E2-4581-B2D5-208C5ADD9C66}"/>
    <cellStyle name="20% - Accent4 4 2 9 2" xfId="9619" xr:uid="{F2820717-5A12-410F-82E4-F364D15CCC00}"/>
    <cellStyle name="20% - Accent4 4 2 9 2 2" xfId="9620" xr:uid="{C7CCBD25-A975-456D-9DB3-7F0C350C41A0}"/>
    <cellStyle name="20% - Accent4 4 2 9 2 2 2" xfId="9621" xr:uid="{B1ADFF69-1CF0-441E-BFF9-219165EE86CD}"/>
    <cellStyle name="20% - Accent4 4 2 9 2 2 2 2" xfId="9622" xr:uid="{A43D104D-FAC5-4989-8C11-0C8923321568}"/>
    <cellStyle name="20% - Accent4 4 2 9 2 2 3" xfId="9623" xr:uid="{BCCA9CC1-76FD-49EB-B487-2067D911299F}"/>
    <cellStyle name="20% - Accent4 4 2 9 2 3" xfId="9624" xr:uid="{56CA3CC3-1C94-48FC-8C23-6694A8E0F0D2}"/>
    <cellStyle name="20% - Accent4 4 2 9 2 3 2" xfId="9625" xr:uid="{E6815B78-FDED-4EC3-94E8-066B93F90D8F}"/>
    <cellStyle name="20% - Accent4 4 2 9 2 4" xfId="9626" xr:uid="{DCB04031-F45E-42E4-9B56-52188A817020}"/>
    <cellStyle name="20% - Accent4 4 2 9 3" xfId="9627" xr:uid="{49B8C851-CD7D-43DC-8FDE-7BD9EEFB4C5E}"/>
    <cellStyle name="20% - Accent4 4 2 9 3 2" xfId="9628" xr:uid="{6E723996-78FB-4B1E-9B4B-812F951D3355}"/>
    <cellStyle name="20% - Accent4 4 2 9 3 2 2" xfId="9629" xr:uid="{9C19319D-626A-45E8-B93C-C409B8A6F865}"/>
    <cellStyle name="20% - Accent4 4 2 9 3 3" xfId="9630" xr:uid="{7E2895B8-8CE0-4617-8A54-F37CF0E634C2}"/>
    <cellStyle name="20% - Accent4 4 2 9 4" xfId="9631" xr:uid="{B2BF0C7D-2F93-4C78-B14E-2E403E64CA92}"/>
    <cellStyle name="20% - Accent4 4 2 9 4 2" xfId="9632" xr:uid="{A2088EFC-D8EC-464F-86B6-C1E0524ED9F8}"/>
    <cellStyle name="20% - Accent4 4 2 9 5" xfId="9633" xr:uid="{E7CCA2CB-3CDF-4F97-A873-9E60E7B9E6A2}"/>
    <cellStyle name="20% - Accent4 4 2_Asset Register (new)" xfId="9634" xr:uid="{F71BB724-A732-498F-9125-ECCB05F63912}"/>
    <cellStyle name="20% - Accent4 4 3" xfId="9635" xr:uid="{6F02FABF-FEA2-438A-89EC-918C8340E7E3}"/>
    <cellStyle name="20% - Accent4 4 3 10" xfId="9636" xr:uid="{520AE424-8182-413F-90B7-0E556FFF13B2}"/>
    <cellStyle name="20% - Accent4 4 3 10 2" xfId="9637" xr:uid="{3593D2CE-C5BC-496F-9A0D-13AC5C887300}"/>
    <cellStyle name="20% - Accent4 4 3 11" xfId="9638" xr:uid="{4CD348F7-36F5-45A2-9444-0EF6D02BB372}"/>
    <cellStyle name="20% - Accent4 4 3 11 2" xfId="9639" xr:uid="{2512078B-8A66-403B-873A-711C197929D4}"/>
    <cellStyle name="20% - Accent4 4 3 12" xfId="9640" xr:uid="{A62DF55C-764E-44BF-A336-9CFDB8DE824B}"/>
    <cellStyle name="20% - Accent4 4 3 13" xfId="9641" xr:uid="{205D07B3-BA39-4278-9C72-1CF6BB434138}"/>
    <cellStyle name="20% - Accent4 4 3 2" xfId="9642" xr:uid="{F5B28CEC-47BB-4308-8D5A-437030613D43}"/>
    <cellStyle name="20% - Accent4 4 3 2 2" xfId="9643" xr:uid="{29D80722-FA60-49C1-B60C-A181A5A5648D}"/>
    <cellStyle name="20% - Accent4 4 3 2 2 2" xfId="9644" xr:uid="{C9322FB4-AE7E-4C02-9B4C-B44DDED6CA36}"/>
    <cellStyle name="20% - Accent4 4 3 2 2 2 2" xfId="9645" xr:uid="{831C5A7E-8EAE-47CB-9198-C2859AEEF413}"/>
    <cellStyle name="20% - Accent4 4 3 2 2 2 2 2" xfId="9646" xr:uid="{116631C2-C500-4F00-B2ED-8E1FAD4B3F6B}"/>
    <cellStyle name="20% - Accent4 4 3 2 2 2 2 2 2" xfId="9647" xr:uid="{D0C2F640-92E8-4A04-9B1E-8743357624E3}"/>
    <cellStyle name="20% - Accent4 4 3 2 2 2 2 3" xfId="9648" xr:uid="{3A089634-FF37-48C2-9430-F8758E2FD2E8}"/>
    <cellStyle name="20% - Accent4 4 3 2 2 2 3" xfId="9649" xr:uid="{7580242F-696F-4A51-9CA3-0BDA2A184F0D}"/>
    <cellStyle name="20% - Accent4 4 3 2 2 2 3 2" xfId="9650" xr:uid="{BAF71E80-2249-440A-8052-A467D7DDA2A2}"/>
    <cellStyle name="20% - Accent4 4 3 2 2 2 4" xfId="9651" xr:uid="{D2AC823F-755B-432D-9CE3-2395F8C089E4}"/>
    <cellStyle name="20% - Accent4 4 3 2 2 2 4 2" xfId="9652" xr:uid="{FB825625-02FB-47E3-BFFB-005F9A919636}"/>
    <cellStyle name="20% - Accent4 4 3 2 2 2 5" xfId="9653" xr:uid="{9120C84F-E799-4903-9F3A-D7F20F777B20}"/>
    <cellStyle name="20% - Accent4 4 3 2 2 2 6" xfId="9654" xr:uid="{2C91D25E-5D13-4B50-A7BA-DC0BD7B8D647}"/>
    <cellStyle name="20% - Accent4 4 3 2 2 3" xfId="9655" xr:uid="{BE208823-CDF3-404E-9D41-ECD621CB9E92}"/>
    <cellStyle name="20% - Accent4 4 3 2 2 3 2" xfId="9656" xr:uid="{5EBF8949-0D6E-4971-ABDF-E29023CC24DF}"/>
    <cellStyle name="20% - Accent4 4 3 2 2 3 2 2" xfId="9657" xr:uid="{D830476E-B608-4ED4-BE27-D12CCCFE76FC}"/>
    <cellStyle name="20% - Accent4 4 3 2 2 3 3" xfId="9658" xr:uid="{430452F2-F4D9-4A61-AAAC-F087FF1F5399}"/>
    <cellStyle name="20% - Accent4 4 3 2 2 4" xfId="9659" xr:uid="{87B06109-D5C5-44ED-8F8A-F9ABC327A433}"/>
    <cellStyle name="20% - Accent4 4 3 2 2 4 2" xfId="9660" xr:uid="{12359BEC-B3AC-4184-84BD-8C1E26BE7612}"/>
    <cellStyle name="20% - Accent4 4 3 2 2 5" xfId="9661" xr:uid="{1C16AE91-9CFF-43F4-A4BA-1781A66D7418}"/>
    <cellStyle name="20% - Accent4 4 3 2 2 5 2" xfId="9662" xr:uid="{4648CACB-5189-4080-A793-1CE4B07740E5}"/>
    <cellStyle name="20% - Accent4 4 3 2 2 6" xfId="9663" xr:uid="{34725C50-144D-4783-84C7-AD1783B6C118}"/>
    <cellStyle name="20% - Accent4 4 3 2 2 7" xfId="9664" xr:uid="{0D2B8D36-9700-4CA6-B99D-EB6E96403BF2}"/>
    <cellStyle name="20% - Accent4 4 3 2 3" xfId="9665" xr:uid="{D2D7702E-2F85-4B4E-B830-7EB2048D9F42}"/>
    <cellStyle name="20% - Accent4 4 3 2 3 2" xfId="9666" xr:uid="{9247C179-9B59-4A28-9C92-F94FBF835B5F}"/>
    <cellStyle name="20% - Accent4 4 3 2 3 2 2" xfId="9667" xr:uid="{263BAEFD-4FAB-4AA5-8643-2CE017D1D243}"/>
    <cellStyle name="20% - Accent4 4 3 2 3 2 2 2" xfId="9668" xr:uid="{9D00185C-6F2E-4ECC-89AD-DFFC4CBB0EE9}"/>
    <cellStyle name="20% - Accent4 4 3 2 3 2 2 2 2" xfId="9669" xr:uid="{8C8F2F16-65D0-449F-A278-9356B7716E9E}"/>
    <cellStyle name="20% - Accent4 4 3 2 3 2 2 3" xfId="9670" xr:uid="{4AA1E782-9BDA-4B6D-BA5B-83C1C0EDF122}"/>
    <cellStyle name="20% - Accent4 4 3 2 3 2 3" xfId="9671" xr:uid="{FF69726A-DADF-496A-8B50-3396788F0571}"/>
    <cellStyle name="20% - Accent4 4 3 2 3 2 3 2" xfId="9672" xr:uid="{A62CD968-11C1-42A2-8FAC-95FAD6A56503}"/>
    <cellStyle name="20% - Accent4 4 3 2 3 2 4" xfId="9673" xr:uid="{4FEDE57F-4A5E-49C5-82F2-AF80CC10AB60}"/>
    <cellStyle name="20% - Accent4 4 3 2 3 3" xfId="9674" xr:uid="{75005A70-06B4-4849-A3B3-134C3FBFE928}"/>
    <cellStyle name="20% - Accent4 4 3 2 3 3 2" xfId="9675" xr:uid="{D7F8E3F6-BE2A-4C19-B01A-194F48F2F973}"/>
    <cellStyle name="20% - Accent4 4 3 2 3 3 2 2" xfId="9676" xr:uid="{DC6A79C7-7B3A-4D7E-A78F-22FCE4333F46}"/>
    <cellStyle name="20% - Accent4 4 3 2 3 3 3" xfId="9677" xr:uid="{3A075E94-81A2-4C3A-A4CD-D3A7FF19067E}"/>
    <cellStyle name="20% - Accent4 4 3 2 3 4" xfId="9678" xr:uid="{8CEE6043-3309-4045-A39F-2E8D6020C706}"/>
    <cellStyle name="20% - Accent4 4 3 2 3 4 2" xfId="9679" xr:uid="{1CB05DFE-AF2E-43B6-93A9-41C88980BE09}"/>
    <cellStyle name="20% - Accent4 4 3 2 3 5" xfId="9680" xr:uid="{843C2123-A8C1-47E0-B1AB-9ABC6D6FD3BA}"/>
    <cellStyle name="20% - Accent4 4 3 2 3 5 2" xfId="9681" xr:uid="{660DED09-D563-4AD4-B4CB-B9421A406042}"/>
    <cellStyle name="20% - Accent4 4 3 2 3 6" xfId="9682" xr:uid="{536C2C58-E786-4722-8E41-B95245ED3F37}"/>
    <cellStyle name="20% - Accent4 4 3 2 3 7" xfId="9683" xr:uid="{1DBF6D78-C099-47C0-B9A1-26C1DFBC3C6D}"/>
    <cellStyle name="20% - Accent4 4 3 2 4" xfId="9684" xr:uid="{572F7C28-5157-420D-9E6A-AC7D6D348D06}"/>
    <cellStyle name="20% - Accent4 4 3 2 4 2" xfId="9685" xr:uid="{5A48F592-DE50-4530-9BBF-3DF1851544D9}"/>
    <cellStyle name="20% - Accent4 4 3 2 4 2 2" xfId="9686" xr:uid="{9F6D7153-42F4-45E5-9101-C1F4DD2EE70B}"/>
    <cellStyle name="20% - Accent4 4 3 2 4 2 2 2" xfId="9687" xr:uid="{35C15A03-AE15-41E4-A388-30BE5531EF02}"/>
    <cellStyle name="20% - Accent4 4 3 2 4 2 3" xfId="9688" xr:uid="{C57E36C9-9EF5-44DB-99D1-5121940C81D6}"/>
    <cellStyle name="20% - Accent4 4 3 2 4 3" xfId="9689" xr:uid="{918EDC9C-E2D6-4344-954D-1FD31DC22125}"/>
    <cellStyle name="20% - Accent4 4 3 2 4 3 2" xfId="9690" xr:uid="{EB6E9B67-27BD-4295-9AF3-69454A439C8A}"/>
    <cellStyle name="20% - Accent4 4 3 2 4 4" xfId="9691" xr:uid="{644398BE-3FF8-443A-93A8-39A30FA27AB9}"/>
    <cellStyle name="20% - Accent4 4 3 2 5" xfId="9692" xr:uid="{2140E457-BA0D-4696-B16E-CC9EE6B42188}"/>
    <cellStyle name="20% - Accent4 4 3 2 5 2" xfId="9693" xr:uid="{FDAC424E-2F36-432A-A962-F5068EC806F9}"/>
    <cellStyle name="20% - Accent4 4 3 2 5 2 2" xfId="9694" xr:uid="{F7FB1B5D-0255-4183-A1BF-45C31636750E}"/>
    <cellStyle name="20% - Accent4 4 3 2 5 3" xfId="9695" xr:uid="{B02340BC-CEEC-47D0-8813-2ABCB6E740CE}"/>
    <cellStyle name="20% - Accent4 4 3 2 6" xfId="9696" xr:uid="{E8ED7E96-FB59-4E21-88AB-105E1A1C4DDD}"/>
    <cellStyle name="20% - Accent4 4 3 2 6 2" xfId="9697" xr:uid="{F20A1631-7F0F-4FD7-94F9-10CACB265AC2}"/>
    <cellStyle name="20% - Accent4 4 3 2 7" xfId="9698" xr:uid="{08C2EB20-CCF8-44D3-8873-91FBCB676AA6}"/>
    <cellStyle name="20% - Accent4 4 3 2 7 2" xfId="9699" xr:uid="{6D718109-B821-4E99-AE7A-AC29A02AA300}"/>
    <cellStyle name="20% - Accent4 4 3 2 8" xfId="9700" xr:uid="{D6469622-EEEA-4F67-A8D2-89B773C5477D}"/>
    <cellStyle name="20% - Accent4 4 3 2 9" xfId="9701" xr:uid="{2B9580D3-E74F-46AB-B2E0-B98346BA6EF4}"/>
    <cellStyle name="20% - Accent4 4 3 3" xfId="9702" xr:uid="{72CF4B80-ED9F-41DA-91A6-4B28034A74D1}"/>
    <cellStyle name="20% - Accent4 4 3 3 2" xfId="9703" xr:uid="{3C20205C-C9FD-4073-87D6-2914E9A3A096}"/>
    <cellStyle name="20% - Accent4 4 3 3 2 2" xfId="9704" xr:uid="{89B5309E-EBC2-4B0C-86EB-758408C5210A}"/>
    <cellStyle name="20% - Accent4 4 3 3 2 2 2" xfId="9705" xr:uid="{69657C75-8D92-4BB7-8E2A-AA3075A9DAD3}"/>
    <cellStyle name="20% - Accent4 4 3 3 2 2 2 2" xfId="9706" xr:uid="{ECD83A32-F40F-46DD-91CE-ECF036F7055C}"/>
    <cellStyle name="20% - Accent4 4 3 3 2 2 2 2 2" xfId="9707" xr:uid="{CCDF8CE1-2F53-4026-B75A-24ABD62D9AF0}"/>
    <cellStyle name="20% - Accent4 4 3 3 2 2 2 3" xfId="9708" xr:uid="{4A0E7AA9-72F1-4BD3-ABDF-BF113FFD2AF0}"/>
    <cellStyle name="20% - Accent4 4 3 3 2 2 3" xfId="9709" xr:uid="{BAA8E3BE-38C5-4BFA-ADEC-57800ECA71DB}"/>
    <cellStyle name="20% - Accent4 4 3 3 2 2 3 2" xfId="9710" xr:uid="{53D6EFC9-133E-40E2-8C69-4D0567E16C8C}"/>
    <cellStyle name="20% - Accent4 4 3 3 2 2 4" xfId="9711" xr:uid="{8FC4FB0E-6ABA-4DA5-9B2D-8B00489A843E}"/>
    <cellStyle name="20% - Accent4 4 3 3 2 3" xfId="9712" xr:uid="{E013AE89-2A74-4455-A757-46DD33095B96}"/>
    <cellStyle name="20% - Accent4 4 3 3 2 3 2" xfId="9713" xr:uid="{20888B97-F8D2-43B9-9727-8CC101693ED8}"/>
    <cellStyle name="20% - Accent4 4 3 3 2 3 2 2" xfId="9714" xr:uid="{10E75839-16AA-4F99-B875-A94959743AFF}"/>
    <cellStyle name="20% - Accent4 4 3 3 2 3 3" xfId="9715" xr:uid="{9535098F-9F60-49AA-828D-B4918A4CAC75}"/>
    <cellStyle name="20% - Accent4 4 3 3 2 4" xfId="9716" xr:uid="{E7192314-8259-4D15-8D00-BBFC5D06E768}"/>
    <cellStyle name="20% - Accent4 4 3 3 2 4 2" xfId="9717" xr:uid="{A512645C-D790-44CC-A570-B403CB56E0C2}"/>
    <cellStyle name="20% - Accent4 4 3 3 2 5" xfId="9718" xr:uid="{36AA1E98-10FE-4C17-8BF1-7D8983CCAF68}"/>
    <cellStyle name="20% - Accent4 4 3 3 2 5 2" xfId="9719" xr:uid="{734D59EE-8309-4FBE-A622-06079C8AFC05}"/>
    <cellStyle name="20% - Accent4 4 3 3 2 6" xfId="9720" xr:uid="{55008F1E-BDF7-4888-AE17-95E1D6FB19CF}"/>
    <cellStyle name="20% - Accent4 4 3 3 2 7" xfId="9721" xr:uid="{AC065163-B5A2-4B31-816A-1E317365E548}"/>
    <cellStyle name="20% - Accent4 4 3 3 3" xfId="9722" xr:uid="{74E65DC7-77E9-4DA9-928F-22D2D0A79135}"/>
    <cellStyle name="20% - Accent4 4 3 3 3 2" xfId="9723" xr:uid="{CEAF43DE-D2D5-4742-ABF8-09421CB96B0F}"/>
    <cellStyle name="20% - Accent4 4 3 3 3 2 2" xfId="9724" xr:uid="{735F5D9E-E84D-4F07-B460-79ADF52370FB}"/>
    <cellStyle name="20% - Accent4 4 3 3 3 2 2 2" xfId="9725" xr:uid="{6996D91F-CAE3-4E36-B472-1B1C57D5568D}"/>
    <cellStyle name="20% - Accent4 4 3 3 3 2 2 2 2" xfId="9726" xr:uid="{0EB7A160-0BAD-4A14-A34F-6885FA5E955B}"/>
    <cellStyle name="20% - Accent4 4 3 3 3 2 2 3" xfId="9727" xr:uid="{E8B1A8F5-19A1-44DB-9B24-88BB7E6A8909}"/>
    <cellStyle name="20% - Accent4 4 3 3 3 2 3" xfId="9728" xr:uid="{F54A9174-F85D-4BD0-8E93-809609ACC29E}"/>
    <cellStyle name="20% - Accent4 4 3 3 3 2 3 2" xfId="9729" xr:uid="{62533614-C224-48E1-B10E-CE16828D3E78}"/>
    <cellStyle name="20% - Accent4 4 3 3 3 2 4" xfId="9730" xr:uid="{9CA6D1DF-2675-47FF-BB8C-359810D8DFFB}"/>
    <cellStyle name="20% - Accent4 4 3 3 3 3" xfId="9731" xr:uid="{08142945-9492-4230-ADB4-3636A2A978A9}"/>
    <cellStyle name="20% - Accent4 4 3 3 3 3 2" xfId="9732" xr:uid="{FB4CCD80-CD01-4DA3-8247-D950993BEF5A}"/>
    <cellStyle name="20% - Accent4 4 3 3 3 3 2 2" xfId="9733" xr:uid="{F6DBA5B3-2D99-4AD7-A07A-C45A9BB3C19A}"/>
    <cellStyle name="20% - Accent4 4 3 3 3 3 3" xfId="9734" xr:uid="{E9496F3F-BF65-452C-AB42-1E5CD4AD38A4}"/>
    <cellStyle name="20% - Accent4 4 3 3 3 4" xfId="9735" xr:uid="{081A4FD5-5101-4DCA-815D-0202D7B43276}"/>
    <cellStyle name="20% - Accent4 4 3 3 3 4 2" xfId="9736" xr:uid="{D77E5BF1-F83D-4E31-9F44-7D56052FE7FE}"/>
    <cellStyle name="20% - Accent4 4 3 3 3 5" xfId="9737" xr:uid="{98FE3D4F-965D-4873-A926-59B373CD6AC2}"/>
    <cellStyle name="20% - Accent4 4 3 3 4" xfId="9738" xr:uid="{CCEEA5E4-191C-468D-9D57-CB15548F207B}"/>
    <cellStyle name="20% - Accent4 4 3 3 4 2" xfId="9739" xr:uid="{E3CC1936-A78F-4925-9320-35258F9FE491}"/>
    <cellStyle name="20% - Accent4 4 3 3 4 2 2" xfId="9740" xr:uid="{9C8F9F2E-507F-4BB4-A35E-F5E87D6960C6}"/>
    <cellStyle name="20% - Accent4 4 3 3 4 2 2 2" xfId="9741" xr:uid="{EB273701-D84A-4B62-A88A-64EC78FD1024}"/>
    <cellStyle name="20% - Accent4 4 3 3 4 2 3" xfId="9742" xr:uid="{12C798B4-8487-4F2A-8BC0-D552F5747732}"/>
    <cellStyle name="20% - Accent4 4 3 3 4 3" xfId="9743" xr:uid="{B282A577-8F93-453D-A1E9-4D8D33E4ED40}"/>
    <cellStyle name="20% - Accent4 4 3 3 4 3 2" xfId="9744" xr:uid="{1FC1FCBD-467B-4027-9BE0-5733AEB39F67}"/>
    <cellStyle name="20% - Accent4 4 3 3 4 4" xfId="9745" xr:uid="{E2CC693D-AAD4-4F4A-AF93-27896CA580C2}"/>
    <cellStyle name="20% - Accent4 4 3 3 5" xfId="9746" xr:uid="{6F955DCE-8779-4C1C-B5ED-DCD2A1599D8C}"/>
    <cellStyle name="20% - Accent4 4 3 3 5 2" xfId="9747" xr:uid="{E51A456B-CC69-4BCA-AF24-9767D62C0EF9}"/>
    <cellStyle name="20% - Accent4 4 3 3 5 2 2" xfId="9748" xr:uid="{13057ECC-9E24-496C-AB30-D08F2D8DD6F9}"/>
    <cellStyle name="20% - Accent4 4 3 3 5 3" xfId="9749" xr:uid="{0DA2A09F-C8F6-4F23-9538-940C2A832E33}"/>
    <cellStyle name="20% - Accent4 4 3 3 6" xfId="9750" xr:uid="{93478531-2E5E-42F2-84DF-75A97CF43880}"/>
    <cellStyle name="20% - Accent4 4 3 3 6 2" xfId="9751" xr:uid="{3B55A86D-EFD2-4F24-9E14-E992DA24734C}"/>
    <cellStyle name="20% - Accent4 4 3 3 7" xfId="9752" xr:uid="{9E9BC758-3386-4EBA-9474-7822C991A944}"/>
    <cellStyle name="20% - Accent4 4 3 3 7 2" xfId="9753" xr:uid="{805C96BE-45D7-41DA-A1C8-7494704FA93B}"/>
    <cellStyle name="20% - Accent4 4 3 3 8" xfId="9754" xr:uid="{EA730C25-48FF-4502-AD4E-90413F584F96}"/>
    <cellStyle name="20% - Accent4 4 3 3 9" xfId="9755" xr:uid="{505C74A7-1A28-4D72-B0E0-A3C80C0FBD63}"/>
    <cellStyle name="20% - Accent4 4 3 4" xfId="9756" xr:uid="{B95FB582-E384-4725-A773-8DB18623A742}"/>
    <cellStyle name="20% - Accent4 4 3 4 2" xfId="9757" xr:uid="{E815088F-99FE-4CFD-BD9F-84EC8452D444}"/>
    <cellStyle name="20% - Accent4 4 3 4 2 2" xfId="9758" xr:uid="{45648D8E-1EEB-410F-AF9F-9406726C55F1}"/>
    <cellStyle name="20% - Accent4 4 3 4 2 2 2" xfId="9759" xr:uid="{6DC5ABD8-0C3F-4908-8AF6-BE3FF111E60B}"/>
    <cellStyle name="20% - Accent4 4 3 4 2 2 2 2" xfId="9760" xr:uid="{6DEFE621-0E4F-45F8-91BB-7C4A5DD21901}"/>
    <cellStyle name="20% - Accent4 4 3 4 2 2 3" xfId="9761" xr:uid="{FC0386B2-0677-4206-8710-58845EF82126}"/>
    <cellStyle name="20% - Accent4 4 3 4 2 3" xfId="9762" xr:uid="{264A071D-6531-4499-BE19-792726C6CD61}"/>
    <cellStyle name="20% - Accent4 4 3 4 2 3 2" xfId="9763" xr:uid="{27BF53C8-F36A-4AF7-8658-D36F86E3AE2E}"/>
    <cellStyle name="20% - Accent4 4 3 4 2 4" xfId="9764" xr:uid="{F8462207-7ED0-41B4-904B-A1C83C1DB777}"/>
    <cellStyle name="20% - Accent4 4 3 4 3" xfId="9765" xr:uid="{80819A5C-F95E-476F-B094-3151BC95A296}"/>
    <cellStyle name="20% - Accent4 4 3 4 3 2" xfId="9766" xr:uid="{5B65D3F6-5409-498F-913B-5BA98D8024D8}"/>
    <cellStyle name="20% - Accent4 4 3 4 3 2 2" xfId="9767" xr:uid="{7EE09961-6E30-4E04-A833-A7E8FE4A9492}"/>
    <cellStyle name="20% - Accent4 4 3 4 3 3" xfId="9768" xr:uid="{DB107CEB-E289-4ED8-BD0D-07F202240CDA}"/>
    <cellStyle name="20% - Accent4 4 3 4 4" xfId="9769" xr:uid="{6505DAEB-4171-4DEF-9EEF-94732648799A}"/>
    <cellStyle name="20% - Accent4 4 3 4 4 2" xfId="9770" xr:uid="{9C01341E-C461-4BBC-AB3A-2B8727C587DA}"/>
    <cellStyle name="20% - Accent4 4 3 4 5" xfId="9771" xr:uid="{4BB4E313-B061-4A42-BC76-D81D737C25E2}"/>
    <cellStyle name="20% - Accent4 4 3 4 5 2" xfId="9772" xr:uid="{0F866783-8AED-4141-B544-F86AA6632B77}"/>
    <cellStyle name="20% - Accent4 4 3 4 6" xfId="9773" xr:uid="{E630FBF6-B305-4F2D-B523-27B1A7017D6C}"/>
    <cellStyle name="20% - Accent4 4 3 4 7" xfId="9774" xr:uid="{59E99B7E-ACA6-493E-B5FA-21A467B348D1}"/>
    <cellStyle name="20% - Accent4 4 3 5" xfId="9775" xr:uid="{A5630D53-09D4-4890-BC69-476079C3E886}"/>
    <cellStyle name="20% - Accent4 4 3 5 2" xfId="9776" xr:uid="{679A83FD-FD27-48A4-ACF0-27D620870023}"/>
    <cellStyle name="20% - Accent4 4 3 5 2 2" xfId="9777" xr:uid="{98012530-57A8-4280-ABE8-03064B333B28}"/>
    <cellStyle name="20% - Accent4 4 3 5 2 2 2" xfId="9778" xr:uid="{D6FFD1A4-BA95-4E8C-91DF-CE80169FE268}"/>
    <cellStyle name="20% - Accent4 4 3 5 2 2 2 2" xfId="9779" xr:uid="{49B243E2-D2E7-4656-A6DE-5E90FED4E46F}"/>
    <cellStyle name="20% - Accent4 4 3 5 2 2 3" xfId="9780" xr:uid="{223493C3-2D92-43EB-8062-046E4939F7C3}"/>
    <cellStyle name="20% - Accent4 4 3 5 2 3" xfId="9781" xr:uid="{F44375E2-9B68-412E-AFCC-72F89DF24DAD}"/>
    <cellStyle name="20% - Accent4 4 3 5 2 3 2" xfId="9782" xr:uid="{86219405-0A3B-4186-9BBF-3D3A6FC1772B}"/>
    <cellStyle name="20% - Accent4 4 3 5 2 4" xfId="9783" xr:uid="{0FE975F2-30F6-439B-86C6-84EBB0276B47}"/>
    <cellStyle name="20% - Accent4 4 3 5 3" xfId="9784" xr:uid="{355AA78B-E9F4-4622-A2C3-2EA4248F5655}"/>
    <cellStyle name="20% - Accent4 4 3 5 3 2" xfId="9785" xr:uid="{F26483B0-B366-4745-9E0F-7688662AD79A}"/>
    <cellStyle name="20% - Accent4 4 3 5 3 2 2" xfId="9786" xr:uid="{2B20E923-C3CC-4CF4-8C12-8C2ED867C71B}"/>
    <cellStyle name="20% - Accent4 4 3 5 3 3" xfId="9787" xr:uid="{CEB40787-630A-495E-BEF0-0DEE4058655C}"/>
    <cellStyle name="20% - Accent4 4 3 5 4" xfId="9788" xr:uid="{E0EBE97A-825E-47AB-AF25-6B2DDBAE3C4A}"/>
    <cellStyle name="20% - Accent4 4 3 5 4 2" xfId="9789" xr:uid="{0A52316C-CA27-4C70-8D69-F9C10E45A541}"/>
    <cellStyle name="20% - Accent4 4 3 5 5" xfId="9790" xr:uid="{4F399064-3D0B-4CD8-BB49-82F3F6D1FA7C}"/>
    <cellStyle name="20% - Accent4 4 3 6" xfId="9791" xr:uid="{12310C87-ABAB-4AE9-B526-4EE345D02CE3}"/>
    <cellStyle name="20% - Accent4 4 3 6 2" xfId="9792" xr:uid="{CED6E1ED-66EE-4C95-BECD-7E2F98E66457}"/>
    <cellStyle name="20% - Accent4 4 3 6 2 2" xfId="9793" xr:uid="{5CDB9E3B-1799-4995-9FDC-FF804C270F61}"/>
    <cellStyle name="20% - Accent4 4 3 6 2 2 2" xfId="9794" xr:uid="{96782AC2-4275-4FAB-9774-D8CC5120B001}"/>
    <cellStyle name="20% - Accent4 4 3 6 2 2 2 2" xfId="9795" xr:uid="{761FF39E-30A1-408F-BC8B-DF3D8C80DD91}"/>
    <cellStyle name="20% - Accent4 4 3 6 2 2 3" xfId="9796" xr:uid="{7F36260A-A757-4824-AAD0-E1CEEFD4DE10}"/>
    <cellStyle name="20% - Accent4 4 3 6 2 3" xfId="9797" xr:uid="{C66965E4-EDD7-4486-ADFF-98CC5770D023}"/>
    <cellStyle name="20% - Accent4 4 3 6 2 3 2" xfId="9798" xr:uid="{04CE3A1B-428C-4BA8-AFCC-1F635A87FDE7}"/>
    <cellStyle name="20% - Accent4 4 3 6 2 4" xfId="9799" xr:uid="{F770CEF8-69DE-4AAD-815B-3A505F4E3873}"/>
    <cellStyle name="20% - Accent4 4 3 6 3" xfId="9800" xr:uid="{EDAA78CA-89DA-40FC-9B08-B168181109B4}"/>
    <cellStyle name="20% - Accent4 4 3 6 3 2" xfId="9801" xr:uid="{F3CF5E76-1F44-48CA-B2C4-23A90FB317D3}"/>
    <cellStyle name="20% - Accent4 4 3 6 3 2 2" xfId="9802" xr:uid="{B32E8321-0BF5-4B54-A402-4A9B92F00518}"/>
    <cellStyle name="20% - Accent4 4 3 6 3 3" xfId="9803" xr:uid="{38A7F093-00DB-435D-B909-ACF9D394E404}"/>
    <cellStyle name="20% - Accent4 4 3 6 4" xfId="9804" xr:uid="{ACB0DFF8-D131-4BBF-B791-BFFAC8CBE8ED}"/>
    <cellStyle name="20% - Accent4 4 3 6 4 2" xfId="9805" xr:uid="{26471A94-117F-445D-A074-B83A3438880C}"/>
    <cellStyle name="20% - Accent4 4 3 6 5" xfId="9806" xr:uid="{4FF911DE-7F7E-4D10-9BD7-E8AA95F0E02B}"/>
    <cellStyle name="20% - Accent4 4 3 7" xfId="9807" xr:uid="{82EAAE15-2EDA-4C80-8918-6D3C320124D3}"/>
    <cellStyle name="20% - Accent4 4 3 7 2" xfId="9808" xr:uid="{F08A2D0E-4B8A-48B9-82B3-A50B23A808F6}"/>
    <cellStyle name="20% - Accent4 4 3 7 2 2" xfId="9809" xr:uid="{990CD164-09E9-4712-93E3-34FC6831537E}"/>
    <cellStyle name="20% - Accent4 4 3 7 2 2 2" xfId="9810" xr:uid="{1CB1063B-6DA4-4101-A90F-84F41A71A6D9}"/>
    <cellStyle name="20% - Accent4 4 3 7 2 2 2 2" xfId="9811" xr:uid="{047F88E6-3A77-4A73-8E74-81C0189D82CC}"/>
    <cellStyle name="20% - Accent4 4 3 7 2 2 3" xfId="9812" xr:uid="{6A996A02-6B74-4D9D-91A9-90449EEDC9D5}"/>
    <cellStyle name="20% - Accent4 4 3 7 2 3" xfId="9813" xr:uid="{F3A29979-4796-466A-B529-A379CBE1CB37}"/>
    <cellStyle name="20% - Accent4 4 3 7 2 3 2" xfId="9814" xr:uid="{A8ACF682-9F00-4FDD-B9CE-E8BB141D14A2}"/>
    <cellStyle name="20% - Accent4 4 3 7 2 4" xfId="9815" xr:uid="{1313570F-C05C-44FE-A0F5-46C5E00DCE6A}"/>
    <cellStyle name="20% - Accent4 4 3 7 3" xfId="9816" xr:uid="{03228E4D-8D48-4342-B65C-A2BA7440F606}"/>
    <cellStyle name="20% - Accent4 4 3 7 3 2" xfId="9817" xr:uid="{986BD53A-D910-4990-BCE6-4FA353F4761E}"/>
    <cellStyle name="20% - Accent4 4 3 7 3 2 2" xfId="9818" xr:uid="{15779917-D968-491C-A31B-10CC697C80D6}"/>
    <cellStyle name="20% - Accent4 4 3 7 3 3" xfId="9819" xr:uid="{25073272-7893-4969-A56A-C1CD60266871}"/>
    <cellStyle name="20% - Accent4 4 3 7 4" xfId="9820" xr:uid="{4A218F24-5441-43CD-AFCC-AF48DEF6A9FE}"/>
    <cellStyle name="20% - Accent4 4 3 7 4 2" xfId="9821" xr:uid="{F6DD09C8-652A-4B68-833D-CA86E3DA1473}"/>
    <cellStyle name="20% - Accent4 4 3 7 5" xfId="9822" xr:uid="{F4FE95A4-21C4-4A9E-9580-D2C0E6378026}"/>
    <cellStyle name="20% - Accent4 4 3 8" xfId="9823" xr:uid="{8A0B45DD-3E30-4F4F-B203-10CB6F2341D8}"/>
    <cellStyle name="20% - Accent4 4 3 8 2" xfId="9824" xr:uid="{E2133AA4-0552-4EB8-9ACD-C76F0A4598BA}"/>
    <cellStyle name="20% - Accent4 4 3 8 2 2" xfId="9825" xr:uid="{B0C1B60A-D5EA-484F-8B43-1AA3F3DB6B9F}"/>
    <cellStyle name="20% - Accent4 4 3 8 2 2 2" xfId="9826" xr:uid="{5213A22E-474F-4101-B40C-393CB6022C24}"/>
    <cellStyle name="20% - Accent4 4 3 8 2 3" xfId="9827" xr:uid="{CFF7B1B1-F812-4800-8201-F9923405AED3}"/>
    <cellStyle name="20% - Accent4 4 3 8 3" xfId="9828" xr:uid="{217988A9-EB9B-4D40-9528-18578C57A03B}"/>
    <cellStyle name="20% - Accent4 4 3 8 3 2" xfId="9829" xr:uid="{39CDA2F6-BBCD-4AC7-AA75-822317B446A0}"/>
    <cellStyle name="20% - Accent4 4 3 8 4" xfId="9830" xr:uid="{7224C031-BD10-48FE-A026-DC1601996477}"/>
    <cellStyle name="20% - Accent4 4 3 9" xfId="9831" xr:uid="{1CF34D13-4717-4E33-A488-FB45D473DB1C}"/>
    <cellStyle name="20% - Accent4 4 3 9 2" xfId="9832" xr:uid="{770B7C14-7CC9-4CDF-858E-74DF6E45CE79}"/>
    <cellStyle name="20% - Accent4 4 3 9 2 2" xfId="9833" xr:uid="{FC5BE222-3195-4166-953E-4257A20C4D8D}"/>
    <cellStyle name="20% - Accent4 4 3 9 3" xfId="9834" xr:uid="{94C59556-DD2E-460B-8BD6-057AE88CA9C7}"/>
    <cellStyle name="20% - Accent4 4 3_Asset Register (new)" xfId="9835" xr:uid="{066AE68F-47F1-4E0E-82B2-39703D51ABDF}"/>
    <cellStyle name="20% - Accent4 4 4" xfId="9836" xr:uid="{6E780F5D-3B13-44C9-A1D0-CD846252215C}"/>
    <cellStyle name="20% - Accent4 4 4 10" xfId="9837" xr:uid="{E6BA1BBF-D090-4856-838A-BB1B3F2E1CFA}"/>
    <cellStyle name="20% - Accent4 4 4 11" xfId="9838" xr:uid="{CF82C5B7-EEAF-48C4-8CDD-73F1474286C6}"/>
    <cellStyle name="20% - Accent4 4 4 2" xfId="9839" xr:uid="{80C11A4E-3CBF-4046-AD76-7BDECBB8DE47}"/>
    <cellStyle name="20% - Accent4 4 4 2 2" xfId="9840" xr:uid="{840CC654-1009-448D-B354-2E8DD16D1DC5}"/>
    <cellStyle name="20% - Accent4 4 4 2 2 2" xfId="9841" xr:uid="{577E357F-E9AF-408E-917F-8BDB836923E6}"/>
    <cellStyle name="20% - Accent4 4 4 2 2 2 2" xfId="9842" xr:uid="{B793D754-2C8E-47F4-8A93-2FDAEA4F4AEB}"/>
    <cellStyle name="20% - Accent4 4 4 2 2 2 2 2" xfId="9843" xr:uid="{0896A804-87CE-4656-8E1F-83576717CE96}"/>
    <cellStyle name="20% - Accent4 4 4 2 2 2 3" xfId="9844" xr:uid="{91F73320-A2DC-4DFF-9802-302C24146D3B}"/>
    <cellStyle name="20% - Accent4 4 4 2 2 3" xfId="9845" xr:uid="{2F9CA0E1-FF19-4F48-A1C4-358B090AC38B}"/>
    <cellStyle name="20% - Accent4 4 4 2 2 3 2" xfId="9846" xr:uid="{E4DAF476-F5B2-47DA-B9E6-5A2ECC2625E0}"/>
    <cellStyle name="20% - Accent4 4 4 2 2 4" xfId="9847" xr:uid="{E57E73C4-1852-4BA1-AB6F-0631C81047C6}"/>
    <cellStyle name="20% - Accent4 4 4 2 2 4 2" xfId="9848" xr:uid="{1CA6A6B3-462C-4EA7-8BC7-0003A54C9F1F}"/>
    <cellStyle name="20% - Accent4 4 4 2 2 5" xfId="9849" xr:uid="{BBBAB1DE-47EB-4F2B-9674-595DDCFCD7BB}"/>
    <cellStyle name="20% - Accent4 4 4 2 2 6" xfId="9850" xr:uid="{4FB23F28-645A-425E-8EE0-89D78B630F23}"/>
    <cellStyle name="20% - Accent4 4 4 2 3" xfId="9851" xr:uid="{F93EE033-2451-44C2-BD86-942EFDFBA1EC}"/>
    <cellStyle name="20% - Accent4 4 4 2 3 2" xfId="9852" xr:uid="{D66092F2-C838-4F79-A9E9-459EE89E5A11}"/>
    <cellStyle name="20% - Accent4 4 4 2 3 2 2" xfId="9853" xr:uid="{F94CB80E-9CC5-48BF-94FA-EE0B958B3437}"/>
    <cellStyle name="20% - Accent4 4 4 2 3 3" xfId="9854" xr:uid="{D4E1C847-61E2-4725-BB9B-D2822068F992}"/>
    <cellStyle name="20% - Accent4 4 4 2 4" xfId="9855" xr:uid="{6ED91ADE-D508-40C8-ABDE-2C8957E4EC69}"/>
    <cellStyle name="20% - Accent4 4 4 2 4 2" xfId="9856" xr:uid="{B14727C7-D504-457A-899E-0476C143591B}"/>
    <cellStyle name="20% - Accent4 4 4 2 5" xfId="9857" xr:uid="{B869A508-8932-45E1-8F72-DDB84F5ECCDF}"/>
    <cellStyle name="20% - Accent4 4 4 2 5 2" xfId="9858" xr:uid="{B81ABBA5-05EA-45BB-94C9-BB5AF1EF8D03}"/>
    <cellStyle name="20% - Accent4 4 4 2 6" xfId="9859" xr:uid="{C46F92FD-01EB-4F1E-8601-B6004CF9A449}"/>
    <cellStyle name="20% - Accent4 4 4 2 7" xfId="9860" xr:uid="{E4EBC5BE-71A4-4FD3-A78B-56CDCF7277B0}"/>
    <cellStyle name="20% - Accent4 4 4 3" xfId="9861" xr:uid="{27220638-20EA-4B53-8322-9D466E53D09D}"/>
    <cellStyle name="20% - Accent4 4 4 3 2" xfId="9862" xr:uid="{ABAD6671-4927-46D3-BFF5-9C6C6E0C8636}"/>
    <cellStyle name="20% - Accent4 4 4 3 2 2" xfId="9863" xr:uid="{258F65AA-68AD-4345-BA67-83931DFC2B5B}"/>
    <cellStyle name="20% - Accent4 4 4 3 2 2 2" xfId="9864" xr:uid="{617C09B9-82EB-4F4A-87CC-C383CD32F792}"/>
    <cellStyle name="20% - Accent4 4 4 3 2 2 2 2" xfId="9865" xr:uid="{4BC3E187-D0FB-4AF5-BA8F-20EF38E40819}"/>
    <cellStyle name="20% - Accent4 4 4 3 2 2 3" xfId="9866" xr:uid="{A3D0640A-9526-4024-B333-125F3864215E}"/>
    <cellStyle name="20% - Accent4 4 4 3 2 3" xfId="9867" xr:uid="{71F06553-49E3-4E82-AA25-043807CF378D}"/>
    <cellStyle name="20% - Accent4 4 4 3 2 3 2" xfId="9868" xr:uid="{A99B79A7-60D1-482F-B336-887EC2765F8A}"/>
    <cellStyle name="20% - Accent4 4 4 3 2 4" xfId="9869" xr:uid="{0BE86435-B216-42DE-8573-C318E32DE3B4}"/>
    <cellStyle name="20% - Accent4 4 4 3 3" xfId="9870" xr:uid="{D8EEDCE5-C5B7-42B8-ACB4-333CFEEA2D7E}"/>
    <cellStyle name="20% - Accent4 4 4 3 3 2" xfId="9871" xr:uid="{8684C7BD-AD77-4FD9-AC6A-789BD31DFDF6}"/>
    <cellStyle name="20% - Accent4 4 4 3 3 2 2" xfId="9872" xr:uid="{5875BE38-68B5-4820-9BD2-FB7EA23FD63D}"/>
    <cellStyle name="20% - Accent4 4 4 3 3 3" xfId="9873" xr:uid="{E56F178C-695E-4DDD-A9B8-6D8F0CAF512F}"/>
    <cellStyle name="20% - Accent4 4 4 3 4" xfId="9874" xr:uid="{15B664DA-7066-48D3-857E-F62D3D9E18E7}"/>
    <cellStyle name="20% - Accent4 4 4 3 4 2" xfId="9875" xr:uid="{3CABCEC4-8DDE-4832-A214-41A335CAE30D}"/>
    <cellStyle name="20% - Accent4 4 4 3 5" xfId="9876" xr:uid="{04B6CACB-4C28-4C9A-B793-86232A2E1F91}"/>
    <cellStyle name="20% - Accent4 4 4 3 5 2" xfId="9877" xr:uid="{40CAFCBE-AB26-4E03-8C8A-0262FC400847}"/>
    <cellStyle name="20% - Accent4 4 4 3 6" xfId="9878" xr:uid="{818BE582-4601-4EFF-8D6D-47DAD50ABDDC}"/>
    <cellStyle name="20% - Accent4 4 4 3 7" xfId="9879" xr:uid="{40CD0862-6851-42DA-A7D1-4F3DA39A38BC}"/>
    <cellStyle name="20% - Accent4 4 4 4" xfId="9880" xr:uid="{FC733CC9-00C6-4337-9684-68FA83DF9ACF}"/>
    <cellStyle name="20% - Accent4 4 4 4 2" xfId="9881" xr:uid="{2734BA3F-2B36-4476-9E0D-631B3CD97947}"/>
    <cellStyle name="20% - Accent4 4 4 4 2 2" xfId="9882" xr:uid="{548248F6-EE74-437F-B7CE-58E3B12E0136}"/>
    <cellStyle name="20% - Accent4 4 4 4 2 2 2" xfId="9883" xr:uid="{8E221557-A3A4-43A4-A5C7-0B44B74528E2}"/>
    <cellStyle name="20% - Accent4 4 4 4 2 2 2 2" xfId="9884" xr:uid="{2F164C22-D3BB-4C9E-B5D7-4A86276A7AD0}"/>
    <cellStyle name="20% - Accent4 4 4 4 2 2 3" xfId="9885" xr:uid="{74054E5E-C492-484E-B4B6-5D7C02560327}"/>
    <cellStyle name="20% - Accent4 4 4 4 2 3" xfId="9886" xr:uid="{A991895D-6388-4E4E-B4A3-6C88F6461C6E}"/>
    <cellStyle name="20% - Accent4 4 4 4 2 3 2" xfId="9887" xr:uid="{9EFFE6BC-596A-4B9F-8E02-D1554B0F5393}"/>
    <cellStyle name="20% - Accent4 4 4 4 2 4" xfId="9888" xr:uid="{7DEC2BDB-1910-487F-8E2E-2147700016F3}"/>
    <cellStyle name="20% - Accent4 4 4 4 3" xfId="9889" xr:uid="{23BEE439-A8CF-423D-95E2-5D3BEDF1493F}"/>
    <cellStyle name="20% - Accent4 4 4 4 3 2" xfId="9890" xr:uid="{7943AE53-83BD-4B26-9DC3-93A1E7EEFBAC}"/>
    <cellStyle name="20% - Accent4 4 4 4 3 2 2" xfId="9891" xr:uid="{C9EAC32D-0043-4E03-B618-4669E6E8E070}"/>
    <cellStyle name="20% - Accent4 4 4 4 3 3" xfId="9892" xr:uid="{072B07FB-B60D-4483-AA21-C07B3561BF3B}"/>
    <cellStyle name="20% - Accent4 4 4 4 4" xfId="9893" xr:uid="{2E50A8E6-6A7B-4D55-A4F0-23544B2A452B}"/>
    <cellStyle name="20% - Accent4 4 4 4 4 2" xfId="9894" xr:uid="{1D14A878-4AE3-47BD-A146-2DBC1B7B2E5C}"/>
    <cellStyle name="20% - Accent4 4 4 4 5" xfId="9895" xr:uid="{51F8C672-5B9B-4AFC-988D-5ECF415ABFDD}"/>
    <cellStyle name="20% - Accent4 4 4 5" xfId="9896" xr:uid="{407B9FDC-A6D7-4D68-8475-FD832B71EEA1}"/>
    <cellStyle name="20% - Accent4 4 4 5 2" xfId="9897" xr:uid="{1F553289-6CB2-4A3C-BA40-99E7BBFF9440}"/>
    <cellStyle name="20% - Accent4 4 4 5 2 2" xfId="9898" xr:uid="{24A53867-327C-4EAE-9386-8CFC62B79DD9}"/>
    <cellStyle name="20% - Accent4 4 4 5 2 2 2" xfId="9899" xr:uid="{084F6BFE-BB34-4668-9777-329B498F4A77}"/>
    <cellStyle name="20% - Accent4 4 4 5 2 2 2 2" xfId="9900" xr:uid="{1A7B4678-218B-484F-BC2C-92FE6D33B8ED}"/>
    <cellStyle name="20% - Accent4 4 4 5 2 2 3" xfId="9901" xr:uid="{F1B8A3BA-D2CF-4E86-994D-DFC7922487CE}"/>
    <cellStyle name="20% - Accent4 4 4 5 2 3" xfId="9902" xr:uid="{44AEE397-B9A0-49F2-9736-4210064E748D}"/>
    <cellStyle name="20% - Accent4 4 4 5 2 3 2" xfId="9903" xr:uid="{839C0780-44C1-42C2-BB88-D62875171EF2}"/>
    <cellStyle name="20% - Accent4 4 4 5 2 4" xfId="9904" xr:uid="{46B1A316-73DC-48F9-B406-D97BE72CF7B8}"/>
    <cellStyle name="20% - Accent4 4 4 5 3" xfId="9905" xr:uid="{B9562AC5-E8FD-475F-A880-B251F71332B7}"/>
    <cellStyle name="20% - Accent4 4 4 5 3 2" xfId="9906" xr:uid="{2D63C8C3-125F-4255-A4FD-AAA594784190}"/>
    <cellStyle name="20% - Accent4 4 4 5 3 2 2" xfId="9907" xr:uid="{5F91D21E-D59A-45F1-8132-2C9FE3FC74BC}"/>
    <cellStyle name="20% - Accent4 4 4 5 3 3" xfId="9908" xr:uid="{127497C7-9239-4B27-86E5-B61EAFFD722A}"/>
    <cellStyle name="20% - Accent4 4 4 5 4" xfId="9909" xr:uid="{5A91B657-B533-413A-BE8D-9E22A8819602}"/>
    <cellStyle name="20% - Accent4 4 4 5 4 2" xfId="9910" xr:uid="{4589DC51-D48F-4FDE-8A9D-B819D9F8CB22}"/>
    <cellStyle name="20% - Accent4 4 4 5 5" xfId="9911" xr:uid="{7CF1EF01-62C9-4B7E-9FDC-B56E6886614D}"/>
    <cellStyle name="20% - Accent4 4 4 6" xfId="9912" xr:uid="{52CAA927-E18F-4836-8C40-6FB9D11F4608}"/>
    <cellStyle name="20% - Accent4 4 4 6 2" xfId="9913" xr:uid="{8A0220B6-A37B-49B4-9C80-C7D7C3FCD620}"/>
    <cellStyle name="20% - Accent4 4 4 6 2 2" xfId="9914" xr:uid="{C34213D6-5DE9-4E3E-A2C6-1D2C77113D13}"/>
    <cellStyle name="20% - Accent4 4 4 6 2 2 2" xfId="9915" xr:uid="{2C04BBB5-E1B4-4A1C-B1D8-E57097B052B1}"/>
    <cellStyle name="20% - Accent4 4 4 6 2 3" xfId="9916" xr:uid="{2F861351-8D01-4E75-902E-A1C5C0B85578}"/>
    <cellStyle name="20% - Accent4 4 4 6 3" xfId="9917" xr:uid="{DF3FEDAA-1AB8-4091-933F-67028006C0D0}"/>
    <cellStyle name="20% - Accent4 4 4 6 3 2" xfId="9918" xr:uid="{A652BFDC-B89E-4880-9787-231E5D898811}"/>
    <cellStyle name="20% - Accent4 4 4 6 4" xfId="9919" xr:uid="{BD236F89-B948-4D20-A6EB-28F03CFA938A}"/>
    <cellStyle name="20% - Accent4 4 4 7" xfId="9920" xr:uid="{5A6ACA58-2B99-4AD0-8A23-55E683FDDD8C}"/>
    <cellStyle name="20% - Accent4 4 4 7 2" xfId="9921" xr:uid="{FC251E6A-AC6D-479B-B790-CF74659C24CE}"/>
    <cellStyle name="20% - Accent4 4 4 7 2 2" xfId="9922" xr:uid="{31C229CD-B51F-4460-A56A-D249E30586B8}"/>
    <cellStyle name="20% - Accent4 4 4 7 3" xfId="9923" xr:uid="{6CEBDA10-F7E0-46D0-A45D-14CBAF08F037}"/>
    <cellStyle name="20% - Accent4 4 4 8" xfId="9924" xr:uid="{0F20BD88-B18A-493B-819D-0D5227F681B6}"/>
    <cellStyle name="20% - Accent4 4 4 8 2" xfId="9925" xr:uid="{5B03D1A5-1E6E-4C45-AFEC-15601D9DA71B}"/>
    <cellStyle name="20% - Accent4 4 4 9" xfId="9926" xr:uid="{892E71D2-77AB-491D-BB6A-A5F7035C9CE7}"/>
    <cellStyle name="20% - Accent4 4 4 9 2" xfId="9927" xr:uid="{87F3332F-1CEE-460B-A748-996DB8D39297}"/>
    <cellStyle name="20% - Accent4 4 5" xfId="9928" xr:uid="{13FC7A29-E99C-4DB7-BFD9-E7862A1A4FAB}"/>
    <cellStyle name="20% - Accent4 4 5 2" xfId="9929" xr:uid="{030D0340-A629-4437-92FC-2D9A18CC5C5D}"/>
    <cellStyle name="20% - Accent4 4 5 2 2" xfId="9930" xr:uid="{81A2E84A-451C-4557-84E6-A8ED27DDA1F9}"/>
    <cellStyle name="20% - Accent4 4 5 2 2 2" xfId="9931" xr:uid="{ADC89CA4-C94C-4989-9EE7-4425182811B7}"/>
    <cellStyle name="20% - Accent4 4 5 2 2 2 2" xfId="9932" xr:uid="{8BD04F4B-9D1B-4299-A9EA-8E68758BB66B}"/>
    <cellStyle name="20% - Accent4 4 5 2 2 2 2 2" xfId="9933" xr:uid="{12A724C8-2E4C-4BAB-9731-FD4AF0C61B9C}"/>
    <cellStyle name="20% - Accent4 4 5 2 2 2 3" xfId="9934" xr:uid="{12DB6CC6-54B7-45CA-8C9B-ACB7F35BA394}"/>
    <cellStyle name="20% - Accent4 4 5 2 2 3" xfId="9935" xr:uid="{D37B2B9A-DF26-4B29-AD94-3FF2C295C5E7}"/>
    <cellStyle name="20% - Accent4 4 5 2 2 3 2" xfId="9936" xr:uid="{55AFE8B6-9B83-4AA8-9F16-08DC7A6E47EE}"/>
    <cellStyle name="20% - Accent4 4 5 2 2 4" xfId="9937" xr:uid="{715A5D50-325F-4CD2-9DF3-D6461E223616}"/>
    <cellStyle name="20% - Accent4 4 5 2 3" xfId="9938" xr:uid="{946DA94A-DAE4-4DF3-B656-84110E330A65}"/>
    <cellStyle name="20% - Accent4 4 5 2 3 2" xfId="9939" xr:uid="{88D1F231-1C16-4A19-B651-A6ABF4CDCE49}"/>
    <cellStyle name="20% - Accent4 4 5 2 3 2 2" xfId="9940" xr:uid="{C90756C9-2598-49D4-83F1-F2968AF0F432}"/>
    <cellStyle name="20% - Accent4 4 5 2 3 3" xfId="9941" xr:uid="{AE40F8D1-7935-4418-9DAF-842374DBD7C7}"/>
    <cellStyle name="20% - Accent4 4 5 2 4" xfId="9942" xr:uid="{02839D66-681D-44CD-BEE2-729D501D6445}"/>
    <cellStyle name="20% - Accent4 4 5 2 4 2" xfId="9943" xr:uid="{557CCF1A-DA23-406D-B877-6F110FD309E3}"/>
    <cellStyle name="20% - Accent4 4 5 2 5" xfId="9944" xr:uid="{D0013991-6FA9-4126-A7DA-C860B3D8D738}"/>
    <cellStyle name="20% - Accent4 4 5 2 5 2" xfId="9945" xr:uid="{1694B890-71D1-4BB7-A890-4D67C29702FA}"/>
    <cellStyle name="20% - Accent4 4 5 2 6" xfId="9946" xr:uid="{B986FB4A-051A-4ADB-A6ED-8DCA5ED11ECF}"/>
    <cellStyle name="20% - Accent4 4 5 2 7" xfId="9947" xr:uid="{315BBCDD-CB92-4444-A5F9-943BA1049237}"/>
    <cellStyle name="20% - Accent4 4 5 3" xfId="9948" xr:uid="{48097832-D27C-4ABA-B0EF-C43B709FAAD0}"/>
    <cellStyle name="20% - Accent4 4 5 3 2" xfId="9949" xr:uid="{194856E1-9EBB-4F77-9EF9-C1998F82FCCF}"/>
    <cellStyle name="20% - Accent4 4 5 3 2 2" xfId="9950" xr:uid="{20056993-F5E2-49A0-AEF6-EFDFAFB502F6}"/>
    <cellStyle name="20% - Accent4 4 5 3 2 2 2" xfId="9951" xr:uid="{76E9FB92-B044-4360-A163-BE3F4D941AAE}"/>
    <cellStyle name="20% - Accent4 4 5 3 2 2 2 2" xfId="9952" xr:uid="{80F4DF2F-876A-4AAE-A3A5-2407460456FD}"/>
    <cellStyle name="20% - Accent4 4 5 3 2 2 3" xfId="9953" xr:uid="{D6BB3834-38C0-4EBB-B77E-EE10D3FC4787}"/>
    <cellStyle name="20% - Accent4 4 5 3 2 3" xfId="9954" xr:uid="{4A3382A3-0E2B-4AC7-8C0F-BCFEE445AE24}"/>
    <cellStyle name="20% - Accent4 4 5 3 2 3 2" xfId="9955" xr:uid="{1EE5EDE7-B55C-47F2-9189-8B86CCF21589}"/>
    <cellStyle name="20% - Accent4 4 5 3 2 4" xfId="9956" xr:uid="{16F6689A-7EC4-4319-A3BE-A82C920D3A12}"/>
    <cellStyle name="20% - Accent4 4 5 3 3" xfId="9957" xr:uid="{FEF25722-8085-4DFF-B888-27B98279B796}"/>
    <cellStyle name="20% - Accent4 4 5 3 3 2" xfId="9958" xr:uid="{F31FD8F8-546F-48A3-81A2-F6DD2C5F77D2}"/>
    <cellStyle name="20% - Accent4 4 5 3 3 2 2" xfId="9959" xr:uid="{2BCD1994-5609-404D-AD5D-01AC229DA0A3}"/>
    <cellStyle name="20% - Accent4 4 5 3 3 3" xfId="9960" xr:uid="{88726CCF-99D8-4113-BB13-7DD278AF8DE4}"/>
    <cellStyle name="20% - Accent4 4 5 3 4" xfId="9961" xr:uid="{CB3DBC62-BC1C-49E6-B998-15DA6A984970}"/>
    <cellStyle name="20% - Accent4 4 5 3 4 2" xfId="9962" xr:uid="{FBBA1EAC-064A-4602-B5FC-317A25BDC1D3}"/>
    <cellStyle name="20% - Accent4 4 5 3 5" xfId="9963" xr:uid="{D5E9C4F8-DEF0-48C1-922C-2A23EDEF8053}"/>
    <cellStyle name="20% - Accent4 4 5 4" xfId="9964" xr:uid="{1927D701-B3DA-45D2-AB99-6870356138D7}"/>
    <cellStyle name="20% - Accent4 4 5 4 2" xfId="9965" xr:uid="{C7554285-B5F0-44B9-8E11-5AA53C84E5E4}"/>
    <cellStyle name="20% - Accent4 4 5 4 2 2" xfId="9966" xr:uid="{94FF5810-5A1F-4DDC-9CD6-1E70C5387D62}"/>
    <cellStyle name="20% - Accent4 4 5 4 2 2 2" xfId="9967" xr:uid="{557B09A6-5907-49F3-8315-865619B2B11B}"/>
    <cellStyle name="20% - Accent4 4 5 4 2 3" xfId="9968" xr:uid="{68471AE5-8832-4E3E-A6BB-A8AE99B95F50}"/>
    <cellStyle name="20% - Accent4 4 5 4 3" xfId="9969" xr:uid="{C4922998-2015-4340-9774-58C83402DFB1}"/>
    <cellStyle name="20% - Accent4 4 5 4 3 2" xfId="9970" xr:uid="{1E244558-5414-47D1-98DF-B18289E2627C}"/>
    <cellStyle name="20% - Accent4 4 5 4 4" xfId="9971" xr:uid="{AD55C68C-D52A-46D3-8992-0A5185D316AD}"/>
    <cellStyle name="20% - Accent4 4 5 5" xfId="9972" xr:uid="{DA5EA7A0-1C53-4808-8B50-CA142B152BCE}"/>
    <cellStyle name="20% - Accent4 4 5 5 2" xfId="9973" xr:uid="{E2B9CB60-AA2F-4899-8779-2462A2F069D5}"/>
    <cellStyle name="20% - Accent4 4 5 5 2 2" xfId="9974" xr:uid="{4DB57AB3-821D-4F37-8DFE-5F3A1172D7DC}"/>
    <cellStyle name="20% - Accent4 4 5 5 3" xfId="9975" xr:uid="{D9A99DD5-3414-4FCD-B03A-CCCA39FA48AD}"/>
    <cellStyle name="20% - Accent4 4 5 6" xfId="9976" xr:uid="{AE25E339-127D-4E8B-9EC1-F0F760C72D9F}"/>
    <cellStyle name="20% - Accent4 4 5 6 2" xfId="9977" xr:uid="{B1950034-CC35-4BFF-9597-82481BCFE2CA}"/>
    <cellStyle name="20% - Accent4 4 5 7" xfId="9978" xr:uid="{7FF08DA0-8E12-4717-B750-10658D0396C6}"/>
    <cellStyle name="20% - Accent4 4 5 7 2" xfId="9979" xr:uid="{0220C203-31FD-45D5-97CD-9F3BEFBBDD0B}"/>
    <cellStyle name="20% - Accent4 4 5 8" xfId="9980" xr:uid="{FB64BA57-CBCA-4CAC-B6E9-D81262667F3D}"/>
    <cellStyle name="20% - Accent4 4 5 9" xfId="9981" xr:uid="{0D70E16D-ADF0-4933-B321-83130106DC41}"/>
    <cellStyle name="20% - Accent4 4 6" xfId="9982" xr:uid="{BE5FA297-E960-45A5-B3FE-2E279F9C8FFE}"/>
    <cellStyle name="20% - Accent4 4 6 2" xfId="9983" xr:uid="{50660366-3D73-4B19-A8F3-64889667E86E}"/>
    <cellStyle name="20% - Accent4 4 6 2 2" xfId="9984" xr:uid="{658C8B3A-F4E6-47AA-BD49-CD7C4FE0FA3E}"/>
    <cellStyle name="20% - Accent4 4 6 2 2 2" xfId="9985" xr:uid="{3FA81430-839E-45B6-BCEF-E071210C35B5}"/>
    <cellStyle name="20% - Accent4 4 6 2 2 2 2" xfId="9986" xr:uid="{724D5385-36FB-4267-80ED-5FD4DBA77BB1}"/>
    <cellStyle name="20% - Accent4 4 6 2 2 2 2 2" xfId="9987" xr:uid="{36EA30C2-3B2C-4B19-B080-F6CF5C871BC9}"/>
    <cellStyle name="20% - Accent4 4 6 2 2 2 3" xfId="9988" xr:uid="{17B14B44-E0CA-4E7D-BDA3-433EB8D7DACF}"/>
    <cellStyle name="20% - Accent4 4 6 2 2 3" xfId="9989" xr:uid="{A00991D6-DF26-4105-84F7-2807FC7DC067}"/>
    <cellStyle name="20% - Accent4 4 6 2 2 3 2" xfId="9990" xr:uid="{FA438FB5-A212-4343-A5C0-9DD61225EB79}"/>
    <cellStyle name="20% - Accent4 4 6 2 2 4" xfId="9991" xr:uid="{4E82B963-8B7E-47C4-B92F-FB995489A577}"/>
    <cellStyle name="20% - Accent4 4 6 2 3" xfId="9992" xr:uid="{2AC266A1-207B-4A57-91C0-B0ECF42D16FA}"/>
    <cellStyle name="20% - Accent4 4 6 2 3 2" xfId="9993" xr:uid="{80812846-C16F-4343-AE0B-7ADCE8CBC22F}"/>
    <cellStyle name="20% - Accent4 4 6 2 3 2 2" xfId="9994" xr:uid="{99BADD89-53E2-4AF8-A6A8-A2BC38C8C058}"/>
    <cellStyle name="20% - Accent4 4 6 2 3 3" xfId="9995" xr:uid="{D1D45253-6668-4043-BF91-9D1353FD956F}"/>
    <cellStyle name="20% - Accent4 4 6 2 4" xfId="9996" xr:uid="{95A86FF0-5F9D-463D-889E-550F8FED04D2}"/>
    <cellStyle name="20% - Accent4 4 6 2 4 2" xfId="9997" xr:uid="{BBAF1EB3-A890-4D3E-8C1B-529FB211F038}"/>
    <cellStyle name="20% - Accent4 4 6 2 5" xfId="9998" xr:uid="{92DDAD94-5694-4461-AD2E-A4808A988F8C}"/>
    <cellStyle name="20% - Accent4 4 6 3" xfId="9999" xr:uid="{B78C1EA5-6080-44A6-B6B7-C53A2A257719}"/>
    <cellStyle name="20% - Accent4 4 6 3 2" xfId="10000" xr:uid="{F545EFDA-58C5-4B89-B605-A6BDE506F5D3}"/>
    <cellStyle name="20% - Accent4 4 6 3 2 2" xfId="10001" xr:uid="{7CBFC69D-A9E1-4007-9987-5444BA6AC36C}"/>
    <cellStyle name="20% - Accent4 4 6 3 2 2 2" xfId="10002" xr:uid="{BB54FD4C-669F-4A6F-9165-7CF07C31D0B5}"/>
    <cellStyle name="20% - Accent4 4 6 3 2 3" xfId="10003" xr:uid="{62B8614D-743A-4899-9B58-6899E38AF4F1}"/>
    <cellStyle name="20% - Accent4 4 6 3 3" xfId="10004" xr:uid="{D1FA1D31-7585-45E0-A9B3-2B661FA26926}"/>
    <cellStyle name="20% - Accent4 4 6 3 3 2" xfId="10005" xr:uid="{EB64E3CF-940F-414B-A8D3-749E807D62AB}"/>
    <cellStyle name="20% - Accent4 4 6 3 4" xfId="10006" xr:uid="{40749B16-9EE1-41AE-8C41-CD52320753C3}"/>
    <cellStyle name="20% - Accent4 4 6 4" xfId="10007" xr:uid="{CA35D6F6-7312-4627-B0F8-8ACCF9247170}"/>
    <cellStyle name="20% - Accent4 4 6 4 2" xfId="10008" xr:uid="{DDEFF212-324D-4276-A9D5-DE930BB10BE4}"/>
    <cellStyle name="20% - Accent4 4 6 4 2 2" xfId="10009" xr:uid="{86D66F89-A326-4FDD-B35F-7E21269B0246}"/>
    <cellStyle name="20% - Accent4 4 6 4 3" xfId="10010" xr:uid="{3B898C64-B12D-495C-8302-8154C32BB7A8}"/>
    <cellStyle name="20% - Accent4 4 6 5" xfId="10011" xr:uid="{30183213-D518-49D8-878B-714AFD1BE386}"/>
    <cellStyle name="20% - Accent4 4 6 5 2" xfId="10012" xr:uid="{2C843F35-2202-4113-9126-B8AC5AB715D8}"/>
    <cellStyle name="20% - Accent4 4 6 6" xfId="10013" xr:uid="{A460D774-3CF0-4712-A71D-3F5D500C2709}"/>
    <cellStyle name="20% - Accent4 4 6 6 2" xfId="10014" xr:uid="{523765C8-AEB6-46A5-AEA9-AB662AC7D0B5}"/>
    <cellStyle name="20% - Accent4 4 6 7" xfId="10015" xr:uid="{7A45AD00-CC36-4E72-B218-F12D7B0A5420}"/>
    <cellStyle name="20% - Accent4 4 6 8" xfId="10016" xr:uid="{98482C81-56F6-41EF-84CE-53A2C3354D90}"/>
    <cellStyle name="20% - Accent4 4 7" xfId="10017" xr:uid="{E42402FB-B501-433B-85E6-1B162D21CB0F}"/>
    <cellStyle name="20% - Accent4 4 7 2" xfId="10018" xr:uid="{03E952F8-EBC7-4861-B567-588245BC9DE3}"/>
    <cellStyle name="20% - Accent4 4 7 2 2" xfId="10019" xr:uid="{DD448BB9-439B-41E7-A2FA-A639F5BDF7DD}"/>
    <cellStyle name="20% - Accent4 4 7 2 2 2" xfId="10020" xr:uid="{652F3E5A-2AE1-4908-B9BE-8D6637126527}"/>
    <cellStyle name="20% - Accent4 4 7 2 2 2 2" xfId="10021" xr:uid="{9202588F-1F74-47D9-839A-2FC8BA3C4865}"/>
    <cellStyle name="20% - Accent4 4 7 2 2 3" xfId="10022" xr:uid="{DE363D4F-B86D-432D-8211-A18B79A7771D}"/>
    <cellStyle name="20% - Accent4 4 7 2 3" xfId="10023" xr:uid="{A9FB426A-6BB9-429A-8A6E-86FB4021DF45}"/>
    <cellStyle name="20% - Accent4 4 7 2 3 2" xfId="10024" xr:uid="{2D5548E3-B26D-4A07-9C29-91A519EA48EF}"/>
    <cellStyle name="20% - Accent4 4 7 2 4" xfId="10025" xr:uid="{F6778625-54B4-474A-9D94-F4B5B33AD3C5}"/>
    <cellStyle name="20% - Accent4 4 7 3" xfId="10026" xr:uid="{4EB92E64-75C1-409B-8F57-979B584FF168}"/>
    <cellStyle name="20% - Accent4 4 7 3 2" xfId="10027" xr:uid="{A7EC666C-A66F-4F87-9822-0470C3BA5940}"/>
    <cellStyle name="20% - Accent4 4 7 3 2 2" xfId="10028" xr:uid="{C38E30E4-3B6A-401A-86EF-3F2C2683B17D}"/>
    <cellStyle name="20% - Accent4 4 7 3 3" xfId="10029" xr:uid="{69495B24-7E8C-4A71-BCF6-3CBEBEFAAA1C}"/>
    <cellStyle name="20% - Accent4 4 7 4" xfId="10030" xr:uid="{F532D294-0867-4BF2-AEAA-F77DF732714B}"/>
    <cellStyle name="20% - Accent4 4 7 4 2" xfId="10031" xr:uid="{DBC76C49-BAB7-4BBE-8E70-5771F6E5FE1F}"/>
    <cellStyle name="20% - Accent4 4 7 5" xfId="10032" xr:uid="{7334FE05-8E26-48F1-B3C9-F1F5813A5E2E}"/>
    <cellStyle name="20% - Accent4 4 8" xfId="10033" xr:uid="{85F172C5-CF3F-484C-9924-195A4E85ADB8}"/>
    <cellStyle name="20% - Accent4 4 8 2" xfId="10034" xr:uid="{E13C8814-1E94-48D6-B7AB-A5E4DCCFBD44}"/>
    <cellStyle name="20% - Accent4 4 8 2 2" xfId="10035" xr:uid="{F074BFB7-40CD-4837-8CD4-078A14AE8DED}"/>
    <cellStyle name="20% - Accent4 4 8 2 2 2" xfId="10036" xr:uid="{9B9DA586-7B8C-49C4-80E4-EA1D59E16360}"/>
    <cellStyle name="20% - Accent4 4 8 2 2 2 2" xfId="10037" xr:uid="{88115ABF-549A-4DBB-885E-4E5824EAA1B8}"/>
    <cellStyle name="20% - Accent4 4 8 2 2 3" xfId="10038" xr:uid="{9BE1F009-765F-4B80-80D5-4D0DF4A5BDB2}"/>
    <cellStyle name="20% - Accent4 4 8 2 3" xfId="10039" xr:uid="{CA122602-9112-4606-AF0A-7D11003DCE94}"/>
    <cellStyle name="20% - Accent4 4 8 2 3 2" xfId="10040" xr:uid="{C8F6FECB-6D43-4C33-82E6-4ED09A9F6BF8}"/>
    <cellStyle name="20% - Accent4 4 8 2 4" xfId="10041" xr:uid="{B543EFC0-2E92-4CD0-812D-1887819E2CCD}"/>
    <cellStyle name="20% - Accent4 4 8 3" xfId="10042" xr:uid="{44544BF3-8C7E-4E88-9594-3E0AEDB67D98}"/>
    <cellStyle name="20% - Accent4 4 8 3 2" xfId="10043" xr:uid="{DB572D5F-0F45-4F19-AD72-560AE75CBF71}"/>
    <cellStyle name="20% - Accent4 4 8 3 2 2" xfId="10044" xr:uid="{4D78D99D-8A08-42A1-9D8E-8064351CCD9C}"/>
    <cellStyle name="20% - Accent4 4 8 3 3" xfId="10045" xr:uid="{44103BB5-63E0-4ABA-8B54-09459133F4CB}"/>
    <cellStyle name="20% - Accent4 4 8 4" xfId="10046" xr:uid="{38D9F465-6394-488A-B1E3-AF93AD59DADD}"/>
    <cellStyle name="20% - Accent4 4 8 4 2" xfId="10047" xr:uid="{68A8AE16-ABAB-49B9-AE90-CFA982F9EB06}"/>
    <cellStyle name="20% - Accent4 4 8 5" xfId="10048" xr:uid="{1D14A8D7-B8F2-4672-9C76-0C9B2E64CDF2}"/>
    <cellStyle name="20% - Accent4 4 9" xfId="10049" xr:uid="{144F8FD3-988A-4029-9F68-38851F8D338E}"/>
    <cellStyle name="20% - Accent4 4 9 2" xfId="10050" xr:uid="{B12E6831-7FBA-469F-858E-CE7E248143EF}"/>
    <cellStyle name="20% - Accent4 4 9 2 2" xfId="10051" xr:uid="{16AED7E0-87B3-4BA2-BCC0-C6830F59D07E}"/>
    <cellStyle name="20% - Accent4 4 9 2 2 2" xfId="10052" xr:uid="{CF317E7F-E664-4450-9043-2DFC60DF33B1}"/>
    <cellStyle name="20% - Accent4 4 9 2 2 2 2" xfId="10053" xr:uid="{250F98F3-EFD1-4848-9A7F-2414CB9E77C9}"/>
    <cellStyle name="20% - Accent4 4 9 2 2 3" xfId="10054" xr:uid="{FFD8B8E0-DBC2-45F2-BA0D-23CC90F6A704}"/>
    <cellStyle name="20% - Accent4 4 9 2 3" xfId="10055" xr:uid="{E54E0E11-19EA-429C-BD6F-47055DB79E44}"/>
    <cellStyle name="20% - Accent4 4 9 2 3 2" xfId="10056" xr:uid="{179EC927-2E30-4ABC-A85F-653A0F753E71}"/>
    <cellStyle name="20% - Accent4 4 9 2 4" xfId="10057" xr:uid="{7CF9D5EB-7A42-4E38-94AD-02BFAEEB04F2}"/>
    <cellStyle name="20% - Accent4 4 9 3" xfId="10058" xr:uid="{B86CF826-B20B-490C-9710-C681D527F7C8}"/>
    <cellStyle name="20% - Accent4 4 9 3 2" xfId="10059" xr:uid="{60D82682-8268-46FC-9FCF-0C1C964CD764}"/>
    <cellStyle name="20% - Accent4 4 9 3 2 2" xfId="10060" xr:uid="{F927F8FD-6302-4C23-BF1D-6ED232F89CFC}"/>
    <cellStyle name="20% - Accent4 4 9 3 3" xfId="10061" xr:uid="{52D6DE01-B7E5-4B78-B299-9B09A0E72F9F}"/>
    <cellStyle name="20% - Accent4 4 9 4" xfId="10062" xr:uid="{F2DF74C7-E391-4380-9B1F-12DF6F032A39}"/>
    <cellStyle name="20% - Accent4 4 9 4 2" xfId="10063" xr:uid="{FBB7FC00-D656-43FC-80B4-F21ABAD570AF}"/>
    <cellStyle name="20% - Accent4 4 9 5" xfId="10064" xr:uid="{A9B2F527-34DB-4EBA-B176-39C1B289F1E9}"/>
    <cellStyle name="20% - Accent4 4_Asset Register (new)" xfId="10065" xr:uid="{B210ACA6-CB5F-46ED-8804-A5DEA0E4B5F6}"/>
    <cellStyle name="20% - Accent4 5" xfId="10066" xr:uid="{6495D1E9-C70F-4690-9DA4-2B653E1018FC}"/>
    <cellStyle name="20% - Accent4 5 10" xfId="10067" xr:uid="{69F00580-1528-4E72-AB88-31E4AE02905E}"/>
    <cellStyle name="20% - Accent4 5 10 2" xfId="10068" xr:uid="{E31164D3-4C31-4818-A016-6F9BA7568962}"/>
    <cellStyle name="20% - Accent4 5 11" xfId="10069" xr:uid="{23A8E6CE-57A7-47CD-9C95-1298CA6283E2}"/>
    <cellStyle name="20% - Accent4 5 12" xfId="10070" xr:uid="{E9B2C6F1-D661-4248-9540-93A4F845126C}"/>
    <cellStyle name="20% - Accent4 5 2" xfId="10071" xr:uid="{1F2630D2-4CB0-4047-9ACB-A2907343089C}"/>
    <cellStyle name="20% - Accent4 5 2 10" xfId="10072" xr:uid="{E4376D54-FF2B-4F28-8D96-962B8D843A0C}"/>
    <cellStyle name="20% - Accent4 5 2 11" xfId="10073" xr:uid="{6F6BFB0C-9626-4B28-94AA-51B358E72B1F}"/>
    <cellStyle name="20% - Accent4 5 2 2" xfId="10074" xr:uid="{E4E8B2BF-6FAA-466D-B764-4A5D1CD6DB1B}"/>
    <cellStyle name="20% - Accent4 5 2 2 2" xfId="10075" xr:uid="{0AE8595D-AE3D-4E74-B491-F35436C1EB27}"/>
    <cellStyle name="20% - Accent4 5 2 2 2 2" xfId="10076" xr:uid="{E824DAE9-D2F7-46CF-86EA-232B22A031A0}"/>
    <cellStyle name="20% - Accent4 5 2 2 2 2 2" xfId="10077" xr:uid="{50CBA13A-1591-4A10-98F0-AFAA30686190}"/>
    <cellStyle name="20% - Accent4 5 2 2 2 2 2 2" xfId="10078" xr:uid="{8E178705-A71E-449A-BE86-27CF309EF321}"/>
    <cellStyle name="20% - Accent4 5 2 2 2 2 3" xfId="10079" xr:uid="{39AFC8A8-708D-4DE2-A9E0-47F8681B8177}"/>
    <cellStyle name="20% - Accent4 5 2 2 2 3" xfId="10080" xr:uid="{119067DC-E788-487F-BE55-9383755672B6}"/>
    <cellStyle name="20% - Accent4 5 2 2 2 3 2" xfId="10081" xr:uid="{9CABC394-68B6-4A2D-9C83-8915E86B848B}"/>
    <cellStyle name="20% - Accent4 5 2 2 2 4" xfId="10082" xr:uid="{22B723C0-97C2-4A20-AED1-C103B3892813}"/>
    <cellStyle name="20% - Accent4 5 2 2 2 5" xfId="10083" xr:uid="{0A8BDA53-6F36-466C-90D4-B5EC9BE9EC5F}"/>
    <cellStyle name="20% - Accent4 5 2 2 3" xfId="10084" xr:uid="{C5CBC1B4-98B4-46D1-BEB1-D4DAF001C2A6}"/>
    <cellStyle name="20% - Accent4 5 2 2 3 2" xfId="10085" xr:uid="{94AB2D18-DE95-47ED-8245-43B93B2213F9}"/>
    <cellStyle name="20% - Accent4 5 2 2 3 2 2" xfId="10086" xr:uid="{CC93D9B2-821E-4BB3-87BF-6B3930D26A3E}"/>
    <cellStyle name="20% - Accent4 5 2 2 3 3" xfId="10087" xr:uid="{6AD56508-9B86-4549-9D8B-4186092B5D99}"/>
    <cellStyle name="20% - Accent4 5 2 2 4" xfId="10088" xr:uid="{76316B1A-4E42-4316-93BA-FF233D5C721A}"/>
    <cellStyle name="20% - Accent4 5 2 2 4 2" xfId="10089" xr:uid="{E12C78DB-8103-434C-96FD-32DA25978097}"/>
    <cellStyle name="20% - Accent4 5 2 2 5" xfId="10090" xr:uid="{64596E51-6E2C-4650-B841-072225DA6521}"/>
    <cellStyle name="20% - Accent4 5 2 2 5 2" xfId="10091" xr:uid="{C8C827C6-873A-4996-BB22-6C1AFB5905A5}"/>
    <cellStyle name="20% - Accent4 5 2 2 6" xfId="10092" xr:uid="{BFF49DC2-85CE-4133-9AB2-120E07E83921}"/>
    <cellStyle name="20% - Accent4 5 2 2 7" xfId="10093" xr:uid="{58DEA490-E15A-41CC-B210-64DEE339A78A}"/>
    <cellStyle name="20% - Accent4 5 2 3" xfId="10094" xr:uid="{569BF0E5-9B59-40F4-B30D-2CF09889B6A8}"/>
    <cellStyle name="20% - Accent4 5 2 3 2" xfId="10095" xr:uid="{EEDC7F29-618C-46E8-8B56-438F1F0E3691}"/>
    <cellStyle name="20% - Accent4 5 2 3 2 2" xfId="10096" xr:uid="{682389D0-450D-4363-BFB2-055642C89E0E}"/>
    <cellStyle name="20% - Accent4 5 2 3 2 2 2" xfId="10097" xr:uid="{ECB19A92-1C08-4B98-822D-FFD14E600ACB}"/>
    <cellStyle name="20% - Accent4 5 2 3 2 2 2 2" xfId="10098" xr:uid="{164603F8-AB98-4331-8A8A-ADB5907C37DB}"/>
    <cellStyle name="20% - Accent4 5 2 3 2 2 3" xfId="10099" xr:uid="{C075C6E6-C1D3-4BA9-92F0-79A59CEEBAD7}"/>
    <cellStyle name="20% - Accent4 5 2 3 2 3" xfId="10100" xr:uid="{95E9F9B4-74C2-4C84-899E-EB667C3A635D}"/>
    <cellStyle name="20% - Accent4 5 2 3 2 3 2" xfId="10101" xr:uid="{128B94CB-31CB-44EB-92DF-13C325EDEA61}"/>
    <cellStyle name="20% - Accent4 5 2 3 2 4" xfId="10102" xr:uid="{13833B94-AD83-4E6E-A0CD-7ADA51193485}"/>
    <cellStyle name="20% - Accent4 5 2 3 2 5" xfId="10103" xr:uid="{1D825A83-BF22-4F3E-AD7D-18219EB08BC2}"/>
    <cellStyle name="20% - Accent4 5 2 3 3" xfId="10104" xr:uid="{9FEEA007-DD01-469C-9270-093A2933505D}"/>
    <cellStyle name="20% - Accent4 5 2 3 3 2" xfId="10105" xr:uid="{416E8F0C-FF7D-4B8C-A7A5-D3B70B0B58DA}"/>
    <cellStyle name="20% - Accent4 5 2 3 3 2 2" xfId="10106" xr:uid="{FF72B9DD-CE74-421B-9D9F-1B0D3EAABEC7}"/>
    <cellStyle name="20% - Accent4 5 2 3 3 3" xfId="10107" xr:uid="{E74177F0-14E3-4F42-999F-0A05A42D9A88}"/>
    <cellStyle name="20% - Accent4 5 2 3 4" xfId="10108" xr:uid="{1E440CB3-F592-4B5C-B591-2052D7210F86}"/>
    <cellStyle name="20% - Accent4 5 2 3 4 2" xfId="10109" xr:uid="{A21C3607-647D-4196-BE7A-65BB65C2C476}"/>
    <cellStyle name="20% - Accent4 5 2 3 5" xfId="10110" xr:uid="{1047768B-5E6F-4428-924F-D0D7DA142ADE}"/>
    <cellStyle name="20% - Accent4 5 2 3 6" xfId="10111" xr:uid="{D666F004-79CF-4A31-82D0-A279ED7B5233}"/>
    <cellStyle name="20% - Accent4 5 2 4" xfId="10112" xr:uid="{E22EDFB5-D841-4770-BBEC-19120A1E7D80}"/>
    <cellStyle name="20% - Accent4 5 2 4 2" xfId="10113" xr:uid="{F0738B60-909A-4942-86C6-05A5242B564E}"/>
    <cellStyle name="20% - Accent4 5 2 4 2 2" xfId="10114" xr:uid="{71114260-675E-4C54-B2EF-55FAC17BBCAF}"/>
    <cellStyle name="20% - Accent4 5 2 4 2 2 2" xfId="10115" xr:uid="{9003DE75-BEA5-4A38-BCEE-8BDB8CC34375}"/>
    <cellStyle name="20% - Accent4 5 2 4 2 2 2 2" xfId="10116" xr:uid="{B585C001-57E8-4196-8661-3F0BDF6BDAD0}"/>
    <cellStyle name="20% - Accent4 5 2 4 2 2 3" xfId="10117" xr:uid="{D93A3330-0D3B-4EF8-8B2D-4B7DE4192CA7}"/>
    <cellStyle name="20% - Accent4 5 2 4 2 3" xfId="10118" xr:uid="{468B93BA-830F-4310-B41B-BD6D28A90C72}"/>
    <cellStyle name="20% - Accent4 5 2 4 2 3 2" xfId="10119" xr:uid="{4BBE0C28-A5D5-4867-A1B1-55CDC2D7647A}"/>
    <cellStyle name="20% - Accent4 5 2 4 2 4" xfId="10120" xr:uid="{FDCB182A-31E6-4AF3-908A-0E52F573FFBF}"/>
    <cellStyle name="20% - Accent4 5 2 4 3" xfId="10121" xr:uid="{CCA495EC-4C77-4271-A903-5F1436B777DC}"/>
    <cellStyle name="20% - Accent4 5 2 4 3 2" xfId="10122" xr:uid="{6416836E-E1D3-4E81-8274-E8DE7892CD26}"/>
    <cellStyle name="20% - Accent4 5 2 4 3 2 2" xfId="10123" xr:uid="{58EAF901-056D-4F86-9AC1-923BBEA9A807}"/>
    <cellStyle name="20% - Accent4 5 2 4 3 3" xfId="10124" xr:uid="{7D1D5103-C935-4373-9EF3-2AC873E93A8D}"/>
    <cellStyle name="20% - Accent4 5 2 4 4" xfId="10125" xr:uid="{C4F6C777-A292-44F4-A9CB-759F3D74F801}"/>
    <cellStyle name="20% - Accent4 5 2 4 4 2" xfId="10126" xr:uid="{44644B8E-A2A2-4A79-BB12-C17EAF6838B7}"/>
    <cellStyle name="20% - Accent4 5 2 4 5" xfId="10127" xr:uid="{55909B90-4BF3-474D-9453-D34CBA2EC157}"/>
    <cellStyle name="20% - Accent4 5 2 4 6" xfId="10128" xr:uid="{D43674CA-6DF5-4C7B-BF4B-0867C72F7836}"/>
    <cellStyle name="20% - Accent4 5 2 5" xfId="10129" xr:uid="{751A9C77-5086-4533-8F2E-6C6D71D301E5}"/>
    <cellStyle name="20% - Accent4 5 2 5 2" xfId="10130" xr:uid="{8B5B6912-7769-456E-AAF5-9418208DCD1C}"/>
    <cellStyle name="20% - Accent4 5 2 5 2 2" xfId="10131" xr:uid="{E4EAC6BF-EBAF-499E-A603-C8914F5C1654}"/>
    <cellStyle name="20% - Accent4 5 2 5 2 2 2" xfId="10132" xr:uid="{E478F43D-4EA4-4177-8BA7-AC77544E1E9A}"/>
    <cellStyle name="20% - Accent4 5 2 5 2 2 2 2" xfId="10133" xr:uid="{11F91738-D9C1-4C6B-9C70-8D7068FC549D}"/>
    <cellStyle name="20% - Accent4 5 2 5 2 2 3" xfId="10134" xr:uid="{44DB07FF-1DC3-4810-B6D0-7A5945EF1B4B}"/>
    <cellStyle name="20% - Accent4 5 2 5 2 3" xfId="10135" xr:uid="{798B5E2D-F70F-4D84-968F-4A3DE4A472F5}"/>
    <cellStyle name="20% - Accent4 5 2 5 2 3 2" xfId="10136" xr:uid="{93D298FA-EAAC-474C-BD5E-1D3C07FFE063}"/>
    <cellStyle name="20% - Accent4 5 2 5 2 4" xfId="10137" xr:uid="{24E30624-764F-4F7B-B25A-C782F679E1E8}"/>
    <cellStyle name="20% - Accent4 5 2 5 3" xfId="10138" xr:uid="{A613FD74-D233-4F4D-B3CC-00FAAA3FFAB5}"/>
    <cellStyle name="20% - Accent4 5 2 5 3 2" xfId="10139" xr:uid="{DF472D4A-154C-493A-B37A-2BE8F43EE926}"/>
    <cellStyle name="20% - Accent4 5 2 5 3 2 2" xfId="10140" xr:uid="{CF6DF816-F080-47C5-AAAD-565E8824ED4C}"/>
    <cellStyle name="20% - Accent4 5 2 5 3 3" xfId="10141" xr:uid="{CFEAEA59-7E87-45C7-9BC1-1B686AD2D008}"/>
    <cellStyle name="20% - Accent4 5 2 5 4" xfId="10142" xr:uid="{40BD6741-D6A2-4615-9358-CBA7FC416E05}"/>
    <cellStyle name="20% - Accent4 5 2 5 4 2" xfId="10143" xr:uid="{365CCA4D-2AB3-4E12-9278-EB258859AD56}"/>
    <cellStyle name="20% - Accent4 5 2 5 5" xfId="10144" xr:uid="{7F511434-6605-40BA-859F-5546ACFDAA20}"/>
    <cellStyle name="20% - Accent4 5 2 6" xfId="10145" xr:uid="{DBF15E3E-B301-465C-8AAB-89A136FFE26A}"/>
    <cellStyle name="20% - Accent4 5 2 6 2" xfId="10146" xr:uid="{3CD7FF52-560E-449B-8B4B-53F4A62889F9}"/>
    <cellStyle name="20% - Accent4 5 2 6 2 2" xfId="10147" xr:uid="{5B17D14A-853F-4284-9FF6-34D9E83CEF53}"/>
    <cellStyle name="20% - Accent4 5 2 6 2 2 2" xfId="10148" xr:uid="{064FD359-D1A0-4F0D-95B8-111073E8EF0D}"/>
    <cellStyle name="20% - Accent4 5 2 6 2 3" xfId="10149" xr:uid="{4FDC45BE-CF26-4FD9-890D-141FBCA0A191}"/>
    <cellStyle name="20% - Accent4 5 2 6 3" xfId="10150" xr:uid="{E145461C-BE4D-4AFA-BFA3-02D8C9BC3E91}"/>
    <cellStyle name="20% - Accent4 5 2 6 3 2" xfId="10151" xr:uid="{BA4B3120-41AE-4D98-88DD-EC28498A0655}"/>
    <cellStyle name="20% - Accent4 5 2 6 4" xfId="10152" xr:uid="{2FFE8937-8758-4F46-AA1C-7F215A407D2A}"/>
    <cellStyle name="20% - Accent4 5 2 7" xfId="10153" xr:uid="{F56DAD41-5419-41C2-BFCD-AF405DCAD4E4}"/>
    <cellStyle name="20% - Accent4 5 2 7 2" xfId="10154" xr:uid="{071E6729-4D76-4E92-B796-53B218740705}"/>
    <cellStyle name="20% - Accent4 5 2 7 2 2" xfId="10155" xr:uid="{0E066D0F-6536-4A9E-85A1-FCEFF1BF15CD}"/>
    <cellStyle name="20% - Accent4 5 2 7 3" xfId="10156" xr:uid="{CE71C002-51B1-4D2E-9005-4936349D8481}"/>
    <cellStyle name="20% - Accent4 5 2 8" xfId="10157" xr:uid="{9469D804-2982-4D26-B3FF-E4A92E8256B0}"/>
    <cellStyle name="20% - Accent4 5 2 8 2" xfId="10158" xr:uid="{6683C624-2A91-44EF-84AF-437BBB13DB06}"/>
    <cellStyle name="20% - Accent4 5 2 9" xfId="10159" xr:uid="{6BE46037-00BC-44FE-BE0C-D95D7FCA0631}"/>
    <cellStyle name="20% - Accent4 5 2 9 2" xfId="10160" xr:uid="{814B05CE-EE0B-45FE-A089-9639AC38176F}"/>
    <cellStyle name="20% - Accent4 5 3" xfId="10161" xr:uid="{CB06FE69-7707-4E99-9B9C-6C1B28FBF373}"/>
    <cellStyle name="20% - Accent4 5 3 2" xfId="10162" xr:uid="{7E5CB4E6-EF77-4B07-9FA0-975E0E1C6A31}"/>
    <cellStyle name="20% - Accent4 5 3 2 2" xfId="10163" xr:uid="{FCDDA3C6-0FD4-41B6-80E1-DE98E6228466}"/>
    <cellStyle name="20% - Accent4 5 3 2 2 2" xfId="10164" xr:uid="{1589EB58-0853-4768-B018-01AE7551333F}"/>
    <cellStyle name="20% - Accent4 5 3 2 2 2 2" xfId="10165" xr:uid="{2F3C1D32-562E-4326-A056-F0A679A7CE40}"/>
    <cellStyle name="20% - Accent4 5 3 2 2 3" xfId="10166" xr:uid="{8B608B40-DB0F-47A6-BC45-7C58531E6F60}"/>
    <cellStyle name="20% - Accent4 5 3 2 3" xfId="10167" xr:uid="{6E452FF1-8308-421B-A821-7EDD3578137E}"/>
    <cellStyle name="20% - Accent4 5 3 2 3 2" xfId="10168" xr:uid="{63C6EFF9-883A-49DD-84DC-E6CBC946183C}"/>
    <cellStyle name="20% - Accent4 5 3 2 4" xfId="10169" xr:uid="{B48F8D9C-C554-4145-8C40-428C3FE3A5BD}"/>
    <cellStyle name="20% - Accent4 5 3 2 5" xfId="10170" xr:uid="{357BCE0E-F71F-4046-B0F5-F72C434E0267}"/>
    <cellStyle name="20% - Accent4 5 3 3" xfId="10171" xr:uid="{40C1DC19-EF1E-48DB-A796-0FE66FAED0EB}"/>
    <cellStyle name="20% - Accent4 5 3 3 2" xfId="10172" xr:uid="{3BC5F286-010B-4DDA-A1A9-D8642358EAA1}"/>
    <cellStyle name="20% - Accent4 5 3 3 2 2" xfId="10173" xr:uid="{CFE8C26F-D4D6-40A0-86D2-5CD6D797585E}"/>
    <cellStyle name="20% - Accent4 5 3 3 3" xfId="10174" xr:uid="{37A7A137-4BDE-4463-8691-C58BA45DF753}"/>
    <cellStyle name="20% - Accent4 5 3 4" xfId="10175" xr:uid="{FA879229-6973-4F53-BCB3-5649EA87F99B}"/>
    <cellStyle name="20% - Accent4 5 3 4 2" xfId="10176" xr:uid="{E9B9BF6B-DE90-4CDA-8DA8-6ED0232C3C25}"/>
    <cellStyle name="20% - Accent4 5 3 5" xfId="10177" xr:uid="{66FA33BF-EE72-4C68-ACBF-2AE9383D106D}"/>
    <cellStyle name="20% - Accent4 5 3 5 2" xfId="10178" xr:uid="{127CB551-F46B-44BA-89A0-AE010F7FBA65}"/>
    <cellStyle name="20% - Accent4 5 3 6" xfId="10179" xr:uid="{D91132B4-F685-42DA-9586-FDFCBDE5B6CC}"/>
    <cellStyle name="20% - Accent4 5 3 7" xfId="10180" xr:uid="{78EBC756-8F35-4DEA-90E7-CCBEB82F84A8}"/>
    <cellStyle name="20% - Accent4 5 4" xfId="10181" xr:uid="{2B04007C-914F-4C58-A6A2-7D6044C917BE}"/>
    <cellStyle name="20% - Accent4 5 4 2" xfId="10182" xr:uid="{44EF7E95-DE75-439D-864D-AE3A56DA1743}"/>
    <cellStyle name="20% - Accent4 5 4 2 2" xfId="10183" xr:uid="{6ED5F9DE-F69F-449D-B71D-46FECE63400D}"/>
    <cellStyle name="20% - Accent4 5 4 2 2 2" xfId="10184" xr:uid="{71096ECD-BFA6-4ADC-8506-F9D20FCA16F0}"/>
    <cellStyle name="20% - Accent4 5 4 2 2 2 2" xfId="10185" xr:uid="{0C33863E-607F-4FF2-9E79-4FC07D756733}"/>
    <cellStyle name="20% - Accent4 5 4 2 2 3" xfId="10186" xr:uid="{0F91EA75-EC17-47F8-9F71-2AFC8E2B7BD8}"/>
    <cellStyle name="20% - Accent4 5 4 2 3" xfId="10187" xr:uid="{7BE0A9DD-E26A-417C-9F31-8EC6CE6D04E6}"/>
    <cellStyle name="20% - Accent4 5 4 2 3 2" xfId="10188" xr:uid="{EF9D2ACA-DEB3-462C-A894-B1AFF96E3473}"/>
    <cellStyle name="20% - Accent4 5 4 2 4" xfId="10189" xr:uid="{E86E0680-0C96-4F01-B456-A6A2E1996078}"/>
    <cellStyle name="20% - Accent4 5 4 2 5" xfId="10190" xr:uid="{BA2BAC99-0FE7-4D81-B91F-B5410470BD65}"/>
    <cellStyle name="20% - Accent4 5 4 3" xfId="10191" xr:uid="{01C96D36-4BB5-4679-BB1E-840EF266DF79}"/>
    <cellStyle name="20% - Accent4 5 4 3 2" xfId="10192" xr:uid="{AE9A40C8-2BA9-4D05-B641-6BC73FA8441B}"/>
    <cellStyle name="20% - Accent4 5 4 3 2 2" xfId="10193" xr:uid="{4B00B818-1B52-4F11-A1AA-0DABE87B0035}"/>
    <cellStyle name="20% - Accent4 5 4 3 3" xfId="10194" xr:uid="{6551207F-B907-45F7-8C22-D179068941FA}"/>
    <cellStyle name="20% - Accent4 5 4 4" xfId="10195" xr:uid="{28E5DA86-5406-4BA9-A21B-AE7B41791F01}"/>
    <cellStyle name="20% - Accent4 5 4 4 2" xfId="10196" xr:uid="{0962F7E2-5D20-413C-8689-5789FA12788E}"/>
    <cellStyle name="20% - Accent4 5 4 5" xfId="10197" xr:uid="{BD7613DA-0720-473E-9B78-D4223A148AE8}"/>
    <cellStyle name="20% - Accent4 5 4 6" xfId="10198" xr:uid="{F2FE7F90-38E6-4D21-A180-C79491CB232B}"/>
    <cellStyle name="20% - Accent4 5 5" xfId="10199" xr:uid="{6ADC4135-6D82-4146-9B97-2383C31D486F}"/>
    <cellStyle name="20% - Accent4 5 5 2" xfId="10200" xr:uid="{BA85297C-2B5F-4640-B538-82F52F535C1A}"/>
    <cellStyle name="20% - Accent4 5 5 2 2" xfId="10201" xr:uid="{8D4FD437-A492-44D7-8202-2AE9D517E61E}"/>
    <cellStyle name="20% - Accent4 5 5 2 2 2" xfId="10202" xr:uid="{5969EF86-053E-4C49-9457-1B7EF4AD1FA9}"/>
    <cellStyle name="20% - Accent4 5 5 2 2 2 2" xfId="10203" xr:uid="{D679EC4B-37A8-4CF5-8F77-9330A80AE38F}"/>
    <cellStyle name="20% - Accent4 5 5 2 2 3" xfId="10204" xr:uid="{9616996E-13D4-40EA-B61D-6B9A8BD1B8F4}"/>
    <cellStyle name="20% - Accent4 5 5 2 3" xfId="10205" xr:uid="{FEE0E80F-3974-4289-9E2D-A093DE7CF5D9}"/>
    <cellStyle name="20% - Accent4 5 5 2 3 2" xfId="10206" xr:uid="{F2E48191-6BDA-4B01-AFE8-9A21C7C7E4C8}"/>
    <cellStyle name="20% - Accent4 5 5 2 4" xfId="10207" xr:uid="{16C69A73-4DD2-4314-8C0A-B8FAC20D4A85}"/>
    <cellStyle name="20% - Accent4 5 5 3" xfId="10208" xr:uid="{33117513-C0B7-461E-B41B-28B8A59B718F}"/>
    <cellStyle name="20% - Accent4 5 5 3 2" xfId="10209" xr:uid="{CD3AAE64-D409-412D-AB58-5A9F932F6140}"/>
    <cellStyle name="20% - Accent4 5 5 3 2 2" xfId="10210" xr:uid="{6B00A52F-BE04-4F29-B2C3-272788BF7B20}"/>
    <cellStyle name="20% - Accent4 5 5 3 3" xfId="10211" xr:uid="{FD191C01-FB1C-40A2-9917-724F156B9677}"/>
    <cellStyle name="20% - Accent4 5 5 4" xfId="10212" xr:uid="{CD2AD59D-70BB-40CD-A183-3C0CB16D4196}"/>
    <cellStyle name="20% - Accent4 5 5 4 2" xfId="10213" xr:uid="{19859DBB-C2CD-480F-A4E8-E3840BB27968}"/>
    <cellStyle name="20% - Accent4 5 5 5" xfId="10214" xr:uid="{201CD8BE-BE9C-424B-BAEF-0960AF8E59F5}"/>
    <cellStyle name="20% - Accent4 5 5 6" xfId="10215" xr:uid="{3F78216D-2939-47D7-82E0-0FCDA496FB20}"/>
    <cellStyle name="20% - Accent4 5 6" xfId="10216" xr:uid="{5DC32A02-B60D-4F0C-AA62-03A77446098A}"/>
    <cellStyle name="20% - Accent4 5 6 2" xfId="10217" xr:uid="{D03B6E3A-32F5-4CDF-ACC7-13F486D7FEEF}"/>
    <cellStyle name="20% - Accent4 5 6 2 2" xfId="10218" xr:uid="{83A632E8-00B4-456F-AE1A-15D9AD96AE3F}"/>
    <cellStyle name="20% - Accent4 5 6 2 2 2" xfId="10219" xr:uid="{DC9B11BF-05AF-4B50-9F9D-C11298982211}"/>
    <cellStyle name="20% - Accent4 5 6 2 2 2 2" xfId="10220" xr:uid="{D3E2CB10-8CF9-41F9-BC99-1D8E294D2FF6}"/>
    <cellStyle name="20% - Accent4 5 6 2 2 3" xfId="10221" xr:uid="{222DBAB9-257D-40D7-BD1C-797CF31BD545}"/>
    <cellStyle name="20% - Accent4 5 6 2 3" xfId="10222" xr:uid="{928F8A61-83CF-47BB-811F-EF254AAFCD57}"/>
    <cellStyle name="20% - Accent4 5 6 2 3 2" xfId="10223" xr:uid="{39201EF4-23B7-442F-9208-8FAAE53006E8}"/>
    <cellStyle name="20% - Accent4 5 6 2 4" xfId="10224" xr:uid="{CF0E21B0-0B02-4985-8DCF-480E01C82CB9}"/>
    <cellStyle name="20% - Accent4 5 6 3" xfId="10225" xr:uid="{33BFE2E5-F52D-47AC-95E0-51B5EE5B839F}"/>
    <cellStyle name="20% - Accent4 5 6 3 2" xfId="10226" xr:uid="{C09480BB-9203-45E0-A0ED-E0503737D480}"/>
    <cellStyle name="20% - Accent4 5 6 3 2 2" xfId="10227" xr:uid="{1B2315B3-5FA8-4FB7-9EFF-AA0D0D38EEA3}"/>
    <cellStyle name="20% - Accent4 5 6 3 3" xfId="10228" xr:uid="{26D5A840-598F-45F4-A0E5-039EB8081886}"/>
    <cellStyle name="20% - Accent4 5 6 4" xfId="10229" xr:uid="{90836BAE-8EFE-4987-824F-BC653456FDA3}"/>
    <cellStyle name="20% - Accent4 5 6 4 2" xfId="10230" xr:uid="{4C915A57-A8DA-4D77-A30C-B797E2A5BD98}"/>
    <cellStyle name="20% - Accent4 5 6 5" xfId="10231" xr:uid="{3FEC08F0-1825-4BFF-9C13-FA81609AE167}"/>
    <cellStyle name="20% - Accent4 5 7" xfId="10232" xr:uid="{EC1DFADB-18BA-42BE-906F-86717AA63FAE}"/>
    <cellStyle name="20% - Accent4 5 7 2" xfId="10233" xr:uid="{2C77957A-DF2D-4C18-9A88-99A4473C4B18}"/>
    <cellStyle name="20% - Accent4 5 7 2 2" xfId="10234" xr:uid="{7D10DDC9-4EFF-4071-8878-250F07D229C5}"/>
    <cellStyle name="20% - Accent4 5 7 2 2 2" xfId="10235" xr:uid="{E4708244-EE73-4747-9E92-043856E62E86}"/>
    <cellStyle name="20% - Accent4 5 7 2 3" xfId="10236" xr:uid="{5433C97C-FF6C-4981-B723-7903A61DF982}"/>
    <cellStyle name="20% - Accent4 5 7 3" xfId="10237" xr:uid="{79B18BCE-0531-48BA-A04B-907B9B124946}"/>
    <cellStyle name="20% - Accent4 5 7 3 2" xfId="10238" xr:uid="{2A5C4199-4C78-4127-9588-961B5E7B3CA6}"/>
    <cellStyle name="20% - Accent4 5 7 4" xfId="10239" xr:uid="{E2C2D9A7-4040-41CB-BDB1-0BFCD65F1E9F}"/>
    <cellStyle name="20% - Accent4 5 8" xfId="10240" xr:uid="{39C6A96E-DAE7-4BA8-974B-6294967347C2}"/>
    <cellStyle name="20% - Accent4 5 8 2" xfId="10241" xr:uid="{9DC365EA-44B2-4E83-851B-5E4EDE553573}"/>
    <cellStyle name="20% - Accent4 5 8 2 2" xfId="10242" xr:uid="{09D02817-4415-4480-A5AB-68211ED31553}"/>
    <cellStyle name="20% - Accent4 5 8 3" xfId="10243" xr:uid="{B5750B21-2502-4662-9903-DA6215198A76}"/>
    <cellStyle name="20% - Accent4 5 9" xfId="10244" xr:uid="{BB055AC7-B4D0-4E0E-A996-5D5656DCFC10}"/>
    <cellStyle name="20% - Accent4 5 9 2" xfId="10245" xr:uid="{16F4E560-D1F4-4C89-A895-41869B111C8D}"/>
    <cellStyle name="20% - Accent4 6" xfId="10246" xr:uid="{C9C55CA0-AFCC-460A-9D4F-386F0455DE25}"/>
    <cellStyle name="20% - Accent4 6 10" xfId="10247" xr:uid="{A30AEF6E-D7E9-4E83-9C42-5424D67A5B56}"/>
    <cellStyle name="20% - Accent4 6 10 2" xfId="10248" xr:uid="{3383854A-DD77-4B47-810F-9526B0980658}"/>
    <cellStyle name="20% - Accent4 6 11" xfId="10249" xr:uid="{143FA179-C607-4845-A455-DE4A7A41DEA5}"/>
    <cellStyle name="20% - Accent4 6 12" xfId="10250" xr:uid="{2A292AD7-76AC-4A74-B254-023B52986AE2}"/>
    <cellStyle name="20% - Accent4 6 2" xfId="10251" xr:uid="{95D33065-4659-4BBF-94DF-DB3DF7B7DFD5}"/>
    <cellStyle name="20% - Accent4 6 2 10" xfId="10252" xr:uid="{84C121FD-90B1-4E11-8551-47CA76EE597A}"/>
    <cellStyle name="20% - Accent4 6 2 11" xfId="10253" xr:uid="{16215BA0-8D17-4118-858E-07B009A8A62D}"/>
    <cellStyle name="20% - Accent4 6 2 2" xfId="10254" xr:uid="{E7C5AE02-A455-41C6-8BF1-4AF2D55511B2}"/>
    <cellStyle name="20% - Accent4 6 2 2 2" xfId="10255" xr:uid="{23FDF429-EE7F-46D0-90AB-8721015F5B92}"/>
    <cellStyle name="20% - Accent4 6 2 2 2 2" xfId="10256" xr:uid="{2C1D4B73-6BE1-4CBF-8BD3-8731DA3A6421}"/>
    <cellStyle name="20% - Accent4 6 2 2 2 2 2" xfId="10257" xr:uid="{A86D5F2A-359B-49CF-8D21-8320417BF1A3}"/>
    <cellStyle name="20% - Accent4 6 2 2 2 2 2 2" xfId="10258" xr:uid="{5139D218-4036-47ED-9B47-F45213113AEF}"/>
    <cellStyle name="20% - Accent4 6 2 2 2 2 3" xfId="10259" xr:uid="{69959522-4224-4BD5-BD77-185ACA58D580}"/>
    <cellStyle name="20% - Accent4 6 2 2 2 3" xfId="10260" xr:uid="{BC70A4F2-A322-4764-9D83-F7A8DB578819}"/>
    <cellStyle name="20% - Accent4 6 2 2 2 3 2" xfId="10261" xr:uid="{B89CFA08-85B5-424D-8C3F-777586BE3C82}"/>
    <cellStyle name="20% - Accent4 6 2 2 2 4" xfId="10262" xr:uid="{12F76BA0-56C8-4980-A639-13420132B73C}"/>
    <cellStyle name="20% - Accent4 6 2 2 2 5" xfId="10263" xr:uid="{DCBA2D13-7CFB-49D8-9AC2-171E154F32E5}"/>
    <cellStyle name="20% - Accent4 6 2 2 3" xfId="10264" xr:uid="{146DCC75-3C3A-4505-A069-381E74991AA8}"/>
    <cellStyle name="20% - Accent4 6 2 2 3 2" xfId="10265" xr:uid="{66F8FDFF-849B-4D46-9684-8EDDB3426F6F}"/>
    <cellStyle name="20% - Accent4 6 2 2 3 2 2" xfId="10266" xr:uid="{F6106337-2D28-409A-ADAC-5789A498B228}"/>
    <cellStyle name="20% - Accent4 6 2 2 3 3" xfId="10267" xr:uid="{3BF922EF-BF0A-40F5-AAD8-D6CE51DBA125}"/>
    <cellStyle name="20% - Accent4 6 2 2 4" xfId="10268" xr:uid="{33011A86-C69F-4678-B301-1D009A544D3B}"/>
    <cellStyle name="20% - Accent4 6 2 2 4 2" xfId="10269" xr:uid="{EA8B0029-3F2E-46E4-BDE6-E0ABD515D4DD}"/>
    <cellStyle name="20% - Accent4 6 2 2 5" xfId="10270" xr:uid="{CA78A6BA-FE7E-4FF3-953A-22BDC6CE3F3A}"/>
    <cellStyle name="20% - Accent4 6 2 2 6" xfId="10271" xr:uid="{252F6119-35F1-45F6-B7CE-31CC731D6C7E}"/>
    <cellStyle name="20% - Accent4 6 2 3" xfId="10272" xr:uid="{3E3CEE20-FAC9-44C1-BE6A-4D823E5F7640}"/>
    <cellStyle name="20% - Accent4 6 2 3 2" xfId="10273" xr:uid="{6D4CC5DC-CEC7-47D1-A4D0-340067BDD8CA}"/>
    <cellStyle name="20% - Accent4 6 2 3 2 2" xfId="10274" xr:uid="{EC582B70-9604-402B-B31D-7E6E36B40DF8}"/>
    <cellStyle name="20% - Accent4 6 2 3 2 2 2" xfId="10275" xr:uid="{D1A8BB9C-A822-4CF2-A552-792ACF14364A}"/>
    <cellStyle name="20% - Accent4 6 2 3 2 2 2 2" xfId="10276" xr:uid="{BCDD8E34-133B-4826-9381-9AA5327AFC18}"/>
    <cellStyle name="20% - Accent4 6 2 3 2 2 3" xfId="10277" xr:uid="{63542322-2719-4FC8-8CFA-919B85C5CD53}"/>
    <cellStyle name="20% - Accent4 6 2 3 2 3" xfId="10278" xr:uid="{CDD7ECC9-9808-4C29-8C5A-2AA72A6DC735}"/>
    <cellStyle name="20% - Accent4 6 2 3 2 3 2" xfId="10279" xr:uid="{8D334C2A-D2B6-47EE-ACC9-6758E3D50FA7}"/>
    <cellStyle name="20% - Accent4 6 2 3 2 4" xfId="10280" xr:uid="{9C2B137D-EC5E-4041-B8EE-3F0C7465ACCF}"/>
    <cellStyle name="20% - Accent4 6 2 3 2 5" xfId="10281" xr:uid="{A293F09D-DF0A-47FB-9D3E-73395DF139C3}"/>
    <cellStyle name="20% - Accent4 6 2 3 3" xfId="10282" xr:uid="{1C4DAF8D-E8F5-4855-BD7D-F9D4B9587DAA}"/>
    <cellStyle name="20% - Accent4 6 2 3 3 2" xfId="10283" xr:uid="{E5DB6F76-E44B-4311-9741-A1984BC3A469}"/>
    <cellStyle name="20% - Accent4 6 2 3 3 2 2" xfId="10284" xr:uid="{2FF25364-70B6-498D-A9E6-861D0A185666}"/>
    <cellStyle name="20% - Accent4 6 2 3 3 3" xfId="10285" xr:uid="{60A0C996-3728-4E71-92A4-928286888512}"/>
    <cellStyle name="20% - Accent4 6 2 3 4" xfId="10286" xr:uid="{28BC5279-E142-4D22-9770-1A4F27736A05}"/>
    <cellStyle name="20% - Accent4 6 2 3 4 2" xfId="10287" xr:uid="{5F14D3DD-C5A3-4B3E-911C-B4699E570315}"/>
    <cellStyle name="20% - Accent4 6 2 3 5" xfId="10288" xr:uid="{4B6305BF-7871-457E-975B-7516DDAEA809}"/>
    <cellStyle name="20% - Accent4 6 2 3 6" xfId="10289" xr:uid="{B997122D-014A-452B-96D6-C8B4F8F28E58}"/>
    <cellStyle name="20% - Accent4 6 2 4" xfId="10290" xr:uid="{DD69B114-37C6-4EBD-A68B-F3DDF2674F09}"/>
    <cellStyle name="20% - Accent4 6 2 4 2" xfId="10291" xr:uid="{2DE6B97B-97FD-4BEB-A476-C5F5CEAFFA40}"/>
    <cellStyle name="20% - Accent4 6 2 4 2 2" xfId="10292" xr:uid="{2DA71F9C-F6C4-42F9-BC3C-FF3060F2DB11}"/>
    <cellStyle name="20% - Accent4 6 2 4 2 2 2" xfId="10293" xr:uid="{C3ED9EA0-971B-4D9D-ABD2-E4F12FB1436E}"/>
    <cellStyle name="20% - Accent4 6 2 4 2 2 2 2" xfId="10294" xr:uid="{98B9D4B9-E4D2-443F-A0D5-0706B7D1CA88}"/>
    <cellStyle name="20% - Accent4 6 2 4 2 2 3" xfId="10295" xr:uid="{7DBE8401-97B0-41AF-83A8-5B4C09622E74}"/>
    <cellStyle name="20% - Accent4 6 2 4 2 3" xfId="10296" xr:uid="{7246839F-D156-4CE7-B9BE-AE505993CFFD}"/>
    <cellStyle name="20% - Accent4 6 2 4 2 3 2" xfId="10297" xr:uid="{FAE17F56-8582-4131-B893-74E0814947E5}"/>
    <cellStyle name="20% - Accent4 6 2 4 2 4" xfId="10298" xr:uid="{77D6792A-AA04-4A0A-BCA2-AC9152113DE9}"/>
    <cellStyle name="20% - Accent4 6 2 4 3" xfId="10299" xr:uid="{7F7B3603-5ED8-4A3F-8BF3-FEE831D3577A}"/>
    <cellStyle name="20% - Accent4 6 2 4 3 2" xfId="10300" xr:uid="{16F7D9FA-2C27-484A-8C0A-F0182FA572D6}"/>
    <cellStyle name="20% - Accent4 6 2 4 3 2 2" xfId="10301" xr:uid="{95BB60A6-1E44-4A06-A80C-3BAF594018AA}"/>
    <cellStyle name="20% - Accent4 6 2 4 3 3" xfId="10302" xr:uid="{B53B8488-71F6-4E17-8B6F-EEB35DC7BCF9}"/>
    <cellStyle name="20% - Accent4 6 2 4 4" xfId="10303" xr:uid="{140E3FE6-C8D9-439F-98C4-FA2F485BB455}"/>
    <cellStyle name="20% - Accent4 6 2 4 4 2" xfId="10304" xr:uid="{0350E17B-0665-4F9B-BFD0-B039613B2B70}"/>
    <cellStyle name="20% - Accent4 6 2 4 5" xfId="10305" xr:uid="{F9124E73-C442-4E36-97C5-3E2CB5BF1702}"/>
    <cellStyle name="20% - Accent4 6 2 4 6" xfId="10306" xr:uid="{BA4CE13D-22AE-4247-8449-1E4C65E9BC5F}"/>
    <cellStyle name="20% - Accent4 6 2 5" xfId="10307" xr:uid="{F0FC1279-102A-4906-85B1-77180C00F469}"/>
    <cellStyle name="20% - Accent4 6 2 5 2" xfId="10308" xr:uid="{5F138F5A-8DB5-430C-B200-80D3F8050281}"/>
    <cellStyle name="20% - Accent4 6 2 5 2 2" xfId="10309" xr:uid="{743861A2-873C-46DC-B967-A7CC8989D818}"/>
    <cellStyle name="20% - Accent4 6 2 5 2 2 2" xfId="10310" xr:uid="{0717CA03-F8AB-4553-B9DE-6B75EF32662C}"/>
    <cellStyle name="20% - Accent4 6 2 5 2 2 2 2" xfId="10311" xr:uid="{6E7E4A2B-5867-40C1-A13C-B34C9887B514}"/>
    <cellStyle name="20% - Accent4 6 2 5 2 2 3" xfId="10312" xr:uid="{8AA51AA3-FC99-45C1-8DA1-65D0400FB6CF}"/>
    <cellStyle name="20% - Accent4 6 2 5 2 3" xfId="10313" xr:uid="{9255CFB5-AA3E-4182-8953-3138233539A7}"/>
    <cellStyle name="20% - Accent4 6 2 5 2 3 2" xfId="10314" xr:uid="{73FC5EFD-CEEE-4807-B82C-EA29F1A84C7B}"/>
    <cellStyle name="20% - Accent4 6 2 5 2 4" xfId="10315" xr:uid="{E4799972-9C93-468B-B587-B9A7FD9318B1}"/>
    <cellStyle name="20% - Accent4 6 2 5 3" xfId="10316" xr:uid="{F156D5E4-892B-493A-AFF9-E7B9A65D51B1}"/>
    <cellStyle name="20% - Accent4 6 2 5 3 2" xfId="10317" xr:uid="{BA7B3E9F-60BE-45F0-A0E8-B74AD731ACCB}"/>
    <cellStyle name="20% - Accent4 6 2 5 3 2 2" xfId="10318" xr:uid="{7B946AB3-D526-458B-8608-88375E047DDC}"/>
    <cellStyle name="20% - Accent4 6 2 5 3 3" xfId="10319" xr:uid="{4838AA39-FD7A-4A44-88F2-683C48FA9C7A}"/>
    <cellStyle name="20% - Accent4 6 2 5 4" xfId="10320" xr:uid="{D6ADFC5A-C766-44D4-B50A-357DFE46CC3C}"/>
    <cellStyle name="20% - Accent4 6 2 5 4 2" xfId="10321" xr:uid="{52DB264D-B4D8-45F8-B18E-19393D51393B}"/>
    <cellStyle name="20% - Accent4 6 2 5 5" xfId="10322" xr:uid="{8FFF8752-3E38-4EA5-A3BA-406228D99962}"/>
    <cellStyle name="20% - Accent4 6 2 6" xfId="10323" xr:uid="{33ED9D20-8100-4E71-9DE0-DC4312D2F641}"/>
    <cellStyle name="20% - Accent4 6 2 6 2" xfId="10324" xr:uid="{54CBFFE6-3C02-4CC0-9F00-D45A3F93539B}"/>
    <cellStyle name="20% - Accent4 6 2 6 2 2" xfId="10325" xr:uid="{5AA7A4B7-BA8B-41E5-AC14-6231F7889610}"/>
    <cellStyle name="20% - Accent4 6 2 6 2 2 2" xfId="10326" xr:uid="{E13D37D1-4ADF-4D32-BD47-CE63B70C5D2C}"/>
    <cellStyle name="20% - Accent4 6 2 6 2 3" xfId="10327" xr:uid="{E4B1F4A6-398A-4D32-BC8A-C1365FB34626}"/>
    <cellStyle name="20% - Accent4 6 2 6 3" xfId="10328" xr:uid="{7394552A-EE63-4268-BDDB-C8DC247E982D}"/>
    <cellStyle name="20% - Accent4 6 2 6 3 2" xfId="10329" xr:uid="{98760EDD-7765-4EAD-85F4-367413F4C2FC}"/>
    <cellStyle name="20% - Accent4 6 2 6 4" xfId="10330" xr:uid="{F307EF11-D2BD-4964-BB91-958FD493A994}"/>
    <cellStyle name="20% - Accent4 6 2 7" xfId="10331" xr:uid="{0D118F07-0947-40E7-A6C1-87B954C98FB6}"/>
    <cellStyle name="20% - Accent4 6 2 7 2" xfId="10332" xr:uid="{4C64D2CB-9EDF-40DB-B29C-D1D286F9B3C9}"/>
    <cellStyle name="20% - Accent4 6 2 7 2 2" xfId="10333" xr:uid="{97DB29D3-072C-44FE-B1A3-827EAF942B7B}"/>
    <cellStyle name="20% - Accent4 6 2 7 3" xfId="10334" xr:uid="{E8913C77-65EA-4B2C-B8AE-74D4FC984875}"/>
    <cellStyle name="20% - Accent4 6 2 8" xfId="10335" xr:uid="{36276E55-9BAC-4DC5-9BB8-87DDD60576A7}"/>
    <cellStyle name="20% - Accent4 6 2 8 2" xfId="10336" xr:uid="{15B0AC90-D79B-45DF-BDB0-28F4E895F15A}"/>
    <cellStyle name="20% - Accent4 6 2 9" xfId="10337" xr:uid="{23A7C84E-228F-4BC2-A495-FDA8216484C1}"/>
    <cellStyle name="20% - Accent4 6 2 9 2" xfId="10338" xr:uid="{2426BBDB-E10F-4CE7-A5F3-76425BB05038}"/>
    <cellStyle name="20% - Accent4 6 3" xfId="10339" xr:uid="{D4DA655A-73D6-41B1-B6B7-E8B20DE1072B}"/>
    <cellStyle name="20% - Accent4 6 3 2" xfId="10340" xr:uid="{508039FF-3A50-4A9A-A28D-328A8EBB22FA}"/>
    <cellStyle name="20% - Accent4 6 3 2 2" xfId="10341" xr:uid="{728B8EF8-51B1-4A76-B5B9-7A44B8E8AF09}"/>
    <cellStyle name="20% - Accent4 6 3 2 2 2" xfId="10342" xr:uid="{F087DF19-BE18-4363-A231-C677370F2AC4}"/>
    <cellStyle name="20% - Accent4 6 3 2 2 2 2" xfId="10343" xr:uid="{B186C9B0-E8C6-4FF7-96F0-4816757C9F4E}"/>
    <cellStyle name="20% - Accent4 6 3 2 2 3" xfId="10344" xr:uid="{FDC455B1-E528-45B3-8E51-BC51E2C73D1A}"/>
    <cellStyle name="20% - Accent4 6 3 2 3" xfId="10345" xr:uid="{78B703FE-1657-446C-A5F2-F18E5E1E4682}"/>
    <cellStyle name="20% - Accent4 6 3 2 3 2" xfId="10346" xr:uid="{73336955-8C2E-4837-8211-8546BA1DFB1A}"/>
    <cellStyle name="20% - Accent4 6 3 2 4" xfId="10347" xr:uid="{ABB47D26-2362-412D-A976-85B6C1C511DA}"/>
    <cellStyle name="20% - Accent4 6 3 2 5" xfId="10348" xr:uid="{EAB70015-88FC-43C1-AFE0-0FC9E51F0775}"/>
    <cellStyle name="20% - Accent4 6 3 3" xfId="10349" xr:uid="{AF7AA7AE-5199-4108-AE91-CAD253CD23FE}"/>
    <cellStyle name="20% - Accent4 6 3 3 2" xfId="10350" xr:uid="{503D3F8B-976E-4215-9500-15B1D1ECBF1F}"/>
    <cellStyle name="20% - Accent4 6 3 3 2 2" xfId="10351" xr:uid="{C17A491C-13C1-40D0-BB40-C1531B7CABE3}"/>
    <cellStyle name="20% - Accent4 6 3 3 3" xfId="10352" xr:uid="{AE392666-895B-4DC1-9F18-A6808572D108}"/>
    <cellStyle name="20% - Accent4 6 3 4" xfId="10353" xr:uid="{7D2B0C4D-C2BC-41B9-B2C4-90CF5B983EED}"/>
    <cellStyle name="20% - Accent4 6 3 4 2" xfId="10354" xr:uid="{802CB174-2D89-424F-85D3-C7109A23D339}"/>
    <cellStyle name="20% - Accent4 6 3 5" xfId="10355" xr:uid="{42E5BD69-1119-4EB0-B995-691B2014E585}"/>
    <cellStyle name="20% - Accent4 6 3 6" xfId="10356" xr:uid="{4928ED7B-0B72-4E00-8FF2-004FEA130D4C}"/>
    <cellStyle name="20% - Accent4 6 4" xfId="10357" xr:uid="{BF0546BF-6E3B-4ECF-BDBB-1494E939255B}"/>
    <cellStyle name="20% - Accent4 6 4 2" xfId="10358" xr:uid="{735FDB2A-24A0-4419-96FA-9B2EFD02F264}"/>
    <cellStyle name="20% - Accent4 6 4 2 2" xfId="10359" xr:uid="{82CF201D-8FA2-4CA5-A50B-ECED49EDD4CD}"/>
    <cellStyle name="20% - Accent4 6 4 2 2 2" xfId="10360" xr:uid="{49DDA924-B533-44AA-907A-169DB4924835}"/>
    <cellStyle name="20% - Accent4 6 4 2 2 2 2" xfId="10361" xr:uid="{8FC99023-2C1A-42ED-B3E2-D0CF60729C39}"/>
    <cellStyle name="20% - Accent4 6 4 2 2 3" xfId="10362" xr:uid="{C101F030-0205-4C0F-A7F7-EDEE2761018B}"/>
    <cellStyle name="20% - Accent4 6 4 2 3" xfId="10363" xr:uid="{625F735F-F6B6-4547-B5DC-E4CC177B71D4}"/>
    <cellStyle name="20% - Accent4 6 4 2 3 2" xfId="10364" xr:uid="{37E69376-D452-4A09-A621-C0D245FACE5F}"/>
    <cellStyle name="20% - Accent4 6 4 2 4" xfId="10365" xr:uid="{615A89AF-B1B8-432C-8FD5-3EB9D9AEF29C}"/>
    <cellStyle name="20% - Accent4 6 4 2 5" xfId="10366" xr:uid="{BC48EE94-0CC2-43DA-8C8E-F28470274F0F}"/>
    <cellStyle name="20% - Accent4 6 4 3" xfId="10367" xr:uid="{5DD879CC-E830-43E9-A289-A05DE3A9345A}"/>
    <cellStyle name="20% - Accent4 6 4 3 2" xfId="10368" xr:uid="{CCB26949-2B47-4ACA-95EB-6C131048FCE3}"/>
    <cellStyle name="20% - Accent4 6 4 3 2 2" xfId="10369" xr:uid="{BD9ADCCC-F600-44ED-84F2-C55DCAFD1CED}"/>
    <cellStyle name="20% - Accent4 6 4 3 3" xfId="10370" xr:uid="{370324A6-30DE-415B-A6FA-23E161A0EB5B}"/>
    <cellStyle name="20% - Accent4 6 4 4" xfId="10371" xr:uid="{BE901501-E35B-4101-A286-DBC5CBC2C785}"/>
    <cellStyle name="20% - Accent4 6 4 4 2" xfId="10372" xr:uid="{D4FA3901-5E60-4A9F-955D-694E7B768FD2}"/>
    <cellStyle name="20% - Accent4 6 4 5" xfId="10373" xr:uid="{973CB90E-3B8E-40B5-A4E5-8C1010639DF0}"/>
    <cellStyle name="20% - Accent4 6 4 6" xfId="10374" xr:uid="{9723FD73-7DAD-4732-AB17-78E63EFB5426}"/>
    <cellStyle name="20% - Accent4 6 5" xfId="10375" xr:uid="{BEEE2866-4D01-43CC-A052-806807448DD0}"/>
    <cellStyle name="20% - Accent4 6 5 2" xfId="10376" xr:uid="{9FE384E8-8C30-4AC8-A3DD-59D85D8E6609}"/>
    <cellStyle name="20% - Accent4 6 5 2 2" xfId="10377" xr:uid="{FD65E27D-094E-4AF2-B55D-6750DC18E807}"/>
    <cellStyle name="20% - Accent4 6 5 2 2 2" xfId="10378" xr:uid="{542EC2BF-800A-4E3E-B5ED-F2897A13E234}"/>
    <cellStyle name="20% - Accent4 6 5 2 2 2 2" xfId="10379" xr:uid="{C9C6EE75-2AD8-4F7F-BB76-9A634C441CE4}"/>
    <cellStyle name="20% - Accent4 6 5 2 2 3" xfId="10380" xr:uid="{2242DFFA-8D97-4751-A8F4-B5488558FA1A}"/>
    <cellStyle name="20% - Accent4 6 5 2 3" xfId="10381" xr:uid="{4A4C20C3-F944-469F-943E-506254089C72}"/>
    <cellStyle name="20% - Accent4 6 5 2 3 2" xfId="10382" xr:uid="{2C9D32BC-6BC1-4065-99F2-CC3AEB38A3BD}"/>
    <cellStyle name="20% - Accent4 6 5 2 4" xfId="10383" xr:uid="{84D4A58D-C73C-4864-A6A5-4381E90472F9}"/>
    <cellStyle name="20% - Accent4 6 5 3" xfId="10384" xr:uid="{D4A32D2F-2528-4111-A34F-AEED14D176A9}"/>
    <cellStyle name="20% - Accent4 6 5 3 2" xfId="10385" xr:uid="{99F11A07-CB52-487F-B79F-6C7EC83DB008}"/>
    <cellStyle name="20% - Accent4 6 5 3 2 2" xfId="10386" xr:uid="{089679E2-A8C5-46EE-983E-E8C402D30F8E}"/>
    <cellStyle name="20% - Accent4 6 5 3 3" xfId="10387" xr:uid="{72F5B1B7-FEBF-456C-AFCF-122B2699B2D3}"/>
    <cellStyle name="20% - Accent4 6 5 4" xfId="10388" xr:uid="{9A2410AA-31B2-45A6-A026-95E81A8BA4EF}"/>
    <cellStyle name="20% - Accent4 6 5 4 2" xfId="10389" xr:uid="{0DC1D29F-340F-4931-9899-67D5268B7EB2}"/>
    <cellStyle name="20% - Accent4 6 5 5" xfId="10390" xr:uid="{89BC842B-7704-438B-A10C-88238F69D6E5}"/>
    <cellStyle name="20% - Accent4 6 5 6" xfId="10391" xr:uid="{057D472B-1EEC-479B-8334-7B2080A5B79E}"/>
    <cellStyle name="20% - Accent4 6 6" xfId="10392" xr:uid="{76BAC234-CB6D-4571-A134-F406F5F9B35B}"/>
    <cellStyle name="20% - Accent4 6 6 2" xfId="10393" xr:uid="{12B14B8C-AEC9-4461-B1BE-9921690B4EB5}"/>
    <cellStyle name="20% - Accent4 6 6 2 2" xfId="10394" xr:uid="{363688F0-C07B-475B-9CF6-1329CA8AC055}"/>
    <cellStyle name="20% - Accent4 6 6 2 2 2" xfId="10395" xr:uid="{146344E1-ECD2-4A0C-AD79-568712E6DFCF}"/>
    <cellStyle name="20% - Accent4 6 6 2 2 2 2" xfId="10396" xr:uid="{003E18BC-7405-45CC-880E-A7074B371707}"/>
    <cellStyle name="20% - Accent4 6 6 2 2 3" xfId="10397" xr:uid="{E411E9CA-EC02-4C1B-A21D-479C32D3D841}"/>
    <cellStyle name="20% - Accent4 6 6 2 3" xfId="10398" xr:uid="{2423268A-AFAA-4BC5-B561-54C97148FCEE}"/>
    <cellStyle name="20% - Accent4 6 6 2 3 2" xfId="10399" xr:uid="{F670A23E-693A-4A81-9BC3-87420B24BAEB}"/>
    <cellStyle name="20% - Accent4 6 6 2 4" xfId="10400" xr:uid="{67588D3C-7649-4EE9-B8D9-DFB6689DE689}"/>
    <cellStyle name="20% - Accent4 6 6 3" xfId="10401" xr:uid="{F52DEFC3-430E-4F48-90E2-E5E0EE0A5C7D}"/>
    <cellStyle name="20% - Accent4 6 6 3 2" xfId="10402" xr:uid="{120717CE-4E85-4338-B107-0F99714889C6}"/>
    <cellStyle name="20% - Accent4 6 6 3 2 2" xfId="10403" xr:uid="{AADD3060-419B-4898-A8B3-CF9A4A8C0B20}"/>
    <cellStyle name="20% - Accent4 6 6 3 3" xfId="10404" xr:uid="{69382D8D-4864-4E00-A816-6FA941CBB8F2}"/>
    <cellStyle name="20% - Accent4 6 6 4" xfId="10405" xr:uid="{DB066BFF-F2AF-4852-9BC5-E5C1BDDFBBE5}"/>
    <cellStyle name="20% - Accent4 6 6 4 2" xfId="10406" xr:uid="{150CCEF4-380B-4059-807B-0F22772DD549}"/>
    <cellStyle name="20% - Accent4 6 6 5" xfId="10407" xr:uid="{943D2AE0-76BE-4E9E-97C8-7D9B1A2AC15C}"/>
    <cellStyle name="20% - Accent4 6 7" xfId="10408" xr:uid="{5E7F10CC-981E-460E-A533-95F3F8B64471}"/>
    <cellStyle name="20% - Accent4 6 7 2" xfId="10409" xr:uid="{18F06298-10C4-4397-9769-BB3B39010F3E}"/>
    <cellStyle name="20% - Accent4 6 7 2 2" xfId="10410" xr:uid="{E437935C-CDF8-415D-A5C8-79AEBFAEC326}"/>
    <cellStyle name="20% - Accent4 6 7 2 2 2" xfId="10411" xr:uid="{04921EB4-6014-414E-80FC-9C6A3C9F9197}"/>
    <cellStyle name="20% - Accent4 6 7 2 3" xfId="10412" xr:uid="{6C086C78-CE9C-4DE8-83B6-FF7CF431830A}"/>
    <cellStyle name="20% - Accent4 6 7 3" xfId="10413" xr:uid="{A71D089E-B5FE-4526-8E2B-2B695ED976C5}"/>
    <cellStyle name="20% - Accent4 6 7 3 2" xfId="10414" xr:uid="{D8878E9B-35D1-4217-B611-AD9913A7B502}"/>
    <cellStyle name="20% - Accent4 6 7 4" xfId="10415" xr:uid="{B69546B4-28D7-443F-A0B5-8796281EF871}"/>
    <cellStyle name="20% - Accent4 6 8" xfId="10416" xr:uid="{E2E35243-657C-450F-A103-A6305171A2D0}"/>
    <cellStyle name="20% - Accent4 6 8 2" xfId="10417" xr:uid="{33525B8A-E933-4641-A5F2-FEC5D48F955E}"/>
    <cellStyle name="20% - Accent4 6 8 2 2" xfId="10418" xr:uid="{799C592E-12EB-469F-A9D9-B2B232A3F337}"/>
    <cellStyle name="20% - Accent4 6 8 3" xfId="10419" xr:uid="{54C32CFE-4B99-45E1-989D-B6EBBD45B284}"/>
    <cellStyle name="20% - Accent4 6 9" xfId="10420" xr:uid="{91CC4CA5-345B-4A7E-B1D4-B2B419B323BA}"/>
    <cellStyle name="20% - Accent4 6 9 2" xfId="10421" xr:uid="{50BF5D0E-3D5E-4434-AE74-7F3A5DAD14D3}"/>
    <cellStyle name="20% - Accent4 7" xfId="10422" xr:uid="{D732FEC8-B96C-4A59-9DCE-A8ECB5B5E2C3}"/>
    <cellStyle name="20% - Accent4 7 10" xfId="10423" xr:uid="{68A80C7B-8022-4CEA-8FD6-9909E2ABE85F}"/>
    <cellStyle name="20% - Accent4 7 10 2" xfId="10424" xr:uid="{09EA1F14-02D8-45DC-8D45-03FF3FA66C0C}"/>
    <cellStyle name="20% - Accent4 7 11" xfId="10425" xr:uid="{9666F5FA-7F00-4464-BCD6-45593705E9C3}"/>
    <cellStyle name="20% - Accent4 7 12" xfId="10426" xr:uid="{1B611621-210F-47A1-961A-B9B11E9E0F78}"/>
    <cellStyle name="20% - Accent4 7 2" xfId="10427" xr:uid="{097BD819-9459-4AFE-967F-44F7D0DE1433}"/>
    <cellStyle name="20% - Accent4 7 2 10" xfId="10428" xr:uid="{5B77B454-F928-45B6-9007-C9BE25482104}"/>
    <cellStyle name="20% - Accent4 7 2 2" xfId="10429" xr:uid="{E3021380-6210-41BE-BDDD-09E05FDAF725}"/>
    <cellStyle name="20% - Accent4 7 2 2 2" xfId="10430" xr:uid="{5B766651-DDE6-4C44-BC80-FE1AD3B08ADB}"/>
    <cellStyle name="20% - Accent4 7 2 2 2 2" xfId="10431" xr:uid="{369CB049-3B44-4A13-81E3-34023376C7F5}"/>
    <cellStyle name="20% - Accent4 7 2 2 2 2 2" xfId="10432" xr:uid="{600ECF00-953B-4967-9184-7DB295F2F9A3}"/>
    <cellStyle name="20% - Accent4 7 2 2 2 2 2 2" xfId="10433" xr:uid="{954B67AA-7623-4D32-8570-B3929D71216E}"/>
    <cellStyle name="20% - Accent4 7 2 2 2 2 3" xfId="10434" xr:uid="{837C98F3-B778-44DE-94FF-6D2A8FB3DA1C}"/>
    <cellStyle name="20% - Accent4 7 2 2 2 3" xfId="10435" xr:uid="{CE39BC82-A9C5-485A-915D-A43384932C12}"/>
    <cellStyle name="20% - Accent4 7 2 2 2 3 2" xfId="10436" xr:uid="{425D3883-8861-45AD-9968-AB52C7DA5060}"/>
    <cellStyle name="20% - Accent4 7 2 2 2 4" xfId="10437" xr:uid="{15403B19-C054-4CB0-9F1F-C114C22AA763}"/>
    <cellStyle name="20% - Accent4 7 2 2 2 5" xfId="10438" xr:uid="{1985A82A-DA61-4932-A90D-7F72E6632727}"/>
    <cellStyle name="20% - Accent4 7 2 2 3" xfId="10439" xr:uid="{504EC37B-E55C-428B-9FF4-C05B04D12CB0}"/>
    <cellStyle name="20% - Accent4 7 2 2 3 2" xfId="10440" xr:uid="{439FCE80-9A3F-438D-A806-B509A61AC256}"/>
    <cellStyle name="20% - Accent4 7 2 2 3 2 2" xfId="10441" xr:uid="{58D4512E-B7A6-4B64-92DD-199921E9E43A}"/>
    <cellStyle name="20% - Accent4 7 2 2 3 3" xfId="10442" xr:uid="{694C66DC-767D-40E9-8013-50F1DAA9B065}"/>
    <cellStyle name="20% - Accent4 7 2 2 4" xfId="10443" xr:uid="{18440422-A0D4-45A6-AD7E-D29B39401326}"/>
    <cellStyle name="20% - Accent4 7 2 2 4 2" xfId="10444" xr:uid="{C35F6A6F-0D8A-43B3-A5C8-D0A74583F99E}"/>
    <cellStyle name="20% - Accent4 7 2 2 5" xfId="10445" xr:uid="{A950C913-DAB8-43CD-A2BB-722BF2319A7E}"/>
    <cellStyle name="20% - Accent4 7 2 2 6" xfId="10446" xr:uid="{1937E071-55D0-426E-A531-DD79B4A697AD}"/>
    <cellStyle name="20% - Accent4 7 2 3" xfId="10447" xr:uid="{30D266F5-427E-44F9-8ADB-43F733F2F83A}"/>
    <cellStyle name="20% - Accent4 7 2 3 2" xfId="10448" xr:uid="{61046FAB-5319-47ED-BAF9-76E5F9BCA6D4}"/>
    <cellStyle name="20% - Accent4 7 2 3 2 2" xfId="10449" xr:uid="{278729F4-D341-4643-BCF3-F259B1149653}"/>
    <cellStyle name="20% - Accent4 7 2 3 2 2 2" xfId="10450" xr:uid="{BAB4D33D-441B-441A-A1DF-C7A2C9F2BA14}"/>
    <cellStyle name="20% - Accent4 7 2 3 2 2 2 2" xfId="10451" xr:uid="{BBBEED28-9881-43B0-8BCC-28B9BDBA8FBC}"/>
    <cellStyle name="20% - Accent4 7 2 3 2 2 3" xfId="10452" xr:uid="{FCD1B420-18C2-4124-9CC8-C916490E5095}"/>
    <cellStyle name="20% - Accent4 7 2 3 2 3" xfId="10453" xr:uid="{56A4DA0A-20B9-4443-9931-EDF048C2D4D5}"/>
    <cellStyle name="20% - Accent4 7 2 3 2 3 2" xfId="10454" xr:uid="{A3CA4159-2D61-44E5-ACDE-BFD7B026A935}"/>
    <cellStyle name="20% - Accent4 7 2 3 2 4" xfId="10455" xr:uid="{8DBDA43A-524B-4EEF-A9B9-71D0BC031AE3}"/>
    <cellStyle name="20% - Accent4 7 2 3 2 5" xfId="10456" xr:uid="{1EA95D22-CD1F-4ED4-AA6B-A87831ECF43E}"/>
    <cellStyle name="20% - Accent4 7 2 3 3" xfId="10457" xr:uid="{DCF9F1AF-3A01-4CE9-B547-95519E6B4410}"/>
    <cellStyle name="20% - Accent4 7 2 3 3 2" xfId="10458" xr:uid="{0537410B-3AE8-4937-9A2B-C61B805DA8DA}"/>
    <cellStyle name="20% - Accent4 7 2 3 3 2 2" xfId="10459" xr:uid="{31FE5314-FC9C-4CD0-9A1E-084020E6C3BE}"/>
    <cellStyle name="20% - Accent4 7 2 3 3 3" xfId="10460" xr:uid="{4C3AEFE5-F610-48B0-BDBA-F75D3E3ABEC9}"/>
    <cellStyle name="20% - Accent4 7 2 3 4" xfId="10461" xr:uid="{5EAC39CC-4D4B-40A4-B396-F0F8A3112B71}"/>
    <cellStyle name="20% - Accent4 7 2 3 4 2" xfId="10462" xr:uid="{EAEE58E6-A29B-4CF4-984F-7C979E8C0278}"/>
    <cellStyle name="20% - Accent4 7 2 3 5" xfId="10463" xr:uid="{DC787F5C-76CB-4F6D-B936-018BE7194F90}"/>
    <cellStyle name="20% - Accent4 7 2 3 6" xfId="10464" xr:uid="{8DEC33C8-F312-4162-B01A-E94916ACFA8B}"/>
    <cellStyle name="20% - Accent4 7 2 4" xfId="10465" xr:uid="{AA685439-C29C-40C0-A202-D74DBF59A91B}"/>
    <cellStyle name="20% - Accent4 7 2 4 2" xfId="10466" xr:uid="{955E5F10-C68D-4FF5-A482-B2365E2A3668}"/>
    <cellStyle name="20% - Accent4 7 2 4 2 2" xfId="10467" xr:uid="{B64C2C1A-CA0F-40CA-A298-EBDF8F8C4FB3}"/>
    <cellStyle name="20% - Accent4 7 2 4 2 2 2" xfId="10468" xr:uid="{23757D33-38DA-415C-90C4-8215D2BF50EE}"/>
    <cellStyle name="20% - Accent4 7 2 4 2 2 2 2" xfId="10469" xr:uid="{EC89C803-DE8F-4CB4-B0DB-A1709987C3CA}"/>
    <cellStyle name="20% - Accent4 7 2 4 2 2 3" xfId="10470" xr:uid="{A681F38E-FDF1-4008-B21C-F21DFCF1220A}"/>
    <cellStyle name="20% - Accent4 7 2 4 2 3" xfId="10471" xr:uid="{0B5E04EC-80D3-4513-8178-D70EFB21FEF3}"/>
    <cellStyle name="20% - Accent4 7 2 4 2 3 2" xfId="10472" xr:uid="{6F021B21-BE70-4B5E-9F4C-FA942786839A}"/>
    <cellStyle name="20% - Accent4 7 2 4 2 4" xfId="10473" xr:uid="{0CA619A2-B767-4535-A331-F59F5BDB9D96}"/>
    <cellStyle name="20% - Accent4 7 2 4 3" xfId="10474" xr:uid="{55A00725-635A-4DE7-9DC8-8D121FB6F17A}"/>
    <cellStyle name="20% - Accent4 7 2 4 3 2" xfId="10475" xr:uid="{B94792B0-217B-4906-95DD-70F237DC6358}"/>
    <cellStyle name="20% - Accent4 7 2 4 3 2 2" xfId="10476" xr:uid="{88BCBF50-C81A-4AAD-BFE3-7C520E0F0DBA}"/>
    <cellStyle name="20% - Accent4 7 2 4 3 3" xfId="10477" xr:uid="{E6A6C2D7-5B90-4410-9960-A29D8EC8BCAB}"/>
    <cellStyle name="20% - Accent4 7 2 4 4" xfId="10478" xr:uid="{178CA6CF-4B12-4304-A2BD-6D01C62C2683}"/>
    <cellStyle name="20% - Accent4 7 2 4 4 2" xfId="10479" xr:uid="{80069DF3-2819-4EE5-951A-000233825C6C}"/>
    <cellStyle name="20% - Accent4 7 2 4 5" xfId="10480" xr:uid="{516CD356-4375-4785-96E8-10EE0BAD5A45}"/>
    <cellStyle name="20% - Accent4 7 2 4 6" xfId="10481" xr:uid="{AE95171C-4597-464E-A43E-E2C75136B90B}"/>
    <cellStyle name="20% - Accent4 7 2 5" xfId="10482" xr:uid="{78ABE284-F873-4C00-8EA1-BBB7C731757A}"/>
    <cellStyle name="20% - Accent4 7 2 5 2" xfId="10483" xr:uid="{C61B538C-A326-4CE1-A185-AA8AFD3831D1}"/>
    <cellStyle name="20% - Accent4 7 2 5 2 2" xfId="10484" xr:uid="{1203F838-B39F-4706-8D54-51C0D6B8166C}"/>
    <cellStyle name="20% - Accent4 7 2 5 2 2 2" xfId="10485" xr:uid="{3CC4322A-1F30-465E-85EC-E8D5EE6A9245}"/>
    <cellStyle name="20% - Accent4 7 2 5 2 2 2 2" xfId="10486" xr:uid="{68441EC4-5A5C-4B0B-B9F8-EAD0C4076927}"/>
    <cellStyle name="20% - Accent4 7 2 5 2 2 3" xfId="10487" xr:uid="{B9DD3AB3-9ACF-492A-89C8-1B6D633C303A}"/>
    <cellStyle name="20% - Accent4 7 2 5 2 3" xfId="10488" xr:uid="{2B86C9F3-063F-457F-BAE3-30C8CCD69A26}"/>
    <cellStyle name="20% - Accent4 7 2 5 2 3 2" xfId="10489" xr:uid="{927F9DB3-B60A-400D-AD48-F27D8708A672}"/>
    <cellStyle name="20% - Accent4 7 2 5 2 4" xfId="10490" xr:uid="{6713F788-8FD8-49FB-967D-B4CB05BAD213}"/>
    <cellStyle name="20% - Accent4 7 2 5 3" xfId="10491" xr:uid="{A9E5BDDA-36ED-46C2-B258-99FDD289D2B4}"/>
    <cellStyle name="20% - Accent4 7 2 5 3 2" xfId="10492" xr:uid="{4E79100A-A324-4365-9E89-956DE105EABA}"/>
    <cellStyle name="20% - Accent4 7 2 5 3 2 2" xfId="10493" xr:uid="{E59FFB5E-6683-4F10-A96A-788229DA50F7}"/>
    <cellStyle name="20% - Accent4 7 2 5 3 3" xfId="10494" xr:uid="{B367BC69-5FE5-46FD-8CCF-14893F895D2D}"/>
    <cellStyle name="20% - Accent4 7 2 5 4" xfId="10495" xr:uid="{B1B00E52-190B-44A4-950E-88C9D795C4B8}"/>
    <cellStyle name="20% - Accent4 7 2 5 4 2" xfId="10496" xr:uid="{570C45EB-D078-46DC-91DD-CCEF85ED11B5}"/>
    <cellStyle name="20% - Accent4 7 2 5 5" xfId="10497" xr:uid="{79440DDD-F1BC-421F-94F2-AC8E68535DF1}"/>
    <cellStyle name="20% - Accent4 7 2 6" xfId="10498" xr:uid="{3F11952E-EA95-4E11-B773-49DED30C5117}"/>
    <cellStyle name="20% - Accent4 7 2 6 2" xfId="10499" xr:uid="{8F9E5957-B24B-493F-AE58-2EB70927DA61}"/>
    <cellStyle name="20% - Accent4 7 2 6 2 2" xfId="10500" xr:uid="{D1AAB4FB-DA95-4FD2-B2E0-525C96B84C01}"/>
    <cellStyle name="20% - Accent4 7 2 6 2 2 2" xfId="10501" xr:uid="{492CFD1C-4D28-4768-9041-05DECFF87B79}"/>
    <cellStyle name="20% - Accent4 7 2 6 2 3" xfId="10502" xr:uid="{47AC7010-160F-46C0-AFAD-C9CE30F17D2E}"/>
    <cellStyle name="20% - Accent4 7 2 6 3" xfId="10503" xr:uid="{7BD39730-2AA3-4D3C-B82C-6D1BE79D55FB}"/>
    <cellStyle name="20% - Accent4 7 2 6 3 2" xfId="10504" xr:uid="{33B650AC-A30C-4547-B390-1AD34575FA76}"/>
    <cellStyle name="20% - Accent4 7 2 6 4" xfId="10505" xr:uid="{6592FC7E-897E-4D0F-83CA-845C940C1D19}"/>
    <cellStyle name="20% - Accent4 7 2 7" xfId="10506" xr:uid="{D479AEB4-5ABF-4EB7-8013-CC7E5C59D879}"/>
    <cellStyle name="20% - Accent4 7 2 7 2" xfId="10507" xr:uid="{2396ABCA-315D-4EE2-9B25-5783F123EDA6}"/>
    <cellStyle name="20% - Accent4 7 2 7 2 2" xfId="10508" xr:uid="{A5498EED-9DDA-40F3-A3B0-A13A39F5FA84}"/>
    <cellStyle name="20% - Accent4 7 2 7 3" xfId="10509" xr:uid="{B761BD94-F314-44C9-89D9-5BE3A0FAD7A1}"/>
    <cellStyle name="20% - Accent4 7 2 8" xfId="10510" xr:uid="{D7BF6B64-18BC-4359-8505-F8D6D72158BC}"/>
    <cellStyle name="20% - Accent4 7 2 8 2" xfId="10511" xr:uid="{13DD6471-DE71-4E14-9171-775EB77698CA}"/>
    <cellStyle name="20% - Accent4 7 2 9" xfId="10512" xr:uid="{0BBC1A33-E6F9-4621-95F1-A8E263B64FA3}"/>
    <cellStyle name="20% - Accent4 7 3" xfId="10513" xr:uid="{7C448AA2-3176-45FF-82A2-1A042DF9BA48}"/>
    <cellStyle name="20% - Accent4 7 3 2" xfId="10514" xr:uid="{0188C61C-255D-42DD-9018-CB99E275B55F}"/>
    <cellStyle name="20% - Accent4 7 3 2 2" xfId="10515" xr:uid="{7688A172-811C-4E7D-885B-2BD67EA3BC4F}"/>
    <cellStyle name="20% - Accent4 7 3 2 2 2" xfId="10516" xr:uid="{266613BE-7A30-4E7C-9E1E-01A3A85D5F81}"/>
    <cellStyle name="20% - Accent4 7 3 2 2 2 2" xfId="10517" xr:uid="{AC2D3068-7FEE-4157-AB18-7FA47002FF0C}"/>
    <cellStyle name="20% - Accent4 7 3 2 2 3" xfId="10518" xr:uid="{7F5B3376-8F03-4DA8-B8CD-59B3A11FCBAC}"/>
    <cellStyle name="20% - Accent4 7 3 2 3" xfId="10519" xr:uid="{47582F7F-AAB1-4F9B-98BB-E0C31E730475}"/>
    <cellStyle name="20% - Accent4 7 3 2 3 2" xfId="10520" xr:uid="{92D98013-0EB3-4AEE-8A18-D31753C7A049}"/>
    <cellStyle name="20% - Accent4 7 3 2 4" xfId="10521" xr:uid="{4462A1B9-3ED4-49C2-A218-2AA7A6FA2856}"/>
    <cellStyle name="20% - Accent4 7 3 2 5" xfId="10522" xr:uid="{2671A8AA-0145-4C81-A23B-D7AA89E114C5}"/>
    <cellStyle name="20% - Accent4 7 3 3" xfId="10523" xr:uid="{54863A30-2CAB-454D-BCC2-30F4BAFEF0E3}"/>
    <cellStyle name="20% - Accent4 7 3 3 2" xfId="10524" xr:uid="{501D3B08-7682-4877-9F9C-1828BBF8E051}"/>
    <cellStyle name="20% - Accent4 7 3 3 2 2" xfId="10525" xr:uid="{FAE04076-0108-4B5D-BF62-C6434F4A1DC2}"/>
    <cellStyle name="20% - Accent4 7 3 3 3" xfId="10526" xr:uid="{8E49DF3C-2598-45F2-9D80-49DECC939B8C}"/>
    <cellStyle name="20% - Accent4 7 3 4" xfId="10527" xr:uid="{5900DB82-AD49-4E3F-9324-C05747084511}"/>
    <cellStyle name="20% - Accent4 7 3 4 2" xfId="10528" xr:uid="{2F5A2B6C-25D3-4125-8EF1-C353A2B876B1}"/>
    <cellStyle name="20% - Accent4 7 3 5" xfId="10529" xr:uid="{AB5032E7-4B08-4AFE-A70F-73D6DF4032CF}"/>
    <cellStyle name="20% - Accent4 7 3 6" xfId="10530" xr:uid="{6CE2EA61-1A33-49F9-B187-DA88549FE1BB}"/>
    <cellStyle name="20% - Accent4 7 4" xfId="10531" xr:uid="{E8218783-F7AC-4E27-8C17-7ECAAEA65B53}"/>
    <cellStyle name="20% - Accent4 7 4 2" xfId="10532" xr:uid="{AE0EE3B4-3606-4315-B617-72A284A20622}"/>
    <cellStyle name="20% - Accent4 7 4 2 2" xfId="10533" xr:uid="{652CF758-BCC3-4664-AAC8-8531A1095975}"/>
    <cellStyle name="20% - Accent4 7 4 2 2 2" xfId="10534" xr:uid="{6EDAA345-B047-41BB-9FA5-B093F4D34256}"/>
    <cellStyle name="20% - Accent4 7 4 2 2 2 2" xfId="10535" xr:uid="{E1265BA2-EA63-487B-BE11-F1D7051A7DD8}"/>
    <cellStyle name="20% - Accent4 7 4 2 2 3" xfId="10536" xr:uid="{16953E40-EB52-4506-886D-8F8746DDFADE}"/>
    <cellStyle name="20% - Accent4 7 4 2 3" xfId="10537" xr:uid="{599873B7-AF71-4113-8A2E-2EA85B90DF3F}"/>
    <cellStyle name="20% - Accent4 7 4 2 3 2" xfId="10538" xr:uid="{57BF5218-A164-44C2-9311-136E6564D558}"/>
    <cellStyle name="20% - Accent4 7 4 2 4" xfId="10539" xr:uid="{412DEC5B-9E64-4962-9411-CFA7B94D912E}"/>
    <cellStyle name="20% - Accent4 7 4 2 5" xfId="10540" xr:uid="{BE63DCCB-32E8-410B-89DB-496F8C1A084E}"/>
    <cellStyle name="20% - Accent4 7 4 3" xfId="10541" xr:uid="{4108BE18-6789-43C8-999E-581CA2822D29}"/>
    <cellStyle name="20% - Accent4 7 4 3 2" xfId="10542" xr:uid="{AA335317-832A-46E6-942E-D033E95FABCF}"/>
    <cellStyle name="20% - Accent4 7 4 3 2 2" xfId="10543" xr:uid="{BDBA43CF-4D40-4295-9221-A74B8E5FE7D0}"/>
    <cellStyle name="20% - Accent4 7 4 3 3" xfId="10544" xr:uid="{01551683-39F2-49A0-9549-97A3E480C843}"/>
    <cellStyle name="20% - Accent4 7 4 4" xfId="10545" xr:uid="{C83A641E-FEB1-4AEE-84AF-3714C8122D00}"/>
    <cellStyle name="20% - Accent4 7 4 4 2" xfId="10546" xr:uid="{459419EA-7596-4627-9145-EC59480FB10E}"/>
    <cellStyle name="20% - Accent4 7 4 5" xfId="10547" xr:uid="{FA0E6F2D-FE9D-478D-B99B-A2F84117FA8E}"/>
    <cellStyle name="20% - Accent4 7 4 6" xfId="10548" xr:uid="{9C59A3AA-5413-4BC4-9BFD-1A31533618FD}"/>
    <cellStyle name="20% - Accent4 7 5" xfId="10549" xr:uid="{B22FB25D-0417-4C48-98AF-BC42AA134F35}"/>
    <cellStyle name="20% - Accent4 7 5 2" xfId="10550" xr:uid="{9E892E05-8D34-4BF7-916C-95C62CF8A6F7}"/>
    <cellStyle name="20% - Accent4 7 5 2 2" xfId="10551" xr:uid="{AEAE60AC-04CF-4F79-A43D-295FF3FE0038}"/>
    <cellStyle name="20% - Accent4 7 5 2 2 2" xfId="10552" xr:uid="{949647A1-0821-47EC-B4D9-25F5C59939A4}"/>
    <cellStyle name="20% - Accent4 7 5 2 2 2 2" xfId="10553" xr:uid="{753E6993-7720-4733-B1EF-068C6D3D7658}"/>
    <cellStyle name="20% - Accent4 7 5 2 2 3" xfId="10554" xr:uid="{ACD98914-741A-4661-8B81-0F5ED222FC4C}"/>
    <cellStyle name="20% - Accent4 7 5 2 3" xfId="10555" xr:uid="{950961C7-F19B-4AEC-8D20-2079A907D9EF}"/>
    <cellStyle name="20% - Accent4 7 5 2 3 2" xfId="10556" xr:uid="{21103115-8602-4DF5-A709-EF47803234B2}"/>
    <cellStyle name="20% - Accent4 7 5 2 4" xfId="10557" xr:uid="{AD081D36-4E73-45A4-BCDD-C53ACF6CEFA0}"/>
    <cellStyle name="20% - Accent4 7 5 3" xfId="10558" xr:uid="{189E6AC1-9FD1-47DF-ABED-704C8CE742F9}"/>
    <cellStyle name="20% - Accent4 7 5 3 2" xfId="10559" xr:uid="{7B28523B-401C-4781-A6DE-A63707C7F3D4}"/>
    <cellStyle name="20% - Accent4 7 5 3 2 2" xfId="10560" xr:uid="{37DA335A-CC4B-4FF7-A7DD-8880B00738FC}"/>
    <cellStyle name="20% - Accent4 7 5 3 3" xfId="10561" xr:uid="{86103FEF-B973-42BD-9C29-2D8F61F08DC8}"/>
    <cellStyle name="20% - Accent4 7 5 4" xfId="10562" xr:uid="{F8827A51-E5A8-4C56-971F-3DE694C44F18}"/>
    <cellStyle name="20% - Accent4 7 5 4 2" xfId="10563" xr:uid="{34E1C4AA-F937-4083-9850-EAE21A949F5F}"/>
    <cellStyle name="20% - Accent4 7 5 5" xfId="10564" xr:uid="{2B816FD6-182C-45E6-ABA5-D6873A171239}"/>
    <cellStyle name="20% - Accent4 7 5 6" xfId="10565" xr:uid="{D0E75C15-62CF-4883-9751-289CB59AFD31}"/>
    <cellStyle name="20% - Accent4 7 6" xfId="10566" xr:uid="{45E8A632-3E12-4671-97F3-776A7DFC68B9}"/>
    <cellStyle name="20% - Accent4 7 6 2" xfId="10567" xr:uid="{0F91CF3F-6E54-4403-B32D-BAF2B6C7FAE1}"/>
    <cellStyle name="20% - Accent4 7 6 2 2" xfId="10568" xr:uid="{EFD0649A-809F-4509-B31C-0E935071A384}"/>
    <cellStyle name="20% - Accent4 7 6 2 2 2" xfId="10569" xr:uid="{6458D6D6-C2DF-47E1-B9EF-FCDBDB34768E}"/>
    <cellStyle name="20% - Accent4 7 6 2 2 2 2" xfId="10570" xr:uid="{B1653789-687B-4F59-B570-41379A0E0D4B}"/>
    <cellStyle name="20% - Accent4 7 6 2 2 3" xfId="10571" xr:uid="{6C3A1A84-DA20-462A-8731-01BAAFACC7D5}"/>
    <cellStyle name="20% - Accent4 7 6 2 3" xfId="10572" xr:uid="{C945215F-3234-4E2C-A60B-EF8DD2D20829}"/>
    <cellStyle name="20% - Accent4 7 6 2 3 2" xfId="10573" xr:uid="{533D8156-E6F1-4752-842B-4A0A6C80681E}"/>
    <cellStyle name="20% - Accent4 7 6 2 4" xfId="10574" xr:uid="{4CFD9A5A-D947-42A4-A746-AE838010B25E}"/>
    <cellStyle name="20% - Accent4 7 6 3" xfId="10575" xr:uid="{9B4EE6A4-94C5-4B47-95D5-EE27E92323C8}"/>
    <cellStyle name="20% - Accent4 7 6 3 2" xfId="10576" xr:uid="{4101F511-96BB-4244-A760-27C8A8DAB47E}"/>
    <cellStyle name="20% - Accent4 7 6 3 2 2" xfId="10577" xr:uid="{304909B9-F461-4507-9A25-E036EEBCBD60}"/>
    <cellStyle name="20% - Accent4 7 6 3 3" xfId="10578" xr:uid="{30916EAA-3926-48F0-9A7F-9B2A63D552F9}"/>
    <cellStyle name="20% - Accent4 7 6 4" xfId="10579" xr:uid="{B5C1214B-153D-4EA1-8C2C-3B3F9311A38A}"/>
    <cellStyle name="20% - Accent4 7 6 4 2" xfId="10580" xr:uid="{976C16DA-6ECF-4C6D-B396-7FC4EFB0A266}"/>
    <cellStyle name="20% - Accent4 7 6 5" xfId="10581" xr:uid="{289549AF-A4FC-4A25-B830-572E00D4D211}"/>
    <cellStyle name="20% - Accent4 7 7" xfId="10582" xr:uid="{6046A23C-779E-4E57-AE60-2E0944ECD681}"/>
    <cellStyle name="20% - Accent4 7 7 2" xfId="10583" xr:uid="{95B6BA79-B5F5-4A53-9B70-89673A0CB2D8}"/>
    <cellStyle name="20% - Accent4 7 7 2 2" xfId="10584" xr:uid="{519D99E7-9C6F-415E-BB65-8CCCBE6AE79E}"/>
    <cellStyle name="20% - Accent4 7 7 2 2 2" xfId="10585" xr:uid="{EE77AAEF-D780-4495-9E2B-C84BE3066550}"/>
    <cellStyle name="20% - Accent4 7 7 2 3" xfId="10586" xr:uid="{E14770EC-F2EC-41D5-AC71-61C6551183EC}"/>
    <cellStyle name="20% - Accent4 7 7 3" xfId="10587" xr:uid="{F18CEBEC-9524-4EA1-A8CE-7596F8D1306C}"/>
    <cellStyle name="20% - Accent4 7 7 3 2" xfId="10588" xr:uid="{EAD15D65-3132-48E2-BD1A-9E2BC7B8753C}"/>
    <cellStyle name="20% - Accent4 7 7 4" xfId="10589" xr:uid="{176ADEEF-EADE-45D5-93E2-167D0E124333}"/>
    <cellStyle name="20% - Accent4 7 8" xfId="10590" xr:uid="{14E42A7F-FE78-44BA-BD23-C40824BCD899}"/>
    <cellStyle name="20% - Accent4 7 8 2" xfId="10591" xr:uid="{64F6C3A2-DF67-48E3-8AA8-BDF5E719D523}"/>
    <cellStyle name="20% - Accent4 7 8 2 2" xfId="10592" xr:uid="{E40D72CF-2A6C-4DA9-860C-83F94A182935}"/>
    <cellStyle name="20% - Accent4 7 8 3" xfId="10593" xr:uid="{B559077E-5E53-4428-8365-163887EEA356}"/>
    <cellStyle name="20% - Accent4 7 9" xfId="10594" xr:uid="{92FCA3C9-45B1-4FE0-AEBD-C75EAEBAADA0}"/>
    <cellStyle name="20% - Accent4 7 9 2" xfId="10595" xr:uid="{AD50C76C-4434-48CF-8E32-2172DAC040A4}"/>
    <cellStyle name="20% - Accent4 8" xfId="10596" xr:uid="{5FF684D6-2C9F-4A48-9E40-14BC00710E74}"/>
    <cellStyle name="20% - Accent4 8 10" xfId="10597" xr:uid="{ADB373E5-7F3B-4731-989F-3ECCE0BC2FB8}"/>
    <cellStyle name="20% - Accent4 8 11" xfId="10598" xr:uid="{9E68529D-D394-40EF-B687-1B07875529CE}"/>
    <cellStyle name="20% - Accent4 8 2" xfId="10599" xr:uid="{94702A15-016D-4D99-B83B-A61F2357360D}"/>
    <cellStyle name="20% - Accent4 8 2 10" xfId="10600" xr:uid="{340AF195-990D-4660-B285-C1950487DAB2}"/>
    <cellStyle name="20% - Accent4 8 2 2" xfId="10601" xr:uid="{760B7BFF-13F5-4176-879F-73D6B96922FB}"/>
    <cellStyle name="20% - Accent4 8 2 2 2" xfId="10602" xr:uid="{5B80F67B-CD6F-4D31-84F8-DCDEBE629D54}"/>
    <cellStyle name="20% - Accent4 8 2 2 2 2" xfId="10603" xr:uid="{0A67A2E2-AB6C-4964-9013-F9EEAAD51059}"/>
    <cellStyle name="20% - Accent4 8 2 2 2 2 2" xfId="10604" xr:uid="{3CADCCCA-C8F3-40C7-A0E2-8B27DF105D95}"/>
    <cellStyle name="20% - Accent4 8 2 2 2 2 2 2" xfId="10605" xr:uid="{79A4825F-FC9C-4CC8-A62F-42F1412433BA}"/>
    <cellStyle name="20% - Accent4 8 2 2 2 2 3" xfId="10606" xr:uid="{AD87E3DA-5473-4D28-8649-50E3ADAF48CF}"/>
    <cellStyle name="20% - Accent4 8 2 2 2 3" xfId="10607" xr:uid="{A228F31A-AFEC-4E97-A6E8-70A885131E49}"/>
    <cellStyle name="20% - Accent4 8 2 2 2 3 2" xfId="10608" xr:uid="{76ACDDBC-2BF2-4193-B6FD-5684011E7454}"/>
    <cellStyle name="20% - Accent4 8 2 2 2 4" xfId="10609" xr:uid="{01D1AF1C-8D1D-471B-9B7F-1EE3CFE5AB79}"/>
    <cellStyle name="20% - Accent4 8 2 2 2 5" xfId="10610" xr:uid="{5B4FAF57-F05C-44E0-BA8A-BBC22CAF090C}"/>
    <cellStyle name="20% - Accent4 8 2 2 3" xfId="10611" xr:uid="{962072F6-6B49-4E56-AC2C-E07C8B35B73C}"/>
    <cellStyle name="20% - Accent4 8 2 2 3 2" xfId="10612" xr:uid="{B9006ECF-D61A-4F9C-B9F7-242CE3C85992}"/>
    <cellStyle name="20% - Accent4 8 2 2 3 2 2" xfId="10613" xr:uid="{1D097A07-E409-42BC-8D8E-CC9BCDF2A54D}"/>
    <cellStyle name="20% - Accent4 8 2 2 3 3" xfId="10614" xr:uid="{C2E619F4-6631-49B8-B41B-180A40AD968B}"/>
    <cellStyle name="20% - Accent4 8 2 2 4" xfId="10615" xr:uid="{122D4F7D-75DB-436E-88DC-FECA09FAB09E}"/>
    <cellStyle name="20% - Accent4 8 2 2 4 2" xfId="10616" xr:uid="{BBF1928E-9EC9-472A-94A1-F27EE2AAE233}"/>
    <cellStyle name="20% - Accent4 8 2 2 5" xfId="10617" xr:uid="{446FDD55-A6E1-482F-A592-74FB3932AC30}"/>
    <cellStyle name="20% - Accent4 8 2 2 6" xfId="10618" xr:uid="{182CA914-897A-41F2-8D46-FC994BE01CC2}"/>
    <cellStyle name="20% - Accent4 8 2 3" xfId="10619" xr:uid="{1337A044-8323-455D-9DCA-01B34FC80AD3}"/>
    <cellStyle name="20% - Accent4 8 2 3 2" xfId="10620" xr:uid="{E906F14E-49E0-4F26-9A02-BEDCBC337F19}"/>
    <cellStyle name="20% - Accent4 8 2 3 2 2" xfId="10621" xr:uid="{13266755-6228-4E87-BEF4-52353CD4D0E1}"/>
    <cellStyle name="20% - Accent4 8 2 3 2 2 2" xfId="10622" xr:uid="{969D958D-7F9A-4BEE-BFA0-EDF81EA4743D}"/>
    <cellStyle name="20% - Accent4 8 2 3 2 2 2 2" xfId="10623" xr:uid="{0E2B887B-C57D-4BC2-8C0A-720B1027D73E}"/>
    <cellStyle name="20% - Accent4 8 2 3 2 2 3" xfId="10624" xr:uid="{76EBAA17-21E9-4FEB-8B42-4D670B1D836F}"/>
    <cellStyle name="20% - Accent4 8 2 3 2 3" xfId="10625" xr:uid="{BCC89B84-289D-496D-AE23-BEE76AB04C14}"/>
    <cellStyle name="20% - Accent4 8 2 3 2 3 2" xfId="10626" xr:uid="{519769CB-8BDB-4CB9-AC03-998B51368BE6}"/>
    <cellStyle name="20% - Accent4 8 2 3 2 4" xfId="10627" xr:uid="{3B825FC9-8CBA-4245-B40C-D7AD367C2C06}"/>
    <cellStyle name="20% - Accent4 8 2 3 2 5" xfId="10628" xr:uid="{462BA72E-CF92-4F5D-BCD8-5D8B4385BDB0}"/>
    <cellStyle name="20% - Accent4 8 2 3 3" xfId="10629" xr:uid="{129F19D6-B865-47BB-BDD3-23EE8536272D}"/>
    <cellStyle name="20% - Accent4 8 2 3 3 2" xfId="10630" xr:uid="{9D521D65-A564-45B8-B9B6-FB4707273A15}"/>
    <cellStyle name="20% - Accent4 8 2 3 3 2 2" xfId="10631" xr:uid="{7D240415-D7B8-4C9A-9D95-917365AA3797}"/>
    <cellStyle name="20% - Accent4 8 2 3 3 3" xfId="10632" xr:uid="{13DD30CB-D197-4D05-871B-8F5E7051BEC3}"/>
    <cellStyle name="20% - Accent4 8 2 3 4" xfId="10633" xr:uid="{81E4C694-0720-4BA7-92FC-703C0E0B4EC5}"/>
    <cellStyle name="20% - Accent4 8 2 3 4 2" xfId="10634" xr:uid="{076782DD-B0D4-4048-A0CF-288793155EF4}"/>
    <cellStyle name="20% - Accent4 8 2 3 5" xfId="10635" xr:uid="{0E6E9A16-AB30-41A4-AFF2-8E980C9E2A64}"/>
    <cellStyle name="20% - Accent4 8 2 3 6" xfId="10636" xr:uid="{F82AC6D3-2110-4368-898C-D8D7076BE784}"/>
    <cellStyle name="20% - Accent4 8 2 4" xfId="10637" xr:uid="{1990EC0F-994E-4EA9-8A61-24099669A747}"/>
    <cellStyle name="20% - Accent4 8 2 4 2" xfId="10638" xr:uid="{1AAB28F4-7565-4B78-B84B-1700F4099BB6}"/>
    <cellStyle name="20% - Accent4 8 2 4 2 2" xfId="10639" xr:uid="{E12E88D8-9DEB-40C4-A6C1-7F9153AC94A4}"/>
    <cellStyle name="20% - Accent4 8 2 4 2 2 2" xfId="10640" xr:uid="{F3E679DF-193D-4EA7-B592-F08AE9CBCAF2}"/>
    <cellStyle name="20% - Accent4 8 2 4 2 2 2 2" xfId="10641" xr:uid="{BC9F2127-F978-4558-B8A2-CDEE35A87DFE}"/>
    <cellStyle name="20% - Accent4 8 2 4 2 2 3" xfId="10642" xr:uid="{8FF33358-7F33-459D-9C23-207C23892732}"/>
    <cellStyle name="20% - Accent4 8 2 4 2 3" xfId="10643" xr:uid="{562BAF27-EB26-4C32-84B4-EC70DB87510C}"/>
    <cellStyle name="20% - Accent4 8 2 4 2 3 2" xfId="10644" xr:uid="{63BFFDB3-9940-47BB-BF03-84EAE967D386}"/>
    <cellStyle name="20% - Accent4 8 2 4 2 4" xfId="10645" xr:uid="{4ADD359E-F17A-492D-AD6E-B568AC829094}"/>
    <cellStyle name="20% - Accent4 8 2 4 3" xfId="10646" xr:uid="{68512B46-E361-4A82-B277-36748DB88515}"/>
    <cellStyle name="20% - Accent4 8 2 4 3 2" xfId="10647" xr:uid="{E8A8B054-0891-4A3E-A1C2-78222BFA8062}"/>
    <cellStyle name="20% - Accent4 8 2 4 3 2 2" xfId="10648" xr:uid="{C6346919-5248-4017-B0DA-23E5C1143102}"/>
    <cellStyle name="20% - Accent4 8 2 4 3 3" xfId="10649" xr:uid="{F8DB81F7-1E49-488D-8610-B2D2AA2087A0}"/>
    <cellStyle name="20% - Accent4 8 2 4 4" xfId="10650" xr:uid="{D0738E05-FD9A-4E5C-806D-0BB70F121E43}"/>
    <cellStyle name="20% - Accent4 8 2 4 4 2" xfId="10651" xr:uid="{ED65EA34-A2B8-4EED-90F4-AE9DDD9F55B8}"/>
    <cellStyle name="20% - Accent4 8 2 4 5" xfId="10652" xr:uid="{E081BE97-7326-425F-935C-611DDD9217C1}"/>
    <cellStyle name="20% - Accent4 8 2 4 6" xfId="10653" xr:uid="{CAC87533-BC79-4A0D-BE01-0F42B7EE8E1F}"/>
    <cellStyle name="20% - Accent4 8 2 5" xfId="10654" xr:uid="{721FB9CF-29EC-48F0-9CE6-E3E8C8403C1B}"/>
    <cellStyle name="20% - Accent4 8 2 5 2" xfId="10655" xr:uid="{0A80566C-787A-482A-B7D1-D7C90750C682}"/>
    <cellStyle name="20% - Accent4 8 2 5 2 2" xfId="10656" xr:uid="{5E07A6BD-7AE5-4304-BDFD-91561202F754}"/>
    <cellStyle name="20% - Accent4 8 2 5 2 2 2" xfId="10657" xr:uid="{43F1F144-0546-44E5-850D-513A0E1F07A6}"/>
    <cellStyle name="20% - Accent4 8 2 5 2 2 2 2" xfId="10658" xr:uid="{E1B4471B-ECBE-4FF9-A571-D4BE8D133186}"/>
    <cellStyle name="20% - Accent4 8 2 5 2 2 3" xfId="10659" xr:uid="{0584381F-AB51-4684-B112-33AB0FA6615C}"/>
    <cellStyle name="20% - Accent4 8 2 5 2 3" xfId="10660" xr:uid="{46C46EFD-86BB-4EAE-B5DE-C5E35E410720}"/>
    <cellStyle name="20% - Accent4 8 2 5 2 3 2" xfId="10661" xr:uid="{5D270F72-42D1-4F43-9314-39DE41A35157}"/>
    <cellStyle name="20% - Accent4 8 2 5 2 4" xfId="10662" xr:uid="{445BA188-FB9C-46DD-8E13-85A16AE4674B}"/>
    <cellStyle name="20% - Accent4 8 2 5 3" xfId="10663" xr:uid="{B5E5B446-F56F-483D-A869-FB42D1BBF8DC}"/>
    <cellStyle name="20% - Accent4 8 2 5 3 2" xfId="10664" xr:uid="{44D22388-EA44-4E6A-9977-974A4D944D60}"/>
    <cellStyle name="20% - Accent4 8 2 5 3 2 2" xfId="10665" xr:uid="{2089EF64-3547-4BB8-9BA9-BF6724B96CDB}"/>
    <cellStyle name="20% - Accent4 8 2 5 3 3" xfId="10666" xr:uid="{26A43070-F794-4FE4-9EDF-6E541DA56002}"/>
    <cellStyle name="20% - Accent4 8 2 5 4" xfId="10667" xr:uid="{EE18DDC6-92A6-417F-9E89-AB824976035F}"/>
    <cellStyle name="20% - Accent4 8 2 5 4 2" xfId="10668" xr:uid="{2DC6E3BE-3029-4408-B368-6219E32CCD38}"/>
    <cellStyle name="20% - Accent4 8 2 5 5" xfId="10669" xr:uid="{1CA65D1B-FE89-487A-9C00-8789A34B847E}"/>
    <cellStyle name="20% - Accent4 8 2 6" xfId="10670" xr:uid="{5A122F68-2E2B-47BE-B7D9-81435EC7F569}"/>
    <cellStyle name="20% - Accent4 8 2 6 2" xfId="10671" xr:uid="{27B4B12C-2580-4B20-B235-1470A4078193}"/>
    <cellStyle name="20% - Accent4 8 2 6 2 2" xfId="10672" xr:uid="{4553E16E-851C-4AA5-9019-BFB68EF29B26}"/>
    <cellStyle name="20% - Accent4 8 2 6 2 2 2" xfId="10673" xr:uid="{DFC01715-BE9B-42F8-BE1F-A3208EC7DB4A}"/>
    <cellStyle name="20% - Accent4 8 2 6 2 3" xfId="10674" xr:uid="{E20354F2-0696-42D2-831C-EBBA83324719}"/>
    <cellStyle name="20% - Accent4 8 2 6 3" xfId="10675" xr:uid="{E22B34EA-96DB-4E9E-9B5C-9966120A823C}"/>
    <cellStyle name="20% - Accent4 8 2 6 3 2" xfId="10676" xr:uid="{193AB55B-6617-46D4-AC81-CF700C1DEB73}"/>
    <cellStyle name="20% - Accent4 8 2 6 4" xfId="10677" xr:uid="{E12CBA9B-7592-48D3-9B36-743B2088EE73}"/>
    <cellStyle name="20% - Accent4 8 2 7" xfId="10678" xr:uid="{FB59B829-7E13-45CF-84A6-85F827ED3918}"/>
    <cellStyle name="20% - Accent4 8 2 7 2" xfId="10679" xr:uid="{D11F1D59-12D6-403F-9463-F6222F6DE0F8}"/>
    <cellStyle name="20% - Accent4 8 2 7 2 2" xfId="10680" xr:uid="{D0E3CB35-100C-49BE-B201-CF05D3142ADF}"/>
    <cellStyle name="20% - Accent4 8 2 7 3" xfId="10681" xr:uid="{DE273435-9F5F-453D-B637-F09D979339CD}"/>
    <cellStyle name="20% - Accent4 8 2 8" xfId="10682" xr:uid="{FBE299D2-91CB-4220-B0F3-BBA474A01F5D}"/>
    <cellStyle name="20% - Accent4 8 2 8 2" xfId="10683" xr:uid="{62C3CE0D-3383-4147-8DBB-A567EF4C3105}"/>
    <cellStyle name="20% - Accent4 8 2 9" xfId="10684" xr:uid="{15C1CB42-1F19-4ED2-B4F7-78507D45DAEC}"/>
    <cellStyle name="20% - Accent4 8 3" xfId="10685" xr:uid="{B1A34D42-FE6C-4BD7-9908-64918852046C}"/>
    <cellStyle name="20% - Accent4 8 3 2" xfId="10686" xr:uid="{B1707264-3F7C-493B-B8E5-DCF89E20C413}"/>
    <cellStyle name="20% - Accent4 8 3 2 2" xfId="10687" xr:uid="{30272ABC-44DF-46DF-923E-8EDE9CD6958B}"/>
    <cellStyle name="20% - Accent4 8 3 2 2 2" xfId="10688" xr:uid="{5C80CACF-31EB-43CE-A32E-6EE5FAD62AB6}"/>
    <cellStyle name="20% - Accent4 8 3 2 2 2 2" xfId="10689" xr:uid="{E7C52448-A5BF-47B8-8556-2C7261809A2A}"/>
    <cellStyle name="20% - Accent4 8 3 2 2 3" xfId="10690" xr:uid="{F2DA236A-C94D-402C-8415-B479BC4B8CCB}"/>
    <cellStyle name="20% - Accent4 8 3 2 3" xfId="10691" xr:uid="{9F4EEEF4-83FF-4144-A98A-523476B5C81E}"/>
    <cellStyle name="20% - Accent4 8 3 2 3 2" xfId="10692" xr:uid="{8C8F8CB5-511E-4487-88E1-1A65BEB5BEEA}"/>
    <cellStyle name="20% - Accent4 8 3 2 4" xfId="10693" xr:uid="{1EB9F33E-94F8-4FCF-B67D-BDA633133210}"/>
    <cellStyle name="20% - Accent4 8 3 2 5" xfId="10694" xr:uid="{57A67727-D24B-43D7-AB8F-4FB968057062}"/>
    <cellStyle name="20% - Accent4 8 3 3" xfId="10695" xr:uid="{54D08590-091A-40D1-BE34-D6787F46B76D}"/>
    <cellStyle name="20% - Accent4 8 3 3 2" xfId="10696" xr:uid="{FFB9FEDB-043E-488E-9743-6904F0658E35}"/>
    <cellStyle name="20% - Accent4 8 3 3 2 2" xfId="10697" xr:uid="{E613A8E9-0AA6-408C-A64D-22390784F50C}"/>
    <cellStyle name="20% - Accent4 8 3 3 3" xfId="10698" xr:uid="{CA72AD98-E260-47BD-8947-65A02A7F9235}"/>
    <cellStyle name="20% - Accent4 8 3 4" xfId="10699" xr:uid="{B1AC8897-1CC0-4340-A784-793FDD63226F}"/>
    <cellStyle name="20% - Accent4 8 3 4 2" xfId="10700" xr:uid="{3E1694B9-52DE-477E-9DE0-519587E58699}"/>
    <cellStyle name="20% - Accent4 8 3 5" xfId="10701" xr:uid="{EF556642-5BF6-457C-9DDA-AFEEE033997C}"/>
    <cellStyle name="20% - Accent4 8 3 6" xfId="10702" xr:uid="{C3668C2B-0F51-4E8A-8293-B9A72C53EAE5}"/>
    <cellStyle name="20% - Accent4 8 4" xfId="10703" xr:uid="{84D75914-354E-49CC-A914-0CE4FE9CFEBE}"/>
    <cellStyle name="20% - Accent4 8 4 2" xfId="10704" xr:uid="{AD50A92D-C488-489A-9DF0-D610AAFE8EB6}"/>
    <cellStyle name="20% - Accent4 8 4 2 2" xfId="10705" xr:uid="{D438E633-9C49-4270-BC81-5822D731493D}"/>
    <cellStyle name="20% - Accent4 8 4 2 2 2" xfId="10706" xr:uid="{8B3A592A-B27B-4AC0-9F78-BB50ACD286E9}"/>
    <cellStyle name="20% - Accent4 8 4 2 2 2 2" xfId="10707" xr:uid="{DDD2FC93-3B60-4268-8A7C-9898553C71D2}"/>
    <cellStyle name="20% - Accent4 8 4 2 2 3" xfId="10708" xr:uid="{75B2F062-63F5-4B3B-B2BF-DC23E5191CC2}"/>
    <cellStyle name="20% - Accent4 8 4 2 3" xfId="10709" xr:uid="{32778D87-7492-488B-AC7C-7E369E161D91}"/>
    <cellStyle name="20% - Accent4 8 4 2 3 2" xfId="10710" xr:uid="{9D89150E-01B7-40B9-BDE0-A14A37D372EF}"/>
    <cellStyle name="20% - Accent4 8 4 2 4" xfId="10711" xr:uid="{81605EBD-A70D-437A-A5C6-5D20138984DB}"/>
    <cellStyle name="20% - Accent4 8 4 2 5" xfId="10712" xr:uid="{1D46F3C4-92E8-4E3F-8FF7-3C629B1ED01F}"/>
    <cellStyle name="20% - Accent4 8 4 3" xfId="10713" xr:uid="{8C40A71C-EA8B-4211-A70C-6C196C817C42}"/>
    <cellStyle name="20% - Accent4 8 4 3 2" xfId="10714" xr:uid="{C5B2753E-9A5C-41F9-B985-A28DB4F59B0A}"/>
    <cellStyle name="20% - Accent4 8 4 3 2 2" xfId="10715" xr:uid="{E05DA7B0-0C05-4D11-811E-3C954A77195A}"/>
    <cellStyle name="20% - Accent4 8 4 3 3" xfId="10716" xr:uid="{F84726B8-97BE-41D5-BE4C-677F3E13B9ED}"/>
    <cellStyle name="20% - Accent4 8 4 4" xfId="10717" xr:uid="{EE0E5E3A-FBA6-4DE5-BCEC-2483027105A2}"/>
    <cellStyle name="20% - Accent4 8 4 4 2" xfId="10718" xr:uid="{57A0D2CF-BA3E-4255-B501-7B2FDA1D1326}"/>
    <cellStyle name="20% - Accent4 8 4 5" xfId="10719" xr:uid="{5ABA4225-B8D5-4FD6-972B-7784D9F7D3CF}"/>
    <cellStyle name="20% - Accent4 8 4 6" xfId="10720" xr:uid="{0A097263-5CC0-49A4-8676-41F366DDE422}"/>
    <cellStyle name="20% - Accent4 8 5" xfId="10721" xr:uid="{215A4087-D090-4357-974D-C1BC4F9FD6BF}"/>
    <cellStyle name="20% - Accent4 8 5 2" xfId="10722" xr:uid="{0517B6C2-C412-4C63-A51F-D73B88E10BD3}"/>
    <cellStyle name="20% - Accent4 8 5 2 2" xfId="10723" xr:uid="{29BFC3B4-8CF8-4313-98E5-C2047E97143C}"/>
    <cellStyle name="20% - Accent4 8 5 2 2 2" xfId="10724" xr:uid="{A60BA335-C1B9-42BB-A35C-125B1925CADA}"/>
    <cellStyle name="20% - Accent4 8 5 2 2 2 2" xfId="10725" xr:uid="{4535F601-EE69-4535-A533-1734F3A8984C}"/>
    <cellStyle name="20% - Accent4 8 5 2 2 3" xfId="10726" xr:uid="{094319EE-FDAD-4F60-9B1E-E8E4A333F65D}"/>
    <cellStyle name="20% - Accent4 8 5 2 3" xfId="10727" xr:uid="{87480321-DBBE-4ED8-81B5-544E16A3E53F}"/>
    <cellStyle name="20% - Accent4 8 5 2 3 2" xfId="10728" xr:uid="{5B0B4D3A-9F74-4F0A-A9B6-0286D314270D}"/>
    <cellStyle name="20% - Accent4 8 5 2 4" xfId="10729" xr:uid="{9908E508-FF4F-4B41-8CBE-A996AAF101C6}"/>
    <cellStyle name="20% - Accent4 8 5 3" xfId="10730" xr:uid="{491AEBBC-B46D-4901-AFFD-FE5ADC53E79F}"/>
    <cellStyle name="20% - Accent4 8 5 3 2" xfId="10731" xr:uid="{A4C43796-00D2-471B-86C8-A6CB2710D215}"/>
    <cellStyle name="20% - Accent4 8 5 3 2 2" xfId="10732" xr:uid="{8336FC55-1158-4CD3-A3C2-BAE345FD889A}"/>
    <cellStyle name="20% - Accent4 8 5 3 3" xfId="10733" xr:uid="{42A1C04F-C88C-4A00-8FFB-16A32172CA1E}"/>
    <cellStyle name="20% - Accent4 8 5 4" xfId="10734" xr:uid="{62C002FB-21F9-418E-82B3-C57A7C451F95}"/>
    <cellStyle name="20% - Accent4 8 5 4 2" xfId="10735" xr:uid="{C4A3E7D5-D3D3-4066-A8D1-B2C50E699F8F}"/>
    <cellStyle name="20% - Accent4 8 5 5" xfId="10736" xr:uid="{9B901137-3535-4B64-9340-8EF699CE1C7C}"/>
    <cellStyle name="20% - Accent4 8 5 6" xfId="10737" xr:uid="{365CB382-E198-4E8C-8B66-B4EC08D003CD}"/>
    <cellStyle name="20% - Accent4 8 6" xfId="10738" xr:uid="{73D2F4B7-C6C3-496F-9985-72705A168A8D}"/>
    <cellStyle name="20% - Accent4 8 6 2" xfId="10739" xr:uid="{BCEE4AA0-7595-4B8C-9419-5FADF95CDD37}"/>
    <cellStyle name="20% - Accent4 8 6 2 2" xfId="10740" xr:uid="{76D02BCA-4F17-40DF-B130-90633718F163}"/>
    <cellStyle name="20% - Accent4 8 6 2 2 2" xfId="10741" xr:uid="{D4042C77-656A-4BD5-B2B4-E79532A189FF}"/>
    <cellStyle name="20% - Accent4 8 6 2 2 2 2" xfId="10742" xr:uid="{A11F24AB-D7A9-4D1C-BAFC-B6A0CFE4A71A}"/>
    <cellStyle name="20% - Accent4 8 6 2 2 3" xfId="10743" xr:uid="{D697D3C7-1AD8-4CE9-B79A-D18740D12265}"/>
    <cellStyle name="20% - Accent4 8 6 2 3" xfId="10744" xr:uid="{BCB9A234-5808-4929-A246-35495DABF315}"/>
    <cellStyle name="20% - Accent4 8 6 2 3 2" xfId="10745" xr:uid="{6AFBF2A5-C596-4DE2-A9BB-D3B6B540E919}"/>
    <cellStyle name="20% - Accent4 8 6 2 4" xfId="10746" xr:uid="{BA1CCABD-2A22-4487-B564-A01E30B902D2}"/>
    <cellStyle name="20% - Accent4 8 6 3" xfId="10747" xr:uid="{8DE54069-928A-414D-952B-B9CE7D57CDBF}"/>
    <cellStyle name="20% - Accent4 8 6 3 2" xfId="10748" xr:uid="{21E51322-ACA8-4D02-9842-D06B367F6BF3}"/>
    <cellStyle name="20% - Accent4 8 6 3 2 2" xfId="10749" xr:uid="{2E539B61-F694-4169-A365-6A951009D37D}"/>
    <cellStyle name="20% - Accent4 8 6 3 3" xfId="10750" xr:uid="{D47670B7-329F-4F98-8B9B-C269FFD0552A}"/>
    <cellStyle name="20% - Accent4 8 6 4" xfId="10751" xr:uid="{6CBAE67C-F990-4DE8-9A85-1E5A0180EEC2}"/>
    <cellStyle name="20% - Accent4 8 6 4 2" xfId="10752" xr:uid="{9A98E64C-B476-49EC-9A90-8A7AA8EABB42}"/>
    <cellStyle name="20% - Accent4 8 6 5" xfId="10753" xr:uid="{7261C2F9-3276-4A82-B787-E6F76289A20D}"/>
    <cellStyle name="20% - Accent4 8 7" xfId="10754" xr:uid="{10C22406-374A-40F4-BA70-ED336CC45E49}"/>
    <cellStyle name="20% - Accent4 8 7 2" xfId="10755" xr:uid="{8ED8EB06-1703-47AC-81E9-0C3916C8EDCB}"/>
    <cellStyle name="20% - Accent4 8 7 2 2" xfId="10756" xr:uid="{6A214F9C-3C4D-458C-8518-A3E7CF04B4CC}"/>
    <cellStyle name="20% - Accent4 8 7 2 2 2" xfId="10757" xr:uid="{ABBFF9F5-5A84-4515-9135-15BD810074E3}"/>
    <cellStyle name="20% - Accent4 8 7 2 3" xfId="10758" xr:uid="{2D863D81-993A-40BC-93DA-8AC78A453160}"/>
    <cellStyle name="20% - Accent4 8 7 3" xfId="10759" xr:uid="{24AD3CE0-9659-48A6-AA83-1CFC0F9A9C36}"/>
    <cellStyle name="20% - Accent4 8 7 3 2" xfId="10760" xr:uid="{BFA5BB33-74AD-45BC-B1A9-CF6EE6FBA3AF}"/>
    <cellStyle name="20% - Accent4 8 7 4" xfId="10761" xr:uid="{70CEAF1D-D644-4BFA-9441-C4B86495260F}"/>
    <cellStyle name="20% - Accent4 8 8" xfId="10762" xr:uid="{06794662-9818-418D-8A80-61DF3CC4E10B}"/>
    <cellStyle name="20% - Accent4 8 8 2" xfId="10763" xr:uid="{7D5A8DB7-9C18-48A7-A1A8-C35A12D9D5C2}"/>
    <cellStyle name="20% - Accent4 8 8 2 2" xfId="10764" xr:uid="{7F845525-B65A-42EE-956E-79E56C4164D0}"/>
    <cellStyle name="20% - Accent4 8 8 3" xfId="10765" xr:uid="{0D7069B7-057C-4C43-9DA8-9BD519795156}"/>
    <cellStyle name="20% - Accent4 8 9" xfId="10766" xr:uid="{A4F8B125-0E68-49B1-B5E8-160F69301102}"/>
    <cellStyle name="20% - Accent4 8 9 2" xfId="10767" xr:uid="{387AF88A-E352-4821-8031-70D6671FC391}"/>
    <cellStyle name="20% - Accent4 9" xfId="10768" xr:uid="{AAA50506-C109-47B4-A20E-4221424BD7A2}"/>
    <cellStyle name="20% - Accent4 9 10" xfId="10769" xr:uid="{7A8EEB88-BAD5-43CB-B122-7D5D0E6B019A}"/>
    <cellStyle name="20% - Accent4 9 2" xfId="10770" xr:uid="{CDFE88D8-A607-4947-BD02-A337AF18C6CB}"/>
    <cellStyle name="20% - Accent4 9 2 2" xfId="10771" xr:uid="{AC1BED49-7FD3-48F2-BC98-6B321F6E7E74}"/>
    <cellStyle name="20% - Accent4 9 2 2 2" xfId="10772" xr:uid="{2349A010-7029-4EA4-AC48-529685EC19B4}"/>
    <cellStyle name="20% - Accent4 9 2 2 2 2" xfId="10773" xr:uid="{6562EA20-4A77-4D58-A848-4E1EC0D4B552}"/>
    <cellStyle name="20% - Accent4 9 2 2 2 2 2" xfId="10774" xr:uid="{E35953A6-7C56-42C8-BDD5-8E4A4B7B6198}"/>
    <cellStyle name="20% - Accent4 9 2 2 2 3" xfId="10775" xr:uid="{438244DA-80AB-4D29-A1A2-695AF3F1DA57}"/>
    <cellStyle name="20% - Accent4 9 2 2 3" xfId="10776" xr:uid="{BD710741-3DC7-4A00-9AAA-F0A08F548E63}"/>
    <cellStyle name="20% - Accent4 9 2 2 3 2" xfId="10777" xr:uid="{3A409F61-D847-4D8A-A6F5-2B7E3474223D}"/>
    <cellStyle name="20% - Accent4 9 2 2 4" xfId="10778" xr:uid="{EE619667-C199-40CD-8FFE-FE0E72BC4A0A}"/>
    <cellStyle name="20% - Accent4 9 2 2 5" xfId="10779" xr:uid="{F9789856-C5C6-493A-92A8-1B00FEEFACD1}"/>
    <cellStyle name="20% - Accent4 9 2 3" xfId="10780" xr:uid="{55992085-E053-44C5-9790-BBF894A17FAC}"/>
    <cellStyle name="20% - Accent4 9 2 3 2" xfId="10781" xr:uid="{9018E665-06C5-46E4-ADA1-BD6CB95AB966}"/>
    <cellStyle name="20% - Accent4 9 2 3 2 2" xfId="10782" xr:uid="{91DEB47A-907C-40FE-AAC1-49ABA1EFAB9C}"/>
    <cellStyle name="20% - Accent4 9 2 3 3" xfId="10783" xr:uid="{065F37CF-6E38-4C35-8F93-81295CD2D0D8}"/>
    <cellStyle name="20% - Accent4 9 2 4" xfId="10784" xr:uid="{886FC1FA-E5D8-4464-ABA8-3D55557EC630}"/>
    <cellStyle name="20% - Accent4 9 2 4 2" xfId="10785" xr:uid="{DE9CB738-2C4A-4BE3-AB85-FEEE22D8E59F}"/>
    <cellStyle name="20% - Accent4 9 2 5" xfId="10786" xr:uid="{CCE2C3A3-E252-4482-AA97-BDDE09F1FC58}"/>
    <cellStyle name="20% - Accent4 9 2 6" xfId="10787" xr:uid="{39FDA290-BEA4-4050-A84F-36818A3B4F2B}"/>
    <cellStyle name="20% - Accent4 9 3" xfId="10788" xr:uid="{D8DBE211-AA9F-4F15-B0E9-23EEE7C0E897}"/>
    <cellStyle name="20% - Accent4 9 3 2" xfId="10789" xr:uid="{E5057665-CC4F-4289-9B1C-BD1211084C6C}"/>
    <cellStyle name="20% - Accent4 9 3 2 2" xfId="10790" xr:uid="{F1CC2DBF-8D87-4E71-A404-A4BEC6E84E45}"/>
    <cellStyle name="20% - Accent4 9 3 2 2 2" xfId="10791" xr:uid="{5B4831CE-F262-4934-97F6-400AA2011941}"/>
    <cellStyle name="20% - Accent4 9 3 2 2 2 2" xfId="10792" xr:uid="{2BCBE8D2-3E21-4C05-AA50-BE3C028A49AC}"/>
    <cellStyle name="20% - Accent4 9 3 2 2 3" xfId="10793" xr:uid="{50D73EEE-444C-4259-8A54-1D5F6B20B123}"/>
    <cellStyle name="20% - Accent4 9 3 2 3" xfId="10794" xr:uid="{F87D4244-E06D-4679-8918-DB99E018717D}"/>
    <cellStyle name="20% - Accent4 9 3 2 3 2" xfId="10795" xr:uid="{B52D2BAE-16CD-438F-8C2C-248A80F21A44}"/>
    <cellStyle name="20% - Accent4 9 3 2 4" xfId="10796" xr:uid="{84CEFB31-48AD-4564-A52F-F510123CEBF9}"/>
    <cellStyle name="20% - Accent4 9 3 2 5" xfId="10797" xr:uid="{3E502245-86CA-45EB-961A-80EE7015FACB}"/>
    <cellStyle name="20% - Accent4 9 3 3" xfId="10798" xr:uid="{E8EA52F4-8C84-422F-8F9D-03ADB485A0E0}"/>
    <cellStyle name="20% - Accent4 9 3 3 2" xfId="10799" xr:uid="{B39F83BD-31A3-450F-9BD9-C04433F47CC2}"/>
    <cellStyle name="20% - Accent4 9 3 3 2 2" xfId="10800" xr:uid="{F6FC2140-6415-4A28-91EC-CEECEB2E5E04}"/>
    <cellStyle name="20% - Accent4 9 3 3 3" xfId="10801" xr:uid="{7BBFEC6D-8986-4049-ABF7-5FC8CF1142BA}"/>
    <cellStyle name="20% - Accent4 9 3 4" xfId="10802" xr:uid="{21FEECBB-E4B4-42A4-B8BB-892E796B7051}"/>
    <cellStyle name="20% - Accent4 9 3 4 2" xfId="10803" xr:uid="{F00048E9-D524-4C1D-BB17-BE356081F133}"/>
    <cellStyle name="20% - Accent4 9 3 5" xfId="10804" xr:uid="{FE87F6B2-D7EC-4ACA-AB3B-B1301CB67BAF}"/>
    <cellStyle name="20% - Accent4 9 3 6" xfId="10805" xr:uid="{5BC7F8AB-6027-4AB2-864A-E7CD34A58FB3}"/>
    <cellStyle name="20% - Accent4 9 4" xfId="10806" xr:uid="{1A6CF7E5-2A36-46D5-822D-04AB7FCB7D11}"/>
    <cellStyle name="20% - Accent4 9 4 2" xfId="10807" xr:uid="{3ED72586-A2C4-4E0D-B6AB-CA301CD54117}"/>
    <cellStyle name="20% - Accent4 9 4 2 2" xfId="10808" xr:uid="{025DE4AC-BD86-442C-8811-E63E498EB446}"/>
    <cellStyle name="20% - Accent4 9 4 2 2 2" xfId="10809" xr:uid="{B99F2DB4-F09A-41C8-ABB7-871B0E90B7C4}"/>
    <cellStyle name="20% - Accent4 9 4 2 2 2 2" xfId="10810" xr:uid="{F80636C8-64A0-427D-ADA3-EFAB29AB57FE}"/>
    <cellStyle name="20% - Accent4 9 4 2 2 3" xfId="10811" xr:uid="{56D9C7B4-841E-419E-870D-60865AEDA7D3}"/>
    <cellStyle name="20% - Accent4 9 4 2 3" xfId="10812" xr:uid="{97B39A4D-3AD8-4E3E-990B-477D61F810B5}"/>
    <cellStyle name="20% - Accent4 9 4 2 3 2" xfId="10813" xr:uid="{2494E73F-4A1F-433B-A1F6-D5ECAC4B8BCB}"/>
    <cellStyle name="20% - Accent4 9 4 2 4" xfId="10814" xr:uid="{F31F0FFB-B1A3-4DCE-B02A-00BA579935B1}"/>
    <cellStyle name="20% - Accent4 9 4 3" xfId="10815" xr:uid="{FFF64AF7-9AB2-48E6-B9CA-148C3EF8BB71}"/>
    <cellStyle name="20% - Accent4 9 4 3 2" xfId="10816" xr:uid="{29FEF175-0096-4CE4-924B-32274BC92624}"/>
    <cellStyle name="20% - Accent4 9 4 3 2 2" xfId="10817" xr:uid="{19C8B50C-7B6B-4FFF-9941-0602A861D1B9}"/>
    <cellStyle name="20% - Accent4 9 4 3 3" xfId="10818" xr:uid="{E0788582-A11F-4C58-A5B5-36851FD6F54D}"/>
    <cellStyle name="20% - Accent4 9 4 4" xfId="10819" xr:uid="{5B2FAE7E-1038-4072-B6C4-4E245C31B027}"/>
    <cellStyle name="20% - Accent4 9 4 4 2" xfId="10820" xr:uid="{C1FF4B05-C5AD-453E-8271-4FE3E43A2F15}"/>
    <cellStyle name="20% - Accent4 9 4 5" xfId="10821" xr:uid="{BF017A83-3C17-4D57-9FC7-B517AA91A42E}"/>
    <cellStyle name="20% - Accent4 9 4 6" xfId="10822" xr:uid="{9ED79E8E-DA32-4818-8AEE-F78B434C28CC}"/>
    <cellStyle name="20% - Accent4 9 5" xfId="10823" xr:uid="{FBF2888B-6D2F-4B2D-8DE4-4AF4EC2FB892}"/>
    <cellStyle name="20% - Accent4 9 5 2" xfId="10824" xr:uid="{1C62C64A-DB2C-4309-92FE-AE5940314FE1}"/>
    <cellStyle name="20% - Accent4 9 5 2 2" xfId="10825" xr:uid="{7032BC51-31E3-4414-B475-09BDD7B724D8}"/>
    <cellStyle name="20% - Accent4 9 5 2 2 2" xfId="10826" xr:uid="{7F480B53-958D-488B-8EDC-E38A208D5B05}"/>
    <cellStyle name="20% - Accent4 9 5 2 2 2 2" xfId="10827" xr:uid="{FEB6EC91-4B0F-4ADE-8CE3-B11CE68E671D}"/>
    <cellStyle name="20% - Accent4 9 5 2 2 3" xfId="10828" xr:uid="{ED4E4708-41FA-4BA4-A0AF-9BF7E47F0B91}"/>
    <cellStyle name="20% - Accent4 9 5 2 3" xfId="10829" xr:uid="{AA669326-E240-41BC-BFE6-CAAF509F6902}"/>
    <cellStyle name="20% - Accent4 9 5 2 3 2" xfId="10830" xr:uid="{28822BC1-6B3B-4804-91F2-B34F576F7773}"/>
    <cellStyle name="20% - Accent4 9 5 2 4" xfId="10831" xr:uid="{FA3F0DD1-D316-4B27-8F2B-BAE6EBECD0E5}"/>
    <cellStyle name="20% - Accent4 9 5 3" xfId="10832" xr:uid="{CA55D207-04A8-4555-81AE-37ADD12CC4D3}"/>
    <cellStyle name="20% - Accent4 9 5 3 2" xfId="10833" xr:uid="{0AC34990-BB54-42AC-8974-6AD710DBBF5F}"/>
    <cellStyle name="20% - Accent4 9 5 3 2 2" xfId="10834" xr:uid="{62EF34DB-C23A-4A7F-90C1-4BA4B7C2828E}"/>
    <cellStyle name="20% - Accent4 9 5 3 3" xfId="10835" xr:uid="{362008D0-BF1D-4A24-B90B-E21EB86D7AC5}"/>
    <cellStyle name="20% - Accent4 9 5 4" xfId="10836" xr:uid="{05A6FDE4-50C5-44E3-97A1-80E0FBF63CFE}"/>
    <cellStyle name="20% - Accent4 9 5 4 2" xfId="10837" xr:uid="{0041794A-5787-480B-B250-6D8C72D8A25B}"/>
    <cellStyle name="20% - Accent4 9 5 5" xfId="10838" xr:uid="{E8DD3B74-640B-471C-B046-B7E35B6D05C2}"/>
    <cellStyle name="20% - Accent4 9 6" xfId="10839" xr:uid="{36C37539-92C2-41DC-8DFD-785A88576E19}"/>
    <cellStyle name="20% - Accent4 9 6 2" xfId="10840" xr:uid="{D3CA79AB-0A64-4900-9A0C-842CD48E6DD9}"/>
    <cellStyle name="20% - Accent4 9 6 2 2" xfId="10841" xr:uid="{1A91FEA5-5E35-45DD-913E-3C6E32FDE04F}"/>
    <cellStyle name="20% - Accent4 9 6 2 2 2" xfId="10842" xr:uid="{09C788B3-7696-47A6-AD62-6C6EB37A5B97}"/>
    <cellStyle name="20% - Accent4 9 6 2 3" xfId="10843" xr:uid="{9AA2D687-1A4E-4479-8A8C-6E069F0F9EBE}"/>
    <cellStyle name="20% - Accent4 9 6 3" xfId="10844" xr:uid="{0780F8B2-84D6-4ED6-8FE9-5E38D94D2A72}"/>
    <cellStyle name="20% - Accent4 9 6 3 2" xfId="10845" xr:uid="{89F9F5F5-4C9E-4B63-8987-EE04092CF029}"/>
    <cellStyle name="20% - Accent4 9 6 4" xfId="10846" xr:uid="{D3BF9BB6-E029-4348-B7A2-C1E9A4E34DA5}"/>
    <cellStyle name="20% - Accent4 9 7" xfId="10847" xr:uid="{3650C6F0-E65A-4A68-8F77-1CF9D027FAEA}"/>
    <cellStyle name="20% - Accent4 9 7 2" xfId="10848" xr:uid="{D73C7348-1694-467C-9A04-22CE6D80D3A0}"/>
    <cellStyle name="20% - Accent4 9 7 2 2" xfId="10849" xr:uid="{A1DEEB8D-A391-4C20-B299-3895B6292B94}"/>
    <cellStyle name="20% - Accent4 9 7 3" xfId="10850" xr:uid="{7F26461A-3C12-48F2-A24A-D8B0208C3EA9}"/>
    <cellStyle name="20% - Accent4 9 8" xfId="10851" xr:uid="{E74A2ED2-C3EF-4AAE-8185-D1857FA1CB7D}"/>
    <cellStyle name="20% - Accent4 9 8 2" xfId="10852" xr:uid="{E9BD503B-C947-42B8-A608-8DA983CFCC74}"/>
    <cellStyle name="20% - Accent4 9 9" xfId="10853" xr:uid="{6D731B56-C5B8-4607-8E1C-3EC27C8F327E}"/>
    <cellStyle name="20% - Accent5" xfId="108" builtinId="46" hidden="1"/>
    <cellStyle name="20% - Accent5 10" xfId="10854" xr:uid="{4C770E72-C5D0-4946-A1E6-C2426CBBA51A}"/>
    <cellStyle name="20% - Accent5 10 2" xfId="10855" xr:uid="{5DA40BC9-92DE-41FD-899D-52EABBCED85F}"/>
    <cellStyle name="20% - Accent5 11" xfId="10856" xr:uid="{3EAA685F-D4B9-4DC5-89C2-8C014A5D9E35}"/>
    <cellStyle name="20% - Accent5 11 2" xfId="10857" xr:uid="{82F2367F-8387-4D09-A855-7FC39113A405}"/>
    <cellStyle name="20% - Accent5 12" xfId="10858" xr:uid="{55E31D6B-2222-4938-B4C9-824518F12031}"/>
    <cellStyle name="20% - Accent5 12 2" xfId="10859" xr:uid="{7AE72ED8-9B9B-4909-B81D-DF240EEF3474}"/>
    <cellStyle name="20% - Accent5 13" xfId="10860" xr:uid="{C571A10B-17EE-4DEB-AD6F-8B61803F7047}"/>
    <cellStyle name="20% - Accent5 2" xfId="10861" xr:uid="{0B8968A5-A26B-4343-B7E7-9FAEA851980D}"/>
    <cellStyle name="20% - Accent5 2 10" xfId="10862" xr:uid="{65C46103-620C-431A-8174-3DE7E6C67B5B}"/>
    <cellStyle name="20% - Accent5 2 11" xfId="10863" xr:uid="{DBC67C18-D673-4818-8767-4536C11BAF43}"/>
    <cellStyle name="20% - Accent5 2 11 2" xfId="10864" xr:uid="{CA7AF76C-54B1-4641-9E79-AF791CF045FF}"/>
    <cellStyle name="20% - Accent5 2 11 2 2" xfId="10865" xr:uid="{24089AB1-C5AA-420C-9DA8-F69B8E970992}"/>
    <cellStyle name="20% - Accent5 2 11 2 2 2" xfId="10866" xr:uid="{94C65ECF-FBF7-48F2-A0A8-B23CC08F9DE8}"/>
    <cellStyle name="20% - Accent5 2 11 2 3" xfId="10867" xr:uid="{BFF0AE62-B3BF-4EB8-B74E-49A43A247836}"/>
    <cellStyle name="20% - Accent5 2 11 3" xfId="10868" xr:uid="{7D6F888F-F911-478D-B314-FBDF1B1309F5}"/>
    <cellStyle name="20% - Accent5 2 11 3 2" xfId="10869" xr:uid="{BB5A4A0A-E359-4C4A-8EF5-392437566179}"/>
    <cellStyle name="20% - Accent5 2 11 4" xfId="10870" xr:uid="{AF792647-5180-4BF2-AED3-2F15C429FA5F}"/>
    <cellStyle name="20% - Accent5 2 12" xfId="10871" xr:uid="{030FC834-7834-4154-AD86-0456711797E2}"/>
    <cellStyle name="20% - Accent5 2 12 2" xfId="10872" xr:uid="{D6691C78-970A-4DE3-BDA5-33AF1D20992E}"/>
    <cellStyle name="20% - Accent5 2 12 2 2" xfId="10873" xr:uid="{C75FCB09-3FC5-4634-A6FB-83138B38F3CD}"/>
    <cellStyle name="20% - Accent5 2 12 3" xfId="10874" xr:uid="{ECE67EF8-C2B8-47B9-B319-23A5D1EB5713}"/>
    <cellStyle name="20% - Accent5 2 13" xfId="10875" xr:uid="{D0D7EEBA-B447-4B22-A4A9-A4A5D37D9AED}"/>
    <cellStyle name="20% - Accent5 2 13 2" xfId="10876" xr:uid="{CAE8478D-37B6-4E2A-ACF3-1E4339D94518}"/>
    <cellStyle name="20% - Accent5 2 14" xfId="10877" xr:uid="{CC88FFED-BFEB-4F4E-BA33-41413AECDD68}"/>
    <cellStyle name="20% - Accent5 2 2" xfId="10878" xr:uid="{162CC685-DB1D-4253-8D97-16457C794711}"/>
    <cellStyle name="20% - Accent5 2 2 2" xfId="10879" xr:uid="{6751FCD6-E799-461B-88FF-0F371CFF5866}"/>
    <cellStyle name="20% - Accent5 2 2 2 2" xfId="10880" xr:uid="{F8D8EC75-1234-465F-9378-E53016C18FA5}"/>
    <cellStyle name="20% - Accent5 2 2 2 2 2" xfId="10881" xr:uid="{7E6F2238-AB3B-42C6-9DD1-FF05B93A6701}"/>
    <cellStyle name="20% - Accent5 2 2 2 2 3" xfId="10882" xr:uid="{8264F64D-D9A8-46A8-80FF-FF81E673D322}"/>
    <cellStyle name="20% - Accent5 2 2 2 2 3 2" xfId="10883" xr:uid="{24BE04E2-9396-4995-8CDE-767790F75900}"/>
    <cellStyle name="20% - Accent5 2 2 2 2 3 2 2" xfId="10884" xr:uid="{A7A8BB40-FEEB-492C-A4EA-EB006EE1C6F9}"/>
    <cellStyle name="20% - Accent5 2 2 2 2 3 2 2 2" xfId="10885" xr:uid="{AC950C0A-6D93-431D-B1EC-3DF957D24E12}"/>
    <cellStyle name="20% - Accent5 2 2 2 2 3 2 3" xfId="10886" xr:uid="{499D350D-1359-460F-807E-3B0CF74DB188}"/>
    <cellStyle name="20% - Accent5 2 2 2 2 3 3" xfId="10887" xr:uid="{62FA54AD-5EAB-4AD0-8897-F0DBCAED6F4C}"/>
    <cellStyle name="20% - Accent5 2 2 2 2 3 3 2" xfId="10888" xr:uid="{2DF7D36B-C884-4660-9464-9FA779C820A9}"/>
    <cellStyle name="20% - Accent5 2 2 2 2 3 4" xfId="10889" xr:uid="{C9FC50D6-77D9-40EC-9813-58F703BF3DB0}"/>
    <cellStyle name="20% - Accent5 2 2 2 2 4" xfId="10890" xr:uid="{8DA4FEAF-4186-41B4-B18F-AB94088410B7}"/>
    <cellStyle name="20% - Accent5 2 2 2 2 4 2" xfId="10891" xr:uid="{D77664F8-A431-450B-BE6F-997D3DA948BA}"/>
    <cellStyle name="20% - Accent5 2 2 2 2 4 2 2" xfId="10892" xr:uid="{8C02F51E-37D9-4362-94FF-B818F6129CC8}"/>
    <cellStyle name="20% - Accent5 2 2 2 2 4 3" xfId="10893" xr:uid="{B363D084-A4E1-4B43-A267-3619C44B9773}"/>
    <cellStyle name="20% - Accent5 2 2 2 2 5" xfId="10894" xr:uid="{7033B028-E608-4861-81D6-4A033E606DFD}"/>
    <cellStyle name="20% - Accent5 2 2 2 2 5 2" xfId="10895" xr:uid="{A3827162-2640-4A16-A9E4-CC0A638ED77C}"/>
    <cellStyle name="20% - Accent5 2 2 2 2 6" xfId="10896" xr:uid="{BAA146E5-A0BD-499F-86BB-7C1AB5896B73}"/>
    <cellStyle name="20% - Accent5 2 2 2 3" xfId="10897" xr:uid="{350BCB01-3FD8-4DF3-AE1C-60F3A3F64F84}"/>
    <cellStyle name="20% - Accent5 2 2 2 3 2" xfId="10898" xr:uid="{C0E0233E-6010-440F-8388-7CBC77B49DA0}"/>
    <cellStyle name="20% - Accent5 2 2 2 3 2 2" xfId="10899" xr:uid="{8D5ED5E6-975F-457A-A024-5A8F8D183540}"/>
    <cellStyle name="20% - Accent5 2 2 2 3 2 2 2" xfId="10900" xr:uid="{D52AC43E-F59B-4A8B-95EB-CBF5106C89DD}"/>
    <cellStyle name="20% - Accent5 2 2 2 3 2 2 2 2" xfId="10901" xr:uid="{93ACA1B7-65C6-4CA7-AEAB-02A6A859E68D}"/>
    <cellStyle name="20% - Accent5 2 2 2 3 2 2 3" xfId="10902" xr:uid="{ED25FEAE-E08B-4476-9203-2DB90CBE142C}"/>
    <cellStyle name="20% - Accent5 2 2 2 3 2 3" xfId="10903" xr:uid="{E244C668-4DE0-4458-BAFD-7D620843469E}"/>
    <cellStyle name="20% - Accent5 2 2 2 3 2 3 2" xfId="10904" xr:uid="{7877E54D-297C-41CD-B17D-AE20108A4921}"/>
    <cellStyle name="20% - Accent5 2 2 2 3 2 4" xfId="10905" xr:uid="{41B56B23-B403-4C00-98B2-9562A6644A91}"/>
    <cellStyle name="20% - Accent5 2 2 2 3 3" xfId="10906" xr:uid="{2519947C-1F44-4AF2-8406-4F8D8E68471D}"/>
    <cellStyle name="20% - Accent5 2 2 2 3 3 2" xfId="10907" xr:uid="{B6B7ED79-1F1F-48C0-9DDD-1C88C20864D3}"/>
    <cellStyle name="20% - Accent5 2 2 2 3 3 2 2" xfId="10908" xr:uid="{7D204BF8-BDB5-42F2-9372-35EA4F0FCE31}"/>
    <cellStyle name="20% - Accent5 2 2 2 3 3 3" xfId="10909" xr:uid="{33249226-DB0A-4EC2-90AA-524AF30B79A4}"/>
    <cellStyle name="20% - Accent5 2 2 2 3 4" xfId="10910" xr:uid="{331F386F-DD28-481B-8196-EE9E88C2C83C}"/>
    <cellStyle name="20% - Accent5 2 2 2 3 4 2" xfId="10911" xr:uid="{360C747F-D22F-4D20-8D9E-F7E5968BA00A}"/>
    <cellStyle name="20% - Accent5 2 2 2 3 5" xfId="10912" xr:uid="{5ECBC3FF-DE92-4086-8306-6B5559FD2659}"/>
    <cellStyle name="20% - Accent5 2 2 2 4" xfId="10913" xr:uid="{FFD3E441-6AF8-4A12-B7E4-FF60DBFE6D3F}"/>
    <cellStyle name="20% - Accent5 2 2 2 4 2" xfId="10914" xr:uid="{AC021F57-FA11-4693-A2D4-8FDA589744EC}"/>
    <cellStyle name="20% - Accent5 2 2 2 4 2 2" xfId="10915" xr:uid="{FFCEE8ED-6EEC-47F2-BC2F-CE8B9F650739}"/>
    <cellStyle name="20% - Accent5 2 2 2 4 2 2 2" xfId="10916" xr:uid="{FAB2C02A-F6A7-48D8-A90A-0E494271D371}"/>
    <cellStyle name="20% - Accent5 2 2 2 4 2 2 2 2" xfId="10917" xr:uid="{FB74122C-62A0-4DF8-838E-A354CF1C1D0D}"/>
    <cellStyle name="20% - Accent5 2 2 2 4 2 2 3" xfId="10918" xr:uid="{8CB4E5B9-46B9-4570-A205-A9B2D0BBCFB2}"/>
    <cellStyle name="20% - Accent5 2 2 2 4 2 3" xfId="10919" xr:uid="{7974B3B1-8AB1-4B10-AA78-81F239B50486}"/>
    <cellStyle name="20% - Accent5 2 2 2 4 2 3 2" xfId="10920" xr:uid="{8BFA0A67-5B2C-4D06-A527-A9C20E9002C1}"/>
    <cellStyle name="20% - Accent5 2 2 2 4 2 4" xfId="10921" xr:uid="{A745C60B-F5F7-4D98-B5C5-C4F535674480}"/>
    <cellStyle name="20% - Accent5 2 2 2 4 3" xfId="10922" xr:uid="{910AC733-6F65-4EAC-8A11-94AE8E57961A}"/>
    <cellStyle name="20% - Accent5 2 2 2 4 3 2" xfId="10923" xr:uid="{F93B2E41-DE18-4F84-AFFB-E7819182249C}"/>
    <cellStyle name="20% - Accent5 2 2 2 4 3 2 2" xfId="10924" xr:uid="{F5D413FF-93A7-4A45-957D-54A6DC29C56A}"/>
    <cellStyle name="20% - Accent5 2 2 2 4 3 3" xfId="10925" xr:uid="{12864552-4BBC-4903-BCB3-D198404B4F39}"/>
    <cellStyle name="20% - Accent5 2 2 2 4 4" xfId="10926" xr:uid="{DA804EBD-A6EE-49B1-A1E4-2A01966A628C}"/>
    <cellStyle name="20% - Accent5 2 2 2 4 4 2" xfId="10927" xr:uid="{F9F901C9-385E-47A5-BFC0-6D1076230741}"/>
    <cellStyle name="20% - Accent5 2 2 2 4 5" xfId="10928" xr:uid="{876B163E-49FE-4776-A888-AC64C6D8E070}"/>
    <cellStyle name="20% - Accent5 2 2 2_Sheet1" xfId="10929" xr:uid="{F9C82045-781D-430B-8F39-DBA37E515DB1}"/>
    <cellStyle name="20% - Accent5 2 2 3" xfId="10930" xr:uid="{E29845B0-8E33-4A9F-8254-A476EFD2B739}"/>
    <cellStyle name="20% - Accent5 2 2 3 2" xfId="10931" xr:uid="{7A8EECBD-8FD8-4848-AB68-96ACD58E561D}"/>
    <cellStyle name="20% - Accent5 2 2 3 2 2" xfId="10932" xr:uid="{114878A3-DD75-4D88-8885-5F1A4D899703}"/>
    <cellStyle name="20% - Accent5 2 2 3 2 2 2" xfId="10933" xr:uid="{964B2657-24F3-4898-93D8-70ABDDD3E44E}"/>
    <cellStyle name="20% - Accent5 2 2 3 2 2 2 2" xfId="10934" xr:uid="{8EC4A6CC-45F6-48B5-BB81-A198D3162587}"/>
    <cellStyle name="20% - Accent5 2 2 3 2 2 3" xfId="10935" xr:uid="{5822DFA3-57FD-4827-83BD-2C5F1569AFE9}"/>
    <cellStyle name="20% - Accent5 2 2 3 2 3" xfId="10936" xr:uid="{181AE218-CAE9-4BE1-BC6D-536BE034FD7C}"/>
    <cellStyle name="20% - Accent5 2 2 3 2 3 2" xfId="10937" xr:uid="{88F3D8D8-EBD3-41DF-BB38-809A1CD2ACB2}"/>
    <cellStyle name="20% - Accent5 2 2 3 2 4" xfId="10938" xr:uid="{35BA3DBD-DD16-4D5C-9F5B-D55E40A65AC5}"/>
    <cellStyle name="20% - Accent5 2 2 3 3" xfId="10939" xr:uid="{50436602-3BB0-4F31-A639-4103F5564FB0}"/>
    <cellStyle name="20% - Accent5 2 2 3 3 2" xfId="10940" xr:uid="{EA4C968D-45BA-402F-8334-D1C663CC7954}"/>
    <cellStyle name="20% - Accent5 2 2 3 3 2 2" xfId="10941" xr:uid="{6999F018-B3AA-4D6E-818E-C23C16AF3195}"/>
    <cellStyle name="20% - Accent5 2 2 3 3 3" xfId="10942" xr:uid="{950A6CA0-B276-4CD4-9363-EFD5555BE90F}"/>
    <cellStyle name="20% - Accent5 2 2 3 4" xfId="10943" xr:uid="{82BF0281-59D7-4457-9809-BCE8B17D6D6F}"/>
    <cellStyle name="20% - Accent5 2 2 3 4 2" xfId="10944" xr:uid="{7810FB64-33BD-4743-AC10-D271B0B0A52E}"/>
    <cellStyle name="20% - Accent5 2 2 3 5" xfId="10945" xr:uid="{A8649797-E179-4F25-90E8-EDDF1EA7665C}"/>
    <cellStyle name="20% - Accent5 2 2 4" xfId="10946" xr:uid="{F3812BEC-3E7A-49F5-B00E-9159F0EA3F00}"/>
    <cellStyle name="20% - Accent5 2 2 4 2" xfId="10947" xr:uid="{A993B142-4970-41FB-8EE0-D4FF61788349}"/>
    <cellStyle name="20% - Accent5 2 2 4 2 2" xfId="10948" xr:uid="{A3A6202D-3CD0-480F-8723-605449991789}"/>
    <cellStyle name="20% - Accent5 2 2 4 2 2 2" xfId="10949" xr:uid="{260C70CD-C35E-4AC6-AE25-07C3EBC1662D}"/>
    <cellStyle name="20% - Accent5 2 2 4 2 3" xfId="10950" xr:uid="{BDCD52C9-8017-4B9F-B028-F154E73A0195}"/>
    <cellStyle name="20% - Accent5 2 2 4 3" xfId="10951" xr:uid="{6BDF2970-47D2-4F58-B913-BA639F2E75C1}"/>
    <cellStyle name="20% - Accent5 2 2 4 3 2" xfId="10952" xr:uid="{DAD06B9E-4CDA-43D5-B458-88B1C128C811}"/>
    <cellStyle name="20% - Accent5 2 2 4 4" xfId="10953" xr:uid="{8B3FC502-1318-45AC-919D-D2E9261AC3A5}"/>
    <cellStyle name="20% - Accent5 2 2 5" xfId="10954" xr:uid="{45B1712A-366B-4019-9C29-E6C0CD59D84B}"/>
    <cellStyle name="20% - Accent5 2 2 5 2" xfId="10955" xr:uid="{F24ED57F-7517-4404-B297-688422C44046}"/>
    <cellStyle name="20% - Accent5 2 2 5 2 2" xfId="10956" xr:uid="{84EC090B-6D80-4300-8CD3-E9F4F919FDE7}"/>
    <cellStyle name="20% - Accent5 2 2 5 3" xfId="10957" xr:uid="{CF2FB709-DC90-4B7E-BB1F-54EF4D492A15}"/>
    <cellStyle name="20% - Accent5 2 2 6" xfId="10958" xr:uid="{8196CA6C-BAF7-4609-A354-C059E4261D36}"/>
    <cellStyle name="20% - Accent5 2 2 6 2" xfId="10959" xr:uid="{8F37504D-D5CF-4657-A1B3-DD2D8B36530B}"/>
    <cellStyle name="20% - Accent5 2 2 7" xfId="10960" xr:uid="{07F2AD03-A179-4BF5-8A3B-974A6B1CB25E}"/>
    <cellStyle name="20% - Accent5 2 2_Asset Register (new)" xfId="10961" xr:uid="{87D32577-DBB5-4566-91B1-749EEBC0F8E2}"/>
    <cellStyle name="20% - Accent5 2 3" xfId="10962" xr:uid="{30482F0D-C460-452E-B6F3-0722EB45564D}"/>
    <cellStyle name="20% - Accent5 2 3 2" xfId="10963" xr:uid="{687DC541-08E5-4B28-ADED-89917F5CD85A}"/>
    <cellStyle name="20% - Accent5 2 3 2 2" xfId="10964" xr:uid="{CDDFC3BF-95F3-44ED-9536-9FCB2EA41586}"/>
    <cellStyle name="20% - Accent5 2 3 2 2 2" xfId="10965" xr:uid="{DD3C5006-FED4-451E-9796-F9F7FF9CBEB8}"/>
    <cellStyle name="20% - Accent5 2 3 2 2 2 2" xfId="10966" xr:uid="{705725C3-87BF-47E1-B322-1C2686D2CCB7}"/>
    <cellStyle name="20% - Accent5 2 3 2 2 3" xfId="10967" xr:uid="{ABC57D5E-91C5-4BB1-B8C4-6F7A95E52BD6}"/>
    <cellStyle name="20% - Accent5 2 3 2 3" xfId="10968" xr:uid="{0DDB64A6-AAA7-42C2-A1BA-49DAF550CA75}"/>
    <cellStyle name="20% - Accent5 2 3 2 3 2" xfId="10969" xr:uid="{1B4AAEC2-514A-48D7-900E-B7D74FBCE44B}"/>
    <cellStyle name="20% - Accent5 2 3 2 3 2 2" xfId="10970" xr:uid="{92F17BD0-A4AF-4537-B2F3-77784D9E6705}"/>
    <cellStyle name="20% - Accent5 2 3 2 3 2 2 2" xfId="10971" xr:uid="{82C7398C-85A6-4184-B809-E0A05ECFDC12}"/>
    <cellStyle name="20% - Accent5 2 3 2 3 2 3" xfId="10972" xr:uid="{2B59707E-054B-41F4-956C-13721647FA08}"/>
    <cellStyle name="20% - Accent5 2 3 2 3 3" xfId="10973" xr:uid="{5190BAD3-6BC2-499A-BDCB-DA8E1FFAB7E3}"/>
    <cellStyle name="20% - Accent5 2 3 2 3 3 2" xfId="10974" xr:uid="{FA41DD5A-C3BB-42B9-9592-12FB71F829CB}"/>
    <cellStyle name="20% - Accent5 2 3 2 3 4" xfId="10975" xr:uid="{D794A6A1-E91C-492F-9D19-4FD7B02108F1}"/>
    <cellStyle name="20% - Accent5 2 3 2 4" xfId="10976" xr:uid="{21FCEE41-6B65-41CB-9F2F-CD8041387222}"/>
    <cellStyle name="20% - Accent5 2 3 2 4 2" xfId="10977" xr:uid="{31E15D35-BB6F-4690-839C-33C0840CDC4C}"/>
    <cellStyle name="20% - Accent5 2 3 2 4 2 2" xfId="10978" xr:uid="{071856C4-9D79-40BE-AAE3-94B3CCFBBE6F}"/>
    <cellStyle name="20% - Accent5 2 3 2 4 3" xfId="10979" xr:uid="{AB66FEE7-B5F8-4909-A43A-FB7E659BDCEB}"/>
    <cellStyle name="20% - Accent5 2 3 2 5" xfId="10980" xr:uid="{FAB30D33-2724-49BC-AB26-9C2E779592CB}"/>
    <cellStyle name="20% - Accent5 2 3 2 5 2" xfId="10981" xr:uid="{E06DA29D-E4EB-4B64-B752-E18C6BC346D3}"/>
    <cellStyle name="20% - Accent5 2 3 2 6" xfId="10982" xr:uid="{C7BB091F-E6A7-496D-9C90-3BE5149EE2F8}"/>
    <cellStyle name="20% - Accent5 2 3 2 6 2" xfId="10983" xr:uid="{1A9C6A8A-6C2C-43E5-AFB6-C9B4C6D86288}"/>
    <cellStyle name="20% - Accent5 2 3 2 7" xfId="10984" xr:uid="{B31E44C3-EB3F-480C-A9CA-B392FDFA60AA}"/>
    <cellStyle name="20% - Accent5 2 3 2 8" xfId="10985" xr:uid="{B845BB7C-E9AA-4F5B-9D07-9A295BE64E61}"/>
    <cellStyle name="20% - Accent5 2 3 3" xfId="10986" xr:uid="{0C727D5B-12B6-41FF-9652-3897B3C876B3}"/>
    <cellStyle name="20% - Accent5 2 3 3 2" xfId="10987" xr:uid="{A654FD8B-7BB6-4090-A076-16BE11BA4C86}"/>
    <cellStyle name="20% - Accent5 2 3 3 2 2" xfId="10988" xr:uid="{E72664D3-AA0C-4D98-8668-AB2566D3C059}"/>
    <cellStyle name="20% - Accent5 2 3 3 2 2 2" xfId="10989" xr:uid="{FBC07488-08A3-491A-90AF-C0C263FA36C8}"/>
    <cellStyle name="20% - Accent5 2 3 3 2 2 2 2" xfId="10990" xr:uid="{7374988F-8DC2-4878-9E5F-E86890FC8293}"/>
    <cellStyle name="20% - Accent5 2 3 3 2 2 3" xfId="10991" xr:uid="{958BDE82-EB0B-4963-80AE-0C55F611D5E0}"/>
    <cellStyle name="20% - Accent5 2 3 3 2 3" xfId="10992" xr:uid="{214A2641-276F-40A9-BE2D-CE2759BBDE90}"/>
    <cellStyle name="20% - Accent5 2 3 3 2 3 2" xfId="10993" xr:uid="{AC252981-7A3A-4B47-B027-42C65A8DD77D}"/>
    <cellStyle name="20% - Accent5 2 3 3 2 4" xfId="10994" xr:uid="{754A0729-2476-4DA5-84F8-6D10858A709D}"/>
    <cellStyle name="20% - Accent5 2 3 3 3" xfId="10995" xr:uid="{CE41D102-32DA-42B8-8366-4CADA2D94E05}"/>
    <cellStyle name="20% - Accent5 2 3 3 3 2" xfId="10996" xr:uid="{AA26F971-2B1F-4BBB-8C3B-E5E074CB1904}"/>
    <cellStyle name="20% - Accent5 2 3 3 3 2 2" xfId="10997" xr:uid="{30B8B71C-8732-405E-842D-E3B07F9D776C}"/>
    <cellStyle name="20% - Accent5 2 3 3 3 3" xfId="10998" xr:uid="{B4772BE3-AFA7-47EA-B035-699F08B44727}"/>
    <cellStyle name="20% - Accent5 2 3 3 4" xfId="10999" xr:uid="{60D79915-FE89-4A1C-9A6E-562CD466B890}"/>
    <cellStyle name="20% - Accent5 2 3 3 4 2" xfId="11000" xr:uid="{327FECA6-A45A-431B-AFBA-E68DEB842CF9}"/>
    <cellStyle name="20% - Accent5 2 3 3 5" xfId="11001" xr:uid="{A6283416-9837-475D-A948-21FBAD95F000}"/>
    <cellStyle name="20% - Accent5 2 3 3 5 2" xfId="11002" xr:uid="{5BCA408C-45CB-4DA3-9E49-12F02EDB72EA}"/>
    <cellStyle name="20% - Accent5 2 3 3 6" xfId="11003" xr:uid="{6092CEF7-0468-4653-8848-9FBEBCDC17A5}"/>
    <cellStyle name="20% - Accent5 2 3 3 7" xfId="11004" xr:uid="{E08286A3-E588-492B-AAB2-D5B7A87B5ADC}"/>
    <cellStyle name="20% - Accent5 2 3 4" xfId="11005" xr:uid="{5653CA9F-DD9A-49D6-A4E8-54D1AB9119CD}"/>
    <cellStyle name="20% - Accent5 2 3 4 2" xfId="11006" xr:uid="{E2311082-D020-4DBA-8B79-A8083F233D0E}"/>
    <cellStyle name="20% - Accent5 2 3 4 2 2" xfId="11007" xr:uid="{D356604F-B7B6-4EB3-9CE4-CFA47984ED7E}"/>
    <cellStyle name="20% - Accent5 2 3 4 2 2 2" xfId="11008" xr:uid="{2A317408-4B4F-48FF-AFBD-8FAA819A54F2}"/>
    <cellStyle name="20% - Accent5 2 3 4 2 2 2 2" xfId="11009" xr:uid="{453959EA-193E-4490-9A36-49C626A03E3F}"/>
    <cellStyle name="20% - Accent5 2 3 4 2 2 3" xfId="11010" xr:uid="{3BC23E38-C975-4CDE-84AA-D78BDF7C0280}"/>
    <cellStyle name="20% - Accent5 2 3 4 2 3" xfId="11011" xr:uid="{21F78C8A-76B2-4257-8330-AB8870BC00E1}"/>
    <cellStyle name="20% - Accent5 2 3 4 2 3 2" xfId="11012" xr:uid="{E8A8E095-C06D-4BB2-9456-5269FE134D9A}"/>
    <cellStyle name="20% - Accent5 2 3 4 2 4" xfId="11013" xr:uid="{EFD11199-7791-4E50-8296-0F05C21726D4}"/>
    <cellStyle name="20% - Accent5 2 3 4 3" xfId="11014" xr:uid="{FE3C9CC3-990F-4F08-87C7-4B0076A42498}"/>
    <cellStyle name="20% - Accent5 2 3 4 3 2" xfId="11015" xr:uid="{7DA56078-074D-48FD-9922-39A15877FDD7}"/>
    <cellStyle name="20% - Accent5 2 3 4 3 2 2" xfId="11016" xr:uid="{8B992AFF-BD10-48A8-9E31-7C258A2E6729}"/>
    <cellStyle name="20% - Accent5 2 3 4 3 3" xfId="11017" xr:uid="{F89A9CD3-9D9C-4389-871B-5D6239C1F200}"/>
    <cellStyle name="20% - Accent5 2 3 4 4" xfId="11018" xr:uid="{034CEFF7-AE75-4D3A-B47C-BE6C044434FE}"/>
    <cellStyle name="20% - Accent5 2 3 4 4 2" xfId="11019" xr:uid="{ACC7338D-5463-4AC4-9342-09C348EF0D0C}"/>
    <cellStyle name="20% - Accent5 2 3 4 5" xfId="11020" xr:uid="{8FDF9F62-52BA-4509-BF5F-6E9824E230E0}"/>
    <cellStyle name="20% - Accent5 2 3 5" xfId="11021" xr:uid="{F477E08A-E644-4CDF-9B60-4BF77816CCE9}"/>
    <cellStyle name="20% - Accent5 2 3 5 2" xfId="11022" xr:uid="{4F96E490-D588-427F-A757-17425EEFF6B5}"/>
    <cellStyle name="20% - Accent5 2 3 6" xfId="11023" xr:uid="{104D8220-6AE0-4451-A7E1-4E84CF441E22}"/>
    <cellStyle name="20% - Accent5 2 3_Sheet1" xfId="11024" xr:uid="{4941F148-8882-443E-A099-B75017A8C1CE}"/>
    <cellStyle name="20% - Accent5 2 4" xfId="11025" xr:uid="{2F235A09-F663-4DDA-A53D-533BAF4705BE}"/>
    <cellStyle name="20% - Accent5 2 4 2" xfId="11026" xr:uid="{7ECD736E-F32A-4539-9954-BEBC6068121B}"/>
    <cellStyle name="20% - Accent5 2 4 2 2" xfId="11027" xr:uid="{7F550FE1-92A7-4B2D-9EDC-9C89428A1304}"/>
    <cellStyle name="20% - Accent5 2 4 2 2 2" xfId="11028" xr:uid="{AE91F290-8404-4E50-8770-7049BD3D5AF7}"/>
    <cellStyle name="20% - Accent5 2 4 2 2 3" xfId="11029" xr:uid="{24989E5B-E4EA-48E5-BFB3-95ADB9A7A930}"/>
    <cellStyle name="20% - Accent5 2 4 2 3" xfId="11030" xr:uid="{8812548A-A400-4429-8E90-7F006E0DAF83}"/>
    <cellStyle name="20% - Accent5 2 4 2 4" xfId="11031" xr:uid="{A98B9FC9-8DF4-45A3-9C80-26CA63CDCC88}"/>
    <cellStyle name="20% - Accent5 2 4 3" xfId="11032" xr:uid="{E96A2465-0252-4661-9276-ACAAA971A29A}"/>
    <cellStyle name="20% - Accent5 2 4 3 2" xfId="11033" xr:uid="{17C3FBC7-747F-48DF-BFC5-FF3F01FF8488}"/>
    <cellStyle name="20% - Accent5 2 4 3 3" xfId="11034" xr:uid="{FD4E00C7-958D-4DF8-AD89-8DC4980201C0}"/>
    <cellStyle name="20% - Accent5 2 4 4" xfId="11035" xr:uid="{63327124-3FCF-4E51-BD06-FE5B2C5DAA70}"/>
    <cellStyle name="20% - Accent5 2 4 4 2" xfId="11036" xr:uid="{C76A6F6E-F756-4F86-9B45-4049A93E21E5}"/>
    <cellStyle name="20% - Accent5 2 4 5" xfId="11037" xr:uid="{CBA60341-BD67-4644-B3F9-717EFA0FBB9D}"/>
    <cellStyle name="20% - Accent5 2 5" xfId="11038" xr:uid="{C590FB8A-2407-450E-A552-5538E23294EC}"/>
    <cellStyle name="20% - Accent5 2 5 2" xfId="11039" xr:uid="{9A1B3DB7-6106-477E-80DA-3807CBEDC5D7}"/>
    <cellStyle name="20% - Accent5 2 6" xfId="11040" xr:uid="{2C98C4F6-2FF8-4D48-9757-9ADCB06CB7D7}"/>
    <cellStyle name="20% - Accent5 2 7" xfId="11041" xr:uid="{24A05E5A-5C01-45FD-A2BE-3C991DA5F5BF}"/>
    <cellStyle name="20% - Accent5 2 8" xfId="11042" xr:uid="{90BEFE5D-823F-4F57-87FB-67D9C1E5D918}"/>
    <cellStyle name="20% - Accent5 2 9" xfId="11043" xr:uid="{2B1DFA54-AFF9-4741-AFDD-943C2987A2F3}"/>
    <cellStyle name="20% - Accent5 2 9 2" xfId="11044" xr:uid="{05543176-5EC7-4A25-B760-E097E2578EC9}"/>
    <cellStyle name="20% - Accent5 2 9 2 2" xfId="11045" xr:uid="{8513D4C8-AB45-4163-BD6B-1DD2F2CE7072}"/>
    <cellStyle name="20% - Accent5 2 9 2 2 2" xfId="11046" xr:uid="{A45A3788-07E5-4266-8CA0-37792F69AB15}"/>
    <cellStyle name="20% - Accent5 2 9 2 2 2 2" xfId="11047" xr:uid="{8C0BAF3F-EBED-4900-87B7-582EC43136BA}"/>
    <cellStyle name="20% - Accent5 2 9 2 2 3" xfId="11048" xr:uid="{5876DB4D-AFE8-422F-82BD-FE2DD086549F}"/>
    <cellStyle name="20% - Accent5 2 9 2 3" xfId="11049" xr:uid="{A7D13998-2646-470D-A0A5-FF989BEE84B7}"/>
    <cellStyle name="20% - Accent5 2 9 2 3 2" xfId="11050" xr:uid="{EF5E711C-67C5-46F8-B470-75600A507F0E}"/>
    <cellStyle name="20% - Accent5 2 9 2 4" xfId="11051" xr:uid="{512120BA-53DC-455F-913F-0BD524886312}"/>
    <cellStyle name="20% - Accent5 2 9 3" xfId="11052" xr:uid="{81D39BC7-9B91-40EB-8995-DA203FA95FCF}"/>
    <cellStyle name="20% - Accent5 2 9 3 2" xfId="11053" xr:uid="{29CFCAFB-289D-4A0B-ABFD-8E6DDE2D5035}"/>
    <cellStyle name="20% - Accent5 2 9 3 2 2" xfId="11054" xr:uid="{E84328C0-39EA-4F08-9896-E48A3A8CA58D}"/>
    <cellStyle name="20% - Accent5 2 9 3 3" xfId="11055" xr:uid="{B0EBB6AE-D367-4052-BACD-0443CB44B9F2}"/>
    <cellStyle name="20% - Accent5 2 9 4" xfId="11056" xr:uid="{9BFD4DE1-EB10-4C7C-B89F-33AF74330CD3}"/>
    <cellStyle name="20% - Accent5 2 9 4 2" xfId="11057" xr:uid="{A0758550-D381-49CE-97D7-2F4572F8023D}"/>
    <cellStyle name="20% - Accent5 2 9 5" xfId="11058" xr:uid="{BCCF1F1A-A9A3-41A0-BF5F-48AAB124A846}"/>
    <cellStyle name="20% - Accent5 2_Asset Register (new)" xfId="11059" xr:uid="{C0B85452-1326-48F1-A11E-436B5AB83F73}"/>
    <cellStyle name="20% - Accent5 3" xfId="11060" xr:uid="{B3073B82-B1DB-448C-BD9E-93851598CF0D}"/>
    <cellStyle name="20% - Accent5 3 10" xfId="11061" xr:uid="{4006600C-E7BD-4378-AFBC-07E38AAD5E58}"/>
    <cellStyle name="20% - Accent5 3 10 2" xfId="11062" xr:uid="{E46C8A74-B240-4790-A731-E768CF5A0690}"/>
    <cellStyle name="20% - Accent5 3 10 2 2" xfId="11063" xr:uid="{E67ADFD6-15F0-46E3-BA76-02F2B42ECFFA}"/>
    <cellStyle name="20% - Accent5 3 10 2 2 2" xfId="11064" xr:uid="{A6979D50-B5A7-4B68-A8AE-23C599872644}"/>
    <cellStyle name="20% - Accent5 3 10 2 2 2 2" xfId="11065" xr:uid="{A8B3A2F2-990E-41A1-8662-50EEED4801C2}"/>
    <cellStyle name="20% - Accent5 3 10 2 2 3" xfId="11066" xr:uid="{250499EA-78CC-4BF4-B77D-7698FE45050D}"/>
    <cellStyle name="20% - Accent5 3 10 2 3" xfId="11067" xr:uid="{B570DD7C-A30E-43D8-9436-082AE060A1B4}"/>
    <cellStyle name="20% - Accent5 3 10 2 3 2" xfId="11068" xr:uid="{86DCF66C-4693-40EA-AEDF-250A07BA58F6}"/>
    <cellStyle name="20% - Accent5 3 10 2 4" xfId="11069" xr:uid="{BA7C02E9-4137-4327-9C59-F907C808C19E}"/>
    <cellStyle name="20% - Accent5 3 10 3" xfId="11070" xr:uid="{91066F1E-5365-409A-BBEF-D83CAADFBEAF}"/>
    <cellStyle name="20% - Accent5 3 10 3 2" xfId="11071" xr:uid="{48CEAC14-24E3-4642-8467-00A53A83B1EC}"/>
    <cellStyle name="20% - Accent5 3 10 3 2 2" xfId="11072" xr:uid="{698AEEDB-AFB9-4E65-B2B1-E05421C9511D}"/>
    <cellStyle name="20% - Accent5 3 10 3 3" xfId="11073" xr:uid="{7FE89972-3FE3-4F98-8925-773F397DA8B3}"/>
    <cellStyle name="20% - Accent5 3 10 4" xfId="11074" xr:uid="{30106534-E752-422C-89DF-89BC77C51EC9}"/>
    <cellStyle name="20% - Accent5 3 10 4 2" xfId="11075" xr:uid="{DF42FBBC-34EA-47A5-9DD2-E4C8AD154D0C}"/>
    <cellStyle name="20% - Accent5 3 10 5" xfId="11076" xr:uid="{58FDD261-48DF-455A-A198-6D6E7BAF957A}"/>
    <cellStyle name="20% - Accent5 3 11" xfId="11077" xr:uid="{A043AA4A-3698-4A38-A090-5D3E803AE366}"/>
    <cellStyle name="20% - Accent5 3 11 2" xfId="11078" xr:uid="{EF76A70D-9410-4D28-B274-647F68388343}"/>
    <cellStyle name="20% - Accent5 3 11 2 2" xfId="11079" xr:uid="{EB6DB45B-3E1D-4515-914E-0A91FF361F35}"/>
    <cellStyle name="20% - Accent5 3 11 2 2 2" xfId="11080" xr:uid="{2766768A-CAC3-435D-B3F2-174CC0CC1211}"/>
    <cellStyle name="20% - Accent5 3 11 2 2 2 2" xfId="11081" xr:uid="{75E28102-6DF4-4AB1-AE73-3BBADB0521EC}"/>
    <cellStyle name="20% - Accent5 3 11 2 2 3" xfId="11082" xr:uid="{48B361B5-8A2D-474C-B378-0AC895F9E388}"/>
    <cellStyle name="20% - Accent5 3 11 2 3" xfId="11083" xr:uid="{4A1630BF-5E74-4B44-BE63-77AEE742A28C}"/>
    <cellStyle name="20% - Accent5 3 11 2 3 2" xfId="11084" xr:uid="{6FC1C2CD-A8CD-4FDC-B16B-70111D148B0A}"/>
    <cellStyle name="20% - Accent5 3 11 2 4" xfId="11085" xr:uid="{43F501D1-8EE4-4C31-824C-E3CB75C7061E}"/>
    <cellStyle name="20% - Accent5 3 11 3" xfId="11086" xr:uid="{154787FD-18B1-48F1-A5E5-0149C9AF56CD}"/>
    <cellStyle name="20% - Accent5 3 11 3 2" xfId="11087" xr:uid="{9C614CD8-707A-4BA8-9B22-F46A0C80AD4B}"/>
    <cellStyle name="20% - Accent5 3 11 3 2 2" xfId="11088" xr:uid="{DED241B3-88D8-4647-8065-F6D589DC4DAB}"/>
    <cellStyle name="20% - Accent5 3 11 3 3" xfId="11089" xr:uid="{3A898595-65F8-408C-AE06-F3E0164E6F8D}"/>
    <cellStyle name="20% - Accent5 3 11 4" xfId="11090" xr:uid="{1DAF2482-3F3C-4FD0-87A0-66C77995C742}"/>
    <cellStyle name="20% - Accent5 3 11 4 2" xfId="11091" xr:uid="{02A46015-DFE3-4C30-A79A-6E4D0158DE3C}"/>
    <cellStyle name="20% - Accent5 3 11 5" xfId="11092" xr:uid="{1E436620-3D53-4E35-A3DB-B81821C64E31}"/>
    <cellStyle name="20% - Accent5 3 12" xfId="11093" xr:uid="{57D95F6B-090B-485F-99B4-8D75ABC036E3}"/>
    <cellStyle name="20% - Accent5 3 12 2" xfId="11094" xr:uid="{B99F407C-8C2B-4785-B864-C571C76FBBA1}"/>
    <cellStyle name="20% - Accent5 3 12 2 2" xfId="11095" xr:uid="{B88678F2-2191-4298-82F6-776BB3489E7A}"/>
    <cellStyle name="20% - Accent5 3 12 2 2 2" xfId="11096" xr:uid="{319E8255-18A5-4A15-9D0C-D56BE943E0AF}"/>
    <cellStyle name="20% - Accent5 3 12 2 2 2 2" xfId="11097" xr:uid="{B852E854-9B64-4AFE-A8A1-D49B13AD6492}"/>
    <cellStyle name="20% - Accent5 3 12 2 2 3" xfId="11098" xr:uid="{A1D1FA2F-6DA7-4A69-809A-CEC4D826FEA1}"/>
    <cellStyle name="20% - Accent5 3 12 2 3" xfId="11099" xr:uid="{5BFE46A3-83ED-412E-AA18-222E37209B30}"/>
    <cellStyle name="20% - Accent5 3 12 2 3 2" xfId="11100" xr:uid="{7BC18353-5CAA-4865-8207-FB3DC17B47F2}"/>
    <cellStyle name="20% - Accent5 3 12 2 4" xfId="11101" xr:uid="{B7687763-550E-46EE-A176-DCD1AD1E4119}"/>
    <cellStyle name="20% - Accent5 3 12 3" xfId="11102" xr:uid="{08988D98-0073-4986-9DE4-5F5C51CBA72D}"/>
    <cellStyle name="20% - Accent5 3 12 3 2" xfId="11103" xr:uid="{A61840CD-701A-4D5E-8B7F-267083B9522A}"/>
    <cellStyle name="20% - Accent5 3 12 3 2 2" xfId="11104" xr:uid="{E7D9C5F6-30C6-4D3A-8AFF-ED9736F011B3}"/>
    <cellStyle name="20% - Accent5 3 12 3 3" xfId="11105" xr:uid="{F9B7C640-422C-4DE6-9335-1CA1FC31D1E6}"/>
    <cellStyle name="20% - Accent5 3 12 4" xfId="11106" xr:uid="{ACF26678-8636-4CCB-B9FC-59F1726C3804}"/>
    <cellStyle name="20% - Accent5 3 12 4 2" xfId="11107" xr:uid="{103D5873-45C2-408C-A067-F848CE2A4E8D}"/>
    <cellStyle name="20% - Accent5 3 12 5" xfId="11108" xr:uid="{61572D92-E41E-44F2-8EE4-A0CD61D509DC}"/>
    <cellStyle name="20% - Accent5 3 13" xfId="11109" xr:uid="{D232249C-A513-46D0-AED8-A7E63E1C611D}"/>
    <cellStyle name="20% - Accent5 3 13 2" xfId="11110" xr:uid="{EC382DC3-E64A-44B4-BBBD-E55C2D617F51}"/>
    <cellStyle name="20% - Accent5 3 13 2 2" xfId="11111" xr:uid="{CB1650C6-2FF1-408C-B691-1527E09AB950}"/>
    <cellStyle name="20% - Accent5 3 13 2 2 2" xfId="11112" xr:uid="{96E600EE-3CA7-41AF-8BBD-26B831C2EB8F}"/>
    <cellStyle name="20% - Accent5 3 13 2 2 2 2" xfId="11113" xr:uid="{6184E602-F112-4805-B7AA-6AF97975FE4B}"/>
    <cellStyle name="20% - Accent5 3 13 2 2 3" xfId="11114" xr:uid="{9AC9AA39-BD7C-4420-8D69-C54B686BBB29}"/>
    <cellStyle name="20% - Accent5 3 13 2 3" xfId="11115" xr:uid="{1A656E5D-C91E-4AFF-A228-CE75FCFD73B0}"/>
    <cellStyle name="20% - Accent5 3 13 2 3 2" xfId="11116" xr:uid="{F24A8E42-489B-4A0D-8D78-CEFFF2EA07B5}"/>
    <cellStyle name="20% - Accent5 3 13 2 4" xfId="11117" xr:uid="{0BA9F2B0-68BB-4CA3-9731-F002A7448CB2}"/>
    <cellStyle name="20% - Accent5 3 13 3" xfId="11118" xr:uid="{513FE695-A5D7-4C89-B60A-44FCEF9FB6ED}"/>
    <cellStyle name="20% - Accent5 3 13 3 2" xfId="11119" xr:uid="{5399F295-1415-4A6E-A73C-FEF41DD8DE4F}"/>
    <cellStyle name="20% - Accent5 3 13 3 2 2" xfId="11120" xr:uid="{AEA371F0-4E8E-440D-AF21-5576DC5FD558}"/>
    <cellStyle name="20% - Accent5 3 13 3 3" xfId="11121" xr:uid="{A263BD81-837B-44C2-9DC2-D295D056F37D}"/>
    <cellStyle name="20% - Accent5 3 13 4" xfId="11122" xr:uid="{26B4BE02-6926-48DF-9E08-6BEAEAE9C46B}"/>
    <cellStyle name="20% - Accent5 3 13 4 2" xfId="11123" xr:uid="{9138D2E0-48EA-458D-80FE-2FE55233BAB6}"/>
    <cellStyle name="20% - Accent5 3 13 5" xfId="11124" xr:uid="{2A354CED-A6E1-492B-B8B5-2783FFA77023}"/>
    <cellStyle name="20% - Accent5 3 14" xfId="11125" xr:uid="{733A01FD-988B-47C8-8BE3-51A1A6750E83}"/>
    <cellStyle name="20% - Accent5 3 14 2" xfId="11126" xr:uid="{E5B0E07F-7F1E-47B1-A45F-90A84631A614}"/>
    <cellStyle name="20% - Accent5 3 14 2 2" xfId="11127" xr:uid="{4EB2CE62-16C7-4A48-9212-69B3AE63C90A}"/>
    <cellStyle name="20% - Accent5 3 14 2 2 2" xfId="11128" xr:uid="{04799B79-FCAF-42D3-A691-5011A65E0372}"/>
    <cellStyle name="20% - Accent5 3 14 2 3" xfId="11129" xr:uid="{80E82DD2-F589-445D-AEDA-E87420898C56}"/>
    <cellStyle name="20% - Accent5 3 14 3" xfId="11130" xr:uid="{0B0573EC-8129-43A1-8998-C46F06CF8FA4}"/>
    <cellStyle name="20% - Accent5 3 14 3 2" xfId="11131" xr:uid="{5BC1854B-7FAD-4D25-AAD3-C1DDE01FD115}"/>
    <cellStyle name="20% - Accent5 3 14 4" xfId="11132" xr:uid="{CC2D7E47-4C14-47FB-93D7-080D3096A5D9}"/>
    <cellStyle name="20% - Accent5 3 15" xfId="11133" xr:uid="{CF8460E4-8B5C-4731-9F4A-A37EFC7D9A87}"/>
    <cellStyle name="20% - Accent5 3 15 2" xfId="11134" xr:uid="{C237B9D4-9DDF-458E-9412-BD6F10E285A8}"/>
    <cellStyle name="20% - Accent5 3 15 2 2" xfId="11135" xr:uid="{60AED160-677F-4569-A0BE-A7CA87610FE0}"/>
    <cellStyle name="20% - Accent5 3 15 3" xfId="11136" xr:uid="{164688D8-EC06-4A66-B0BB-C1B42A5B6869}"/>
    <cellStyle name="20% - Accent5 3 16" xfId="11137" xr:uid="{66D578DE-0DE6-49E0-A417-E675A517986E}"/>
    <cellStyle name="20% - Accent5 3 16 2" xfId="11138" xr:uid="{43FCE1A1-91BF-497F-BEC0-4651B8D7B21B}"/>
    <cellStyle name="20% - Accent5 3 17" xfId="11139" xr:uid="{E0FA6A77-C654-4E96-85AC-B9D59DD0663F}"/>
    <cellStyle name="20% - Accent5 3 17 2" xfId="11140" xr:uid="{EA31DA73-7985-4D24-8911-58685249D02F}"/>
    <cellStyle name="20% - Accent5 3 18" xfId="11141" xr:uid="{508F7493-9AF0-4CFB-A5E0-609E8898C6EB}"/>
    <cellStyle name="20% - Accent5 3 19" xfId="11142" xr:uid="{4A5F7FFC-3A64-4735-AF43-87F265B64F29}"/>
    <cellStyle name="20% - Accent5 3 2" xfId="11143" xr:uid="{28EA487A-737E-43EB-9AF0-D7BD081D86EC}"/>
    <cellStyle name="20% - Accent5 3 2 10" xfId="11144" xr:uid="{A5B2C991-3484-4899-8E59-2A32EE51F753}"/>
    <cellStyle name="20% - Accent5 3 2 10 2" xfId="11145" xr:uid="{8CDD17DE-97A0-4D40-B99B-6D8DFB2D23F3}"/>
    <cellStyle name="20% - Accent5 3 2 10 2 2" xfId="11146" xr:uid="{5ED8B26B-4BF4-4E74-8A06-6EF0DDD0B916}"/>
    <cellStyle name="20% - Accent5 3 2 10 2 2 2" xfId="11147" xr:uid="{3D1981BC-9831-4F63-A06B-0D1556EC930D}"/>
    <cellStyle name="20% - Accent5 3 2 10 2 2 2 2" xfId="11148" xr:uid="{433CE993-F07F-4C2C-A8B1-13DF6B8940C9}"/>
    <cellStyle name="20% - Accent5 3 2 10 2 2 3" xfId="11149" xr:uid="{B39D2D20-E717-442C-8708-0477B07A228D}"/>
    <cellStyle name="20% - Accent5 3 2 10 2 3" xfId="11150" xr:uid="{83780818-D8E9-429F-A746-30A1150F8C3C}"/>
    <cellStyle name="20% - Accent5 3 2 10 2 3 2" xfId="11151" xr:uid="{2A529F45-6647-4608-B636-350515A8C48F}"/>
    <cellStyle name="20% - Accent5 3 2 10 2 4" xfId="11152" xr:uid="{712CF3C1-7C7B-425E-BD1D-CDF9194E18DC}"/>
    <cellStyle name="20% - Accent5 3 2 10 3" xfId="11153" xr:uid="{C34159B7-5A08-4EFA-8C02-67ED54C7AC72}"/>
    <cellStyle name="20% - Accent5 3 2 10 3 2" xfId="11154" xr:uid="{977A1B31-6C85-42D4-8016-08CE96FBFD37}"/>
    <cellStyle name="20% - Accent5 3 2 10 3 2 2" xfId="11155" xr:uid="{A3241FD1-F53A-4FE5-ACD6-4AE73E1B43D7}"/>
    <cellStyle name="20% - Accent5 3 2 10 3 3" xfId="11156" xr:uid="{B180E3AA-C963-454C-8ACB-BBCD424475E5}"/>
    <cellStyle name="20% - Accent5 3 2 10 4" xfId="11157" xr:uid="{894944D7-8432-4B08-8F9E-3A9991DF054D}"/>
    <cellStyle name="20% - Accent5 3 2 10 4 2" xfId="11158" xr:uid="{C5F907E8-4877-4001-8CE8-1C1E8A703347}"/>
    <cellStyle name="20% - Accent5 3 2 10 5" xfId="11159" xr:uid="{CD8378FC-255B-4CCE-9FF7-70F03711D845}"/>
    <cellStyle name="20% - Accent5 3 2 11" xfId="11160" xr:uid="{D0273897-B17F-463F-9D1B-BA85403B8657}"/>
    <cellStyle name="20% - Accent5 3 2 11 2" xfId="11161" xr:uid="{C4806847-2A44-482E-86CD-BD53D66BDB95}"/>
    <cellStyle name="20% - Accent5 3 2 11 2 2" xfId="11162" xr:uid="{4C05D39B-BACA-4477-9B85-FDA82005914C}"/>
    <cellStyle name="20% - Accent5 3 2 11 2 2 2" xfId="11163" xr:uid="{A5F7DE25-4EA6-4F55-A4CC-0B912F731701}"/>
    <cellStyle name="20% - Accent5 3 2 11 2 2 2 2" xfId="11164" xr:uid="{22044B86-1B98-4CA1-A46B-FD49B5B51005}"/>
    <cellStyle name="20% - Accent5 3 2 11 2 2 3" xfId="11165" xr:uid="{3765F0DC-BA5A-4AD1-AAF2-4876E7938E3F}"/>
    <cellStyle name="20% - Accent5 3 2 11 2 3" xfId="11166" xr:uid="{8F0F7F36-E2A8-4C33-AF96-4FCC78940DA0}"/>
    <cellStyle name="20% - Accent5 3 2 11 2 3 2" xfId="11167" xr:uid="{EE65FF23-CEDC-43C2-9C7A-8993549069E8}"/>
    <cellStyle name="20% - Accent5 3 2 11 2 4" xfId="11168" xr:uid="{DB50F243-B3E0-4A25-A26D-5CE92E7E73C5}"/>
    <cellStyle name="20% - Accent5 3 2 11 3" xfId="11169" xr:uid="{D5941FE1-13FA-4FB6-A5A6-804D8EFCCB69}"/>
    <cellStyle name="20% - Accent5 3 2 11 3 2" xfId="11170" xr:uid="{8516FC5B-13A4-4759-8E13-E20A68C65444}"/>
    <cellStyle name="20% - Accent5 3 2 11 3 2 2" xfId="11171" xr:uid="{662C0EA6-BBF1-4822-9C0A-E525A1DBA054}"/>
    <cellStyle name="20% - Accent5 3 2 11 3 3" xfId="11172" xr:uid="{D7741951-1C34-465D-8FAD-DA8F3F980B35}"/>
    <cellStyle name="20% - Accent5 3 2 11 4" xfId="11173" xr:uid="{7EC0718B-5494-499B-B93A-E28657D12272}"/>
    <cellStyle name="20% - Accent5 3 2 11 4 2" xfId="11174" xr:uid="{19842D02-B0C5-423E-9DA4-5E7E0AEE8DB0}"/>
    <cellStyle name="20% - Accent5 3 2 11 5" xfId="11175" xr:uid="{6232A3AA-3DF6-406F-A052-409F0AB20A72}"/>
    <cellStyle name="20% - Accent5 3 2 12" xfId="11176" xr:uid="{A351156D-9E3F-466C-A2A3-B847533B4733}"/>
    <cellStyle name="20% - Accent5 3 2 12 2" xfId="11177" xr:uid="{F9D2A745-1EE3-44B1-946D-AEF696519C3E}"/>
    <cellStyle name="20% - Accent5 3 2 12 2 2" xfId="11178" xr:uid="{A6E84D36-DAF2-4E4B-B99C-EB089265EE98}"/>
    <cellStyle name="20% - Accent5 3 2 12 2 2 2" xfId="11179" xr:uid="{380B4E25-23DA-4A68-B5D0-A7F182F53A89}"/>
    <cellStyle name="20% - Accent5 3 2 12 2 3" xfId="11180" xr:uid="{44EC588B-0CEF-4D4E-B9FB-7EF1F837EE28}"/>
    <cellStyle name="20% - Accent5 3 2 12 3" xfId="11181" xr:uid="{1FC67978-D120-4C77-BA84-E77E707C9610}"/>
    <cellStyle name="20% - Accent5 3 2 12 3 2" xfId="11182" xr:uid="{E9882074-22EE-4880-85F5-91A7C3CA68B2}"/>
    <cellStyle name="20% - Accent5 3 2 12 4" xfId="11183" xr:uid="{B1A564A9-8464-481D-818F-C8F275C2D10A}"/>
    <cellStyle name="20% - Accent5 3 2 13" xfId="11184" xr:uid="{7BC4143B-E06D-4A3A-BE95-28EA175BA1B1}"/>
    <cellStyle name="20% - Accent5 3 2 13 2" xfId="11185" xr:uid="{56E32DBC-DDF0-4ECC-8085-9190DF6F6A28}"/>
    <cellStyle name="20% - Accent5 3 2 13 2 2" xfId="11186" xr:uid="{9FCCE892-8DE7-4729-B395-FCDAF249B27C}"/>
    <cellStyle name="20% - Accent5 3 2 13 3" xfId="11187" xr:uid="{AA21D645-4D9F-4C5F-A92F-0BADC17FA5A6}"/>
    <cellStyle name="20% - Accent5 3 2 14" xfId="11188" xr:uid="{EF802D1A-EC1E-4202-BF4B-8E6E5420C173}"/>
    <cellStyle name="20% - Accent5 3 2 14 2" xfId="11189" xr:uid="{375C0450-7DA8-4011-A77E-EC7F1E7BACD4}"/>
    <cellStyle name="20% - Accent5 3 2 15" xfId="11190" xr:uid="{5EDF1016-0D70-4DDF-8CCA-8F3EE4756693}"/>
    <cellStyle name="20% - Accent5 3 2 15 2" xfId="11191" xr:uid="{4982D92E-98C8-45E9-A104-F3C3E4471E16}"/>
    <cellStyle name="20% - Accent5 3 2 16" xfId="11192" xr:uid="{13F7C4CA-31AA-4894-B5C1-FAA002A04F09}"/>
    <cellStyle name="20% - Accent5 3 2 17" xfId="11193" xr:uid="{FC86AA16-F386-4241-82B8-081FE545F599}"/>
    <cellStyle name="20% - Accent5 3 2 2" xfId="11194" xr:uid="{CD2EC6F4-022E-4B17-BF03-330733AEE856}"/>
    <cellStyle name="20% - Accent5 3 2 2 10" xfId="11195" xr:uid="{36DE6310-5503-40C0-B522-C7EB5819155F}"/>
    <cellStyle name="20% - Accent5 3 2 2 2" xfId="11196" xr:uid="{988E0B05-72B2-405C-8831-200014CCBD06}"/>
    <cellStyle name="20% - Accent5 3 2 2 2 2" xfId="11197" xr:uid="{3BAE5D8A-F744-46B3-850E-0A28EE4E443A}"/>
    <cellStyle name="20% - Accent5 3 2 2 2 2 2" xfId="11198" xr:uid="{46B57262-9EAA-4A43-BB20-1A8CFAF96569}"/>
    <cellStyle name="20% - Accent5 3 2 2 2 2 2 2" xfId="11199" xr:uid="{34EF358E-F6F9-4940-9DBF-34ECC4A53EB1}"/>
    <cellStyle name="20% - Accent5 3 2 2 2 2 2 2 2" xfId="11200" xr:uid="{CB5FF193-B88C-4DAC-8A59-D1A025AAFFD0}"/>
    <cellStyle name="20% - Accent5 3 2 2 2 2 2 2 2 2" xfId="11201" xr:uid="{63F6F54D-765F-4012-8B56-0AB6838DD641}"/>
    <cellStyle name="20% - Accent5 3 2 2 2 2 2 2 3" xfId="11202" xr:uid="{A662E93F-1DAE-4E0E-A7B9-D58226FBD34B}"/>
    <cellStyle name="20% - Accent5 3 2 2 2 2 2 3" xfId="11203" xr:uid="{722784B9-120A-4FA7-B763-A77757914897}"/>
    <cellStyle name="20% - Accent5 3 2 2 2 2 2 3 2" xfId="11204" xr:uid="{A9E134FC-B413-4C9A-A168-FEFDC4CFF3DD}"/>
    <cellStyle name="20% - Accent5 3 2 2 2 2 2 4" xfId="11205" xr:uid="{29D787CC-0DF2-4CBD-AA55-3B27E85315EF}"/>
    <cellStyle name="20% - Accent5 3 2 2 2 2 2 4 2" xfId="11206" xr:uid="{45037B4E-1B02-47B9-961F-778237FEA4AA}"/>
    <cellStyle name="20% - Accent5 3 2 2 2 2 2 5" xfId="11207" xr:uid="{CCF35A94-60F6-4FEF-9280-F3F9A1CBFACF}"/>
    <cellStyle name="20% - Accent5 3 2 2 2 2 2 6" xfId="11208" xr:uid="{695D0F07-29D9-4AC3-8C6F-BD42B4F473B1}"/>
    <cellStyle name="20% - Accent5 3 2 2 2 2 3" xfId="11209" xr:uid="{B3DCA975-267C-462D-A155-19CA49A35904}"/>
    <cellStyle name="20% - Accent5 3 2 2 2 2 3 2" xfId="11210" xr:uid="{1BA0F638-A337-42B9-983C-9C811E0ECC17}"/>
    <cellStyle name="20% - Accent5 3 2 2 2 2 3 2 2" xfId="11211" xr:uid="{DD7F5962-A431-4F74-857D-74A43CCB688B}"/>
    <cellStyle name="20% - Accent5 3 2 2 2 2 3 3" xfId="11212" xr:uid="{39983234-018D-4599-B3C6-41DE34AC1F4B}"/>
    <cellStyle name="20% - Accent5 3 2 2 2 2 4" xfId="11213" xr:uid="{835251FC-6550-4D08-A4C9-0AC565AEA5D7}"/>
    <cellStyle name="20% - Accent5 3 2 2 2 2 4 2" xfId="11214" xr:uid="{C610BAA1-8166-41CF-A957-A2D9B67C1D34}"/>
    <cellStyle name="20% - Accent5 3 2 2 2 2 5" xfId="11215" xr:uid="{3614840E-ED87-444D-B2D4-EABD09D5B3DE}"/>
    <cellStyle name="20% - Accent5 3 2 2 2 2 5 2" xfId="11216" xr:uid="{13A92DAF-2325-40D9-B5A4-2D83B7BFC4DC}"/>
    <cellStyle name="20% - Accent5 3 2 2 2 2 6" xfId="11217" xr:uid="{5B93766E-E839-49DF-BF85-E9829A701D05}"/>
    <cellStyle name="20% - Accent5 3 2 2 2 2 7" xfId="11218" xr:uid="{9AEE6ED5-BD7D-43BC-8B1E-7783F297451C}"/>
    <cellStyle name="20% - Accent5 3 2 2 2 3" xfId="11219" xr:uid="{05A165E3-9D6B-436A-8642-084286C75B6B}"/>
    <cellStyle name="20% - Accent5 3 2 2 2 3 2" xfId="11220" xr:uid="{8DC3F5A3-18EF-4D75-A06C-6A6FE3BA4132}"/>
    <cellStyle name="20% - Accent5 3 2 2 2 3 2 2" xfId="11221" xr:uid="{7776F0C8-52FF-415D-A8F4-78F7FCB21BA9}"/>
    <cellStyle name="20% - Accent5 3 2 2 2 3 2 2 2" xfId="11222" xr:uid="{972B5EBB-9245-43DB-9B11-173BDA6D2D62}"/>
    <cellStyle name="20% - Accent5 3 2 2 2 3 2 3" xfId="11223" xr:uid="{B76CBFE9-8361-4085-9A6E-88160B89003F}"/>
    <cellStyle name="20% - Accent5 3 2 2 2 3 3" xfId="11224" xr:uid="{75466B5E-0F22-4437-B7AA-F882975A4D72}"/>
    <cellStyle name="20% - Accent5 3 2 2 2 3 3 2" xfId="11225" xr:uid="{66233545-55BC-478F-83D5-17B599852C3E}"/>
    <cellStyle name="20% - Accent5 3 2 2 2 3 4" xfId="11226" xr:uid="{A66B4F9C-466D-45A1-87ED-E219FBD9DEF1}"/>
    <cellStyle name="20% - Accent5 3 2 2 2 3 4 2" xfId="11227" xr:uid="{801592F8-2259-49BA-A91F-DAA87CB09421}"/>
    <cellStyle name="20% - Accent5 3 2 2 2 3 5" xfId="11228" xr:uid="{E3B55F17-C7F9-458B-8659-66B76D622522}"/>
    <cellStyle name="20% - Accent5 3 2 2 2 3 6" xfId="11229" xr:uid="{2FE1F251-CE7A-4338-A951-7E319E68DCE2}"/>
    <cellStyle name="20% - Accent5 3 2 2 2 4" xfId="11230" xr:uid="{1267499D-479A-408C-9093-CC3DD9E2354B}"/>
    <cellStyle name="20% - Accent5 3 2 2 2 4 2" xfId="11231" xr:uid="{196359FD-E8E7-41F0-AFE3-DB314DFE2B59}"/>
    <cellStyle name="20% - Accent5 3 2 2 2 4 2 2" xfId="11232" xr:uid="{FD011732-4A99-455E-8919-A53CECDDB562}"/>
    <cellStyle name="20% - Accent5 3 2 2 2 4 3" xfId="11233" xr:uid="{6F23223E-A66F-4FF4-9354-7E4D27BDC0E4}"/>
    <cellStyle name="20% - Accent5 3 2 2 2 5" xfId="11234" xr:uid="{28BE501E-4C8F-4F42-965B-C274453E3193}"/>
    <cellStyle name="20% - Accent5 3 2 2 2 5 2" xfId="11235" xr:uid="{5F92C18C-BA0C-4CCA-9747-070398BC1B67}"/>
    <cellStyle name="20% - Accent5 3 2 2 2 6" xfId="11236" xr:uid="{08EBE4CF-CAAE-47F6-A64E-09184CF8D07D}"/>
    <cellStyle name="20% - Accent5 3 2 2 2 6 2" xfId="11237" xr:uid="{0B3CE29E-28E3-49BE-8D78-383E9E5B54E2}"/>
    <cellStyle name="20% - Accent5 3 2 2 2 7" xfId="11238" xr:uid="{2A4F192C-34FF-41D0-B3B5-AD0E360D7BA3}"/>
    <cellStyle name="20% - Accent5 3 2 2 2 8" xfId="11239" xr:uid="{2D5158C4-F691-4DCC-A970-C7E67D927F95}"/>
    <cellStyle name="20% - Accent5 3 2 2 3" xfId="11240" xr:uid="{B39FD71B-06BA-4486-AD6B-AC70E2154DD9}"/>
    <cellStyle name="20% - Accent5 3 2 2 3 2" xfId="11241" xr:uid="{B7D5F6FE-D480-4C17-A30E-FD5384DABEEC}"/>
    <cellStyle name="20% - Accent5 3 2 2 3 2 2" xfId="11242" xr:uid="{535914EA-4893-481D-8EEC-7083F068E0CF}"/>
    <cellStyle name="20% - Accent5 3 2 2 3 2 2 2" xfId="11243" xr:uid="{76ABF193-E3C8-4226-97E3-CA9E8089C88C}"/>
    <cellStyle name="20% - Accent5 3 2 2 3 2 2 2 2" xfId="11244" xr:uid="{8A183FDC-CB1E-4D17-9CF9-B8FEB6D802B0}"/>
    <cellStyle name="20% - Accent5 3 2 2 3 2 2 3" xfId="11245" xr:uid="{79F147AD-9725-46E4-8357-655912153A0D}"/>
    <cellStyle name="20% - Accent5 3 2 2 3 2 3" xfId="11246" xr:uid="{9D7D1D06-B470-4EAB-A09D-E4DF324E445E}"/>
    <cellStyle name="20% - Accent5 3 2 2 3 2 3 2" xfId="11247" xr:uid="{39A76DBF-7B42-4457-9527-951942769424}"/>
    <cellStyle name="20% - Accent5 3 2 2 3 2 4" xfId="11248" xr:uid="{3000061A-A8BB-442D-8A84-B1E463C67B71}"/>
    <cellStyle name="20% - Accent5 3 2 2 3 2 4 2" xfId="11249" xr:uid="{5B5B1D6F-965B-4D07-A910-DBDBEF997318}"/>
    <cellStyle name="20% - Accent5 3 2 2 3 2 5" xfId="11250" xr:uid="{8D5EEBE4-EA16-4EEA-8DCC-F8965FED3534}"/>
    <cellStyle name="20% - Accent5 3 2 2 3 2 6" xfId="11251" xr:uid="{DB6E3CBF-5740-4AAE-A10D-3F2B013F895B}"/>
    <cellStyle name="20% - Accent5 3 2 2 3 3" xfId="11252" xr:uid="{E4746A9F-CCEA-4C6C-B546-BBDC5BA47561}"/>
    <cellStyle name="20% - Accent5 3 2 2 3 3 2" xfId="11253" xr:uid="{596A985C-EB1C-4550-803A-94A40D5AD16F}"/>
    <cellStyle name="20% - Accent5 3 2 2 3 3 2 2" xfId="11254" xr:uid="{663A385E-6C7F-4261-8AC4-CFC328017D88}"/>
    <cellStyle name="20% - Accent5 3 2 2 3 3 3" xfId="11255" xr:uid="{D0F316B6-0E73-4276-A210-44A9556D8F31}"/>
    <cellStyle name="20% - Accent5 3 2 2 3 4" xfId="11256" xr:uid="{134DB606-E8E1-4471-AF54-FABE4221CA16}"/>
    <cellStyle name="20% - Accent5 3 2 2 3 4 2" xfId="11257" xr:uid="{7D10A236-1DFE-477E-8605-DD90218C831E}"/>
    <cellStyle name="20% - Accent5 3 2 2 3 5" xfId="11258" xr:uid="{1210D213-868E-4C27-BC83-C48CE04A58BD}"/>
    <cellStyle name="20% - Accent5 3 2 2 3 5 2" xfId="11259" xr:uid="{7A765A67-15A9-4477-8A0B-66F371A84446}"/>
    <cellStyle name="20% - Accent5 3 2 2 3 6" xfId="11260" xr:uid="{9E2A849D-D51A-4EBA-A671-4A85C4BAD016}"/>
    <cellStyle name="20% - Accent5 3 2 2 3 7" xfId="11261" xr:uid="{3B9D37E9-2C85-49A3-8F0F-6D0A32160338}"/>
    <cellStyle name="20% - Accent5 3 2 2 4" xfId="11262" xr:uid="{87B75456-E4E7-4199-8F76-3823CAD9917E}"/>
    <cellStyle name="20% - Accent5 3 2 2 4 2" xfId="11263" xr:uid="{811987AF-43B0-4233-86F1-BDAB6ED331AF}"/>
    <cellStyle name="20% - Accent5 3 2 2 4 2 2" xfId="11264" xr:uid="{8269CE3F-0802-40DB-8C0E-97FE9640ABDE}"/>
    <cellStyle name="20% - Accent5 3 2 2 4 2 2 2" xfId="11265" xr:uid="{0695B0E2-96EE-416E-B1FF-AA9AB97FF6AE}"/>
    <cellStyle name="20% - Accent5 3 2 2 4 2 2 2 2" xfId="11266" xr:uid="{66D108FB-CB5A-4D4B-94D7-617410B217A1}"/>
    <cellStyle name="20% - Accent5 3 2 2 4 2 2 3" xfId="11267" xr:uid="{DBF94B05-6467-4DF3-A4CB-3BC60D68860D}"/>
    <cellStyle name="20% - Accent5 3 2 2 4 2 3" xfId="11268" xr:uid="{9D97DAEA-CF51-4588-8E1C-49CF6278EDF0}"/>
    <cellStyle name="20% - Accent5 3 2 2 4 2 3 2" xfId="11269" xr:uid="{1D1BFF72-D4E0-4DAA-80B7-54ECAA252BBF}"/>
    <cellStyle name="20% - Accent5 3 2 2 4 2 4" xfId="11270" xr:uid="{83FF9757-FC1B-4E23-97C7-A2EA724CF882}"/>
    <cellStyle name="20% - Accent5 3 2 2 4 3" xfId="11271" xr:uid="{A45CF79F-890D-4FC4-BDE5-80D10755EEB1}"/>
    <cellStyle name="20% - Accent5 3 2 2 4 3 2" xfId="11272" xr:uid="{06AF0B8B-F6B0-4B27-9C9D-A9CBC710FECD}"/>
    <cellStyle name="20% - Accent5 3 2 2 4 3 2 2" xfId="11273" xr:uid="{119B25A3-276A-434C-BBCD-EAE1090851D5}"/>
    <cellStyle name="20% - Accent5 3 2 2 4 3 3" xfId="11274" xr:uid="{A4C5620B-B9E3-4F10-8611-26DED60C937F}"/>
    <cellStyle name="20% - Accent5 3 2 2 4 4" xfId="11275" xr:uid="{B2531A36-AD3C-4F79-B447-23CE1B8ED553}"/>
    <cellStyle name="20% - Accent5 3 2 2 4 4 2" xfId="11276" xr:uid="{81962DFC-8229-4EE4-8AD4-06A97DA94105}"/>
    <cellStyle name="20% - Accent5 3 2 2 4 5" xfId="11277" xr:uid="{EC71D2B6-31F3-45EE-AFAD-0634E689B850}"/>
    <cellStyle name="20% - Accent5 3 2 2 4 5 2" xfId="11278" xr:uid="{C0BC7D38-1481-4C5B-801D-D56D44E5DF06}"/>
    <cellStyle name="20% - Accent5 3 2 2 4 6" xfId="11279" xr:uid="{46CD5D0C-9F9B-403B-96A7-DE2D4C36A616}"/>
    <cellStyle name="20% - Accent5 3 2 2 4 7" xfId="11280" xr:uid="{C721E126-854F-4807-BCD1-1CA7E3754E5D}"/>
    <cellStyle name="20% - Accent5 3 2 2 5" xfId="11281" xr:uid="{19B98537-C520-427A-B53F-7F2FA29EE90B}"/>
    <cellStyle name="20% - Accent5 3 2 2 5 2" xfId="11282" xr:uid="{7813745D-9E85-4EFE-8ED0-7091AFFFDE4E}"/>
    <cellStyle name="20% - Accent5 3 2 2 5 2 2" xfId="11283" xr:uid="{D3AA357C-8E03-4389-929C-843017AEFF87}"/>
    <cellStyle name="20% - Accent5 3 2 2 5 2 2 2" xfId="11284" xr:uid="{246B552A-95B5-440A-A878-F9E3EF676E42}"/>
    <cellStyle name="20% - Accent5 3 2 2 5 2 3" xfId="11285" xr:uid="{CD0A8135-E0B5-414D-8FD9-2FBDB314D63C}"/>
    <cellStyle name="20% - Accent5 3 2 2 5 3" xfId="11286" xr:uid="{55B8E470-0E51-439E-81F2-A6B60251D32D}"/>
    <cellStyle name="20% - Accent5 3 2 2 5 3 2" xfId="11287" xr:uid="{7CFEE8F5-8E0F-49D2-B26B-B7C75BCA9A01}"/>
    <cellStyle name="20% - Accent5 3 2 2 5 4" xfId="11288" xr:uid="{EF0F46E9-61D3-4EFF-BD76-338622C87FE6}"/>
    <cellStyle name="20% - Accent5 3 2 2 6" xfId="11289" xr:uid="{21EDE31F-C635-4CAA-8E2B-23018E6384E8}"/>
    <cellStyle name="20% - Accent5 3 2 2 6 2" xfId="11290" xr:uid="{13B2A087-DD56-4C8B-A7E5-948EC4459A2D}"/>
    <cellStyle name="20% - Accent5 3 2 2 6 2 2" xfId="11291" xr:uid="{528CFF48-7A5F-4C2A-BBC5-F7D32BF8B124}"/>
    <cellStyle name="20% - Accent5 3 2 2 6 3" xfId="11292" xr:uid="{827A9D1F-4183-40AB-A250-63440FC6B70B}"/>
    <cellStyle name="20% - Accent5 3 2 2 7" xfId="11293" xr:uid="{A8292053-80B6-4DB7-B8D7-05C3AFDEF789}"/>
    <cellStyle name="20% - Accent5 3 2 2 7 2" xfId="11294" xr:uid="{2C6D4433-4397-46F3-923E-4073C839F341}"/>
    <cellStyle name="20% - Accent5 3 2 2 8" xfId="11295" xr:uid="{92662B8D-A76C-40A1-9236-D9B90B8B752C}"/>
    <cellStyle name="20% - Accent5 3 2 2 8 2" xfId="11296" xr:uid="{9C457109-7736-40F1-A3C2-B2E05A075042}"/>
    <cellStyle name="20% - Accent5 3 2 2 9" xfId="11297" xr:uid="{5C18F3C0-0388-4924-8224-4799B7690E6A}"/>
    <cellStyle name="20% - Accent5 3 2 2_Asset Register (new)" xfId="11298" xr:uid="{2DCB8A53-A2EA-4679-9048-EB56D657070D}"/>
    <cellStyle name="20% - Accent5 3 2 3" xfId="11299" xr:uid="{7614182D-DE31-4D82-9E04-CF43D995C39E}"/>
    <cellStyle name="20% - Accent5 3 2 3 2" xfId="11300" xr:uid="{AA057342-4D91-48A6-9F5D-77C21EA28C46}"/>
    <cellStyle name="20% - Accent5 3 2 3 2 2" xfId="11301" xr:uid="{F7D295B3-3C28-4E52-915E-F31FDB6830D7}"/>
    <cellStyle name="20% - Accent5 3 2 3 2 2 2" xfId="11302" xr:uid="{637D8859-188D-45C0-8C0A-545DF9B61F32}"/>
    <cellStyle name="20% - Accent5 3 2 3 2 2 2 2" xfId="11303" xr:uid="{C47158BD-D103-4080-B9BA-8817788CABC0}"/>
    <cellStyle name="20% - Accent5 3 2 3 2 2 2 2 2" xfId="11304" xr:uid="{A84E86E5-23EB-4E45-B424-D83E51B9B72E}"/>
    <cellStyle name="20% - Accent5 3 2 3 2 2 2 3" xfId="11305" xr:uid="{7A5E8E9D-9D3A-4A71-8019-CFE3F03E1056}"/>
    <cellStyle name="20% - Accent5 3 2 3 2 2 3" xfId="11306" xr:uid="{A36D6E67-CEE2-46C0-8E39-858FC8529D61}"/>
    <cellStyle name="20% - Accent5 3 2 3 2 2 3 2" xfId="11307" xr:uid="{FD34D580-BD2F-4FBA-B3A6-9463A2E72F40}"/>
    <cellStyle name="20% - Accent5 3 2 3 2 2 4" xfId="11308" xr:uid="{06FE3A39-EA2B-4865-AEEA-B8F3D9B6A5BD}"/>
    <cellStyle name="20% - Accent5 3 2 3 2 2 4 2" xfId="11309" xr:uid="{C0D2FF9D-A4ED-4F91-9967-1BF29CAFBE7D}"/>
    <cellStyle name="20% - Accent5 3 2 3 2 2 5" xfId="11310" xr:uid="{565366BE-A550-4AAD-98AE-400D1CB6B1DA}"/>
    <cellStyle name="20% - Accent5 3 2 3 2 2 6" xfId="11311" xr:uid="{1AF5951A-1706-4571-AA61-C7D24404566D}"/>
    <cellStyle name="20% - Accent5 3 2 3 2 3" xfId="11312" xr:uid="{460DF55C-DFAE-40EB-B0DB-5C9C7A36F511}"/>
    <cellStyle name="20% - Accent5 3 2 3 2 3 2" xfId="11313" xr:uid="{75EE2021-1186-4D5F-8D4E-1246DE173E95}"/>
    <cellStyle name="20% - Accent5 3 2 3 2 3 2 2" xfId="11314" xr:uid="{4E728EEF-823B-40D1-A362-355384754648}"/>
    <cellStyle name="20% - Accent5 3 2 3 2 3 3" xfId="11315" xr:uid="{17A98148-0B2E-4994-A47B-381ABAE991DF}"/>
    <cellStyle name="20% - Accent5 3 2 3 2 4" xfId="11316" xr:uid="{B6D5BA85-22E7-4556-8DA8-FA73D3A0E4C5}"/>
    <cellStyle name="20% - Accent5 3 2 3 2 4 2" xfId="11317" xr:uid="{FAFB5CA0-EB0A-4455-BAE4-CC5FF5E50960}"/>
    <cellStyle name="20% - Accent5 3 2 3 2 5" xfId="11318" xr:uid="{6DB2693F-2ED0-4F9F-B206-5E0FDEFC0F42}"/>
    <cellStyle name="20% - Accent5 3 2 3 2 5 2" xfId="11319" xr:uid="{1656285F-C81C-4511-AD41-5A51C992FB66}"/>
    <cellStyle name="20% - Accent5 3 2 3 2 6" xfId="11320" xr:uid="{B381227D-C275-4E7C-A0BE-74CC542D1FCC}"/>
    <cellStyle name="20% - Accent5 3 2 3 2 7" xfId="11321" xr:uid="{F8326FF5-054E-4F77-A95A-E025CE39A011}"/>
    <cellStyle name="20% - Accent5 3 2 3 3" xfId="11322" xr:uid="{4BCFAC98-660F-4403-B302-970FE7874BA3}"/>
    <cellStyle name="20% - Accent5 3 2 3 3 2" xfId="11323" xr:uid="{6729A096-969F-4750-90BB-22903082159D}"/>
    <cellStyle name="20% - Accent5 3 2 3 3 2 2" xfId="11324" xr:uid="{C0772C3D-65C2-4E45-B218-246A1309CDBC}"/>
    <cellStyle name="20% - Accent5 3 2 3 3 2 2 2" xfId="11325" xr:uid="{B4816EB2-7328-47B6-88A3-362FDA3F7B34}"/>
    <cellStyle name="20% - Accent5 3 2 3 3 2 3" xfId="11326" xr:uid="{3BBDEA05-F076-4448-8755-D254A2B8E9A9}"/>
    <cellStyle name="20% - Accent5 3 2 3 3 3" xfId="11327" xr:uid="{DDA82828-B761-49A4-AC60-1B4706D606EE}"/>
    <cellStyle name="20% - Accent5 3 2 3 3 3 2" xfId="11328" xr:uid="{EA3F43DF-91E3-4B54-9EE4-439659DEA33B}"/>
    <cellStyle name="20% - Accent5 3 2 3 3 4" xfId="11329" xr:uid="{422B6B18-9A1D-473A-8F57-D73ADA59B67C}"/>
    <cellStyle name="20% - Accent5 3 2 3 3 4 2" xfId="11330" xr:uid="{49023E03-E121-41D7-9863-40B213B3FAD1}"/>
    <cellStyle name="20% - Accent5 3 2 3 3 5" xfId="11331" xr:uid="{BB827701-E912-40D7-BEE1-03587A5AB723}"/>
    <cellStyle name="20% - Accent5 3 2 3 3 6" xfId="11332" xr:uid="{410D6E63-5955-47E2-A33F-E85288E624CA}"/>
    <cellStyle name="20% - Accent5 3 2 3 4" xfId="11333" xr:uid="{24AE32A5-DA0C-4F7B-B629-7E6E173BC169}"/>
    <cellStyle name="20% - Accent5 3 2 3 4 2" xfId="11334" xr:uid="{C03F5D4D-AFDE-4F6C-AFB7-EC626BEDF763}"/>
    <cellStyle name="20% - Accent5 3 2 3 4 2 2" xfId="11335" xr:uid="{D01B849A-94C1-46AB-BABE-FBCB30149861}"/>
    <cellStyle name="20% - Accent5 3 2 3 4 3" xfId="11336" xr:uid="{969371AD-5247-49A2-952B-0F54433C06C9}"/>
    <cellStyle name="20% - Accent5 3 2 3 5" xfId="11337" xr:uid="{13EF027C-FBA0-4A88-B202-5F3418DDED8B}"/>
    <cellStyle name="20% - Accent5 3 2 3 5 2" xfId="11338" xr:uid="{70974898-D9F2-4EF2-BE44-0E457A84D3A0}"/>
    <cellStyle name="20% - Accent5 3 2 3 6" xfId="11339" xr:uid="{4E1E96EC-1C19-4AD9-B454-728C30BF0195}"/>
    <cellStyle name="20% - Accent5 3 2 3 6 2" xfId="11340" xr:uid="{ECB3320F-95E4-44F9-8F9B-68E8BF482C4F}"/>
    <cellStyle name="20% - Accent5 3 2 3 7" xfId="11341" xr:uid="{810AE9F6-FF86-459D-A6CB-D5FCDFCA82DA}"/>
    <cellStyle name="20% - Accent5 3 2 3 8" xfId="11342" xr:uid="{279BCDF1-5A65-4133-AC0D-CBBC38384171}"/>
    <cellStyle name="20% - Accent5 3 2 4" xfId="11343" xr:uid="{2D0B4952-9898-4FB4-999F-C0212B94B61A}"/>
    <cellStyle name="20% - Accent5 3 2 4 2" xfId="11344" xr:uid="{5438E952-90DF-44FE-A1B0-60B3DC2824AE}"/>
    <cellStyle name="20% - Accent5 3 2 4 2 2" xfId="11345" xr:uid="{BDBB8486-D55D-4742-ACD7-E2EFB38B05A9}"/>
    <cellStyle name="20% - Accent5 3 2 4 2 2 2" xfId="11346" xr:uid="{6584CCC1-E5B7-49B5-9EE9-68633E8BA247}"/>
    <cellStyle name="20% - Accent5 3 2 4 2 2 2 2" xfId="11347" xr:uid="{F5F7F6C9-18D0-4365-861C-D5EBEB004861}"/>
    <cellStyle name="20% - Accent5 3 2 4 2 2 3" xfId="11348" xr:uid="{AD6E886E-89DB-4B1F-83BB-86E0DA609455}"/>
    <cellStyle name="20% - Accent5 3 2 4 2 3" xfId="11349" xr:uid="{1FF2E640-89A4-4ACE-B3A0-79E384DB2846}"/>
    <cellStyle name="20% - Accent5 3 2 4 2 3 2" xfId="11350" xr:uid="{613B93FE-E218-43FF-A386-46A32EE2848D}"/>
    <cellStyle name="20% - Accent5 3 2 4 2 4" xfId="11351" xr:uid="{C40EB505-A5A0-4780-9FB6-90FA96D6A0C7}"/>
    <cellStyle name="20% - Accent5 3 2 4 2 4 2" xfId="11352" xr:uid="{D0ADE686-B583-4302-AC3B-01455DC5FAF1}"/>
    <cellStyle name="20% - Accent5 3 2 4 2 5" xfId="11353" xr:uid="{F24D9C38-B5BB-414A-8770-AE4C2499906A}"/>
    <cellStyle name="20% - Accent5 3 2 4 2 6" xfId="11354" xr:uid="{066725C1-7567-462A-8000-D21C86F44013}"/>
    <cellStyle name="20% - Accent5 3 2 4 3" xfId="11355" xr:uid="{83E95052-4A13-46CF-ADFB-70D1D6C99FC3}"/>
    <cellStyle name="20% - Accent5 3 2 4 3 2" xfId="11356" xr:uid="{770DF502-BE67-4024-AE9A-3DB4007879BD}"/>
    <cellStyle name="20% - Accent5 3 2 4 3 2 2" xfId="11357" xr:uid="{35CE6DA3-4670-4681-B7C8-61A5616A8A95}"/>
    <cellStyle name="20% - Accent5 3 2 4 3 3" xfId="11358" xr:uid="{28BE3794-BA35-4C41-B770-1CD07D9A0A35}"/>
    <cellStyle name="20% - Accent5 3 2 4 4" xfId="11359" xr:uid="{1CA566F8-185E-49A2-9D6B-6584E28499D5}"/>
    <cellStyle name="20% - Accent5 3 2 4 4 2" xfId="11360" xr:uid="{4B196475-1A34-4898-A2D4-114293356FD4}"/>
    <cellStyle name="20% - Accent5 3 2 4 5" xfId="11361" xr:uid="{B68906E2-DDAE-49AF-A97E-99023EED3BF4}"/>
    <cellStyle name="20% - Accent5 3 2 4 5 2" xfId="11362" xr:uid="{31FBD1E8-6244-4457-A6F7-8A86A559001B}"/>
    <cellStyle name="20% - Accent5 3 2 4 6" xfId="11363" xr:uid="{01A1E5E7-D194-4835-B047-F77674DA0137}"/>
    <cellStyle name="20% - Accent5 3 2 4 7" xfId="11364" xr:uid="{1ABC11DF-B679-43A1-87FD-7201F2E2662B}"/>
    <cellStyle name="20% - Accent5 3 2 5" xfId="11365" xr:uid="{C5DE00C9-4B10-4E9F-B93A-68B708FEF2AE}"/>
    <cellStyle name="20% - Accent5 3 2 5 2" xfId="11366" xr:uid="{01738714-01AB-42C7-8CA6-DBA06EACE6D0}"/>
    <cellStyle name="20% - Accent5 3 2 5 2 2" xfId="11367" xr:uid="{BF5593AD-7E2B-4119-B6DB-C2DAE3D0346D}"/>
    <cellStyle name="20% - Accent5 3 2 5 2 2 2" xfId="11368" xr:uid="{E5DC157C-2F4A-4874-A9A6-79D03B1C2668}"/>
    <cellStyle name="20% - Accent5 3 2 5 2 2 2 2" xfId="11369" xr:uid="{AFEA070F-DD58-44E6-97AF-CE35DED6C1E1}"/>
    <cellStyle name="20% - Accent5 3 2 5 2 2 3" xfId="11370" xr:uid="{ABD90A50-9D4D-4279-ADE8-5D99FDBB1A9B}"/>
    <cellStyle name="20% - Accent5 3 2 5 2 3" xfId="11371" xr:uid="{0513F76E-E746-44CF-9DFC-0403FF2FF509}"/>
    <cellStyle name="20% - Accent5 3 2 5 2 3 2" xfId="11372" xr:uid="{AC886874-F8A4-4541-B455-0CAF772C13E1}"/>
    <cellStyle name="20% - Accent5 3 2 5 2 4" xfId="11373" xr:uid="{6FA491AF-6F73-47BB-B11D-BB355F54200B}"/>
    <cellStyle name="20% - Accent5 3 2 5 3" xfId="11374" xr:uid="{D180AF11-C385-4226-818A-DF8D65FA2F86}"/>
    <cellStyle name="20% - Accent5 3 2 5 3 2" xfId="11375" xr:uid="{3DCF729D-B3A3-4CC1-A2B7-53E703ABA95C}"/>
    <cellStyle name="20% - Accent5 3 2 5 3 2 2" xfId="11376" xr:uid="{CCB43E5E-8F0D-4E51-A90D-C102E0E70675}"/>
    <cellStyle name="20% - Accent5 3 2 5 3 3" xfId="11377" xr:uid="{C41F587D-08B8-4B2D-B649-A7715C7B5C5C}"/>
    <cellStyle name="20% - Accent5 3 2 5 4" xfId="11378" xr:uid="{B9A8E451-C085-4C2F-BED3-EF51748163F5}"/>
    <cellStyle name="20% - Accent5 3 2 5 4 2" xfId="11379" xr:uid="{C797D3F1-C940-4169-991D-0D2957B69C2B}"/>
    <cellStyle name="20% - Accent5 3 2 5 5" xfId="11380" xr:uid="{E8D9F5CE-0A0D-4E4A-B4EB-C4F08FB77B75}"/>
    <cellStyle name="20% - Accent5 3 2 5 5 2" xfId="11381" xr:uid="{13BA8EE4-4611-44A4-94F4-055455580E38}"/>
    <cellStyle name="20% - Accent5 3 2 5 6" xfId="11382" xr:uid="{157733F7-E5DA-4F09-8FE5-2230DBCAEE26}"/>
    <cellStyle name="20% - Accent5 3 2 5 7" xfId="11383" xr:uid="{7ECBD329-3075-45C7-8620-95F136024411}"/>
    <cellStyle name="20% - Accent5 3 2 6" xfId="11384" xr:uid="{260FC7AA-A2C0-46BB-8570-41EE443F7CA4}"/>
    <cellStyle name="20% - Accent5 3 2 6 2" xfId="11385" xr:uid="{B03D9573-EA4B-43A6-84DB-652A17E150BF}"/>
    <cellStyle name="20% - Accent5 3 2 6 2 2" xfId="11386" xr:uid="{EDA5545D-7C5B-4C82-B049-4FF2C78D2EF7}"/>
    <cellStyle name="20% - Accent5 3 2 6 2 2 2" xfId="11387" xr:uid="{09567CB6-60E7-4312-8F2A-7917B77B6000}"/>
    <cellStyle name="20% - Accent5 3 2 6 2 2 2 2" xfId="11388" xr:uid="{16770FED-3843-4152-9055-4FA8F0D3F3D5}"/>
    <cellStyle name="20% - Accent5 3 2 6 2 2 3" xfId="11389" xr:uid="{D5103CB5-006C-40E0-BF29-B5C940FBFB55}"/>
    <cellStyle name="20% - Accent5 3 2 6 2 3" xfId="11390" xr:uid="{8052D8A7-3F39-4123-9F4F-F265ED6F3FFC}"/>
    <cellStyle name="20% - Accent5 3 2 6 2 3 2" xfId="11391" xr:uid="{D8687FB6-E9EA-44AF-9F91-0150A651522F}"/>
    <cellStyle name="20% - Accent5 3 2 6 2 4" xfId="11392" xr:uid="{DBA345AF-9F19-4C04-BEFA-11E5E1802624}"/>
    <cellStyle name="20% - Accent5 3 2 6 3" xfId="11393" xr:uid="{0A4C84EA-3B3D-495D-B170-AA0D6A4C9767}"/>
    <cellStyle name="20% - Accent5 3 2 6 3 2" xfId="11394" xr:uid="{199B077A-07B5-4E5F-8B36-5C23A6A0560A}"/>
    <cellStyle name="20% - Accent5 3 2 6 3 2 2" xfId="11395" xr:uid="{EA47D897-18FD-48B6-B704-C21825C60499}"/>
    <cellStyle name="20% - Accent5 3 2 6 3 3" xfId="11396" xr:uid="{5D0D76D8-2D42-4BA6-98CA-32BC8247FFDC}"/>
    <cellStyle name="20% - Accent5 3 2 6 4" xfId="11397" xr:uid="{E6AA6A96-7921-4526-A0F0-7DC04C46AA7E}"/>
    <cellStyle name="20% - Accent5 3 2 6 4 2" xfId="11398" xr:uid="{556AF19D-627E-4E63-81E8-58A15B71D9A8}"/>
    <cellStyle name="20% - Accent5 3 2 6 5" xfId="11399" xr:uid="{4F2B60A9-25FF-4B0E-A204-0CB9554B75CE}"/>
    <cellStyle name="20% - Accent5 3 2 7" xfId="11400" xr:uid="{5BDC70C7-280E-4155-8E82-01EC1516EFBD}"/>
    <cellStyle name="20% - Accent5 3 2 7 2" xfId="11401" xr:uid="{32CC045F-70A3-448A-A200-216F5FFC57E9}"/>
    <cellStyle name="20% - Accent5 3 2 7 2 2" xfId="11402" xr:uid="{C721EB53-EB83-42C1-8B3C-A56FAE10AC9A}"/>
    <cellStyle name="20% - Accent5 3 2 7 2 2 2" xfId="11403" xr:uid="{CB50F8EC-AB8D-47EB-ADA6-C1EAAAAC6AE3}"/>
    <cellStyle name="20% - Accent5 3 2 7 2 2 2 2" xfId="11404" xr:uid="{4C1EA312-E89B-45BD-B9E1-2EC72AFAC61B}"/>
    <cellStyle name="20% - Accent5 3 2 7 2 2 3" xfId="11405" xr:uid="{894AE774-E7AC-4967-B849-2C8F3A5514B7}"/>
    <cellStyle name="20% - Accent5 3 2 7 2 3" xfId="11406" xr:uid="{FBFDE227-3ADA-435A-A4E7-A83225AD47D6}"/>
    <cellStyle name="20% - Accent5 3 2 7 2 3 2" xfId="11407" xr:uid="{B33F5E7C-3907-40AA-A63D-8E37996EACF8}"/>
    <cellStyle name="20% - Accent5 3 2 7 2 4" xfId="11408" xr:uid="{06ECD062-E06F-4FC9-B4AF-8CB0EE1B9C16}"/>
    <cellStyle name="20% - Accent5 3 2 7 3" xfId="11409" xr:uid="{ACEA7BA2-FC16-4DA6-B3E1-CBD2F4048D1D}"/>
    <cellStyle name="20% - Accent5 3 2 7 3 2" xfId="11410" xr:uid="{0A11BD9B-4B33-41E8-BF79-1A519BC2239B}"/>
    <cellStyle name="20% - Accent5 3 2 7 3 2 2" xfId="11411" xr:uid="{A4E95508-4665-42E0-9FDE-F387C149C1C0}"/>
    <cellStyle name="20% - Accent5 3 2 7 3 3" xfId="11412" xr:uid="{A3403857-1876-4C17-BEEF-A8731E2F8323}"/>
    <cellStyle name="20% - Accent5 3 2 7 4" xfId="11413" xr:uid="{1846AA62-E370-41B2-8A6C-C2A512D3698E}"/>
    <cellStyle name="20% - Accent5 3 2 7 4 2" xfId="11414" xr:uid="{876D5C9E-2AB4-4DDC-B65C-D7D212840544}"/>
    <cellStyle name="20% - Accent5 3 2 7 5" xfId="11415" xr:uid="{5C9AAC1A-2F67-4A1A-B222-E9F4279D5B48}"/>
    <cellStyle name="20% - Accent5 3 2 8" xfId="11416" xr:uid="{3E3B7DC6-68AE-4CBE-BB47-B367DBD46A69}"/>
    <cellStyle name="20% - Accent5 3 2 8 2" xfId="11417" xr:uid="{20044FB2-97DC-4251-BD20-FA6C96EF7348}"/>
    <cellStyle name="20% - Accent5 3 2 8 2 2" xfId="11418" xr:uid="{2974A2E6-0801-459E-91FB-AF2E95227DF9}"/>
    <cellStyle name="20% - Accent5 3 2 8 2 2 2" xfId="11419" xr:uid="{8BDB9E55-2FCF-45F1-9870-90D277869BD5}"/>
    <cellStyle name="20% - Accent5 3 2 8 2 2 2 2" xfId="11420" xr:uid="{4ABC4F3E-AA4D-433B-8B5A-376E617B40C7}"/>
    <cellStyle name="20% - Accent5 3 2 8 2 2 3" xfId="11421" xr:uid="{15BE9342-F2A2-4A76-BA05-3687F3FEAE85}"/>
    <cellStyle name="20% - Accent5 3 2 8 2 3" xfId="11422" xr:uid="{52779DC2-47F8-43A2-B6F2-3B0B73BD8393}"/>
    <cellStyle name="20% - Accent5 3 2 8 2 3 2" xfId="11423" xr:uid="{F1544149-4DB2-4C38-9804-21EFFA271D5D}"/>
    <cellStyle name="20% - Accent5 3 2 8 2 4" xfId="11424" xr:uid="{C0ED04DF-5CF2-4E01-873F-D570D1B9E8D8}"/>
    <cellStyle name="20% - Accent5 3 2 8 3" xfId="11425" xr:uid="{49467770-E977-4336-A060-C4F39A98A67E}"/>
    <cellStyle name="20% - Accent5 3 2 8 3 2" xfId="11426" xr:uid="{012DB763-745E-4788-8E7A-5DB6DF181AD0}"/>
    <cellStyle name="20% - Accent5 3 2 8 3 2 2" xfId="11427" xr:uid="{79896F0D-0A6C-446E-8A58-4DFBB774654B}"/>
    <cellStyle name="20% - Accent5 3 2 8 3 3" xfId="11428" xr:uid="{520C3535-9589-4E84-BEF4-BBEB11538CA1}"/>
    <cellStyle name="20% - Accent5 3 2 8 4" xfId="11429" xr:uid="{03572BDB-C1B9-473B-825E-85479250B181}"/>
    <cellStyle name="20% - Accent5 3 2 8 4 2" xfId="11430" xr:uid="{53B3D09A-EDF1-4AE8-8E1B-B5E3F9AA4806}"/>
    <cellStyle name="20% - Accent5 3 2 8 5" xfId="11431" xr:uid="{1B6F8024-C151-4129-839F-F73F15674025}"/>
    <cellStyle name="20% - Accent5 3 2 9" xfId="11432" xr:uid="{8EB80B26-D2A3-4282-A808-9AFED859AEFC}"/>
    <cellStyle name="20% - Accent5 3 2 9 2" xfId="11433" xr:uid="{76F3DCFE-8A2C-4197-9F14-65B43E696785}"/>
    <cellStyle name="20% - Accent5 3 2 9 2 2" xfId="11434" xr:uid="{9EA47AEF-DE24-43B1-8CA7-C558C783CA3C}"/>
    <cellStyle name="20% - Accent5 3 2 9 2 2 2" xfId="11435" xr:uid="{A4F9C6AC-DD65-4EA8-B460-23CEFA69A96D}"/>
    <cellStyle name="20% - Accent5 3 2 9 2 2 2 2" xfId="11436" xr:uid="{A44F2D00-3D64-4A6F-8AA5-B2E95AA64936}"/>
    <cellStyle name="20% - Accent5 3 2 9 2 2 3" xfId="11437" xr:uid="{FAA354E1-592F-469C-AA8C-87A2ECB34BF9}"/>
    <cellStyle name="20% - Accent5 3 2 9 2 3" xfId="11438" xr:uid="{774F526B-3A25-499B-B1FC-9F0C19CEC394}"/>
    <cellStyle name="20% - Accent5 3 2 9 2 3 2" xfId="11439" xr:uid="{1BC72311-E365-4BBA-9439-281D6836001C}"/>
    <cellStyle name="20% - Accent5 3 2 9 2 4" xfId="11440" xr:uid="{EA00F7F8-892A-4E28-A459-9979C0FE1F10}"/>
    <cellStyle name="20% - Accent5 3 2 9 3" xfId="11441" xr:uid="{497E8DAC-8666-41B3-808A-304B98D67463}"/>
    <cellStyle name="20% - Accent5 3 2 9 3 2" xfId="11442" xr:uid="{CB69A46A-8B99-4251-94B8-79FD39DD16BC}"/>
    <cellStyle name="20% - Accent5 3 2 9 3 2 2" xfId="11443" xr:uid="{DFEF19CF-E012-41D5-B1FC-275E77F33F8D}"/>
    <cellStyle name="20% - Accent5 3 2 9 3 3" xfId="11444" xr:uid="{3C311163-66A1-4F96-A13F-7F20E6E052B1}"/>
    <cellStyle name="20% - Accent5 3 2 9 4" xfId="11445" xr:uid="{BDFED17B-DBF8-492C-84CD-FBADD2872A6C}"/>
    <cellStyle name="20% - Accent5 3 2 9 4 2" xfId="11446" xr:uid="{A9F79150-BF72-49E3-A2BA-D28244E97691}"/>
    <cellStyle name="20% - Accent5 3 2 9 5" xfId="11447" xr:uid="{00D67D9F-A0FD-4713-AAB7-228E79F53962}"/>
    <cellStyle name="20% - Accent5 3 2_Asset Register (new)" xfId="11448" xr:uid="{037D0D4C-A1BF-471D-A8EE-C3090FEE39F0}"/>
    <cellStyle name="20% - Accent5 3 3" xfId="11449" xr:uid="{6EFD47EB-014E-460B-A9F3-E3E4892057BB}"/>
    <cellStyle name="20% - Accent5 3 3 10" xfId="11450" xr:uid="{B548AFA7-29C3-44EB-864E-2207993C1EBE}"/>
    <cellStyle name="20% - Accent5 3 3 10 2" xfId="11451" xr:uid="{F2885219-84CE-4CB5-A82E-E6FE64A2E7B1}"/>
    <cellStyle name="20% - Accent5 3 3 11" xfId="11452" xr:uid="{AAD40B78-24D7-46A4-BC49-B8E70204AA03}"/>
    <cellStyle name="20% - Accent5 3 3 11 2" xfId="11453" xr:uid="{5619E0D7-D33B-4445-9CB7-7C8AF56F4FA1}"/>
    <cellStyle name="20% - Accent5 3 3 12" xfId="11454" xr:uid="{13366D54-F478-45CF-9552-49410376F31B}"/>
    <cellStyle name="20% - Accent5 3 3 13" xfId="11455" xr:uid="{D3B37298-26A1-4718-8316-5DB5C446B5E4}"/>
    <cellStyle name="20% - Accent5 3 3 2" xfId="11456" xr:uid="{BB412070-1EAA-4678-AC9C-86E1024596BE}"/>
    <cellStyle name="20% - Accent5 3 3 2 2" xfId="11457" xr:uid="{9D5D2A9F-2E64-4DC4-8548-9011ADBC7A48}"/>
    <cellStyle name="20% - Accent5 3 3 2 2 2" xfId="11458" xr:uid="{E7388028-6B48-452C-9199-41A320772718}"/>
    <cellStyle name="20% - Accent5 3 3 2 2 2 2" xfId="11459" xr:uid="{8F611581-E49B-4A66-89D3-F112271E4DF8}"/>
    <cellStyle name="20% - Accent5 3 3 2 2 2 2 2" xfId="11460" xr:uid="{071E818C-CEDE-4BEB-9C56-3028E5D57654}"/>
    <cellStyle name="20% - Accent5 3 3 2 2 2 2 2 2" xfId="11461" xr:uid="{1C15EA3D-2F96-4D07-93AB-1B4365E93A30}"/>
    <cellStyle name="20% - Accent5 3 3 2 2 2 2 3" xfId="11462" xr:uid="{49FC8981-7333-4F0F-AAAD-8EA35BBD7DF7}"/>
    <cellStyle name="20% - Accent5 3 3 2 2 2 3" xfId="11463" xr:uid="{79492EC0-B5E9-489B-B9F7-53A8DC6CA178}"/>
    <cellStyle name="20% - Accent5 3 3 2 2 2 3 2" xfId="11464" xr:uid="{AF34342E-3638-4CFF-99E6-A47148C281FD}"/>
    <cellStyle name="20% - Accent5 3 3 2 2 2 4" xfId="11465" xr:uid="{34A112C1-1D48-42BF-934C-5AED4789E542}"/>
    <cellStyle name="20% - Accent5 3 3 2 2 2 4 2" xfId="11466" xr:uid="{7DA54AEC-E907-4994-96B2-D198C2D5288E}"/>
    <cellStyle name="20% - Accent5 3 3 2 2 2 5" xfId="11467" xr:uid="{B3E826CC-4C40-4BFD-A1B3-F1548EB2C528}"/>
    <cellStyle name="20% - Accent5 3 3 2 2 2 6" xfId="11468" xr:uid="{03FB3834-9B99-4844-86FA-CB2BBD84032D}"/>
    <cellStyle name="20% - Accent5 3 3 2 2 3" xfId="11469" xr:uid="{7ACDC41A-E5FC-4FCB-84E6-6158849330E2}"/>
    <cellStyle name="20% - Accent5 3 3 2 2 3 2" xfId="11470" xr:uid="{A8A659BB-2576-488C-A159-37DAAC350B87}"/>
    <cellStyle name="20% - Accent5 3 3 2 2 3 2 2" xfId="11471" xr:uid="{AADA90B1-21CF-4095-BE48-D28188058F6E}"/>
    <cellStyle name="20% - Accent5 3 3 2 2 3 3" xfId="11472" xr:uid="{9EE10F8E-B87A-40DA-A95A-6D6B8E9A8EB7}"/>
    <cellStyle name="20% - Accent5 3 3 2 2 4" xfId="11473" xr:uid="{5D8D29FA-A4CE-4AB9-9FB2-3A29FB5FF98C}"/>
    <cellStyle name="20% - Accent5 3 3 2 2 4 2" xfId="11474" xr:uid="{FDC58960-96E2-4B42-9587-24AA3543950C}"/>
    <cellStyle name="20% - Accent5 3 3 2 2 5" xfId="11475" xr:uid="{4749B84C-7CFB-4FE1-8DDD-F9A07FAAF7A9}"/>
    <cellStyle name="20% - Accent5 3 3 2 2 5 2" xfId="11476" xr:uid="{88371795-89B3-40D9-9B86-46A7A432C19A}"/>
    <cellStyle name="20% - Accent5 3 3 2 2 6" xfId="11477" xr:uid="{09397FE5-38B9-43B2-BC8B-89F4A5738243}"/>
    <cellStyle name="20% - Accent5 3 3 2 2 7" xfId="11478" xr:uid="{E2E6D8A0-3129-4298-A9F1-0498192DE6FF}"/>
    <cellStyle name="20% - Accent5 3 3 2 3" xfId="11479" xr:uid="{2150522F-89D0-4CCB-B756-922EB54106CD}"/>
    <cellStyle name="20% - Accent5 3 3 2 3 2" xfId="11480" xr:uid="{39332875-B9A4-43B6-9F51-AF8AC872EF8C}"/>
    <cellStyle name="20% - Accent5 3 3 2 3 2 2" xfId="11481" xr:uid="{D93349DE-C893-4888-8391-C2D1F65C4C0E}"/>
    <cellStyle name="20% - Accent5 3 3 2 3 2 2 2" xfId="11482" xr:uid="{319662EA-D081-4A94-88E4-52269BDD4557}"/>
    <cellStyle name="20% - Accent5 3 3 2 3 2 2 2 2" xfId="11483" xr:uid="{C6B38DAE-8008-42A8-AB68-31D3012648E5}"/>
    <cellStyle name="20% - Accent5 3 3 2 3 2 2 3" xfId="11484" xr:uid="{DCD1EDB3-AD9E-40D6-96CC-8124CB59B893}"/>
    <cellStyle name="20% - Accent5 3 3 2 3 2 3" xfId="11485" xr:uid="{F3733C33-5BAF-4AD6-8AAC-47324C8DA803}"/>
    <cellStyle name="20% - Accent5 3 3 2 3 2 3 2" xfId="11486" xr:uid="{44EE26D2-0804-41DA-A51F-C7CA76542231}"/>
    <cellStyle name="20% - Accent5 3 3 2 3 2 4" xfId="11487" xr:uid="{FE1B6FF5-474F-46CF-BED1-3597871F834D}"/>
    <cellStyle name="20% - Accent5 3 3 2 3 3" xfId="11488" xr:uid="{F8A4354D-D0D4-4DDF-B008-97829A791509}"/>
    <cellStyle name="20% - Accent5 3 3 2 3 3 2" xfId="11489" xr:uid="{E9CF4122-0225-422C-A349-6FC390A6F0F1}"/>
    <cellStyle name="20% - Accent5 3 3 2 3 3 2 2" xfId="11490" xr:uid="{EDDDF01B-53C9-4296-93CE-4F0BC88C3895}"/>
    <cellStyle name="20% - Accent5 3 3 2 3 3 3" xfId="11491" xr:uid="{8A46AFEB-6EB1-4FA1-99CD-1F554075426F}"/>
    <cellStyle name="20% - Accent5 3 3 2 3 4" xfId="11492" xr:uid="{C20D1EB9-E8EC-4D99-AE16-D5592D54B5D8}"/>
    <cellStyle name="20% - Accent5 3 3 2 3 4 2" xfId="11493" xr:uid="{BE5FCBFE-4E6D-468A-A692-A2A01AD9F8B4}"/>
    <cellStyle name="20% - Accent5 3 3 2 3 5" xfId="11494" xr:uid="{3FC280DF-4E6B-45E9-A5ED-C8F88B71664A}"/>
    <cellStyle name="20% - Accent5 3 3 2 3 5 2" xfId="11495" xr:uid="{D0ABB7C2-4EC3-41E4-A9AB-06777D591EB1}"/>
    <cellStyle name="20% - Accent5 3 3 2 3 6" xfId="11496" xr:uid="{CD6F2960-D933-4B02-8853-C0A5FCADBF47}"/>
    <cellStyle name="20% - Accent5 3 3 2 3 7" xfId="11497" xr:uid="{8C22839F-91CF-477F-802A-3B8CDD1905BB}"/>
    <cellStyle name="20% - Accent5 3 3 2 4" xfId="11498" xr:uid="{6E737DD9-7AFA-4122-8D18-5B0795A3668E}"/>
    <cellStyle name="20% - Accent5 3 3 2 4 2" xfId="11499" xr:uid="{7E32B84E-B073-4B7C-93B8-43CCBB852948}"/>
    <cellStyle name="20% - Accent5 3 3 2 4 2 2" xfId="11500" xr:uid="{EFC703E4-F140-4976-ABB1-0B6DB0EC1301}"/>
    <cellStyle name="20% - Accent5 3 3 2 4 2 2 2" xfId="11501" xr:uid="{C1054194-03D7-4A1C-A3EF-EDB43C1C2655}"/>
    <cellStyle name="20% - Accent5 3 3 2 4 2 3" xfId="11502" xr:uid="{FF40E97F-DCB0-4F69-AB05-37B0712E5BED}"/>
    <cellStyle name="20% - Accent5 3 3 2 4 3" xfId="11503" xr:uid="{B58D8570-8044-4230-B7D4-8FE5A22E5D25}"/>
    <cellStyle name="20% - Accent5 3 3 2 4 3 2" xfId="11504" xr:uid="{720C3540-6B75-4CEA-8689-1A83E6EFD384}"/>
    <cellStyle name="20% - Accent5 3 3 2 4 4" xfId="11505" xr:uid="{561DC70B-43B1-4525-B73B-C004F28B8F4F}"/>
    <cellStyle name="20% - Accent5 3 3 2 5" xfId="11506" xr:uid="{1F50B200-2DDE-491B-85F7-6E86EB68FA31}"/>
    <cellStyle name="20% - Accent5 3 3 2 5 2" xfId="11507" xr:uid="{934DA4BA-7156-4273-80C4-80B742BB2E60}"/>
    <cellStyle name="20% - Accent5 3 3 2 5 2 2" xfId="11508" xr:uid="{E446F3D0-768F-42BB-BF8F-282B80083A22}"/>
    <cellStyle name="20% - Accent5 3 3 2 5 3" xfId="11509" xr:uid="{3E811632-6AF7-4169-8973-DD615C3C7029}"/>
    <cellStyle name="20% - Accent5 3 3 2 6" xfId="11510" xr:uid="{6FE677AB-60C9-4B68-8CF1-83320947DA40}"/>
    <cellStyle name="20% - Accent5 3 3 2 6 2" xfId="11511" xr:uid="{C3DDE607-5FD6-442B-A67B-204052B7AE33}"/>
    <cellStyle name="20% - Accent5 3 3 2 7" xfId="11512" xr:uid="{7E3E9D37-6AA7-40DD-B7CB-734985D96532}"/>
    <cellStyle name="20% - Accent5 3 3 2 7 2" xfId="11513" xr:uid="{C8434E2D-68EC-4D44-8644-0EEF50D764C3}"/>
    <cellStyle name="20% - Accent5 3 3 2 8" xfId="11514" xr:uid="{2B89698F-9E6B-4CF5-8BAE-427C653643A9}"/>
    <cellStyle name="20% - Accent5 3 3 2 9" xfId="11515" xr:uid="{C6275304-F715-402C-9CE5-A6F6E7A044F8}"/>
    <cellStyle name="20% - Accent5 3 3 3" xfId="11516" xr:uid="{AE0B2FB6-92AD-4A42-8911-02795B82E371}"/>
    <cellStyle name="20% - Accent5 3 3 3 2" xfId="11517" xr:uid="{2EB76FF9-2F68-4422-90A8-1FD576EDF7B5}"/>
    <cellStyle name="20% - Accent5 3 3 3 2 2" xfId="11518" xr:uid="{C7BC49E6-8CD2-4A83-B629-AD1C9B6F388C}"/>
    <cellStyle name="20% - Accent5 3 3 3 2 2 2" xfId="11519" xr:uid="{CCA2FB8A-6E39-4F0B-8F20-191058CA518D}"/>
    <cellStyle name="20% - Accent5 3 3 3 2 2 2 2" xfId="11520" xr:uid="{1A57ABFE-BD84-4647-9B95-1359DB918478}"/>
    <cellStyle name="20% - Accent5 3 3 3 2 2 2 2 2" xfId="11521" xr:uid="{41660CA8-17B5-48D3-BD17-8FC4763BD9C4}"/>
    <cellStyle name="20% - Accent5 3 3 3 2 2 2 3" xfId="11522" xr:uid="{2621BCBB-4365-4A09-964B-AB4F37B62E29}"/>
    <cellStyle name="20% - Accent5 3 3 3 2 2 3" xfId="11523" xr:uid="{043070A9-8E55-4B45-AB95-2118BFFB43E7}"/>
    <cellStyle name="20% - Accent5 3 3 3 2 2 3 2" xfId="11524" xr:uid="{6FE1DBF4-1302-4D9D-9B27-1ADC5273F9A8}"/>
    <cellStyle name="20% - Accent5 3 3 3 2 2 4" xfId="11525" xr:uid="{8F5077D4-667B-464D-BC5B-ACD85147F727}"/>
    <cellStyle name="20% - Accent5 3 3 3 2 3" xfId="11526" xr:uid="{E4C4F141-2A7E-4DC8-9CC5-9E42DA6DA4C7}"/>
    <cellStyle name="20% - Accent5 3 3 3 2 3 2" xfId="11527" xr:uid="{EA339D58-48BC-497C-9B7B-FF684C23383F}"/>
    <cellStyle name="20% - Accent5 3 3 3 2 3 2 2" xfId="11528" xr:uid="{68AFCCA8-592B-4A8D-8EE2-683413C4E08E}"/>
    <cellStyle name="20% - Accent5 3 3 3 2 3 3" xfId="11529" xr:uid="{2E500199-1A88-497A-B56A-C9B303184997}"/>
    <cellStyle name="20% - Accent5 3 3 3 2 4" xfId="11530" xr:uid="{06EE91E3-9E6C-4264-9751-AD7A972C38FF}"/>
    <cellStyle name="20% - Accent5 3 3 3 2 4 2" xfId="11531" xr:uid="{CEBC3393-28F7-42C5-91F2-08FA0B156A5A}"/>
    <cellStyle name="20% - Accent5 3 3 3 2 5" xfId="11532" xr:uid="{02382036-05B7-43CA-9258-D247DCCCE40B}"/>
    <cellStyle name="20% - Accent5 3 3 3 2 5 2" xfId="11533" xr:uid="{35A50153-6D04-4D12-B691-0FA9B0B9C423}"/>
    <cellStyle name="20% - Accent5 3 3 3 2 6" xfId="11534" xr:uid="{47CE6D76-9147-4E22-B44B-732D386CA256}"/>
    <cellStyle name="20% - Accent5 3 3 3 2 7" xfId="11535" xr:uid="{5C386F67-63E5-47B0-B1A1-90225191BAFD}"/>
    <cellStyle name="20% - Accent5 3 3 3 3" xfId="11536" xr:uid="{C9E632E8-66A7-42A5-A6A0-AD5B004B9F1F}"/>
    <cellStyle name="20% - Accent5 3 3 3 3 2" xfId="11537" xr:uid="{DE93B445-B6FC-47E2-86E9-610A08E4E550}"/>
    <cellStyle name="20% - Accent5 3 3 3 3 2 2" xfId="11538" xr:uid="{958CB516-C432-4DA9-9021-E567B8114754}"/>
    <cellStyle name="20% - Accent5 3 3 3 3 2 2 2" xfId="11539" xr:uid="{8515FA00-3BC7-4F77-AECD-9BA09E0E4199}"/>
    <cellStyle name="20% - Accent5 3 3 3 3 2 2 2 2" xfId="11540" xr:uid="{AF49769C-0278-4D08-B113-AE46B08F455F}"/>
    <cellStyle name="20% - Accent5 3 3 3 3 2 2 3" xfId="11541" xr:uid="{13CB2731-24A3-4E3D-B83C-BF84F54F46ED}"/>
    <cellStyle name="20% - Accent5 3 3 3 3 2 3" xfId="11542" xr:uid="{AD77304E-3F45-43B7-B6EB-C7E63C0D8846}"/>
    <cellStyle name="20% - Accent5 3 3 3 3 2 3 2" xfId="11543" xr:uid="{D73B817D-7E7B-43BC-9D6B-A9377CB563C3}"/>
    <cellStyle name="20% - Accent5 3 3 3 3 2 4" xfId="11544" xr:uid="{9A48CBC8-9F1E-4295-9CFA-359593429E61}"/>
    <cellStyle name="20% - Accent5 3 3 3 3 3" xfId="11545" xr:uid="{FE6DC0F9-58ED-474A-AF41-576ACC65607B}"/>
    <cellStyle name="20% - Accent5 3 3 3 3 3 2" xfId="11546" xr:uid="{FE5BCAD8-291B-4C69-AFC2-B9DB4FE8A31C}"/>
    <cellStyle name="20% - Accent5 3 3 3 3 3 2 2" xfId="11547" xr:uid="{24543941-3224-4067-A732-80A2CAECD853}"/>
    <cellStyle name="20% - Accent5 3 3 3 3 3 3" xfId="11548" xr:uid="{99E921BA-57D9-4B76-955E-550C6FEC7426}"/>
    <cellStyle name="20% - Accent5 3 3 3 3 4" xfId="11549" xr:uid="{9B574F77-B1F7-4D20-907E-5938253925C7}"/>
    <cellStyle name="20% - Accent5 3 3 3 3 4 2" xfId="11550" xr:uid="{9102BA23-501A-4CE0-B564-AEB994249AF0}"/>
    <cellStyle name="20% - Accent5 3 3 3 3 5" xfId="11551" xr:uid="{C3A59833-BA66-4365-820E-58A67B60A929}"/>
    <cellStyle name="20% - Accent5 3 3 3 4" xfId="11552" xr:uid="{46DE8D3C-9E95-48E7-A14F-636518F44599}"/>
    <cellStyle name="20% - Accent5 3 3 3 4 2" xfId="11553" xr:uid="{E127FECB-EF10-445F-9E27-15CE161C9603}"/>
    <cellStyle name="20% - Accent5 3 3 3 4 2 2" xfId="11554" xr:uid="{0B8601BB-75C5-46A7-932C-0A07B90DDD17}"/>
    <cellStyle name="20% - Accent5 3 3 3 4 2 2 2" xfId="11555" xr:uid="{A6C31EB2-5C1B-44EB-B232-E84CAA6FEAB8}"/>
    <cellStyle name="20% - Accent5 3 3 3 4 2 3" xfId="11556" xr:uid="{1164B951-1069-440E-92F5-E13A56E040FB}"/>
    <cellStyle name="20% - Accent5 3 3 3 4 3" xfId="11557" xr:uid="{BFC28FCE-D63D-48EA-B60A-560DB2E360E1}"/>
    <cellStyle name="20% - Accent5 3 3 3 4 3 2" xfId="11558" xr:uid="{95091506-260E-4C75-A2AB-93E2E836091A}"/>
    <cellStyle name="20% - Accent5 3 3 3 4 4" xfId="11559" xr:uid="{E8FD4DFD-0750-4614-AF23-3A4BE91F61BE}"/>
    <cellStyle name="20% - Accent5 3 3 3 5" xfId="11560" xr:uid="{669D4AD7-CF01-4FF3-A892-9EB03B60C806}"/>
    <cellStyle name="20% - Accent5 3 3 3 5 2" xfId="11561" xr:uid="{770527E2-546A-4604-9DD5-DD0E05051BC5}"/>
    <cellStyle name="20% - Accent5 3 3 3 5 2 2" xfId="11562" xr:uid="{845556F2-F1A3-407F-AECC-FCFBE056E90A}"/>
    <cellStyle name="20% - Accent5 3 3 3 5 3" xfId="11563" xr:uid="{B4D1CF47-C0F8-48F5-ADD7-047306A7416F}"/>
    <cellStyle name="20% - Accent5 3 3 3 6" xfId="11564" xr:uid="{B501FD80-600D-4160-8E4D-630D20B3933A}"/>
    <cellStyle name="20% - Accent5 3 3 3 6 2" xfId="11565" xr:uid="{B54DC6DE-8F7E-48A1-833B-035569E65CA9}"/>
    <cellStyle name="20% - Accent5 3 3 3 7" xfId="11566" xr:uid="{CBA04383-A464-4FF6-B42A-F170B8F771BD}"/>
    <cellStyle name="20% - Accent5 3 3 3 7 2" xfId="11567" xr:uid="{DE350BE6-43FC-4946-9822-A7920A5741A2}"/>
    <cellStyle name="20% - Accent5 3 3 3 8" xfId="11568" xr:uid="{AE98FF68-E79F-4FF2-A347-19EC66F14FAC}"/>
    <cellStyle name="20% - Accent5 3 3 3 9" xfId="11569" xr:uid="{6C3AA907-1F4D-4D31-AD47-76D9BBAB3719}"/>
    <cellStyle name="20% - Accent5 3 3 4" xfId="11570" xr:uid="{A0986F88-5F07-4AE7-91C0-4F393490C971}"/>
    <cellStyle name="20% - Accent5 3 3 4 2" xfId="11571" xr:uid="{258F507D-21EB-4A39-BD5B-F2F7B3D4C5EC}"/>
    <cellStyle name="20% - Accent5 3 3 4 2 2" xfId="11572" xr:uid="{2A8A8BDE-45E8-4718-8423-A33BB9E64DFF}"/>
    <cellStyle name="20% - Accent5 3 3 4 2 2 2" xfId="11573" xr:uid="{6B493E1B-9B95-4D0F-B8C9-948FB6F5A31C}"/>
    <cellStyle name="20% - Accent5 3 3 4 2 2 2 2" xfId="11574" xr:uid="{328EEE6D-9A3C-4FE9-A767-C8ED424704E0}"/>
    <cellStyle name="20% - Accent5 3 3 4 2 2 3" xfId="11575" xr:uid="{87FB6EEA-176C-48F2-94AB-2D76180AE576}"/>
    <cellStyle name="20% - Accent5 3 3 4 2 3" xfId="11576" xr:uid="{B1D0463A-C9E7-4C02-801E-E947505DD12F}"/>
    <cellStyle name="20% - Accent5 3 3 4 2 3 2" xfId="11577" xr:uid="{A373E44D-356E-4AA9-847C-2647F25E9524}"/>
    <cellStyle name="20% - Accent5 3 3 4 2 4" xfId="11578" xr:uid="{B350A486-E138-467D-9540-D12446D1B4E6}"/>
    <cellStyle name="20% - Accent5 3 3 4 3" xfId="11579" xr:uid="{5B934EBF-5B7F-484C-8864-1B4F94CCB81B}"/>
    <cellStyle name="20% - Accent5 3 3 4 3 2" xfId="11580" xr:uid="{2CA48C68-EDBF-43C7-BB9B-358A314FCC11}"/>
    <cellStyle name="20% - Accent5 3 3 4 3 2 2" xfId="11581" xr:uid="{651775D3-EB94-4D1D-86DC-750325F4C9A5}"/>
    <cellStyle name="20% - Accent5 3 3 4 3 3" xfId="11582" xr:uid="{AE0908B8-3BE8-453B-9412-C1A744D385A0}"/>
    <cellStyle name="20% - Accent5 3 3 4 4" xfId="11583" xr:uid="{98478C9F-5659-47C6-AEC9-BA2AD127F467}"/>
    <cellStyle name="20% - Accent5 3 3 4 4 2" xfId="11584" xr:uid="{BC7E5322-F4EA-4394-ABFC-C8AE19335B41}"/>
    <cellStyle name="20% - Accent5 3 3 4 5" xfId="11585" xr:uid="{869158CB-C7F8-424D-A071-CDF95FCAE645}"/>
    <cellStyle name="20% - Accent5 3 3 4 5 2" xfId="11586" xr:uid="{D8D38916-13F6-4174-9683-FB3FFDB47A0C}"/>
    <cellStyle name="20% - Accent5 3 3 4 6" xfId="11587" xr:uid="{7E3AE1D6-63C9-4C5C-9A4D-AD00ECE49E40}"/>
    <cellStyle name="20% - Accent5 3 3 4 7" xfId="11588" xr:uid="{4ACB28B0-F399-4E70-9B34-59DE6FAB3449}"/>
    <cellStyle name="20% - Accent5 3 3 5" xfId="11589" xr:uid="{E3821E14-9BBF-43F8-BAAB-7C52BB155598}"/>
    <cellStyle name="20% - Accent5 3 3 5 2" xfId="11590" xr:uid="{E931EA00-DF3B-485B-8572-E44F006E9F10}"/>
    <cellStyle name="20% - Accent5 3 3 5 2 2" xfId="11591" xr:uid="{352AB2FF-1B83-4FFD-880C-EEF1C93C1EF6}"/>
    <cellStyle name="20% - Accent5 3 3 5 2 2 2" xfId="11592" xr:uid="{D108BCC4-62B4-4C31-ABCC-19E19B673553}"/>
    <cellStyle name="20% - Accent5 3 3 5 2 2 2 2" xfId="11593" xr:uid="{D1A4F5CD-E874-449E-B988-9CE6BA1D6D15}"/>
    <cellStyle name="20% - Accent5 3 3 5 2 2 3" xfId="11594" xr:uid="{B8BB022B-0B3E-488C-83F5-4CBA1B4B4789}"/>
    <cellStyle name="20% - Accent5 3 3 5 2 3" xfId="11595" xr:uid="{53ABFCDF-F499-4A23-A751-97325A5D780B}"/>
    <cellStyle name="20% - Accent5 3 3 5 2 3 2" xfId="11596" xr:uid="{6E9EF607-5D62-4575-BD67-CD97CAB0BEA3}"/>
    <cellStyle name="20% - Accent5 3 3 5 2 4" xfId="11597" xr:uid="{75113A7D-7CC9-4F5C-BC13-BD6713768401}"/>
    <cellStyle name="20% - Accent5 3 3 5 3" xfId="11598" xr:uid="{D5552A20-6001-4EE9-AF24-2DFD473089EF}"/>
    <cellStyle name="20% - Accent5 3 3 5 3 2" xfId="11599" xr:uid="{1D01B116-8C30-4406-92DF-83A0FAAF6542}"/>
    <cellStyle name="20% - Accent5 3 3 5 3 2 2" xfId="11600" xr:uid="{8042C83C-8154-4116-BF9D-A06ACCF05644}"/>
    <cellStyle name="20% - Accent5 3 3 5 3 3" xfId="11601" xr:uid="{02A3DCDA-F3D2-4CF4-B9C2-9C773FDA1490}"/>
    <cellStyle name="20% - Accent5 3 3 5 4" xfId="11602" xr:uid="{E9ED977A-CC1C-47A5-81D9-B89D4F5C503A}"/>
    <cellStyle name="20% - Accent5 3 3 5 4 2" xfId="11603" xr:uid="{AE64B7FB-1243-4B75-814D-0D314D235EDB}"/>
    <cellStyle name="20% - Accent5 3 3 5 5" xfId="11604" xr:uid="{BA4401D4-E5B9-4DCE-9617-62DF01231030}"/>
    <cellStyle name="20% - Accent5 3 3 6" xfId="11605" xr:uid="{791568E2-DDCF-4417-886C-6787242BF1AC}"/>
    <cellStyle name="20% - Accent5 3 3 6 2" xfId="11606" xr:uid="{853B3095-3ECC-4FDD-8F48-8E26593A415F}"/>
    <cellStyle name="20% - Accent5 3 3 6 2 2" xfId="11607" xr:uid="{086CB05F-FCB5-488E-A0A4-7708E89E4A4D}"/>
    <cellStyle name="20% - Accent5 3 3 6 2 2 2" xfId="11608" xr:uid="{0ABD1D2B-D4E6-40CD-BCE0-066C83F0D486}"/>
    <cellStyle name="20% - Accent5 3 3 6 2 2 2 2" xfId="11609" xr:uid="{48B5ADD6-9EED-4D8D-A9E1-DC3118A2CBE3}"/>
    <cellStyle name="20% - Accent5 3 3 6 2 2 3" xfId="11610" xr:uid="{22D6AF53-5CC7-412C-B307-A90D79B70E8B}"/>
    <cellStyle name="20% - Accent5 3 3 6 2 3" xfId="11611" xr:uid="{AD9A0959-2CC7-4F98-B64C-676985D6EFC7}"/>
    <cellStyle name="20% - Accent5 3 3 6 2 3 2" xfId="11612" xr:uid="{F47629E1-E31B-41BA-A4BC-2A66FFCBEEE6}"/>
    <cellStyle name="20% - Accent5 3 3 6 2 4" xfId="11613" xr:uid="{B9C49291-A420-410A-945B-01AE0282267F}"/>
    <cellStyle name="20% - Accent5 3 3 6 3" xfId="11614" xr:uid="{1A496AB6-AD6F-404F-9223-82C330A7FCDE}"/>
    <cellStyle name="20% - Accent5 3 3 6 3 2" xfId="11615" xr:uid="{8970D573-0A78-417E-BCC7-0DCF18ECA923}"/>
    <cellStyle name="20% - Accent5 3 3 6 3 2 2" xfId="11616" xr:uid="{5FF584EA-DDBB-47FF-AC6D-58964CEF57C9}"/>
    <cellStyle name="20% - Accent5 3 3 6 3 3" xfId="11617" xr:uid="{654DEB3E-8A73-4E32-A08C-38BF33E88209}"/>
    <cellStyle name="20% - Accent5 3 3 6 4" xfId="11618" xr:uid="{83864D54-7801-4ECD-B653-2B60E5F52596}"/>
    <cellStyle name="20% - Accent5 3 3 6 4 2" xfId="11619" xr:uid="{800BF35F-64B5-402B-92B0-13E7FC2A48AA}"/>
    <cellStyle name="20% - Accent5 3 3 6 5" xfId="11620" xr:uid="{536DA006-2244-4F76-8DFE-77551DAA4B2B}"/>
    <cellStyle name="20% - Accent5 3 3 7" xfId="11621" xr:uid="{D0B08E69-3A58-4301-8A9E-E6CBC8D388F2}"/>
    <cellStyle name="20% - Accent5 3 3 7 2" xfId="11622" xr:uid="{C012FE9F-3241-4317-855A-4A5DD8001BDE}"/>
    <cellStyle name="20% - Accent5 3 3 7 2 2" xfId="11623" xr:uid="{6A03449D-8D0D-4630-B434-BC49B2F848C2}"/>
    <cellStyle name="20% - Accent5 3 3 7 2 2 2" xfId="11624" xr:uid="{911EE6E1-E6AD-436F-BF21-54222D7037AF}"/>
    <cellStyle name="20% - Accent5 3 3 7 2 2 2 2" xfId="11625" xr:uid="{BDA2B580-2931-47ED-AEB0-9BD2F118E17C}"/>
    <cellStyle name="20% - Accent5 3 3 7 2 2 3" xfId="11626" xr:uid="{AE54883E-4EF2-4C18-851D-F4B202B229DC}"/>
    <cellStyle name="20% - Accent5 3 3 7 2 3" xfId="11627" xr:uid="{5E61550C-8338-40A1-A6E1-69267792E732}"/>
    <cellStyle name="20% - Accent5 3 3 7 2 3 2" xfId="11628" xr:uid="{BEECFC5D-2CA4-4A69-B4EF-A2FC146977A8}"/>
    <cellStyle name="20% - Accent5 3 3 7 2 4" xfId="11629" xr:uid="{4A33C161-903A-400A-9C97-7A7F9560EA36}"/>
    <cellStyle name="20% - Accent5 3 3 7 3" xfId="11630" xr:uid="{5F147279-86C4-4AE7-8E6A-AC8CE88D419C}"/>
    <cellStyle name="20% - Accent5 3 3 7 3 2" xfId="11631" xr:uid="{A5988198-062D-4C84-9396-40A77943A68A}"/>
    <cellStyle name="20% - Accent5 3 3 7 3 2 2" xfId="11632" xr:uid="{F4A2F1CB-0308-4CBD-BD8A-B1F748406887}"/>
    <cellStyle name="20% - Accent5 3 3 7 3 3" xfId="11633" xr:uid="{C3E731CA-B983-4361-8598-82A49C9BDF51}"/>
    <cellStyle name="20% - Accent5 3 3 7 4" xfId="11634" xr:uid="{38373360-9DD4-43A9-9091-B964B590B703}"/>
    <cellStyle name="20% - Accent5 3 3 7 4 2" xfId="11635" xr:uid="{C4ADB629-5DAC-4BA9-BBA8-DE93DD19D6F8}"/>
    <cellStyle name="20% - Accent5 3 3 7 5" xfId="11636" xr:uid="{9FA8782A-6A81-4F36-9089-39943A4A65E8}"/>
    <cellStyle name="20% - Accent5 3 3 8" xfId="11637" xr:uid="{E461477E-4F0F-41B0-928D-AA7C31720AA7}"/>
    <cellStyle name="20% - Accent5 3 3 8 2" xfId="11638" xr:uid="{EE16E845-C5AE-4C0C-A7DD-9D574438807F}"/>
    <cellStyle name="20% - Accent5 3 3 8 2 2" xfId="11639" xr:uid="{DED51857-8ED7-4A4A-8A83-69A3BD21A6B8}"/>
    <cellStyle name="20% - Accent5 3 3 8 2 2 2" xfId="11640" xr:uid="{FA418A83-C23B-46BA-952E-A15E8F0DE75C}"/>
    <cellStyle name="20% - Accent5 3 3 8 2 3" xfId="11641" xr:uid="{F41D9065-BA01-483C-A40D-0995EC61C9D9}"/>
    <cellStyle name="20% - Accent5 3 3 8 3" xfId="11642" xr:uid="{CC0790D7-8EA0-4694-A239-D7720A5B0686}"/>
    <cellStyle name="20% - Accent5 3 3 8 3 2" xfId="11643" xr:uid="{44CEC739-5843-40CF-9363-2116EA24768D}"/>
    <cellStyle name="20% - Accent5 3 3 8 4" xfId="11644" xr:uid="{4F4AFB4F-76DE-4306-8D6C-BC0BC126D78D}"/>
    <cellStyle name="20% - Accent5 3 3 9" xfId="11645" xr:uid="{85302219-0CD1-44C3-9022-6B38A5AC4D88}"/>
    <cellStyle name="20% - Accent5 3 3 9 2" xfId="11646" xr:uid="{2C2748C0-DA19-43E8-80BE-2F27D9EF5718}"/>
    <cellStyle name="20% - Accent5 3 3 9 2 2" xfId="11647" xr:uid="{085550A9-2B48-4307-861D-980840E377CA}"/>
    <cellStyle name="20% - Accent5 3 3 9 3" xfId="11648" xr:uid="{5DE712FC-CB02-4611-9C3D-161A6EE6F3E9}"/>
    <cellStyle name="20% - Accent5 3 3_Asset Register (new)" xfId="11649" xr:uid="{B8701705-DD90-4B23-B8E8-55C946240D9B}"/>
    <cellStyle name="20% - Accent5 3 4" xfId="11650" xr:uid="{F6F9C308-905A-4919-B10D-951419056043}"/>
    <cellStyle name="20% - Accent5 3 4 10" xfId="11651" xr:uid="{4C167111-4446-4531-BA41-0F56696BDB91}"/>
    <cellStyle name="20% - Accent5 3 4 11" xfId="11652" xr:uid="{48F35F37-5BF4-4CF8-8CE1-CF96ED244F34}"/>
    <cellStyle name="20% - Accent5 3 4 2" xfId="11653" xr:uid="{CD585050-F11F-4DD8-A907-E9F781E4A608}"/>
    <cellStyle name="20% - Accent5 3 4 2 2" xfId="11654" xr:uid="{DAB1D37B-D679-4A81-904C-B2D407526366}"/>
    <cellStyle name="20% - Accent5 3 4 2 2 2" xfId="11655" xr:uid="{BF073C25-EE69-4F67-9EFF-01E075B5DE90}"/>
    <cellStyle name="20% - Accent5 3 4 2 2 2 2" xfId="11656" xr:uid="{1643E408-7626-40A7-8C15-1BF3ACF2CD58}"/>
    <cellStyle name="20% - Accent5 3 4 2 2 2 2 2" xfId="11657" xr:uid="{6843A0E3-427B-4AC2-A3F5-04517C8B86CD}"/>
    <cellStyle name="20% - Accent5 3 4 2 2 2 3" xfId="11658" xr:uid="{E4F4BD03-0E48-440E-AD18-D494A63C4087}"/>
    <cellStyle name="20% - Accent5 3 4 2 2 3" xfId="11659" xr:uid="{96C58CA5-B1AA-444D-B852-EFAB78215360}"/>
    <cellStyle name="20% - Accent5 3 4 2 2 3 2" xfId="11660" xr:uid="{D4FAA411-81F2-4401-91D9-9D16E60F7B77}"/>
    <cellStyle name="20% - Accent5 3 4 2 2 4" xfId="11661" xr:uid="{C3005777-7DC3-4197-9834-D6A7E6EFFB88}"/>
    <cellStyle name="20% - Accent5 3 4 2 2 4 2" xfId="11662" xr:uid="{0815EC23-25F2-44B5-92E4-A17FB0098C2A}"/>
    <cellStyle name="20% - Accent5 3 4 2 2 5" xfId="11663" xr:uid="{62282D7A-3309-48FE-8681-B23616C6193B}"/>
    <cellStyle name="20% - Accent5 3 4 2 2 6" xfId="11664" xr:uid="{5CEFF687-B2E9-4ED8-A983-F742FEC0087A}"/>
    <cellStyle name="20% - Accent5 3 4 2 3" xfId="11665" xr:uid="{592D465C-C12A-4B31-A437-17663420774D}"/>
    <cellStyle name="20% - Accent5 3 4 2 3 2" xfId="11666" xr:uid="{BEAFDF93-4B98-455F-A1F5-43C89FBA6056}"/>
    <cellStyle name="20% - Accent5 3 4 2 3 2 2" xfId="11667" xr:uid="{45F2460E-1D9D-4D98-83DE-D81C004EB203}"/>
    <cellStyle name="20% - Accent5 3 4 2 3 3" xfId="11668" xr:uid="{2CD14D99-F7A0-45B6-93CE-4620D85AD96D}"/>
    <cellStyle name="20% - Accent5 3 4 2 4" xfId="11669" xr:uid="{F7FD3A71-7713-4BC2-9BFA-0A37ED15296F}"/>
    <cellStyle name="20% - Accent5 3 4 2 4 2" xfId="11670" xr:uid="{38831BC1-C235-4659-9E18-F1236DD45373}"/>
    <cellStyle name="20% - Accent5 3 4 2 5" xfId="11671" xr:uid="{BDC88E48-D985-4553-B715-436FDB31EFB5}"/>
    <cellStyle name="20% - Accent5 3 4 2 5 2" xfId="11672" xr:uid="{50A339F8-5585-42A8-A399-FAA788B33AF6}"/>
    <cellStyle name="20% - Accent5 3 4 2 6" xfId="11673" xr:uid="{71F7B84B-ED58-44DF-97C6-E917953BEFBC}"/>
    <cellStyle name="20% - Accent5 3 4 2 7" xfId="11674" xr:uid="{0A9FCE11-0208-4343-9635-573EDCECFAD8}"/>
    <cellStyle name="20% - Accent5 3 4 3" xfId="11675" xr:uid="{617B05B1-468E-43B9-8862-6D4955164129}"/>
    <cellStyle name="20% - Accent5 3 4 3 2" xfId="11676" xr:uid="{35DC33BF-87E2-48CB-8398-4B1F269195E6}"/>
    <cellStyle name="20% - Accent5 3 4 3 2 2" xfId="11677" xr:uid="{71A35C57-1ED5-4BC1-816C-FA88DEE84FE1}"/>
    <cellStyle name="20% - Accent5 3 4 3 2 2 2" xfId="11678" xr:uid="{3D505DA4-21FC-408D-97EA-7F6A9027849E}"/>
    <cellStyle name="20% - Accent5 3 4 3 2 2 2 2" xfId="11679" xr:uid="{3B617F97-3C98-4010-B801-9A5F99E6FEF8}"/>
    <cellStyle name="20% - Accent5 3 4 3 2 2 3" xfId="11680" xr:uid="{67618C60-6577-458B-8A46-A6BD52CB1C86}"/>
    <cellStyle name="20% - Accent5 3 4 3 2 3" xfId="11681" xr:uid="{EF0E2D25-0080-4B2A-A05A-B0BC55D063F3}"/>
    <cellStyle name="20% - Accent5 3 4 3 2 3 2" xfId="11682" xr:uid="{473A94AF-9C47-43B0-A586-FFBE624D1FB0}"/>
    <cellStyle name="20% - Accent5 3 4 3 2 4" xfId="11683" xr:uid="{A28CD6F0-FBEF-495E-B397-732F0D268FFD}"/>
    <cellStyle name="20% - Accent5 3 4 3 3" xfId="11684" xr:uid="{87439EB6-A4B9-4788-A804-57B7DC4AB4CF}"/>
    <cellStyle name="20% - Accent5 3 4 3 3 2" xfId="11685" xr:uid="{9D828E05-6F4D-4060-AE29-44AC96ED3CB7}"/>
    <cellStyle name="20% - Accent5 3 4 3 3 2 2" xfId="11686" xr:uid="{8088D974-B761-44D7-B5C4-E3900D8D731E}"/>
    <cellStyle name="20% - Accent5 3 4 3 3 3" xfId="11687" xr:uid="{E7066032-5BDA-40B8-A529-2F7234EF4D4D}"/>
    <cellStyle name="20% - Accent5 3 4 3 4" xfId="11688" xr:uid="{3E12594B-0561-4E1C-AFBE-2ACD0431274B}"/>
    <cellStyle name="20% - Accent5 3 4 3 4 2" xfId="11689" xr:uid="{AF0D63C3-3DAE-4FEA-BEFA-3E0023D71CE3}"/>
    <cellStyle name="20% - Accent5 3 4 3 5" xfId="11690" xr:uid="{9C83093A-39F3-4902-B7F0-E2905778D9C8}"/>
    <cellStyle name="20% - Accent5 3 4 3 5 2" xfId="11691" xr:uid="{817B3DB2-FD29-4359-9329-4B0B3F185068}"/>
    <cellStyle name="20% - Accent5 3 4 3 6" xfId="11692" xr:uid="{3F2C028E-5344-4207-BD01-863F9DFDAD27}"/>
    <cellStyle name="20% - Accent5 3 4 3 7" xfId="11693" xr:uid="{7D5F79D0-EF66-400F-8CD2-A0CCB6718DED}"/>
    <cellStyle name="20% - Accent5 3 4 4" xfId="11694" xr:uid="{81AC668F-7CBC-4AC7-A9C0-0401DFF03E2D}"/>
    <cellStyle name="20% - Accent5 3 4 4 2" xfId="11695" xr:uid="{031F70B1-BF12-4573-9C7A-0997256BFFCE}"/>
    <cellStyle name="20% - Accent5 3 4 4 2 2" xfId="11696" xr:uid="{0929B7D1-7105-4081-9F6A-22FE40E05341}"/>
    <cellStyle name="20% - Accent5 3 4 4 2 2 2" xfId="11697" xr:uid="{6BDA071D-F13B-4812-B7B1-BE866FB77016}"/>
    <cellStyle name="20% - Accent5 3 4 4 2 2 2 2" xfId="11698" xr:uid="{321EE285-39E4-4C43-84BE-950A3A070DEE}"/>
    <cellStyle name="20% - Accent5 3 4 4 2 2 3" xfId="11699" xr:uid="{8F1DF3EA-CA67-4B76-9FA9-6F551CC5AE54}"/>
    <cellStyle name="20% - Accent5 3 4 4 2 3" xfId="11700" xr:uid="{8288741C-2920-4182-9A21-8E4A9713E058}"/>
    <cellStyle name="20% - Accent5 3 4 4 2 3 2" xfId="11701" xr:uid="{4E429B49-9718-4F66-97F3-D1B74DFFA8A3}"/>
    <cellStyle name="20% - Accent5 3 4 4 2 4" xfId="11702" xr:uid="{E3FDF987-A2E6-48A8-A285-D9C8005E7B29}"/>
    <cellStyle name="20% - Accent5 3 4 4 3" xfId="11703" xr:uid="{FCAE2493-113E-438D-A0B0-E850299A0362}"/>
    <cellStyle name="20% - Accent5 3 4 4 3 2" xfId="11704" xr:uid="{C60D1A41-0BED-41E9-B3F1-1B972CD109F7}"/>
    <cellStyle name="20% - Accent5 3 4 4 3 2 2" xfId="11705" xr:uid="{E5771B05-739C-4E06-8DE0-F28BECF2D5D6}"/>
    <cellStyle name="20% - Accent5 3 4 4 3 3" xfId="11706" xr:uid="{8258C315-C1E7-4C5D-8E63-B7A5AAE918FB}"/>
    <cellStyle name="20% - Accent5 3 4 4 4" xfId="11707" xr:uid="{2CB4DDF0-E6A5-4013-932C-0E109EF2E6CE}"/>
    <cellStyle name="20% - Accent5 3 4 4 4 2" xfId="11708" xr:uid="{1E999103-D491-48E3-87EC-A2E1038F9228}"/>
    <cellStyle name="20% - Accent5 3 4 4 5" xfId="11709" xr:uid="{3742E7A2-BCC2-4198-AFD1-E234A06445CD}"/>
    <cellStyle name="20% - Accent5 3 4 5" xfId="11710" xr:uid="{5D47A3F6-4656-484A-9A3E-78508EDAE9AD}"/>
    <cellStyle name="20% - Accent5 3 4 5 2" xfId="11711" xr:uid="{CE9A1C70-089B-42BB-BF11-D2FB7FA7B3FA}"/>
    <cellStyle name="20% - Accent5 3 4 5 2 2" xfId="11712" xr:uid="{A6FCCCD6-6EA5-4C8F-9632-B6D24C457E0F}"/>
    <cellStyle name="20% - Accent5 3 4 5 2 2 2" xfId="11713" xr:uid="{25EF5F51-9A98-4959-A0AD-3B99E9A0CAF4}"/>
    <cellStyle name="20% - Accent5 3 4 5 2 2 2 2" xfId="11714" xr:uid="{8417A9B3-EA15-4739-93E4-F0CA1FD41C6E}"/>
    <cellStyle name="20% - Accent5 3 4 5 2 2 3" xfId="11715" xr:uid="{0F9BE227-27C1-414D-BD87-67D312E298ED}"/>
    <cellStyle name="20% - Accent5 3 4 5 2 3" xfId="11716" xr:uid="{E6C18C30-2428-459A-AF27-CB68AE87FFE5}"/>
    <cellStyle name="20% - Accent5 3 4 5 2 3 2" xfId="11717" xr:uid="{971F4265-130B-4C2C-A93D-40F653588125}"/>
    <cellStyle name="20% - Accent5 3 4 5 2 4" xfId="11718" xr:uid="{10F3E713-0D3B-4DFA-BFD9-DC7D1AA9BA3C}"/>
    <cellStyle name="20% - Accent5 3 4 5 3" xfId="11719" xr:uid="{482D8CB0-AF94-4D59-A5F8-BC2F559F7733}"/>
    <cellStyle name="20% - Accent5 3 4 5 3 2" xfId="11720" xr:uid="{EC11DB43-FD9E-4F01-B5F6-DE182DECED22}"/>
    <cellStyle name="20% - Accent5 3 4 5 3 2 2" xfId="11721" xr:uid="{41609ED7-63F5-472B-BB91-FAB5092D4082}"/>
    <cellStyle name="20% - Accent5 3 4 5 3 3" xfId="11722" xr:uid="{8E8F3547-20C6-43BB-A267-4EB3345DC6F9}"/>
    <cellStyle name="20% - Accent5 3 4 5 4" xfId="11723" xr:uid="{E51CD680-E0DC-4FD9-B679-428C7C868603}"/>
    <cellStyle name="20% - Accent5 3 4 5 4 2" xfId="11724" xr:uid="{8B8D4BCE-AC63-4DD6-823C-53B03323FE5C}"/>
    <cellStyle name="20% - Accent5 3 4 5 5" xfId="11725" xr:uid="{08072CFD-ADD0-4473-9D92-C653D7A8DC9D}"/>
    <cellStyle name="20% - Accent5 3 4 6" xfId="11726" xr:uid="{95A5AF74-A2D8-4925-86B7-23FBE9EA683A}"/>
    <cellStyle name="20% - Accent5 3 4 6 2" xfId="11727" xr:uid="{414057E6-4EFD-4AD1-94BE-7430F6C65D80}"/>
    <cellStyle name="20% - Accent5 3 4 6 2 2" xfId="11728" xr:uid="{F0DD6487-6439-48B6-8DFC-021CA55E443F}"/>
    <cellStyle name="20% - Accent5 3 4 6 2 2 2" xfId="11729" xr:uid="{CC8DC5A2-7AD2-4B33-91E1-4DE4DABF98E0}"/>
    <cellStyle name="20% - Accent5 3 4 6 2 3" xfId="11730" xr:uid="{B51B4AE6-E1FF-4BEB-BF67-96635CAEE388}"/>
    <cellStyle name="20% - Accent5 3 4 6 3" xfId="11731" xr:uid="{2C95E54D-B256-48E6-8519-949BC33CD7FC}"/>
    <cellStyle name="20% - Accent5 3 4 6 3 2" xfId="11732" xr:uid="{BA540F3B-5F8F-455D-93E1-42A79A5F6872}"/>
    <cellStyle name="20% - Accent5 3 4 6 4" xfId="11733" xr:uid="{979634F4-3178-4A51-A00B-68F94973CB35}"/>
    <cellStyle name="20% - Accent5 3 4 7" xfId="11734" xr:uid="{F8C8701F-F798-4678-98A4-3BC459BCE11E}"/>
    <cellStyle name="20% - Accent5 3 4 7 2" xfId="11735" xr:uid="{CE114B13-6FD1-453A-BFAB-0C5EAEB6CB16}"/>
    <cellStyle name="20% - Accent5 3 4 7 2 2" xfId="11736" xr:uid="{C9A915D6-EA88-4E0B-9F12-6EA8595664FA}"/>
    <cellStyle name="20% - Accent5 3 4 7 3" xfId="11737" xr:uid="{1208481D-2793-4843-BB31-A167E5F50D7B}"/>
    <cellStyle name="20% - Accent5 3 4 8" xfId="11738" xr:uid="{3FDC818B-63A4-4A08-832F-A83352461687}"/>
    <cellStyle name="20% - Accent5 3 4 8 2" xfId="11739" xr:uid="{A0E1570F-0C86-4BC9-B075-644A093A784F}"/>
    <cellStyle name="20% - Accent5 3 4 9" xfId="11740" xr:uid="{16AD7526-9AC0-47E6-899A-63DF2A954520}"/>
    <cellStyle name="20% - Accent5 3 4 9 2" xfId="11741" xr:uid="{08797B21-1817-42C7-975B-6F5DD3B1CD3D}"/>
    <cellStyle name="20% - Accent5 3 5" xfId="11742" xr:uid="{1C7BEB66-01A2-4A1E-B117-D6914DC93D5C}"/>
    <cellStyle name="20% - Accent5 3 5 2" xfId="11743" xr:uid="{D429AB5E-11A7-4BD1-9475-3547AC55070D}"/>
    <cellStyle name="20% - Accent5 3 5 2 2" xfId="11744" xr:uid="{6414507E-9BAF-402D-A95F-5E6F5A412DB5}"/>
    <cellStyle name="20% - Accent5 3 5 2 2 2" xfId="11745" xr:uid="{74693BF3-578E-4271-880E-A2EFB848F01E}"/>
    <cellStyle name="20% - Accent5 3 5 2 2 2 2" xfId="11746" xr:uid="{77E68D2D-CA4F-4828-9B08-1015B00A58C9}"/>
    <cellStyle name="20% - Accent5 3 5 2 2 2 2 2" xfId="11747" xr:uid="{E92E7365-5D8F-4B06-8035-C1B6D90503D1}"/>
    <cellStyle name="20% - Accent5 3 5 2 2 2 3" xfId="11748" xr:uid="{A0DF45E4-55AF-434B-90CA-E1A15F200CE3}"/>
    <cellStyle name="20% - Accent5 3 5 2 2 3" xfId="11749" xr:uid="{DA04AD94-633F-49C3-804C-73E2FE0A8E9F}"/>
    <cellStyle name="20% - Accent5 3 5 2 2 3 2" xfId="11750" xr:uid="{E26DC0AE-2DD7-4F11-BDCB-897CC1742C35}"/>
    <cellStyle name="20% - Accent5 3 5 2 2 4" xfId="11751" xr:uid="{AD49CD8A-A82A-47C3-AA63-34C214A9AD3B}"/>
    <cellStyle name="20% - Accent5 3 5 2 2 4 2" xfId="11752" xr:uid="{25ECCA3F-4AC2-4691-AD89-A2ABA6BFE32B}"/>
    <cellStyle name="20% - Accent5 3 5 2 2 5" xfId="11753" xr:uid="{7768FCEF-5C3D-4535-A226-835910BCDAC5}"/>
    <cellStyle name="20% - Accent5 3 5 2 2 6" xfId="11754" xr:uid="{2A554937-9B26-4D4D-9CD8-B9886DBF9E45}"/>
    <cellStyle name="20% - Accent5 3 5 2 3" xfId="11755" xr:uid="{D375DEA8-3868-4538-AB06-4BF88A87AD83}"/>
    <cellStyle name="20% - Accent5 3 5 2 3 2" xfId="11756" xr:uid="{3B310031-666E-4EA6-9992-B779E854A1B0}"/>
    <cellStyle name="20% - Accent5 3 5 2 3 2 2" xfId="11757" xr:uid="{C42EA2BA-4F3F-401A-92C9-B59B7937031C}"/>
    <cellStyle name="20% - Accent5 3 5 2 3 3" xfId="11758" xr:uid="{6E7A3446-F6E3-4308-AD53-D014E3E2976A}"/>
    <cellStyle name="20% - Accent5 3 5 2 4" xfId="11759" xr:uid="{EFEDC5E9-A716-4C45-9A31-5AC3AFCB1DCD}"/>
    <cellStyle name="20% - Accent5 3 5 2 4 2" xfId="11760" xr:uid="{BF713E91-395D-43B7-BF82-B572A3532D58}"/>
    <cellStyle name="20% - Accent5 3 5 2 5" xfId="11761" xr:uid="{91B1293E-AFF2-4316-B85D-28FD0E55E467}"/>
    <cellStyle name="20% - Accent5 3 5 2 5 2" xfId="11762" xr:uid="{5DBE8764-481F-4DB9-96CE-ECA901BCD3F2}"/>
    <cellStyle name="20% - Accent5 3 5 2 6" xfId="11763" xr:uid="{588E0147-9DCE-4DC1-B232-1CF267EC657A}"/>
    <cellStyle name="20% - Accent5 3 5 2 7" xfId="11764" xr:uid="{F4B2C5ED-8665-4306-A0E8-5F59CCF9368F}"/>
    <cellStyle name="20% - Accent5 3 5 3" xfId="11765" xr:uid="{D7F81B5F-60D8-4CB9-8B1C-FD6868494015}"/>
    <cellStyle name="20% - Accent5 3 5 3 2" xfId="11766" xr:uid="{5D5C56EC-0040-458E-A068-E33B61B4FE18}"/>
    <cellStyle name="20% - Accent5 3 5 3 2 2" xfId="11767" xr:uid="{59FB7367-88F6-433C-AA64-020DB4673B4B}"/>
    <cellStyle name="20% - Accent5 3 5 3 2 2 2" xfId="11768" xr:uid="{674CEA55-CA8A-4C57-96BE-B41B3981733F}"/>
    <cellStyle name="20% - Accent5 3 5 3 2 2 2 2" xfId="11769" xr:uid="{DA9CD374-23FE-4A91-B714-D09F4E99A619}"/>
    <cellStyle name="20% - Accent5 3 5 3 2 2 3" xfId="11770" xr:uid="{3DF92A0A-0936-446D-88AC-7B46B27A3970}"/>
    <cellStyle name="20% - Accent5 3 5 3 2 3" xfId="11771" xr:uid="{9707AD3E-CA24-402C-AAE6-E93A3A3CF544}"/>
    <cellStyle name="20% - Accent5 3 5 3 2 3 2" xfId="11772" xr:uid="{54E7BB13-2FDF-4B30-9979-B01779FCD2BA}"/>
    <cellStyle name="20% - Accent5 3 5 3 2 4" xfId="11773" xr:uid="{62A44ECD-DDC3-42F4-A709-2007097B6294}"/>
    <cellStyle name="20% - Accent5 3 5 3 3" xfId="11774" xr:uid="{6B3266F0-CB8A-409B-B111-48DFDD41295B}"/>
    <cellStyle name="20% - Accent5 3 5 3 3 2" xfId="11775" xr:uid="{49DCA66D-164E-4528-A37E-B778B399A0D4}"/>
    <cellStyle name="20% - Accent5 3 5 3 3 2 2" xfId="11776" xr:uid="{28C360C0-3C4C-46B4-A04B-5D16100C3963}"/>
    <cellStyle name="20% - Accent5 3 5 3 3 3" xfId="11777" xr:uid="{D6D4998D-995B-4028-87F4-C52F7EC17654}"/>
    <cellStyle name="20% - Accent5 3 5 3 4" xfId="11778" xr:uid="{C1B1727B-9E4F-402A-936A-FBB367E77F42}"/>
    <cellStyle name="20% - Accent5 3 5 3 4 2" xfId="11779" xr:uid="{F6816299-C7C2-41DE-B2EF-6F9076086C77}"/>
    <cellStyle name="20% - Accent5 3 5 3 5" xfId="11780" xr:uid="{F5AA9CE6-4048-4A9C-BAB0-2968E165D0C7}"/>
    <cellStyle name="20% - Accent5 3 5 3 5 2" xfId="11781" xr:uid="{F332E899-C456-44DF-83D5-F2FA7032986C}"/>
    <cellStyle name="20% - Accent5 3 5 3 6" xfId="11782" xr:uid="{1AD96A64-1A89-4D00-9F2C-3A0AE2AB1E73}"/>
    <cellStyle name="20% - Accent5 3 5 3 7" xfId="11783" xr:uid="{145BC2B4-970A-4EAF-A17A-CBEB740B0370}"/>
    <cellStyle name="20% - Accent5 3 5 4" xfId="11784" xr:uid="{E8ADFC73-B078-4ACF-874A-1971118E4E6D}"/>
    <cellStyle name="20% - Accent5 3 5 4 2" xfId="11785" xr:uid="{39604DE2-EA9E-4BD5-AE8F-05EEEC4E9E66}"/>
    <cellStyle name="20% - Accent5 3 5 4 2 2" xfId="11786" xr:uid="{DC2479D5-62C8-4EE5-B62F-D3ECA4211335}"/>
    <cellStyle name="20% - Accent5 3 5 4 2 2 2" xfId="11787" xr:uid="{8015DBEC-02CA-4024-9EEF-A6166C770075}"/>
    <cellStyle name="20% - Accent5 3 5 4 2 3" xfId="11788" xr:uid="{D5D50F85-52E4-4ABD-9A7E-3B404A726EE8}"/>
    <cellStyle name="20% - Accent5 3 5 4 3" xfId="11789" xr:uid="{952DF064-67CB-4137-A3D2-18C843465FD8}"/>
    <cellStyle name="20% - Accent5 3 5 4 3 2" xfId="11790" xr:uid="{E8989B5A-D248-4BDA-AB8E-0C8FDF4D5A00}"/>
    <cellStyle name="20% - Accent5 3 5 4 4" xfId="11791" xr:uid="{EE6FE846-CF35-49BE-AD1B-9962088D04AC}"/>
    <cellStyle name="20% - Accent5 3 5 5" xfId="11792" xr:uid="{EC22651E-4789-437C-866F-55D29F5B27B5}"/>
    <cellStyle name="20% - Accent5 3 5 5 2" xfId="11793" xr:uid="{05EC1213-DDDF-42AD-94D9-06CBCE3F7061}"/>
    <cellStyle name="20% - Accent5 3 5 5 2 2" xfId="11794" xr:uid="{17921CFE-D5EE-4211-B5B0-07446E15F476}"/>
    <cellStyle name="20% - Accent5 3 5 5 3" xfId="11795" xr:uid="{37A8D7C2-DD5F-4FF3-9AA7-B2E76344E9EE}"/>
    <cellStyle name="20% - Accent5 3 5 6" xfId="11796" xr:uid="{B1ABC1BD-3947-409B-B09F-6BE1226D6FA0}"/>
    <cellStyle name="20% - Accent5 3 5 6 2" xfId="11797" xr:uid="{8DAA9D93-CD60-4104-A71E-17CCCB1E8813}"/>
    <cellStyle name="20% - Accent5 3 5 7" xfId="11798" xr:uid="{859C2721-DE2E-4960-A7F4-CC06EDE76753}"/>
    <cellStyle name="20% - Accent5 3 5 7 2" xfId="11799" xr:uid="{128A931C-AD41-4519-A338-AC53F1E0AB00}"/>
    <cellStyle name="20% - Accent5 3 5 8" xfId="11800" xr:uid="{1388011E-5E18-49F6-92C9-A8E26204734C}"/>
    <cellStyle name="20% - Accent5 3 5 9" xfId="11801" xr:uid="{F87F92E6-3DBD-44B7-BA78-60E542F77DF2}"/>
    <cellStyle name="20% - Accent5 3 6" xfId="11802" xr:uid="{8B296966-21CF-4578-BC4F-A65D45DC616F}"/>
    <cellStyle name="20% - Accent5 3 6 2" xfId="11803" xr:uid="{6C8EE8CE-A500-4879-87C7-449B1863CCD1}"/>
    <cellStyle name="20% - Accent5 3 6 2 2" xfId="11804" xr:uid="{23D63E50-9662-4953-94DD-6767A728029A}"/>
    <cellStyle name="20% - Accent5 3 6 2 2 2" xfId="11805" xr:uid="{61CC894C-FE8D-4DC4-866F-3A4DFC8F29D5}"/>
    <cellStyle name="20% - Accent5 3 6 2 2 2 2" xfId="11806" xr:uid="{9D4E8CCE-B8ED-42CB-8C80-EC46CBBD859D}"/>
    <cellStyle name="20% - Accent5 3 6 2 2 2 2 2" xfId="11807" xr:uid="{AD87B096-54FB-4B9E-AFF0-F7056C21999A}"/>
    <cellStyle name="20% - Accent5 3 6 2 2 2 3" xfId="11808" xr:uid="{DC4BCFC2-CA57-4F37-BAC5-8F1833FD013C}"/>
    <cellStyle name="20% - Accent5 3 6 2 2 3" xfId="11809" xr:uid="{76F7DCD5-2FEE-4681-8905-FDD529907588}"/>
    <cellStyle name="20% - Accent5 3 6 2 2 3 2" xfId="11810" xr:uid="{236F85D6-3511-4E07-9E51-DDF34515C9D3}"/>
    <cellStyle name="20% - Accent5 3 6 2 2 4" xfId="11811" xr:uid="{58BE15DF-0152-4907-9CD8-C43D4EE264FB}"/>
    <cellStyle name="20% - Accent5 3 6 2 2 4 2" xfId="11812" xr:uid="{BC647F8B-023B-4F00-A4BC-F1393745B437}"/>
    <cellStyle name="20% - Accent5 3 6 2 2 5" xfId="11813" xr:uid="{3A149F28-A26D-4BBA-BB7C-4CBF16331C01}"/>
    <cellStyle name="20% - Accent5 3 6 2 2 6" xfId="11814" xr:uid="{5AD0686B-38AF-4ACE-96A3-4475CCC392D1}"/>
    <cellStyle name="20% - Accent5 3 6 2 3" xfId="11815" xr:uid="{F34AF950-92D2-427B-9D29-E2CBF4F0A42F}"/>
    <cellStyle name="20% - Accent5 3 6 2 3 2" xfId="11816" xr:uid="{6A96D31F-D72B-4EED-9DDB-24E89B132875}"/>
    <cellStyle name="20% - Accent5 3 6 2 3 2 2" xfId="11817" xr:uid="{8FBCD190-0646-439F-B8CC-616CB23BB189}"/>
    <cellStyle name="20% - Accent5 3 6 2 3 3" xfId="11818" xr:uid="{DE7B7157-2E67-4A66-8519-72F99CBBFE07}"/>
    <cellStyle name="20% - Accent5 3 6 2 4" xfId="11819" xr:uid="{13648508-D399-44E5-80CE-7FA6658A86BE}"/>
    <cellStyle name="20% - Accent5 3 6 2 4 2" xfId="11820" xr:uid="{7F98B9F8-01E7-4290-ADAB-5A8028863B6D}"/>
    <cellStyle name="20% - Accent5 3 6 2 5" xfId="11821" xr:uid="{48D0E825-E87E-426D-AFDE-BED1A2879424}"/>
    <cellStyle name="20% - Accent5 3 6 2 5 2" xfId="11822" xr:uid="{C81F76EF-36A9-4B29-BCCD-64CD046EAB35}"/>
    <cellStyle name="20% - Accent5 3 6 2 6" xfId="11823" xr:uid="{F01D572F-3C8D-4411-8075-A3E7A636A7C6}"/>
    <cellStyle name="20% - Accent5 3 6 2 7" xfId="11824" xr:uid="{03D3E6D3-0FE3-44F1-921B-CB81175E8EF4}"/>
    <cellStyle name="20% - Accent5 3 6 3" xfId="11825" xr:uid="{54366017-1546-49A5-8871-0253C53CADF2}"/>
    <cellStyle name="20% - Accent5 3 6 3 2" xfId="11826" xr:uid="{0D024236-DC9A-4B8A-8E4A-547170FC67B6}"/>
    <cellStyle name="20% - Accent5 3 6 3 2 2" xfId="11827" xr:uid="{63750B6B-0AEB-42C6-BCDA-E7833EA45804}"/>
    <cellStyle name="20% - Accent5 3 6 3 2 2 2" xfId="11828" xr:uid="{F3534FA2-4B1B-4EDC-ACE6-1CA40B598426}"/>
    <cellStyle name="20% - Accent5 3 6 3 2 3" xfId="11829" xr:uid="{A29FF7D0-042A-42EC-A6BD-69659BC0F7E0}"/>
    <cellStyle name="20% - Accent5 3 6 3 3" xfId="11830" xr:uid="{A9850414-FD60-4B4C-8C08-51C4468CAC95}"/>
    <cellStyle name="20% - Accent5 3 6 3 3 2" xfId="11831" xr:uid="{EDDA8CFC-01D1-4390-958B-74A56EF6EDE9}"/>
    <cellStyle name="20% - Accent5 3 6 3 4" xfId="11832" xr:uid="{71C7CB77-A4BE-4F60-96F5-396A1BD60AFF}"/>
    <cellStyle name="20% - Accent5 3 6 3 4 2" xfId="11833" xr:uid="{C808E53A-23B1-4EEA-9FD2-BAB153A7B1F1}"/>
    <cellStyle name="20% - Accent5 3 6 3 5" xfId="11834" xr:uid="{537DA624-780B-4B8C-A07F-9F65C93B959B}"/>
    <cellStyle name="20% - Accent5 3 6 3 6" xfId="11835" xr:uid="{2324336D-C849-4EDF-8312-634A9977C5C5}"/>
    <cellStyle name="20% - Accent5 3 6 4" xfId="11836" xr:uid="{8394C7F4-0434-4B72-A117-A7F703930009}"/>
    <cellStyle name="20% - Accent5 3 6 4 2" xfId="11837" xr:uid="{73577376-C56C-485E-AB52-2B30FAFE79B2}"/>
    <cellStyle name="20% - Accent5 3 6 4 2 2" xfId="11838" xr:uid="{442C3BD9-6046-484C-8555-B0F3877DF6E7}"/>
    <cellStyle name="20% - Accent5 3 6 4 3" xfId="11839" xr:uid="{26DAD21F-8AB5-491B-BF05-5A6F482061DD}"/>
    <cellStyle name="20% - Accent5 3 6 5" xfId="11840" xr:uid="{93CDB9E2-4E53-40E8-A576-E67B024D7B3C}"/>
    <cellStyle name="20% - Accent5 3 6 5 2" xfId="11841" xr:uid="{EDCFD8E0-38D8-4B3F-8D70-899AD4388741}"/>
    <cellStyle name="20% - Accent5 3 6 6" xfId="11842" xr:uid="{F05E30F2-6C27-4C49-9A44-F553DD074DF5}"/>
    <cellStyle name="20% - Accent5 3 6 6 2" xfId="11843" xr:uid="{0A66197E-AB86-412E-8ACC-7DD8E075D153}"/>
    <cellStyle name="20% - Accent5 3 6 7" xfId="11844" xr:uid="{E2FA46BC-06F5-47AB-8BAC-D861B209439B}"/>
    <cellStyle name="20% - Accent5 3 6 8" xfId="11845" xr:uid="{32B1F4BD-5D4A-472A-A77A-2A41E64B9EF8}"/>
    <cellStyle name="20% - Accent5 3 7" xfId="11846" xr:uid="{32B68CB8-2BE1-4D55-9B6D-6DCBB183F96A}"/>
    <cellStyle name="20% - Accent5 3 7 2" xfId="11847" xr:uid="{AD99030A-7605-4EC8-93C3-FBCC52709A2F}"/>
    <cellStyle name="20% - Accent5 3 7 2 2" xfId="11848" xr:uid="{D3105322-01D0-497E-8966-C441B10BC06D}"/>
    <cellStyle name="20% - Accent5 3 7 2 2 2" xfId="11849" xr:uid="{553255F5-0B8C-4086-BA36-252B72A9F97E}"/>
    <cellStyle name="20% - Accent5 3 7 2 2 2 2" xfId="11850" xr:uid="{DFD8CA9C-4741-4831-BB2A-6A5B858FF92B}"/>
    <cellStyle name="20% - Accent5 3 7 2 2 3" xfId="11851" xr:uid="{BFE17291-0A5E-436B-AB7F-8C922224E52E}"/>
    <cellStyle name="20% - Accent5 3 7 2 3" xfId="11852" xr:uid="{F6B0717A-EAC7-4D41-B2FC-1DABB4523DE2}"/>
    <cellStyle name="20% - Accent5 3 7 2 3 2" xfId="11853" xr:uid="{56745CE3-0FFC-4B2B-B1F4-D838D0417EE6}"/>
    <cellStyle name="20% - Accent5 3 7 2 4" xfId="11854" xr:uid="{DDE6A77E-1048-4234-9C6B-F7FA534B9E4C}"/>
    <cellStyle name="20% - Accent5 3 7 2 4 2" xfId="11855" xr:uid="{C5FBCDD4-7A0B-4FEC-A0F8-560DFB55F31E}"/>
    <cellStyle name="20% - Accent5 3 7 2 5" xfId="11856" xr:uid="{FB8F691E-B1C0-4F12-B572-28DF3598213F}"/>
    <cellStyle name="20% - Accent5 3 7 2 6" xfId="11857" xr:uid="{43FB9A20-4032-4CAA-B3BC-430EF340DBE3}"/>
    <cellStyle name="20% - Accent5 3 7 3" xfId="11858" xr:uid="{C9EEBD0F-C5D6-4F8B-8F6B-7022E86282C2}"/>
    <cellStyle name="20% - Accent5 3 7 3 2" xfId="11859" xr:uid="{FF2B6C82-CB4D-4343-8733-1BD46C83B806}"/>
    <cellStyle name="20% - Accent5 3 7 3 2 2" xfId="11860" xr:uid="{6946E321-A762-4C33-9726-8F9D7E93D145}"/>
    <cellStyle name="20% - Accent5 3 7 3 3" xfId="11861" xr:uid="{B5F50EFF-7BF4-4FFC-A726-B0559F66DCC5}"/>
    <cellStyle name="20% - Accent5 3 7 4" xfId="11862" xr:uid="{6181C7AA-8682-4417-BA8D-19E884A2A847}"/>
    <cellStyle name="20% - Accent5 3 7 4 2" xfId="11863" xr:uid="{9DE21990-A0C4-461F-97C2-F909D173AF31}"/>
    <cellStyle name="20% - Accent5 3 7 5" xfId="11864" xr:uid="{E309505D-C4A6-46C9-8AA2-60B3330E2574}"/>
    <cellStyle name="20% - Accent5 3 7 5 2" xfId="11865" xr:uid="{83008A35-12C6-412D-9157-093B1327DC38}"/>
    <cellStyle name="20% - Accent5 3 7 6" xfId="11866" xr:uid="{03D54BE3-DD4D-481D-9947-F01BF0C6C220}"/>
    <cellStyle name="20% - Accent5 3 7 7" xfId="11867" xr:uid="{C9C0F968-BDE8-4139-8C41-6BAAB65E3BE0}"/>
    <cellStyle name="20% - Accent5 3 8" xfId="11868" xr:uid="{683879EF-B95A-468A-BC6C-45CEA5D94152}"/>
    <cellStyle name="20% - Accent5 3 8 2" xfId="11869" xr:uid="{1D4C7D26-8C0B-4A9A-8A8F-4B9C1FFDBF0F}"/>
    <cellStyle name="20% - Accent5 3 8 2 2" xfId="11870" xr:uid="{78EBA48F-CE27-46EE-B5AE-6418B231857F}"/>
    <cellStyle name="20% - Accent5 3 8 2 2 2" xfId="11871" xr:uid="{3B738842-5D6F-4F2F-BC8B-35DE8CA52E7A}"/>
    <cellStyle name="20% - Accent5 3 8 2 2 2 2" xfId="11872" xr:uid="{0852A1BD-83BF-45E0-8E62-E9F8FB1435EF}"/>
    <cellStyle name="20% - Accent5 3 8 2 2 3" xfId="11873" xr:uid="{0F6F232A-B36D-4F78-B9E6-6778BD6307D3}"/>
    <cellStyle name="20% - Accent5 3 8 2 3" xfId="11874" xr:uid="{21C40E73-C867-4407-8E1B-CF644A53FD93}"/>
    <cellStyle name="20% - Accent5 3 8 2 3 2" xfId="11875" xr:uid="{957DBE18-5288-4BC3-87CF-EA20F01F644C}"/>
    <cellStyle name="20% - Accent5 3 8 2 4" xfId="11876" xr:uid="{288D1AAF-B5B2-432E-993B-2AB2AF88CDB2}"/>
    <cellStyle name="20% - Accent5 3 8 3" xfId="11877" xr:uid="{ED99E8AF-460D-4243-ADDD-939395EA2757}"/>
    <cellStyle name="20% - Accent5 3 8 3 2" xfId="11878" xr:uid="{9E9DFE34-6FEE-4284-A579-6FE87056BF70}"/>
    <cellStyle name="20% - Accent5 3 8 3 2 2" xfId="11879" xr:uid="{5DEF3EA7-D564-4F0B-B280-5BCBA772A78A}"/>
    <cellStyle name="20% - Accent5 3 8 3 3" xfId="11880" xr:uid="{A953BAAA-A061-472D-8F26-C8E83FBA2E6B}"/>
    <cellStyle name="20% - Accent5 3 8 4" xfId="11881" xr:uid="{9FC638A0-A1AE-49A3-8B72-EC9CF8ABA3ED}"/>
    <cellStyle name="20% - Accent5 3 8 4 2" xfId="11882" xr:uid="{88AC4344-7DB5-4453-9002-9329434173CF}"/>
    <cellStyle name="20% - Accent5 3 8 5" xfId="11883" xr:uid="{89C156EC-4821-421D-8EAB-83984493146A}"/>
    <cellStyle name="20% - Accent5 3 8 5 2" xfId="11884" xr:uid="{2CCABD06-6951-4477-A286-53DFD09837E7}"/>
    <cellStyle name="20% - Accent5 3 8 6" xfId="11885" xr:uid="{2DCDEFEE-2A2E-422A-8826-DFD5DD188EE1}"/>
    <cellStyle name="20% - Accent5 3 8 7" xfId="11886" xr:uid="{D82B5C61-4F85-428B-A03C-586D05003273}"/>
    <cellStyle name="20% - Accent5 3 9" xfId="11887" xr:uid="{719129F1-F418-403A-BD84-AF1AAE60660A}"/>
    <cellStyle name="20% - Accent5 3 9 2" xfId="11888" xr:uid="{7400FD04-B0D2-44C9-BA30-B5502DF11657}"/>
    <cellStyle name="20% - Accent5 3 9 2 2" xfId="11889" xr:uid="{2C589696-2A6E-4ADE-99E6-D4F040C907D3}"/>
    <cellStyle name="20% - Accent5 3 9 2 2 2" xfId="11890" xr:uid="{23DBEFC7-17F1-4C30-9494-83225BBEDEBF}"/>
    <cellStyle name="20% - Accent5 3 9 2 2 2 2" xfId="11891" xr:uid="{54E276FE-E2A2-4C96-ABD5-12A077A8A02E}"/>
    <cellStyle name="20% - Accent5 3 9 2 2 3" xfId="11892" xr:uid="{45E002EF-A29A-453B-B00F-A2367F5F7C1C}"/>
    <cellStyle name="20% - Accent5 3 9 2 3" xfId="11893" xr:uid="{8CBFCB96-637E-449E-9C33-C636381CEED4}"/>
    <cellStyle name="20% - Accent5 3 9 2 3 2" xfId="11894" xr:uid="{C36433A8-F808-4437-B8D9-22605C51C015}"/>
    <cellStyle name="20% - Accent5 3 9 2 4" xfId="11895" xr:uid="{716942E4-DD71-44C1-88DB-B84DBAAD8393}"/>
    <cellStyle name="20% - Accent5 3 9 3" xfId="11896" xr:uid="{483B6F27-B3D2-4B44-AB32-798ECF927A2C}"/>
    <cellStyle name="20% - Accent5 3 9 3 2" xfId="11897" xr:uid="{390B2F58-7659-42FA-B0AD-CF1615B16FB9}"/>
    <cellStyle name="20% - Accent5 3 9 3 2 2" xfId="11898" xr:uid="{65132134-6C0B-4076-AA7C-B2A802D095AD}"/>
    <cellStyle name="20% - Accent5 3 9 3 3" xfId="11899" xr:uid="{9163A981-3035-4C2B-AB93-B82D6B3972DB}"/>
    <cellStyle name="20% - Accent5 3 9 4" xfId="11900" xr:uid="{483BA8CB-A8BE-48B9-96D6-74DF8D7B19EA}"/>
    <cellStyle name="20% - Accent5 3 9 4 2" xfId="11901" xr:uid="{B3760B9B-E4D1-4E51-B5DB-F5248541D156}"/>
    <cellStyle name="20% - Accent5 3 9 5" xfId="11902" xr:uid="{9EB19445-A1AC-41E3-A7DB-B1255B733B2F}"/>
    <cellStyle name="20% - Accent5 3_Asset Register (new)" xfId="11903" xr:uid="{23C12D79-9001-4EF9-A51C-E9ED9ACF52E4}"/>
    <cellStyle name="20% - Accent5 4" xfId="11904" xr:uid="{1F4D1C05-D94E-48A3-BB6D-9B7DCADEF02F}"/>
    <cellStyle name="20% - Accent5 4 10" xfId="11905" xr:uid="{2F77DCE5-6EC6-4AA7-9E49-3EA458B07D49}"/>
    <cellStyle name="20% - Accent5 4 10 2" xfId="11906" xr:uid="{8DC769E1-621E-4850-840E-5A5CB0043217}"/>
    <cellStyle name="20% - Accent5 4 10 2 2" xfId="11907" xr:uid="{5C5ED1D2-1837-4527-8361-9E4AD3CED7ED}"/>
    <cellStyle name="20% - Accent5 4 10 2 2 2" xfId="11908" xr:uid="{B10DA5A6-2523-4065-923D-84A8F7CA01F0}"/>
    <cellStyle name="20% - Accent5 4 10 2 2 2 2" xfId="11909" xr:uid="{1E6D3D6D-1E0E-4D16-B797-AF7ACC08598F}"/>
    <cellStyle name="20% - Accent5 4 10 2 2 3" xfId="11910" xr:uid="{D2B22196-2288-4C54-9F41-75E5ADB4CC74}"/>
    <cellStyle name="20% - Accent5 4 10 2 3" xfId="11911" xr:uid="{B2357630-E16B-4E45-B8A3-010321F702BD}"/>
    <cellStyle name="20% - Accent5 4 10 2 3 2" xfId="11912" xr:uid="{6277DAD0-2E69-4AC2-B73B-14D4E3E13E82}"/>
    <cellStyle name="20% - Accent5 4 10 2 4" xfId="11913" xr:uid="{9DD82B84-B294-40CF-A48F-7022AC8BDB3E}"/>
    <cellStyle name="20% - Accent5 4 10 3" xfId="11914" xr:uid="{9F8B04E6-E024-405F-883B-611317DA5B7B}"/>
    <cellStyle name="20% - Accent5 4 10 3 2" xfId="11915" xr:uid="{5905EF45-AF88-45C4-8403-4D0582DDE463}"/>
    <cellStyle name="20% - Accent5 4 10 3 2 2" xfId="11916" xr:uid="{1875A762-488B-4A2A-9BAA-324A7A1D6FB1}"/>
    <cellStyle name="20% - Accent5 4 10 3 3" xfId="11917" xr:uid="{63D3925E-5510-426D-9061-432FA55E0363}"/>
    <cellStyle name="20% - Accent5 4 10 4" xfId="11918" xr:uid="{E699331D-0F91-4D61-A339-F0A0AE5292CA}"/>
    <cellStyle name="20% - Accent5 4 10 4 2" xfId="11919" xr:uid="{0A0CCD17-A084-47EF-8C7F-DBEE3C9E50B8}"/>
    <cellStyle name="20% - Accent5 4 10 5" xfId="11920" xr:uid="{A9C354E5-5300-4EDC-97BD-40BA03526FA2}"/>
    <cellStyle name="20% - Accent5 4 11" xfId="11921" xr:uid="{7AD60171-AB04-454E-B302-DEFFF4FC214E}"/>
    <cellStyle name="20% - Accent5 4 11 2" xfId="11922" xr:uid="{A0DD32F9-3988-4B3A-973C-0593231DF5E2}"/>
    <cellStyle name="20% - Accent5 4 11 2 2" xfId="11923" xr:uid="{0CAC5B00-6681-4F78-8D17-6C2BE9CB5FD2}"/>
    <cellStyle name="20% - Accent5 4 11 2 2 2" xfId="11924" xr:uid="{5524589D-E301-4209-B1F7-A09466036142}"/>
    <cellStyle name="20% - Accent5 4 11 2 2 2 2" xfId="11925" xr:uid="{F61DCF09-DED8-4FAF-8300-D2C69A7784E3}"/>
    <cellStyle name="20% - Accent5 4 11 2 2 3" xfId="11926" xr:uid="{56087B5E-8B08-490C-A31A-6CE8010E8DE4}"/>
    <cellStyle name="20% - Accent5 4 11 2 3" xfId="11927" xr:uid="{FD4E929D-EACE-423E-8D95-74AE60A4AA6B}"/>
    <cellStyle name="20% - Accent5 4 11 2 3 2" xfId="11928" xr:uid="{B579D2F1-C1C5-4930-AF7C-48B0B69143F4}"/>
    <cellStyle name="20% - Accent5 4 11 2 4" xfId="11929" xr:uid="{A9565DB9-6FF5-4B3B-860A-B8B65CBF04FC}"/>
    <cellStyle name="20% - Accent5 4 11 3" xfId="11930" xr:uid="{004E0CA4-2EA7-456A-A1FE-2B7BA8930A60}"/>
    <cellStyle name="20% - Accent5 4 11 3 2" xfId="11931" xr:uid="{C3BBA1A3-B9DE-49E6-B442-77DB27B9D194}"/>
    <cellStyle name="20% - Accent5 4 11 3 2 2" xfId="11932" xr:uid="{45D4BA01-F4EE-4D84-8CCD-1767C009A153}"/>
    <cellStyle name="20% - Accent5 4 11 3 3" xfId="11933" xr:uid="{C89E6AF7-B64C-482A-83BE-97BF97448996}"/>
    <cellStyle name="20% - Accent5 4 11 4" xfId="11934" xr:uid="{AA4D82AE-E1B1-4EE3-8A40-5ECA7C7B03F0}"/>
    <cellStyle name="20% - Accent5 4 11 4 2" xfId="11935" xr:uid="{A1B60677-A897-426F-BB16-543C8EFED879}"/>
    <cellStyle name="20% - Accent5 4 11 5" xfId="11936" xr:uid="{DA5C0962-2CBE-490D-99EE-3B6ACA8404A2}"/>
    <cellStyle name="20% - Accent5 4 12" xfId="11937" xr:uid="{91DFCCF6-3BCD-4C74-A15F-D5EDAF95E06B}"/>
    <cellStyle name="20% - Accent5 4 12 2" xfId="11938" xr:uid="{DC670B1E-3F6D-44B1-8439-3B2DCEF058BE}"/>
    <cellStyle name="20% - Accent5 4 12 2 2" xfId="11939" xr:uid="{F17429C3-820F-476D-9C62-567CBFADC0EB}"/>
    <cellStyle name="20% - Accent5 4 12 2 2 2" xfId="11940" xr:uid="{A34C1CA0-DD04-4C55-B07D-198D55DB393C}"/>
    <cellStyle name="20% - Accent5 4 12 2 2 2 2" xfId="11941" xr:uid="{2A17BC7C-1570-4918-ABDD-3D795447F946}"/>
    <cellStyle name="20% - Accent5 4 12 2 2 3" xfId="11942" xr:uid="{3BE5B0A3-B02E-4742-9B38-5D8CD2576A77}"/>
    <cellStyle name="20% - Accent5 4 12 2 3" xfId="11943" xr:uid="{5535A4F9-1C7F-40D7-97BC-A3E91492FDCB}"/>
    <cellStyle name="20% - Accent5 4 12 2 3 2" xfId="11944" xr:uid="{64EA4134-BEEA-4630-A3FE-2E37514E7118}"/>
    <cellStyle name="20% - Accent5 4 12 2 4" xfId="11945" xr:uid="{DB940F62-4716-4061-BC7E-720288340E6E}"/>
    <cellStyle name="20% - Accent5 4 12 3" xfId="11946" xr:uid="{89EE5B00-A223-4F0C-A094-35AE42AB3B33}"/>
    <cellStyle name="20% - Accent5 4 12 3 2" xfId="11947" xr:uid="{1B6D8CD7-C7D7-46A9-BDE5-BE11F176B175}"/>
    <cellStyle name="20% - Accent5 4 12 3 2 2" xfId="11948" xr:uid="{B29E1973-CEB9-4136-81A1-3AAFCBCB4682}"/>
    <cellStyle name="20% - Accent5 4 12 3 3" xfId="11949" xr:uid="{AE367E24-E7A9-48B2-AFD1-A3AB558F0E4E}"/>
    <cellStyle name="20% - Accent5 4 12 4" xfId="11950" xr:uid="{41E1884C-2E35-4D2C-AB4E-97CA9D5C77E4}"/>
    <cellStyle name="20% - Accent5 4 12 4 2" xfId="11951" xr:uid="{2168246F-9691-4C10-AE4E-B9437FC785B3}"/>
    <cellStyle name="20% - Accent5 4 12 5" xfId="11952" xr:uid="{FDB0D085-8635-4A92-AFC0-5B01979DB2C9}"/>
    <cellStyle name="20% - Accent5 4 13" xfId="11953" xr:uid="{F97CDFC8-293F-4798-8130-46BB04A83FA0}"/>
    <cellStyle name="20% - Accent5 4 13 2" xfId="11954" xr:uid="{DDCD4D7D-B717-46C1-9194-23CADA126A36}"/>
    <cellStyle name="20% - Accent5 4 13 2 2" xfId="11955" xr:uid="{8E3226A5-13CA-44C9-9369-7A88931CA86B}"/>
    <cellStyle name="20% - Accent5 4 13 2 2 2" xfId="11956" xr:uid="{4C3707B2-2966-4E8A-B369-5F8B008FEC40}"/>
    <cellStyle name="20% - Accent5 4 13 2 2 2 2" xfId="11957" xr:uid="{541B9F92-DFAC-4894-AF48-93F76B78F912}"/>
    <cellStyle name="20% - Accent5 4 13 2 2 3" xfId="11958" xr:uid="{672E9BDE-8734-4797-9147-A7D215497C14}"/>
    <cellStyle name="20% - Accent5 4 13 2 3" xfId="11959" xr:uid="{1093FD1F-C1C9-4FB3-9F50-C89ACB76B588}"/>
    <cellStyle name="20% - Accent5 4 13 2 3 2" xfId="11960" xr:uid="{92236941-A0EA-4D9F-8E7F-37960F0754A8}"/>
    <cellStyle name="20% - Accent5 4 13 2 4" xfId="11961" xr:uid="{F1AD2FBC-27F7-400F-AA83-1A88B72FB632}"/>
    <cellStyle name="20% - Accent5 4 13 3" xfId="11962" xr:uid="{83C98D0A-1417-4D2E-B4BB-6CD873E68AA8}"/>
    <cellStyle name="20% - Accent5 4 13 3 2" xfId="11963" xr:uid="{8815836B-4FF9-4928-B1F2-5588870597DE}"/>
    <cellStyle name="20% - Accent5 4 13 3 2 2" xfId="11964" xr:uid="{02AA6EF4-5E3B-41E9-95D2-2FAD2E558C80}"/>
    <cellStyle name="20% - Accent5 4 13 3 3" xfId="11965" xr:uid="{958B94ED-552C-4BA7-A912-160D5760E346}"/>
    <cellStyle name="20% - Accent5 4 13 4" xfId="11966" xr:uid="{7BFA9D22-10C5-400D-A28A-50B2BB0089D9}"/>
    <cellStyle name="20% - Accent5 4 13 4 2" xfId="11967" xr:uid="{F9AD7227-1978-4DA2-8B68-18EB2E58B586}"/>
    <cellStyle name="20% - Accent5 4 13 5" xfId="11968" xr:uid="{FDA58B72-A8E9-41B5-AD4C-C1BCF5DF6140}"/>
    <cellStyle name="20% - Accent5 4 14" xfId="11969" xr:uid="{ACC232C0-9C6F-4620-A638-42F2648F188E}"/>
    <cellStyle name="20% - Accent5 4 14 2" xfId="11970" xr:uid="{3A103D3F-C31A-41EF-BC3E-51524496DCA9}"/>
    <cellStyle name="20% - Accent5 4 14 2 2" xfId="11971" xr:uid="{FE4FF6C8-C4FA-4122-A5DA-69E9C426D1E7}"/>
    <cellStyle name="20% - Accent5 4 14 2 2 2" xfId="11972" xr:uid="{831B5774-320A-4A1E-8BFF-9430A57546C4}"/>
    <cellStyle name="20% - Accent5 4 14 2 3" xfId="11973" xr:uid="{2831469C-205E-4ADF-882C-A1376021593C}"/>
    <cellStyle name="20% - Accent5 4 14 3" xfId="11974" xr:uid="{70CD9AF7-B6E1-4746-8F9C-9A1FCB088283}"/>
    <cellStyle name="20% - Accent5 4 14 3 2" xfId="11975" xr:uid="{FE5F5514-ADBA-4DFD-B51E-92E79CAE38A1}"/>
    <cellStyle name="20% - Accent5 4 14 4" xfId="11976" xr:uid="{20F9270F-755A-4550-BEC9-74012712E13A}"/>
    <cellStyle name="20% - Accent5 4 15" xfId="11977" xr:uid="{F3773125-7D97-4BDE-879A-9E006261EF50}"/>
    <cellStyle name="20% - Accent5 4 15 2" xfId="11978" xr:uid="{7130BF28-BAF1-474D-B2E8-B9BB5E61F08B}"/>
    <cellStyle name="20% - Accent5 4 15 2 2" xfId="11979" xr:uid="{1B37BE2E-3629-4559-9EB3-FF5C5C8C0ED0}"/>
    <cellStyle name="20% - Accent5 4 15 3" xfId="11980" xr:uid="{B60B0AC2-919F-4C15-BC47-918E2534EB85}"/>
    <cellStyle name="20% - Accent5 4 16" xfId="11981" xr:uid="{4C5C6249-EE1B-4D97-AB6B-6955FC96901D}"/>
    <cellStyle name="20% - Accent5 4 16 2" xfId="11982" xr:uid="{F778FCD2-AB4E-4757-A169-D66FEFA1EE3E}"/>
    <cellStyle name="20% - Accent5 4 17" xfId="11983" xr:uid="{FED64D0D-A957-4822-960F-9F4EA0B3D444}"/>
    <cellStyle name="20% - Accent5 4 17 2" xfId="11984" xr:uid="{F5350219-69EA-415B-A308-ABA6BC6301DD}"/>
    <cellStyle name="20% - Accent5 4 18" xfId="11985" xr:uid="{4A66AF61-0BF9-43B8-A5D1-961B50FBFEAA}"/>
    <cellStyle name="20% - Accent5 4 19" xfId="11986" xr:uid="{8C1C095E-F9D9-4535-B47E-849BCEB1DAC4}"/>
    <cellStyle name="20% - Accent5 4 2" xfId="11987" xr:uid="{C610E95F-DBFA-4ED2-ABA1-FF8B5A7E212F}"/>
    <cellStyle name="20% - Accent5 4 2 10" xfId="11988" xr:uid="{1D2606CB-214B-46B9-8AAE-ABC7BFE7AACF}"/>
    <cellStyle name="20% - Accent5 4 2 10 2" xfId="11989" xr:uid="{764FB029-B392-4841-95E8-1C6F090CAB4E}"/>
    <cellStyle name="20% - Accent5 4 2 10 2 2" xfId="11990" xr:uid="{CCFC52DE-480E-4EFA-A904-C7AFD5B1C462}"/>
    <cellStyle name="20% - Accent5 4 2 10 2 2 2" xfId="11991" xr:uid="{E02BE17D-A15D-4DD7-A861-B0E4C0C12E7F}"/>
    <cellStyle name="20% - Accent5 4 2 10 2 2 2 2" xfId="11992" xr:uid="{939E1B0D-18A7-4DB0-99AD-7C14A3DD7AD7}"/>
    <cellStyle name="20% - Accent5 4 2 10 2 2 3" xfId="11993" xr:uid="{80C60A88-DE33-47CB-A0CA-100A748FDE2E}"/>
    <cellStyle name="20% - Accent5 4 2 10 2 3" xfId="11994" xr:uid="{177EFC3B-51C8-43B9-BF92-943473CCAEFB}"/>
    <cellStyle name="20% - Accent5 4 2 10 2 3 2" xfId="11995" xr:uid="{1E570F26-A46D-449C-9650-BD294536CB9A}"/>
    <cellStyle name="20% - Accent5 4 2 10 2 4" xfId="11996" xr:uid="{71A74F27-87DF-48F3-9CBB-3A4012293386}"/>
    <cellStyle name="20% - Accent5 4 2 10 3" xfId="11997" xr:uid="{78333987-9B00-4F8C-9547-D03DC423A826}"/>
    <cellStyle name="20% - Accent5 4 2 10 3 2" xfId="11998" xr:uid="{F9B69F3A-C18A-4055-85B3-05591BFDE63A}"/>
    <cellStyle name="20% - Accent5 4 2 10 3 2 2" xfId="11999" xr:uid="{4FD47A6A-B23F-4AC3-9FAE-B04EF25588EB}"/>
    <cellStyle name="20% - Accent5 4 2 10 3 3" xfId="12000" xr:uid="{2E97ACAE-20E9-4D60-9C87-7245D5C4BDAD}"/>
    <cellStyle name="20% - Accent5 4 2 10 4" xfId="12001" xr:uid="{6DC203DD-F461-4193-ADB9-9EB2A39384F3}"/>
    <cellStyle name="20% - Accent5 4 2 10 4 2" xfId="12002" xr:uid="{BDCD20D7-ACAE-4703-BA22-6ED2DFFCD863}"/>
    <cellStyle name="20% - Accent5 4 2 10 5" xfId="12003" xr:uid="{21C98417-1EAC-42AB-8560-9E8DB0FB2A0B}"/>
    <cellStyle name="20% - Accent5 4 2 11" xfId="12004" xr:uid="{B965A1E4-1902-424F-8C2D-13D168CBD363}"/>
    <cellStyle name="20% - Accent5 4 2 11 2" xfId="12005" xr:uid="{DA2E5FEB-32EE-4BB9-8AA1-E77655D4A70E}"/>
    <cellStyle name="20% - Accent5 4 2 11 2 2" xfId="12006" xr:uid="{55051DF0-7CCA-4C6E-AB4B-E226B117C74A}"/>
    <cellStyle name="20% - Accent5 4 2 11 2 2 2" xfId="12007" xr:uid="{71F6A6C2-349C-4929-B98B-C70F57C1CA35}"/>
    <cellStyle name="20% - Accent5 4 2 11 2 2 2 2" xfId="12008" xr:uid="{77450045-97D1-4E09-9C5E-792ACB4DD863}"/>
    <cellStyle name="20% - Accent5 4 2 11 2 2 3" xfId="12009" xr:uid="{2BB11E76-9091-4713-B3A3-A6BBEC628B36}"/>
    <cellStyle name="20% - Accent5 4 2 11 2 3" xfId="12010" xr:uid="{E448D494-8A7A-4136-9699-FA2A9BC7220D}"/>
    <cellStyle name="20% - Accent5 4 2 11 2 3 2" xfId="12011" xr:uid="{A6A22EBB-47F5-494F-A1DA-834CCC2D9811}"/>
    <cellStyle name="20% - Accent5 4 2 11 2 4" xfId="12012" xr:uid="{B9B69967-3178-45D8-97B0-0714A7AB1C7D}"/>
    <cellStyle name="20% - Accent5 4 2 11 3" xfId="12013" xr:uid="{6B894641-2139-43BF-9F70-F7D49C94C6B4}"/>
    <cellStyle name="20% - Accent5 4 2 11 3 2" xfId="12014" xr:uid="{F45C5B02-43D9-49FA-A93D-3262F5BA2F11}"/>
    <cellStyle name="20% - Accent5 4 2 11 3 2 2" xfId="12015" xr:uid="{207C4A16-DE59-486B-99EE-92544F518115}"/>
    <cellStyle name="20% - Accent5 4 2 11 3 3" xfId="12016" xr:uid="{27399625-F77F-4CA5-995D-6C893CE56FE5}"/>
    <cellStyle name="20% - Accent5 4 2 11 4" xfId="12017" xr:uid="{0687EF07-5BE2-45E1-AA7A-4289A5D5E858}"/>
    <cellStyle name="20% - Accent5 4 2 11 4 2" xfId="12018" xr:uid="{43A5B147-A888-45B1-8CEF-586121BE5FF9}"/>
    <cellStyle name="20% - Accent5 4 2 11 5" xfId="12019" xr:uid="{1512AFCA-DA41-4A9A-815B-AE49E7E9C29B}"/>
    <cellStyle name="20% - Accent5 4 2 12" xfId="12020" xr:uid="{283F8A3E-B8D9-4CFF-A3BE-5197A43E4DC1}"/>
    <cellStyle name="20% - Accent5 4 2 12 2" xfId="12021" xr:uid="{8B5E8F6F-3132-4AFB-A1CF-A518A2876012}"/>
    <cellStyle name="20% - Accent5 4 2 12 2 2" xfId="12022" xr:uid="{EEB53C2B-E5B3-4547-8B8D-B0F3A9CDB307}"/>
    <cellStyle name="20% - Accent5 4 2 12 2 2 2" xfId="12023" xr:uid="{B886A1AE-F99D-499D-9511-0EDE4DECD24B}"/>
    <cellStyle name="20% - Accent5 4 2 12 2 3" xfId="12024" xr:uid="{1A3C7F25-9CF5-4177-9B8D-631382CB1425}"/>
    <cellStyle name="20% - Accent5 4 2 12 3" xfId="12025" xr:uid="{EE5A327F-E09A-48E4-AA17-1A7F0D29FACD}"/>
    <cellStyle name="20% - Accent5 4 2 12 3 2" xfId="12026" xr:uid="{4689247B-6BA7-4613-A183-F6249C95EF89}"/>
    <cellStyle name="20% - Accent5 4 2 12 4" xfId="12027" xr:uid="{4DCA70DD-A735-42DC-B896-48E87302116A}"/>
    <cellStyle name="20% - Accent5 4 2 13" xfId="12028" xr:uid="{B33FE236-2892-49BF-8FE9-7885A3784084}"/>
    <cellStyle name="20% - Accent5 4 2 13 2" xfId="12029" xr:uid="{66402573-64E2-41E5-AE79-24EBFF77DCBF}"/>
    <cellStyle name="20% - Accent5 4 2 13 2 2" xfId="12030" xr:uid="{A757BCAC-E8BD-4AFF-A5DB-39EBA42A96DF}"/>
    <cellStyle name="20% - Accent5 4 2 13 3" xfId="12031" xr:uid="{54741D24-93A9-4D12-9CDF-937E01CE3466}"/>
    <cellStyle name="20% - Accent5 4 2 14" xfId="12032" xr:uid="{7B82F26E-24D3-449C-911A-8F7BF11D661D}"/>
    <cellStyle name="20% - Accent5 4 2 14 2" xfId="12033" xr:uid="{AA08C301-8642-4962-BF37-1802A6C5CE53}"/>
    <cellStyle name="20% - Accent5 4 2 15" xfId="12034" xr:uid="{B7BDFF63-29F5-42C6-AC0F-47BDD22814D3}"/>
    <cellStyle name="20% - Accent5 4 2 15 2" xfId="12035" xr:uid="{B8B64A57-AABE-408B-9BA7-07924E382203}"/>
    <cellStyle name="20% - Accent5 4 2 16" xfId="12036" xr:uid="{1EDB20F1-3BF8-4091-B2F3-E2905B5279ED}"/>
    <cellStyle name="20% - Accent5 4 2 17" xfId="12037" xr:uid="{D5B7D098-531B-4E23-BBF8-E4A6145675B2}"/>
    <cellStyle name="20% - Accent5 4 2 2" xfId="12038" xr:uid="{34A16BDD-F480-4FEB-BBDD-706A9FB0ED2C}"/>
    <cellStyle name="20% - Accent5 4 2 2 10" xfId="12039" xr:uid="{E4DC47B1-03A4-4237-8A69-612C305F7BB2}"/>
    <cellStyle name="20% - Accent5 4 2 2 2" xfId="12040" xr:uid="{5A7C6BAD-9AA7-4D16-9B58-06A5B28F960B}"/>
    <cellStyle name="20% - Accent5 4 2 2 2 2" xfId="12041" xr:uid="{531FF46C-0C74-4768-A4A0-293D16CB11FD}"/>
    <cellStyle name="20% - Accent5 4 2 2 2 2 2" xfId="12042" xr:uid="{FD5E86C8-FFE0-4433-BDB6-289F6D4F86C6}"/>
    <cellStyle name="20% - Accent5 4 2 2 2 2 2 2" xfId="12043" xr:uid="{0B9EE302-8D91-4487-8CE3-17873EA194F5}"/>
    <cellStyle name="20% - Accent5 4 2 2 2 2 2 2 2" xfId="12044" xr:uid="{A9C7CA54-0498-48F0-B98F-63BB6B12A9D2}"/>
    <cellStyle name="20% - Accent5 4 2 2 2 2 2 2 2 2" xfId="12045" xr:uid="{187E2205-2626-43AE-9572-6E4DC1E52033}"/>
    <cellStyle name="20% - Accent5 4 2 2 2 2 2 2 3" xfId="12046" xr:uid="{202C7519-D63A-4A57-855E-3AD6ADF54719}"/>
    <cellStyle name="20% - Accent5 4 2 2 2 2 2 3" xfId="12047" xr:uid="{CA5FEF02-D2F6-42FF-AA4A-A567A9B8EEEF}"/>
    <cellStyle name="20% - Accent5 4 2 2 2 2 2 3 2" xfId="12048" xr:uid="{7200595D-9BB0-455F-97B2-E2AB99D5774B}"/>
    <cellStyle name="20% - Accent5 4 2 2 2 2 2 4" xfId="12049" xr:uid="{F498A266-7FEB-4B68-971B-BCCC728C1EFD}"/>
    <cellStyle name="20% - Accent5 4 2 2 2 2 2 4 2" xfId="12050" xr:uid="{252BD1CF-9A3D-4E9F-BCC5-F3BD45B089B9}"/>
    <cellStyle name="20% - Accent5 4 2 2 2 2 2 5" xfId="12051" xr:uid="{C02C33E4-1A08-41F8-BC61-66F494298708}"/>
    <cellStyle name="20% - Accent5 4 2 2 2 2 2 6" xfId="12052" xr:uid="{D78D0C4C-8983-4961-ACBF-230EA1038332}"/>
    <cellStyle name="20% - Accent5 4 2 2 2 2 3" xfId="12053" xr:uid="{386B60AC-AB46-4FC4-B73C-D41AB992749C}"/>
    <cellStyle name="20% - Accent5 4 2 2 2 2 3 2" xfId="12054" xr:uid="{D7D73166-565A-4D77-9199-FE54916E9C26}"/>
    <cellStyle name="20% - Accent5 4 2 2 2 2 3 2 2" xfId="12055" xr:uid="{7813C26A-2F89-4146-B56C-9AB4668748AD}"/>
    <cellStyle name="20% - Accent5 4 2 2 2 2 3 3" xfId="12056" xr:uid="{F206CA55-1EF8-426A-B419-692C8DD2B69A}"/>
    <cellStyle name="20% - Accent5 4 2 2 2 2 4" xfId="12057" xr:uid="{1587DBDD-3B74-43B8-BA9E-3F60FED32A14}"/>
    <cellStyle name="20% - Accent5 4 2 2 2 2 4 2" xfId="12058" xr:uid="{EE710B99-FEC0-40CE-89B8-1E18C086BC18}"/>
    <cellStyle name="20% - Accent5 4 2 2 2 2 5" xfId="12059" xr:uid="{F6CF0C4B-C480-44CB-8463-96553D0EF7CF}"/>
    <cellStyle name="20% - Accent5 4 2 2 2 2 5 2" xfId="12060" xr:uid="{1ECB53CE-BD8D-46A2-83C9-58F71E52CA07}"/>
    <cellStyle name="20% - Accent5 4 2 2 2 2 6" xfId="12061" xr:uid="{A4534A67-554A-431B-903E-A7B46DD580AB}"/>
    <cellStyle name="20% - Accent5 4 2 2 2 2 7" xfId="12062" xr:uid="{26E386AC-A1FE-4945-BCE8-8AF63AEC645A}"/>
    <cellStyle name="20% - Accent5 4 2 2 2 3" xfId="12063" xr:uid="{F9C72745-1474-47C1-9E42-FBF87CE20F5A}"/>
    <cellStyle name="20% - Accent5 4 2 2 2 3 2" xfId="12064" xr:uid="{5A1456FC-16B1-4CD0-8DE3-8F75E9FDDEB1}"/>
    <cellStyle name="20% - Accent5 4 2 2 2 3 2 2" xfId="12065" xr:uid="{21483B8B-EF78-419E-8E63-D9719E3D306D}"/>
    <cellStyle name="20% - Accent5 4 2 2 2 3 2 2 2" xfId="12066" xr:uid="{D7710257-935E-4DC1-9C96-76E39DA4F5C3}"/>
    <cellStyle name="20% - Accent5 4 2 2 2 3 2 3" xfId="12067" xr:uid="{DCC755AF-A952-4605-AD74-24FDDE93DB71}"/>
    <cellStyle name="20% - Accent5 4 2 2 2 3 3" xfId="12068" xr:uid="{3B0E4381-21DF-4048-975C-81F203A7DD07}"/>
    <cellStyle name="20% - Accent5 4 2 2 2 3 3 2" xfId="12069" xr:uid="{67D23256-13C5-41E9-A5B1-CEBAC8D66201}"/>
    <cellStyle name="20% - Accent5 4 2 2 2 3 4" xfId="12070" xr:uid="{458351EE-704C-4953-92B8-346FF69CD6CE}"/>
    <cellStyle name="20% - Accent5 4 2 2 2 3 4 2" xfId="12071" xr:uid="{5CDBF77E-094D-41E0-8768-1286C00E703A}"/>
    <cellStyle name="20% - Accent5 4 2 2 2 3 5" xfId="12072" xr:uid="{BEEBA808-690C-4842-89D8-E85924178222}"/>
    <cellStyle name="20% - Accent5 4 2 2 2 3 6" xfId="12073" xr:uid="{005FAE9B-C2E6-4C75-B923-30C2FD273AF3}"/>
    <cellStyle name="20% - Accent5 4 2 2 2 4" xfId="12074" xr:uid="{CDAA2F94-2DD8-45EC-B970-8EB35AAC87B0}"/>
    <cellStyle name="20% - Accent5 4 2 2 2 4 2" xfId="12075" xr:uid="{75305EA9-23AC-42E6-9CA1-9C2A5D790EA9}"/>
    <cellStyle name="20% - Accent5 4 2 2 2 4 2 2" xfId="12076" xr:uid="{B489F70D-9DB9-401C-909E-9D933468C528}"/>
    <cellStyle name="20% - Accent5 4 2 2 2 4 3" xfId="12077" xr:uid="{2E00C64E-3CE8-4C4E-8F65-C3F2D965C1C0}"/>
    <cellStyle name="20% - Accent5 4 2 2 2 5" xfId="12078" xr:uid="{2EF7D9AB-F9D8-4000-B7AF-CA89DD346C4D}"/>
    <cellStyle name="20% - Accent5 4 2 2 2 5 2" xfId="12079" xr:uid="{B11F6F6B-AEB5-4EDC-A51B-D7FEE2FDF613}"/>
    <cellStyle name="20% - Accent5 4 2 2 2 6" xfId="12080" xr:uid="{5AEA1CBE-2027-4F6D-86AD-E971FAB63AE4}"/>
    <cellStyle name="20% - Accent5 4 2 2 2 6 2" xfId="12081" xr:uid="{8E368E03-2D32-430F-957D-1C3B5B71037B}"/>
    <cellStyle name="20% - Accent5 4 2 2 2 7" xfId="12082" xr:uid="{0798ABBA-20DF-4405-AE28-2EE6A83EE1A7}"/>
    <cellStyle name="20% - Accent5 4 2 2 2 8" xfId="12083" xr:uid="{B7155057-3F05-41D0-B9B5-035D717540EF}"/>
    <cellStyle name="20% - Accent5 4 2 2 3" xfId="12084" xr:uid="{6F0700C7-AA9B-48B2-ADC0-E240D44D6C0D}"/>
    <cellStyle name="20% - Accent5 4 2 2 3 2" xfId="12085" xr:uid="{DC31478B-DFDB-4459-AB24-11891109B5AD}"/>
    <cellStyle name="20% - Accent5 4 2 2 3 2 2" xfId="12086" xr:uid="{C9989692-2E71-4F73-967A-4FC575AD12C5}"/>
    <cellStyle name="20% - Accent5 4 2 2 3 2 2 2" xfId="12087" xr:uid="{5321E58E-E09D-4E8D-9A6C-1BBA129410F1}"/>
    <cellStyle name="20% - Accent5 4 2 2 3 2 2 2 2" xfId="12088" xr:uid="{E2E6FFC2-51B2-46FA-A8E0-F1BF88D1DF39}"/>
    <cellStyle name="20% - Accent5 4 2 2 3 2 2 3" xfId="12089" xr:uid="{2709D224-E002-4F61-BDAF-4D15B1E81C1D}"/>
    <cellStyle name="20% - Accent5 4 2 2 3 2 3" xfId="12090" xr:uid="{D478501D-6593-4726-9D18-E14F65568D97}"/>
    <cellStyle name="20% - Accent5 4 2 2 3 2 3 2" xfId="12091" xr:uid="{547402FD-EB65-437C-94FB-6B68CA9B23CD}"/>
    <cellStyle name="20% - Accent5 4 2 2 3 2 4" xfId="12092" xr:uid="{5ADE5880-1FCF-4117-BFB5-1BDF06B26D65}"/>
    <cellStyle name="20% - Accent5 4 2 2 3 2 4 2" xfId="12093" xr:uid="{9BB1BAD1-3D03-4DB4-8D39-3FDF280A62A4}"/>
    <cellStyle name="20% - Accent5 4 2 2 3 2 5" xfId="12094" xr:uid="{720ACF70-CCEF-4A78-A943-EC15B56DF4DA}"/>
    <cellStyle name="20% - Accent5 4 2 2 3 2 6" xfId="12095" xr:uid="{4CCB1DD1-E39D-42FF-9156-E6F065D7AFC5}"/>
    <cellStyle name="20% - Accent5 4 2 2 3 3" xfId="12096" xr:uid="{9B67B813-8DD3-4AF8-9F5D-89A4E564EE8B}"/>
    <cellStyle name="20% - Accent5 4 2 2 3 3 2" xfId="12097" xr:uid="{288E6C9B-99D5-4D3A-BADE-EBFE94FCCCAD}"/>
    <cellStyle name="20% - Accent5 4 2 2 3 3 2 2" xfId="12098" xr:uid="{3270A2E5-E487-4851-8B86-D633602C2806}"/>
    <cellStyle name="20% - Accent5 4 2 2 3 3 3" xfId="12099" xr:uid="{11691351-2904-4F46-B2C0-6B597312222A}"/>
    <cellStyle name="20% - Accent5 4 2 2 3 4" xfId="12100" xr:uid="{5CD9655E-8985-4275-AB03-35C10978834E}"/>
    <cellStyle name="20% - Accent5 4 2 2 3 4 2" xfId="12101" xr:uid="{201E4897-D794-40CA-A0A2-BB27F2316E43}"/>
    <cellStyle name="20% - Accent5 4 2 2 3 5" xfId="12102" xr:uid="{EB3DA5B3-BF5F-4A26-BBA1-E8632D72707F}"/>
    <cellStyle name="20% - Accent5 4 2 2 3 5 2" xfId="12103" xr:uid="{FBEE9409-492C-4211-8B7D-78AC0AB66D60}"/>
    <cellStyle name="20% - Accent5 4 2 2 3 6" xfId="12104" xr:uid="{36D7E075-CA39-4FDE-BBE7-037EAC6C4B21}"/>
    <cellStyle name="20% - Accent5 4 2 2 3 7" xfId="12105" xr:uid="{7E75328A-01EF-40E5-A4DF-5F436269EF3A}"/>
    <cellStyle name="20% - Accent5 4 2 2 4" xfId="12106" xr:uid="{27A94FFF-FE7D-47F6-9F6D-94D927F5DD92}"/>
    <cellStyle name="20% - Accent5 4 2 2 4 2" xfId="12107" xr:uid="{3EB1E0A8-DCFB-4DC1-BD8B-0203C2D3C68C}"/>
    <cellStyle name="20% - Accent5 4 2 2 4 2 2" xfId="12108" xr:uid="{DCD73B10-1684-4243-A838-7FAD5B8ADDEA}"/>
    <cellStyle name="20% - Accent5 4 2 2 4 2 2 2" xfId="12109" xr:uid="{F01E6EFF-0002-46AC-A609-580FEA827804}"/>
    <cellStyle name="20% - Accent5 4 2 2 4 2 2 2 2" xfId="12110" xr:uid="{9CFE9F3C-B677-4D94-A8AD-55F6AC731559}"/>
    <cellStyle name="20% - Accent5 4 2 2 4 2 2 3" xfId="12111" xr:uid="{8225A3E9-4AAF-4026-ADE0-4A336726A211}"/>
    <cellStyle name="20% - Accent5 4 2 2 4 2 3" xfId="12112" xr:uid="{622348F3-FDBE-451C-9C4A-CFE196031B41}"/>
    <cellStyle name="20% - Accent5 4 2 2 4 2 3 2" xfId="12113" xr:uid="{6B2FB4EC-5B43-4761-9D2D-2EC2188CA1A9}"/>
    <cellStyle name="20% - Accent5 4 2 2 4 2 4" xfId="12114" xr:uid="{AD7E46D7-D2A4-4501-B268-1991F92742DC}"/>
    <cellStyle name="20% - Accent5 4 2 2 4 3" xfId="12115" xr:uid="{30D23FDA-BDE5-426E-9FE6-8B3B71FE087B}"/>
    <cellStyle name="20% - Accent5 4 2 2 4 3 2" xfId="12116" xr:uid="{DBEB64F3-F501-4A4F-B190-618BB7F15EBC}"/>
    <cellStyle name="20% - Accent5 4 2 2 4 3 2 2" xfId="12117" xr:uid="{B36E79EA-302D-4D8E-861D-E5FC4FCB3B9C}"/>
    <cellStyle name="20% - Accent5 4 2 2 4 3 3" xfId="12118" xr:uid="{D7A65F65-0B69-4AD5-8BDE-2F8C48A39142}"/>
    <cellStyle name="20% - Accent5 4 2 2 4 4" xfId="12119" xr:uid="{1519B26A-B6C6-4CE0-B3AF-23D3F2580F0C}"/>
    <cellStyle name="20% - Accent5 4 2 2 4 4 2" xfId="12120" xr:uid="{C197CCB5-E4EB-4815-B3B4-F131ABAF27AB}"/>
    <cellStyle name="20% - Accent5 4 2 2 4 5" xfId="12121" xr:uid="{91B62F47-5359-4E66-8E74-ABB5654ACC1E}"/>
    <cellStyle name="20% - Accent5 4 2 2 4 5 2" xfId="12122" xr:uid="{C800EAE2-092F-43F5-9616-848812C19738}"/>
    <cellStyle name="20% - Accent5 4 2 2 4 6" xfId="12123" xr:uid="{1E2A9E97-03C7-4829-81DB-893A18C953AE}"/>
    <cellStyle name="20% - Accent5 4 2 2 4 7" xfId="12124" xr:uid="{D94244A8-F306-44B7-BBA1-36D66A60D226}"/>
    <cellStyle name="20% - Accent5 4 2 2 5" xfId="12125" xr:uid="{8EE900AE-3218-4AE1-AD6F-D82ACCE630BB}"/>
    <cellStyle name="20% - Accent5 4 2 2 5 2" xfId="12126" xr:uid="{E1015B7C-8AE1-4195-8521-844607376565}"/>
    <cellStyle name="20% - Accent5 4 2 2 5 2 2" xfId="12127" xr:uid="{E1DA6DEF-B7CF-4C16-BC1B-67E371CC2B39}"/>
    <cellStyle name="20% - Accent5 4 2 2 5 2 2 2" xfId="12128" xr:uid="{6C60B7EB-1DB5-4C43-8BFE-101A59D647C6}"/>
    <cellStyle name="20% - Accent5 4 2 2 5 2 3" xfId="12129" xr:uid="{EB34AE39-AA97-44E7-B3E6-57F53664008A}"/>
    <cellStyle name="20% - Accent5 4 2 2 5 3" xfId="12130" xr:uid="{F61AE005-3113-4CA7-B860-8535C0A5D5D2}"/>
    <cellStyle name="20% - Accent5 4 2 2 5 3 2" xfId="12131" xr:uid="{A27BA68C-252F-4B9D-B6E3-A6577BA54330}"/>
    <cellStyle name="20% - Accent5 4 2 2 5 4" xfId="12132" xr:uid="{518737D7-2E60-4561-9AC0-7057F96D4D92}"/>
    <cellStyle name="20% - Accent5 4 2 2 6" xfId="12133" xr:uid="{8C40779B-8833-4841-AB06-E80E41915834}"/>
    <cellStyle name="20% - Accent5 4 2 2 6 2" xfId="12134" xr:uid="{3B8BB717-7DC7-44CD-8BE5-913B8476DC5A}"/>
    <cellStyle name="20% - Accent5 4 2 2 6 2 2" xfId="12135" xr:uid="{124331F8-03D2-4AA2-A9D3-A3E32039A06E}"/>
    <cellStyle name="20% - Accent5 4 2 2 6 3" xfId="12136" xr:uid="{E2E3C37F-5CB4-432A-B540-329353515ED8}"/>
    <cellStyle name="20% - Accent5 4 2 2 7" xfId="12137" xr:uid="{50ECB099-F443-4867-A079-F04726388CCD}"/>
    <cellStyle name="20% - Accent5 4 2 2 7 2" xfId="12138" xr:uid="{CA3C5F82-382A-4F97-A556-66C900FB0A46}"/>
    <cellStyle name="20% - Accent5 4 2 2 8" xfId="12139" xr:uid="{B444BCE5-3734-43DC-AE9E-FF60FBBA9A05}"/>
    <cellStyle name="20% - Accent5 4 2 2 8 2" xfId="12140" xr:uid="{489D83F4-563D-4901-96B9-20CF854B6246}"/>
    <cellStyle name="20% - Accent5 4 2 2 9" xfId="12141" xr:uid="{27ACCAAC-F550-421D-969A-553D06CBC623}"/>
    <cellStyle name="20% - Accent5 4 2 2_Asset Register (new)" xfId="12142" xr:uid="{3F9403FB-E8A7-4D74-99A9-16039A8C8521}"/>
    <cellStyle name="20% - Accent5 4 2 3" xfId="12143" xr:uid="{9CD212E2-1024-4C8F-A7CC-A53FBB9912D5}"/>
    <cellStyle name="20% - Accent5 4 2 3 2" xfId="12144" xr:uid="{AA893B09-FBC5-4648-BCAA-4189EB4EDA56}"/>
    <cellStyle name="20% - Accent5 4 2 3 2 2" xfId="12145" xr:uid="{B58B82D7-7D31-41AC-BD96-4F09EF999A83}"/>
    <cellStyle name="20% - Accent5 4 2 3 2 2 2" xfId="12146" xr:uid="{2A4A8645-9903-4CE1-AF67-CB245E5E6941}"/>
    <cellStyle name="20% - Accent5 4 2 3 2 2 2 2" xfId="12147" xr:uid="{8D9A767F-1329-47E1-AABA-5671E666ECA5}"/>
    <cellStyle name="20% - Accent5 4 2 3 2 2 2 2 2" xfId="12148" xr:uid="{0CC23E68-09AC-4E60-8C42-93BE17ADFF37}"/>
    <cellStyle name="20% - Accent5 4 2 3 2 2 2 3" xfId="12149" xr:uid="{1EFB6C2B-5350-4616-B6BE-85097737A562}"/>
    <cellStyle name="20% - Accent5 4 2 3 2 2 3" xfId="12150" xr:uid="{5A88A35A-D68C-4791-A8F7-090403DE7627}"/>
    <cellStyle name="20% - Accent5 4 2 3 2 2 3 2" xfId="12151" xr:uid="{D548724D-C8B8-4145-ABD5-9CC07B7AC165}"/>
    <cellStyle name="20% - Accent5 4 2 3 2 2 4" xfId="12152" xr:uid="{C7EDC461-1DC2-4E1C-BFB7-03219A1A776A}"/>
    <cellStyle name="20% - Accent5 4 2 3 2 2 4 2" xfId="12153" xr:uid="{F44C2073-4818-4931-BC62-F6AEA13362DE}"/>
    <cellStyle name="20% - Accent5 4 2 3 2 2 5" xfId="12154" xr:uid="{FB02C2E4-49D1-46D5-99C2-29EEA637E65C}"/>
    <cellStyle name="20% - Accent5 4 2 3 2 2 6" xfId="12155" xr:uid="{48CDCE20-8E85-41B8-A637-7104B8800D1B}"/>
    <cellStyle name="20% - Accent5 4 2 3 2 3" xfId="12156" xr:uid="{E87EC872-29BB-4EAA-B11B-3EFC91C3A0C2}"/>
    <cellStyle name="20% - Accent5 4 2 3 2 3 2" xfId="12157" xr:uid="{2AB2F0B1-F593-4F01-A22F-83ECE33E75CA}"/>
    <cellStyle name="20% - Accent5 4 2 3 2 3 2 2" xfId="12158" xr:uid="{EF267C27-E36A-4919-B3FB-321DDD22AD38}"/>
    <cellStyle name="20% - Accent5 4 2 3 2 3 3" xfId="12159" xr:uid="{8F15B8E8-443C-4EBB-B98B-AD701E684CF9}"/>
    <cellStyle name="20% - Accent5 4 2 3 2 4" xfId="12160" xr:uid="{6C1C793A-9B0D-4102-B2F8-E40D4D18EE1B}"/>
    <cellStyle name="20% - Accent5 4 2 3 2 4 2" xfId="12161" xr:uid="{73986FD9-8C63-4C91-8100-F4D6750D1461}"/>
    <cellStyle name="20% - Accent5 4 2 3 2 5" xfId="12162" xr:uid="{E87515F3-6908-45E5-A359-7BB0C4A8ABE8}"/>
    <cellStyle name="20% - Accent5 4 2 3 2 5 2" xfId="12163" xr:uid="{5C1E3597-4F4A-4578-8B5E-AA261E7FF4A8}"/>
    <cellStyle name="20% - Accent5 4 2 3 2 6" xfId="12164" xr:uid="{BC51E955-A547-48EF-9A5A-21B725CA57D4}"/>
    <cellStyle name="20% - Accent5 4 2 3 2 7" xfId="12165" xr:uid="{9A2C271E-C630-44BA-BF99-9CEBABC389BB}"/>
    <cellStyle name="20% - Accent5 4 2 3 3" xfId="12166" xr:uid="{952AC6E6-6335-4BFF-ADA1-2342D9849794}"/>
    <cellStyle name="20% - Accent5 4 2 3 3 2" xfId="12167" xr:uid="{E91BE1B5-828C-49A0-B049-6966D75EFFD1}"/>
    <cellStyle name="20% - Accent5 4 2 3 3 2 2" xfId="12168" xr:uid="{5FD32499-1C89-463A-8961-8C6C816A38D3}"/>
    <cellStyle name="20% - Accent5 4 2 3 3 2 2 2" xfId="12169" xr:uid="{487AAF3C-97FC-43B8-953B-A852CC9D3199}"/>
    <cellStyle name="20% - Accent5 4 2 3 3 2 3" xfId="12170" xr:uid="{B6374766-30E1-4B84-B713-7753C050D953}"/>
    <cellStyle name="20% - Accent5 4 2 3 3 3" xfId="12171" xr:uid="{E2DD8891-A4A3-49C6-AD64-64811BD1D9BD}"/>
    <cellStyle name="20% - Accent5 4 2 3 3 3 2" xfId="12172" xr:uid="{21CD8DD4-9F99-4489-8262-F42B25D6D6BE}"/>
    <cellStyle name="20% - Accent5 4 2 3 3 4" xfId="12173" xr:uid="{B79D7BFE-71F5-4AD4-B12E-A9762FC3D2E1}"/>
    <cellStyle name="20% - Accent5 4 2 3 3 4 2" xfId="12174" xr:uid="{22C691D2-E0FE-4DBC-8BD7-006C09C8A54F}"/>
    <cellStyle name="20% - Accent5 4 2 3 3 5" xfId="12175" xr:uid="{57B1FDD0-A0CE-44CE-B106-91C3EDB4C864}"/>
    <cellStyle name="20% - Accent5 4 2 3 3 6" xfId="12176" xr:uid="{38EAC384-3B54-49AB-B85A-1D3148643119}"/>
    <cellStyle name="20% - Accent5 4 2 3 4" xfId="12177" xr:uid="{5662AA22-7C82-4F46-AA67-BC9205CDACDA}"/>
    <cellStyle name="20% - Accent5 4 2 3 4 2" xfId="12178" xr:uid="{8D1F77B0-9EE9-4D3D-845F-8B685FB4168E}"/>
    <cellStyle name="20% - Accent5 4 2 3 4 2 2" xfId="12179" xr:uid="{0E1CE7EA-93DD-42BE-B1AD-C54717BC1907}"/>
    <cellStyle name="20% - Accent5 4 2 3 4 3" xfId="12180" xr:uid="{2997EBA2-9B55-4890-A1C4-6E9CBCD93E11}"/>
    <cellStyle name="20% - Accent5 4 2 3 5" xfId="12181" xr:uid="{40DF30BB-B037-4148-90D4-0491AA0DB211}"/>
    <cellStyle name="20% - Accent5 4 2 3 5 2" xfId="12182" xr:uid="{A3110B07-D44F-46C4-B746-C0DCE4AC91C2}"/>
    <cellStyle name="20% - Accent5 4 2 3 6" xfId="12183" xr:uid="{DF6C34FC-2EAB-4889-9716-9A577BEEAC30}"/>
    <cellStyle name="20% - Accent5 4 2 3 6 2" xfId="12184" xr:uid="{3496B296-3836-4CBA-9E30-7976BB37702F}"/>
    <cellStyle name="20% - Accent5 4 2 3 7" xfId="12185" xr:uid="{F54632D9-DF5B-4D6A-A45A-E75862BC958C}"/>
    <cellStyle name="20% - Accent5 4 2 3 8" xfId="12186" xr:uid="{AF7DA2EF-38E0-46BE-8C71-3964119566B3}"/>
    <cellStyle name="20% - Accent5 4 2 4" xfId="12187" xr:uid="{E35C4BE6-9530-4231-9B98-CDCCEB100BE4}"/>
    <cellStyle name="20% - Accent5 4 2 4 2" xfId="12188" xr:uid="{3BE85F64-B836-400B-B8E7-504C0EB3C030}"/>
    <cellStyle name="20% - Accent5 4 2 4 2 2" xfId="12189" xr:uid="{1F0B21A2-29D4-4DC0-9F57-C2C5A5BD6FCC}"/>
    <cellStyle name="20% - Accent5 4 2 4 2 2 2" xfId="12190" xr:uid="{37658F9F-6689-4914-BF8D-F9B2CDA80F13}"/>
    <cellStyle name="20% - Accent5 4 2 4 2 2 2 2" xfId="12191" xr:uid="{5DB24C40-81CE-413E-9D03-B5B0FF6278C7}"/>
    <cellStyle name="20% - Accent5 4 2 4 2 2 3" xfId="12192" xr:uid="{93B74346-149A-44C2-B91D-CFD24DC65015}"/>
    <cellStyle name="20% - Accent5 4 2 4 2 3" xfId="12193" xr:uid="{BEBDFB00-26BB-4E47-B83F-B6DAFD6629CB}"/>
    <cellStyle name="20% - Accent5 4 2 4 2 3 2" xfId="12194" xr:uid="{F8051B97-3780-4AA3-92C0-CA5AB9B4BE05}"/>
    <cellStyle name="20% - Accent5 4 2 4 2 4" xfId="12195" xr:uid="{9567A88C-D36F-4806-9242-E742FF93D3B4}"/>
    <cellStyle name="20% - Accent5 4 2 4 2 4 2" xfId="12196" xr:uid="{F09502CA-7140-4B17-8949-D8C6F9671D8D}"/>
    <cellStyle name="20% - Accent5 4 2 4 2 5" xfId="12197" xr:uid="{D3ED4C11-8A9B-42DB-80C9-EA28F02E61CA}"/>
    <cellStyle name="20% - Accent5 4 2 4 2 6" xfId="12198" xr:uid="{68D04922-7950-4B43-8C9D-70C166665233}"/>
    <cellStyle name="20% - Accent5 4 2 4 3" xfId="12199" xr:uid="{34F066EC-E94C-4C2C-977C-ED13645D5464}"/>
    <cellStyle name="20% - Accent5 4 2 4 3 2" xfId="12200" xr:uid="{F6DE783A-9CB2-460E-AFF5-B85D892B132C}"/>
    <cellStyle name="20% - Accent5 4 2 4 3 2 2" xfId="12201" xr:uid="{08AAD4E5-B4AE-46E5-B277-AA54C8F165A7}"/>
    <cellStyle name="20% - Accent5 4 2 4 3 3" xfId="12202" xr:uid="{C163D2F3-D22D-45EC-806B-C17F03E0672F}"/>
    <cellStyle name="20% - Accent5 4 2 4 4" xfId="12203" xr:uid="{77FB0818-99F8-48EB-8B69-026AD209D97F}"/>
    <cellStyle name="20% - Accent5 4 2 4 4 2" xfId="12204" xr:uid="{3A54986A-06B3-4426-A2DA-C2C72A622997}"/>
    <cellStyle name="20% - Accent5 4 2 4 5" xfId="12205" xr:uid="{58903ED4-E78B-4295-B85E-61C11D0C9633}"/>
    <cellStyle name="20% - Accent5 4 2 4 5 2" xfId="12206" xr:uid="{F7D5EE13-7996-4E2D-9715-24053E2DFD57}"/>
    <cellStyle name="20% - Accent5 4 2 4 6" xfId="12207" xr:uid="{CA014B22-61CF-4A56-893C-E059155D6E3B}"/>
    <cellStyle name="20% - Accent5 4 2 4 7" xfId="12208" xr:uid="{B546C3CB-E314-4B49-B99E-56519D7A57B4}"/>
    <cellStyle name="20% - Accent5 4 2 5" xfId="12209" xr:uid="{CCCB3C96-8233-49EA-A863-A5FC3FA4455D}"/>
    <cellStyle name="20% - Accent5 4 2 5 2" xfId="12210" xr:uid="{40B07275-C455-4896-A2A0-C69DA8A34BC2}"/>
    <cellStyle name="20% - Accent5 4 2 5 2 2" xfId="12211" xr:uid="{44818830-99DE-48AB-8766-DDD762AEF4BD}"/>
    <cellStyle name="20% - Accent5 4 2 5 2 2 2" xfId="12212" xr:uid="{51081FCD-A7CF-4217-9C39-00602D346170}"/>
    <cellStyle name="20% - Accent5 4 2 5 2 2 2 2" xfId="12213" xr:uid="{E3C05FA7-11F6-471B-AF7B-074520B027F3}"/>
    <cellStyle name="20% - Accent5 4 2 5 2 2 3" xfId="12214" xr:uid="{1EAA06C1-32F2-4A5A-A23D-32810928C3E9}"/>
    <cellStyle name="20% - Accent5 4 2 5 2 3" xfId="12215" xr:uid="{60A1DC2F-12C1-4FDF-9810-E81FA76646DA}"/>
    <cellStyle name="20% - Accent5 4 2 5 2 3 2" xfId="12216" xr:uid="{26E36078-75E5-449E-9902-90AAD2E3FCDB}"/>
    <cellStyle name="20% - Accent5 4 2 5 2 4" xfId="12217" xr:uid="{8C636C57-71EB-42D3-B254-CBA9DDF1915A}"/>
    <cellStyle name="20% - Accent5 4 2 5 3" xfId="12218" xr:uid="{3A6A90B4-B9E1-439C-B822-F5D7401E9639}"/>
    <cellStyle name="20% - Accent5 4 2 5 3 2" xfId="12219" xr:uid="{64BB2BFC-8F9E-40C8-A9B0-821DD40DA22C}"/>
    <cellStyle name="20% - Accent5 4 2 5 3 2 2" xfId="12220" xr:uid="{008637B1-89E1-4AA5-B596-2C9C6D6EBD5F}"/>
    <cellStyle name="20% - Accent5 4 2 5 3 3" xfId="12221" xr:uid="{8F00AD97-05BF-4595-A4FB-7D7557EC2250}"/>
    <cellStyle name="20% - Accent5 4 2 5 4" xfId="12222" xr:uid="{DAD523FA-078E-4F9E-92D2-C68A5F42BCBF}"/>
    <cellStyle name="20% - Accent5 4 2 5 4 2" xfId="12223" xr:uid="{5985BD37-34F1-43C7-AB00-C9D50464C4B2}"/>
    <cellStyle name="20% - Accent5 4 2 5 5" xfId="12224" xr:uid="{89085C1F-B6A9-4D1F-A4E7-CC930CD1500A}"/>
    <cellStyle name="20% - Accent5 4 2 5 5 2" xfId="12225" xr:uid="{403A5D0E-0C9D-4369-9879-71E2CB70A2BE}"/>
    <cellStyle name="20% - Accent5 4 2 5 6" xfId="12226" xr:uid="{107845EC-7F47-41B3-80B4-A6769E0C4D46}"/>
    <cellStyle name="20% - Accent5 4 2 5 7" xfId="12227" xr:uid="{1785F152-866A-499F-90BA-ED50F4C101F4}"/>
    <cellStyle name="20% - Accent5 4 2 6" xfId="12228" xr:uid="{195D5893-0C01-4A38-8BAB-18DB2BD36ABD}"/>
    <cellStyle name="20% - Accent5 4 2 6 2" xfId="12229" xr:uid="{EF69FE48-CA70-4A9D-B850-1B7A46451EB4}"/>
    <cellStyle name="20% - Accent5 4 2 6 2 2" xfId="12230" xr:uid="{B58E6CFB-17EA-4FA6-B92E-271105F4B2E5}"/>
    <cellStyle name="20% - Accent5 4 2 6 2 2 2" xfId="12231" xr:uid="{6007CF82-B659-4C02-9ED5-C6D46A9CB2BB}"/>
    <cellStyle name="20% - Accent5 4 2 6 2 2 2 2" xfId="12232" xr:uid="{320931A9-0A97-459E-94C7-291A703FE6A3}"/>
    <cellStyle name="20% - Accent5 4 2 6 2 2 3" xfId="12233" xr:uid="{649EFE62-1C6D-4B2B-9DF4-9AC8CCBCEF3A}"/>
    <cellStyle name="20% - Accent5 4 2 6 2 3" xfId="12234" xr:uid="{4EFD0CC5-0F62-4A2D-89B2-858ED997DB70}"/>
    <cellStyle name="20% - Accent5 4 2 6 2 3 2" xfId="12235" xr:uid="{76F1DC4F-7BBD-4F63-ABCA-4FF57733501A}"/>
    <cellStyle name="20% - Accent5 4 2 6 2 4" xfId="12236" xr:uid="{7E63A557-8213-4BA9-B386-4997045B2230}"/>
    <cellStyle name="20% - Accent5 4 2 6 3" xfId="12237" xr:uid="{A15A71B7-77CF-4DB9-BF08-6846BC1AEE9B}"/>
    <cellStyle name="20% - Accent5 4 2 6 3 2" xfId="12238" xr:uid="{83A874B8-C915-4108-BDA0-666E249EC402}"/>
    <cellStyle name="20% - Accent5 4 2 6 3 2 2" xfId="12239" xr:uid="{CF16B9F0-4154-4B30-8CF2-6FD9812FAFF6}"/>
    <cellStyle name="20% - Accent5 4 2 6 3 3" xfId="12240" xr:uid="{4BE8BE74-E9B3-498E-8FEB-0A70B907A67C}"/>
    <cellStyle name="20% - Accent5 4 2 6 4" xfId="12241" xr:uid="{D7890373-8E91-4B0A-BDCF-B663F9B3AF2C}"/>
    <cellStyle name="20% - Accent5 4 2 6 4 2" xfId="12242" xr:uid="{1A4A3E53-E0F4-44E7-91BB-00B349A26145}"/>
    <cellStyle name="20% - Accent5 4 2 6 5" xfId="12243" xr:uid="{EE69BA24-4086-40CF-8882-08BA3C6A72AC}"/>
    <cellStyle name="20% - Accent5 4 2 7" xfId="12244" xr:uid="{943D0DBF-C514-4275-A04B-C9EE4FCAA632}"/>
    <cellStyle name="20% - Accent5 4 2 7 2" xfId="12245" xr:uid="{919BE267-47FC-4DFF-8A94-A91D63C4D580}"/>
    <cellStyle name="20% - Accent5 4 2 7 2 2" xfId="12246" xr:uid="{EF99F3FB-BCC7-48D2-A8B6-4E83DC22DD16}"/>
    <cellStyle name="20% - Accent5 4 2 7 2 2 2" xfId="12247" xr:uid="{97FAD5F6-9896-47A6-84A6-5588AB780D5C}"/>
    <cellStyle name="20% - Accent5 4 2 7 2 2 2 2" xfId="12248" xr:uid="{2717D907-0955-431B-A4CD-2C08F15C46CE}"/>
    <cellStyle name="20% - Accent5 4 2 7 2 2 3" xfId="12249" xr:uid="{DABCB3E7-C043-4D19-AC27-1B146B30E3F1}"/>
    <cellStyle name="20% - Accent5 4 2 7 2 3" xfId="12250" xr:uid="{23ADF81B-6F8A-4308-A040-1DC17C6C2AF8}"/>
    <cellStyle name="20% - Accent5 4 2 7 2 3 2" xfId="12251" xr:uid="{43846F1C-FC4E-44AA-BC2A-ED548109D887}"/>
    <cellStyle name="20% - Accent5 4 2 7 2 4" xfId="12252" xr:uid="{DBCB5463-2625-4E4D-9532-C79C3EB35296}"/>
    <cellStyle name="20% - Accent5 4 2 7 3" xfId="12253" xr:uid="{8F0144B8-DFC9-45D2-B5CB-F108DBE377E8}"/>
    <cellStyle name="20% - Accent5 4 2 7 3 2" xfId="12254" xr:uid="{E468FB80-01FC-416F-976D-7F96F4AAEAEF}"/>
    <cellStyle name="20% - Accent5 4 2 7 3 2 2" xfId="12255" xr:uid="{21914515-92DD-4922-B83C-D770BEEA7B8C}"/>
    <cellStyle name="20% - Accent5 4 2 7 3 3" xfId="12256" xr:uid="{05BE0E53-0879-4C5B-B0CC-7DA3CC5085EE}"/>
    <cellStyle name="20% - Accent5 4 2 7 4" xfId="12257" xr:uid="{60FA7762-16A9-4239-8E7B-A63AEC8EDC0F}"/>
    <cellStyle name="20% - Accent5 4 2 7 4 2" xfId="12258" xr:uid="{518816E9-13AF-4E5B-A720-7672283FBD96}"/>
    <cellStyle name="20% - Accent5 4 2 7 5" xfId="12259" xr:uid="{5FEDD412-C23D-425C-B53C-62E5B332F6A6}"/>
    <cellStyle name="20% - Accent5 4 2 8" xfId="12260" xr:uid="{928D10C2-D4C5-4B2F-A2BC-7377313DDDE1}"/>
    <cellStyle name="20% - Accent5 4 2 8 2" xfId="12261" xr:uid="{FDB5448B-E160-4B55-8DFE-9952F4E83BF6}"/>
    <cellStyle name="20% - Accent5 4 2 8 2 2" xfId="12262" xr:uid="{30B8FA21-BDE6-437B-BFC0-433791A101D6}"/>
    <cellStyle name="20% - Accent5 4 2 8 2 2 2" xfId="12263" xr:uid="{2A4E4FE3-0F14-4B60-9957-2FD69CB5EFAB}"/>
    <cellStyle name="20% - Accent5 4 2 8 2 2 2 2" xfId="12264" xr:uid="{AE9E4576-3602-44B2-BA44-BF657A945295}"/>
    <cellStyle name="20% - Accent5 4 2 8 2 2 3" xfId="12265" xr:uid="{4DE53C16-4DBF-4FC5-B624-FEDAE45FCB96}"/>
    <cellStyle name="20% - Accent5 4 2 8 2 3" xfId="12266" xr:uid="{F4DF2FF5-5C93-40DA-8F1C-A6FB42CAE08F}"/>
    <cellStyle name="20% - Accent5 4 2 8 2 3 2" xfId="12267" xr:uid="{1962FAAE-93C8-4ED0-A798-18EF77198F1A}"/>
    <cellStyle name="20% - Accent5 4 2 8 2 4" xfId="12268" xr:uid="{52A4D3FD-BF3F-4C60-92FC-50ED9B3E2AE9}"/>
    <cellStyle name="20% - Accent5 4 2 8 3" xfId="12269" xr:uid="{B6D29CBB-0CC0-4A9D-BD12-5E898B9AA414}"/>
    <cellStyle name="20% - Accent5 4 2 8 3 2" xfId="12270" xr:uid="{B3BE31E8-6B16-4B82-A39F-BC14D79E23B7}"/>
    <cellStyle name="20% - Accent5 4 2 8 3 2 2" xfId="12271" xr:uid="{81B3808D-4C44-4DF2-AC35-ACCD713FABFC}"/>
    <cellStyle name="20% - Accent5 4 2 8 3 3" xfId="12272" xr:uid="{4BE4D77A-C6C7-412D-8F23-072DF38F3B9B}"/>
    <cellStyle name="20% - Accent5 4 2 8 4" xfId="12273" xr:uid="{511A22BB-990D-4561-BEEC-E0E523D95587}"/>
    <cellStyle name="20% - Accent5 4 2 8 4 2" xfId="12274" xr:uid="{0EBE7A85-4170-4E70-AA94-CA6EB689B7E7}"/>
    <cellStyle name="20% - Accent5 4 2 8 5" xfId="12275" xr:uid="{293717E1-79D2-4DDF-B13A-642F14AF251E}"/>
    <cellStyle name="20% - Accent5 4 2 9" xfId="12276" xr:uid="{02402518-7CEB-40AE-8050-1615C4C6D0DC}"/>
    <cellStyle name="20% - Accent5 4 2 9 2" xfId="12277" xr:uid="{BA305F5A-BC44-4752-8E9A-031F85E67959}"/>
    <cellStyle name="20% - Accent5 4 2 9 2 2" xfId="12278" xr:uid="{12C651BA-8C1B-4D5A-A0C9-B0A5A6B84349}"/>
    <cellStyle name="20% - Accent5 4 2 9 2 2 2" xfId="12279" xr:uid="{C71877E8-1355-4173-81BE-8E34E77271C5}"/>
    <cellStyle name="20% - Accent5 4 2 9 2 2 2 2" xfId="12280" xr:uid="{50E1B03A-61AE-4582-BCD4-2AA296F65F10}"/>
    <cellStyle name="20% - Accent5 4 2 9 2 2 3" xfId="12281" xr:uid="{83201F2E-2F1F-4290-8672-0FE32898ADD3}"/>
    <cellStyle name="20% - Accent5 4 2 9 2 3" xfId="12282" xr:uid="{DFF9E1A9-0442-4559-8F52-65DF17F89E6F}"/>
    <cellStyle name="20% - Accent5 4 2 9 2 3 2" xfId="12283" xr:uid="{492DEF9F-58AF-4FD2-8F0B-3EF8C08CD129}"/>
    <cellStyle name="20% - Accent5 4 2 9 2 4" xfId="12284" xr:uid="{69F537B3-D3F3-4A02-BBC9-71E5FC65E4EE}"/>
    <cellStyle name="20% - Accent5 4 2 9 3" xfId="12285" xr:uid="{8B296A86-A6EA-468F-8306-537711F9A159}"/>
    <cellStyle name="20% - Accent5 4 2 9 3 2" xfId="12286" xr:uid="{0AEAAEBE-A9F9-464B-9242-49BC274BCD00}"/>
    <cellStyle name="20% - Accent5 4 2 9 3 2 2" xfId="12287" xr:uid="{4190C293-163F-4C78-8525-7CE95349D040}"/>
    <cellStyle name="20% - Accent5 4 2 9 3 3" xfId="12288" xr:uid="{31B939DC-3C94-4360-B053-8CEF9BBDFFE8}"/>
    <cellStyle name="20% - Accent5 4 2 9 4" xfId="12289" xr:uid="{D1ADE039-02C1-4BAF-B752-81599055598D}"/>
    <cellStyle name="20% - Accent5 4 2 9 4 2" xfId="12290" xr:uid="{43D15605-9729-462B-8FEC-93AB8D784D71}"/>
    <cellStyle name="20% - Accent5 4 2 9 5" xfId="12291" xr:uid="{761C67EE-947A-45E8-8EFB-E0D951BC159C}"/>
    <cellStyle name="20% - Accent5 4 2_Asset Register (new)" xfId="12292" xr:uid="{496FAEA5-FB2E-43C7-A269-BA36DE791F08}"/>
    <cellStyle name="20% - Accent5 4 3" xfId="12293" xr:uid="{F674D6FC-1FEB-45E7-9B00-870F55E3A9D4}"/>
    <cellStyle name="20% - Accent5 4 3 10" xfId="12294" xr:uid="{CEF4709E-8191-4208-BB5B-0B0F977BAD77}"/>
    <cellStyle name="20% - Accent5 4 3 10 2" xfId="12295" xr:uid="{B9D522D9-2FAF-48E4-A5B8-8FDCE0AC6F7D}"/>
    <cellStyle name="20% - Accent5 4 3 11" xfId="12296" xr:uid="{3F35FF28-7BF8-45F7-A8EB-8AF9CCCC31D7}"/>
    <cellStyle name="20% - Accent5 4 3 11 2" xfId="12297" xr:uid="{AC0B8412-BB59-43FE-8AFA-94C5782E9B5C}"/>
    <cellStyle name="20% - Accent5 4 3 12" xfId="12298" xr:uid="{E7185D19-AB15-411B-8D15-B9ECBFDCC1BE}"/>
    <cellStyle name="20% - Accent5 4 3 13" xfId="12299" xr:uid="{E6DA5A16-B5D4-4BB6-A3CF-3892976B5013}"/>
    <cellStyle name="20% - Accent5 4 3 2" xfId="12300" xr:uid="{F0577B4D-FD93-4DA9-A4C9-59DECAEDACD3}"/>
    <cellStyle name="20% - Accent5 4 3 2 2" xfId="12301" xr:uid="{1C5143C8-2A81-4D2E-BC6B-D7A480F83192}"/>
    <cellStyle name="20% - Accent5 4 3 2 2 2" xfId="12302" xr:uid="{59A0B087-E02C-443A-8759-313EC467591F}"/>
    <cellStyle name="20% - Accent5 4 3 2 2 2 2" xfId="12303" xr:uid="{FB839DCF-1082-42B4-9935-59506E523E9C}"/>
    <cellStyle name="20% - Accent5 4 3 2 2 2 2 2" xfId="12304" xr:uid="{0A39E012-92A4-46B5-9485-281C20CB8D4A}"/>
    <cellStyle name="20% - Accent5 4 3 2 2 2 2 2 2" xfId="12305" xr:uid="{0332D3EF-9BE6-43F5-8100-B12682267894}"/>
    <cellStyle name="20% - Accent5 4 3 2 2 2 2 3" xfId="12306" xr:uid="{50A3AF24-4C2E-4FDC-AEEC-914FBBA91F4A}"/>
    <cellStyle name="20% - Accent5 4 3 2 2 2 3" xfId="12307" xr:uid="{81D5847D-07BA-41D4-8BC5-188B7FC8554D}"/>
    <cellStyle name="20% - Accent5 4 3 2 2 2 3 2" xfId="12308" xr:uid="{8F42CC73-8083-4E22-89C5-750784B804BD}"/>
    <cellStyle name="20% - Accent5 4 3 2 2 2 4" xfId="12309" xr:uid="{0CB2BC2D-F09C-487C-A505-1A4BC0875196}"/>
    <cellStyle name="20% - Accent5 4 3 2 2 2 4 2" xfId="12310" xr:uid="{27A41531-4B82-4DE1-B5BF-A32D4CF717C6}"/>
    <cellStyle name="20% - Accent5 4 3 2 2 2 5" xfId="12311" xr:uid="{00166F15-635E-4707-A7A4-D6CF9A0D0401}"/>
    <cellStyle name="20% - Accent5 4 3 2 2 2 6" xfId="12312" xr:uid="{E9B31AC2-384D-43DE-9EEA-6D6EA2565D45}"/>
    <cellStyle name="20% - Accent5 4 3 2 2 3" xfId="12313" xr:uid="{019CC5C1-FFE8-4604-A5B8-696D0EE35011}"/>
    <cellStyle name="20% - Accent5 4 3 2 2 3 2" xfId="12314" xr:uid="{11E91433-037A-4F92-A834-7686353F3688}"/>
    <cellStyle name="20% - Accent5 4 3 2 2 3 2 2" xfId="12315" xr:uid="{59509D31-6572-4A88-80A9-58C25559C11D}"/>
    <cellStyle name="20% - Accent5 4 3 2 2 3 3" xfId="12316" xr:uid="{D3D144DA-C118-492F-9E6B-6BE5008962C6}"/>
    <cellStyle name="20% - Accent5 4 3 2 2 4" xfId="12317" xr:uid="{B4847D40-BF39-4C0B-8AEB-4D4277A4BB1F}"/>
    <cellStyle name="20% - Accent5 4 3 2 2 4 2" xfId="12318" xr:uid="{65405942-D69C-4E50-907D-2599DB104890}"/>
    <cellStyle name="20% - Accent5 4 3 2 2 5" xfId="12319" xr:uid="{50E87348-0219-42A9-A5BB-2975177F4763}"/>
    <cellStyle name="20% - Accent5 4 3 2 2 5 2" xfId="12320" xr:uid="{5CACB2CD-6A39-4C3C-87A0-FB44D10E7C1D}"/>
    <cellStyle name="20% - Accent5 4 3 2 2 6" xfId="12321" xr:uid="{BAE85498-25CB-4E36-B6EA-4BFA981448D1}"/>
    <cellStyle name="20% - Accent5 4 3 2 2 7" xfId="12322" xr:uid="{6A916D05-487F-4072-A904-B40EB485A29A}"/>
    <cellStyle name="20% - Accent5 4 3 2 3" xfId="12323" xr:uid="{EF0A59AC-5401-4BA4-A995-0D76146310B5}"/>
    <cellStyle name="20% - Accent5 4 3 2 3 2" xfId="12324" xr:uid="{AC476B94-5365-46FC-8E95-3F5AC517CA03}"/>
    <cellStyle name="20% - Accent5 4 3 2 3 2 2" xfId="12325" xr:uid="{8C189620-24B1-4848-9763-0233D8198F5A}"/>
    <cellStyle name="20% - Accent5 4 3 2 3 2 2 2" xfId="12326" xr:uid="{D05266C3-8BEB-43A4-B2C0-F9B55126EB20}"/>
    <cellStyle name="20% - Accent5 4 3 2 3 2 2 2 2" xfId="12327" xr:uid="{F2B5D73B-4225-4C02-B991-043C11DC7C34}"/>
    <cellStyle name="20% - Accent5 4 3 2 3 2 2 3" xfId="12328" xr:uid="{3FDE5941-BC6C-4269-BA26-4C0E063A31A1}"/>
    <cellStyle name="20% - Accent5 4 3 2 3 2 3" xfId="12329" xr:uid="{189021E0-262E-4614-ADEE-6755520D480C}"/>
    <cellStyle name="20% - Accent5 4 3 2 3 2 3 2" xfId="12330" xr:uid="{EE77D01D-E321-46A7-9AA0-7AF69AFB41A5}"/>
    <cellStyle name="20% - Accent5 4 3 2 3 2 4" xfId="12331" xr:uid="{9273E470-0488-4DC7-82DF-121A233F7FEF}"/>
    <cellStyle name="20% - Accent5 4 3 2 3 3" xfId="12332" xr:uid="{4852CA91-61EA-4E28-8217-9BDA1C51D04C}"/>
    <cellStyle name="20% - Accent5 4 3 2 3 3 2" xfId="12333" xr:uid="{6AA594F0-E0AE-430A-BE0E-87DA82499591}"/>
    <cellStyle name="20% - Accent5 4 3 2 3 3 2 2" xfId="12334" xr:uid="{9058D725-781C-41CE-AE87-5E4D9705F36F}"/>
    <cellStyle name="20% - Accent5 4 3 2 3 3 3" xfId="12335" xr:uid="{31B7AD48-07A4-44C3-B764-D9622B7F2C05}"/>
    <cellStyle name="20% - Accent5 4 3 2 3 4" xfId="12336" xr:uid="{40490694-E348-4B1F-AD82-0D35AB557A17}"/>
    <cellStyle name="20% - Accent5 4 3 2 3 4 2" xfId="12337" xr:uid="{CB14DB4A-CC72-4029-A4A6-AA2D1A83929A}"/>
    <cellStyle name="20% - Accent5 4 3 2 3 5" xfId="12338" xr:uid="{9DCE70F6-DBC1-4B7D-B29C-A8F89DD5E249}"/>
    <cellStyle name="20% - Accent5 4 3 2 3 5 2" xfId="12339" xr:uid="{6ABC8688-DF04-4F22-89EC-D17F348983E8}"/>
    <cellStyle name="20% - Accent5 4 3 2 3 6" xfId="12340" xr:uid="{A76199FE-452D-41D1-BD4D-9F91431B4BD0}"/>
    <cellStyle name="20% - Accent5 4 3 2 3 7" xfId="12341" xr:uid="{D7F3575F-E288-414F-9320-181632C37966}"/>
    <cellStyle name="20% - Accent5 4 3 2 4" xfId="12342" xr:uid="{4CEF45C3-A09A-48E9-8626-5F5F9DF0E297}"/>
    <cellStyle name="20% - Accent5 4 3 2 4 2" xfId="12343" xr:uid="{609281F4-37EE-48C4-A44D-6E0B3372B3FD}"/>
    <cellStyle name="20% - Accent5 4 3 2 4 2 2" xfId="12344" xr:uid="{AB6938B9-E793-4AA6-AB60-9A040CCE4CC4}"/>
    <cellStyle name="20% - Accent5 4 3 2 4 2 2 2" xfId="12345" xr:uid="{15098D47-78C7-4B63-8857-954E1E79FF2A}"/>
    <cellStyle name="20% - Accent5 4 3 2 4 2 3" xfId="12346" xr:uid="{F99866A5-8137-4307-9E8E-6F46141C4816}"/>
    <cellStyle name="20% - Accent5 4 3 2 4 3" xfId="12347" xr:uid="{BD43E95F-38B2-472E-9E60-223D8756B9DD}"/>
    <cellStyle name="20% - Accent5 4 3 2 4 3 2" xfId="12348" xr:uid="{BA413A48-36B2-4598-BAED-3C70ABF145C4}"/>
    <cellStyle name="20% - Accent5 4 3 2 4 4" xfId="12349" xr:uid="{AAABEB0C-9F03-401C-96E0-20FD3F85C3F8}"/>
    <cellStyle name="20% - Accent5 4 3 2 5" xfId="12350" xr:uid="{12CE63A9-69A3-446D-BA83-E4095EE56020}"/>
    <cellStyle name="20% - Accent5 4 3 2 5 2" xfId="12351" xr:uid="{3CDC3A74-F455-452F-94B5-0E6A9C7FD29F}"/>
    <cellStyle name="20% - Accent5 4 3 2 5 2 2" xfId="12352" xr:uid="{ED936AA5-99CF-4771-B6A6-39910D007576}"/>
    <cellStyle name="20% - Accent5 4 3 2 5 3" xfId="12353" xr:uid="{3494219E-9977-415B-9278-20207A1BD3D0}"/>
    <cellStyle name="20% - Accent5 4 3 2 6" xfId="12354" xr:uid="{712002C7-ECE3-4CEB-843E-EAEA0AD66959}"/>
    <cellStyle name="20% - Accent5 4 3 2 6 2" xfId="12355" xr:uid="{8141CD84-492F-4438-91D2-84CFD20A06BE}"/>
    <cellStyle name="20% - Accent5 4 3 2 7" xfId="12356" xr:uid="{AB297AF6-E880-4FD0-A120-47362FE8D959}"/>
    <cellStyle name="20% - Accent5 4 3 2 7 2" xfId="12357" xr:uid="{ECD261ED-CFAB-4F66-B208-4BC640FC2657}"/>
    <cellStyle name="20% - Accent5 4 3 2 8" xfId="12358" xr:uid="{5A5A1AD2-C47B-41CA-9690-BB876DE84768}"/>
    <cellStyle name="20% - Accent5 4 3 2 9" xfId="12359" xr:uid="{A6E9717C-12DC-4947-94D4-A431B4F825C7}"/>
    <cellStyle name="20% - Accent5 4 3 3" xfId="12360" xr:uid="{1A281E28-DFC9-46B5-8E1D-C96EF2E1BA1B}"/>
    <cellStyle name="20% - Accent5 4 3 3 2" xfId="12361" xr:uid="{C37B3E81-6D7E-4C60-852B-72288D2AB38C}"/>
    <cellStyle name="20% - Accent5 4 3 3 2 2" xfId="12362" xr:uid="{887F7415-CEFB-4561-998B-4E9C3C4EF822}"/>
    <cellStyle name="20% - Accent5 4 3 3 2 2 2" xfId="12363" xr:uid="{25C40C68-CC75-4B12-B507-F17F5DA8F709}"/>
    <cellStyle name="20% - Accent5 4 3 3 2 2 2 2" xfId="12364" xr:uid="{274AEDD9-5141-4648-9EF8-1C4372452569}"/>
    <cellStyle name="20% - Accent5 4 3 3 2 2 2 2 2" xfId="12365" xr:uid="{06232DBD-7A62-488D-9980-CBDF66859C87}"/>
    <cellStyle name="20% - Accent5 4 3 3 2 2 2 3" xfId="12366" xr:uid="{A49E150D-98D3-4D2E-AE26-60CE776FF150}"/>
    <cellStyle name="20% - Accent5 4 3 3 2 2 3" xfId="12367" xr:uid="{D04AC437-995C-44CF-9EE3-E9E308200E1E}"/>
    <cellStyle name="20% - Accent5 4 3 3 2 2 3 2" xfId="12368" xr:uid="{30552E5C-ACA1-46DC-9DCF-E956214A5470}"/>
    <cellStyle name="20% - Accent5 4 3 3 2 2 4" xfId="12369" xr:uid="{295F72D5-CF7F-4739-A23B-1CCD4B8847B5}"/>
    <cellStyle name="20% - Accent5 4 3 3 2 3" xfId="12370" xr:uid="{6C682048-8E6B-4FFA-815B-A9D2C6C053C1}"/>
    <cellStyle name="20% - Accent5 4 3 3 2 3 2" xfId="12371" xr:uid="{EAAC7EDB-E4A1-4916-9B1D-FF810D339A0E}"/>
    <cellStyle name="20% - Accent5 4 3 3 2 3 2 2" xfId="12372" xr:uid="{DE0B51DF-79EB-40BC-A1E8-CCA100B0DB76}"/>
    <cellStyle name="20% - Accent5 4 3 3 2 3 3" xfId="12373" xr:uid="{20EFFEFB-4392-42C3-AF4D-1592990EB4C5}"/>
    <cellStyle name="20% - Accent5 4 3 3 2 4" xfId="12374" xr:uid="{9C66C6D3-64C8-447D-B1D7-B98FEDB1B465}"/>
    <cellStyle name="20% - Accent5 4 3 3 2 4 2" xfId="12375" xr:uid="{E76F3259-6A02-4A41-A8BB-DFAE437B2380}"/>
    <cellStyle name="20% - Accent5 4 3 3 2 5" xfId="12376" xr:uid="{C0DCAB81-1AC3-4BAA-98A5-4EF2B1C4170B}"/>
    <cellStyle name="20% - Accent5 4 3 3 2 5 2" xfId="12377" xr:uid="{E406F1C9-B50A-4303-A009-0DF3D5B05F2A}"/>
    <cellStyle name="20% - Accent5 4 3 3 2 6" xfId="12378" xr:uid="{CD663401-0D3A-45F0-B1F5-B7C77210C8A1}"/>
    <cellStyle name="20% - Accent5 4 3 3 2 7" xfId="12379" xr:uid="{949DE61F-9680-444E-80D8-67D7A899315D}"/>
    <cellStyle name="20% - Accent5 4 3 3 3" xfId="12380" xr:uid="{E02B444D-9152-4C2D-B0CB-B367F722B393}"/>
    <cellStyle name="20% - Accent5 4 3 3 3 2" xfId="12381" xr:uid="{FF9C619F-4660-4A2E-9CE8-E2A6E5B063F7}"/>
    <cellStyle name="20% - Accent5 4 3 3 3 2 2" xfId="12382" xr:uid="{95EEAD80-4AFE-458F-91DF-4955157DA648}"/>
    <cellStyle name="20% - Accent5 4 3 3 3 2 2 2" xfId="12383" xr:uid="{D775E471-96F9-4ACD-BF88-2BFCA732148D}"/>
    <cellStyle name="20% - Accent5 4 3 3 3 2 2 2 2" xfId="12384" xr:uid="{0D1C0472-B98F-4DC2-A51F-DDA54A62D4C9}"/>
    <cellStyle name="20% - Accent5 4 3 3 3 2 2 3" xfId="12385" xr:uid="{71EBD251-61CD-4108-B704-75649CC30288}"/>
    <cellStyle name="20% - Accent5 4 3 3 3 2 3" xfId="12386" xr:uid="{2615EAFC-B746-45EB-BFB5-2E543B619FBD}"/>
    <cellStyle name="20% - Accent5 4 3 3 3 2 3 2" xfId="12387" xr:uid="{B31AABCC-77AE-4CF8-AFF5-6E89584478A7}"/>
    <cellStyle name="20% - Accent5 4 3 3 3 2 4" xfId="12388" xr:uid="{F108B933-995C-4D02-844E-B50B5E021283}"/>
    <cellStyle name="20% - Accent5 4 3 3 3 3" xfId="12389" xr:uid="{525D86C3-4482-4875-B0C8-7B1D939DAE17}"/>
    <cellStyle name="20% - Accent5 4 3 3 3 3 2" xfId="12390" xr:uid="{82B663F1-3132-4446-A3F1-07D0D01EF261}"/>
    <cellStyle name="20% - Accent5 4 3 3 3 3 2 2" xfId="12391" xr:uid="{A9F0A39F-D916-48EF-8BFA-AD76268C64CF}"/>
    <cellStyle name="20% - Accent5 4 3 3 3 3 3" xfId="12392" xr:uid="{F96F23B4-84EA-40C3-B449-E660262CC9DD}"/>
    <cellStyle name="20% - Accent5 4 3 3 3 4" xfId="12393" xr:uid="{559F24D8-FCBF-4D6F-81C1-150EE6C31833}"/>
    <cellStyle name="20% - Accent5 4 3 3 3 4 2" xfId="12394" xr:uid="{D7FF919C-45DC-47D1-97D2-C9E36136CEB1}"/>
    <cellStyle name="20% - Accent5 4 3 3 3 5" xfId="12395" xr:uid="{75696026-8478-44CF-8EBD-070BEEBAED0C}"/>
    <cellStyle name="20% - Accent5 4 3 3 4" xfId="12396" xr:uid="{708F38AF-01ED-4866-9648-9E036309FE62}"/>
    <cellStyle name="20% - Accent5 4 3 3 4 2" xfId="12397" xr:uid="{F70B4301-DEB3-417D-A008-C7884B22ED4B}"/>
    <cellStyle name="20% - Accent5 4 3 3 4 2 2" xfId="12398" xr:uid="{A0DE0EF5-1784-405F-85B5-DFB88FDAE4C4}"/>
    <cellStyle name="20% - Accent5 4 3 3 4 2 2 2" xfId="12399" xr:uid="{071D05C2-8158-4BFA-8240-950698FDDD74}"/>
    <cellStyle name="20% - Accent5 4 3 3 4 2 3" xfId="12400" xr:uid="{F52DF2ED-A2CD-4699-970E-293E7828128B}"/>
    <cellStyle name="20% - Accent5 4 3 3 4 3" xfId="12401" xr:uid="{F53723AD-C413-4B4F-955A-109A4BEF3CC9}"/>
    <cellStyle name="20% - Accent5 4 3 3 4 3 2" xfId="12402" xr:uid="{366FDB29-3AD0-49BF-80A9-D2F99580AA92}"/>
    <cellStyle name="20% - Accent5 4 3 3 4 4" xfId="12403" xr:uid="{728D0216-19F0-4793-BAD0-6FEBDD364867}"/>
    <cellStyle name="20% - Accent5 4 3 3 5" xfId="12404" xr:uid="{08AF7653-FB35-4607-A264-A2217395CEBB}"/>
    <cellStyle name="20% - Accent5 4 3 3 5 2" xfId="12405" xr:uid="{15907E4A-E3F0-4C75-8C95-4FD2CDEA04AF}"/>
    <cellStyle name="20% - Accent5 4 3 3 5 2 2" xfId="12406" xr:uid="{A79932AD-E545-4741-8FDD-9B2344E56F3B}"/>
    <cellStyle name="20% - Accent5 4 3 3 5 3" xfId="12407" xr:uid="{883B1D3F-249E-4CBC-9029-BDE31D510A26}"/>
    <cellStyle name="20% - Accent5 4 3 3 6" xfId="12408" xr:uid="{CD26484D-7C26-4BF7-89C7-043A8E6273A1}"/>
    <cellStyle name="20% - Accent5 4 3 3 6 2" xfId="12409" xr:uid="{71E4A5D8-3D88-46CC-B57F-7C3B4F76852E}"/>
    <cellStyle name="20% - Accent5 4 3 3 7" xfId="12410" xr:uid="{AD0C4248-BAFB-407F-B130-03E64372ADA8}"/>
    <cellStyle name="20% - Accent5 4 3 3 7 2" xfId="12411" xr:uid="{AFCDEB14-7317-4B1D-8A92-56D1086503EF}"/>
    <cellStyle name="20% - Accent5 4 3 3 8" xfId="12412" xr:uid="{5CDECF62-7E57-433B-8C91-C3DBF7551162}"/>
    <cellStyle name="20% - Accent5 4 3 3 9" xfId="12413" xr:uid="{86426A1C-FFC5-4183-9A94-37BCE00D0117}"/>
    <cellStyle name="20% - Accent5 4 3 4" xfId="12414" xr:uid="{12837A36-FEE6-4AC0-8680-E0FE15EF19F3}"/>
    <cellStyle name="20% - Accent5 4 3 4 2" xfId="12415" xr:uid="{E821C850-7AC8-4D6C-AE63-98E0DAFAD60E}"/>
    <cellStyle name="20% - Accent5 4 3 4 2 2" xfId="12416" xr:uid="{1EE291AA-DC32-4D16-9ADD-2FB74387BFAC}"/>
    <cellStyle name="20% - Accent5 4 3 4 2 2 2" xfId="12417" xr:uid="{64F69864-CF42-44AA-8F38-C9E654D8796B}"/>
    <cellStyle name="20% - Accent5 4 3 4 2 2 2 2" xfId="12418" xr:uid="{7B112C2F-BF8D-41E6-B88F-B4E845ECE576}"/>
    <cellStyle name="20% - Accent5 4 3 4 2 2 3" xfId="12419" xr:uid="{5DFCAEBF-895B-4F18-9384-7064D52441FF}"/>
    <cellStyle name="20% - Accent5 4 3 4 2 3" xfId="12420" xr:uid="{BF4A4F3C-2E46-49A2-B97D-458D53154435}"/>
    <cellStyle name="20% - Accent5 4 3 4 2 3 2" xfId="12421" xr:uid="{22233218-C600-4B04-80F0-C1113612339F}"/>
    <cellStyle name="20% - Accent5 4 3 4 2 4" xfId="12422" xr:uid="{404930FF-4504-46A6-8222-A3FC98207522}"/>
    <cellStyle name="20% - Accent5 4 3 4 3" xfId="12423" xr:uid="{63F3DB43-C4B9-4514-9F49-F75FEF7A5507}"/>
    <cellStyle name="20% - Accent5 4 3 4 3 2" xfId="12424" xr:uid="{815A2C28-5E01-4B52-8909-68A71BD296F4}"/>
    <cellStyle name="20% - Accent5 4 3 4 3 2 2" xfId="12425" xr:uid="{70997ECD-F65D-4B87-858A-4BEDAC632CA2}"/>
    <cellStyle name="20% - Accent5 4 3 4 3 3" xfId="12426" xr:uid="{812A191F-CB8C-41A8-9B69-1B1394A064C1}"/>
    <cellStyle name="20% - Accent5 4 3 4 4" xfId="12427" xr:uid="{C384454C-0468-4092-987A-EA5CB0BD96D5}"/>
    <cellStyle name="20% - Accent5 4 3 4 4 2" xfId="12428" xr:uid="{4B8520D4-5EE9-4F76-9DBE-8A22AC7AF0AE}"/>
    <cellStyle name="20% - Accent5 4 3 4 5" xfId="12429" xr:uid="{12474C4E-3D0C-4E64-8F1C-01468799F67E}"/>
    <cellStyle name="20% - Accent5 4 3 4 5 2" xfId="12430" xr:uid="{B3B465F7-E96D-4261-B415-8E9DBF9EB535}"/>
    <cellStyle name="20% - Accent5 4 3 4 6" xfId="12431" xr:uid="{4F15AA23-13C4-4C2D-9EF6-F58516923FB7}"/>
    <cellStyle name="20% - Accent5 4 3 4 7" xfId="12432" xr:uid="{35169D45-0370-4FD2-99E4-9FA8FDADB1ED}"/>
    <cellStyle name="20% - Accent5 4 3 5" xfId="12433" xr:uid="{696E232E-FF69-4263-88AC-FAA705DB5D86}"/>
    <cellStyle name="20% - Accent5 4 3 5 2" xfId="12434" xr:uid="{BF01E81E-0363-47EF-B8E5-74FEBF196587}"/>
    <cellStyle name="20% - Accent5 4 3 5 2 2" xfId="12435" xr:uid="{92135089-214E-4BF7-8BA4-F4C0153A7FFC}"/>
    <cellStyle name="20% - Accent5 4 3 5 2 2 2" xfId="12436" xr:uid="{B5E73EBD-BEC6-44C6-8D77-30D5AB59E7A0}"/>
    <cellStyle name="20% - Accent5 4 3 5 2 2 2 2" xfId="12437" xr:uid="{E454CDFB-D536-41AE-8BFD-78B991835904}"/>
    <cellStyle name="20% - Accent5 4 3 5 2 2 3" xfId="12438" xr:uid="{C35537E9-3D4A-44AA-8378-1D365B5C0DFA}"/>
    <cellStyle name="20% - Accent5 4 3 5 2 3" xfId="12439" xr:uid="{38BCBC05-712C-4FA9-940B-D775E4796E82}"/>
    <cellStyle name="20% - Accent5 4 3 5 2 3 2" xfId="12440" xr:uid="{D885FB3A-EA61-4FBB-9B80-A7C58E874FD0}"/>
    <cellStyle name="20% - Accent5 4 3 5 2 4" xfId="12441" xr:uid="{875F3E42-508B-47F1-8365-42C8C4DA7E5C}"/>
    <cellStyle name="20% - Accent5 4 3 5 3" xfId="12442" xr:uid="{BC4034F5-B325-406B-BE88-8AE6BCF3A58C}"/>
    <cellStyle name="20% - Accent5 4 3 5 3 2" xfId="12443" xr:uid="{025B4ED6-E682-4407-8D13-49BE847E56AD}"/>
    <cellStyle name="20% - Accent5 4 3 5 3 2 2" xfId="12444" xr:uid="{94C50B4D-5EC5-4107-8175-108968A0D758}"/>
    <cellStyle name="20% - Accent5 4 3 5 3 3" xfId="12445" xr:uid="{7970E676-4D52-42D3-AD10-00181EECC41B}"/>
    <cellStyle name="20% - Accent5 4 3 5 4" xfId="12446" xr:uid="{0B11B3DF-8E33-40AD-AF32-775101DACC61}"/>
    <cellStyle name="20% - Accent5 4 3 5 4 2" xfId="12447" xr:uid="{115F9DB4-E623-40DD-B64E-1FDBD394658E}"/>
    <cellStyle name="20% - Accent5 4 3 5 5" xfId="12448" xr:uid="{783D4068-B026-40BF-84F5-FFB663DA812D}"/>
    <cellStyle name="20% - Accent5 4 3 6" xfId="12449" xr:uid="{F08EA65B-795C-44DD-93BF-02E990F3517D}"/>
    <cellStyle name="20% - Accent5 4 3 6 2" xfId="12450" xr:uid="{90663D36-0578-4241-921D-C36DE9B6B458}"/>
    <cellStyle name="20% - Accent5 4 3 6 2 2" xfId="12451" xr:uid="{22953263-4307-474C-AC19-9A3EA99E3A60}"/>
    <cellStyle name="20% - Accent5 4 3 6 2 2 2" xfId="12452" xr:uid="{45C42FC2-D232-4109-83E3-4EDC31BD3BBC}"/>
    <cellStyle name="20% - Accent5 4 3 6 2 2 2 2" xfId="12453" xr:uid="{69C1B69A-852E-4968-8613-2D9F610C28F8}"/>
    <cellStyle name="20% - Accent5 4 3 6 2 2 3" xfId="12454" xr:uid="{D3679E11-56F6-4824-AD37-4EF6A7F67937}"/>
    <cellStyle name="20% - Accent5 4 3 6 2 3" xfId="12455" xr:uid="{E331D038-DD4A-4735-974F-DD45CE4DE650}"/>
    <cellStyle name="20% - Accent5 4 3 6 2 3 2" xfId="12456" xr:uid="{571DC101-5E11-499D-BD8A-518282AA710D}"/>
    <cellStyle name="20% - Accent5 4 3 6 2 4" xfId="12457" xr:uid="{9794D86F-F7F5-4D93-8DAB-8108536EC2AB}"/>
    <cellStyle name="20% - Accent5 4 3 6 3" xfId="12458" xr:uid="{4107AAAF-9757-440B-9A4C-A56B4FF5EFBF}"/>
    <cellStyle name="20% - Accent5 4 3 6 3 2" xfId="12459" xr:uid="{A3884A9C-20DD-44D3-B4DD-E8E59F1B699E}"/>
    <cellStyle name="20% - Accent5 4 3 6 3 2 2" xfId="12460" xr:uid="{6CA36ED1-9255-4EBE-8A35-F95CADA81506}"/>
    <cellStyle name="20% - Accent5 4 3 6 3 3" xfId="12461" xr:uid="{B3ED285C-2B95-4127-A368-869823EE54A1}"/>
    <cellStyle name="20% - Accent5 4 3 6 4" xfId="12462" xr:uid="{D676B5BF-FF00-4C6E-9858-C391AA8B54A7}"/>
    <cellStyle name="20% - Accent5 4 3 6 4 2" xfId="12463" xr:uid="{3FCEA83B-0053-4FD5-95E0-23025E368D29}"/>
    <cellStyle name="20% - Accent5 4 3 6 5" xfId="12464" xr:uid="{1089ABDD-7A5E-463F-8768-1AF6D6619B85}"/>
    <cellStyle name="20% - Accent5 4 3 7" xfId="12465" xr:uid="{60F2D7A0-16FD-4D42-971D-80BB509F61D0}"/>
    <cellStyle name="20% - Accent5 4 3 7 2" xfId="12466" xr:uid="{038003F4-CFD4-4EF3-A940-A09081AF4793}"/>
    <cellStyle name="20% - Accent5 4 3 7 2 2" xfId="12467" xr:uid="{A6B2129D-003D-469A-A46B-775A13A49004}"/>
    <cellStyle name="20% - Accent5 4 3 7 2 2 2" xfId="12468" xr:uid="{873A9915-25BC-4DA5-BE55-A354581B6003}"/>
    <cellStyle name="20% - Accent5 4 3 7 2 2 2 2" xfId="12469" xr:uid="{87EABB85-AD2D-4B43-9214-6641E11E65FC}"/>
    <cellStyle name="20% - Accent5 4 3 7 2 2 3" xfId="12470" xr:uid="{AF610514-A54F-4710-B0BC-5953FB7DE22A}"/>
    <cellStyle name="20% - Accent5 4 3 7 2 3" xfId="12471" xr:uid="{1E3A4F91-DC67-406B-8363-8939D8EF73AC}"/>
    <cellStyle name="20% - Accent5 4 3 7 2 3 2" xfId="12472" xr:uid="{206F2F33-E479-42B4-AF0C-CC984DA0054B}"/>
    <cellStyle name="20% - Accent5 4 3 7 2 4" xfId="12473" xr:uid="{8111CCB7-634A-4B27-B564-008E8F15D29E}"/>
    <cellStyle name="20% - Accent5 4 3 7 3" xfId="12474" xr:uid="{3D9D2564-98C5-4308-8C65-B0CD9A8AD9A5}"/>
    <cellStyle name="20% - Accent5 4 3 7 3 2" xfId="12475" xr:uid="{59D85C8C-2B9D-4F0E-817C-0EBAA702254C}"/>
    <cellStyle name="20% - Accent5 4 3 7 3 2 2" xfId="12476" xr:uid="{9A1B6C86-F8C2-4A27-A323-3EC1CB671889}"/>
    <cellStyle name="20% - Accent5 4 3 7 3 3" xfId="12477" xr:uid="{FBC9DB5E-4C4B-449A-8C60-808CB92809C1}"/>
    <cellStyle name="20% - Accent5 4 3 7 4" xfId="12478" xr:uid="{A53757B5-D924-4FAE-8DF0-54F52380F7D7}"/>
    <cellStyle name="20% - Accent5 4 3 7 4 2" xfId="12479" xr:uid="{83F2C352-82F2-4EAA-9A50-902CC4D8D235}"/>
    <cellStyle name="20% - Accent5 4 3 7 5" xfId="12480" xr:uid="{AE696D1B-46CC-4D29-8F81-CA13D30AB30D}"/>
    <cellStyle name="20% - Accent5 4 3 8" xfId="12481" xr:uid="{7F9A3A34-B4F4-4053-A95E-B0723668EFFB}"/>
    <cellStyle name="20% - Accent5 4 3 8 2" xfId="12482" xr:uid="{FD2EEDB8-06E9-4172-AA3E-FBAA32E77621}"/>
    <cellStyle name="20% - Accent5 4 3 8 2 2" xfId="12483" xr:uid="{F509674B-18EA-441C-948F-2F8007C352AF}"/>
    <cellStyle name="20% - Accent5 4 3 8 2 2 2" xfId="12484" xr:uid="{9F5CB47C-9D75-4EF4-9C62-4AA1E3CEE609}"/>
    <cellStyle name="20% - Accent5 4 3 8 2 3" xfId="12485" xr:uid="{ACD06C10-2E2C-4AE2-ACD3-9F1CA13998CE}"/>
    <cellStyle name="20% - Accent5 4 3 8 3" xfId="12486" xr:uid="{4D57FC81-E1A2-4002-852E-BFD85A823371}"/>
    <cellStyle name="20% - Accent5 4 3 8 3 2" xfId="12487" xr:uid="{762CA8D4-BD18-466C-AF71-F87FCBEBD73D}"/>
    <cellStyle name="20% - Accent5 4 3 8 4" xfId="12488" xr:uid="{47A6E1F4-2DF6-4EB5-B068-DF1318E6A5C9}"/>
    <cellStyle name="20% - Accent5 4 3 9" xfId="12489" xr:uid="{9087606E-E56A-44B1-B91A-50C718A1119D}"/>
    <cellStyle name="20% - Accent5 4 3 9 2" xfId="12490" xr:uid="{3B6A29EB-C41F-4C88-8F3C-E78FECB5B8CE}"/>
    <cellStyle name="20% - Accent5 4 3 9 2 2" xfId="12491" xr:uid="{5D74A8B5-F7E9-4F4B-A2C2-376208D71C11}"/>
    <cellStyle name="20% - Accent5 4 3 9 3" xfId="12492" xr:uid="{95B2AA3A-76A7-4BDE-940F-73DE223FDA2D}"/>
    <cellStyle name="20% - Accent5 4 3_Asset Register (new)" xfId="12493" xr:uid="{A9D6E1F1-F59D-4ADA-9D4E-C94A2E19C088}"/>
    <cellStyle name="20% - Accent5 4 4" xfId="12494" xr:uid="{80809430-E8D1-4192-80E9-5A72FC5BEAA2}"/>
    <cellStyle name="20% - Accent5 4 4 10" xfId="12495" xr:uid="{51A40A14-2325-4C0D-A53E-170FC614DAC3}"/>
    <cellStyle name="20% - Accent5 4 4 11" xfId="12496" xr:uid="{7B673177-3CAD-48C8-B10E-56A309867D5D}"/>
    <cellStyle name="20% - Accent5 4 4 2" xfId="12497" xr:uid="{A3A4A478-DBF5-4253-A74C-F6671A39C4E9}"/>
    <cellStyle name="20% - Accent5 4 4 2 2" xfId="12498" xr:uid="{B697060A-C441-4253-B01F-CA6C635084D6}"/>
    <cellStyle name="20% - Accent5 4 4 2 2 2" xfId="12499" xr:uid="{ACEA45D1-BACF-48BC-BAB7-93ABC264D7FF}"/>
    <cellStyle name="20% - Accent5 4 4 2 2 2 2" xfId="12500" xr:uid="{D649E4C6-2C95-4EA7-9AEB-7439D1C7716F}"/>
    <cellStyle name="20% - Accent5 4 4 2 2 2 2 2" xfId="12501" xr:uid="{4E363503-E6B5-498F-9952-9626D6341184}"/>
    <cellStyle name="20% - Accent5 4 4 2 2 2 3" xfId="12502" xr:uid="{160FBADF-8456-4629-B9A0-CCBA8D8D8EA5}"/>
    <cellStyle name="20% - Accent5 4 4 2 2 3" xfId="12503" xr:uid="{29ED6CAC-3B78-4493-94A4-038815AFD958}"/>
    <cellStyle name="20% - Accent5 4 4 2 2 3 2" xfId="12504" xr:uid="{C4557C25-50AE-4F7C-BFCE-EB77017DDD50}"/>
    <cellStyle name="20% - Accent5 4 4 2 2 4" xfId="12505" xr:uid="{C284FFB1-57FF-4E2F-9067-7A9DD9D1DE36}"/>
    <cellStyle name="20% - Accent5 4 4 2 2 4 2" xfId="12506" xr:uid="{3733EC7C-7AFC-4C22-925F-FF1DB886C594}"/>
    <cellStyle name="20% - Accent5 4 4 2 2 5" xfId="12507" xr:uid="{67561F8E-F986-45B3-BD3F-7A5EBC91A64D}"/>
    <cellStyle name="20% - Accent5 4 4 2 2 6" xfId="12508" xr:uid="{F45EEADB-D7FD-4A80-A313-4A5BED18ECF9}"/>
    <cellStyle name="20% - Accent5 4 4 2 3" xfId="12509" xr:uid="{1E3E2317-9FC8-401F-B5F9-6B383E87A4C9}"/>
    <cellStyle name="20% - Accent5 4 4 2 3 2" xfId="12510" xr:uid="{29C30783-9F43-4342-95FB-BC8AC84B493F}"/>
    <cellStyle name="20% - Accent5 4 4 2 3 2 2" xfId="12511" xr:uid="{6C390E82-71BB-43FB-ACF5-8F8FB690ABBF}"/>
    <cellStyle name="20% - Accent5 4 4 2 3 3" xfId="12512" xr:uid="{6496FA43-3AD2-4115-8BA8-8C920DEC49E2}"/>
    <cellStyle name="20% - Accent5 4 4 2 4" xfId="12513" xr:uid="{B1E3340A-91A7-4C69-BB74-14F482A59D1E}"/>
    <cellStyle name="20% - Accent5 4 4 2 4 2" xfId="12514" xr:uid="{3F201D04-1D79-4A0C-9DD3-460D069CADBA}"/>
    <cellStyle name="20% - Accent5 4 4 2 5" xfId="12515" xr:uid="{BC3C5E9D-6AB1-4249-9A7A-CFB538F9173C}"/>
    <cellStyle name="20% - Accent5 4 4 2 5 2" xfId="12516" xr:uid="{DF9D3A7E-4DB3-4D4D-BD46-CF37A16491BB}"/>
    <cellStyle name="20% - Accent5 4 4 2 6" xfId="12517" xr:uid="{D8A4A028-45ED-4952-BF13-19FBC3F57C76}"/>
    <cellStyle name="20% - Accent5 4 4 2 7" xfId="12518" xr:uid="{50AD05B5-C4BE-405F-9FC9-FDD3FF74FF12}"/>
    <cellStyle name="20% - Accent5 4 4 3" xfId="12519" xr:uid="{DEB39E1D-5317-4C05-9F43-E035AA9813FF}"/>
    <cellStyle name="20% - Accent5 4 4 3 2" xfId="12520" xr:uid="{B8660A3F-233A-438A-AD44-E4CBC03F5372}"/>
    <cellStyle name="20% - Accent5 4 4 3 2 2" xfId="12521" xr:uid="{C2536B6D-933D-4A87-9230-E678A1CFAAFC}"/>
    <cellStyle name="20% - Accent5 4 4 3 2 2 2" xfId="12522" xr:uid="{DDBDFE58-1CAE-4751-8750-D7A5A9535CF6}"/>
    <cellStyle name="20% - Accent5 4 4 3 2 2 2 2" xfId="12523" xr:uid="{FB95A8EF-F69B-4E73-A6B7-CF9D76982D84}"/>
    <cellStyle name="20% - Accent5 4 4 3 2 2 3" xfId="12524" xr:uid="{0B8E69AA-6942-4880-AF81-2A26426B8BF6}"/>
    <cellStyle name="20% - Accent5 4 4 3 2 3" xfId="12525" xr:uid="{D40D4EDC-3E1B-4CC0-881A-3DA040B0D950}"/>
    <cellStyle name="20% - Accent5 4 4 3 2 3 2" xfId="12526" xr:uid="{D394C67E-DD33-42F9-A6E4-CF115675A6C1}"/>
    <cellStyle name="20% - Accent5 4 4 3 2 4" xfId="12527" xr:uid="{6E007D95-166D-4DE5-8D2E-C9A82222801A}"/>
    <cellStyle name="20% - Accent5 4 4 3 3" xfId="12528" xr:uid="{A6289DC1-C14A-4E10-870A-58B4C1230638}"/>
    <cellStyle name="20% - Accent5 4 4 3 3 2" xfId="12529" xr:uid="{49AA0A81-D34F-483A-A33B-A3377B5E41F8}"/>
    <cellStyle name="20% - Accent5 4 4 3 3 2 2" xfId="12530" xr:uid="{C0472961-6B9D-445A-8124-88DA0A504284}"/>
    <cellStyle name="20% - Accent5 4 4 3 3 3" xfId="12531" xr:uid="{8B93E35F-1A02-4DA1-8FF3-9725D613C3E2}"/>
    <cellStyle name="20% - Accent5 4 4 3 4" xfId="12532" xr:uid="{FAC168DC-3C53-45D3-96CA-DAF9B37D167A}"/>
    <cellStyle name="20% - Accent5 4 4 3 4 2" xfId="12533" xr:uid="{46C949F1-D7C4-4D7B-A5F6-AF5A2F3070E6}"/>
    <cellStyle name="20% - Accent5 4 4 3 5" xfId="12534" xr:uid="{8F577F08-4CBB-4580-9639-B33821F3B39C}"/>
    <cellStyle name="20% - Accent5 4 4 3 5 2" xfId="12535" xr:uid="{43FFA3B8-BF18-441D-81E0-CC5DFD2A30A3}"/>
    <cellStyle name="20% - Accent5 4 4 3 6" xfId="12536" xr:uid="{74B8AA72-7A38-46B0-B21D-3D74C9FAF8F3}"/>
    <cellStyle name="20% - Accent5 4 4 3 7" xfId="12537" xr:uid="{50F7036F-A693-4559-B604-A0564A6D2742}"/>
    <cellStyle name="20% - Accent5 4 4 4" xfId="12538" xr:uid="{18A952B9-C599-46F9-80FC-59A377F52A6D}"/>
    <cellStyle name="20% - Accent5 4 4 4 2" xfId="12539" xr:uid="{221BA2C2-CB87-46D3-B727-10D7CB680CBF}"/>
    <cellStyle name="20% - Accent5 4 4 4 2 2" xfId="12540" xr:uid="{B56C3854-018F-4803-9C12-48396983F97E}"/>
    <cellStyle name="20% - Accent5 4 4 4 2 2 2" xfId="12541" xr:uid="{8BF90CF5-1650-4803-8774-6029DE5D1775}"/>
    <cellStyle name="20% - Accent5 4 4 4 2 2 2 2" xfId="12542" xr:uid="{01E6A589-EE51-4704-817F-C09BA93AF0F1}"/>
    <cellStyle name="20% - Accent5 4 4 4 2 2 3" xfId="12543" xr:uid="{95086209-7BE6-4E82-AEA6-BDDD567D25A7}"/>
    <cellStyle name="20% - Accent5 4 4 4 2 3" xfId="12544" xr:uid="{706D8F12-06C5-45C9-B720-A5F7AFF2A6A2}"/>
    <cellStyle name="20% - Accent5 4 4 4 2 3 2" xfId="12545" xr:uid="{89D90315-CB95-495A-AA25-7D804EB67C71}"/>
    <cellStyle name="20% - Accent5 4 4 4 2 4" xfId="12546" xr:uid="{7CCE1131-898E-4EA2-9D8A-047C67B01191}"/>
    <cellStyle name="20% - Accent5 4 4 4 3" xfId="12547" xr:uid="{7575B607-F9B0-4C14-A871-1BFFB222AFAB}"/>
    <cellStyle name="20% - Accent5 4 4 4 3 2" xfId="12548" xr:uid="{A977101E-C8AB-4E78-AD1B-CBFF04C8F475}"/>
    <cellStyle name="20% - Accent5 4 4 4 3 2 2" xfId="12549" xr:uid="{4FED2E9D-567B-43F9-ACEA-CCA5A462293A}"/>
    <cellStyle name="20% - Accent5 4 4 4 3 3" xfId="12550" xr:uid="{FC4CC659-5B9D-4B35-B825-CBB8A2579C1A}"/>
    <cellStyle name="20% - Accent5 4 4 4 4" xfId="12551" xr:uid="{FC3729AC-8E79-4D8A-9E52-EA37052DD3B5}"/>
    <cellStyle name="20% - Accent5 4 4 4 4 2" xfId="12552" xr:uid="{87907375-872E-4E32-BFDB-2C1AD0A27840}"/>
    <cellStyle name="20% - Accent5 4 4 4 5" xfId="12553" xr:uid="{267AF1FA-91D0-4B7F-B78B-4DA15CEE5F04}"/>
    <cellStyle name="20% - Accent5 4 4 5" xfId="12554" xr:uid="{E3459D85-B9E1-4122-8457-E5CF9C1DE430}"/>
    <cellStyle name="20% - Accent5 4 4 5 2" xfId="12555" xr:uid="{4572E055-615D-4C3F-A770-779159BB8D66}"/>
    <cellStyle name="20% - Accent5 4 4 5 2 2" xfId="12556" xr:uid="{C929FCDE-E76D-4DAD-B795-92CB8D185106}"/>
    <cellStyle name="20% - Accent5 4 4 5 2 2 2" xfId="12557" xr:uid="{EF1C53F4-8154-4F12-80CF-E18B236CFEBA}"/>
    <cellStyle name="20% - Accent5 4 4 5 2 2 2 2" xfId="12558" xr:uid="{B1F179D9-2F08-4724-9069-17452FF53D33}"/>
    <cellStyle name="20% - Accent5 4 4 5 2 2 3" xfId="12559" xr:uid="{C35EDD47-AF4E-4E37-9FC8-E351C7000206}"/>
    <cellStyle name="20% - Accent5 4 4 5 2 3" xfId="12560" xr:uid="{42783FF1-3A67-4C4A-A40C-1E4429D1912E}"/>
    <cellStyle name="20% - Accent5 4 4 5 2 3 2" xfId="12561" xr:uid="{A123F2DE-B8D8-4E03-9604-1F942ED2928F}"/>
    <cellStyle name="20% - Accent5 4 4 5 2 4" xfId="12562" xr:uid="{11FC594B-FCB7-4BC6-A221-C2DA9870648C}"/>
    <cellStyle name="20% - Accent5 4 4 5 3" xfId="12563" xr:uid="{0AA1D651-EA95-420E-93E1-9F77680E77AA}"/>
    <cellStyle name="20% - Accent5 4 4 5 3 2" xfId="12564" xr:uid="{C70135C3-69B8-4F68-BE79-837F9B3353D3}"/>
    <cellStyle name="20% - Accent5 4 4 5 3 2 2" xfId="12565" xr:uid="{16912DE8-96A7-4E39-9D7B-9666DE729E09}"/>
    <cellStyle name="20% - Accent5 4 4 5 3 3" xfId="12566" xr:uid="{DB0DAB0F-B693-4440-A3BC-64451F290946}"/>
    <cellStyle name="20% - Accent5 4 4 5 4" xfId="12567" xr:uid="{FD02CE6C-029C-40E6-AFEF-FAEA96786272}"/>
    <cellStyle name="20% - Accent5 4 4 5 4 2" xfId="12568" xr:uid="{9F5A8286-ECBF-42B7-8332-6C7280FAFFA8}"/>
    <cellStyle name="20% - Accent5 4 4 5 5" xfId="12569" xr:uid="{E32C27AA-8E4C-4B53-8D88-B69F1A1897D1}"/>
    <cellStyle name="20% - Accent5 4 4 6" xfId="12570" xr:uid="{FA19C2D4-1818-43C1-985C-452FDDBD3D31}"/>
    <cellStyle name="20% - Accent5 4 4 6 2" xfId="12571" xr:uid="{2C3460B6-8E06-4E8B-AE1D-9B178EFF6F55}"/>
    <cellStyle name="20% - Accent5 4 4 6 2 2" xfId="12572" xr:uid="{5E95AB51-705B-4729-9136-43B58A85A056}"/>
    <cellStyle name="20% - Accent5 4 4 6 2 2 2" xfId="12573" xr:uid="{AB62C4D2-6FDA-426C-A0A4-F9084288A02A}"/>
    <cellStyle name="20% - Accent5 4 4 6 2 3" xfId="12574" xr:uid="{E576ACEE-4376-4607-8EAB-78C6320FD43C}"/>
    <cellStyle name="20% - Accent5 4 4 6 3" xfId="12575" xr:uid="{6B276A62-F269-4567-93B4-5824B89A423A}"/>
    <cellStyle name="20% - Accent5 4 4 6 3 2" xfId="12576" xr:uid="{410E42C1-4414-4ED6-832F-35A82939453C}"/>
    <cellStyle name="20% - Accent5 4 4 6 4" xfId="12577" xr:uid="{DD81EFA8-61DA-4D4B-9391-BA6FD715434C}"/>
    <cellStyle name="20% - Accent5 4 4 7" xfId="12578" xr:uid="{2F7D44A9-FD17-4E8D-A6DA-DCCBDF424124}"/>
    <cellStyle name="20% - Accent5 4 4 7 2" xfId="12579" xr:uid="{13D9507F-684D-4E1D-8CF8-88AA12C2DE91}"/>
    <cellStyle name="20% - Accent5 4 4 7 2 2" xfId="12580" xr:uid="{03C6C184-A8BC-44A6-AC82-7EF57D204164}"/>
    <cellStyle name="20% - Accent5 4 4 7 3" xfId="12581" xr:uid="{067AAC96-A9D1-4977-A680-68144D5BD3CC}"/>
    <cellStyle name="20% - Accent5 4 4 8" xfId="12582" xr:uid="{9FB90692-1D9F-41D3-B261-EC0CE86BF7AF}"/>
    <cellStyle name="20% - Accent5 4 4 8 2" xfId="12583" xr:uid="{D4AAA135-BEB0-4696-BFF6-DB26024FC964}"/>
    <cellStyle name="20% - Accent5 4 4 9" xfId="12584" xr:uid="{D94B1C25-FA26-412D-9F1D-62BACB2385F0}"/>
    <cellStyle name="20% - Accent5 4 4 9 2" xfId="12585" xr:uid="{4F8E8D71-7931-43F3-A0A7-A417A1C6F4CB}"/>
    <cellStyle name="20% - Accent5 4 5" xfId="12586" xr:uid="{4AB48774-9C0D-4A22-A0AA-C9C16C108C8A}"/>
    <cellStyle name="20% - Accent5 4 5 2" xfId="12587" xr:uid="{D40FA564-4431-4049-A1CC-18B29E49FA29}"/>
    <cellStyle name="20% - Accent5 4 5 2 2" xfId="12588" xr:uid="{83955302-AFD1-49B1-AE65-B0079FEFAA38}"/>
    <cellStyle name="20% - Accent5 4 5 2 2 2" xfId="12589" xr:uid="{8972859A-3DF7-4564-A5B0-2128518D8C53}"/>
    <cellStyle name="20% - Accent5 4 5 2 2 2 2" xfId="12590" xr:uid="{3813C9E5-2EAC-4A8B-B848-87D1C3762691}"/>
    <cellStyle name="20% - Accent5 4 5 2 2 2 2 2" xfId="12591" xr:uid="{A082785B-694A-44CB-AC07-860B393846DE}"/>
    <cellStyle name="20% - Accent5 4 5 2 2 2 3" xfId="12592" xr:uid="{4D040956-B919-4D96-BE4E-5AD933BD1AEB}"/>
    <cellStyle name="20% - Accent5 4 5 2 2 3" xfId="12593" xr:uid="{AE2ECA62-BA56-42D6-BF86-649D3C073C13}"/>
    <cellStyle name="20% - Accent5 4 5 2 2 3 2" xfId="12594" xr:uid="{078054FA-BB9E-47A3-A8F7-D63D19A8FFD8}"/>
    <cellStyle name="20% - Accent5 4 5 2 2 4" xfId="12595" xr:uid="{1E371478-9EE2-42DE-A72E-14B5B5F24735}"/>
    <cellStyle name="20% - Accent5 4 5 2 3" xfId="12596" xr:uid="{97C5AFD6-D168-45E4-9C2C-DA37AFA805D5}"/>
    <cellStyle name="20% - Accent5 4 5 2 3 2" xfId="12597" xr:uid="{ACF6C904-6125-4E68-9F30-FC8CDA0C9980}"/>
    <cellStyle name="20% - Accent5 4 5 2 3 2 2" xfId="12598" xr:uid="{86E46867-19D3-4779-9935-C16A98DAAA64}"/>
    <cellStyle name="20% - Accent5 4 5 2 3 3" xfId="12599" xr:uid="{B81B1109-0F38-4742-B929-DA55EB0EDA32}"/>
    <cellStyle name="20% - Accent5 4 5 2 4" xfId="12600" xr:uid="{A08CF35A-E08F-46F6-BE9B-F8E605744EDA}"/>
    <cellStyle name="20% - Accent5 4 5 2 4 2" xfId="12601" xr:uid="{2BECC97F-2F6B-4F01-BF96-E3485396D716}"/>
    <cellStyle name="20% - Accent5 4 5 2 5" xfId="12602" xr:uid="{3803CE9B-B6B3-4729-A3A3-103D2B9C4A44}"/>
    <cellStyle name="20% - Accent5 4 5 2 5 2" xfId="12603" xr:uid="{F5121AB9-8A8C-4F9D-B3C2-AB5E59E6088B}"/>
    <cellStyle name="20% - Accent5 4 5 2 6" xfId="12604" xr:uid="{E893B94F-A59E-45A3-989E-B6EB958C22D9}"/>
    <cellStyle name="20% - Accent5 4 5 2 7" xfId="12605" xr:uid="{B4B1AF0B-C74F-45C6-8103-126D6530D17B}"/>
    <cellStyle name="20% - Accent5 4 5 3" xfId="12606" xr:uid="{A6D30E34-A9C6-4EBF-ABE2-E4DADBA9E691}"/>
    <cellStyle name="20% - Accent5 4 5 3 2" xfId="12607" xr:uid="{A5BCC80C-E4DE-49E2-8307-A0D246CB4354}"/>
    <cellStyle name="20% - Accent5 4 5 3 2 2" xfId="12608" xr:uid="{F227528C-9485-495B-AF5D-46BE3609E197}"/>
    <cellStyle name="20% - Accent5 4 5 3 2 2 2" xfId="12609" xr:uid="{D3279C38-1CD8-4C06-B9DD-D1689891CCBD}"/>
    <cellStyle name="20% - Accent5 4 5 3 2 2 2 2" xfId="12610" xr:uid="{72518F22-BC10-4E2C-8879-080959558BBC}"/>
    <cellStyle name="20% - Accent5 4 5 3 2 2 3" xfId="12611" xr:uid="{CD9DB729-DE24-4B6F-AD0A-3839FB114AC4}"/>
    <cellStyle name="20% - Accent5 4 5 3 2 3" xfId="12612" xr:uid="{3A343343-41A9-460B-B8BE-1C0BD65F3353}"/>
    <cellStyle name="20% - Accent5 4 5 3 2 3 2" xfId="12613" xr:uid="{A289A544-E74B-463D-A652-D2B21590384A}"/>
    <cellStyle name="20% - Accent5 4 5 3 2 4" xfId="12614" xr:uid="{A428C9D8-FD3F-453D-A3B1-CF9C50F2498C}"/>
    <cellStyle name="20% - Accent5 4 5 3 3" xfId="12615" xr:uid="{8D8914BA-E0D2-4C8D-8F8E-67DB380B619E}"/>
    <cellStyle name="20% - Accent5 4 5 3 3 2" xfId="12616" xr:uid="{1D3C9F25-0AAA-4B0E-9523-D15977F50D04}"/>
    <cellStyle name="20% - Accent5 4 5 3 3 2 2" xfId="12617" xr:uid="{FAAA103E-9472-4A9A-BEA7-E440C181EA11}"/>
    <cellStyle name="20% - Accent5 4 5 3 3 3" xfId="12618" xr:uid="{85D4B75E-7A7A-4FC6-883D-E9D7955C28D2}"/>
    <cellStyle name="20% - Accent5 4 5 3 4" xfId="12619" xr:uid="{D02FA212-F0C3-478D-9013-652A3689F62F}"/>
    <cellStyle name="20% - Accent5 4 5 3 4 2" xfId="12620" xr:uid="{93FE6057-CECC-48F9-A705-FE3F0C071EE0}"/>
    <cellStyle name="20% - Accent5 4 5 3 5" xfId="12621" xr:uid="{0A2439DB-230F-4FC8-9B37-EF6255318362}"/>
    <cellStyle name="20% - Accent5 4 5 4" xfId="12622" xr:uid="{E8AE5DAC-E0F0-4B88-ABDE-12457901BFDA}"/>
    <cellStyle name="20% - Accent5 4 5 4 2" xfId="12623" xr:uid="{2BEB9AF6-3546-433A-87A2-B36654EA9D9A}"/>
    <cellStyle name="20% - Accent5 4 5 4 2 2" xfId="12624" xr:uid="{0C71B552-0262-47B5-9AF7-CCF7E67DAAF4}"/>
    <cellStyle name="20% - Accent5 4 5 4 2 2 2" xfId="12625" xr:uid="{A2484058-E599-4774-A17A-8B8BDD2B7822}"/>
    <cellStyle name="20% - Accent5 4 5 4 2 3" xfId="12626" xr:uid="{21D1C071-DA06-4A0A-82D8-6D12FA2815ED}"/>
    <cellStyle name="20% - Accent5 4 5 4 3" xfId="12627" xr:uid="{1CDE189F-D38D-48B8-82D6-7098C34E6AF1}"/>
    <cellStyle name="20% - Accent5 4 5 4 3 2" xfId="12628" xr:uid="{4F6F79C4-A2E7-4C6F-8926-374C2A8EB119}"/>
    <cellStyle name="20% - Accent5 4 5 4 4" xfId="12629" xr:uid="{F4D00914-EF33-4987-94E0-AAC8A434AC3C}"/>
    <cellStyle name="20% - Accent5 4 5 5" xfId="12630" xr:uid="{72D3AC74-0B69-4DC1-A42D-9DAF32C85AD5}"/>
    <cellStyle name="20% - Accent5 4 5 5 2" xfId="12631" xr:uid="{993DA999-0273-4CD2-8F34-FFD9AC871DD1}"/>
    <cellStyle name="20% - Accent5 4 5 5 2 2" xfId="12632" xr:uid="{3D02A685-DB1D-4EEF-9886-7BA7A4C197BD}"/>
    <cellStyle name="20% - Accent5 4 5 5 3" xfId="12633" xr:uid="{A35C3D70-F97C-48D5-A704-D1EA56CE5381}"/>
    <cellStyle name="20% - Accent5 4 5 6" xfId="12634" xr:uid="{555E5C8D-2555-4642-BAFF-CC1C4A4DBDA5}"/>
    <cellStyle name="20% - Accent5 4 5 6 2" xfId="12635" xr:uid="{D1027AF6-4AB3-421D-AC89-D6465A722176}"/>
    <cellStyle name="20% - Accent5 4 5 7" xfId="12636" xr:uid="{F5E08FFE-8FFE-47AA-A49E-9CB2ABECBF33}"/>
    <cellStyle name="20% - Accent5 4 5 7 2" xfId="12637" xr:uid="{FF125709-627B-4A9D-B17A-66A51438882C}"/>
    <cellStyle name="20% - Accent5 4 5 8" xfId="12638" xr:uid="{FE130FF5-0C1C-4A0D-9F64-B14974997986}"/>
    <cellStyle name="20% - Accent5 4 5 9" xfId="12639" xr:uid="{FD928076-D936-4A56-8F07-7FEC51055BA8}"/>
    <cellStyle name="20% - Accent5 4 6" xfId="12640" xr:uid="{361E803B-8C5E-46EA-A3BD-1AC7C9BBFA64}"/>
    <cellStyle name="20% - Accent5 4 6 2" xfId="12641" xr:uid="{DFF9B557-B097-49F3-B1FF-B02A505FB71E}"/>
    <cellStyle name="20% - Accent5 4 6 2 2" xfId="12642" xr:uid="{4DB325F6-63D2-48CE-A123-5454EA9A633A}"/>
    <cellStyle name="20% - Accent5 4 6 2 2 2" xfId="12643" xr:uid="{AAC4804C-49BA-4740-9502-420539001C68}"/>
    <cellStyle name="20% - Accent5 4 6 2 2 2 2" xfId="12644" xr:uid="{B381B777-C8FB-4EA6-94F1-C060108385E6}"/>
    <cellStyle name="20% - Accent5 4 6 2 2 2 2 2" xfId="12645" xr:uid="{E8EDC692-7129-41F1-BED7-4FF138DE1564}"/>
    <cellStyle name="20% - Accent5 4 6 2 2 2 3" xfId="12646" xr:uid="{E6094EFB-7374-41C4-8BFA-196773EBD56C}"/>
    <cellStyle name="20% - Accent5 4 6 2 2 3" xfId="12647" xr:uid="{36E83437-ABAE-4A34-8117-800DA3B9BD6B}"/>
    <cellStyle name="20% - Accent5 4 6 2 2 3 2" xfId="12648" xr:uid="{68904920-5F5B-492B-9C50-F8A0C2DDD747}"/>
    <cellStyle name="20% - Accent5 4 6 2 2 4" xfId="12649" xr:uid="{15AA701A-2C97-43F1-9091-7233F0E0B3C1}"/>
    <cellStyle name="20% - Accent5 4 6 2 3" xfId="12650" xr:uid="{79218709-D435-4499-8DCB-19ECF4793C45}"/>
    <cellStyle name="20% - Accent5 4 6 2 3 2" xfId="12651" xr:uid="{C21948AB-6E1B-4214-84E4-026AB092B8BC}"/>
    <cellStyle name="20% - Accent5 4 6 2 3 2 2" xfId="12652" xr:uid="{AC311C3A-B4EA-47AB-8E51-9CC1E02914D5}"/>
    <cellStyle name="20% - Accent5 4 6 2 3 3" xfId="12653" xr:uid="{EE8ECA84-1F55-4A16-A9E2-408ED82B8995}"/>
    <cellStyle name="20% - Accent5 4 6 2 4" xfId="12654" xr:uid="{6D9E9D8B-D3EE-443B-A993-AD0BD71A93AE}"/>
    <cellStyle name="20% - Accent5 4 6 2 4 2" xfId="12655" xr:uid="{9FDF0A76-89A2-4B4E-AA1D-F77B76535059}"/>
    <cellStyle name="20% - Accent5 4 6 2 5" xfId="12656" xr:uid="{8C5FE1E0-5170-4FBE-82B2-D56D3A988883}"/>
    <cellStyle name="20% - Accent5 4 6 3" xfId="12657" xr:uid="{27BF7765-564B-4692-A742-059D6DDBF7B4}"/>
    <cellStyle name="20% - Accent5 4 6 3 2" xfId="12658" xr:uid="{89BE72B1-0CD4-4F59-81FA-9D9573F5D230}"/>
    <cellStyle name="20% - Accent5 4 6 3 2 2" xfId="12659" xr:uid="{D3DFE670-C1D1-4551-A56F-6DE3E1CC9230}"/>
    <cellStyle name="20% - Accent5 4 6 3 2 2 2" xfId="12660" xr:uid="{095C2310-8C6C-47A9-B3A0-DF5086A35E83}"/>
    <cellStyle name="20% - Accent5 4 6 3 2 3" xfId="12661" xr:uid="{53CAE11D-A845-4BBA-875F-70E0BB292882}"/>
    <cellStyle name="20% - Accent5 4 6 3 3" xfId="12662" xr:uid="{26D3105F-AADA-4249-B606-608173581291}"/>
    <cellStyle name="20% - Accent5 4 6 3 3 2" xfId="12663" xr:uid="{74CC6707-61DF-46A9-AA15-38056A88CC38}"/>
    <cellStyle name="20% - Accent5 4 6 3 4" xfId="12664" xr:uid="{48582D41-96AD-42E3-A2AC-66B8FE672081}"/>
    <cellStyle name="20% - Accent5 4 6 4" xfId="12665" xr:uid="{2C9E3F8F-4320-4FA8-94B0-857DA1686A09}"/>
    <cellStyle name="20% - Accent5 4 6 4 2" xfId="12666" xr:uid="{F0E890B0-6CFD-482D-BA60-0583191491F5}"/>
    <cellStyle name="20% - Accent5 4 6 4 2 2" xfId="12667" xr:uid="{31BCDA04-4CBE-46F3-987E-97FC529A58A6}"/>
    <cellStyle name="20% - Accent5 4 6 4 3" xfId="12668" xr:uid="{BD9CFC0D-37CF-48AF-9A61-A09EEF52941C}"/>
    <cellStyle name="20% - Accent5 4 6 5" xfId="12669" xr:uid="{6CA67658-DBC3-4D68-AA9E-D34FD27840B0}"/>
    <cellStyle name="20% - Accent5 4 6 5 2" xfId="12670" xr:uid="{1A850FEC-436F-413E-A11B-76C20C2027AA}"/>
    <cellStyle name="20% - Accent5 4 6 6" xfId="12671" xr:uid="{53D9CD9B-5F10-47DD-B9A5-F33C8A81F21D}"/>
    <cellStyle name="20% - Accent5 4 6 6 2" xfId="12672" xr:uid="{3D1EF6BF-FC17-4EA7-8FEC-FB399B7A0217}"/>
    <cellStyle name="20% - Accent5 4 6 7" xfId="12673" xr:uid="{5E3B869D-C58D-46A5-BA7F-499036B8BEE3}"/>
    <cellStyle name="20% - Accent5 4 6 8" xfId="12674" xr:uid="{EED8E48C-8B8B-48E2-BF33-F7BA28C96931}"/>
    <cellStyle name="20% - Accent5 4 7" xfId="12675" xr:uid="{908B897E-4813-4086-AAB3-2A126190F1A6}"/>
    <cellStyle name="20% - Accent5 4 7 2" xfId="12676" xr:uid="{5F5A1170-8033-4552-9F29-948630D7ACB8}"/>
    <cellStyle name="20% - Accent5 4 7 2 2" xfId="12677" xr:uid="{3B1621A7-83E1-42A4-8608-040BB0351DF8}"/>
    <cellStyle name="20% - Accent5 4 7 2 2 2" xfId="12678" xr:uid="{B16BFA35-9CB7-49FD-889F-5B94E67D47DA}"/>
    <cellStyle name="20% - Accent5 4 7 2 2 2 2" xfId="12679" xr:uid="{E00DD96A-4F74-4E7E-AF99-8051502EB99B}"/>
    <cellStyle name="20% - Accent5 4 7 2 2 3" xfId="12680" xr:uid="{5B708B36-0E6D-4F34-912A-E2889037E593}"/>
    <cellStyle name="20% - Accent5 4 7 2 3" xfId="12681" xr:uid="{8BB984B3-6641-42AC-847A-12ADB4E73ABF}"/>
    <cellStyle name="20% - Accent5 4 7 2 3 2" xfId="12682" xr:uid="{2829513C-EFC9-42C8-8EF2-B2B49BA4D52D}"/>
    <cellStyle name="20% - Accent5 4 7 2 4" xfId="12683" xr:uid="{13AACB0F-1F6A-4B26-B937-2E7F5729CC97}"/>
    <cellStyle name="20% - Accent5 4 7 3" xfId="12684" xr:uid="{E8EBE640-5904-438E-A564-EDE75F2CDFEA}"/>
    <cellStyle name="20% - Accent5 4 7 3 2" xfId="12685" xr:uid="{C9061A9C-56B4-4D3D-A954-509C1DE2BD2A}"/>
    <cellStyle name="20% - Accent5 4 7 3 2 2" xfId="12686" xr:uid="{919E0A57-47C6-4F1F-82DC-32F9E2BFF2D4}"/>
    <cellStyle name="20% - Accent5 4 7 3 3" xfId="12687" xr:uid="{76452DFD-DE99-4B28-B7F9-450AFE729533}"/>
    <cellStyle name="20% - Accent5 4 7 4" xfId="12688" xr:uid="{14883F56-7891-414D-AC1F-961152F88DFA}"/>
    <cellStyle name="20% - Accent5 4 7 4 2" xfId="12689" xr:uid="{427C5AD5-F189-4ED6-B880-1EFA8D6808BF}"/>
    <cellStyle name="20% - Accent5 4 7 5" xfId="12690" xr:uid="{4AFC6441-5B92-4962-BCEC-C73763103780}"/>
    <cellStyle name="20% - Accent5 4 8" xfId="12691" xr:uid="{8AB7AE14-36D4-48BC-B929-D80B4F704568}"/>
    <cellStyle name="20% - Accent5 4 8 2" xfId="12692" xr:uid="{51EE8909-F36E-4D4C-9B91-D23769913F4E}"/>
    <cellStyle name="20% - Accent5 4 8 2 2" xfId="12693" xr:uid="{5DB3F692-9204-4750-873B-3170F07C4947}"/>
    <cellStyle name="20% - Accent5 4 8 2 2 2" xfId="12694" xr:uid="{8CC9CD3E-797C-4A66-AC9B-7ACFD45E5201}"/>
    <cellStyle name="20% - Accent5 4 8 2 2 2 2" xfId="12695" xr:uid="{F8CB74B5-B7FE-453E-A84A-EC3C4C3D1936}"/>
    <cellStyle name="20% - Accent5 4 8 2 2 3" xfId="12696" xr:uid="{A32F9D25-5860-480F-8671-331B30D1CD04}"/>
    <cellStyle name="20% - Accent5 4 8 2 3" xfId="12697" xr:uid="{FA9051F9-1092-4ADA-90A6-7FFD5C7E09CE}"/>
    <cellStyle name="20% - Accent5 4 8 2 3 2" xfId="12698" xr:uid="{39CCF2F3-9834-477B-829D-E952C5D76A50}"/>
    <cellStyle name="20% - Accent5 4 8 2 4" xfId="12699" xr:uid="{BA133319-AF5D-4023-BB67-939D0BA76843}"/>
    <cellStyle name="20% - Accent5 4 8 3" xfId="12700" xr:uid="{405FCBC9-CECE-4692-A408-F2CF8A26E483}"/>
    <cellStyle name="20% - Accent5 4 8 3 2" xfId="12701" xr:uid="{39BB9682-07E1-48AD-BAE0-EA89E2CE84F9}"/>
    <cellStyle name="20% - Accent5 4 8 3 2 2" xfId="12702" xr:uid="{B34697C8-B17F-47DE-AE03-618FE041B733}"/>
    <cellStyle name="20% - Accent5 4 8 3 3" xfId="12703" xr:uid="{8D49B5D7-5A77-4EBF-AF5B-2EBDA0F872EE}"/>
    <cellStyle name="20% - Accent5 4 8 4" xfId="12704" xr:uid="{C2AA389E-230A-475C-8B7C-29A896A8744C}"/>
    <cellStyle name="20% - Accent5 4 8 4 2" xfId="12705" xr:uid="{75BB90FF-7A9F-4704-A94B-F38CB514C377}"/>
    <cellStyle name="20% - Accent5 4 8 5" xfId="12706" xr:uid="{9695DC27-3897-4AEC-8972-828ED58ACCC8}"/>
    <cellStyle name="20% - Accent5 4 9" xfId="12707" xr:uid="{B51AFDA8-60DC-4B30-B053-894E27F8E4DC}"/>
    <cellStyle name="20% - Accent5 4 9 2" xfId="12708" xr:uid="{F34CA684-12F3-4B68-BBA3-FECB1A184326}"/>
    <cellStyle name="20% - Accent5 4 9 2 2" xfId="12709" xr:uid="{B5268A10-E431-4944-A59E-20D346B72680}"/>
    <cellStyle name="20% - Accent5 4 9 2 2 2" xfId="12710" xr:uid="{74E110A9-AFF7-4FCC-A3C9-3CAEFB70B8C0}"/>
    <cellStyle name="20% - Accent5 4 9 2 2 2 2" xfId="12711" xr:uid="{AC63CA22-AEB5-4358-A6BD-DA5FD1B78718}"/>
    <cellStyle name="20% - Accent5 4 9 2 2 3" xfId="12712" xr:uid="{825A49B8-ECA6-4298-BACF-F44A14F243C7}"/>
    <cellStyle name="20% - Accent5 4 9 2 3" xfId="12713" xr:uid="{5CC83541-A372-45B0-B8BD-0A4CE08D75C0}"/>
    <cellStyle name="20% - Accent5 4 9 2 3 2" xfId="12714" xr:uid="{8482245E-D734-45FA-9BE6-957672BD9463}"/>
    <cellStyle name="20% - Accent5 4 9 2 4" xfId="12715" xr:uid="{8707715C-90D9-4973-B55A-E342E58B4AD5}"/>
    <cellStyle name="20% - Accent5 4 9 3" xfId="12716" xr:uid="{60F6D69C-94CC-49B4-8B18-390FC3848A01}"/>
    <cellStyle name="20% - Accent5 4 9 3 2" xfId="12717" xr:uid="{22A10AF0-C0AD-4B22-99EB-DA789CD789C2}"/>
    <cellStyle name="20% - Accent5 4 9 3 2 2" xfId="12718" xr:uid="{0D9B0E25-D317-474A-9C77-72366EE0843E}"/>
    <cellStyle name="20% - Accent5 4 9 3 3" xfId="12719" xr:uid="{D387ABD6-94CE-4FDF-ABBA-3009D80A0A1D}"/>
    <cellStyle name="20% - Accent5 4 9 4" xfId="12720" xr:uid="{AA0F51EC-A00A-4EAE-91A1-5B20140E81CE}"/>
    <cellStyle name="20% - Accent5 4 9 4 2" xfId="12721" xr:uid="{A5CF4DA1-5859-45CC-9A61-EEF07FC630A4}"/>
    <cellStyle name="20% - Accent5 4 9 5" xfId="12722" xr:uid="{4203CAD1-4C21-46BB-90FD-159B5919DE89}"/>
    <cellStyle name="20% - Accent5 4_Asset Register (new)" xfId="12723" xr:uid="{14285702-7509-4672-A14B-111427EECEAF}"/>
    <cellStyle name="20% - Accent5 5" xfId="12724" xr:uid="{A89EF804-66EB-406A-ACB5-CF99CA5C1859}"/>
    <cellStyle name="20% - Accent5 5 10" xfId="12725" xr:uid="{3DE5A9FB-46D9-46D1-8DB5-31F90C869C49}"/>
    <cellStyle name="20% - Accent5 5 10 2" xfId="12726" xr:uid="{D8A73553-072D-4A4B-A822-83FAE8103745}"/>
    <cellStyle name="20% - Accent5 5 11" xfId="12727" xr:uid="{B6E2D5EF-5E5E-47CA-9762-39EDF8282113}"/>
    <cellStyle name="20% - Accent5 5 12" xfId="12728" xr:uid="{91822DA9-E68F-4521-8A7F-988696D1F758}"/>
    <cellStyle name="20% - Accent5 5 2" xfId="12729" xr:uid="{61CD732D-847D-45CE-A2FE-1B08557ADD72}"/>
    <cellStyle name="20% - Accent5 5 2 10" xfId="12730" xr:uid="{ECD48B49-8E86-4A2A-B154-F739BE9FFA7B}"/>
    <cellStyle name="20% - Accent5 5 2 11" xfId="12731" xr:uid="{BFA9FB25-7597-426D-A6EA-130B2106DBBC}"/>
    <cellStyle name="20% - Accent5 5 2 2" xfId="12732" xr:uid="{C121823B-D801-40C0-BFDA-79F8DDD08E50}"/>
    <cellStyle name="20% - Accent5 5 2 2 2" xfId="12733" xr:uid="{C7EDDBDD-F309-4D9C-B60E-39BEC23CDEFC}"/>
    <cellStyle name="20% - Accent5 5 2 2 2 2" xfId="12734" xr:uid="{6E7E7B7C-716C-420C-9524-C453E45A61A8}"/>
    <cellStyle name="20% - Accent5 5 2 2 2 2 2" xfId="12735" xr:uid="{BDE83CB9-CA2A-478D-9B56-F01B7074D28A}"/>
    <cellStyle name="20% - Accent5 5 2 2 2 2 2 2" xfId="12736" xr:uid="{56A4810C-8861-4656-9D1F-2B9591A69021}"/>
    <cellStyle name="20% - Accent5 5 2 2 2 2 3" xfId="12737" xr:uid="{F05B3275-0713-47EC-AAAE-008482021A3F}"/>
    <cellStyle name="20% - Accent5 5 2 2 2 3" xfId="12738" xr:uid="{BBFC5C92-6B0B-4B7E-8C04-D386D8A7F915}"/>
    <cellStyle name="20% - Accent5 5 2 2 2 3 2" xfId="12739" xr:uid="{581B6094-2A6D-44C1-808E-797DE3B7ABCC}"/>
    <cellStyle name="20% - Accent5 5 2 2 2 4" xfId="12740" xr:uid="{75D3E811-10AF-4949-A730-24DF7661CB68}"/>
    <cellStyle name="20% - Accent5 5 2 2 2 5" xfId="12741" xr:uid="{D0758A53-CD3C-4C8A-8AA0-BB43A2D3BF5D}"/>
    <cellStyle name="20% - Accent5 5 2 2 3" xfId="12742" xr:uid="{B3337665-3999-40FB-B075-E5B9C3582811}"/>
    <cellStyle name="20% - Accent5 5 2 2 3 2" xfId="12743" xr:uid="{9681FA70-1940-41E6-ABCA-1A6FFC7C2EA9}"/>
    <cellStyle name="20% - Accent5 5 2 2 3 2 2" xfId="12744" xr:uid="{24BA29BC-2AE0-411C-9AC6-161B9AA41011}"/>
    <cellStyle name="20% - Accent5 5 2 2 3 3" xfId="12745" xr:uid="{80BFD031-5C3F-4408-A529-54F855BA9B74}"/>
    <cellStyle name="20% - Accent5 5 2 2 4" xfId="12746" xr:uid="{0045523F-1062-489D-93AB-C4950075BE32}"/>
    <cellStyle name="20% - Accent5 5 2 2 4 2" xfId="12747" xr:uid="{1C23F428-0000-43D8-AA43-469B5B204AA6}"/>
    <cellStyle name="20% - Accent5 5 2 2 5" xfId="12748" xr:uid="{DC4493FD-2A53-4EBA-BBE3-63EDD7F26CD7}"/>
    <cellStyle name="20% - Accent5 5 2 2 5 2" xfId="12749" xr:uid="{23A78EE7-02FD-4F71-9EC9-A4D2BAEBC99B}"/>
    <cellStyle name="20% - Accent5 5 2 2 6" xfId="12750" xr:uid="{0DF3B6BB-7D94-45EB-B49A-46C193A5F6B9}"/>
    <cellStyle name="20% - Accent5 5 2 2 7" xfId="12751" xr:uid="{DDFC48CF-105B-4AFA-B93F-C97527342344}"/>
    <cellStyle name="20% - Accent5 5 2 3" xfId="12752" xr:uid="{3911CC6C-9E3D-4F32-AC74-F37A4C20E18B}"/>
    <cellStyle name="20% - Accent5 5 2 3 2" xfId="12753" xr:uid="{C8EF75F1-4962-4E8E-8DCA-7FBE38D0C03A}"/>
    <cellStyle name="20% - Accent5 5 2 3 2 2" xfId="12754" xr:uid="{65F5C724-ADE7-4064-A726-29530C698B17}"/>
    <cellStyle name="20% - Accent5 5 2 3 2 2 2" xfId="12755" xr:uid="{DEF6DBD2-C30A-4669-8B28-23140D30D529}"/>
    <cellStyle name="20% - Accent5 5 2 3 2 2 2 2" xfId="12756" xr:uid="{FFBDA236-03EA-420C-9E96-948ADF902F23}"/>
    <cellStyle name="20% - Accent5 5 2 3 2 2 3" xfId="12757" xr:uid="{81E6E23A-FBC0-48DE-A806-09F9C9FFD3DF}"/>
    <cellStyle name="20% - Accent5 5 2 3 2 3" xfId="12758" xr:uid="{0B4F7378-B6C7-4611-B0F3-E3C5F481A988}"/>
    <cellStyle name="20% - Accent5 5 2 3 2 3 2" xfId="12759" xr:uid="{D7580A00-B43D-4F7E-BDF6-A453B2AEA53F}"/>
    <cellStyle name="20% - Accent5 5 2 3 2 4" xfId="12760" xr:uid="{C496D56D-4ECD-4187-ABEC-504C665D6521}"/>
    <cellStyle name="20% - Accent5 5 2 3 2 5" xfId="12761" xr:uid="{193DB9A3-5CD3-41B5-872E-623EEF925D0E}"/>
    <cellStyle name="20% - Accent5 5 2 3 3" xfId="12762" xr:uid="{9EB9D5F7-CEE8-49C4-BE91-A77CD0A07CA3}"/>
    <cellStyle name="20% - Accent5 5 2 3 3 2" xfId="12763" xr:uid="{2F3A19E6-7C9E-4207-858E-BB8B55842614}"/>
    <cellStyle name="20% - Accent5 5 2 3 3 2 2" xfId="12764" xr:uid="{76534053-A5F1-4A25-96E0-97B483DABA52}"/>
    <cellStyle name="20% - Accent5 5 2 3 3 3" xfId="12765" xr:uid="{F80FAE43-F575-47D7-8AA3-B0238E26C1BE}"/>
    <cellStyle name="20% - Accent5 5 2 3 4" xfId="12766" xr:uid="{3CB0D971-D66F-4ED5-99D7-5BAEAD2C941C}"/>
    <cellStyle name="20% - Accent5 5 2 3 4 2" xfId="12767" xr:uid="{0A6D913E-568D-4415-A334-C5E61BB8F0FC}"/>
    <cellStyle name="20% - Accent5 5 2 3 5" xfId="12768" xr:uid="{96DCB65E-4920-4640-9881-9E848CE796A4}"/>
    <cellStyle name="20% - Accent5 5 2 3 6" xfId="12769" xr:uid="{CB720598-7FC7-4DE8-865F-D5828BD76B14}"/>
    <cellStyle name="20% - Accent5 5 2 4" xfId="12770" xr:uid="{B23167CC-061E-4EA3-A1C0-B9F24D50C8DF}"/>
    <cellStyle name="20% - Accent5 5 2 4 2" xfId="12771" xr:uid="{443B7D10-3476-47EE-9733-E45FD4E2D30E}"/>
    <cellStyle name="20% - Accent5 5 2 4 2 2" xfId="12772" xr:uid="{7267619B-EED5-42BE-A21D-7E4F1D4289EC}"/>
    <cellStyle name="20% - Accent5 5 2 4 2 2 2" xfId="12773" xr:uid="{801F1173-913E-4EF6-A041-59243556FD34}"/>
    <cellStyle name="20% - Accent5 5 2 4 2 2 2 2" xfId="12774" xr:uid="{2DEB7A41-8A45-4A65-890C-A0BDB08F0828}"/>
    <cellStyle name="20% - Accent5 5 2 4 2 2 3" xfId="12775" xr:uid="{4E884A44-C9A5-47E9-A436-A133209031BC}"/>
    <cellStyle name="20% - Accent5 5 2 4 2 3" xfId="12776" xr:uid="{D53916F4-8FD1-4281-9E96-925B3DDC541A}"/>
    <cellStyle name="20% - Accent5 5 2 4 2 3 2" xfId="12777" xr:uid="{6B200E56-07B1-4784-9E31-F7407BEC477E}"/>
    <cellStyle name="20% - Accent5 5 2 4 2 4" xfId="12778" xr:uid="{E1A2EFD2-22BA-4F38-8295-73A9AD6EF76C}"/>
    <cellStyle name="20% - Accent5 5 2 4 3" xfId="12779" xr:uid="{11EC01AC-7CB6-4A5F-AE15-636880FCB5BC}"/>
    <cellStyle name="20% - Accent5 5 2 4 3 2" xfId="12780" xr:uid="{9614E964-2381-4538-B63A-8BC67133E8BF}"/>
    <cellStyle name="20% - Accent5 5 2 4 3 2 2" xfId="12781" xr:uid="{56FC18D1-5771-456B-8B4D-970B7AE48151}"/>
    <cellStyle name="20% - Accent5 5 2 4 3 3" xfId="12782" xr:uid="{6DFB6605-16E9-4034-90D5-AF5896DE3129}"/>
    <cellStyle name="20% - Accent5 5 2 4 4" xfId="12783" xr:uid="{96E33A22-21EF-4A39-8086-139F48B11319}"/>
    <cellStyle name="20% - Accent5 5 2 4 4 2" xfId="12784" xr:uid="{DF622D6D-E652-4A75-B286-8F3B547B0D9E}"/>
    <cellStyle name="20% - Accent5 5 2 4 5" xfId="12785" xr:uid="{7280AF6A-1973-4EB2-BB9C-7857CD115321}"/>
    <cellStyle name="20% - Accent5 5 2 4 6" xfId="12786" xr:uid="{25B6D1F3-0D70-42B3-9C50-9715322283A9}"/>
    <cellStyle name="20% - Accent5 5 2 5" xfId="12787" xr:uid="{6C26C9E7-A4DA-49D3-A897-5D86EE022B7C}"/>
    <cellStyle name="20% - Accent5 5 2 5 2" xfId="12788" xr:uid="{E7FC2224-8F4C-4682-B2F1-08243379BAAE}"/>
    <cellStyle name="20% - Accent5 5 2 5 2 2" xfId="12789" xr:uid="{266826B0-0A56-4331-A717-6565833B1F92}"/>
    <cellStyle name="20% - Accent5 5 2 5 2 2 2" xfId="12790" xr:uid="{ECF22EEC-95A6-431B-BE83-DD155F42BD42}"/>
    <cellStyle name="20% - Accent5 5 2 5 2 2 2 2" xfId="12791" xr:uid="{2326EDE1-F8CC-4E5A-9C47-B363F57E18E6}"/>
    <cellStyle name="20% - Accent5 5 2 5 2 2 3" xfId="12792" xr:uid="{550CE704-E9AE-4B79-B84B-E0F4E0A88541}"/>
    <cellStyle name="20% - Accent5 5 2 5 2 3" xfId="12793" xr:uid="{E7E9DEEB-C584-4B5E-A57F-CC80DAF6FC51}"/>
    <cellStyle name="20% - Accent5 5 2 5 2 3 2" xfId="12794" xr:uid="{28EA8CF2-AAF0-4372-A49D-70ADC46636F0}"/>
    <cellStyle name="20% - Accent5 5 2 5 2 4" xfId="12795" xr:uid="{103B6F80-8574-4D12-BA4D-121B40533E22}"/>
    <cellStyle name="20% - Accent5 5 2 5 3" xfId="12796" xr:uid="{3CC36F00-7C0F-444C-A2BA-4349133E63A1}"/>
    <cellStyle name="20% - Accent5 5 2 5 3 2" xfId="12797" xr:uid="{1C69BED8-A500-4A74-88EE-5F6640F51CC2}"/>
    <cellStyle name="20% - Accent5 5 2 5 3 2 2" xfId="12798" xr:uid="{77FD34FC-8448-41E1-A235-21C7B759C4E7}"/>
    <cellStyle name="20% - Accent5 5 2 5 3 3" xfId="12799" xr:uid="{05EB4274-007B-4342-9A3F-E03C19D7E073}"/>
    <cellStyle name="20% - Accent5 5 2 5 4" xfId="12800" xr:uid="{D0461CF9-0AC8-4453-B207-A8E9C2E99AD6}"/>
    <cellStyle name="20% - Accent5 5 2 5 4 2" xfId="12801" xr:uid="{FA5E9205-5CAD-4A43-846C-902645B2038E}"/>
    <cellStyle name="20% - Accent5 5 2 5 5" xfId="12802" xr:uid="{C3C06B66-77B6-4D7F-8A9C-6D9863AE9E72}"/>
    <cellStyle name="20% - Accent5 5 2 6" xfId="12803" xr:uid="{C62EE887-FD91-45B7-ADFF-EB313810B149}"/>
    <cellStyle name="20% - Accent5 5 2 6 2" xfId="12804" xr:uid="{D16DF5AD-B5C0-4404-A9E0-7E8D3DA04A4D}"/>
    <cellStyle name="20% - Accent5 5 2 6 2 2" xfId="12805" xr:uid="{1ACA099D-B95D-420C-A6E2-6C707E80F75F}"/>
    <cellStyle name="20% - Accent5 5 2 6 2 2 2" xfId="12806" xr:uid="{AB8FA224-3328-43EA-B527-E8B561E2AA42}"/>
    <cellStyle name="20% - Accent5 5 2 6 2 3" xfId="12807" xr:uid="{68BF8630-FF34-4DF0-8C7E-8DF665789E5C}"/>
    <cellStyle name="20% - Accent5 5 2 6 3" xfId="12808" xr:uid="{DFC78295-E015-430B-8287-CE1369737A48}"/>
    <cellStyle name="20% - Accent5 5 2 6 3 2" xfId="12809" xr:uid="{95AE5D30-7103-4185-946D-9D255BA3CB75}"/>
    <cellStyle name="20% - Accent5 5 2 6 4" xfId="12810" xr:uid="{5D821B63-9F5B-4D00-B945-9367B913C09D}"/>
    <cellStyle name="20% - Accent5 5 2 7" xfId="12811" xr:uid="{3D2F3012-66E3-4491-8ABF-394625F73361}"/>
    <cellStyle name="20% - Accent5 5 2 7 2" xfId="12812" xr:uid="{412B9E7F-8CF7-4A1A-9897-CF8F326D16CF}"/>
    <cellStyle name="20% - Accent5 5 2 7 2 2" xfId="12813" xr:uid="{2E67E636-D400-4294-9B9D-3DBB47EA3274}"/>
    <cellStyle name="20% - Accent5 5 2 7 3" xfId="12814" xr:uid="{08DF32A4-77A1-405B-B93C-2F8DCD58E93E}"/>
    <cellStyle name="20% - Accent5 5 2 8" xfId="12815" xr:uid="{925E4C19-0B22-4FD2-A8B5-EBFE074E13D9}"/>
    <cellStyle name="20% - Accent5 5 2 8 2" xfId="12816" xr:uid="{B7296359-AF70-4247-A45B-067DB0024789}"/>
    <cellStyle name="20% - Accent5 5 2 9" xfId="12817" xr:uid="{85C67F94-0B88-4EA3-B30E-A5F949742817}"/>
    <cellStyle name="20% - Accent5 5 2 9 2" xfId="12818" xr:uid="{2F72B119-A2DF-4B52-91DF-0ABFE5790EAA}"/>
    <cellStyle name="20% - Accent5 5 3" xfId="12819" xr:uid="{B975DD89-6420-4758-AF3C-95C93C3B6D53}"/>
    <cellStyle name="20% - Accent5 5 3 2" xfId="12820" xr:uid="{DBBEEDA2-E0AF-4F8A-9BC2-35151DB2653C}"/>
    <cellStyle name="20% - Accent5 5 3 2 2" xfId="12821" xr:uid="{300E82A7-25CD-4098-8161-9A9DEC11AACB}"/>
    <cellStyle name="20% - Accent5 5 3 2 2 2" xfId="12822" xr:uid="{A68CF2AF-8CDF-47E8-A057-22CEC9C1949D}"/>
    <cellStyle name="20% - Accent5 5 3 2 2 2 2" xfId="12823" xr:uid="{94952C2A-4EC1-4E7D-86C0-59CE3AD1C2E3}"/>
    <cellStyle name="20% - Accent5 5 3 2 2 3" xfId="12824" xr:uid="{9D3DFFB9-4195-46C4-B37A-9F1C2558B558}"/>
    <cellStyle name="20% - Accent5 5 3 2 3" xfId="12825" xr:uid="{3C5FE72E-5BEB-44FD-A5F6-0FF6885947A3}"/>
    <cellStyle name="20% - Accent5 5 3 2 3 2" xfId="12826" xr:uid="{0D0982F4-1C2B-4C2C-9658-5D0B5B4AC37E}"/>
    <cellStyle name="20% - Accent5 5 3 2 4" xfId="12827" xr:uid="{F9B9A4AF-BFE2-48A5-91E3-30217DA446EC}"/>
    <cellStyle name="20% - Accent5 5 3 2 5" xfId="12828" xr:uid="{F0FCF0EE-29AC-4443-870B-786973A9CED0}"/>
    <cellStyle name="20% - Accent5 5 3 3" xfId="12829" xr:uid="{8ADEF7F3-FA43-4D35-94B1-0222E9A551E2}"/>
    <cellStyle name="20% - Accent5 5 3 3 2" xfId="12830" xr:uid="{8C5EF1BB-C8E7-48B8-A132-6A488D290B3F}"/>
    <cellStyle name="20% - Accent5 5 3 3 2 2" xfId="12831" xr:uid="{23CE65A3-84AC-43A3-8C6B-E0BE313BB72F}"/>
    <cellStyle name="20% - Accent5 5 3 3 3" xfId="12832" xr:uid="{1F0C2FD8-79C8-498C-9209-7D1C594D0932}"/>
    <cellStyle name="20% - Accent5 5 3 4" xfId="12833" xr:uid="{98D00E12-1743-4401-802C-667BAA3F122B}"/>
    <cellStyle name="20% - Accent5 5 3 4 2" xfId="12834" xr:uid="{71643C15-3951-45A6-90EE-8A1C7798A526}"/>
    <cellStyle name="20% - Accent5 5 3 5" xfId="12835" xr:uid="{4E16E68F-2AF1-42F7-AE68-93E1B593EEEC}"/>
    <cellStyle name="20% - Accent5 5 3 5 2" xfId="12836" xr:uid="{60170AC2-9BD4-410B-859F-953C788D9AB1}"/>
    <cellStyle name="20% - Accent5 5 3 6" xfId="12837" xr:uid="{2A27DA62-EA70-448F-8FDF-B5980C434C6D}"/>
    <cellStyle name="20% - Accent5 5 3 7" xfId="12838" xr:uid="{EBEE7862-955F-4558-8172-F889807C7FE0}"/>
    <cellStyle name="20% - Accent5 5 4" xfId="12839" xr:uid="{106A7417-4B54-4791-9E1D-D59801D4A79D}"/>
    <cellStyle name="20% - Accent5 5 4 2" xfId="12840" xr:uid="{AA95CE6D-6DB3-4D67-98DF-5766EF65D0C9}"/>
    <cellStyle name="20% - Accent5 5 4 2 2" xfId="12841" xr:uid="{D3830658-9A8C-4954-9AB1-4A3B71DCF6BD}"/>
    <cellStyle name="20% - Accent5 5 4 2 2 2" xfId="12842" xr:uid="{8A315F3B-AEC7-4963-B258-3BBA069A47A9}"/>
    <cellStyle name="20% - Accent5 5 4 2 2 2 2" xfId="12843" xr:uid="{2FD06CA9-799E-4772-8C59-E8F606DBF6E5}"/>
    <cellStyle name="20% - Accent5 5 4 2 2 3" xfId="12844" xr:uid="{9F0A79CD-120B-47F1-BD7A-B143C2D6E06F}"/>
    <cellStyle name="20% - Accent5 5 4 2 3" xfId="12845" xr:uid="{EA3107E5-09A1-4916-B03E-E884A219E312}"/>
    <cellStyle name="20% - Accent5 5 4 2 3 2" xfId="12846" xr:uid="{4B4A5C03-AC57-43E9-8BF6-143572F6798E}"/>
    <cellStyle name="20% - Accent5 5 4 2 4" xfId="12847" xr:uid="{0F5D19B0-9750-4CD0-8CFD-68C44761E65E}"/>
    <cellStyle name="20% - Accent5 5 4 2 5" xfId="12848" xr:uid="{55B9D980-487B-4600-8D77-58237F62542F}"/>
    <cellStyle name="20% - Accent5 5 4 3" xfId="12849" xr:uid="{7672EDFB-EFE8-411F-AE5F-06C6540D94E7}"/>
    <cellStyle name="20% - Accent5 5 4 3 2" xfId="12850" xr:uid="{240D6C0B-1E22-4F08-A602-4F0AF908647E}"/>
    <cellStyle name="20% - Accent5 5 4 3 2 2" xfId="12851" xr:uid="{6F639182-3AFD-478A-A455-F5B35F3518FC}"/>
    <cellStyle name="20% - Accent5 5 4 3 3" xfId="12852" xr:uid="{911F8F28-5FA2-4DC1-BBD3-2AE0F0FC1904}"/>
    <cellStyle name="20% - Accent5 5 4 4" xfId="12853" xr:uid="{8FFA9D6A-0D5F-4098-9715-86C6AFD0649D}"/>
    <cellStyle name="20% - Accent5 5 4 4 2" xfId="12854" xr:uid="{58899088-63BD-4BDA-9CA0-B07383B85FBD}"/>
    <cellStyle name="20% - Accent5 5 4 5" xfId="12855" xr:uid="{A8BA3A54-8E70-4508-AF12-B9BA4674B455}"/>
    <cellStyle name="20% - Accent5 5 4 6" xfId="12856" xr:uid="{E7A95C51-AADD-4C83-9BE4-BE8D5445F762}"/>
    <cellStyle name="20% - Accent5 5 5" xfId="12857" xr:uid="{0C9B1632-5C8F-4E5E-8F28-B5F64474917D}"/>
    <cellStyle name="20% - Accent5 5 5 2" xfId="12858" xr:uid="{DA23556C-D105-441C-A1A3-A4D4A08631D3}"/>
    <cellStyle name="20% - Accent5 5 5 2 2" xfId="12859" xr:uid="{EF2B7952-6704-4626-8D64-80D72F6EC1CA}"/>
    <cellStyle name="20% - Accent5 5 5 2 2 2" xfId="12860" xr:uid="{1F772FCF-80F8-44A9-843C-B60D35EDD5AD}"/>
    <cellStyle name="20% - Accent5 5 5 2 2 2 2" xfId="12861" xr:uid="{46D66376-A3EC-405B-822B-5B0AB55C2DDB}"/>
    <cellStyle name="20% - Accent5 5 5 2 2 3" xfId="12862" xr:uid="{3195F5F7-533A-4DC9-B6AA-E5821278299D}"/>
    <cellStyle name="20% - Accent5 5 5 2 3" xfId="12863" xr:uid="{B69C63B7-EF27-4C33-AA94-BC8D51F85670}"/>
    <cellStyle name="20% - Accent5 5 5 2 3 2" xfId="12864" xr:uid="{D01A5D7F-A391-4C9A-BEF2-B5DD902ADE9A}"/>
    <cellStyle name="20% - Accent5 5 5 2 4" xfId="12865" xr:uid="{157F8040-0919-4911-B4CB-7BD978053ACB}"/>
    <cellStyle name="20% - Accent5 5 5 3" xfId="12866" xr:uid="{9A5E6E14-21CD-49FA-B86A-1770FB6C1641}"/>
    <cellStyle name="20% - Accent5 5 5 3 2" xfId="12867" xr:uid="{5A2240CD-0351-48E5-814C-CA267B47091F}"/>
    <cellStyle name="20% - Accent5 5 5 3 2 2" xfId="12868" xr:uid="{52931A51-9E02-471C-AD73-933A562492F9}"/>
    <cellStyle name="20% - Accent5 5 5 3 3" xfId="12869" xr:uid="{8B37EBBA-CEC8-437E-9AFE-7947BC6C1E8D}"/>
    <cellStyle name="20% - Accent5 5 5 4" xfId="12870" xr:uid="{8D79425D-C185-4607-A53A-03BA30A37AE7}"/>
    <cellStyle name="20% - Accent5 5 5 4 2" xfId="12871" xr:uid="{3F3DAD04-B4DB-4053-92DA-7A5E147B066F}"/>
    <cellStyle name="20% - Accent5 5 5 5" xfId="12872" xr:uid="{5728AB6E-1AD5-4C44-8532-3A74B332219B}"/>
    <cellStyle name="20% - Accent5 5 5 6" xfId="12873" xr:uid="{F09E5DB1-8DFE-47E3-AD93-E531481D60F4}"/>
    <cellStyle name="20% - Accent5 5 6" xfId="12874" xr:uid="{A19B7A27-76EA-4F85-AB81-7E83F327E2F9}"/>
    <cellStyle name="20% - Accent5 5 6 2" xfId="12875" xr:uid="{3B1CD23B-3F51-48F1-B490-66BA384DED79}"/>
    <cellStyle name="20% - Accent5 5 6 2 2" xfId="12876" xr:uid="{3BB4B46C-5F36-4C2A-9F72-3AA3E67E22A6}"/>
    <cellStyle name="20% - Accent5 5 6 2 2 2" xfId="12877" xr:uid="{8988152D-D4DB-488C-BB7F-E214DF6FE292}"/>
    <cellStyle name="20% - Accent5 5 6 2 2 2 2" xfId="12878" xr:uid="{C4621275-88B4-4689-AD9F-7B26C0E361B5}"/>
    <cellStyle name="20% - Accent5 5 6 2 2 3" xfId="12879" xr:uid="{962ADDAC-EF37-454D-ABB4-8DFC0DB4AF6E}"/>
    <cellStyle name="20% - Accent5 5 6 2 3" xfId="12880" xr:uid="{FBC45FE0-D93F-413E-9717-1691D9489627}"/>
    <cellStyle name="20% - Accent5 5 6 2 3 2" xfId="12881" xr:uid="{1DCF19FA-2196-48A0-848E-0029D06E4223}"/>
    <cellStyle name="20% - Accent5 5 6 2 4" xfId="12882" xr:uid="{90AEF189-0198-41CA-9991-C6855FB06B1C}"/>
    <cellStyle name="20% - Accent5 5 6 3" xfId="12883" xr:uid="{BFBCA61A-D571-4D18-8DC7-9B353B1B5C82}"/>
    <cellStyle name="20% - Accent5 5 6 3 2" xfId="12884" xr:uid="{D5573FC0-FCC6-44E8-8C7E-790C3EA38F92}"/>
    <cellStyle name="20% - Accent5 5 6 3 2 2" xfId="12885" xr:uid="{2F73FABD-DBF3-4860-AE52-24BA0D2D92C8}"/>
    <cellStyle name="20% - Accent5 5 6 3 3" xfId="12886" xr:uid="{AE75977A-90FF-4C2C-83AC-C688543484B1}"/>
    <cellStyle name="20% - Accent5 5 6 4" xfId="12887" xr:uid="{03992150-56F5-4B98-82A3-0DDDE4A9F294}"/>
    <cellStyle name="20% - Accent5 5 6 4 2" xfId="12888" xr:uid="{FC0A2C51-2003-4259-8FB8-4839167E5147}"/>
    <cellStyle name="20% - Accent5 5 6 5" xfId="12889" xr:uid="{CF37FB74-41F3-48F3-AC09-FD5509E2850C}"/>
    <cellStyle name="20% - Accent5 5 7" xfId="12890" xr:uid="{8A1953D1-F7A1-43AD-BDF4-6941A4604D34}"/>
    <cellStyle name="20% - Accent5 5 7 2" xfId="12891" xr:uid="{FA5A2648-140E-4D14-AB04-09C194E24F23}"/>
    <cellStyle name="20% - Accent5 5 7 2 2" xfId="12892" xr:uid="{F84CDC3D-A738-4DB3-9AAE-170179DA6AC6}"/>
    <cellStyle name="20% - Accent5 5 7 2 2 2" xfId="12893" xr:uid="{E2EED351-237E-4916-9825-1234D89F0CE9}"/>
    <cellStyle name="20% - Accent5 5 7 2 3" xfId="12894" xr:uid="{2280D750-C908-4313-A332-E178198F18A1}"/>
    <cellStyle name="20% - Accent5 5 7 3" xfId="12895" xr:uid="{EB70BCFF-46AF-43D2-A245-E4F361E17888}"/>
    <cellStyle name="20% - Accent5 5 7 3 2" xfId="12896" xr:uid="{68A7A21A-F968-4E39-A043-3EDB48DF0404}"/>
    <cellStyle name="20% - Accent5 5 7 4" xfId="12897" xr:uid="{3E8488A3-178E-4B16-9442-64A459873813}"/>
    <cellStyle name="20% - Accent5 5 8" xfId="12898" xr:uid="{7185C3D0-3B35-496E-AC6A-2285191F2A50}"/>
    <cellStyle name="20% - Accent5 5 8 2" xfId="12899" xr:uid="{8D9D2BD0-C9C1-4711-AE48-56F28477173B}"/>
    <cellStyle name="20% - Accent5 5 8 2 2" xfId="12900" xr:uid="{05186AA5-0F60-4DE6-939B-CB4F9FFF9AE4}"/>
    <cellStyle name="20% - Accent5 5 8 3" xfId="12901" xr:uid="{25DB8100-B522-4879-93DC-90FCEF64E979}"/>
    <cellStyle name="20% - Accent5 5 9" xfId="12902" xr:uid="{3118DE33-EAC6-4496-A5BA-0B81ABA89E49}"/>
    <cellStyle name="20% - Accent5 5 9 2" xfId="12903" xr:uid="{45A5F32D-CEC9-47EA-A28B-90F960D7BB8C}"/>
    <cellStyle name="20% - Accent5 6" xfId="12904" xr:uid="{15BAC186-3F9D-45A5-8156-0289C6FEB1D1}"/>
    <cellStyle name="20% - Accent5 6 10" xfId="12905" xr:uid="{0FD954C8-9C1A-4130-B539-1FA8D56FFD8E}"/>
    <cellStyle name="20% - Accent5 6 10 2" xfId="12906" xr:uid="{01273EC6-D397-4E83-97FA-F277DD2B2F7F}"/>
    <cellStyle name="20% - Accent5 6 11" xfId="12907" xr:uid="{ED9B5619-F8E6-4BF4-B0C3-70529174C41D}"/>
    <cellStyle name="20% - Accent5 6 12" xfId="12908" xr:uid="{2EAB761B-C656-4C8F-B6C8-3D72DF2809BA}"/>
    <cellStyle name="20% - Accent5 6 2" xfId="12909" xr:uid="{DDA578FD-D348-4554-BAF7-C3537DDF25C6}"/>
    <cellStyle name="20% - Accent5 6 2 10" xfId="12910" xr:uid="{934F96F3-F30E-45DC-990D-D9F9EBFD0DB7}"/>
    <cellStyle name="20% - Accent5 6 2 11" xfId="12911" xr:uid="{3F016ABB-58E5-4E2D-AE45-17F28FAD8C9E}"/>
    <cellStyle name="20% - Accent5 6 2 2" xfId="12912" xr:uid="{A04052C9-CD51-4807-A7E2-BA629DACD1F3}"/>
    <cellStyle name="20% - Accent5 6 2 2 2" xfId="12913" xr:uid="{403DFC17-E1A2-4CAD-A76C-1504C970B341}"/>
    <cellStyle name="20% - Accent5 6 2 2 2 2" xfId="12914" xr:uid="{CC397937-3D86-48B1-B542-6EAFDB8E0A5F}"/>
    <cellStyle name="20% - Accent5 6 2 2 2 2 2" xfId="12915" xr:uid="{80799C77-A2A7-4C0E-9640-2344CC599E7A}"/>
    <cellStyle name="20% - Accent5 6 2 2 2 2 2 2" xfId="12916" xr:uid="{61DCB761-2F85-46AD-A8B0-6C30B599ADBB}"/>
    <cellStyle name="20% - Accent5 6 2 2 2 2 3" xfId="12917" xr:uid="{F0A3A638-6325-4177-B699-A2A847457A11}"/>
    <cellStyle name="20% - Accent5 6 2 2 2 3" xfId="12918" xr:uid="{7A609EE7-C0E7-4369-A90F-37393352F96B}"/>
    <cellStyle name="20% - Accent5 6 2 2 2 3 2" xfId="12919" xr:uid="{F0BC6A18-F13B-4E22-BDAC-396637AB8127}"/>
    <cellStyle name="20% - Accent5 6 2 2 2 4" xfId="12920" xr:uid="{F7226C14-58C1-400A-816B-0884D71FBC85}"/>
    <cellStyle name="20% - Accent5 6 2 2 2 5" xfId="12921" xr:uid="{925C8F08-DCF5-428D-B1AD-4B08BF265C59}"/>
    <cellStyle name="20% - Accent5 6 2 2 3" xfId="12922" xr:uid="{EAA03409-9D71-42B7-BBED-D1FE71BA29FC}"/>
    <cellStyle name="20% - Accent5 6 2 2 3 2" xfId="12923" xr:uid="{FAE021E4-19C0-4979-802C-851DC8D3F978}"/>
    <cellStyle name="20% - Accent5 6 2 2 3 2 2" xfId="12924" xr:uid="{63F7B7D1-D887-4746-BDEF-42F26B91FCC5}"/>
    <cellStyle name="20% - Accent5 6 2 2 3 3" xfId="12925" xr:uid="{9539F6E9-CA9A-401E-9728-FD5ECF824A5A}"/>
    <cellStyle name="20% - Accent5 6 2 2 4" xfId="12926" xr:uid="{F3788AF2-272D-4CCC-9791-6DF79219C4AC}"/>
    <cellStyle name="20% - Accent5 6 2 2 4 2" xfId="12927" xr:uid="{C6D7AE0E-4F11-473F-9848-E6D3B111B468}"/>
    <cellStyle name="20% - Accent5 6 2 2 5" xfId="12928" xr:uid="{E279FF66-8FF3-4D18-928E-C82B46CE910B}"/>
    <cellStyle name="20% - Accent5 6 2 2 6" xfId="12929" xr:uid="{55BFC224-E1D5-48B7-8BAA-FDD07CF38557}"/>
    <cellStyle name="20% - Accent5 6 2 3" xfId="12930" xr:uid="{D1F462FA-DD11-4B20-9C6C-552120F782AD}"/>
    <cellStyle name="20% - Accent5 6 2 3 2" xfId="12931" xr:uid="{2CC44234-9658-4B8C-946C-03A7515073F9}"/>
    <cellStyle name="20% - Accent5 6 2 3 2 2" xfId="12932" xr:uid="{E659A0B2-B52A-47B2-AB8C-35FF214215BB}"/>
    <cellStyle name="20% - Accent5 6 2 3 2 2 2" xfId="12933" xr:uid="{AB8BE47A-FF67-44EF-8015-DDA1297D8F13}"/>
    <cellStyle name="20% - Accent5 6 2 3 2 2 2 2" xfId="12934" xr:uid="{01448ECB-07EB-4F09-BF6B-C8A4BC9201F9}"/>
    <cellStyle name="20% - Accent5 6 2 3 2 2 3" xfId="12935" xr:uid="{3CE651F9-0595-4D6B-9B14-4D3D7D7A8D81}"/>
    <cellStyle name="20% - Accent5 6 2 3 2 3" xfId="12936" xr:uid="{90C04DDC-0EB9-4E69-A9A9-1651B82D9413}"/>
    <cellStyle name="20% - Accent5 6 2 3 2 3 2" xfId="12937" xr:uid="{75083468-8E0C-4E64-A9EA-0196A68C2886}"/>
    <cellStyle name="20% - Accent5 6 2 3 2 4" xfId="12938" xr:uid="{19CF1DEC-62C2-4224-9AFC-3FB8CEF58197}"/>
    <cellStyle name="20% - Accent5 6 2 3 2 5" xfId="12939" xr:uid="{6277BA03-10C8-456D-A729-24F1C47C4400}"/>
    <cellStyle name="20% - Accent5 6 2 3 3" xfId="12940" xr:uid="{67A5D88E-7727-452E-8D3C-CCB8D3C8FD4C}"/>
    <cellStyle name="20% - Accent5 6 2 3 3 2" xfId="12941" xr:uid="{F8DF3DEE-9051-43BB-BAEA-F9EBDBDD32A9}"/>
    <cellStyle name="20% - Accent5 6 2 3 3 2 2" xfId="12942" xr:uid="{4BAAA309-B441-4035-8A89-4E17BFCD389B}"/>
    <cellStyle name="20% - Accent5 6 2 3 3 3" xfId="12943" xr:uid="{9AE1BF0D-B1AF-4554-BD27-7F3641992155}"/>
    <cellStyle name="20% - Accent5 6 2 3 4" xfId="12944" xr:uid="{C00BFA66-5A6F-4CC9-B7DC-239B6FF3F59B}"/>
    <cellStyle name="20% - Accent5 6 2 3 4 2" xfId="12945" xr:uid="{0D6058E8-5210-4A8D-BC24-409FBC230484}"/>
    <cellStyle name="20% - Accent5 6 2 3 5" xfId="12946" xr:uid="{B1F3BFC8-F3A2-484F-8D92-03A7B55E1978}"/>
    <cellStyle name="20% - Accent5 6 2 3 6" xfId="12947" xr:uid="{57E788EC-0296-451F-ADC2-F847BFF394D7}"/>
    <cellStyle name="20% - Accent5 6 2 4" xfId="12948" xr:uid="{960A2759-455E-4284-88AF-DA1B7CB321E0}"/>
    <cellStyle name="20% - Accent5 6 2 4 2" xfId="12949" xr:uid="{F6AA7116-581B-4C0E-AE75-7EC34B828330}"/>
    <cellStyle name="20% - Accent5 6 2 4 2 2" xfId="12950" xr:uid="{1AAE20D1-CD13-4BC1-8A84-395ECB9A769F}"/>
    <cellStyle name="20% - Accent5 6 2 4 2 2 2" xfId="12951" xr:uid="{5D96AB4D-FA4E-4DD6-9481-8AEF20437477}"/>
    <cellStyle name="20% - Accent5 6 2 4 2 2 2 2" xfId="12952" xr:uid="{F91BF216-4C30-45EF-BBC8-6DE645E26D1A}"/>
    <cellStyle name="20% - Accent5 6 2 4 2 2 3" xfId="12953" xr:uid="{1108CFC0-B16B-447E-BE20-994AC58F927A}"/>
    <cellStyle name="20% - Accent5 6 2 4 2 3" xfId="12954" xr:uid="{12575E55-9E19-4EAC-AAB5-83EC8D7DADAF}"/>
    <cellStyle name="20% - Accent5 6 2 4 2 3 2" xfId="12955" xr:uid="{280AB86E-39B7-4907-9100-915D9D6E38FB}"/>
    <cellStyle name="20% - Accent5 6 2 4 2 4" xfId="12956" xr:uid="{392BE9D6-2F5B-437E-9BAD-BF4BEFCACE94}"/>
    <cellStyle name="20% - Accent5 6 2 4 3" xfId="12957" xr:uid="{B3CBE093-3463-4113-AEBF-1B2AB42EAB06}"/>
    <cellStyle name="20% - Accent5 6 2 4 3 2" xfId="12958" xr:uid="{C86573F5-60A4-4003-9F7D-0FDCF8C34776}"/>
    <cellStyle name="20% - Accent5 6 2 4 3 2 2" xfId="12959" xr:uid="{04BBDF5E-3C04-4F6A-8A2B-C32BE71752D9}"/>
    <cellStyle name="20% - Accent5 6 2 4 3 3" xfId="12960" xr:uid="{06E5F587-0F8E-4FDB-B052-8526B8D4110C}"/>
    <cellStyle name="20% - Accent5 6 2 4 4" xfId="12961" xr:uid="{A8859111-DF4E-4AB4-A364-CD15FF902498}"/>
    <cellStyle name="20% - Accent5 6 2 4 4 2" xfId="12962" xr:uid="{CBE04814-8724-4A3D-97A2-B588020EBEB0}"/>
    <cellStyle name="20% - Accent5 6 2 4 5" xfId="12963" xr:uid="{29AFCB2A-4AB1-4A55-8F09-38D4415D6BA0}"/>
    <cellStyle name="20% - Accent5 6 2 4 6" xfId="12964" xr:uid="{CD0E3F7E-59F0-4191-9C64-46A2E625D857}"/>
    <cellStyle name="20% - Accent5 6 2 5" xfId="12965" xr:uid="{526923D7-43EF-414C-BEDE-D32F885B1BBA}"/>
    <cellStyle name="20% - Accent5 6 2 5 2" xfId="12966" xr:uid="{4FE0CC73-58A9-4CE4-B4BD-7F8BAC835EE7}"/>
    <cellStyle name="20% - Accent5 6 2 5 2 2" xfId="12967" xr:uid="{802F0A98-4389-443D-982C-7372D4C674F6}"/>
    <cellStyle name="20% - Accent5 6 2 5 2 2 2" xfId="12968" xr:uid="{5BE13B6A-EA68-4E2A-9D08-E64B3099DCF6}"/>
    <cellStyle name="20% - Accent5 6 2 5 2 2 2 2" xfId="12969" xr:uid="{225BE996-D85C-457E-BB45-959890C162F6}"/>
    <cellStyle name="20% - Accent5 6 2 5 2 2 3" xfId="12970" xr:uid="{04F40C0F-BF79-4EC7-9265-4EB34E313D46}"/>
    <cellStyle name="20% - Accent5 6 2 5 2 3" xfId="12971" xr:uid="{EF5F2C3B-557A-4BFB-8424-624380A23973}"/>
    <cellStyle name="20% - Accent5 6 2 5 2 3 2" xfId="12972" xr:uid="{BE83D8C0-DBC4-4A77-BE60-EF8053CED381}"/>
    <cellStyle name="20% - Accent5 6 2 5 2 4" xfId="12973" xr:uid="{3CC27703-9BC6-4F6A-90F9-A096A9BC8B6C}"/>
    <cellStyle name="20% - Accent5 6 2 5 3" xfId="12974" xr:uid="{C26DD284-E365-40E9-B78C-CA2184BD2470}"/>
    <cellStyle name="20% - Accent5 6 2 5 3 2" xfId="12975" xr:uid="{E3820217-F90A-4C23-BABF-252610F537A6}"/>
    <cellStyle name="20% - Accent5 6 2 5 3 2 2" xfId="12976" xr:uid="{F19BF882-8CF0-462D-84F4-F905ECE7D895}"/>
    <cellStyle name="20% - Accent5 6 2 5 3 3" xfId="12977" xr:uid="{FA99B7E1-C64F-4FAB-BF0E-50A6DF1DE41A}"/>
    <cellStyle name="20% - Accent5 6 2 5 4" xfId="12978" xr:uid="{0F33283C-A82C-457E-8791-A77A53E348BC}"/>
    <cellStyle name="20% - Accent5 6 2 5 4 2" xfId="12979" xr:uid="{C242C411-42FD-40FE-BD6D-FD355D99D885}"/>
    <cellStyle name="20% - Accent5 6 2 5 5" xfId="12980" xr:uid="{5DF6F004-292D-4518-BB26-7459EE9C993C}"/>
    <cellStyle name="20% - Accent5 6 2 6" xfId="12981" xr:uid="{C843D153-0D01-4AF4-812B-0CA6C4029072}"/>
    <cellStyle name="20% - Accent5 6 2 6 2" xfId="12982" xr:uid="{40DBE9FB-F9E1-40AC-A388-6AF241106D2D}"/>
    <cellStyle name="20% - Accent5 6 2 6 2 2" xfId="12983" xr:uid="{7202E999-68A9-4E4B-B2B1-17C6C364B811}"/>
    <cellStyle name="20% - Accent5 6 2 6 2 2 2" xfId="12984" xr:uid="{B24447EA-7C40-40CF-B66A-EC2D58A9B38D}"/>
    <cellStyle name="20% - Accent5 6 2 6 2 3" xfId="12985" xr:uid="{D3E53070-C602-40A7-87F7-6AFBD6E407F1}"/>
    <cellStyle name="20% - Accent5 6 2 6 3" xfId="12986" xr:uid="{E72FB848-5AEA-4990-ABF7-CFB350298A88}"/>
    <cellStyle name="20% - Accent5 6 2 6 3 2" xfId="12987" xr:uid="{F86A5844-919D-4CC0-BC0D-BBD682D86C53}"/>
    <cellStyle name="20% - Accent5 6 2 6 4" xfId="12988" xr:uid="{513E779F-F12B-4F82-826D-875AF94C4A77}"/>
    <cellStyle name="20% - Accent5 6 2 7" xfId="12989" xr:uid="{AA4D7B45-5A4C-49A6-8A67-B95D148DC85B}"/>
    <cellStyle name="20% - Accent5 6 2 7 2" xfId="12990" xr:uid="{4AC5BC45-D4A4-492A-88F1-8121755BAC01}"/>
    <cellStyle name="20% - Accent5 6 2 7 2 2" xfId="12991" xr:uid="{4EEF599F-67A2-4197-B426-4A3803A55E41}"/>
    <cellStyle name="20% - Accent5 6 2 7 3" xfId="12992" xr:uid="{8E98A218-0689-4A24-923B-2604C39DC27C}"/>
    <cellStyle name="20% - Accent5 6 2 8" xfId="12993" xr:uid="{30595EC6-B666-4614-8391-4539E20DD488}"/>
    <cellStyle name="20% - Accent5 6 2 8 2" xfId="12994" xr:uid="{590BAED5-B6E9-4D39-AB1C-D4193E1E2C87}"/>
    <cellStyle name="20% - Accent5 6 2 9" xfId="12995" xr:uid="{890774F8-5A3F-403E-9341-F5FFB1356322}"/>
    <cellStyle name="20% - Accent5 6 2 9 2" xfId="12996" xr:uid="{47CA9B98-61D6-4CF3-A01F-1A5A1092F9B3}"/>
    <cellStyle name="20% - Accent5 6 3" xfId="12997" xr:uid="{0681CAFE-EE98-47A4-B499-30791ED0BE50}"/>
    <cellStyle name="20% - Accent5 6 3 2" xfId="12998" xr:uid="{C452BA96-BDB7-4918-B4DD-3CAA927339A0}"/>
    <cellStyle name="20% - Accent5 6 3 2 2" xfId="12999" xr:uid="{833025BF-BE5E-4712-A687-D1ABAF5A6554}"/>
    <cellStyle name="20% - Accent5 6 3 2 2 2" xfId="13000" xr:uid="{75EB1FA9-B0A6-4AF2-B503-E1BE85254696}"/>
    <cellStyle name="20% - Accent5 6 3 2 2 2 2" xfId="13001" xr:uid="{F6F2346A-AA06-4523-93B0-3B008E85D49E}"/>
    <cellStyle name="20% - Accent5 6 3 2 2 3" xfId="13002" xr:uid="{E9011DC7-8DE9-48B4-9AA1-26E1FEEF3F93}"/>
    <cellStyle name="20% - Accent5 6 3 2 3" xfId="13003" xr:uid="{CD80CEF7-5700-46BA-A8AC-5351F0EB5383}"/>
    <cellStyle name="20% - Accent5 6 3 2 3 2" xfId="13004" xr:uid="{A326CAC9-8D05-4AAE-B87C-F1A7BA7D69A0}"/>
    <cellStyle name="20% - Accent5 6 3 2 4" xfId="13005" xr:uid="{E67BCE0F-92A5-4A88-A36F-2B7CE4D7E885}"/>
    <cellStyle name="20% - Accent5 6 3 2 5" xfId="13006" xr:uid="{45CD1CBD-3030-4658-97AD-2FEFC684A766}"/>
    <cellStyle name="20% - Accent5 6 3 3" xfId="13007" xr:uid="{51C954B0-CD75-4C76-991F-0E92A6FB3A14}"/>
    <cellStyle name="20% - Accent5 6 3 3 2" xfId="13008" xr:uid="{0CD3AFE1-8039-415D-B512-961847731702}"/>
    <cellStyle name="20% - Accent5 6 3 3 2 2" xfId="13009" xr:uid="{E0AE4983-4C56-4E27-AA15-B4873986D6BD}"/>
    <cellStyle name="20% - Accent5 6 3 3 3" xfId="13010" xr:uid="{955EC3DD-C2F9-4D5F-B2DB-8CC19FAE3233}"/>
    <cellStyle name="20% - Accent5 6 3 4" xfId="13011" xr:uid="{CFED51F1-C6A4-43F8-B051-07CE82621363}"/>
    <cellStyle name="20% - Accent5 6 3 4 2" xfId="13012" xr:uid="{24457494-5C75-49EB-B18B-9408B3349651}"/>
    <cellStyle name="20% - Accent5 6 3 5" xfId="13013" xr:uid="{0D6AD7E9-7D28-4D53-8C0D-8C893A3E9F1B}"/>
    <cellStyle name="20% - Accent5 6 3 6" xfId="13014" xr:uid="{6B4C36B5-4595-4063-A86D-ABA6149E625D}"/>
    <cellStyle name="20% - Accent5 6 4" xfId="13015" xr:uid="{FBDC2342-7AAC-462D-8BE1-B5BBC220BB2E}"/>
    <cellStyle name="20% - Accent5 6 4 2" xfId="13016" xr:uid="{6E4725EA-F81B-40C9-B3B1-287D40B6A33F}"/>
    <cellStyle name="20% - Accent5 6 4 2 2" xfId="13017" xr:uid="{E6ACC6DC-9DF5-41A1-B409-FE8941BD704D}"/>
    <cellStyle name="20% - Accent5 6 4 2 2 2" xfId="13018" xr:uid="{9D2A1EDA-9767-431E-B2F2-A6388CCCBF17}"/>
    <cellStyle name="20% - Accent5 6 4 2 2 2 2" xfId="13019" xr:uid="{53503073-5276-458C-A89D-5F2695BD58F4}"/>
    <cellStyle name="20% - Accent5 6 4 2 2 3" xfId="13020" xr:uid="{F5730073-4DF9-47CD-8B02-4FD262E4313A}"/>
    <cellStyle name="20% - Accent5 6 4 2 3" xfId="13021" xr:uid="{1C8F380E-CD56-4A54-B362-4AA21D67776C}"/>
    <cellStyle name="20% - Accent5 6 4 2 3 2" xfId="13022" xr:uid="{23C3ABBD-70C2-4C28-9256-276BFCD4790C}"/>
    <cellStyle name="20% - Accent5 6 4 2 4" xfId="13023" xr:uid="{3473B6AB-6672-4CC2-8962-6F39E1EE194C}"/>
    <cellStyle name="20% - Accent5 6 4 2 5" xfId="13024" xr:uid="{7AFB2393-5BB2-4401-9A96-295B0EEF3022}"/>
    <cellStyle name="20% - Accent5 6 4 3" xfId="13025" xr:uid="{12B9B125-2D4C-4BFC-8493-D67891F548D7}"/>
    <cellStyle name="20% - Accent5 6 4 3 2" xfId="13026" xr:uid="{DD524D4F-7734-4FA2-BFF0-53FEF33111B2}"/>
    <cellStyle name="20% - Accent5 6 4 3 2 2" xfId="13027" xr:uid="{A5783FF8-4420-4C63-9A49-CCF18827BDA0}"/>
    <cellStyle name="20% - Accent5 6 4 3 3" xfId="13028" xr:uid="{2899177F-EDC9-4CCA-8103-C51D20A14948}"/>
    <cellStyle name="20% - Accent5 6 4 4" xfId="13029" xr:uid="{122C040D-7D6A-4342-AF80-93DB55F07522}"/>
    <cellStyle name="20% - Accent5 6 4 4 2" xfId="13030" xr:uid="{AF83E7B5-62BE-4065-8FC4-9AA71A0C7922}"/>
    <cellStyle name="20% - Accent5 6 4 5" xfId="13031" xr:uid="{4F532333-D378-4913-A9F8-4FEE1ED26B22}"/>
    <cellStyle name="20% - Accent5 6 4 6" xfId="13032" xr:uid="{4740E856-62A6-4A0F-9BFD-1896A695A689}"/>
    <cellStyle name="20% - Accent5 6 5" xfId="13033" xr:uid="{F87F7E93-AF08-4800-BC7B-B8356DD7B124}"/>
    <cellStyle name="20% - Accent5 6 5 2" xfId="13034" xr:uid="{068B6DAD-EF0F-4839-AC61-7E584E91C112}"/>
    <cellStyle name="20% - Accent5 6 5 2 2" xfId="13035" xr:uid="{846B7A9D-68AE-41DA-836B-E0E6708F00E4}"/>
    <cellStyle name="20% - Accent5 6 5 2 2 2" xfId="13036" xr:uid="{B6F12096-B4FF-4D20-B4E2-0593BC023DA5}"/>
    <cellStyle name="20% - Accent5 6 5 2 2 2 2" xfId="13037" xr:uid="{46B6E9AC-4107-4EB1-8CFA-184291B08023}"/>
    <cellStyle name="20% - Accent5 6 5 2 2 3" xfId="13038" xr:uid="{06540B03-51A2-4D51-9E3F-6B49DE44D483}"/>
    <cellStyle name="20% - Accent5 6 5 2 3" xfId="13039" xr:uid="{3FFE92D9-9441-4FCD-98D8-BB45FE786254}"/>
    <cellStyle name="20% - Accent5 6 5 2 3 2" xfId="13040" xr:uid="{A1DE57FD-4008-44C5-9E40-B0A0FC9F12EE}"/>
    <cellStyle name="20% - Accent5 6 5 2 4" xfId="13041" xr:uid="{C5DF2907-B4F3-4425-A7A6-CC6C53D6655A}"/>
    <cellStyle name="20% - Accent5 6 5 3" xfId="13042" xr:uid="{F25548D7-FDDB-4E69-A8C2-B99E2AFCC244}"/>
    <cellStyle name="20% - Accent5 6 5 3 2" xfId="13043" xr:uid="{277BE320-8CFA-4682-8133-37F8584302FF}"/>
    <cellStyle name="20% - Accent5 6 5 3 2 2" xfId="13044" xr:uid="{7C3B20FB-408D-4214-8FAC-28E0358F1C86}"/>
    <cellStyle name="20% - Accent5 6 5 3 3" xfId="13045" xr:uid="{A228718E-1481-4FAA-913E-84EC4B85C5B0}"/>
    <cellStyle name="20% - Accent5 6 5 4" xfId="13046" xr:uid="{15C993CA-A686-441D-B082-23057589C2EA}"/>
    <cellStyle name="20% - Accent5 6 5 4 2" xfId="13047" xr:uid="{93694D47-B03A-420D-90C6-6B1E875CB820}"/>
    <cellStyle name="20% - Accent5 6 5 5" xfId="13048" xr:uid="{F0999939-B9A2-4724-9D52-64B96CCE1A50}"/>
    <cellStyle name="20% - Accent5 6 5 6" xfId="13049" xr:uid="{8E02947F-BAC0-4126-8BE7-DA2F07FB89DC}"/>
    <cellStyle name="20% - Accent5 6 6" xfId="13050" xr:uid="{E40B9C5C-47EF-4E70-952F-FA3CDA37962C}"/>
    <cellStyle name="20% - Accent5 6 6 2" xfId="13051" xr:uid="{381BF78F-219F-4692-A177-CEC752B477AC}"/>
    <cellStyle name="20% - Accent5 6 6 2 2" xfId="13052" xr:uid="{4E4DB768-F7A8-41B8-9629-96625388825C}"/>
    <cellStyle name="20% - Accent5 6 6 2 2 2" xfId="13053" xr:uid="{1C394C55-5D35-42EA-8057-B0A27AC850D4}"/>
    <cellStyle name="20% - Accent5 6 6 2 2 2 2" xfId="13054" xr:uid="{ABF0DDF2-754F-435B-973C-927B592EE0D6}"/>
    <cellStyle name="20% - Accent5 6 6 2 2 3" xfId="13055" xr:uid="{46662E4C-B762-4C7E-B230-6657141EBF56}"/>
    <cellStyle name="20% - Accent5 6 6 2 3" xfId="13056" xr:uid="{58C617C7-4E0A-42D5-BBDA-EF902A2F8E27}"/>
    <cellStyle name="20% - Accent5 6 6 2 3 2" xfId="13057" xr:uid="{6B1F157C-0ED4-489F-ADCA-960521291905}"/>
    <cellStyle name="20% - Accent5 6 6 2 4" xfId="13058" xr:uid="{D50D9BB4-9F67-4577-83AC-4B955802072A}"/>
    <cellStyle name="20% - Accent5 6 6 3" xfId="13059" xr:uid="{E8AB9AEF-D82A-4662-8F2C-A42A107A5BD2}"/>
    <cellStyle name="20% - Accent5 6 6 3 2" xfId="13060" xr:uid="{03793CC8-45E9-44F0-A684-0F50859968A6}"/>
    <cellStyle name="20% - Accent5 6 6 3 2 2" xfId="13061" xr:uid="{793F952F-CDF2-46BD-B781-E0530C7FB228}"/>
    <cellStyle name="20% - Accent5 6 6 3 3" xfId="13062" xr:uid="{2B5C9DFE-BC3A-48DC-96CC-97FBD61FFCF0}"/>
    <cellStyle name="20% - Accent5 6 6 4" xfId="13063" xr:uid="{D2FA5B8F-5E80-4DF8-9BB2-3FBFCC8BE3C6}"/>
    <cellStyle name="20% - Accent5 6 6 4 2" xfId="13064" xr:uid="{F14FF041-CE00-422B-A3B2-CBC4C628401F}"/>
    <cellStyle name="20% - Accent5 6 6 5" xfId="13065" xr:uid="{51D0B8D0-E8BA-4F06-986F-1C21A5E4D1C8}"/>
    <cellStyle name="20% - Accent5 6 7" xfId="13066" xr:uid="{91DDCB31-4131-4D71-ADDF-45BB4C203FAB}"/>
    <cellStyle name="20% - Accent5 6 7 2" xfId="13067" xr:uid="{53F1D6E2-EDE0-45DE-944B-F112DB3FC136}"/>
    <cellStyle name="20% - Accent5 6 7 2 2" xfId="13068" xr:uid="{B8398CAC-0719-49B3-B05A-C3BA7CFE67E8}"/>
    <cellStyle name="20% - Accent5 6 7 2 2 2" xfId="13069" xr:uid="{CC243BAF-F0DE-44F9-B338-A99179881967}"/>
    <cellStyle name="20% - Accent5 6 7 2 3" xfId="13070" xr:uid="{66C7E395-51BF-47A1-A939-629068D6DF45}"/>
    <cellStyle name="20% - Accent5 6 7 3" xfId="13071" xr:uid="{D2D122CE-D381-431B-A655-F1EDD4859085}"/>
    <cellStyle name="20% - Accent5 6 7 3 2" xfId="13072" xr:uid="{5CF11716-0635-454A-AA21-936B4137ECAE}"/>
    <cellStyle name="20% - Accent5 6 7 4" xfId="13073" xr:uid="{8C0349FA-CAB1-442F-933D-6D542C3FBC1B}"/>
    <cellStyle name="20% - Accent5 6 8" xfId="13074" xr:uid="{550464F9-DC2E-4D02-AEF7-F62C5B5AD32E}"/>
    <cellStyle name="20% - Accent5 6 8 2" xfId="13075" xr:uid="{984537CC-BC4C-42C8-A0C9-F34A707AE133}"/>
    <cellStyle name="20% - Accent5 6 8 2 2" xfId="13076" xr:uid="{52421886-F8FF-42EC-B2BA-05AD573C8EE4}"/>
    <cellStyle name="20% - Accent5 6 8 3" xfId="13077" xr:uid="{D8B1D3DD-438F-4B60-8341-E01A6248B85D}"/>
    <cellStyle name="20% - Accent5 6 9" xfId="13078" xr:uid="{BC673097-8055-4DE2-B225-B3A83DA657E5}"/>
    <cellStyle name="20% - Accent5 6 9 2" xfId="13079" xr:uid="{72722C5A-CD95-4FC5-AE7B-075D0E1B9CE3}"/>
    <cellStyle name="20% - Accent5 7" xfId="13080" xr:uid="{8FC1B741-BC74-4175-83AE-601AA7BFFDFC}"/>
    <cellStyle name="20% - Accent5 7 10" xfId="13081" xr:uid="{09F18845-A3A1-433A-9D2E-796AD465BD85}"/>
    <cellStyle name="20% - Accent5 7 10 2" xfId="13082" xr:uid="{DD56D1D9-A4D5-4EB6-A359-DF975C928873}"/>
    <cellStyle name="20% - Accent5 7 11" xfId="13083" xr:uid="{B15379EF-6974-4202-A643-F4F4DF302B5B}"/>
    <cellStyle name="20% - Accent5 7 12" xfId="13084" xr:uid="{6F3A778B-7F8C-4E68-AF67-00423D30E2E5}"/>
    <cellStyle name="20% - Accent5 7 2" xfId="13085" xr:uid="{840E2015-06ED-44AD-9642-9B3CB1D0576B}"/>
    <cellStyle name="20% - Accent5 7 2 10" xfId="13086" xr:uid="{3A21128B-84F2-436D-81B3-75379B583954}"/>
    <cellStyle name="20% - Accent5 7 2 2" xfId="13087" xr:uid="{F1496104-FE61-4032-B121-9EE29824234B}"/>
    <cellStyle name="20% - Accent5 7 2 2 2" xfId="13088" xr:uid="{9BCD8151-D294-460D-AB09-EA3BCBAD9B19}"/>
    <cellStyle name="20% - Accent5 7 2 2 2 2" xfId="13089" xr:uid="{EEB22FEC-B089-4CB1-842F-75BB900890CF}"/>
    <cellStyle name="20% - Accent5 7 2 2 2 2 2" xfId="13090" xr:uid="{045781D0-5DC1-4BCC-A9EB-24B461AC9FDE}"/>
    <cellStyle name="20% - Accent5 7 2 2 2 2 2 2" xfId="13091" xr:uid="{A31C4FF1-6DA6-4189-AE14-AA77D9B52168}"/>
    <cellStyle name="20% - Accent5 7 2 2 2 2 3" xfId="13092" xr:uid="{62C9241B-4CA1-4A05-919D-828D6E788395}"/>
    <cellStyle name="20% - Accent5 7 2 2 2 3" xfId="13093" xr:uid="{A05A0DAE-D983-4BA5-AA5F-A5FDA2948360}"/>
    <cellStyle name="20% - Accent5 7 2 2 2 3 2" xfId="13094" xr:uid="{481064DD-5EAF-49F7-AA0D-BDACE0EC2598}"/>
    <cellStyle name="20% - Accent5 7 2 2 2 4" xfId="13095" xr:uid="{E7DBE41E-37E7-4E7D-BD9F-3BF2141229AE}"/>
    <cellStyle name="20% - Accent5 7 2 2 2 5" xfId="13096" xr:uid="{FEB397B8-CE27-479C-B797-CD17006C4BF0}"/>
    <cellStyle name="20% - Accent5 7 2 2 3" xfId="13097" xr:uid="{7EA5CBAA-F190-4328-BDB0-F229DA4C0696}"/>
    <cellStyle name="20% - Accent5 7 2 2 3 2" xfId="13098" xr:uid="{422D83F6-3926-493E-8812-7BD2B87B4935}"/>
    <cellStyle name="20% - Accent5 7 2 2 3 2 2" xfId="13099" xr:uid="{393B1F75-CA3B-4A5A-9417-D5823C5C9026}"/>
    <cellStyle name="20% - Accent5 7 2 2 3 3" xfId="13100" xr:uid="{80C9F014-6FF0-41B8-8029-24403D009D22}"/>
    <cellStyle name="20% - Accent5 7 2 2 4" xfId="13101" xr:uid="{6B319814-7B68-4EB1-9C76-986E68EB7834}"/>
    <cellStyle name="20% - Accent5 7 2 2 4 2" xfId="13102" xr:uid="{7C766835-62A1-4483-A095-47BC558F5F9B}"/>
    <cellStyle name="20% - Accent5 7 2 2 5" xfId="13103" xr:uid="{2E8CF9C5-4F99-4D32-9F82-68B9B8D7876F}"/>
    <cellStyle name="20% - Accent5 7 2 2 6" xfId="13104" xr:uid="{D8DF27DA-9358-4CA1-BDD0-88014DBA6F99}"/>
    <cellStyle name="20% - Accent5 7 2 3" xfId="13105" xr:uid="{5D2CF305-774E-4BEC-A122-AD3B0BBC44D0}"/>
    <cellStyle name="20% - Accent5 7 2 3 2" xfId="13106" xr:uid="{4DA79DA2-85D8-4293-A905-159E1C994D3C}"/>
    <cellStyle name="20% - Accent5 7 2 3 2 2" xfId="13107" xr:uid="{17E2DC51-2B7F-495C-AAED-59F73F14A360}"/>
    <cellStyle name="20% - Accent5 7 2 3 2 2 2" xfId="13108" xr:uid="{C9A0A534-C6F5-4315-A27C-CCD663886F3C}"/>
    <cellStyle name="20% - Accent5 7 2 3 2 2 2 2" xfId="13109" xr:uid="{2384B09C-92A6-4628-B2FC-36694376EC05}"/>
    <cellStyle name="20% - Accent5 7 2 3 2 2 3" xfId="13110" xr:uid="{187C82FB-9E17-4C8E-BD42-80567A2E99CD}"/>
    <cellStyle name="20% - Accent5 7 2 3 2 3" xfId="13111" xr:uid="{B3F1A59D-DDB6-421F-BFE3-66AC6C1F558C}"/>
    <cellStyle name="20% - Accent5 7 2 3 2 3 2" xfId="13112" xr:uid="{564D983F-9F3D-4560-9A9F-6311A3DC59A1}"/>
    <cellStyle name="20% - Accent5 7 2 3 2 4" xfId="13113" xr:uid="{B02DF4EF-641F-4782-A4AE-DF41676B964B}"/>
    <cellStyle name="20% - Accent5 7 2 3 2 5" xfId="13114" xr:uid="{6AFB9479-35A4-43DF-BC35-138D2BEBA18E}"/>
    <cellStyle name="20% - Accent5 7 2 3 3" xfId="13115" xr:uid="{FE5A2243-089C-42B6-A712-10A5F2866EA2}"/>
    <cellStyle name="20% - Accent5 7 2 3 3 2" xfId="13116" xr:uid="{9514EAFA-647C-4212-8907-23BD2B2BC768}"/>
    <cellStyle name="20% - Accent5 7 2 3 3 2 2" xfId="13117" xr:uid="{7005EA82-24D5-4687-ABD5-2BE715AA5648}"/>
    <cellStyle name="20% - Accent5 7 2 3 3 3" xfId="13118" xr:uid="{EDA57C5F-FE2E-4164-86F6-266E65C86DE2}"/>
    <cellStyle name="20% - Accent5 7 2 3 4" xfId="13119" xr:uid="{D3639AEB-B6BC-4C57-944D-DB1A73479811}"/>
    <cellStyle name="20% - Accent5 7 2 3 4 2" xfId="13120" xr:uid="{AED35625-BBB3-43C0-9181-154EF6259997}"/>
    <cellStyle name="20% - Accent5 7 2 3 5" xfId="13121" xr:uid="{BF6E1DB7-388E-4749-AA4B-83D61838D6C0}"/>
    <cellStyle name="20% - Accent5 7 2 3 6" xfId="13122" xr:uid="{B1093128-B66E-44E0-86D5-6498F44EE9EC}"/>
    <cellStyle name="20% - Accent5 7 2 4" xfId="13123" xr:uid="{5DE6F640-EA7D-42EE-BE65-84BB826CC9CA}"/>
    <cellStyle name="20% - Accent5 7 2 4 2" xfId="13124" xr:uid="{FA2F8560-3228-48C0-A830-E9F24EE23664}"/>
    <cellStyle name="20% - Accent5 7 2 4 2 2" xfId="13125" xr:uid="{531CDCE6-9979-4DC9-BAEA-34EF1D774FB0}"/>
    <cellStyle name="20% - Accent5 7 2 4 2 2 2" xfId="13126" xr:uid="{5AD12143-EA77-472B-9375-9EADAF88607B}"/>
    <cellStyle name="20% - Accent5 7 2 4 2 2 2 2" xfId="13127" xr:uid="{4F457C4C-FD93-40C5-AD73-7F1FBEA9C236}"/>
    <cellStyle name="20% - Accent5 7 2 4 2 2 3" xfId="13128" xr:uid="{01DA7170-8AB3-4BD3-A299-EF169FB1C9D2}"/>
    <cellStyle name="20% - Accent5 7 2 4 2 3" xfId="13129" xr:uid="{B8AA6E2A-97DC-4E92-ACE2-A81938F515D8}"/>
    <cellStyle name="20% - Accent5 7 2 4 2 3 2" xfId="13130" xr:uid="{28157154-9764-4B4A-B7AA-D63FFED07265}"/>
    <cellStyle name="20% - Accent5 7 2 4 2 4" xfId="13131" xr:uid="{03CA4F0C-CADB-46B7-9D80-DF5BF24E37E1}"/>
    <cellStyle name="20% - Accent5 7 2 4 3" xfId="13132" xr:uid="{6CDA0DCD-2845-4E5B-88FB-748BAB3DD4AA}"/>
    <cellStyle name="20% - Accent5 7 2 4 3 2" xfId="13133" xr:uid="{B52450E6-B743-4F74-87A6-E0C8D1631C83}"/>
    <cellStyle name="20% - Accent5 7 2 4 3 2 2" xfId="13134" xr:uid="{919DDF77-7F2D-450F-BEB3-AD3430AE02B6}"/>
    <cellStyle name="20% - Accent5 7 2 4 3 3" xfId="13135" xr:uid="{14396822-461C-4EF4-946A-D34E8F93DB93}"/>
    <cellStyle name="20% - Accent5 7 2 4 4" xfId="13136" xr:uid="{DC772D15-9EB6-40AE-BA8A-0096A9D3C9E8}"/>
    <cellStyle name="20% - Accent5 7 2 4 4 2" xfId="13137" xr:uid="{0B8768DB-E711-4B96-BE89-EDFF6CFABD1F}"/>
    <cellStyle name="20% - Accent5 7 2 4 5" xfId="13138" xr:uid="{E8079022-BC12-462C-8B94-595F3C814285}"/>
    <cellStyle name="20% - Accent5 7 2 4 6" xfId="13139" xr:uid="{02C14BEC-83AC-4D91-829B-97188113058E}"/>
    <cellStyle name="20% - Accent5 7 2 5" xfId="13140" xr:uid="{91E87FDD-0342-4F55-A331-E5BCD026571C}"/>
    <cellStyle name="20% - Accent5 7 2 5 2" xfId="13141" xr:uid="{8E46185D-952B-4CB0-B975-E3BFA74564D7}"/>
    <cellStyle name="20% - Accent5 7 2 5 2 2" xfId="13142" xr:uid="{9D1E82C6-7572-45E8-A59A-1586BFED0CF5}"/>
    <cellStyle name="20% - Accent5 7 2 5 2 2 2" xfId="13143" xr:uid="{19738AE7-D9F0-4A00-B09A-CE885FD4BC06}"/>
    <cellStyle name="20% - Accent5 7 2 5 2 2 2 2" xfId="13144" xr:uid="{D83CDB4C-BC38-4C32-8064-2AA3A5FB53F8}"/>
    <cellStyle name="20% - Accent5 7 2 5 2 2 3" xfId="13145" xr:uid="{4887523F-3C12-4F3E-BEBC-68345813FC9C}"/>
    <cellStyle name="20% - Accent5 7 2 5 2 3" xfId="13146" xr:uid="{09855EF6-5EA7-4DD0-85B9-3586C69B9B6E}"/>
    <cellStyle name="20% - Accent5 7 2 5 2 3 2" xfId="13147" xr:uid="{1379926A-3E2C-4F9A-8926-F3A7EA37C723}"/>
    <cellStyle name="20% - Accent5 7 2 5 2 4" xfId="13148" xr:uid="{2DD4C598-283A-4BE1-96B0-4BE2DC1CC9B2}"/>
    <cellStyle name="20% - Accent5 7 2 5 3" xfId="13149" xr:uid="{02F43CE3-67AE-4542-8201-2D20B3105488}"/>
    <cellStyle name="20% - Accent5 7 2 5 3 2" xfId="13150" xr:uid="{CE877107-DB05-421F-96D3-461663F966D3}"/>
    <cellStyle name="20% - Accent5 7 2 5 3 2 2" xfId="13151" xr:uid="{E307DA54-B447-4748-991B-32385E15356E}"/>
    <cellStyle name="20% - Accent5 7 2 5 3 3" xfId="13152" xr:uid="{321DE8AC-5A45-40BC-A28D-BD0C6E7CF816}"/>
    <cellStyle name="20% - Accent5 7 2 5 4" xfId="13153" xr:uid="{2787638A-DACC-4ACD-B68D-322248311151}"/>
    <cellStyle name="20% - Accent5 7 2 5 4 2" xfId="13154" xr:uid="{D82D10D0-11E6-4FD0-B884-70DDD2BD31C3}"/>
    <cellStyle name="20% - Accent5 7 2 5 5" xfId="13155" xr:uid="{3DBE644F-CDCE-4A74-9BDA-4791AF71EE7A}"/>
    <cellStyle name="20% - Accent5 7 2 6" xfId="13156" xr:uid="{8E73743C-9B4C-49B0-A925-E75DAEF9CFC5}"/>
    <cellStyle name="20% - Accent5 7 2 6 2" xfId="13157" xr:uid="{AFF2340B-97AB-42E1-AB32-F90F8C3BAEBA}"/>
    <cellStyle name="20% - Accent5 7 2 6 2 2" xfId="13158" xr:uid="{3A9D0B39-8F61-4E3D-81BA-64363149F05B}"/>
    <cellStyle name="20% - Accent5 7 2 6 2 2 2" xfId="13159" xr:uid="{74FED84E-FAF9-4AE1-A390-54D61B5E709A}"/>
    <cellStyle name="20% - Accent5 7 2 6 2 3" xfId="13160" xr:uid="{58DECCB3-C61C-484B-B9CD-8A0219547D0B}"/>
    <cellStyle name="20% - Accent5 7 2 6 3" xfId="13161" xr:uid="{76A587D3-D51F-4774-A857-46A3E8797F43}"/>
    <cellStyle name="20% - Accent5 7 2 6 3 2" xfId="13162" xr:uid="{5C8EA4B1-4148-4179-8BF0-F773923FA634}"/>
    <cellStyle name="20% - Accent5 7 2 6 4" xfId="13163" xr:uid="{16E1167E-E9F6-4C41-B1DA-50B7789D2902}"/>
    <cellStyle name="20% - Accent5 7 2 7" xfId="13164" xr:uid="{4C7EB349-B2D9-47A0-BF9B-B4430DEAFBC5}"/>
    <cellStyle name="20% - Accent5 7 2 7 2" xfId="13165" xr:uid="{C9D901C4-DE0D-4DE1-B3AA-9F1167F42171}"/>
    <cellStyle name="20% - Accent5 7 2 7 2 2" xfId="13166" xr:uid="{BA743A7F-EB89-4DE4-B9C9-C4C81939874E}"/>
    <cellStyle name="20% - Accent5 7 2 7 3" xfId="13167" xr:uid="{56E2A45C-EC16-4E75-AE21-A5E6313544AC}"/>
    <cellStyle name="20% - Accent5 7 2 8" xfId="13168" xr:uid="{2C634C1A-82AF-426A-A8CB-6EB1FAD6A147}"/>
    <cellStyle name="20% - Accent5 7 2 8 2" xfId="13169" xr:uid="{CF3A6D18-D971-4A38-8F36-D69452019B47}"/>
    <cellStyle name="20% - Accent5 7 2 9" xfId="13170" xr:uid="{3D1AF257-B7D1-4796-8FE0-7328E5B37E6C}"/>
    <cellStyle name="20% - Accent5 7 3" xfId="13171" xr:uid="{E8FE4666-ADB0-49CD-B11E-2440A9910CB7}"/>
    <cellStyle name="20% - Accent5 7 3 2" xfId="13172" xr:uid="{FF3D7869-634F-4D6A-9C54-88A81BFD4B35}"/>
    <cellStyle name="20% - Accent5 7 3 2 2" xfId="13173" xr:uid="{81226FD7-5803-4E6E-BAAE-CBE48FDAFD28}"/>
    <cellStyle name="20% - Accent5 7 3 2 2 2" xfId="13174" xr:uid="{59EB67C5-AF0D-481A-8EF3-43D33424DB16}"/>
    <cellStyle name="20% - Accent5 7 3 2 2 2 2" xfId="13175" xr:uid="{E8ECB0B1-1D76-4ABB-8E00-D7916E20A143}"/>
    <cellStyle name="20% - Accent5 7 3 2 2 3" xfId="13176" xr:uid="{5EDD7099-D9F2-47B8-ACC1-2E08B481C10A}"/>
    <cellStyle name="20% - Accent5 7 3 2 3" xfId="13177" xr:uid="{EA260C50-65F4-4748-BBD1-60B46717100F}"/>
    <cellStyle name="20% - Accent5 7 3 2 3 2" xfId="13178" xr:uid="{4827599A-EA77-4F92-8DC6-DB35A5C7ADCA}"/>
    <cellStyle name="20% - Accent5 7 3 2 4" xfId="13179" xr:uid="{57E83328-6696-4A1A-B8FE-C2C8EA5F1864}"/>
    <cellStyle name="20% - Accent5 7 3 2 5" xfId="13180" xr:uid="{3677F006-48EB-4ED3-A56E-68541CF5FE86}"/>
    <cellStyle name="20% - Accent5 7 3 3" xfId="13181" xr:uid="{71109DCB-2462-41B4-9DE2-F2C3F0FE6910}"/>
    <cellStyle name="20% - Accent5 7 3 3 2" xfId="13182" xr:uid="{30D532C0-11E5-4C90-8E04-2F5B3330A2BE}"/>
    <cellStyle name="20% - Accent5 7 3 3 2 2" xfId="13183" xr:uid="{F42981C6-DE03-433A-A64B-D826C333A4AF}"/>
    <cellStyle name="20% - Accent5 7 3 3 3" xfId="13184" xr:uid="{7166591B-218F-45C8-A226-6EE8790E9A79}"/>
    <cellStyle name="20% - Accent5 7 3 4" xfId="13185" xr:uid="{F8BD8849-C77E-45A1-89D2-82151ABC7EDF}"/>
    <cellStyle name="20% - Accent5 7 3 4 2" xfId="13186" xr:uid="{E381936D-9364-4AA0-A1B0-FC5A8E3CD8ED}"/>
    <cellStyle name="20% - Accent5 7 3 5" xfId="13187" xr:uid="{A8637B30-7DC4-45F3-B4FC-42C44CEDFBDF}"/>
    <cellStyle name="20% - Accent5 7 3 6" xfId="13188" xr:uid="{568C6F5B-D6FC-4F22-ACB3-3A13C718B1E8}"/>
    <cellStyle name="20% - Accent5 7 4" xfId="13189" xr:uid="{11C557C4-ABC7-4206-B8EF-F06D55642244}"/>
    <cellStyle name="20% - Accent5 7 4 2" xfId="13190" xr:uid="{9EF128B9-CC78-4383-AA01-EA1A42CF5B75}"/>
    <cellStyle name="20% - Accent5 7 4 2 2" xfId="13191" xr:uid="{06F304FB-500C-41B8-ADF4-EB966F5EF808}"/>
    <cellStyle name="20% - Accent5 7 4 2 2 2" xfId="13192" xr:uid="{EFE92C59-7023-4B0B-B197-F5FD1474027E}"/>
    <cellStyle name="20% - Accent5 7 4 2 2 2 2" xfId="13193" xr:uid="{302997BC-0DBB-4AEE-9499-B6159DFA8996}"/>
    <cellStyle name="20% - Accent5 7 4 2 2 3" xfId="13194" xr:uid="{D22156AF-4A48-4F8F-8B10-E68A616472FD}"/>
    <cellStyle name="20% - Accent5 7 4 2 3" xfId="13195" xr:uid="{DB4F34D1-00B2-4EAC-BCC2-12B5B7F95418}"/>
    <cellStyle name="20% - Accent5 7 4 2 3 2" xfId="13196" xr:uid="{3ADC5BF4-4B36-441C-A645-35442C087279}"/>
    <cellStyle name="20% - Accent5 7 4 2 4" xfId="13197" xr:uid="{73674F05-B264-43D5-8CEB-60909BBFA460}"/>
    <cellStyle name="20% - Accent5 7 4 2 5" xfId="13198" xr:uid="{0B534517-EC3A-47DD-9839-0224B0DDA1AA}"/>
    <cellStyle name="20% - Accent5 7 4 3" xfId="13199" xr:uid="{49F11143-40CB-4DB9-B391-2D8993374781}"/>
    <cellStyle name="20% - Accent5 7 4 3 2" xfId="13200" xr:uid="{00E9AED7-F868-43D7-A407-2933F012E1FE}"/>
    <cellStyle name="20% - Accent5 7 4 3 2 2" xfId="13201" xr:uid="{9B016504-C4AF-4C09-B8BF-FC71BEE020CA}"/>
    <cellStyle name="20% - Accent5 7 4 3 3" xfId="13202" xr:uid="{05D1C8C5-12E2-4932-AEEC-F5FB45DA3584}"/>
    <cellStyle name="20% - Accent5 7 4 4" xfId="13203" xr:uid="{DCDF2E3E-13BA-4DF0-A4B5-E8EB5401AC9D}"/>
    <cellStyle name="20% - Accent5 7 4 4 2" xfId="13204" xr:uid="{0DDC3C93-1270-4B0F-AEF4-404E316539E0}"/>
    <cellStyle name="20% - Accent5 7 4 5" xfId="13205" xr:uid="{B501D706-BC49-4288-8E4B-D4722B7CC78B}"/>
    <cellStyle name="20% - Accent5 7 4 6" xfId="13206" xr:uid="{7E5DF825-9DA5-45DD-B903-7C08E604CD9C}"/>
    <cellStyle name="20% - Accent5 7 5" xfId="13207" xr:uid="{05454DDC-A05E-4400-913A-15D5B388CFE8}"/>
    <cellStyle name="20% - Accent5 7 5 2" xfId="13208" xr:uid="{872E32F6-20E7-4F76-B0AC-85BB4B0F1911}"/>
    <cellStyle name="20% - Accent5 7 5 2 2" xfId="13209" xr:uid="{65BE94E4-0E89-4324-8769-02C2DBD00B29}"/>
    <cellStyle name="20% - Accent5 7 5 2 2 2" xfId="13210" xr:uid="{9FF3CEC0-EA35-48AE-9943-710883898B6A}"/>
    <cellStyle name="20% - Accent5 7 5 2 2 2 2" xfId="13211" xr:uid="{F45DF248-A5C8-4DF9-9ED5-A6AE6056F4B3}"/>
    <cellStyle name="20% - Accent5 7 5 2 2 3" xfId="13212" xr:uid="{56877582-3746-4871-BF61-26ADB86C88F4}"/>
    <cellStyle name="20% - Accent5 7 5 2 3" xfId="13213" xr:uid="{4B569B24-7AF9-44EE-93C4-21A264AFE6AA}"/>
    <cellStyle name="20% - Accent5 7 5 2 3 2" xfId="13214" xr:uid="{148154AC-8781-4A1A-855A-5845D040E680}"/>
    <cellStyle name="20% - Accent5 7 5 2 4" xfId="13215" xr:uid="{9259474E-2B3C-486E-96EB-EEEAE4CD0E1B}"/>
    <cellStyle name="20% - Accent5 7 5 3" xfId="13216" xr:uid="{05914CF7-37B6-41D5-8592-01DAFD7A5157}"/>
    <cellStyle name="20% - Accent5 7 5 3 2" xfId="13217" xr:uid="{40C83FCB-8E5F-4BB5-B027-143F4BFEB67B}"/>
    <cellStyle name="20% - Accent5 7 5 3 2 2" xfId="13218" xr:uid="{F34B9730-7C45-4E46-9E15-83729D17D856}"/>
    <cellStyle name="20% - Accent5 7 5 3 3" xfId="13219" xr:uid="{AEF6F37B-1B46-4EED-B38E-AF8D24865177}"/>
    <cellStyle name="20% - Accent5 7 5 4" xfId="13220" xr:uid="{5B446398-04A4-4B1A-A418-C11B08B33A37}"/>
    <cellStyle name="20% - Accent5 7 5 4 2" xfId="13221" xr:uid="{54EE89EA-D2A6-4F8F-A228-692C8527C2F6}"/>
    <cellStyle name="20% - Accent5 7 5 5" xfId="13222" xr:uid="{120D241E-067B-4535-A300-FF6FA983FA7B}"/>
    <cellStyle name="20% - Accent5 7 5 6" xfId="13223" xr:uid="{B7F7891C-D504-4A95-832D-0AEEB114740D}"/>
    <cellStyle name="20% - Accent5 7 6" xfId="13224" xr:uid="{ED4AADA3-53AC-4648-9B2D-9DA13FA565E0}"/>
    <cellStyle name="20% - Accent5 7 6 2" xfId="13225" xr:uid="{4D85535D-0D19-42A8-A931-48CC31F4F98C}"/>
    <cellStyle name="20% - Accent5 7 6 2 2" xfId="13226" xr:uid="{CB809F61-9941-4C18-B0B8-B47809A8C685}"/>
    <cellStyle name="20% - Accent5 7 6 2 2 2" xfId="13227" xr:uid="{C94F795C-900A-47A2-AD69-3015CEACB81C}"/>
    <cellStyle name="20% - Accent5 7 6 2 2 2 2" xfId="13228" xr:uid="{F1BE7CB6-4862-400F-881D-428633F6D25B}"/>
    <cellStyle name="20% - Accent5 7 6 2 2 3" xfId="13229" xr:uid="{498E8BCA-7BCA-4663-955F-AA4D05C678D1}"/>
    <cellStyle name="20% - Accent5 7 6 2 3" xfId="13230" xr:uid="{BA2F7B53-9CC0-4B8F-85AC-8AB985EF30CB}"/>
    <cellStyle name="20% - Accent5 7 6 2 3 2" xfId="13231" xr:uid="{7F511B64-0D40-4D82-BCC9-4002C4A03AF2}"/>
    <cellStyle name="20% - Accent5 7 6 2 4" xfId="13232" xr:uid="{B9C2C521-1124-41F9-9C05-3BDC5B71E382}"/>
    <cellStyle name="20% - Accent5 7 6 3" xfId="13233" xr:uid="{0ECB2428-98A4-4326-910F-0826F4D90F2D}"/>
    <cellStyle name="20% - Accent5 7 6 3 2" xfId="13234" xr:uid="{028373F7-5CFC-4979-960B-86E0A8C64018}"/>
    <cellStyle name="20% - Accent5 7 6 3 2 2" xfId="13235" xr:uid="{4F76E3B6-E545-4E0D-8E7D-3E18A614AE6B}"/>
    <cellStyle name="20% - Accent5 7 6 3 3" xfId="13236" xr:uid="{694E977A-B4EC-4F2E-9687-241EB5F38DE4}"/>
    <cellStyle name="20% - Accent5 7 6 4" xfId="13237" xr:uid="{8CFCD237-3D00-4252-82B4-1D1580492C39}"/>
    <cellStyle name="20% - Accent5 7 6 4 2" xfId="13238" xr:uid="{4A7EECDA-72D0-42B4-90B1-1FEDAE2A4C13}"/>
    <cellStyle name="20% - Accent5 7 6 5" xfId="13239" xr:uid="{DA8C9591-B917-423B-A15C-46042B610852}"/>
    <cellStyle name="20% - Accent5 7 7" xfId="13240" xr:uid="{61363304-E3D0-4A85-8C4B-45E65328DEE1}"/>
    <cellStyle name="20% - Accent5 7 7 2" xfId="13241" xr:uid="{B7F598CB-805B-44B2-8464-4145D2414338}"/>
    <cellStyle name="20% - Accent5 7 7 2 2" xfId="13242" xr:uid="{BD991B4D-EEFB-49C6-90B7-19C1C12F7223}"/>
    <cellStyle name="20% - Accent5 7 7 2 2 2" xfId="13243" xr:uid="{7D9A3B02-80D9-4296-AEAC-1BF154A694A4}"/>
    <cellStyle name="20% - Accent5 7 7 2 3" xfId="13244" xr:uid="{08BAE1EC-9E9F-482A-9F39-159F8A1CE631}"/>
    <cellStyle name="20% - Accent5 7 7 3" xfId="13245" xr:uid="{7010E42E-7E44-4723-AEF5-2A4E76F94AAA}"/>
    <cellStyle name="20% - Accent5 7 7 3 2" xfId="13246" xr:uid="{CFF80088-C606-4ABA-8BB5-28A82CEC81A1}"/>
    <cellStyle name="20% - Accent5 7 7 4" xfId="13247" xr:uid="{91D7E2D8-17E6-462E-A69D-10FA328D89DC}"/>
    <cellStyle name="20% - Accent5 7 8" xfId="13248" xr:uid="{E3234AFB-EB54-40BB-929E-3CD87F874B11}"/>
    <cellStyle name="20% - Accent5 7 8 2" xfId="13249" xr:uid="{3419DF4B-0135-4FC1-901B-5B4E1D799DB9}"/>
    <cellStyle name="20% - Accent5 7 8 2 2" xfId="13250" xr:uid="{47590626-088E-488E-A922-4A391B18F51B}"/>
    <cellStyle name="20% - Accent5 7 8 3" xfId="13251" xr:uid="{1622B564-46A7-4633-AC12-E014A429FB27}"/>
    <cellStyle name="20% - Accent5 7 9" xfId="13252" xr:uid="{732EBD37-94FB-46B4-A803-F049E4603636}"/>
    <cellStyle name="20% - Accent5 7 9 2" xfId="13253" xr:uid="{B4693A87-AE98-4CD0-8DAE-BF471F63DB50}"/>
    <cellStyle name="20% - Accent5 8" xfId="13254" xr:uid="{79B8EFAC-EE59-4950-8CFE-FCB8F9967143}"/>
    <cellStyle name="20% - Accent5 8 10" xfId="13255" xr:uid="{A4B38E65-342E-4115-B2D4-10200FC880D2}"/>
    <cellStyle name="20% - Accent5 8 11" xfId="13256" xr:uid="{F473BF77-4251-47AC-8295-A67FB6062F8A}"/>
    <cellStyle name="20% - Accent5 8 2" xfId="13257" xr:uid="{F2EDA603-AD40-4793-A02C-56C891E18BDE}"/>
    <cellStyle name="20% - Accent5 8 2 10" xfId="13258" xr:uid="{4CADD6BB-F31E-4947-B78D-99CA99314D39}"/>
    <cellStyle name="20% - Accent5 8 2 2" xfId="13259" xr:uid="{139D6D36-7378-44AB-966F-8F1D93EE13D1}"/>
    <cellStyle name="20% - Accent5 8 2 2 2" xfId="13260" xr:uid="{76FFBC0C-0DB8-462B-B7EF-42A0FF3B08D6}"/>
    <cellStyle name="20% - Accent5 8 2 2 2 2" xfId="13261" xr:uid="{CD163B00-40FA-4D8D-83F3-261E225C724C}"/>
    <cellStyle name="20% - Accent5 8 2 2 2 2 2" xfId="13262" xr:uid="{7A3E1106-0E19-4301-A170-9EBB236E6439}"/>
    <cellStyle name="20% - Accent5 8 2 2 2 2 2 2" xfId="13263" xr:uid="{1EDAF956-66D0-44E2-9EE9-C9C0772426F1}"/>
    <cellStyle name="20% - Accent5 8 2 2 2 2 3" xfId="13264" xr:uid="{BDB5C22D-3858-442B-9EBF-63EBD52D6A40}"/>
    <cellStyle name="20% - Accent5 8 2 2 2 3" xfId="13265" xr:uid="{710AD2A2-B9C6-437E-BF28-0D21A85978E4}"/>
    <cellStyle name="20% - Accent5 8 2 2 2 3 2" xfId="13266" xr:uid="{B5367076-C9A7-4491-9463-735BC524B005}"/>
    <cellStyle name="20% - Accent5 8 2 2 2 4" xfId="13267" xr:uid="{4FFBBFC4-B329-4830-9A74-4D448619B379}"/>
    <cellStyle name="20% - Accent5 8 2 2 2 5" xfId="13268" xr:uid="{07AEFFC7-7067-4927-8FFE-A50256A63349}"/>
    <cellStyle name="20% - Accent5 8 2 2 3" xfId="13269" xr:uid="{EBCD4474-BEC3-4F40-A66E-897F0FAAB531}"/>
    <cellStyle name="20% - Accent5 8 2 2 3 2" xfId="13270" xr:uid="{7A42B188-1353-4E53-8F83-5E28B40478AE}"/>
    <cellStyle name="20% - Accent5 8 2 2 3 2 2" xfId="13271" xr:uid="{47FD163D-1E3F-4B9E-A05A-A9BE48F335E1}"/>
    <cellStyle name="20% - Accent5 8 2 2 3 3" xfId="13272" xr:uid="{6E6889D7-9B86-4949-ABF4-6D344CC08342}"/>
    <cellStyle name="20% - Accent5 8 2 2 4" xfId="13273" xr:uid="{85FC0A84-F161-49B2-9755-C0E9C4720397}"/>
    <cellStyle name="20% - Accent5 8 2 2 4 2" xfId="13274" xr:uid="{4A39D3D9-3EB6-4E34-89A6-E676F88BC382}"/>
    <cellStyle name="20% - Accent5 8 2 2 5" xfId="13275" xr:uid="{D35E5EFE-5F87-4E92-9345-AE737962E1CB}"/>
    <cellStyle name="20% - Accent5 8 2 2 6" xfId="13276" xr:uid="{A9F046A1-CA68-4D86-B363-9B7FF8AD3C59}"/>
    <cellStyle name="20% - Accent5 8 2 3" xfId="13277" xr:uid="{7637E3CF-7E6C-412F-AF0E-584DB7F05BB5}"/>
    <cellStyle name="20% - Accent5 8 2 3 2" xfId="13278" xr:uid="{C90EFAC6-B1EC-466F-9EBF-C82803548C5D}"/>
    <cellStyle name="20% - Accent5 8 2 3 2 2" xfId="13279" xr:uid="{AF9B4511-3472-4A0F-9B40-C9496FD7DC1C}"/>
    <cellStyle name="20% - Accent5 8 2 3 2 2 2" xfId="13280" xr:uid="{18715EE7-1385-4243-8A89-F206D9F5EABC}"/>
    <cellStyle name="20% - Accent5 8 2 3 2 2 2 2" xfId="13281" xr:uid="{6351BEAC-514E-4F99-8769-54069CE43F1A}"/>
    <cellStyle name="20% - Accent5 8 2 3 2 2 3" xfId="13282" xr:uid="{975A326E-AD76-4E6C-BBDE-C4B0426CCF59}"/>
    <cellStyle name="20% - Accent5 8 2 3 2 3" xfId="13283" xr:uid="{8FE5F450-F032-4404-9235-745AE15715BE}"/>
    <cellStyle name="20% - Accent5 8 2 3 2 3 2" xfId="13284" xr:uid="{9D07184D-CA20-4ADD-980D-A32AB6192684}"/>
    <cellStyle name="20% - Accent5 8 2 3 2 4" xfId="13285" xr:uid="{399C16FF-E575-4F0F-8060-A24C788012C6}"/>
    <cellStyle name="20% - Accent5 8 2 3 2 5" xfId="13286" xr:uid="{AF653125-8F81-4A06-84CE-0E818423D792}"/>
    <cellStyle name="20% - Accent5 8 2 3 3" xfId="13287" xr:uid="{84D86E8A-B528-445E-BDD6-7BA8CC549CA6}"/>
    <cellStyle name="20% - Accent5 8 2 3 3 2" xfId="13288" xr:uid="{8FB13296-E198-4137-A5B8-C438687992D1}"/>
    <cellStyle name="20% - Accent5 8 2 3 3 2 2" xfId="13289" xr:uid="{EDA0605E-E4FA-4A9A-8F47-E788D7D79516}"/>
    <cellStyle name="20% - Accent5 8 2 3 3 3" xfId="13290" xr:uid="{82BD96C5-443B-40C4-B1E7-4498DE2B8945}"/>
    <cellStyle name="20% - Accent5 8 2 3 4" xfId="13291" xr:uid="{E6554DD6-B401-47C6-80D5-82829ECCC874}"/>
    <cellStyle name="20% - Accent5 8 2 3 4 2" xfId="13292" xr:uid="{67731557-52B0-4146-A1EE-39BFD19311F0}"/>
    <cellStyle name="20% - Accent5 8 2 3 5" xfId="13293" xr:uid="{89BA5C58-B7BB-49A6-B3C5-E8F511F8BA49}"/>
    <cellStyle name="20% - Accent5 8 2 3 6" xfId="13294" xr:uid="{2F7253B6-E49F-4480-ADFE-034D154D3A45}"/>
    <cellStyle name="20% - Accent5 8 2 4" xfId="13295" xr:uid="{5AF209A6-5586-4432-BE4D-C27C815D73C9}"/>
    <cellStyle name="20% - Accent5 8 2 4 2" xfId="13296" xr:uid="{F7E65BEB-9685-41C8-9B39-DBFEED502199}"/>
    <cellStyle name="20% - Accent5 8 2 4 2 2" xfId="13297" xr:uid="{9A6546BA-34BA-4185-8682-85AF25D3D27B}"/>
    <cellStyle name="20% - Accent5 8 2 4 2 2 2" xfId="13298" xr:uid="{0AF6EBD5-A27D-453B-BA18-6DA8F52A1E9C}"/>
    <cellStyle name="20% - Accent5 8 2 4 2 2 2 2" xfId="13299" xr:uid="{06B7A885-EFBE-43BC-ACE3-0B94A45A772B}"/>
    <cellStyle name="20% - Accent5 8 2 4 2 2 3" xfId="13300" xr:uid="{E6C8C55B-7555-4849-9D72-84010E313F40}"/>
    <cellStyle name="20% - Accent5 8 2 4 2 3" xfId="13301" xr:uid="{6AF76D41-3C20-4487-B048-2D87F07B452D}"/>
    <cellStyle name="20% - Accent5 8 2 4 2 3 2" xfId="13302" xr:uid="{315877C4-9E2A-411A-84BF-4A5AC594005C}"/>
    <cellStyle name="20% - Accent5 8 2 4 2 4" xfId="13303" xr:uid="{709247B5-6DEB-4F99-93CA-0BD00A43C844}"/>
    <cellStyle name="20% - Accent5 8 2 4 3" xfId="13304" xr:uid="{16CB6B54-8CB6-486A-95E5-EEFF350D58D9}"/>
    <cellStyle name="20% - Accent5 8 2 4 3 2" xfId="13305" xr:uid="{63D638F2-18A0-4907-875D-81F030C810F9}"/>
    <cellStyle name="20% - Accent5 8 2 4 3 2 2" xfId="13306" xr:uid="{78A2DDDA-717A-4581-A57A-3C3E1C2D089B}"/>
    <cellStyle name="20% - Accent5 8 2 4 3 3" xfId="13307" xr:uid="{B879F863-2077-4DEA-97F3-17C1C236AF07}"/>
    <cellStyle name="20% - Accent5 8 2 4 4" xfId="13308" xr:uid="{21B9BCA5-D0E1-4FC9-AF0E-F1B1C034ABF7}"/>
    <cellStyle name="20% - Accent5 8 2 4 4 2" xfId="13309" xr:uid="{FE2CB049-BE53-41C4-B021-12DB3F9E3AA5}"/>
    <cellStyle name="20% - Accent5 8 2 4 5" xfId="13310" xr:uid="{AAF03787-0864-4C12-81BC-D145F84E59A2}"/>
    <cellStyle name="20% - Accent5 8 2 4 6" xfId="13311" xr:uid="{FB8B2CD9-6062-4CF0-8D7C-1741D19347F7}"/>
    <cellStyle name="20% - Accent5 8 2 5" xfId="13312" xr:uid="{C001D8E0-F743-4AED-933E-D919E3D7F29D}"/>
    <cellStyle name="20% - Accent5 8 2 5 2" xfId="13313" xr:uid="{04AB950C-9FB7-4691-BA1B-82472C7C890F}"/>
    <cellStyle name="20% - Accent5 8 2 5 2 2" xfId="13314" xr:uid="{31D9CEFE-3423-4500-AA03-BDFCA21EF7CD}"/>
    <cellStyle name="20% - Accent5 8 2 5 2 2 2" xfId="13315" xr:uid="{7D563990-9A32-4483-8D08-57BC79FC345F}"/>
    <cellStyle name="20% - Accent5 8 2 5 2 2 2 2" xfId="13316" xr:uid="{67C07FCC-6C23-4F60-9125-B27508477398}"/>
    <cellStyle name="20% - Accent5 8 2 5 2 2 3" xfId="13317" xr:uid="{D9E4E904-B1D6-4406-8C80-E356D0AAA680}"/>
    <cellStyle name="20% - Accent5 8 2 5 2 3" xfId="13318" xr:uid="{3713A4CE-171C-4FA7-8454-D38F7A5AF771}"/>
    <cellStyle name="20% - Accent5 8 2 5 2 3 2" xfId="13319" xr:uid="{203B2ACD-8E44-4DBE-8E04-4AE5EB82911E}"/>
    <cellStyle name="20% - Accent5 8 2 5 2 4" xfId="13320" xr:uid="{50919A29-EBC9-4755-9F4D-10EA3DD1FFD5}"/>
    <cellStyle name="20% - Accent5 8 2 5 3" xfId="13321" xr:uid="{08D3B13F-C150-426D-9470-E5D313D5D239}"/>
    <cellStyle name="20% - Accent5 8 2 5 3 2" xfId="13322" xr:uid="{A40B175A-BFC9-4ADE-80C4-A0174EB17AAD}"/>
    <cellStyle name="20% - Accent5 8 2 5 3 2 2" xfId="13323" xr:uid="{FB90F6CD-7F1F-4818-806D-777C0BF5D43D}"/>
    <cellStyle name="20% - Accent5 8 2 5 3 3" xfId="13324" xr:uid="{1B7D274E-C4A3-44A3-B58B-77FFF94A5E63}"/>
    <cellStyle name="20% - Accent5 8 2 5 4" xfId="13325" xr:uid="{47E667BA-BC8D-4ED7-9892-1137CEA1F562}"/>
    <cellStyle name="20% - Accent5 8 2 5 4 2" xfId="13326" xr:uid="{22FDAEA3-8CE8-4003-8F30-7A7E2C6F4332}"/>
    <cellStyle name="20% - Accent5 8 2 5 5" xfId="13327" xr:uid="{A0B95F3D-6849-4442-A20A-B653BB4697CB}"/>
    <cellStyle name="20% - Accent5 8 2 6" xfId="13328" xr:uid="{F6DDDD0A-FCF9-4E3A-A5AB-A8CAEC94A81C}"/>
    <cellStyle name="20% - Accent5 8 2 6 2" xfId="13329" xr:uid="{72DE14C9-CDC0-4597-B961-5784E19CCFBD}"/>
    <cellStyle name="20% - Accent5 8 2 6 2 2" xfId="13330" xr:uid="{E61EBF58-16F2-4203-B19F-1F2E548E9B3F}"/>
    <cellStyle name="20% - Accent5 8 2 6 2 2 2" xfId="13331" xr:uid="{E41A5803-B7E1-4738-A94C-399074AE5763}"/>
    <cellStyle name="20% - Accent5 8 2 6 2 3" xfId="13332" xr:uid="{D2D49149-7EFD-4CB4-9289-F76571218371}"/>
    <cellStyle name="20% - Accent5 8 2 6 3" xfId="13333" xr:uid="{12DB8B1B-9516-4F24-A4F3-A99BD5B66457}"/>
    <cellStyle name="20% - Accent5 8 2 6 3 2" xfId="13334" xr:uid="{DF0272F6-6039-4286-8DBC-142B9DD168F8}"/>
    <cellStyle name="20% - Accent5 8 2 6 4" xfId="13335" xr:uid="{19AA5E4D-AA18-4694-BF7A-3A134AA8DCC3}"/>
    <cellStyle name="20% - Accent5 8 2 7" xfId="13336" xr:uid="{A9E1B993-023A-42B4-94D2-2C231F94BE6F}"/>
    <cellStyle name="20% - Accent5 8 2 7 2" xfId="13337" xr:uid="{06C06650-F7D7-4783-AA23-31414CF6BA96}"/>
    <cellStyle name="20% - Accent5 8 2 7 2 2" xfId="13338" xr:uid="{99E9F12F-44DB-43D4-8FBC-0852DCB8C12B}"/>
    <cellStyle name="20% - Accent5 8 2 7 3" xfId="13339" xr:uid="{9A8927A7-EC7E-40C4-B19A-B1A4FE6F4B7D}"/>
    <cellStyle name="20% - Accent5 8 2 8" xfId="13340" xr:uid="{35051FB4-BBEA-43BD-8FA0-EB6EDF591BBD}"/>
    <cellStyle name="20% - Accent5 8 2 8 2" xfId="13341" xr:uid="{E254B17B-1A82-413C-B0A4-AA3AD84DE483}"/>
    <cellStyle name="20% - Accent5 8 2 9" xfId="13342" xr:uid="{DB57E349-F2BC-42E8-9EC7-13AA305ABE8F}"/>
    <cellStyle name="20% - Accent5 8 3" xfId="13343" xr:uid="{E8B0C956-EEDB-4585-87D0-165074A499DC}"/>
    <cellStyle name="20% - Accent5 8 3 2" xfId="13344" xr:uid="{5764A916-1ED2-447D-A967-B74B0B5D09DF}"/>
    <cellStyle name="20% - Accent5 8 3 2 2" xfId="13345" xr:uid="{05ADD04E-AA77-4B21-A4D6-03F0F7E55666}"/>
    <cellStyle name="20% - Accent5 8 3 2 2 2" xfId="13346" xr:uid="{09D5ABD5-DB42-46F1-876E-4A1D76B84A2A}"/>
    <cellStyle name="20% - Accent5 8 3 2 2 2 2" xfId="13347" xr:uid="{EA9F11BF-7A73-4B9A-85FA-D6A9C045EAE4}"/>
    <cellStyle name="20% - Accent5 8 3 2 2 3" xfId="13348" xr:uid="{2681BBA5-819B-47A5-9F04-54D7D3FAD2D1}"/>
    <cellStyle name="20% - Accent5 8 3 2 3" xfId="13349" xr:uid="{E26830D5-C256-4A0D-950B-DE093D48FA8B}"/>
    <cellStyle name="20% - Accent5 8 3 2 3 2" xfId="13350" xr:uid="{3C519725-0AC9-445B-994C-8DBA9B766256}"/>
    <cellStyle name="20% - Accent5 8 3 2 4" xfId="13351" xr:uid="{B32F28C0-71A5-4521-9CB1-0FD8AFDFE82E}"/>
    <cellStyle name="20% - Accent5 8 3 2 5" xfId="13352" xr:uid="{733D5890-C256-4E3F-9B30-ED304A34CE92}"/>
    <cellStyle name="20% - Accent5 8 3 3" xfId="13353" xr:uid="{AE448FD7-CF48-49EC-AE42-CBC758F8C6FA}"/>
    <cellStyle name="20% - Accent5 8 3 3 2" xfId="13354" xr:uid="{CEBFA65D-8C03-4230-81F2-75101BAD4B84}"/>
    <cellStyle name="20% - Accent5 8 3 3 2 2" xfId="13355" xr:uid="{DCB04B3B-2A1D-41C6-A373-0FA413793224}"/>
    <cellStyle name="20% - Accent5 8 3 3 3" xfId="13356" xr:uid="{1236B793-02DD-4948-8E9A-D749F24BF1CD}"/>
    <cellStyle name="20% - Accent5 8 3 4" xfId="13357" xr:uid="{ABA73998-C75C-4267-8448-5C2B0C18CF03}"/>
    <cellStyle name="20% - Accent5 8 3 4 2" xfId="13358" xr:uid="{AABBF022-AC45-4212-A904-E3B66F6657B9}"/>
    <cellStyle name="20% - Accent5 8 3 5" xfId="13359" xr:uid="{FC86DAFE-4182-4599-9B29-E0F431A3FD64}"/>
    <cellStyle name="20% - Accent5 8 3 6" xfId="13360" xr:uid="{42906C45-347E-4379-A0CE-253978186E34}"/>
    <cellStyle name="20% - Accent5 8 4" xfId="13361" xr:uid="{D69A776F-9A0B-4822-8F26-735B373B8FEC}"/>
    <cellStyle name="20% - Accent5 8 4 2" xfId="13362" xr:uid="{B66972CC-9273-4977-AE20-EAD75242D88F}"/>
    <cellStyle name="20% - Accent5 8 4 2 2" xfId="13363" xr:uid="{B90798FC-8994-4828-82A5-3EA6A6C29A34}"/>
    <cellStyle name="20% - Accent5 8 4 2 2 2" xfId="13364" xr:uid="{68698A66-9B78-4918-9D03-80D8B457C846}"/>
    <cellStyle name="20% - Accent5 8 4 2 2 2 2" xfId="13365" xr:uid="{902D1C59-BA71-4D59-A351-BBC7C4E8D294}"/>
    <cellStyle name="20% - Accent5 8 4 2 2 3" xfId="13366" xr:uid="{EA656E8C-03AC-4803-B88C-76C7A70371D6}"/>
    <cellStyle name="20% - Accent5 8 4 2 3" xfId="13367" xr:uid="{BCF525E3-F39C-4924-82ED-E7B94FD004B4}"/>
    <cellStyle name="20% - Accent5 8 4 2 3 2" xfId="13368" xr:uid="{1EC57092-9556-4BB9-9576-FB67605F8FBD}"/>
    <cellStyle name="20% - Accent5 8 4 2 4" xfId="13369" xr:uid="{86C9907C-5B25-4766-B099-8F1A603214D1}"/>
    <cellStyle name="20% - Accent5 8 4 2 5" xfId="13370" xr:uid="{77389159-3765-49B5-B08F-864B44A6D42B}"/>
    <cellStyle name="20% - Accent5 8 4 3" xfId="13371" xr:uid="{53919BE3-311E-4F2E-BDC9-EFEA336010CB}"/>
    <cellStyle name="20% - Accent5 8 4 3 2" xfId="13372" xr:uid="{80F62B3E-9E61-4C05-92FB-CF7B668304D3}"/>
    <cellStyle name="20% - Accent5 8 4 3 2 2" xfId="13373" xr:uid="{3F23732A-2F79-4DDB-AAA5-7DE77AFD0202}"/>
    <cellStyle name="20% - Accent5 8 4 3 3" xfId="13374" xr:uid="{EB9832F8-3592-42F8-8EC9-55C104FC1BE3}"/>
    <cellStyle name="20% - Accent5 8 4 4" xfId="13375" xr:uid="{2D80CDDB-DB19-4626-8E4A-D2DEA0286B90}"/>
    <cellStyle name="20% - Accent5 8 4 4 2" xfId="13376" xr:uid="{3D3D21D5-1CF8-4650-8934-B27F271340A0}"/>
    <cellStyle name="20% - Accent5 8 4 5" xfId="13377" xr:uid="{05394C7C-9E6D-4715-B2A8-17EEE3E4A628}"/>
    <cellStyle name="20% - Accent5 8 4 6" xfId="13378" xr:uid="{79D9B7DE-E105-4486-A8A9-7269E1337ED6}"/>
    <cellStyle name="20% - Accent5 8 5" xfId="13379" xr:uid="{142EBFF9-0DDD-4A83-9AF3-6CAD78FCFAC8}"/>
    <cellStyle name="20% - Accent5 8 5 2" xfId="13380" xr:uid="{AC0CEE41-1B69-471A-85F5-2FF83D45FC75}"/>
    <cellStyle name="20% - Accent5 8 5 2 2" xfId="13381" xr:uid="{A860740A-E74A-4C5F-AEDE-21B7F762951B}"/>
    <cellStyle name="20% - Accent5 8 5 2 2 2" xfId="13382" xr:uid="{D5D0C244-C4FD-4048-8DBD-4D68995F6C77}"/>
    <cellStyle name="20% - Accent5 8 5 2 2 2 2" xfId="13383" xr:uid="{131319BC-7A0E-4A95-A514-A6E61C6EBB49}"/>
    <cellStyle name="20% - Accent5 8 5 2 2 3" xfId="13384" xr:uid="{9AB03D48-93CA-457C-8323-2908816E74A0}"/>
    <cellStyle name="20% - Accent5 8 5 2 3" xfId="13385" xr:uid="{62021406-5EF2-4D94-8C96-5877D44B3C12}"/>
    <cellStyle name="20% - Accent5 8 5 2 3 2" xfId="13386" xr:uid="{10323852-F548-47D0-9E1C-8A18F055F7B9}"/>
    <cellStyle name="20% - Accent5 8 5 2 4" xfId="13387" xr:uid="{2578BD53-089B-4B54-B18A-D117A0E03288}"/>
    <cellStyle name="20% - Accent5 8 5 3" xfId="13388" xr:uid="{0A609B00-B1E9-4024-A3CC-900A64DE2A14}"/>
    <cellStyle name="20% - Accent5 8 5 3 2" xfId="13389" xr:uid="{E5F99534-3BF7-45A8-922E-0B96CCE45671}"/>
    <cellStyle name="20% - Accent5 8 5 3 2 2" xfId="13390" xr:uid="{802FEB5A-A1C6-400F-84A8-A3FBBEE15ED5}"/>
    <cellStyle name="20% - Accent5 8 5 3 3" xfId="13391" xr:uid="{A6976A4C-CEE7-41A1-8965-31B47FE0B8EB}"/>
    <cellStyle name="20% - Accent5 8 5 4" xfId="13392" xr:uid="{3B3D04CB-EFDC-4436-88E0-53576F113C71}"/>
    <cellStyle name="20% - Accent5 8 5 4 2" xfId="13393" xr:uid="{6F82E5F6-6D30-4644-B66D-B2F5F66A61AB}"/>
    <cellStyle name="20% - Accent5 8 5 5" xfId="13394" xr:uid="{14FCFEB8-2420-478B-8428-11B2C5D2FA68}"/>
    <cellStyle name="20% - Accent5 8 5 6" xfId="13395" xr:uid="{D80D3198-4D66-428B-BDF8-708D5EE0E5B6}"/>
    <cellStyle name="20% - Accent5 8 6" xfId="13396" xr:uid="{CB8BD3F1-D9B3-41AE-89AC-D67E6E898EDA}"/>
    <cellStyle name="20% - Accent5 8 6 2" xfId="13397" xr:uid="{A3F6ACA9-2FAD-4244-9C04-6EB818BC3B87}"/>
    <cellStyle name="20% - Accent5 8 6 2 2" xfId="13398" xr:uid="{1611D9D7-CAFE-4A2B-B687-5B7D2A283288}"/>
    <cellStyle name="20% - Accent5 8 6 2 2 2" xfId="13399" xr:uid="{049FF0BA-1585-4797-92AE-0B96D00EA766}"/>
    <cellStyle name="20% - Accent5 8 6 2 2 2 2" xfId="13400" xr:uid="{F9C86322-0B9E-4EA5-8D85-4AC0E041C11A}"/>
    <cellStyle name="20% - Accent5 8 6 2 2 3" xfId="13401" xr:uid="{E00A9CD7-9667-4822-B093-4D777D2478E9}"/>
    <cellStyle name="20% - Accent5 8 6 2 3" xfId="13402" xr:uid="{8124C128-1E1C-4A32-A839-AEFB3EB178B5}"/>
    <cellStyle name="20% - Accent5 8 6 2 3 2" xfId="13403" xr:uid="{5F46B27C-DD88-4383-9B38-C9D17A2FA16A}"/>
    <cellStyle name="20% - Accent5 8 6 2 4" xfId="13404" xr:uid="{811C23AF-5306-4743-8A57-1E66E9202C21}"/>
    <cellStyle name="20% - Accent5 8 6 3" xfId="13405" xr:uid="{615AC664-2692-4B8F-A343-768F7CE34D93}"/>
    <cellStyle name="20% - Accent5 8 6 3 2" xfId="13406" xr:uid="{8799B7CC-E41A-4ACA-BBC4-34F3D7326375}"/>
    <cellStyle name="20% - Accent5 8 6 3 2 2" xfId="13407" xr:uid="{5B913621-D7BC-44A4-AB54-655430739D2D}"/>
    <cellStyle name="20% - Accent5 8 6 3 3" xfId="13408" xr:uid="{562C6BD2-11DD-403D-93A3-7AEC0909C526}"/>
    <cellStyle name="20% - Accent5 8 6 4" xfId="13409" xr:uid="{33A28F34-551E-4DDF-B4F9-39BAF6F058C0}"/>
    <cellStyle name="20% - Accent5 8 6 4 2" xfId="13410" xr:uid="{9351F68C-841D-44AD-B00D-D73892873355}"/>
    <cellStyle name="20% - Accent5 8 6 5" xfId="13411" xr:uid="{9A39BEF6-AB18-44A5-AFEC-D6A7EB8EC9B4}"/>
    <cellStyle name="20% - Accent5 8 7" xfId="13412" xr:uid="{802DF66E-ECED-4B21-9375-479A036D99C1}"/>
    <cellStyle name="20% - Accent5 8 7 2" xfId="13413" xr:uid="{44C5FF8C-C71C-4804-938D-B286FBCB18A0}"/>
    <cellStyle name="20% - Accent5 8 7 2 2" xfId="13414" xr:uid="{D9B0E0B6-7895-4F95-B77B-D2A5ED2846A2}"/>
    <cellStyle name="20% - Accent5 8 7 2 2 2" xfId="13415" xr:uid="{2816C5AD-C89B-4C58-8D67-6020C33E3566}"/>
    <cellStyle name="20% - Accent5 8 7 2 3" xfId="13416" xr:uid="{A2FC2558-1595-4EC2-BE06-04BA7B05C216}"/>
    <cellStyle name="20% - Accent5 8 7 3" xfId="13417" xr:uid="{1C3CF501-CDD8-452D-9089-82B1A4E2B066}"/>
    <cellStyle name="20% - Accent5 8 7 3 2" xfId="13418" xr:uid="{908C5B6E-DE32-4846-843D-6896AD1234C1}"/>
    <cellStyle name="20% - Accent5 8 7 4" xfId="13419" xr:uid="{C2CE8761-CFAA-40EF-99AC-5CDF6D18A4F0}"/>
    <cellStyle name="20% - Accent5 8 8" xfId="13420" xr:uid="{0F9B7823-5164-4056-82C7-02F933209D39}"/>
    <cellStyle name="20% - Accent5 8 8 2" xfId="13421" xr:uid="{0D6303DF-CF0E-4892-A852-1E01D36C8F9C}"/>
    <cellStyle name="20% - Accent5 8 8 2 2" xfId="13422" xr:uid="{FEC0DEDD-213D-4594-A28F-B1FC3D6FA104}"/>
    <cellStyle name="20% - Accent5 8 8 3" xfId="13423" xr:uid="{3B5DB035-78C6-47F3-A375-1AD2FBE20C6A}"/>
    <cellStyle name="20% - Accent5 8 9" xfId="13424" xr:uid="{FCCBEE1E-BC45-46E6-A1CA-61D9F7DF7418}"/>
    <cellStyle name="20% - Accent5 8 9 2" xfId="13425" xr:uid="{E23BB60E-6E6C-40CE-A03E-A2BE793B9143}"/>
    <cellStyle name="20% - Accent5 9" xfId="13426" xr:uid="{3349E4B8-F902-45D8-8ADB-8E8EEAACA76B}"/>
    <cellStyle name="20% - Accent5 9 10" xfId="13427" xr:uid="{F3F2E1A7-D1F7-410A-B2A7-ACC276D73262}"/>
    <cellStyle name="20% - Accent5 9 2" xfId="13428" xr:uid="{B544A839-D264-4895-80CA-CF40F6734A7D}"/>
    <cellStyle name="20% - Accent5 9 2 2" xfId="13429" xr:uid="{6151C092-81D6-420C-984C-8C5C3717B215}"/>
    <cellStyle name="20% - Accent5 9 2 2 2" xfId="13430" xr:uid="{1BB08F45-6578-4500-A16A-EF963914A3E0}"/>
    <cellStyle name="20% - Accent5 9 2 2 2 2" xfId="13431" xr:uid="{2EE7DF68-83A6-46C5-8B6C-CB4B426C2A69}"/>
    <cellStyle name="20% - Accent5 9 2 2 2 2 2" xfId="13432" xr:uid="{FAC30A95-F8E9-4E3B-8CB6-84613FE5EEF6}"/>
    <cellStyle name="20% - Accent5 9 2 2 2 3" xfId="13433" xr:uid="{8020A7A4-716D-4457-82E2-EAB6A95C1F4E}"/>
    <cellStyle name="20% - Accent5 9 2 2 3" xfId="13434" xr:uid="{52227D2E-7AE9-4B3F-AF2E-9B862C205487}"/>
    <cellStyle name="20% - Accent5 9 2 2 3 2" xfId="13435" xr:uid="{00E4FF08-FD31-4AD4-92BE-ED05B9DB78C9}"/>
    <cellStyle name="20% - Accent5 9 2 2 4" xfId="13436" xr:uid="{10FD3CD0-4FD8-4627-8085-507CB110605E}"/>
    <cellStyle name="20% - Accent5 9 2 2 5" xfId="13437" xr:uid="{7CC68958-1B28-4E4F-952C-D8F5E18A2D57}"/>
    <cellStyle name="20% - Accent5 9 2 3" xfId="13438" xr:uid="{CC98B8E7-3FD2-49CC-A03B-CF547A3CBD94}"/>
    <cellStyle name="20% - Accent5 9 2 3 2" xfId="13439" xr:uid="{DAB252C0-4C89-49DC-8E2D-1D1555A72DEF}"/>
    <cellStyle name="20% - Accent5 9 2 3 2 2" xfId="13440" xr:uid="{8CEA057E-6B93-4789-8CC6-0593EDE003AF}"/>
    <cellStyle name="20% - Accent5 9 2 3 3" xfId="13441" xr:uid="{D8D2072A-FE0E-4AB9-9533-A4C2BF6F26C7}"/>
    <cellStyle name="20% - Accent5 9 2 4" xfId="13442" xr:uid="{0AE79ED5-AB12-4DFE-9F09-5040E1C4F483}"/>
    <cellStyle name="20% - Accent5 9 2 4 2" xfId="13443" xr:uid="{93838324-4E39-4336-8836-89CCA09104FA}"/>
    <cellStyle name="20% - Accent5 9 2 5" xfId="13444" xr:uid="{0EC70569-8A9E-46A1-BB15-E0381E5277E4}"/>
    <cellStyle name="20% - Accent5 9 2 6" xfId="13445" xr:uid="{BA4E6B2E-995D-4E62-89B4-A4D63C2C7FED}"/>
    <cellStyle name="20% - Accent5 9 3" xfId="13446" xr:uid="{530D63B2-9241-4497-B390-C139A539FAB1}"/>
    <cellStyle name="20% - Accent5 9 3 2" xfId="13447" xr:uid="{8B334C67-027A-41BF-A409-158F632F8EA1}"/>
    <cellStyle name="20% - Accent5 9 3 2 2" xfId="13448" xr:uid="{AF81328C-182C-42F6-83B9-4D2EF8275372}"/>
    <cellStyle name="20% - Accent5 9 3 2 2 2" xfId="13449" xr:uid="{97AF3818-1ADF-4E3D-A839-023B20591D0C}"/>
    <cellStyle name="20% - Accent5 9 3 2 2 2 2" xfId="13450" xr:uid="{2057C7AD-FC66-4F3C-86F3-194D7A3517C1}"/>
    <cellStyle name="20% - Accent5 9 3 2 2 3" xfId="13451" xr:uid="{6FB0BD7C-E423-46F8-A54C-BEFF26E7F07C}"/>
    <cellStyle name="20% - Accent5 9 3 2 3" xfId="13452" xr:uid="{47D4136C-CD51-46FB-8386-6968840F57D5}"/>
    <cellStyle name="20% - Accent5 9 3 2 3 2" xfId="13453" xr:uid="{C6226381-8207-4F61-BAB5-88C3C980F31D}"/>
    <cellStyle name="20% - Accent5 9 3 2 4" xfId="13454" xr:uid="{DE857AEE-39D4-447E-A01E-810815C86997}"/>
    <cellStyle name="20% - Accent5 9 3 2 5" xfId="13455" xr:uid="{BB543689-8E84-442E-8358-652E414CCBF0}"/>
    <cellStyle name="20% - Accent5 9 3 3" xfId="13456" xr:uid="{A6A6776A-B84E-4FCC-AD25-624971805CFC}"/>
    <cellStyle name="20% - Accent5 9 3 3 2" xfId="13457" xr:uid="{0BDA60B9-84D0-4B07-BE28-01495043121C}"/>
    <cellStyle name="20% - Accent5 9 3 3 2 2" xfId="13458" xr:uid="{354DA489-81D7-4700-B1A4-5DC4EDBDD44E}"/>
    <cellStyle name="20% - Accent5 9 3 3 3" xfId="13459" xr:uid="{509BE8DB-20C2-457F-A886-9C6697FE032F}"/>
    <cellStyle name="20% - Accent5 9 3 4" xfId="13460" xr:uid="{4FC7FD1D-C44B-4705-8F32-55C1AF8488D6}"/>
    <cellStyle name="20% - Accent5 9 3 4 2" xfId="13461" xr:uid="{20271751-6AF1-48C1-ADE6-460F05139A53}"/>
    <cellStyle name="20% - Accent5 9 3 5" xfId="13462" xr:uid="{C6C1995B-0A0A-4375-8382-1EA1BC2FFD3B}"/>
    <cellStyle name="20% - Accent5 9 3 6" xfId="13463" xr:uid="{BDF48FEC-7C94-4E58-9615-7CC8264CA0DE}"/>
    <cellStyle name="20% - Accent5 9 4" xfId="13464" xr:uid="{8C646178-1C9B-42C8-8F62-A0360C5AEB28}"/>
    <cellStyle name="20% - Accent5 9 4 2" xfId="13465" xr:uid="{B6431358-00AC-4A9C-96F6-DC1B333CA764}"/>
    <cellStyle name="20% - Accent5 9 4 2 2" xfId="13466" xr:uid="{8392AD3E-FD30-4BDA-B9DD-82AFE0808AFA}"/>
    <cellStyle name="20% - Accent5 9 4 2 2 2" xfId="13467" xr:uid="{1516C56C-B3F8-403E-8FFA-558DF6203B56}"/>
    <cellStyle name="20% - Accent5 9 4 2 2 2 2" xfId="13468" xr:uid="{0DD96387-C4A8-4E07-9959-996B124C4806}"/>
    <cellStyle name="20% - Accent5 9 4 2 2 3" xfId="13469" xr:uid="{2FF4E296-FCD2-4B81-93DB-0C7E382A8206}"/>
    <cellStyle name="20% - Accent5 9 4 2 3" xfId="13470" xr:uid="{D84156D7-6E97-4FC4-A176-523AA392AEE0}"/>
    <cellStyle name="20% - Accent5 9 4 2 3 2" xfId="13471" xr:uid="{A4795068-8E01-4563-87A0-B10C90953942}"/>
    <cellStyle name="20% - Accent5 9 4 2 4" xfId="13472" xr:uid="{1AE9AA83-C6AF-4D73-B9AD-808C1E206C25}"/>
    <cellStyle name="20% - Accent5 9 4 3" xfId="13473" xr:uid="{336CBA4C-80A2-4FBC-9B38-C16D4CC8B00F}"/>
    <cellStyle name="20% - Accent5 9 4 3 2" xfId="13474" xr:uid="{1B0811A4-13AE-449A-B115-4E1DA0AF682E}"/>
    <cellStyle name="20% - Accent5 9 4 3 2 2" xfId="13475" xr:uid="{976DCC30-568C-497C-84E6-BBF8A2DEFA2E}"/>
    <cellStyle name="20% - Accent5 9 4 3 3" xfId="13476" xr:uid="{346BB634-43C2-48B4-AA5A-299096480071}"/>
    <cellStyle name="20% - Accent5 9 4 4" xfId="13477" xr:uid="{5630ACCB-0B41-4FF7-BDD2-416CC35920B6}"/>
    <cellStyle name="20% - Accent5 9 4 4 2" xfId="13478" xr:uid="{FACD9E16-A4B7-4418-8886-5D0F2992F827}"/>
    <cellStyle name="20% - Accent5 9 4 5" xfId="13479" xr:uid="{52B2450C-C2C2-4CD4-9B26-EF94159B3353}"/>
    <cellStyle name="20% - Accent5 9 4 6" xfId="13480" xr:uid="{BEDC2DF3-E813-4877-AFF6-1E8031027003}"/>
    <cellStyle name="20% - Accent5 9 5" xfId="13481" xr:uid="{9A5ABF39-7556-4B98-9417-405D03B19E18}"/>
    <cellStyle name="20% - Accent5 9 5 2" xfId="13482" xr:uid="{7519E639-4FC7-4ACB-9149-ECA98B461C47}"/>
    <cellStyle name="20% - Accent5 9 5 2 2" xfId="13483" xr:uid="{84DE6143-477D-4B3C-83B5-C43D06BC6CEA}"/>
    <cellStyle name="20% - Accent5 9 5 2 2 2" xfId="13484" xr:uid="{FD691359-61BE-4D90-92F0-B34956A0A88D}"/>
    <cellStyle name="20% - Accent5 9 5 2 2 2 2" xfId="13485" xr:uid="{D085847D-445B-4191-BCDE-945C1F426E7B}"/>
    <cellStyle name="20% - Accent5 9 5 2 2 3" xfId="13486" xr:uid="{E6141E48-0F4F-4E89-A00A-42A600CADA16}"/>
    <cellStyle name="20% - Accent5 9 5 2 3" xfId="13487" xr:uid="{3771F70C-69A1-4DAA-9D55-E222B469F163}"/>
    <cellStyle name="20% - Accent5 9 5 2 3 2" xfId="13488" xr:uid="{11DB0695-BEC1-4B6F-B95A-417A3895C1FF}"/>
    <cellStyle name="20% - Accent5 9 5 2 4" xfId="13489" xr:uid="{09D2DAE3-E7C5-4AC6-8902-EAEE4E283D9F}"/>
    <cellStyle name="20% - Accent5 9 5 3" xfId="13490" xr:uid="{01478130-FDEE-48CD-A892-E9B817763C06}"/>
    <cellStyle name="20% - Accent5 9 5 3 2" xfId="13491" xr:uid="{3B0161B0-3180-4441-9E77-000AF027AB81}"/>
    <cellStyle name="20% - Accent5 9 5 3 2 2" xfId="13492" xr:uid="{36708422-3D0F-4D86-B392-F28C7A3DAFCE}"/>
    <cellStyle name="20% - Accent5 9 5 3 3" xfId="13493" xr:uid="{29F3DD6A-D48E-4E64-9BBE-EBA04B806074}"/>
    <cellStyle name="20% - Accent5 9 5 4" xfId="13494" xr:uid="{5CCA17DB-FE59-4FBB-947B-B8968D963E53}"/>
    <cellStyle name="20% - Accent5 9 5 4 2" xfId="13495" xr:uid="{77A7037C-0B47-40A6-94CF-346A226C7B82}"/>
    <cellStyle name="20% - Accent5 9 5 5" xfId="13496" xr:uid="{2D1D5A0B-E158-46B7-8C73-3A1692985BC0}"/>
    <cellStyle name="20% - Accent5 9 6" xfId="13497" xr:uid="{8D84B101-21D3-4EA8-A5B2-F6591BA9A75F}"/>
    <cellStyle name="20% - Accent5 9 6 2" xfId="13498" xr:uid="{6AEEB7BD-0BBE-4B5A-9B6E-410E6DB5F3FA}"/>
    <cellStyle name="20% - Accent5 9 6 2 2" xfId="13499" xr:uid="{57848B9E-90E6-4FEC-8899-71D9F1A2C153}"/>
    <cellStyle name="20% - Accent5 9 6 2 2 2" xfId="13500" xr:uid="{EF549D44-5D49-423D-849B-487E08BAC81A}"/>
    <cellStyle name="20% - Accent5 9 6 2 3" xfId="13501" xr:uid="{839CD01E-D41D-462A-8AB6-43378AB15297}"/>
    <cellStyle name="20% - Accent5 9 6 3" xfId="13502" xr:uid="{D6BA2B8B-5146-4D5A-9132-3C7259910017}"/>
    <cellStyle name="20% - Accent5 9 6 3 2" xfId="13503" xr:uid="{C4530637-FCCB-4D5B-93E8-2A2C3DA11D9A}"/>
    <cellStyle name="20% - Accent5 9 6 4" xfId="13504" xr:uid="{20D1329C-2CB9-4F56-B969-B6B12C31BA9B}"/>
    <cellStyle name="20% - Accent5 9 7" xfId="13505" xr:uid="{080E59F9-F14F-4905-A3F0-DDC7A1717A88}"/>
    <cellStyle name="20% - Accent5 9 7 2" xfId="13506" xr:uid="{D4F0BDEE-74A3-4B9E-8CD7-940DD22F0581}"/>
    <cellStyle name="20% - Accent5 9 7 2 2" xfId="13507" xr:uid="{C2D13D8E-3761-4B7A-BFB0-FBEDDAD904C1}"/>
    <cellStyle name="20% - Accent5 9 7 3" xfId="13508" xr:uid="{7C24347F-2742-4251-BD8C-E816149FEBCD}"/>
    <cellStyle name="20% - Accent5 9 8" xfId="13509" xr:uid="{26A3C654-FD04-4BAC-AE88-36C2C600499D}"/>
    <cellStyle name="20% - Accent5 9 8 2" xfId="13510" xr:uid="{0319FE18-0785-4D45-89B5-489F0C59EF8C}"/>
    <cellStyle name="20% - Accent5 9 9" xfId="13511" xr:uid="{8CDB095F-A813-4C66-A7A2-115395A959C8}"/>
    <cellStyle name="20% - Accent6" xfId="112" builtinId="50" hidden="1"/>
    <cellStyle name="20% - Accent6 10" xfId="13512" xr:uid="{D78A7A1C-867F-4F8F-8DCD-CF5D2AB76F26}"/>
    <cellStyle name="20% - Accent6 10 2" xfId="13513" xr:uid="{AB41698A-B461-45C4-A34F-F79EF453C1E7}"/>
    <cellStyle name="20% - Accent6 11" xfId="13514" xr:uid="{1AC8931E-694C-4A10-8A90-1FD1CB8EE37D}"/>
    <cellStyle name="20% - Accent6 11 2" xfId="13515" xr:uid="{624B4B5E-346B-46D4-A76C-BC87486DF648}"/>
    <cellStyle name="20% - Accent6 12" xfId="13516" xr:uid="{8C646626-9C20-44E3-9083-01DA0C0C7C94}"/>
    <cellStyle name="20% - Accent6 12 2" xfId="13517" xr:uid="{E913D60D-B6AF-4DB4-A7E8-B5A5EFCB15D5}"/>
    <cellStyle name="20% - Accent6 13" xfId="13518" xr:uid="{CC28E923-7E01-4FC0-96C9-A20D2C99E4DD}"/>
    <cellStyle name="20% - Accent6 2" xfId="13519" xr:uid="{2A869BF9-C623-4EE9-857E-1759775D9799}"/>
    <cellStyle name="20% - Accent6 2 10" xfId="13520" xr:uid="{9A12C35A-833D-4465-8787-EC3251D3700B}"/>
    <cellStyle name="20% - Accent6 2 11" xfId="13521" xr:uid="{58316063-5482-472E-9E68-F99C34BE3461}"/>
    <cellStyle name="20% - Accent6 2 11 2" xfId="13522" xr:uid="{2B07A1C2-2764-4454-9D75-34F27EDCACA3}"/>
    <cellStyle name="20% - Accent6 2 11 2 2" xfId="13523" xr:uid="{A47E9901-889C-4165-9100-DE698EAB0E08}"/>
    <cellStyle name="20% - Accent6 2 11 2 2 2" xfId="13524" xr:uid="{F8F4A4F6-E987-41D9-845F-D1414D6E0D8C}"/>
    <cellStyle name="20% - Accent6 2 11 2 3" xfId="13525" xr:uid="{568EAD30-73F7-49D6-B3E3-B117299B8114}"/>
    <cellStyle name="20% - Accent6 2 11 3" xfId="13526" xr:uid="{9EE2405F-5CAC-4227-8683-05E6E7E5ECA1}"/>
    <cellStyle name="20% - Accent6 2 11 3 2" xfId="13527" xr:uid="{997E5252-C1E4-4255-89BE-4D40CDD37827}"/>
    <cellStyle name="20% - Accent6 2 11 4" xfId="13528" xr:uid="{ED012EE9-72E5-4CA8-91C6-0B6EB709CB27}"/>
    <cellStyle name="20% - Accent6 2 12" xfId="13529" xr:uid="{CA36EB5A-8B47-41C3-BE30-01AA84CE9148}"/>
    <cellStyle name="20% - Accent6 2 12 2" xfId="13530" xr:uid="{37F14BF0-DF43-4555-90BC-E19F0D6EBA9C}"/>
    <cellStyle name="20% - Accent6 2 12 2 2" xfId="13531" xr:uid="{98ACBF28-3BCC-4FC2-8392-91635C3B0C6B}"/>
    <cellStyle name="20% - Accent6 2 12 3" xfId="13532" xr:uid="{3BB56B46-0041-4E7C-B3F3-280F29737555}"/>
    <cellStyle name="20% - Accent6 2 13" xfId="13533" xr:uid="{576A181F-A47C-4B84-8B2D-BDB31E9F1E6D}"/>
    <cellStyle name="20% - Accent6 2 13 2" xfId="13534" xr:uid="{35B6DECA-5127-4E52-A63B-65739AD843EA}"/>
    <cellStyle name="20% - Accent6 2 14" xfId="13535" xr:uid="{CA2ABBC4-11A9-4415-A9A6-B8DF6F5C399A}"/>
    <cellStyle name="20% - Accent6 2 2" xfId="13536" xr:uid="{B722BCF2-FBC4-4B4A-9B8E-DFB849366F20}"/>
    <cellStyle name="20% - Accent6 2 2 2" xfId="13537" xr:uid="{4A955060-C9E2-4759-B973-C231A2A433B0}"/>
    <cellStyle name="20% - Accent6 2 2 2 2" xfId="13538" xr:uid="{0E1A953E-E789-42A4-8F33-0C3083B91029}"/>
    <cellStyle name="20% - Accent6 2 2 2 2 2" xfId="13539" xr:uid="{A11D9873-4404-4168-AC50-C029E7D4D6B5}"/>
    <cellStyle name="20% - Accent6 2 2 2 2 3" xfId="13540" xr:uid="{16E55898-CD52-4F88-8F5F-419C9BFE4457}"/>
    <cellStyle name="20% - Accent6 2 2 2 2 3 2" xfId="13541" xr:uid="{8DC39BFF-B9C4-49E2-994A-34D9B01DEE47}"/>
    <cellStyle name="20% - Accent6 2 2 2 2 3 2 2" xfId="13542" xr:uid="{EFF68B96-C66C-4420-ABBF-6A8BB63F7E80}"/>
    <cellStyle name="20% - Accent6 2 2 2 2 3 2 2 2" xfId="13543" xr:uid="{894B9D50-3ACB-4E79-80C9-17713C2F0717}"/>
    <cellStyle name="20% - Accent6 2 2 2 2 3 2 3" xfId="13544" xr:uid="{0A27DCF7-805E-485A-9BD4-AE6EF47D6738}"/>
    <cellStyle name="20% - Accent6 2 2 2 2 3 3" xfId="13545" xr:uid="{6577200E-7E8E-4A2E-8625-C8AC1B14C530}"/>
    <cellStyle name="20% - Accent6 2 2 2 2 3 3 2" xfId="13546" xr:uid="{D50E1A1B-9482-4A2F-B04D-406EA7BD2716}"/>
    <cellStyle name="20% - Accent6 2 2 2 2 3 4" xfId="13547" xr:uid="{DAE39374-5EB3-45BC-855A-1755122547F4}"/>
    <cellStyle name="20% - Accent6 2 2 2 2 4" xfId="13548" xr:uid="{91B47AAA-E81A-4AF1-B4DB-99DAE183D244}"/>
    <cellStyle name="20% - Accent6 2 2 2 2 4 2" xfId="13549" xr:uid="{96E03ED9-3900-41FD-8113-E1C15A25726A}"/>
    <cellStyle name="20% - Accent6 2 2 2 2 4 2 2" xfId="13550" xr:uid="{15FF7CEA-60FD-4F07-AD1C-1BFD882FFDD7}"/>
    <cellStyle name="20% - Accent6 2 2 2 2 4 3" xfId="13551" xr:uid="{4DA6F6D0-B2DC-4B26-80FE-39AD2CC7C7C3}"/>
    <cellStyle name="20% - Accent6 2 2 2 2 5" xfId="13552" xr:uid="{5461828D-F479-4DAA-9D72-ABD7173F2DF2}"/>
    <cellStyle name="20% - Accent6 2 2 2 2 5 2" xfId="13553" xr:uid="{753348CF-4307-483C-86C3-DF606BE7C3E2}"/>
    <cellStyle name="20% - Accent6 2 2 2 2 6" xfId="13554" xr:uid="{6E23804D-FCA6-4E66-8C40-AC84BCAE994E}"/>
    <cellStyle name="20% - Accent6 2 2 2 3" xfId="13555" xr:uid="{5AD18DF3-746E-44DE-870B-5588E5CBF5C0}"/>
    <cellStyle name="20% - Accent6 2 2 2 3 2" xfId="13556" xr:uid="{3D473615-DD58-4BEA-A2B3-CB41676090E3}"/>
    <cellStyle name="20% - Accent6 2 2 2 3 2 2" xfId="13557" xr:uid="{3352A5E3-D43C-48A5-8C04-783D923C86EC}"/>
    <cellStyle name="20% - Accent6 2 2 2 3 2 2 2" xfId="13558" xr:uid="{12A1924A-01E3-4C5D-9A93-1C90D2EA754B}"/>
    <cellStyle name="20% - Accent6 2 2 2 3 2 2 2 2" xfId="13559" xr:uid="{0DF48CF9-4B82-4FD5-BF0A-6836CA93CA1E}"/>
    <cellStyle name="20% - Accent6 2 2 2 3 2 2 3" xfId="13560" xr:uid="{98360657-BBEE-42AC-A15D-D2200DF17A91}"/>
    <cellStyle name="20% - Accent6 2 2 2 3 2 3" xfId="13561" xr:uid="{C9DD4013-FB77-412E-9464-3A920BFBD5BB}"/>
    <cellStyle name="20% - Accent6 2 2 2 3 2 3 2" xfId="13562" xr:uid="{9EEA3B95-AE00-4A83-9F27-505555164458}"/>
    <cellStyle name="20% - Accent6 2 2 2 3 2 4" xfId="13563" xr:uid="{2B3CAA26-F3AC-4105-91A8-897A42008D32}"/>
    <cellStyle name="20% - Accent6 2 2 2 3 3" xfId="13564" xr:uid="{2566D013-A977-4873-B344-F6B7B7DE3F3F}"/>
    <cellStyle name="20% - Accent6 2 2 2 3 3 2" xfId="13565" xr:uid="{D1EF5905-811F-4EBE-9DB7-7EF87E372C94}"/>
    <cellStyle name="20% - Accent6 2 2 2 3 3 2 2" xfId="13566" xr:uid="{33F92992-0AEF-4CB4-98D0-8891BC518564}"/>
    <cellStyle name="20% - Accent6 2 2 2 3 3 3" xfId="13567" xr:uid="{7E729521-DBA4-421F-89C1-9CB25CF93A34}"/>
    <cellStyle name="20% - Accent6 2 2 2 3 4" xfId="13568" xr:uid="{36A22C04-FE43-4C99-BE59-ADBDE388BE30}"/>
    <cellStyle name="20% - Accent6 2 2 2 3 4 2" xfId="13569" xr:uid="{845A22DA-6B1F-41C8-ADFE-210352CEF0F4}"/>
    <cellStyle name="20% - Accent6 2 2 2 3 5" xfId="13570" xr:uid="{47680331-B53D-4222-9714-8D3158D7AFFC}"/>
    <cellStyle name="20% - Accent6 2 2 2 4" xfId="13571" xr:uid="{F7599D85-451C-45C9-A5E6-176DD5801BF5}"/>
    <cellStyle name="20% - Accent6 2 2 2 4 2" xfId="13572" xr:uid="{A57077B4-A6AC-4C8E-955D-3B6758052172}"/>
    <cellStyle name="20% - Accent6 2 2 2 4 2 2" xfId="13573" xr:uid="{1D0C3725-241B-4181-89E2-FD2D48B036CD}"/>
    <cellStyle name="20% - Accent6 2 2 2 4 2 2 2" xfId="13574" xr:uid="{CEC61C90-50DF-4E5C-B394-A4E1243D2E58}"/>
    <cellStyle name="20% - Accent6 2 2 2 4 2 2 2 2" xfId="13575" xr:uid="{BDB029B4-016D-4704-A334-F4094E3E058E}"/>
    <cellStyle name="20% - Accent6 2 2 2 4 2 2 3" xfId="13576" xr:uid="{F96850D5-DFFC-46DB-A16C-071A67F9B124}"/>
    <cellStyle name="20% - Accent6 2 2 2 4 2 3" xfId="13577" xr:uid="{6FDF2BB5-9230-40C0-A536-87A9AD099DC9}"/>
    <cellStyle name="20% - Accent6 2 2 2 4 2 3 2" xfId="13578" xr:uid="{7208CCCA-1430-48B4-8DC9-131730B2C6B6}"/>
    <cellStyle name="20% - Accent6 2 2 2 4 2 4" xfId="13579" xr:uid="{83FF9756-F427-4286-A03A-24361A1FE721}"/>
    <cellStyle name="20% - Accent6 2 2 2 4 3" xfId="13580" xr:uid="{659FD240-1324-4ECB-9573-56B3DB59B5DE}"/>
    <cellStyle name="20% - Accent6 2 2 2 4 3 2" xfId="13581" xr:uid="{FA86488D-9B98-4D04-B0C2-777B437F1902}"/>
    <cellStyle name="20% - Accent6 2 2 2 4 3 2 2" xfId="13582" xr:uid="{B9B63D26-5C25-434B-9DED-1AC82A3770BA}"/>
    <cellStyle name="20% - Accent6 2 2 2 4 3 3" xfId="13583" xr:uid="{6CCE748C-2EE6-4B12-8D11-E208B1974B15}"/>
    <cellStyle name="20% - Accent6 2 2 2 4 4" xfId="13584" xr:uid="{A5AE0B84-D36C-4F24-BA7D-C7FEB91C10A9}"/>
    <cellStyle name="20% - Accent6 2 2 2 4 4 2" xfId="13585" xr:uid="{329D186E-9A65-4080-88E3-5E23C665A554}"/>
    <cellStyle name="20% - Accent6 2 2 2 4 5" xfId="13586" xr:uid="{F6DA686B-D14C-4178-988D-BD057E011222}"/>
    <cellStyle name="20% - Accent6 2 2 2_Sheet1" xfId="13587" xr:uid="{256C527E-0D82-4642-87DB-A7D9506B13DB}"/>
    <cellStyle name="20% - Accent6 2 2 3" xfId="13588" xr:uid="{A109F9B3-2D7F-4A1E-BA47-39FAABBB63BA}"/>
    <cellStyle name="20% - Accent6 2 2 3 2" xfId="13589" xr:uid="{002E78C9-B3FD-4A34-AF49-CBBA30480EAA}"/>
    <cellStyle name="20% - Accent6 2 2 3 2 2" xfId="13590" xr:uid="{6ABD7B31-5F81-49D3-9B06-8AF3DE6A442C}"/>
    <cellStyle name="20% - Accent6 2 2 3 2 2 2" xfId="13591" xr:uid="{09DF0E12-AA7F-4C0D-A48B-2A57465C58DB}"/>
    <cellStyle name="20% - Accent6 2 2 3 2 2 2 2" xfId="13592" xr:uid="{9E7446B0-F652-4F5C-925A-E1674B432F5F}"/>
    <cellStyle name="20% - Accent6 2 2 3 2 2 3" xfId="13593" xr:uid="{CF792D26-CBDA-4C55-BFEF-B4C5A468E35F}"/>
    <cellStyle name="20% - Accent6 2 2 3 2 3" xfId="13594" xr:uid="{4250AB62-BBCA-4A79-9783-8FD810037F5F}"/>
    <cellStyle name="20% - Accent6 2 2 3 2 3 2" xfId="13595" xr:uid="{90C2D1CB-47C8-47FC-8485-55637A54E499}"/>
    <cellStyle name="20% - Accent6 2 2 3 2 4" xfId="13596" xr:uid="{7FE9E454-E5F9-4624-B6AB-F6C24F74D6CA}"/>
    <cellStyle name="20% - Accent6 2 2 3 3" xfId="13597" xr:uid="{A358ADAC-C902-43D2-847F-B72FFCB92A68}"/>
    <cellStyle name="20% - Accent6 2 2 3 3 2" xfId="13598" xr:uid="{656C7E1D-E1F3-4AA2-885F-C2F9F6DADF6C}"/>
    <cellStyle name="20% - Accent6 2 2 3 3 2 2" xfId="13599" xr:uid="{0C830149-0E6C-4CCD-B49A-E22C897C0D7C}"/>
    <cellStyle name="20% - Accent6 2 2 3 3 3" xfId="13600" xr:uid="{E904BABC-FA0B-406D-BDAD-729A9D7C6528}"/>
    <cellStyle name="20% - Accent6 2 2 3 4" xfId="13601" xr:uid="{16B8A63B-7AE4-481A-B3AE-8B18E8D49033}"/>
    <cellStyle name="20% - Accent6 2 2 3 4 2" xfId="13602" xr:uid="{83FC0335-4CDF-4E3E-AA9C-1C73F70FAC4F}"/>
    <cellStyle name="20% - Accent6 2 2 3 5" xfId="13603" xr:uid="{39F3525F-4553-45D0-81EB-CB6162CD15DF}"/>
    <cellStyle name="20% - Accent6 2 2 4" xfId="13604" xr:uid="{D3CBFBA7-E22F-42AC-9294-8F588B49D3AC}"/>
    <cellStyle name="20% - Accent6 2 2 4 2" xfId="13605" xr:uid="{5A0720D4-CFB3-4C83-BAED-0488BCDA2328}"/>
    <cellStyle name="20% - Accent6 2 2 4 2 2" xfId="13606" xr:uid="{41CCE4DE-17F7-4B9F-8D21-5DB4821652CB}"/>
    <cellStyle name="20% - Accent6 2 2 4 2 2 2" xfId="13607" xr:uid="{65CE23DA-4557-4CC6-906D-212991CCD749}"/>
    <cellStyle name="20% - Accent6 2 2 4 2 3" xfId="13608" xr:uid="{896D7F0F-786B-4DEF-BB17-16646BD0059E}"/>
    <cellStyle name="20% - Accent6 2 2 4 3" xfId="13609" xr:uid="{F62C4806-BD7A-4B52-ADD0-128B8C49C246}"/>
    <cellStyle name="20% - Accent6 2 2 4 3 2" xfId="13610" xr:uid="{8B752B36-7A25-4F33-BEA8-61E7B2D9A980}"/>
    <cellStyle name="20% - Accent6 2 2 4 4" xfId="13611" xr:uid="{C7F80F3A-72F0-4D49-A258-367AC8FEEDB2}"/>
    <cellStyle name="20% - Accent6 2 2 5" xfId="13612" xr:uid="{CA153FBA-39DE-49FF-9FF6-DAE1431F0076}"/>
    <cellStyle name="20% - Accent6 2 2 5 2" xfId="13613" xr:uid="{6C1862EC-B24A-49C6-8FC0-8ED06F29DFC3}"/>
    <cellStyle name="20% - Accent6 2 2 5 2 2" xfId="13614" xr:uid="{60218A2E-4A7F-475E-A4AC-8F60AA3C06F0}"/>
    <cellStyle name="20% - Accent6 2 2 5 3" xfId="13615" xr:uid="{79FEAF1A-0F53-48FC-B143-BC70AFF46627}"/>
    <cellStyle name="20% - Accent6 2 2 6" xfId="13616" xr:uid="{2C04BFE7-80D4-4F6E-8808-90E16073682F}"/>
    <cellStyle name="20% - Accent6 2 2 6 2" xfId="13617" xr:uid="{49975CE7-0D25-4E33-953A-2E70BA3374A2}"/>
    <cellStyle name="20% - Accent6 2 2 7" xfId="13618" xr:uid="{912865AB-8C45-4515-8A3C-E1E715E48ECA}"/>
    <cellStyle name="20% - Accent6 2 2_Asset Register (new)" xfId="13619" xr:uid="{4DE59FF8-2E8E-4CD6-AEE4-105862EBC826}"/>
    <cellStyle name="20% - Accent6 2 3" xfId="13620" xr:uid="{88A04881-3456-4F20-AE3D-52468641D34C}"/>
    <cellStyle name="20% - Accent6 2 3 2" xfId="13621" xr:uid="{32B4B727-BED8-44D1-8CBA-91F8DF993CFE}"/>
    <cellStyle name="20% - Accent6 2 3 2 2" xfId="13622" xr:uid="{FE33B4E1-E22E-4B73-9CB5-04A45BB87094}"/>
    <cellStyle name="20% - Accent6 2 3 2 2 2" xfId="13623" xr:uid="{57D52ED0-CA95-4710-BE35-21F24F3DDF91}"/>
    <cellStyle name="20% - Accent6 2 3 2 2 2 2" xfId="13624" xr:uid="{4720FE33-E378-43BE-A56E-A051F56699A6}"/>
    <cellStyle name="20% - Accent6 2 3 2 2 3" xfId="13625" xr:uid="{A62620CC-BF87-4D0A-BDF8-45FA66A3AFF9}"/>
    <cellStyle name="20% - Accent6 2 3 2 3" xfId="13626" xr:uid="{653F1A8C-D7CE-49B2-A3C2-062DE7022AE0}"/>
    <cellStyle name="20% - Accent6 2 3 2 3 2" xfId="13627" xr:uid="{EA5236D8-ECD8-4446-9ABE-140ABA1D37D6}"/>
    <cellStyle name="20% - Accent6 2 3 2 3 2 2" xfId="13628" xr:uid="{451E3743-1D40-4F00-A6A7-4655B1CB6A45}"/>
    <cellStyle name="20% - Accent6 2 3 2 3 2 2 2" xfId="13629" xr:uid="{0D587A59-F4BA-49A5-A4B9-15917E9C4BC4}"/>
    <cellStyle name="20% - Accent6 2 3 2 3 2 3" xfId="13630" xr:uid="{951517F5-51FF-4C85-BD71-03D34B02CF95}"/>
    <cellStyle name="20% - Accent6 2 3 2 3 3" xfId="13631" xr:uid="{E1DF13C9-BDFB-4BAC-BCAE-2F51219046B6}"/>
    <cellStyle name="20% - Accent6 2 3 2 3 3 2" xfId="13632" xr:uid="{9D96F56A-1F75-4C15-A79F-EF65450262AC}"/>
    <cellStyle name="20% - Accent6 2 3 2 3 4" xfId="13633" xr:uid="{6E77634F-B226-4C3F-9ED1-2E90EDAADFA9}"/>
    <cellStyle name="20% - Accent6 2 3 2 4" xfId="13634" xr:uid="{4E2C7FD0-4CFE-4BCB-8BAF-C9FBCDB840F4}"/>
    <cellStyle name="20% - Accent6 2 3 2 4 2" xfId="13635" xr:uid="{26AC180F-739E-4F12-8144-0EFB2E8F3549}"/>
    <cellStyle name="20% - Accent6 2 3 2 4 2 2" xfId="13636" xr:uid="{8BD03F62-0505-412C-A933-56197AC4877C}"/>
    <cellStyle name="20% - Accent6 2 3 2 4 3" xfId="13637" xr:uid="{802F5F96-3182-4BCC-90D1-1C193B1A7501}"/>
    <cellStyle name="20% - Accent6 2 3 2 5" xfId="13638" xr:uid="{6904AD29-195D-4E55-9ADA-8844EBB4B4DC}"/>
    <cellStyle name="20% - Accent6 2 3 2 5 2" xfId="13639" xr:uid="{E6015B58-D7B3-484F-8C6B-277563C42934}"/>
    <cellStyle name="20% - Accent6 2 3 2 6" xfId="13640" xr:uid="{24DB2570-6652-44FD-834F-5D0002204DB0}"/>
    <cellStyle name="20% - Accent6 2 3 2 6 2" xfId="13641" xr:uid="{DF9C412E-742A-40F3-8289-58A91623ADD3}"/>
    <cellStyle name="20% - Accent6 2 3 2 7" xfId="13642" xr:uid="{201992B6-03FE-41FD-A6BA-2B641F9211B7}"/>
    <cellStyle name="20% - Accent6 2 3 2 8" xfId="13643" xr:uid="{11DD958C-2528-47FC-A445-9E67609EA7C1}"/>
    <cellStyle name="20% - Accent6 2 3 3" xfId="13644" xr:uid="{BD6AF876-73AB-4202-8266-6EEA0B3FAF4E}"/>
    <cellStyle name="20% - Accent6 2 3 3 2" xfId="13645" xr:uid="{33A3A0E4-DCE1-4BE1-A444-5F3B9C0916CE}"/>
    <cellStyle name="20% - Accent6 2 3 3 2 2" xfId="13646" xr:uid="{561C7329-62D7-466A-8D52-6E904D7A0D08}"/>
    <cellStyle name="20% - Accent6 2 3 3 2 2 2" xfId="13647" xr:uid="{31CB18FA-DE68-4421-BF75-1404A35DBDD2}"/>
    <cellStyle name="20% - Accent6 2 3 3 2 2 2 2" xfId="13648" xr:uid="{C35CB428-8DFC-4059-8699-0D1D028D535F}"/>
    <cellStyle name="20% - Accent6 2 3 3 2 2 3" xfId="13649" xr:uid="{92875F68-7847-4D15-A025-8FFD849436A2}"/>
    <cellStyle name="20% - Accent6 2 3 3 2 3" xfId="13650" xr:uid="{B4C3D11E-2590-4885-A629-E729868C0D40}"/>
    <cellStyle name="20% - Accent6 2 3 3 2 3 2" xfId="13651" xr:uid="{AA5AE0FF-B28D-47C6-9C78-8F6AB537D35A}"/>
    <cellStyle name="20% - Accent6 2 3 3 2 4" xfId="13652" xr:uid="{94721900-4854-4777-A0BF-124685468EC3}"/>
    <cellStyle name="20% - Accent6 2 3 3 3" xfId="13653" xr:uid="{85EFE0EB-2DC9-49F6-B7CD-0CA5671FB013}"/>
    <cellStyle name="20% - Accent6 2 3 3 3 2" xfId="13654" xr:uid="{8165210D-D61A-4342-99F3-FA0CB361DB52}"/>
    <cellStyle name="20% - Accent6 2 3 3 3 2 2" xfId="13655" xr:uid="{1069A1C2-0B23-4132-B41B-7C400C08B0F3}"/>
    <cellStyle name="20% - Accent6 2 3 3 3 3" xfId="13656" xr:uid="{A885D521-A9D9-47AE-9D73-20369C77FEB9}"/>
    <cellStyle name="20% - Accent6 2 3 3 4" xfId="13657" xr:uid="{08EF4F44-F35A-4C39-B48D-E6A9F699E97B}"/>
    <cellStyle name="20% - Accent6 2 3 3 4 2" xfId="13658" xr:uid="{6494D99D-BD58-4C04-84BB-0E39B23ACF13}"/>
    <cellStyle name="20% - Accent6 2 3 3 5" xfId="13659" xr:uid="{69219FED-06A9-4257-8950-65DA1E4A2980}"/>
    <cellStyle name="20% - Accent6 2 3 3 5 2" xfId="13660" xr:uid="{5CEA291D-5EBD-4DCA-A4C5-B68579EA6351}"/>
    <cellStyle name="20% - Accent6 2 3 3 6" xfId="13661" xr:uid="{18318F10-A981-4115-80B0-529C028FEB96}"/>
    <cellStyle name="20% - Accent6 2 3 3 7" xfId="13662" xr:uid="{208D68CE-F38E-438E-808D-0A1F99000586}"/>
    <cellStyle name="20% - Accent6 2 3 4" xfId="13663" xr:uid="{B5437A0E-196F-467F-9DAE-CDBF1A4FE649}"/>
    <cellStyle name="20% - Accent6 2 3 4 2" xfId="13664" xr:uid="{05F2134D-9D42-423D-8848-C5325EC4F70A}"/>
    <cellStyle name="20% - Accent6 2 3 4 2 2" xfId="13665" xr:uid="{1AD53D3A-E3EC-434D-B75E-905300A54770}"/>
    <cellStyle name="20% - Accent6 2 3 4 2 2 2" xfId="13666" xr:uid="{426CBBAC-6338-478A-8833-CF5EF570F420}"/>
    <cellStyle name="20% - Accent6 2 3 4 2 2 2 2" xfId="13667" xr:uid="{458BDA73-B4E2-4E4D-8BD5-A56B17E5D180}"/>
    <cellStyle name="20% - Accent6 2 3 4 2 2 3" xfId="13668" xr:uid="{0AC83929-E9F8-4FD0-9F2C-E3F8122F5ACC}"/>
    <cellStyle name="20% - Accent6 2 3 4 2 3" xfId="13669" xr:uid="{82BA0D0B-F890-4351-9226-C411DC7206D1}"/>
    <cellStyle name="20% - Accent6 2 3 4 2 3 2" xfId="13670" xr:uid="{848D9263-BE45-4359-918C-B9E7C3012FDF}"/>
    <cellStyle name="20% - Accent6 2 3 4 2 4" xfId="13671" xr:uid="{5F9818BC-E796-4B2F-BAA3-A182464723A2}"/>
    <cellStyle name="20% - Accent6 2 3 4 3" xfId="13672" xr:uid="{52BCB7CC-771C-4813-B5F4-5BB6D10FC0B0}"/>
    <cellStyle name="20% - Accent6 2 3 4 3 2" xfId="13673" xr:uid="{B6F60455-731E-4562-9758-5B667FB1E624}"/>
    <cellStyle name="20% - Accent6 2 3 4 3 2 2" xfId="13674" xr:uid="{CC99B138-3397-443A-A9AA-0AB67F1BAAAA}"/>
    <cellStyle name="20% - Accent6 2 3 4 3 3" xfId="13675" xr:uid="{B6741A14-A49C-499B-91D6-DD2BEF189AEB}"/>
    <cellStyle name="20% - Accent6 2 3 4 4" xfId="13676" xr:uid="{3F782F95-DCED-4108-A9FC-A7592B3F4F63}"/>
    <cellStyle name="20% - Accent6 2 3 4 4 2" xfId="13677" xr:uid="{0BB836D4-7B57-4217-B0A9-0BE20F8BDF28}"/>
    <cellStyle name="20% - Accent6 2 3 4 5" xfId="13678" xr:uid="{5C51FAE0-5321-4728-9A21-8582E43B022A}"/>
    <cellStyle name="20% - Accent6 2 3 5" xfId="13679" xr:uid="{FFD087AA-710A-48A3-9BC2-DA9F87A4FEBE}"/>
    <cellStyle name="20% - Accent6 2 3 5 2" xfId="13680" xr:uid="{6F4C0FD5-5265-49EC-9894-219D3896F726}"/>
    <cellStyle name="20% - Accent6 2 3 6" xfId="13681" xr:uid="{893AB4E8-9DBF-4198-A471-83D10530BF2C}"/>
    <cellStyle name="20% - Accent6 2 3_Sheet1" xfId="13682" xr:uid="{A93527AA-E38D-4E1B-B59F-5241E59CD4F9}"/>
    <cellStyle name="20% - Accent6 2 4" xfId="13683" xr:uid="{3A7569F8-576F-4689-87B5-BAA5D229999C}"/>
    <cellStyle name="20% - Accent6 2 4 2" xfId="13684" xr:uid="{55BB60A6-EDEA-40AE-9CC7-DB22BFB23CB1}"/>
    <cellStyle name="20% - Accent6 2 4 2 2" xfId="13685" xr:uid="{005B52EE-9D7C-44A4-A107-207F13AA8B22}"/>
    <cellStyle name="20% - Accent6 2 4 2 2 2" xfId="13686" xr:uid="{948C3C6A-CC93-45A8-BE75-187143A3279B}"/>
    <cellStyle name="20% - Accent6 2 4 2 2 3" xfId="13687" xr:uid="{2FC9D984-3C1A-4698-A874-FFD67C8512F1}"/>
    <cellStyle name="20% - Accent6 2 4 2 3" xfId="13688" xr:uid="{2C2446FE-2D57-4488-BFAD-8771C2E7DFD7}"/>
    <cellStyle name="20% - Accent6 2 4 2 4" xfId="13689" xr:uid="{2FA69A4F-713E-4C81-A0C4-95D905A7E15D}"/>
    <cellStyle name="20% - Accent6 2 4 3" xfId="13690" xr:uid="{79AE8878-2DC2-4731-94FA-31DE4EBFDBD3}"/>
    <cellStyle name="20% - Accent6 2 4 3 2" xfId="13691" xr:uid="{ED945594-11CC-4BD3-9B2F-347E29938C52}"/>
    <cellStyle name="20% - Accent6 2 4 3 3" xfId="13692" xr:uid="{DFF39428-A353-46EF-A369-9B0F46EC2BBD}"/>
    <cellStyle name="20% - Accent6 2 4 4" xfId="13693" xr:uid="{D265E256-6C09-4A2B-AA7D-02C1E8446F23}"/>
    <cellStyle name="20% - Accent6 2 4 4 2" xfId="13694" xr:uid="{CF0B55A0-191B-469D-BC82-377530BB7AAB}"/>
    <cellStyle name="20% - Accent6 2 4 5" xfId="13695" xr:uid="{9058D733-D2BC-46AA-A390-B8A1999F9753}"/>
    <cellStyle name="20% - Accent6 2 5" xfId="13696" xr:uid="{A63C9C13-9F07-463A-B455-4020D03883EE}"/>
    <cellStyle name="20% - Accent6 2 5 2" xfId="13697" xr:uid="{EE753411-56E1-478F-B8EB-8B3CD9F1DAD0}"/>
    <cellStyle name="20% - Accent6 2 6" xfId="13698" xr:uid="{3F92225F-055B-4499-BA27-DEB67BF48FBA}"/>
    <cellStyle name="20% - Accent6 2 7" xfId="13699" xr:uid="{C7F8D1AE-FDCB-4F84-A612-A6B9892C1D9A}"/>
    <cellStyle name="20% - Accent6 2 8" xfId="13700" xr:uid="{1FEA95FB-9148-4DDA-8434-088BD11D2AB7}"/>
    <cellStyle name="20% - Accent6 2 9" xfId="13701" xr:uid="{0B12FE57-9E1F-40F0-BE88-FDF1F7587D12}"/>
    <cellStyle name="20% - Accent6 2 9 2" xfId="13702" xr:uid="{42CFF06C-E40C-4AC1-8C8D-14FB58181D9A}"/>
    <cellStyle name="20% - Accent6 2 9 2 2" xfId="13703" xr:uid="{6247C54C-7483-48C6-9D90-A7E2DA3389CC}"/>
    <cellStyle name="20% - Accent6 2 9 2 2 2" xfId="13704" xr:uid="{DA8B2A92-BE08-47F1-B14E-B1E0FA0C9B85}"/>
    <cellStyle name="20% - Accent6 2 9 2 2 2 2" xfId="13705" xr:uid="{577CF878-FF66-45F7-BF14-9BBFCD23365B}"/>
    <cellStyle name="20% - Accent6 2 9 2 2 3" xfId="13706" xr:uid="{C6AE42E4-A426-4ACE-ACDA-695C33B44F41}"/>
    <cellStyle name="20% - Accent6 2 9 2 3" xfId="13707" xr:uid="{2EC0DB67-C49B-4805-8F00-4325DA8AAB9E}"/>
    <cellStyle name="20% - Accent6 2 9 2 3 2" xfId="13708" xr:uid="{1A5C867A-9D13-467F-933E-16DD6FB0EEB3}"/>
    <cellStyle name="20% - Accent6 2 9 2 4" xfId="13709" xr:uid="{01817746-5BC5-4E0B-810A-997F26BB366C}"/>
    <cellStyle name="20% - Accent6 2 9 3" xfId="13710" xr:uid="{CFEBBE2E-AA89-4960-B9A4-4EEAAF4D3D13}"/>
    <cellStyle name="20% - Accent6 2 9 3 2" xfId="13711" xr:uid="{2086F9C9-95BA-40DF-9C8D-6F5885040F22}"/>
    <cellStyle name="20% - Accent6 2 9 3 2 2" xfId="13712" xr:uid="{C31B8AF0-904A-4EF8-8B7F-3DE8895B1576}"/>
    <cellStyle name="20% - Accent6 2 9 3 3" xfId="13713" xr:uid="{787D1F41-277B-40C7-983C-0D1997AB11E7}"/>
    <cellStyle name="20% - Accent6 2 9 4" xfId="13714" xr:uid="{DAA40A7E-25A7-422B-B804-0E2F7FC30622}"/>
    <cellStyle name="20% - Accent6 2 9 4 2" xfId="13715" xr:uid="{8566D414-C751-4849-80A6-2A37ED576F1E}"/>
    <cellStyle name="20% - Accent6 2 9 5" xfId="13716" xr:uid="{5ECEBA25-10E5-4924-B6DD-4B6A4067B056}"/>
    <cellStyle name="20% - Accent6 2_Asset Register (new)" xfId="13717" xr:uid="{6AD77D3D-E062-4A80-B277-A39AA859A0D2}"/>
    <cellStyle name="20% - Accent6 3" xfId="13718" xr:uid="{301971DE-34DD-483A-B3D7-18B6F9CF813A}"/>
    <cellStyle name="20% - Accent6 3 10" xfId="13719" xr:uid="{57E6059C-7447-4C22-82E3-395757AF057B}"/>
    <cellStyle name="20% - Accent6 3 10 2" xfId="13720" xr:uid="{9620F951-CD75-40C1-9796-E916DDD77F63}"/>
    <cellStyle name="20% - Accent6 3 10 2 2" xfId="13721" xr:uid="{6D52BCFE-A1F9-4A8D-94C9-8D72CE0FFEB2}"/>
    <cellStyle name="20% - Accent6 3 10 2 2 2" xfId="13722" xr:uid="{81381D07-E1E3-47E3-BB25-9E2B7855C30A}"/>
    <cellStyle name="20% - Accent6 3 10 2 2 2 2" xfId="13723" xr:uid="{F70D6439-035F-4C53-916C-60B92A56643C}"/>
    <cellStyle name="20% - Accent6 3 10 2 2 3" xfId="13724" xr:uid="{112DD3F5-0A50-4483-B541-C076E3479F9E}"/>
    <cellStyle name="20% - Accent6 3 10 2 3" xfId="13725" xr:uid="{438197BB-8B98-4A2D-B3E4-06002C7E4F71}"/>
    <cellStyle name="20% - Accent6 3 10 2 3 2" xfId="13726" xr:uid="{5261E7B6-BB69-4D19-9D90-7406ECB4FF7B}"/>
    <cellStyle name="20% - Accent6 3 10 2 4" xfId="13727" xr:uid="{7888161E-06EB-4179-9A4E-47B683F13491}"/>
    <cellStyle name="20% - Accent6 3 10 3" xfId="13728" xr:uid="{C43A634A-B702-4C91-8A9E-AA0770B47D86}"/>
    <cellStyle name="20% - Accent6 3 10 3 2" xfId="13729" xr:uid="{8F138D2E-57F6-439F-A9C6-F97BACE4B589}"/>
    <cellStyle name="20% - Accent6 3 10 3 2 2" xfId="13730" xr:uid="{97063320-CE7C-4CEB-88EA-CB4F18F6C20F}"/>
    <cellStyle name="20% - Accent6 3 10 3 3" xfId="13731" xr:uid="{0E2B4C31-7E93-4F66-89BE-E9731D2EF16E}"/>
    <cellStyle name="20% - Accent6 3 10 4" xfId="13732" xr:uid="{5353B662-B0B7-42D1-94CE-4A6CAB0E66C7}"/>
    <cellStyle name="20% - Accent6 3 10 4 2" xfId="13733" xr:uid="{D0B98027-830B-467F-BD11-D1007C4EA27D}"/>
    <cellStyle name="20% - Accent6 3 10 5" xfId="13734" xr:uid="{4EFDE488-F76E-4C28-B1C2-C3688BF71C7B}"/>
    <cellStyle name="20% - Accent6 3 11" xfId="13735" xr:uid="{47CFD6A1-1761-4853-83DC-42C4B1AD5F66}"/>
    <cellStyle name="20% - Accent6 3 11 2" xfId="13736" xr:uid="{B0B339DB-8D23-4644-9DBD-834516C82536}"/>
    <cellStyle name="20% - Accent6 3 11 2 2" xfId="13737" xr:uid="{58FC163E-61A5-42FA-AAAF-AF902B824607}"/>
    <cellStyle name="20% - Accent6 3 11 2 2 2" xfId="13738" xr:uid="{BED4E4F0-0982-4932-B4E5-B534145B2C28}"/>
    <cellStyle name="20% - Accent6 3 11 2 2 2 2" xfId="13739" xr:uid="{A663ED82-CD2A-4A48-9B9C-D5470D8529AA}"/>
    <cellStyle name="20% - Accent6 3 11 2 2 3" xfId="13740" xr:uid="{DDFEF7D9-895D-45CB-B6DB-291CD4EBECD9}"/>
    <cellStyle name="20% - Accent6 3 11 2 3" xfId="13741" xr:uid="{674FCF03-8B17-43B4-8256-FC30B2092AB8}"/>
    <cellStyle name="20% - Accent6 3 11 2 3 2" xfId="13742" xr:uid="{FF14BB5E-AA6E-41F9-B1B1-1702E9654457}"/>
    <cellStyle name="20% - Accent6 3 11 2 4" xfId="13743" xr:uid="{2388F41C-19DD-4C7D-9629-E8C32F7765D4}"/>
    <cellStyle name="20% - Accent6 3 11 3" xfId="13744" xr:uid="{4B6E4FD4-DAAC-43A7-A9A8-8A25546B4ED0}"/>
    <cellStyle name="20% - Accent6 3 11 3 2" xfId="13745" xr:uid="{35725838-5F61-4DFC-BF6D-AC774B9B7CEB}"/>
    <cellStyle name="20% - Accent6 3 11 3 2 2" xfId="13746" xr:uid="{0660EFA1-918D-4C76-89B3-4F7DF449E309}"/>
    <cellStyle name="20% - Accent6 3 11 3 3" xfId="13747" xr:uid="{A942BD52-6353-4A23-AB75-6FA4B9AC2850}"/>
    <cellStyle name="20% - Accent6 3 11 4" xfId="13748" xr:uid="{7DBC3B19-9D93-4D8F-B64C-0F7B7CF5B41C}"/>
    <cellStyle name="20% - Accent6 3 11 4 2" xfId="13749" xr:uid="{FC767283-C583-4B0D-81BE-16B07DCC7D13}"/>
    <cellStyle name="20% - Accent6 3 11 5" xfId="13750" xr:uid="{49C5EC0D-8277-44FA-A688-A794F38E5042}"/>
    <cellStyle name="20% - Accent6 3 12" xfId="13751" xr:uid="{AB2D1148-1C48-4C97-AEE7-E4F63573D08F}"/>
    <cellStyle name="20% - Accent6 3 12 2" xfId="13752" xr:uid="{836431D5-50A9-40C0-8653-A6478FAD9E27}"/>
    <cellStyle name="20% - Accent6 3 12 2 2" xfId="13753" xr:uid="{DF1955DC-4346-4F98-9E5E-8A670533679B}"/>
    <cellStyle name="20% - Accent6 3 12 2 2 2" xfId="13754" xr:uid="{70BDA815-F391-4C29-A42E-969FC1EBA16C}"/>
    <cellStyle name="20% - Accent6 3 12 2 2 2 2" xfId="13755" xr:uid="{4AD9C40D-0709-4F1C-8206-36AC9C0C7855}"/>
    <cellStyle name="20% - Accent6 3 12 2 2 3" xfId="13756" xr:uid="{AE0CB2B7-9B4F-4A91-B882-2F6152E18051}"/>
    <cellStyle name="20% - Accent6 3 12 2 3" xfId="13757" xr:uid="{D224F4A5-1BA1-4F59-BA77-99C453677DB9}"/>
    <cellStyle name="20% - Accent6 3 12 2 3 2" xfId="13758" xr:uid="{02D6581E-B1B0-4FC3-8CC7-9601D56A935E}"/>
    <cellStyle name="20% - Accent6 3 12 2 4" xfId="13759" xr:uid="{2E0C38E7-FC4B-46B8-88B0-65B14676ADCF}"/>
    <cellStyle name="20% - Accent6 3 12 3" xfId="13760" xr:uid="{02D7B191-361E-46FF-818C-579054BE72B3}"/>
    <cellStyle name="20% - Accent6 3 12 3 2" xfId="13761" xr:uid="{513D6E1F-69B3-4A9B-AFA7-22D35A66F3B7}"/>
    <cellStyle name="20% - Accent6 3 12 3 2 2" xfId="13762" xr:uid="{A30FE751-7BE9-40F1-8B2D-BF19A5956FCE}"/>
    <cellStyle name="20% - Accent6 3 12 3 3" xfId="13763" xr:uid="{965111CD-8F97-431E-AFF5-640A3853E7A4}"/>
    <cellStyle name="20% - Accent6 3 12 4" xfId="13764" xr:uid="{E49AC959-5CFA-4938-9D2A-FFC1D8A42400}"/>
    <cellStyle name="20% - Accent6 3 12 4 2" xfId="13765" xr:uid="{E38B3FF9-897C-4041-BFA3-D21A601F307A}"/>
    <cellStyle name="20% - Accent6 3 12 5" xfId="13766" xr:uid="{AD269412-B7A1-47CE-8294-FB7967866C49}"/>
    <cellStyle name="20% - Accent6 3 13" xfId="13767" xr:uid="{4D676950-01EA-41BA-9C47-42D72F48C2C6}"/>
    <cellStyle name="20% - Accent6 3 13 2" xfId="13768" xr:uid="{D1845FDB-4A47-4228-984D-B997A2741BA3}"/>
    <cellStyle name="20% - Accent6 3 13 2 2" xfId="13769" xr:uid="{A40396B6-0417-4D93-98FD-2AFC0AE98F6A}"/>
    <cellStyle name="20% - Accent6 3 13 2 2 2" xfId="13770" xr:uid="{5FFFC48B-0F8E-4C4F-8359-3665F2D60912}"/>
    <cellStyle name="20% - Accent6 3 13 2 2 2 2" xfId="13771" xr:uid="{CE346CD5-37EE-4727-A7F9-C12903F58BEB}"/>
    <cellStyle name="20% - Accent6 3 13 2 2 3" xfId="13772" xr:uid="{F89C1074-9611-4087-A0BB-9992A81A30B2}"/>
    <cellStyle name="20% - Accent6 3 13 2 3" xfId="13773" xr:uid="{43DE119E-3B93-48F0-A81D-6B9B1E01872A}"/>
    <cellStyle name="20% - Accent6 3 13 2 3 2" xfId="13774" xr:uid="{C2150885-C9E8-4686-93EA-21089D809CD9}"/>
    <cellStyle name="20% - Accent6 3 13 2 4" xfId="13775" xr:uid="{616166D2-87B0-4C76-8228-180CE3313D22}"/>
    <cellStyle name="20% - Accent6 3 13 3" xfId="13776" xr:uid="{1D7E5F4D-DEB7-4F4C-A02F-4D6538F5BE89}"/>
    <cellStyle name="20% - Accent6 3 13 3 2" xfId="13777" xr:uid="{3B5C049D-8F13-46D5-B5A9-E8B438F736E7}"/>
    <cellStyle name="20% - Accent6 3 13 3 2 2" xfId="13778" xr:uid="{A90AEEF8-198D-4B90-A784-45116B767C8A}"/>
    <cellStyle name="20% - Accent6 3 13 3 3" xfId="13779" xr:uid="{6F4C152C-89B2-44C7-A779-EAA588451048}"/>
    <cellStyle name="20% - Accent6 3 13 4" xfId="13780" xr:uid="{0AB20193-8CEE-4DBD-AE8E-60AFE081427D}"/>
    <cellStyle name="20% - Accent6 3 13 4 2" xfId="13781" xr:uid="{3598A902-37EC-40EF-9A30-D9B81E137215}"/>
    <cellStyle name="20% - Accent6 3 13 5" xfId="13782" xr:uid="{EC1024DF-96D4-469A-9346-97F1CFEE950D}"/>
    <cellStyle name="20% - Accent6 3 14" xfId="13783" xr:uid="{2CCE08E0-CB0A-42FE-8BA2-B03F77063AA1}"/>
    <cellStyle name="20% - Accent6 3 14 2" xfId="13784" xr:uid="{4A1C717F-3C9D-468C-839D-C5F9F95A1E02}"/>
    <cellStyle name="20% - Accent6 3 14 2 2" xfId="13785" xr:uid="{84EAF433-77B1-4B05-BFD0-680C3C71CAFE}"/>
    <cellStyle name="20% - Accent6 3 14 2 2 2" xfId="13786" xr:uid="{A45399CF-1856-418C-A445-32479B553032}"/>
    <cellStyle name="20% - Accent6 3 14 2 3" xfId="13787" xr:uid="{A5599B8D-3658-416F-B61A-9278E2219751}"/>
    <cellStyle name="20% - Accent6 3 14 3" xfId="13788" xr:uid="{2A900592-E069-4A4E-BAEC-75591DA71CB7}"/>
    <cellStyle name="20% - Accent6 3 14 3 2" xfId="13789" xr:uid="{EC469D94-8274-4DAB-8636-7C68F956F002}"/>
    <cellStyle name="20% - Accent6 3 14 4" xfId="13790" xr:uid="{20C3920D-B3EF-4943-ADCE-EE39A7AF69B9}"/>
    <cellStyle name="20% - Accent6 3 15" xfId="13791" xr:uid="{7B22D684-C6EA-4D62-8358-601F5050C381}"/>
    <cellStyle name="20% - Accent6 3 15 2" xfId="13792" xr:uid="{B7D11691-8D1F-461B-A5D0-05F24A1A8A24}"/>
    <cellStyle name="20% - Accent6 3 15 2 2" xfId="13793" xr:uid="{3CAAFF49-C769-4035-980A-82BFD6013414}"/>
    <cellStyle name="20% - Accent6 3 15 3" xfId="13794" xr:uid="{5BE3AA20-4A6A-4EF5-8966-F2F1DEAC97A0}"/>
    <cellStyle name="20% - Accent6 3 16" xfId="13795" xr:uid="{03D1DA19-659B-40BB-8F85-33901A0E6203}"/>
    <cellStyle name="20% - Accent6 3 16 2" xfId="13796" xr:uid="{0BF8565F-7E7F-4CA7-8201-9D2ADA707481}"/>
    <cellStyle name="20% - Accent6 3 17" xfId="13797" xr:uid="{066DF965-8324-4D68-ACD2-A662FB4E3796}"/>
    <cellStyle name="20% - Accent6 3 17 2" xfId="13798" xr:uid="{C40B0B80-BACF-4655-8006-98893D09B611}"/>
    <cellStyle name="20% - Accent6 3 18" xfId="13799" xr:uid="{90604573-6F27-448A-A041-AE1910F0252D}"/>
    <cellStyle name="20% - Accent6 3 19" xfId="13800" xr:uid="{ADFC48E1-8B94-4B80-B0D0-62058CE94EFA}"/>
    <cellStyle name="20% - Accent6 3 2" xfId="13801" xr:uid="{A2F01731-B575-45FC-B4FB-297C64938226}"/>
    <cellStyle name="20% - Accent6 3 2 10" xfId="13802" xr:uid="{BAAF5B05-C2A5-4D48-93B0-434A17059948}"/>
    <cellStyle name="20% - Accent6 3 2 10 2" xfId="13803" xr:uid="{4173197C-6D11-47E9-8AA2-CA13B2ABF0D2}"/>
    <cellStyle name="20% - Accent6 3 2 10 2 2" xfId="13804" xr:uid="{3E1CEAE1-6A55-4B73-9ED3-B6D39ECE08C0}"/>
    <cellStyle name="20% - Accent6 3 2 10 2 2 2" xfId="13805" xr:uid="{11CF4075-B82D-4F36-88BE-C666251E22F3}"/>
    <cellStyle name="20% - Accent6 3 2 10 2 2 2 2" xfId="13806" xr:uid="{ECDB3B84-E6F6-47AD-BF5C-A232CCBFA138}"/>
    <cellStyle name="20% - Accent6 3 2 10 2 2 3" xfId="13807" xr:uid="{02BB2E1F-131C-4BBF-BD72-F1D61B38D293}"/>
    <cellStyle name="20% - Accent6 3 2 10 2 3" xfId="13808" xr:uid="{A2FBAB9B-FB07-414E-A3CA-AA6B5060693A}"/>
    <cellStyle name="20% - Accent6 3 2 10 2 3 2" xfId="13809" xr:uid="{E44A2236-DDF5-4F18-B651-8AE64159B232}"/>
    <cellStyle name="20% - Accent6 3 2 10 2 4" xfId="13810" xr:uid="{D8C6D69F-1645-40CF-9C51-AE014C1655EF}"/>
    <cellStyle name="20% - Accent6 3 2 10 3" xfId="13811" xr:uid="{FD79D56E-AB8C-4A72-8724-849B98B73E9E}"/>
    <cellStyle name="20% - Accent6 3 2 10 3 2" xfId="13812" xr:uid="{9B54C6D7-18D0-477F-AB17-F162DAADAB37}"/>
    <cellStyle name="20% - Accent6 3 2 10 3 2 2" xfId="13813" xr:uid="{148A7D94-1DA1-4816-88DA-F8216AAE33FB}"/>
    <cellStyle name="20% - Accent6 3 2 10 3 3" xfId="13814" xr:uid="{041CDFEF-79C7-41A4-A222-AF6EF1A089AA}"/>
    <cellStyle name="20% - Accent6 3 2 10 4" xfId="13815" xr:uid="{58366230-BBFC-43F8-8E5B-613DACFAE950}"/>
    <cellStyle name="20% - Accent6 3 2 10 4 2" xfId="13816" xr:uid="{3363733C-E283-4FBB-AA2D-0ADE7FCF5C11}"/>
    <cellStyle name="20% - Accent6 3 2 10 5" xfId="13817" xr:uid="{563B6A91-F568-49D4-9B18-2BD36104B72E}"/>
    <cellStyle name="20% - Accent6 3 2 11" xfId="13818" xr:uid="{7044F1AB-F589-4E0F-9733-D96A6F61C7DC}"/>
    <cellStyle name="20% - Accent6 3 2 11 2" xfId="13819" xr:uid="{1B3AE506-1B41-4FE5-8617-81C6BC25C428}"/>
    <cellStyle name="20% - Accent6 3 2 11 2 2" xfId="13820" xr:uid="{4924F416-3BCB-44C3-9607-6A2BC2BBC2E7}"/>
    <cellStyle name="20% - Accent6 3 2 11 2 2 2" xfId="13821" xr:uid="{E4A26EA4-4C47-44C2-8E77-79CCD81D4AE2}"/>
    <cellStyle name="20% - Accent6 3 2 11 2 2 2 2" xfId="13822" xr:uid="{CE82200C-EC2C-4B26-9C0F-9042FDDD8AE9}"/>
    <cellStyle name="20% - Accent6 3 2 11 2 2 3" xfId="13823" xr:uid="{F242CFA6-D000-426F-A94A-F3094769ECD7}"/>
    <cellStyle name="20% - Accent6 3 2 11 2 3" xfId="13824" xr:uid="{DDD4DBE5-E02D-4A8F-A6CB-4BA4BE017401}"/>
    <cellStyle name="20% - Accent6 3 2 11 2 3 2" xfId="13825" xr:uid="{284F69FA-0142-45CA-B51E-7A46E7359588}"/>
    <cellStyle name="20% - Accent6 3 2 11 2 4" xfId="13826" xr:uid="{499984ED-EAA8-4F56-BDD3-7A25D7FA17D7}"/>
    <cellStyle name="20% - Accent6 3 2 11 3" xfId="13827" xr:uid="{C1C191BE-24BC-4AAE-85CE-14C287E22B65}"/>
    <cellStyle name="20% - Accent6 3 2 11 3 2" xfId="13828" xr:uid="{5D2DA77B-9855-4778-A87B-70533676058C}"/>
    <cellStyle name="20% - Accent6 3 2 11 3 2 2" xfId="13829" xr:uid="{86FC691E-9000-40B4-9556-509650E4770A}"/>
    <cellStyle name="20% - Accent6 3 2 11 3 3" xfId="13830" xr:uid="{559A9D9E-FB94-477F-8080-4AD31EE254F4}"/>
    <cellStyle name="20% - Accent6 3 2 11 4" xfId="13831" xr:uid="{C7D06DD3-4DD6-4F5F-A60F-640671688040}"/>
    <cellStyle name="20% - Accent6 3 2 11 4 2" xfId="13832" xr:uid="{9A52752B-3288-4240-9560-AFA3EB1B48F7}"/>
    <cellStyle name="20% - Accent6 3 2 11 5" xfId="13833" xr:uid="{93E9B4D2-8F04-47A7-947F-CEC04A90C573}"/>
    <cellStyle name="20% - Accent6 3 2 12" xfId="13834" xr:uid="{73A290D9-E9C1-452B-9156-19D9A58C8D43}"/>
    <cellStyle name="20% - Accent6 3 2 12 2" xfId="13835" xr:uid="{53D909D9-5B3C-4E1F-A533-8F5DE9A6D4F3}"/>
    <cellStyle name="20% - Accent6 3 2 12 2 2" xfId="13836" xr:uid="{D4AFCA0A-411C-4D4D-8294-909BAB88CF6E}"/>
    <cellStyle name="20% - Accent6 3 2 12 2 2 2" xfId="13837" xr:uid="{6C5E439C-23AB-41C9-B123-365781900EB9}"/>
    <cellStyle name="20% - Accent6 3 2 12 2 3" xfId="13838" xr:uid="{6716342D-5B52-4237-B14D-624695780E3D}"/>
    <cellStyle name="20% - Accent6 3 2 12 3" xfId="13839" xr:uid="{FF264F73-DDFB-4ECC-A9E6-30A6ED8DF024}"/>
    <cellStyle name="20% - Accent6 3 2 12 3 2" xfId="13840" xr:uid="{BD632F58-D75D-4C5F-8445-68A0B2EDE806}"/>
    <cellStyle name="20% - Accent6 3 2 12 4" xfId="13841" xr:uid="{AD171A15-0085-47E4-93E3-52DE3B1254D2}"/>
    <cellStyle name="20% - Accent6 3 2 13" xfId="13842" xr:uid="{92673CFF-0478-4CCE-9C6D-070BC83C54B8}"/>
    <cellStyle name="20% - Accent6 3 2 13 2" xfId="13843" xr:uid="{F4A99A3B-7BC3-4B78-BE08-2DC3B3576F37}"/>
    <cellStyle name="20% - Accent6 3 2 13 2 2" xfId="13844" xr:uid="{4BC1A1C9-D40F-473E-A4C0-61F0B26065A6}"/>
    <cellStyle name="20% - Accent6 3 2 13 3" xfId="13845" xr:uid="{7AD0D249-04FB-4E96-970E-23F3A79C064C}"/>
    <cellStyle name="20% - Accent6 3 2 14" xfId="13846" xr:uid="{87CA916D-B146-4207-9626-BCB549B7E74C}"/>
    <cellStyle name="20% - Accent6 3 2 14 2" xfId="13847" xr:uid="{F5A7A7DE-B890-40B9-BC8A-347CA2C5B957}"/>
    <cellStyle name="20% - Accent6 3 2 15" xfId="13848" xr:uid="{104CE45A-CF81-48C2-9E2C-C5BFE08A1A23}"/>
    <cellStyle name="20% - Accent6 3 2 15 2" xfId="13849" xr:uid="{AA7EBEC1-4B63-4971-82F7-676FB4A0E650}"/>
    <cellStyle name="20% - Accent6 3 2 16" xfId="13850" xr:uid="{84D7F737-6FB3-4827-93DA-B58F091C72F1}"/>
    <cellStyle name="20% - Accent6 3 2 17" xfId="13851" xr:uid="{76B82D07-300B-4B0A-A573-E69A7D471647}"/>
    <cellStyle name="20% - Accent6 3 2 2" xfId="13852" xr:uid="{AC27C28F-7119-4054-B1A0-ABB22B88490B}"/>
    <cellStyle name="20% - Accent6 3 2 2 10" xfId="13853" xr:uid="{C0378778-3BBE-4626-B373-383C27DC3316}"/>
    <cellStyle name="20% - Accent6 3 2 2 2" xfId="13854" xr:uid="{217736D0-AA58-4B8F-803E-A3DD54E19A61}"/>
    <cellStyle name="20% - Accent6 3 2 2 2 2" xfId="13855" xr:uid="{4791D62D-3901-4A99-BD48-ABB3956B4FF2}"/>
    <cellStyle name="20% - Accent6 3 2 2 2 2 2" xfId="13856" xr:uid="{9400E70D-1F06-4368-98ED-A17020B59D16}"/>
    <cellStyle name="20% - Accent6 3 2 2 2 2 2 2" xfId="13857" xr:uid="{42B05230-BF64-4C6F-9BD4-348CFBBB49D8}"/>
    <cellStyle name="20% - Accent6 3 2 2 2 2 2 2 2" xfId="13858" xr:uid="{75D4BD60-1E51-4B72-B226-6690F65A079C}"/>
    <cellStyle name="20% - Accent6 3 2 2 2 2 2 2 2 2" xfId="13859" xr:uid="{D466863C-BBE7-4793-89FB-075A008EDE28}"/>
    <cellStyle name="20% - Accent6 3 2 2 2 2 2 2 3" xfId="13860" xr:uid="{00221F8B-327B-4711-B5A4-94E6741A54D6}"/>
    <cellStyle name="20% - Accent6 3 2 2 2 2 2 3" xfId="13861" xr:uid="{92D992B1-06DF-407A-A9B2-CC4D3D601049}"/>
    <cellStyle name="20% - Accent6 3 2 2 2 2 2 3 2" xfId="13862" xr:uid="{438111B8-6D1F-4AF8-90A0-0181110B3B04}"/>
    <cellStyle name="20% - Accent6 3 2 2 2 2 2 4" xfId="13863" xr:uid="{70F2B52D-3703-4DDD-9E8B-A0C2CB3C11FB}"/>
    <cellStyle name="20% - Accent6 3 2 2 2 2 2 4 2" xfId="13864" xr:uid="{F99CD33D-C37A-482D-8ADA-97E8E4D6C4C1}"/>
    <cellStyle name="20% - Accent6 3 2 2 2 2 2 5" xfId="13865" xr:uid="{21327E47-83A9-4EC5-9AED-BB28EFED24C1}"/>
    <cellStyle name="20% - Accent6 3 2 2 2 2 2 6" xfId="13866" xr:uid="{5DC50337-95E4-4C9C-BC1E-F803D6FAFF5F}"/>
    <cellStyle name="20% - Accent6 3 2 2 2 2 3" xfId="13867" xr:uid="{BE483775-C5DF-4611-B9A9-9A207CD0FBA8}"/>
    <cellStyle name="20% - Accent6 3 2 2 2 2 3 2" xfId="13868" xr:uid="{1DDE2E3A-29FF-4A94-91FB-6B9268A67310}"/>
    <cellStyle name="20% - Accent6 3 2 2 2 2 3 2 2" xfId="13869" xr:uid="{38177544-D2F6-4BC9-A5B1-15CD1BFFA5EF}"/>
    <cellStyle name="20% - Accent6 3 2 2 2 2 3 3" xfId="13870" xr:uid="{DDEC0610-3578-45AA-8BE2-6B8CCCAD6B8D}"/>
    <cellStyle name="20% - Accent6 3 2 2 2 2 4" xfId="13871" xr:uid="{0C059307-A1BB-4D4F-AF4E-31814D67BF98}"/>
    <cellStyle name="20% - Accent6 3 2 2 2 2 4 2" xfId="13872" xr:uid="{3B404AB2-9204-4134-8953-FDC36D915B05}"/>
    <cellStyle name="20% - Accent6 3 2 2 2 2 5" xfId="13873" xr:uid="{5FDFD77A-B361-414B-949A-5BBE9A298397}"/>
    <cellStyle name="20% - Accent6 3 2 2 2 2 5 2" xfId="13874" xr:uid="{F2FF549F-D2DD-4553-9469-3F5062C6EE66}"/>
    <cellStyle name="20% - Accent6 3 2 2 2 2 6" xfId="13875" xr:uid="{1335DCEA-202C-4E17-A155-8EB1B1BB60FF}"/>
    <cellStyle name="20% - Accent6 3 2 2 2 2 7" xfId="13876" xr:uid="{549D613A-6FCC-4EFD-A442-53D965811304}"/>
    <cellStyle name="20% - Accent6 3 2 2 2 3" xfId="13877" xr:uid="{D8EBCD5A-86D7-4EE4-8EDB-87750F3EF24D}"/>
    <cellStyle name="20% - Accent6 3 2 2 2 3 2" xfId="13878" xr:uid="{83A9C1AF-48FD-4134-AAAA-F64739E59470}"/>
    <cellStyle name="20% - Accent6 3 2 2 2 3 2 2" xfId="13879" xr:uid="{F7B951D2-48A1-41D1-A043-116C7C3FD478}"/>
    <cellStyle name="20% - Accent6 3 2 2 2 3 2 2 2" xfId="13880" xr:uid="{040DB1B8-5C76-4180-9DC4-039770C8C3D4}"/>
    <cellStyle name="20% - Accent6 3 2 2 2 3 2 3" xfId="13881" xr:uid="{81785819-496B-4DF5-A2E6-DB5BA21AB1F4}"/>
    <cellStyle name="20% - Accent6 3 2 2 2 3 3" xfId="13882" xr:uid="{819E4130-41AD-487F-853F-777E1E2E8F6C}"/>
    <cellStyle name="20% - Accent6 3 2 2 2 3 3 2" xfId="13883" xr:uid="{8D857A90-9496-4551-B384-8B07B7C22248}"/>
    <cellStyle name="20% - Accent6 3 2 2 2 3 4" xfId="13884" xr:uid="{F5C59371-F534-48CF-AA19-AC79359511E6}"/>
    <cellStyle name="20% - Accent6 3 2 2 2 3 4 2" xfId="13885" xr:uid="{D6DBECA6-3658-46C4-827F-3BD31FC956A4}"/>
    <cellStyle name="20% - Accent6 3 2 2 2 3 5" xfId="13886" xr:uid="{94112620-1750-4A5D-95A3-00EE9249528B}"/>
    <cellStyle name="20% - Accent6 3 2 2 2 3 6" xfId="13887" xr:uid="{6265A7F0-3418-4FCC-9C81-3BDB3E91C2BF}"/>
    <cellStyle name="20% - Accent6 3 2 2 2 4" xfId="13888" xr:uid="{909E9A6F-DD2E-4B50-ABED-A6DF5964247E}"/>
    <cellStyle name="20% - Accent6 3 2 2 2 4 2" xfId="13889" xr:uid="{A638A1DF-D03B-4645-B673-9F768E3F494F}"/>
    <cellStyle name="20% - Accent6 3 2 2 2 4 2 2" xfId="13890" xr:uid="{0E2EABFB-8F41-4B50-A51F-3EB8022E2172}"/>
    <cellStyle name="20% - Accent6 3 2 2 2 4 3" xfId="13891" xr:uid="{D406B9BA-7D39-4FE9-A937-E886B7A45931}"/>
    <cellStyle name="20% - Accent6 3 2 2 2 5" xfId="13892" xr:uid="{A2965757-4FEF-40DB-ADF0-45D49E82735C}"/>
    <cellStyle name="20% - Accent6 3 2 2 2 5 2" xfId="13893" xr:uid="{F83F985C-28D3-4684-859D-DCF2397809A0}"/>
    <cellStyle name="20% - Accent6 3 2 2 2 6" xfId="13894" xr:uid="{C3DFB428-ADBA-47A6-B19A-7A6CD0C3D204}"/>
    <cellStyle name="20% - Accent6 3 2 2 2 6 2" xfId="13895" xr:uid="{F1313D6C-48FF-4F3F-ACD8-4359EE0A0496}"/>
    <cellStyle name="20% - Accent6 3 2 2 2 7" xfId="13896" xr:uid="{2AA34CD2-6406-470F-8750-74EB4AC016A8}"/>
    <cellStyle name="20% - Accent6 3 2 2 2 8" xfId="13897" xr:uid="{91ECCD07-8870-47BD-8E58-27C1F865F312}"/>
    <cellStyle name="20% - Accent6 3 2 2 3" xfId="13898" xr:uid="{B30FF256-5D86-4901-898B-6010E818BB45}"/>
    <cellStyle name="20% - Accent6 3 2 2 3 2" xfId="13899" xr:uid="{DA5586B5-A981-401B-964C-4F531DD7F4EC}"/>
    <cellStyle name="20% - Accent6 3 2 2 3 2 2" xfId="13900" xr:uid="{E1685A8C-8E0F-4D90-93E3-674D07F8F2AD}"/>
    <cellStyle name="20% - Accent6 3 2 2 3 2 2 2" xfId="13901" xr:uid="{6A73FE95-5C76-4E9F-8D60-744A9F0054A6}"/>
    <cellStyle name="20% - Accent6 3 2 2 3 2 2 2 2" xfId="13902" xr:uid="{D89AEEDC-335C-4C93-8DD9-2F702F7E3FD1}"/>
    <cellStyle name="20% - Accent6 3 2 2 3 2 2 3" xfId="13903" xr:uid="{E3BCEB95-2B8E-4126-AE27-574FF61D4710}"/>
    <cellStyle name="20% - Accent6 3 2 2 3 2 3" xfId="13904" xr:uid="{4ECADB46-1748-4E4D-A520-DBB3B4F34921}"/>
    <cellStyle name="20% - Accent6 3 2 2 3 2 3 2" xfId="13905" xr:uid="{0F2069BA-6279-498E-8063-415BEEA7358D}"/>
    <cellStyle name="20% - Accent6 3 2 2 3 2 4" xfId="13906" xr:uid="{9B19EDD3-67E5-4DFC-A306-7A03DB32FC60}"/>
    <cellStyle name="20% - Accent6 3 2 2 3 2 4 2" xfId="13907" xr:uid="{ABB8E3F7-E275-4D66-8445-B74A1C5B3BCD}"/>
    <cellStyle name="20% - Accent6 3 2 2 3 2 5" xfId="13908" xr:uid="{4ABC6019-909E-450D-8F17-DBA148DD1700}"/>
    <cellStyle name="20% - Accent6 3 2 2 3 2 6" xfId="13909" xr:uid="{7F5471E0-97FE-4263-B3F7-6E0A4FD8B25D}"/>
    <cellStyle name="20% - Accent6 3 2 2 3 3" xfId="13910" xr:uid="{056A0046-566B-4F61-A860-77EF87ED95A3}"/>
    <cellStyle name="20% - Accent6 3 2 2 3 3 2" xfId="13911" xr:uid="{CEBCDDA0-AC88-4AF0-9EE5-99EE2E8C9DE8}"/>
    <cellStyle name="20% - Accent6 3 2 2 3 3 2 2" xfId="13912" xr:uid="{D3C226A7-EE5A-4A0A-A3FE-528A433E49F6}"/>
    <cellStyle name="20% - Accent6 3 2 2 3 3 3" xfId="13913" xr:uid="{D6899AC5-CF4E-468B-8432-A59B7384FE9A}"/>
    <cellStyle name="20% - Accent6 3 2 2 3 4" xfId="13914" xr:uid="{1000868A-49F8-450C-AF56-0E9B0ECF3AD5}"/>
    <cellStyle name="20% - Accent6 3 2 2 3 4 2" xfId="13915" xr:uid="{2E998195-A342-4EB3-9592-9E7804109C91}"/>
    <cellStyle name="20% - Accent6 3 2 2 3 5" xfId="13916" xr:uid="{74DA1B26-EA4B-455E-8F24-8A70916CB800}"/>
    <cellStyle name="20% - Accent6 3 2 2 3 5 2" xfId="13917" xr:uid="{594C33C2-58B1-4B95-B328-96D7D6BB0678}"/>
    <cellStyle name="20% - Accent6 3 2 2 3 6" xfId="13918" xr:uid="{A4FFCE6B-1654-4F29-9037-406B26BC452C}"/>
    <cellStyle name="20% - Accent6 3 2 2 3 7" xfId="13919" xr:uid="{39D85690-C8E9-4863-A367-30367F78F75A}"/>
    <cellStyle name="20% - Accent6 3 2 2 4" xfId="13920" xr:uid="{FF348A61-9285-4D6C-BD72-EA42ACFDF0F8}"/>
    <cellStyle name="20% - Accent6 3 2 2 4 2" xfId="13921" xr:uid="{AEA0554C-155E-4243-A798-5EC41BFFA44A}"/>
    <cellStyle name="20% - Accent6 3 2 2 4 2 2" xfId="13922" xr:uid="{004FBFAF-591C-433C-BB5C-4B8E0C5F2D72}"/>
    <cellStyle name="20% - Accent6 3 2 2 4 2 2 2" xfId="13923" xr:uid="{F858D72D-CE0E-46F9-8ED8-D6089B20BAC4}"/>
    <cellStyle name="20% - Accent6 3 2 2 4 2 2 2 2" xfId="13924" xr:uid="{F30AC139-163D-4DEB-8A69-14F6429F1457}"/>
    <cellStyle name="20% - Accent6 3 2 2 4 2 2 3" xfId="13925" xr:uid="{81C2458F-32AD-405C-9B81-D82EFEFB0514}"/>
    <cellStyle name="20% - Accent6 3 2 2 4 2 3" xfId="13926" xr:uid="{8AC5F438-2B2B-40DE-8094-DD40C822C4A1}"/>
    <cellStyle name="20% - Accent6 3 2 2 4 2 3 2" xfId="13927" xr:uid="{84CE639E-3614-4B92-9C90-94BC8135CB86}"/>
    <cellStyle name="20% - Accent6 3 2 2 4 2 4" xfId="13928" xr:uid="{A25AD2CB-50F8-4C2E-BEDC-AAEFC03CDC24}"/>
    <cellStyle name="20% - Accent6 3 2 2 4 3" xfId="13929" xr:uid="{30872F7B-AEBB-4C7B-ADA6-67E241411BE6}"/>
    <cellStyle name="20% - Accent6 3 2 2 4 3 2" xfId="13930" xr:uid="{281F3D63-4CEA-4B02-95AD-BB4F899D4DAD}"/>
    <cellStyle name="20% - Accent6 3 2 2 4 3 2 2" xfId="13931" xr:uid="{8D977AA6-152C-4E4A-8B76-9B16D5D1CB41}"/>
    <cellStyle name="20% - Accent6 3 2 2 4 3 3" xfId="13932" xr:uid="{DBCEB910-6B22-45BB-84DA-33A76853ADBB}"/>
    <cellStyle name="20% - Accent6 3 2 2 4 4" xfId="13933" xr:uid="{66AC7653-FCA4-4912-81DB-53245E10FEAD}"/>
    <cellStyle name="20% - Accent6 3 2 2 4 4 2" xfId="13934" xr:uid="{C9B7BAB6-73DD-4956-A130-E06B2842E821}"/>
    <cellStyle name="20% - Accent6 3 2 2 4 5" xfId="13935" xr:uid="{0521143B-C950-4207-9DA9-6B472B043DA4}"/>
    <cellStyle name="20% - Accent6 3 2 2 4 5 2" xfId="13936" xr:uid="{3EC172D1-5A3F-4548-9AF4-85BBEC59C2D7}"/>
    <cellStyle name="20% - Accent6 3 2 2 4 6" xfId="13937" xr:uid="{04ED0D91-18CC-49D7-9F90-3A91BC847665}"/>
    <cellStyle name="20% - Accent6 3 2 2 4 7" xfId="13938" xr:uid="{9C9966F8-56CA-4C39-9D33-03D8C8B818CF}"/>
    <cellStyle name="20% - Accent6 3 2 2 5" xfId="13939" xr:uid="{2A48C3C8-7F09-46D9-95EE-C512CDA4911E}"/>
    <cellStyle name="20% - Accent6 3 2 2 5 2" xfId="13940" xr:uid="{218BBDA3-2820-4498-94E6-EB34533CF64A}"/>
    <cellStyle name="20% - Accent6 3 2 2 5 2 2" xfId="13941" xr:uid="{EE45BCF4-874E-426E-A509-6EB94ADA7031}"/>
    <cellStyle name="20% - Accent6 3 2 2 5 2 2 2" xfId="13942" xr:uid="{5CA13D4F-FCB0-4538-817E-34C7773953A3}"/>
    <cellStyle name="20% - Accent6 3 2 2 5 2 3" xfId="13943" xr:uid="{A7EE1856-B889-4AB8-84B8-56FB63A8B004}"/>
    <cellStyle name="20% - Accent6 3 2 2 5 3" xfId="13944" xr:uid="{BEAB6752-DBB1-4B58-8132-D77B7D4DA24B}"/>
    <cellStyle name="20% - Accent6 3 2 2 5 3 2" xfId="13945" xr:uid="{28FE83A2-82B8-4758-B7C7-236F4D72673E}"/>
    <cellStyle name="20% - Accent6 3 2 2 5 4" xfId="13946" xr:uid="{3E3D6804-4550-40F7-ADB8-6EE4E47F8ADB}"/>
    <cellStyle name="20% - Accent6 3 2 2 6" xfId="13947" xr:uid="{95C657B4-1F89-482D-987A-DE2F5E8DB2C4}"/>
    <cellStyle name="20% - Accent6 3 2 2 6 2" xfId="13948" xr:uid="{2FB68EAC-B1ED-4B82-96A8-7603DFCCDC72}"/>
    <cellStyle name="20% - Accent6 3 2 2 6 2 2" xfId="13949" xr:uid="{4FB8B798-E3A7-4204-A0E5-AEF34A1284E0}"/>
    <cellStyle name="20% - Accent6 3 2 2 6 3" xfId="13950" xr:uid="{15336D53-E024-4C67-B9E8-034E96CC9E92}"/>
    <cellStyle name="20% - Accent6 3 2 2 7" xfId="13951" xr:uid="{ADFEDE4E-A0C2-4A01-ACED-E223E341C31C}"/>
    <cellStyle name="20% - Accent6 3 2 2 7 2" xfId="13952" xr:uid="{0BC81815-9245-4847-9A00-9F154D96F1FD}"/>
    <cellStyle name="20% - Accent6 3 2 2 8" xfId="13953" xr:uid="{6C6E0467-6338-41FE-95BE-83DD7C9334ED}"/>
    <cellStyle name="20% - Accent6 3 2 2 8 2" xfId="13954" xr:uid="{92CD2263-99F8-4FF5-ADCA-8CCAEF7B5F99}"/>
    <cellStyle name="20% - Accent6 3 2 2 9" xfId="13955" xr:uid="{29466B46-8A3F-4FD7-8512-AA5F2BB025FC}"/>
    <cellStyle name="20% - Accent6 3 2 2_Asset Register (new)" xfId="13956" xr:uid="{2B384304-3CD7-4368-9E79-C1F6B5CCBC85}"/>
    <cellStyle name="20% - Accent6 3 2 3" xfId="13957" xr:uid="{E28D7DBE-5620-4266-9ACA-D2932943CCD5}"/>
    <cellStyle name="20% - Accent6 3 2 3 2" xfId="13958" xr:uid="{BB4FC5E1-2AED-4B83-A4A9-6651F25CE1E8}"/>
    <cellStyle name="20% - Accent6 3 2 3 2 2" xfId="13959" xr:uid="{4E99B657-2E9A-44E1-AD79-2DB34F604CAA}"/>
    <cellStyle name="20% - Accent6 3 2 3 2 2 2" xfId="13960" xr:uid="{890A98EF-F3A6-4634-AFC8-4E508FF085C6}"/>
    <cellStyle name="20% - Accent6 3 2 3 2 2 2 2" xfId="13961" xr:uid="{DE9F3563-65DF-419E-984F-3FCC7AA8383E}"/>
    <cellStyle name="20% - Accent6 3 2 3 2 2 2 2 2" xfId="13962" xr:uid="{A8CC21E3-BA1E-49C2-95C9-EA07647231BC}"/>
    <cellStyle name="20% - Accent6 3 2 3 2 2 2 3" xfId="13963" xr:uid="{C71C3428-96A4-486F-B571-6E438ACF1795}"/>
    <cellStyle name="20% - Accent6 3 2 3 2 2 3" xfId="13964" xr:uid="{E871A54C-1BD9-4F24-BB10-1BCD8B3AC669}"/>
    <cellStyle name="20% - Accent6 3 2 3 2 2 3 2" xfId="13965" xr:uid="{B2D8FE34-F905-4CCD-BE1F-504305B13E1F}"/>
    <cellStyle name="20% - Accent6 3 2 3 2 2 4" xfId="13966" xr:uid="{C6A3A302-0C07-4F76-A60A-350528634439}"/>
    <cellStyle name="20% - Accent6 3 2 3 2 2 4 2" xfId="13967" xr:uid="{CCA9146F-37B1-4F48-87B4-6B4D88B7BD50}"/>
    <cellStyle name="20% - Accent6 3 2 3 2 2 5" xfId="13968" xr:uid="{0A8AEBA2-64B3-4B4F-9688-CFC4DD6B266A}"/>
    <cellStyle name="20% - Accent6 3 2 3 2 2 6" xfId="13969" xr:uid="{BCD5B281-A216-4091-9738-4B22BB622860}"/>
    <cellStyle name="20% - Accent6 3 2 3 2 3" xfId="13970" xr:uid="{33B72DB4-BA5D-4218-BE1C-9E0EE1135904}"/>
    <cellStyle name="20% - Accent6 3 2 3 2 3 2" xfId="13971" xr:uid="{7846A6A3-4DEC-482D-82C9-86BC8BA245D1}"/>
    <cellStyle name="20% - Accent6 3 2 3 2 3 2 2" xfId="13972" xr:uid="{4B36B0F1-1AF9-4CCE-A8BB-F3994AA10F33}"/>
    <cellStyle name="20% - Accent6 3 2 3 2 3 3" xfId="13973" xr:uid="{882FEE10-61F3-44C6-93AC-23A6D5CD1B70}"/>
    <cellStyle name="20% - Accent6 3 2 3 2 4" xfId="13974" xr:uid="{43FC7343-38D2-4270-AE0F-F7C1CF370598}"/>
    <cellStyle name="20% - Accent6 3 2 3 2 4 2" xfId="13975" xr:uid="{360A41B4-5EAF-41AB-85B5-BB2983BF02B6}"/>
    <cellStyle name="20% - Accent6 3 2 3 2 5" xfId="13976" xr:uid="{01F28849-0C9A-4B16-96B4-C61C92C740FE}"/>
    <cellStyle name="20% - Accent6 3 2 3 2 5 2" xfId="13977" xr:uid="{F218EE9A-01AB-4A81-AE90-AC899BD07F0A}"/>
    <cellStyle name="20% - Accent6 3 2 3 2 6" xfId="13978" xr:uid="{EC9F95AB-17C6-4A81-8705-C10ABD9D8DA2}"/>
    <cellStyle name="20% - Accent6 3 2 3 2 7" xfId="13979" xr:uid="{9131AD20-F531-43B7-92AF-D7092296F6EA}"/>
    <cellStyle name="20% - Accent6 3 2 3 3" xfId="13980" xr:uid="{68616B79-2EBA-43B6-AA5E-CD1F28A2BC37}"/>
    <cellStyle name="20% - Accent6 3 2 3 3 2" xfId="13981" xr:uid="{F06BA9D5-856A-48CD-AAE1-69F0F71B171C}"/>
    <cellStyle name="20% - Accent6 3 2 3 3 2 2" xfId="13982" xr:uid="{0031AD8A-4A5E-4180-A988-81917F8C26AC}"/>
    <cellStyle name="20% - Accent6 3 2 3 3 2 2 2" xfId="13983" xr:uid="{A52B5F53-F234-4CE5-B0A9-7F21B71CC9F7}"/>
    <cellStyle name="20% - Accent6 3 2 3 3 2 3" xfId="13984" xr:uid="{7BC362DF-58B9-4039-98FD-D4EF4FA0FEDD}"/>
    <cellStyle name="20% - Accent6 3 2 3 3 3" xfId="13985" xr:uid="{31300BFB-990E-47FA-B34E-E8E98A7818BE}"/>
    <cellStyle name="20% - Accent6 3 2 3 3 3 2" xfId="13986" xr:uid="{10B3B41D-1831-42A5-A8A8-D3C9E638C974}"/>
    <cellStyle name="20% - Accent6 3 2 3 3 4" xfId="13987" xr:uid="{BCAE8BA8-2131-424A-BCC0-05D865387E20}"/>
    <cellStyle name="20% - Accent6 3 2 3 3 4 2" xfId="13988" xr:uid="{65B5A3CB-D9F8-45DB-AD5A-6EA192014558}"/>
    <cellStyle name="20% - Accent6 3 2 3 3 5" xfId="13989" xr:uid="{31AFFC5F-400B-4A55-82A8-740DC251B1E6}"/>
    <cellStyle name="20% - Accent6 3 2 3 3 6" xfId="13990" xr:uid="{3EAB62D1-D524-4CCA-A67A-795F548138EE}"/>
    <cellStyle name="20% - Accent6 3 2 3 4" xfId="13991" xr:uid="{80A19534-BDED-4A09-847D-B1108B4981F9}"/>
    <cellStyle name="20% - Accent6 3 2 3 4 2" xfId="13992" xr:uid="{E69802E8-B5F5-4698-91E8-20DBE12C965E}"/>
    <cellStyle name="20% - Accent6 3 2 3 4 2 2" xfId="13993" xr:uid="{CC098F83-0DB2-4DE4-BCE0-8C87DBE35728}"/>
    <cellStyle name="20% - Accent6 3 2 3 4 3" xfId="13994" xr:uid="{9F63985E-86B6-4D11-8D84-8FC68C5E3CD4}"/>
    <cellStyle name="20% - Accent6 3 2 3 5" xfId="13995" xr:uid="{08482173-C8EA-4975-885D-2C11ACAD6132}"/>
    <cellStyle name="20% - Accent6 3 2 3 5 2" xfId="13996" xr:uid="{B0A07082-6968-4814-A712-2319BFA74049}"/>
    <cellStyle name="20% - Accent6 3 2 3 6" xfId="13997" xr:uid="{15561010-8F27-45E5-99CF-D781C206E8FE}"/>
    <cellStyle name="20% - Accent6 3 2 3 6 2" xfId="13998" xr:uid="{704CEC75-ABCB-400E-A182-D685F836EB25}"/>
    <cellStyle name="20% - Accent6 3 2 3 7" xfId="13999" xr:uid="{C3D98ECA-B3A0-488E-9C98-DD5AF5631572}"/>
    <cellStyle name="20% - Accent6 3 2 3 8" xfId="14000" xr:uid="{75628C44-A024-4172-8C13-5FA6FB245B7F}"/>
    <cellStyle name="20% - Accent6 3 2 4" xfId="14001" xr:uid="{F5FC9825-6BA7-4655-9E2F-DAD3FBF89A4B}"/>
    <cellStyle name="20% - Accent6 3 2 4 2" xfId="14002" xr:uid="{9707C441-0071-47D4-8A74-42AC158E5B10}"/>
    <cellStyle name="20% - Accent6 3 2 4 2 2" xfId="14003" xr:uid="{426291BB-420F-4A1A-9B4C-43978E8A84F6}"/>
    <cellStyle name="20% - Accent6 3 2 4 2 2 2" xfId="14004" xr:uid="{326D79E5-FA61-4687-AC22-B155FB2AA289}"/>
    <cellStyle name="20% - Accent6 3 2 4 2 2 2 2" xfId="14005" xr:uid="{D28FB114-9461-4E2E-9619-71B3C181B656}"/>
    <cellStyle name="20% - Accent6 3 2 4 2 2 3" xfId="14006" xr:uid="{49CD703E-F8DC-4749-96D9-B9C3020DF60C}"/>
    <cellStyle name="20% - Accent6 3 2 4 2 3" xfId="14007" xr:uid="{5914CA78-AFA8-48D3-9A7E-3729166750F4}"/>
    <cellStyle name="20% - Accent6 3 2 4 2 3 2" xfId="14008" xr:uid="{3B08AE08-6B60-4C46-8E87-07BB7B9C68EF}"/>
    <cellStyle name="20% - Accent6 3 2 4 2 4" xfId="14009" xr:uid="{8658F955-15D5-4FB1-A8BB-E09C02B9742B}"/>
    <cellStyle name="20% - Accent6 3 2 4 2 4 2" xfId="14010" xr:uid="{1EB790E6-A449-43FC-A996-28CBF87198E2}"/>
    <cellStyle name="20% - Accent6 3 2 4 2 5" xfId="14011" xr:uid="{D4704315-7E08-446F-8E16-BA7BC8C3B34F}"/>
    <cellStyle name="20% - Accent6 3 2 4 2 6" xfId="14012" xr:uid="{FF4BE15B-7E2D-4AE9-897D-D9E02DD12550}"/>
    <cellStyle name="20% - Accent6 3 2 4 3" xfId="14013" xr:uid="{FAD0F447-1943-4E30-AA71-031ADB2D7409}"/>
    <cellStyle name="20% - Accent6 3 2 4 3 2" xfId="14014" xr:uid="{44BCE23F-4582-45BC-A399-8546E982826A}"/>
    <cellStyle name="20% - Accent6 3 2 4 3 2 2" xfId="14015" xr:uid="{D888BAD5-9095-433C-AEB4-73317EC7065B}"/>
    <cellStyle name="20% - Accent6 3 2 4 3 3" xfId="14016" xr:uid="{9B31902A-7528-417B-8BF8-C8CF9D9B38A5}"/>
    <cellStyle name="20% - Accent6 3 2 4 4" xfId="14017" xr:uid="{1B9AD727-FC0D-4519-B8F6-6699962BE5A0}"/>
    <cellStyle name="20% - Accent6 3 2 4 4 2" xfId="14018" xr:uid="{E3EC544E-8439-48CE-A833-B78A0DB44AD2}"/>
    <cellStyle name="20% - Accent6 3 2 4 5" xfId="14019" xr:uid="{9B77BF88-B0BF-4F24-99BD-A5E2DE8194EA}"/>
    <cellStyle name="20% - Accent6 3 2 4 5 2" xfId="14020" xr:uid="{7B70857D-E673-4F89-8BA0-0E93053F4BDC}"/>
    <cellStyle name="20% - Accent6 3 2 4 6" xfId="14021" xr:uid="{58F78DC8-F5EF-4398-9D38-FEE870ED1D18}"/>
    <cellStyle name="20% - Accent6 3 2 4 7" xfId="14022" xr:uid="{7CC0B47B-B1A6-427C-9E35-509BBE1F214E}"/>
    <cellStyle name="20% - Accent6 3 2 5" xfId="14023" xr:uid="{C3AC5E24-8317-4D16-90D9-BEE22F1E8578}"/>
    <cellStyle name="20% - Accent6 3 2 5 2" xfId="14024" xr:uid="{97FC8047-4738-4C7F-87BC-56F9DE7586FB}"/>
    <cellStyle name="20% - Accent6 3 2 5 2 2" xfId="14025" xr:uid="{33702CFF-B743-4A05-91ED-5C9073B35A67}"/>
    <cellStyle name="20% - Accent6 3 2 5 2 2 2" xfId="14026" xr:uid="{571370CD-E7B7-415A-B903-91AFA4DC7568}"/>
    <cellStyle name="20% - Accent6 3 2 5 2 2 2 2" xfId="14027" xr:uid="{FA766001-740D-4830-8869-AD9809C10B83}"/>
    <cellStyle name="20% - Accent6 3 2 5 2 2 3" xfId="14028" xr:uid="{0CDE0A24-580C-4DEC-BE45-9FAC0223733D}"/>
    <cellStyle name="20% - Accent6 3 2 5 2 3" xfId="14029" xr:uid="{88B831B5-F079-4410-9A7E-85C6F1DEB2CB}"/>
    <cellStyle name="20% - Accent6 3 2 5 2 3 2" xfId="14030" xr:uid="{83429DB9-EF0C-447D-88ED-C2A02BAC88D2}"/>
    <cellStyle name="20% - Accent6 3 2 5 2 4" xfId="14031" xr:uid="{99326E8B-532D-48EB-AFBF-789BD56F4537}"/>
    <cellStyle name="20% - Accent6 3 2 5 3" xfId="14032" xr:uid="{F0910F79-CE81-457B-91EF-7B7E567D0053}"/>
    <cellStyle name="20% - Accent6 3 2 5 3 2" xfId="14033" xr:uid="{1D30BD55-336C-480E-8ADC-68B1150D682E}"/>
    <cellStyle name="20% - Accent6 3 2 5 3 2 2" xfId="14034" xr:uid="{ECF65476-B693-4001-8814-9F185795D941}"/>
    <cellStyle name="20% - Accent6 3 2 5 3 3" xfId="14035" xr:uid="{ABB1F514-0D14-40E7-BBB9-5B036EC212B6}"/>
    <cellStyle name="20% - Accent6 3 2 5 4" xfId="14036" xr:uid="{57E32B87-9C91-43A3-9141-0638D30958FF}"/>
    <cellStyle name="20% - Accent6 3 2 5 4 2" xfId="14037" xr:uid="{03DD07AF-FFDF-44DB-A335-5BFFEBB09F0C}"/>
    <cellStyle name="20% - Accent6 3 2 5 5" xfId="14038" xr:uid="{4D61E4C5-FECF-4C99-A2CC-D2C6A4B15654}"/>
    <cellStyle name="20% - Accent6 3 2 5 5 2" xfId="14039" xr:uid="{8C1774F0-85BE-406A-98F9-62AFBA052E75}"/>
    <cellStyle name="20% - Accent6 3 2 5 6" xfId="14040" xr:uid="{4283FC74-187D-421D-8E9C-C8A8095489D0}"/>
    <cellStyle name="20% - Accent6 3 2 5 7" xfId="14041" xr:uid="{69750BBB-59FB-44C5-B048-347B42FCCA8B}"/>
    <cellStyle name="20% - Accent6 3 2 6" xfId="14042" xr:uid="{D61BE018-26FA-4B79-81CB-F3235B3FFB50}"/>
    <cellStyle name="20% - Accent6 3 2 6 2" xfId="14043" xr:uid="{414E7FB2-C770-46C6-94D9-3349E74D29AE}"/>
    <cellStyle name="20% - Accent6 3 2 6 2 2" xfId="14044" xr:uid="{F359E7D2-EC1E-41EF-AE9B-C27E7FD7C18C}"/>
    <cellStyle name="20% - Accent6 3 2 6 2 2 2" xfId="14045" xr:uid="{F38F5B56-91E6-454A-AE5B-4D4DAACFD82A}"/>
    <cellStyle name="20% - Accent6 3 2 6 2 2 2 2" xfId="14046" xr:uid="{F6232170-5426-4FB2-97AD-69B8353A4333}"/>
    <cellStyle name="20% - Accent6 3 2 6 2 2 3" xfId="14047" xr:uid="{DD2A43EC-99F9-408D-BBB6-74CE898337D9}"/>
    <cellStyle name="20% - Accent6 3 2 6 2 3" xfId="14048" xr:uid="{66562E4B-F787-4BC2-A510-F7707549EE6D}"/>
    <cellStyle name="20% - Accent6 3 2 6 2 3 2" xfId="14049" xr:uid="{C28301F1-521C-4DA2-8C7E-A3FC47BB6161}"/>
    <cellStyle name="20% - Accent6 3 2 6 2 4" xfId="14050" xr:uid="{1B410757-8074-4559-8272-A0867B9D132F}"/>
    <cellStyle name="20% - Accent6 3 2 6 3" xfId="14051" xr:uid="{75E9B078-B2F0-42C9-B483-1A51A96CD943}"/>
    <cellStyle name="20% - Accent6 3 2 6 3 2" xfId="14052" xr:uid="{2B6F4CD8-0102-4E80-B0F0-24330B4E91DC}"/>
    <cellStyle name="20% - Accent6 3 2 6 3 2 2" xfId="14053" xr:uid="{254B0B99-1581-4984-AC3F-B4D8084F8026}"/>
    <cellStyle name="20% - Accent6 3 2 6 3 3" xfId="14054" xr:uid="{9D50F90F-7465-4A78-8C90-8EFB08B87798}"/>
    <cellStyle name="20% - Accent6 3 2 6 4" xfId="14055" xr:uid="{CA347F96-357F-4822-B634-C19BE76078D9}"/>
    <cellStyle name="20% - Accent6 3 2 6 4 2" xfId="14056" xr:uid="{05A829D6-3166-4784-8B8C-3F190F35C065}"/>
    <cellStyle name="20% - Accent6 3 2 6 5" xfId="14057" xr:uid="{69F525C3-7E22-45B3-8F06-91B76AE6AA0D}"/>
    <cellStyle name="20% - Accent6 3 2 7" xfId="14058" xr:uid="{1D63BE1E-6E48-4E41-A7DE-1D73704399E8}"/>
    <cellStyle name="20% - Accent6 3 2 7 2" xfId="14059" xr:uid="{1BF1DD3A-76DB-490D-B628-482C5584BFD5}"/>
    <cellStyle name="20% - Accent6 3 2 7 2 2" xfId="14060" xr:uid="{F5ABB139-C954-431B-8A23-0FA5DFF23E64}"/>
    <cellStyle name="20% - Accent6 3 2 7 2 2 2" xfId="14061" xr:uid="{0D51F781-8BA9-41F6-A91B-5094EF3B5B17}"/>
    <cellStyle name="20% - Accent6 3 2 7 2 2 2 2" xfId="14062" xr:uid="{19605A27-D7D1-4428-AB20-4E9EB5908952}"/>
    <cellStyle name="20% - Accent6 3 2 7 2 2 3" xfId="14063" xr:uid="{06DBDB93-E443-4E23-8B00-2A04CF829CFE}"/>
    <cellStyle name="20% - Accent6 3 2 7 2 3" xfId="14064" xr:uid="{A080DB72-0AA0-4E2E-9CB3-F7978B0B13D0}"/>
    <cellStyle name="20% - Accent6 3 2 7 2 3 2" xfId="14065" xr:uid="{1B950E86-F3C0-49A8-A3F7-D1B515566CAB}"/>
    <cellStyle name="20% - Accent6 3 2 7 2 4" xfId="14066" xr:uid="{0BF95D82-C8F0-4A89-A3CF-F37153A03039}"/>
    <cellStyle name="20% - Accent6 3 2 7 3" xfId="14067" xr:uid="{2B3519AF-78A7-4EED-892B-15490ED1F38F}"/>
    <cellStyle name="20% - Accent6 3 2 7 3 2" xfId="14068" xr:uid="{2EBA3240-E402-4E94-8DE9-ECB34067F1C9}"/>
    <cellStyle name="20% - Accent6 3 2 7 3 2 2" xfId="14069" xr:uid="{71653B50-0F56-49BA-9452-8B6083E184E8}"/>
    <cellStyle name="20% - Accent6 3 2 7 3 3" xfId="14070" xr:uid="{2887E751-F24F-4F05-8CBC-B9298FF8218B}"/>
    <cellStyle name="20% - Accent6 3 2 7 4" xfId="14071" xr:uid="{01781120-08A7-4BBE-918D-A6A2A21D1B1B}"/>
    <cellStyle name="20% - Accent6 3 2 7 4 2" xfId="14072" xr:uid="{7290D20D-3476-477B-A5DF-560D8D65AF62}"/>
    <cellStyle name="20% - Accent6 3 2 7 5" xfId="14073" xr:uid="{7FD286A2-8A07-4D3B-A00A-A46F3200146D}"/>
    <cellStyle name="20% - Accent6 3 2 8" xfId="14074" xr:uid="{29053832-91F9-4478-9F09-E5B71201E345}"/>
    <cellStyle name="20% - Accent6 3 2 8 2" xfId="14075" xr:uid="{1DE76F59-7662-491A-A882-A50FD06A4FFE}"/>
    <cellStyle name="20% - Accent6 3 2 8 2 2" xfId="14076" xr:uid="{FE2A23C0-3D2F-4716-8A04-4C270F36EB61}"/>
    <cellStyle name="20% - Accent6 3 2 8 2 2 2" xfId="14077" xr:uid="{9CFDE5D5-B2D5-4229-BCBD-7D26D9668B87}"/>
    <cellStyle name="20% - Accent6 3 2 8 2 2 2 2" xfId="14078" xr:uid="{649D20B8-3D0F-41E5-8D8D-DED76A424A37}"/>
    <cellStyle name="20% - Accent6 3 2 8 2 2 3" xfId="14079" xr:uid="{E2A22954-BB5B-4E6E-A9B7-33002A3C3696}"/>
    <cellStyle name="20% - Accent6 3 2 8 2 3" xfId="14080" xr:uid="{DAB63367-661F-4208-98F8-9418953A6AED}"/>
    <cellStyle name="20% - Accent6 3 2 8 2 3 2" xfId="14081" xr:uid="{537D00B8-D59F-4B2D-8AE4-82FE9983CF23}"/>
    <cellStyle name="20% - Accent6 3 2 8 2 4" xfId="14082" xr:uid="{0B7D3768-5C29-49DC-9DB5-10C8D098937A}"/>
    <cellStyle name="20% - Accent6 3 2 8 3" xfId="14083" xr:uid="{F1F568C4-F0F6-4B51-85E5-3C81AF71998E}"/>
    <cellStyle name="20% - Accent6 3 2 8 3 2" xfId="14084" xr:uid="{6A7B8DEF-0F01-4811-9282-054432B6EE9C}"/>
    <cellStyle name="20% - Accent6 3 2 8 3 2 2" xfId="14085" xr:uid="{6F395785-24D7-406B-8601-543EA274D1AB}"/>
    <cellStyle name="20% - Accent6 3 2 8 3 3" xfId="14086" xr:uid="{ED015204-16F5-4237-889B-196A6B149A89}"/>
    <cellStyle name="20% - Accent6 3 2 8 4" xfId="14087" xr:uid="{946791DC-0974-4D7B-AF68-2741A839E4EE}"/>
    <cellStyle name="20% - Accent6 3 2 8 4 2" xfId="14088" xr:uid="{1EC8988E-8DC2-4FCF-886E-EC97E4E9A303}"/>
    <cellStyle name="20% - Accent6 3 2 8 5" xfId="14089" xr:uid="{305D25B5-2A69-4D98-9A98-D8A3BD6875AD}"/>
    <cellStyle name="20% - Accent6 3 2 9" xfId="14090" xr:uid="{FB562003-37F7-4ED5-AC3C-6BE77A33934C}"/>
    <cellStyle name="20% - Accent6 3 2 9 2" xfId="14091" xr:uid="{52D1B26C-6AFB-4C1F-8503-51B1E5546493}"/>
    <cellStyle name="20% - Accent6 3 2 9 2 2" xfId="14092" xr:uid="{A6303DD9-FA91-40BB-B75B-1DD843AF45E5}"/>
    <cellStyle name="20% - Accent6 3 2 9 2 2 2" xfId="14093" xr:uid="{CD483A95-9494-4677-B114-F23C013181DA}"/>
    <cellStyle name="20% - Accent6 3 2 9 2 2 2 2" xfId="14094" xr:uid="{E8CDF996-8DFC-4CF9-80F4-5CA065A7BFD5}"/>
    <cellStyle name="20% - Accent6 3 2 9 2 2 3" xfId="14095" xr:uid="{47651A44-9D87-4676-B517-370EF347EE46}"/>
    <cellStyle name="20% - Accent6 3 2 9 2 3" xfId="14096" xr:uid="{5FF9F990-8153-42E1-A674-8ED457689C2B}"/>
    <cellStyle name="20% - Accent6 3 2 9 2 3 2" xfId="14097" xr:uid="{2888656B-CFC5-40D0-BF50-AE5C1DB6B2FA}"/>
    <cellStyle name="20% - Accent6 3 2 9 2 4" xfId="14098" xr:uid="{159C6D29-09FA-4D21-92FE-17D37BBF1DAF}"/>
    <cellStyle name="20% - Accent6 3 2 9 3" xfId="14099" xr:uid="{2F166B56-AADE-44E3-986E-919A6F971DA1}"/>
    <cellStyle name="20% - Accent6 3 2 9 3 2" xfId="14100" xr:uid="{316F6C84-3E22-4394-BA9C-1E38BF37D444}"/>
    <cellStyle name="20% - Accent6 3 2 9 3 2 2" xfId="14101" xr:uid="{F9AAA152-B891-4180-95F4-556D629151E9}"/>
    <cellStyle name="20% - Accent6 3 2 9 3 3" xfId="14102" xr:uid="{F003B45F-421C-4717-A351-DBF919495D85}"/>
    <cellStyle name="20% - Accent6 3 2 9 4" xfId="14103" xr:uid="{8A22BEE6-44C8-4263-8C3D-6029C09F04AF}"/>
    <cellStyle name="20% - Accent6 3 2 9 4 2" xfId="14104" xr:uid="{EA973794-E287-42F6-9CDF-346CB4DEE7FD}"/>
    <cellStyle name="20% - Accent6 3 2 9 5" xfId="14105" xr:uid="{DADF00EC-38D1-45AA-B738-4703E767F896}"/>
    <cellStyle name="20% - Accent6 3 2_Asset Register (new)" xfId="14106" xr:uid="{C71E9C23-EE33-4AAE-9F00-3F7D6062503F}"/>
    <cellStyle name="20% - Accent6 3 3" xfId="14107" xr:uid="{BA2FCC5A-BA10-4516-B76C-AA333455D137}"/>
    <cellStyle name="20% - Accent6 3 3 10" xfId="14108" xr:uid="{E141F408-7C2A-4F4F-B934-FCCA952FFBC3}"/>
    <cellStyle name="20% - Accent6 3 3 10 2" xfId="14109" xr:uid="{1039959D-C7B6-4A12-A16B-D558A4BB9531}"/>
    <cellStyle name="20% - Accent6 3 3 11" xfId="14110" xr:uid="{2363B54E-FC90-4119-B30C-760D6D6CFDD9}"/>
    <cellStyle name="20% - Accent6 3 3 11 2" xfId="14111" xr:uid="{6C763F43-22F1-4B9E-88E8-9A717E938E85}"/>
    <cellStyle name="20% - Accent6 3 3 12" xfId="14112" xr:uid="{36A36B60-D562-462C-A1D1-F197D66221EC}"/>
    <cellStyle name="20% - Accent6 3 3 13" xfId="14113" xr:uid="{0076E4DF-33B2-4162-BBEB-960BDB2973F2}"/>
    <cellStyle name="20% - Accent6 3 3 2" xfId="14114" xr:uid="{3FFBA4E9-C6A1-45E0-B124-69206E71EB35}"/>
    <cellStyle name="20% - Accent6 3 3 2 2" xfId="14115" xr:uid="{6709A871-43F5-480D-BBCB-59C21CDD0540}"/>
    <cellStyle name="20% - Accent6 3 3 2 2 2" xfId="14116" xr:uid="{C2FE1E50-B5BC-47E1-ACBA-7EAB927B5B6F}"/>
    <cellStyle name="20% - Accent6 3 3 2 2 2 2" xfId="14117" xr:uid="{55AB9F21-AD66-4F8D-A902-399355CF74D4}"/>
    <cellStyle name="20% - Accent6 3 3 2 2 2 2 2" xfId="14118" xr:uid="{94DC8FDB-8A6A-4A6E-BA99-38E9F325DBE3}"/>
    <cellStyle name="20% - Accent6 3 3 2 2 2 2 2 2" xfId="14119" xr:uid="{E5609CD4-EE9E-4A0D-9C9D-6D3446D87A4B}"/>
    <cellStyle name="20% - Accent6 3 3 2 2 2 2 3" xfId="14120" xr:uid="{A2308A61-0380-4360-9E1D-391A5A0F1607}"/>
    <cellStyle name="20% - Accent6 3 3 2 2 2 3" xfId="14121" xr:uid="{FBA9D741-A355-4334-BFA3-5B42181D3F54}"/>
    <cellStyle name="20% - Accent6 3 3 2 2 2 3 2" xfId="14122" xr:uid="{3E9D88BA-5378-48E2-BDBE-E594EA55B04C}"/>
    <cellStyle name="20% - Accent6 3 3 2 2 2 4" xfId="14123" xr:uid="{0A6FD29E-70C1-4C84-A876-90CBDEF96179}"/>
    <cellStyle name="20% - Accent6 3 3 2 2 2 4 2" xfId="14124" xr:uid="{BBB50F62-FB41-45CC-9985-30140001ADD1}"/>
    <cellStyle name="20% - Accent6 3 3 2 2 2 5" xfId="14125" xr:uid="{A2FEA3C4-4E98-41C8-A236-7F3F80C3BA4D}"/>
    <cellStyle name="20% - Accent6 3 3 2 2 2 6" xfId="14126" xr:uid="{85E86781-7389-48EB-B2C8-301C3CF01402}"/>
    <cellStyle name="20% - Accent6 3 3 2 2 3" xfId="14127" xr:uid="{B72B2D51-C1C3-4797-A3C6-3C7091CF3241}"/>
    <cellStyle name="20% - Accent6 3 3 2 2 3 2" xfId="14128" xr:uid="{2233BA2F-2DDB-4C11-830E-E57D3FAF5016}"/>
    <cellStyle name="20% - Accent6 3 3 2 2 3 2 2" xfId="14129" xr:uid="{7150B339-11B2-4ED0-BAD1-8C5B3AB60DB6}"/>
    <cellStyle name="20% - Accent6 3 3 2 2 3 3" xfId="14130" xr:uid="{E4D1D272-CA07-475E-A41D-F13A642E9AF1}"/>
    <cellStyle name="20% - Accent6 3 3 2 2 4" xfId="14131" xr:uid="{E13BD77D-3C5E-4BF2-B179-4535094CC87E}"/>
    <cellStyle name="20% - Accent6 3 3 2 2 4 2" xfId="14132" xr:uid="{55B0C72B-D44E-4DD7-BE66-34EC2BD9D636}"/>
    <cellStyle name="20% - Accent6 3 3 2 2 5" xfId="14133" xr:uid="{995D121A-FDF4-459B-AC18-C5F5B9455791}"/>
    <cellStyle name="20% - Accent6 3 3 2 2 5 2" xfId="14134" xr:uid="{F81E73BF-0056-473E-940E-604BA7CBCA93}"/>
    <cellStyle name="20% - Accent6 3 3 2 2 6" xfId="14135" xr:uid="{787BDC86-4601-4798-B81A-4354F7B41488}"/>
    <cellStyle name="20% - Accent6 3 3 2 2 7" xfId="14136" xr:uid="{326FC4AD-09AC-4230-9188-D3240168DC39}"/>
    <cellStyle name="20% - Accent6 3 3 2 3" xfId="14137" xr:uid="{DC627D90-8D09-4B23-981B-511E290AED98}"/>
    <cellStyle name="20% - Accent6 3 3 2 3 2" xfId="14138" xr:uid="{87AE2568-23D8-434A-BCCB-3A491E21CEB3}"/>
    <cellStyle name="20% - Accent6 3 3 2 3 2 2" xfId="14139" xr:uid="{2479C8AC-5DE0-413E-8632-D36F57CE9C3D}"/>
    <cellStyle name="20% - Accent6 3 3 2 3 2 2 2" xfId="14140" xr:uid="{95BC4708-3E4D-4BFB-BBB1-D8232449699D}"/>
    <cellStyle name="20% - Accent6 3 3 2 3 2 2 2 2" xfId="14141" xr:uid="{29102A35-8946-4066-8FFE-64D5157F866A}"/>
    <cellStyle name="20% - Accent6 3 3 2 3 2 2 3" xfId="14142" xr:uid="{6A13F24B-F190-4A9F-A38C-86F53676E882}"/>
    <cellStyle name="20% - Accent6 3 3 2 3 2 3" xfId="14143" xr:uid="{A7FD30A9-EDFC-47D4-95F0-E77F1EA884DC}"/>
    <cellStyle name="20% - Accent6 3 3 2 3 2 3 2" xfId="14144" xr:uid="{1939649E-7777-418B-824E-6BB3CEA96334}"/>
    <cellStyle name="20% - Accent6 3 3 2 3 2 4" xfId="14145" xr:uid="{31D9CEE4-B3C4-4F84-BC41-3222786342DE}"/>
    <cellStyle name="20% - Accent6 3 3 2 3 3" xfId="14146" xr:uid="{A1B488BC-95C5-42FA-8078-8827DBB59B65}"/>
    <cellStyle name="20% - Accent6 3 3 2 3 3 2" xfId="14147" xr:uid="{E01CC489-B306-4306-A5E1-D61F295405D8}"/>
    <cellStyle name="20% - Accent6 3 3 2 3 3 2 2" xfId="14148" xr:uid="{38489317-3E75-48F8-B500-61ED3933E7C6}"/>
    <cellStyle name="20% - Accent6 3 3 2 3 3 3" xfId="14149" xr:uid="{87B7E68A-3C1D-410C-A7AB-C0DBDD6347BB}"/>
    <cellStyle name="20% - Accent6 3 3 2 3 4" xfId="14150" xr:uid="{F7F7D708-9E51-4984-8F7F-9CEAECECD336}"/>
    <cellStyle name="20% - Accent6 3 3 2 3 4 2" xfId="14151" xr:uid="{C356604D-22BB-42FB-BF4D-3B44B1C02C0E}"/>
    <cellStyle name="20% - Accent6 3 3 2 3 5" xfId="14152" xr:uid="{BFABA453-E52C-4775-8D3E-788912FD9B34}"/>
    <cellStyle name="20% - Accent6 3 3 2 3 5 2" xfId="14153" xr:uid="{986B647C-84E4-4F4E-BB8F-205FAEAC580E}"/>
    <cellStyle name="20% - Accent6 3 3 2 3 6" xfId="14154" xr:uid="{980A898A-1B3C-47C2-ADD3-33EA4954EE93}"/>
    <cellStyle name="20% - Accent6 3 3 2 3 7" xfId="14155" xr:uid="{517BC6FA-D6AD-4CDC-AE8E-EC4912286519}"/>
    <cellStyle name="20% - Accent6 3 3 2 4" xfId="14156" xr:uid="{95E778A5-9F7C-4C4B-BAEE-16E943654186}"/>
    <cellStyle name="20% - Accent6 3 3 2 4 2" xfId="14157" xr:uid="{3EAD20AF-3F3E-4C70-8B6D-2F98EC207F7E}"/>
    <cellStyle name="20% - Accent6 3 3 2 4 2 2" xfId="14158" xr:uid="{80F9717A-B6AF-4E78-803D-596C26173D65}"/>
    <cellStyle name="20% - Accent6 3 3 2 4 2 2 2" xfId="14159" xr:uid="{7B56B20E-1071-47C6-96FE-6A9353805AC5}"/>
    <cellStyle name="20% - Accent6 3 3 2 4 2 3" xfId="14160" xr:uid="{757149A7-B2BA-4BA6-B5E3-4E4107CC4F9E}"/>
    <cellStyle name="20% - Accent6 3 3 2 4 3" xfId="14161" xr:uid="{520B80AB-A2F5-4338-8C64-A906230FC986}"/>
    <cellStyle name="20% - Accent6 3 3 2 4 3 2" xfId="14162" xr:uid="{E908E78E-3E1E-4B5A-950A-94C1AF348649}"/>
    <cellStyle name="20% - Accent6 3 3 2 4 4" xfId="14163" xr:uid="{EB1C10B9-0A8F-4D05-B53B-B87716A35224}"/>
    <cellStyle name="20% - Accent6 3 3 2 5" xfId="14164" xr:uid="{B32214FB-B2CF-4552-A752-32DFE74283B2}"/>
    <cellStyle name="20% - Accent6 3 3 2 5 2" xfId="14165" xr:uid="{A17A8D4E-5A72-4361-9C1F-F1C73D412151}"/>
    <cellStyle name="20% - Accent6 3 3 2 5 2 2" xfId="14166" xr:uid="{6CE19F58-D60A-4913-8F88-03FCF2E2A6C0}"/>
    <cellStyle name="20% - Accent6 3 3 2 5 3" xfId="14167" xr:uid="{B14C846A-5CB1-403E-9CE7-3A295B796D35}"/>
    <cellStyle name="20% - Accent6 3 3 2 6" xfId="14168" xr:uid="{FCEAC6DD-BA84-4FD3-ADCA-7D97281C8E14}"/>
    <cellStyle name="20% - Accent6 3 3 2 6 2" xfId="14169" xr:uid="{6A2B18B3-BA46-4E2A-8DF2-9A15477076D4}"/>
    <cellStyle name="20% - Accent6 3 3 2 7" xfId="14170" xr:uid="{44212130-8671-4047-848A-8893B536A751}"/>
    <cellStyle name="20% - Accent6 3 3 2 7 2" xfId="14171" xr:uid="{28DBB60F-92A3-4AD8-B418-A842D06AF37F}"/>
    <cellStyle name="20% - Accent6 3 3 2 8" xfId="14172" xr:uid="{0B4A1557-00AD-48AE-A6AC-8EEEDF4E2804}"/>
    <cellStyle name="20% - Accent6 3 3 2 9" xfId="14173" xr:uid="{2E426A18-8FAF-43A4-8356-8B09988AACBB}"/>
    <cellStyle name="20% - Accent6 3 3 3" xfId="14174" xr:uid="{685F0B21-422C-466B-8E17-216797D01F28}"/>
    <cellStyle name="20% - Accent6 3 3 3 2" xfId="14175" xr:uid="{2ACA2D84-951D-4ECD-8C36-15CC16818503}"/>
    <cellStyle name="20% - Accent6 3 3 3 2 2" xfId="14176" xr:uid="{7A0992BA-65C2-4B50-AEA0-C77258853B12}"/>
    <cellStyle name="20% - Accent6 3 3 3 2 2 2" xfId="14177" xr:uid="{7E1F062E-79BC-4B91-AFED-111E142C89A6}"/>
    <cellStyle name="20% - Accent6 3 3 3 2 2 2 2" xfId="14178" xr:uid="{151AC47E-6DEE-482A-AC35-8E3DD248F1B4}"/>
    <cellStyle name="20% - Accent6 3 3 3 2 2 2 2 2" xfId="14179" xr:uid="{4EA552EC-6CFE-49F5-A70B-DA8C196E9FB3}"/>
    <cellStyle name="20% - Accent6 3 3 3 2 2 2 3" xfId="14180" xr:uid="{F44250DB-34D3-4101-80B5-9FCBF2B61A7E}"/>
    <cellStyle name="20% - Accent6 3 3 3 2 2 3" xfId="14181" xr:uid="{38D48742-8FDA-497F-93B6-E047BA23CEDC}"/>
    <cellStyle name="20% - Accent6 3 3 3 2 2 3 2" xfId="14182" xr:uid="{AE9145CE-9C08-4E6C-97E1-290A6FC3A5B7}"/>
    <cellStyle name="20% - Accent6 3 3 3 2 2 4" xfId="14183" xr:uid="{DB9097DD-F5B6-4344-BF46-72308FBF19F2}"/>
    <cellStyle name="20% - Accent6 3 3 3 2 3" xfId="14184" xr:uid="{D49D3CAB-1183-4770-8683-BF0A94570D84}"/>
    <cellStyle name="20% - Accent6 3 3 3 2 3 2" xfId="14185" xr:uid="{E093127D-983D-43FD-A22E-5B35B4D5D537}"/>
    <cellStyle name="20% - Accent6 3 3 3 2 3 2 2" xfId="14186" xr:uid="{A06188E2-CCE6-48C5-96B6-30A2D8269FD1}"/>
    <cellStyle name="20% - Accent6 3 3 3 2 3 3" xfId="14187" xr:uid="{9CA24EE6-2497-4C90-9518-77614BA1571D}"/>
    <cellStyle name="20% - Accent6 3 3 3 2 4" xfId="14188" xr:uid="{BC9082B6-776E-4EE7-8D3D-D5524BCFDB01}"/>
    <cellStyle name="20% - Accent6 3 3 3 2 4 2" xfId="14189" xr:uid="{EAD94CEC-007E-4467-93BB-8068AD7BEF56}"/>
    <cellStyle name="20% - Accent6 3 3 3 2 5" xfId="14190" xr:uid="{25F2E396-D031-4EF1-804D-FFAD1EC58317}"/>
    <cellStyle name="20% - Accent6 3 3 3 2 5 2" xfId="14191" xr:uid="{0E119808-3BB2-468A-AC5B-17E2AB5C4C8A}"/>
    <cellStyle name="20% - Accent6 3 3 3 2 6" xfId="14192" xr:uid="{62AD239E-7744-4204-8A7A-5C49B7503365}"/>
    <cellStyle name="20% - Accent6 3 3 3 2 7" xfId="14193" xr:uid="{92F9266F-9323-449D-B789-BB60C0AD7E58}"/>
    <cellStyle name="20% - Accent6 3 3 3 3" xfId="14194" xr:uid="{F4DEF5EF-419B-4B08-954A-7A96047B2264}"/>
    <cellStyle name="20% - Accent6 3 3 3 3 2" xfId="14195" xr:uid="{7B404DED-7D97-4E00-A339-7E7CDFF8AC0B}"/>
    <cellStyle name="20% - Accent6 3 3 3 3 2 2" xfId="14196" xr:uid="{DCAE4BEE-D265-437B-8930-8C85F9DBF2B2}"/>
    <cellStyle name="20% - Accent6 3 3 3 3 2 2 2" xfId="14197" xr:uid="{0AD2F1D6-42FE-45A6-AC0D-8A421F984115}"/>
    <cellStyle name="20% - Accent6 3 3 3 3 2 2 2 2" xfId="14198" xr:uid="{C7CC9E8C-B579-495E-AC68-024D9C27E929}"/>
    <cellStyle name="20% - Accent6 3 3 3 3 2 2 3" xfId="14199" xr:uid="{9C001861-FF34-449A-811F-E248AA76E69D}"/>
    <cellStyle name="20% - Accent6 3 3 3 3 2 3" xfId="14200" xr:uid="{3FF6AB6D-7D8D-4E4D-8505-6DE9AAA6E7E7}"/>
    <cellStyle name="20% - Accent6 3 3 3 3 2 3 2" xfId="14201" xr:uid="{B8F67B62-7B4C-46F3-B86A-5394595BBF35}"/>
    <cellStyle name="20% - Accent6 3 3 3 3 2 4" xfId="14202" xr:uid="{8F299EC3-AE12-4846-A255-396026F8541A}"/>
    <cellStyle name="20% - Accent6 3 3 3 3 3" xfId="14203" xr:uid="{3B25C445-778C-419E-9CE7-8FFC71A4F7ED}"/>
    <cellStyle name="20% - Accent6 3 3 3 3 3 2" xfId="14204" xr:uid="{CDF91FF7-3DEB-4ED0-888F-CCA238E13B23}"/>
    <cellStyle name="20% - Accent6 3 3 3 3 3 2 2" xfId="14205" xr:uid="{1EB49A65-30DF-4955-A3A9-99E8D5B49826}"/>
    <cellStyle name="20% - Accent6 3 3 3 3 3 3" xfId="14206" xr:uid="{4645E30F-7B55-458A-90CC-1DB1FD43BC42}"/>
    <cellStyle name="20% - Accent6 3 3 3 3 4" xfId="14207" xr:uid="{1612B915-09F2-4D80-A0A9-6C6B28C1ECA4}"/>
    <cellStyle name="20% - Accent6 3 3 3 3 4 2" xfId="14208" xr:uid="{B6027ACD-CD1D-47A9-92DF-76C1C75D933E}"/>
    <cellStyle name="20% - Accent6 3 3 3 3 5" xfId="14209" xr:uid="{45A95750-D12D-418F-8B56-89656E8E852F}"/>
    <cellStyle name="20% - Accent6 3 3 3 4" xfId="14210" xr:uid="{5C3F9338-99AE-4F42-8CC7-FB6C162890C4}"/>
    <cellStyle name="20% - Accent6 3 3 3 4 2" xfId="14211" xr:uid="{2722335B-2E15-4671-9C12-467E39D7FDFB}"/>
    <cellStyle name="20% - Accent6 3 3 3 4 2 2" xfId="14212" xr:uid="{49ED0C9E-1826-4207-8E6B-2675335EE776}"/>
    <cellStyle name="20% - Accent6 3 3 3 4 2 2 2" xfId="14213" xr:uid="{390257B8-BCD1-4CB5-8E13-38851086E264}"/>
    <cellStyle name="20% - Accent6 3 3 3 4 2 3" xfId="14214" xr:uid="{3697FA4E-0BE6-49DB-8C2D-A623ECA6DB99}"/>
    <cellStyle name="20% - Accent6 3 3 3 4 3" xfId="14215" xr:uid="{6A308CD3-CB3B-426C-AF42-D1EFCD8C9CDA}"/>
    <cellStyle name="20% - Accent6 3 3 3 4 3 2" xfId="14216" xr:uid="{797D7744-1573-40A7-92BE-FBC277AA9B52}"/>
    <cellStyle name="20% - Accent6 3 3 3 4 4" xfId="14217" xr:uid="{7623749C-A3DE-4C56-8277-EC172A52405E}"/>
    <cellStyle name="20% - Accent6 3 3 3 5" xfId="14218" xr:uid="{9D543534-A4D1-4B6C-BC47-9A8A1AA4315B}"/>
    <cellStyle name="20% - Accent6 3 3 3 5 2" xfId="14219" xr:uid="{7A867461-A6D2-4AE8-BB2F-E47B025206A6}"/>
    <cellStyle name="20% - Accent6 3 3 3 5 2 2" xfId="14220" xr:uid="{582D024D-33E7-4AA8-A331-DC37C8AE7341}"/>
    <cellStyle name="20% - Accent6 3 3 3 5 3" xfId="14221" xr:uid="{9AB28E64-5771-4217-AD5E-27212E45BD57}"/>
    <cellStyle name="20% - Accent6 3 3 3 6" xfId="14222" xr:uid="{466E67A5-2C3B-4887-A5C8-E35CCBF8C7B1}"/>
    <cellStyle name="20% - Accent6 3 3 3 6 2" xfId="14223" xr:uid="{421F314A-3611-427F-8557-145AA7E2BEA2}"/>
    <cellStyle name="20% - Accent6 3 3 3 7" xfId="14224" xr:uid="{CD547094-C29D-4D99-946D-966807A9514A}"/>
    <cellStyle name="20% - Accent6 3 3 3 7 2" xfId="14225" xr:uid="{0EEF3D42-03E0-486E-B038-4758D66CFDB2}"/>
    <cellStyle name="20% - Accent6 3 3 3 8" xfId="14226" xr:uid="{BA3393F7-4EFF-4B5A-8E50-22CC8D4E02F8}"/>
    <cellStyle name="20% - Accent6 3 3 3 9" xfId="14227" xr:uid="{4BE53D5B-9C0C-4504-97E8-2C8EE40D0850}"/>
    <cellStyle name="20% - Accent6 3 3 4" xfId="14228" xr:uid="{889FB47C-B65D-4A22-806D-3D54EB530E0E}"/>
    <cellStyle name="20% - Accent6 3 3 4 2" xfId="14229" xr:uid="{BB586675-D273-4148-997A-76854D60FAB5}"/>
    <cellStyle name="20% - Accent6 3 3 4 2 2" xfId="14230" xr:uid="{D98C1240-7717-49D6-8AD4-F5CE066D0689}"/>
    <cellStyle name="20% - Accent6 3 3 4 2 2 2" xfId="14231" xr:uid="{4A804FBC-F735-4E0D-9D98-16ED969F7C97}"/>
    <cellStyle name="20% - Accent6 3 3 4 2 2 2 2" xfId="14232" xr:uid="{380EEC97-66FC-49C4-BF34-6B2C23846DBB}"/>
    <cellStyle name="20% - Accent6 3 3 4 2 2 3" xfId="14233" xr:uid="{C28340AD-B4C5-4B55-BF08-59128C1DF9C3}"/>
    <cellStyle name="20% - Accent6 3 3 4 2 3" xfId="14234" xr:uid="{344C5DF6-FCC9-44E0-8198-6BC4BFA3F5A2}"/>
    <cellStyle name="20% - Accent6 3 3 4 2 3 2" xfId="14235" xr:uid="{7F1B2F7E-5C2B-4B22-8537-1B5FC09A91DB}"/>
    <cellStyle name="20% - Accent6 3 3 4 2 4" xfId="14236" xr:uid="{06B207DC-048D-4EA5-9352-3D6706295EAC}"/>
    <cellStyle name="20% - Accent6 3 3 4 3" xfId="14237" xr:uid="{F38A0053-DD0A-4AC1-B93B-CC1C4003F2D7}"/>
    <cellStyle name="20% - Accent6 3 3 4 3 2" xfId="14238" xr:uid="{775CCFAE-018F-4943-B4C1-BD7B6BA70D8F}"/>
    <cellStyle name="20% - Accent6 3 3 4 3 2 2" xfId="14239" xr:uid="{53509841-1BAC-49DA-B956-0515D1D84F7E}"/>
    <cellStyle name="20% - Accent6 3 3 4 3 3" xfId="14240" xr:uid="{978E98A2-6532-43BD-8B3D-655ACE22C955}"/>
    <cellStyle name="20% - Accent6 3 3 4 4" xfId="14241" xr:uid="{58F7C666-0014-4780-87C8-07735B3A5A3B}"/>
    <cellStyle name="20% - Accent6 3 3 4 4 2" xfId="14242" xr:uid="{03087DDE-50E6-4A1B-96CE-893263CC8068}"/>
    <cellStyle name="20% - Accent6 3 3 4 5" xfId="14243" xr:uid="{F71B9CE6-5123-45EC-94D5-9F72D7D736D6}"/>
    <cellStyle name="20% - Accent6 3 3 4 5 2" xfId="14244" xr:uid="{070C8D8A-1B09-467C-8626-1C99165DD41E}"/>
    <cellStyle name="20% - Accent6 3 3 4 6" xfId="14245" xr:uid="{20CAFD81-9038-42ED-927B-C7BA0E1AA2CC}"/>
    <cellStyle name="20% - Accent6 3 3 4 7" xfId="14246" xr:uid="{FE0BCDFF-A2FA-4388-81D1-D0C6191F728C}"/>
    <cellStyle name="20% - Accent6 3 3 5" xfId="14247" xr:uid="{07A19672-B067-49E1-84AA-93067CB0190D}"/>
    <cellStyle name="20% - Accent6 3 3 5 2" xfId="14248" xr:uid="{24BFEC1D-6FF8-411F-B9EE-006374D9C464}"/>
    <cellStyle name="20% - Accent6 3 3 5 2 2" xfId="14249" xr:uid="{11E4C99B-A79E-4B92-AE10-40C347804328}"/>
    <cellStyle name="20% - Accent6 3 3 5 2 2 2" xfId="14250" xr:uid="{772BCDD1-12A4-4CB8-A934-E3C904CE3575}"/>
    <cellStyle name="20% - Accent6 3 3 5 2 2 2 2" xfId="14251" xr:uid="{C7AA0115-EE1B-420C-BF03-C76FAEFED3B0}"/>
    <cellStyle name="20% - Accent6 3 3 5 2 2 3" xfId="14252" xr:uid="{D283B8DF-DB9A-420A-9733-F79A36CD0B8C}"/>
    <cellStyle name="20% - Accent6 3 3 5 2 3" xfId="14253" xr:uid="{8397AD5B-0C9E-445C-991E-397CE59802AA}"/>
    <cellStyle name="20% - Accent6 3 3 5 2 3 2" xfId="14254" xr:uid="{FCE33695-FE93-40BA-BD7C-E8694C83C530}"/>
    <cellStyle name="20% - Accent6 3 3 5 2 4" xfId="14255" xr:uid="{F9C3EC24-0B1D-4F80-9944-9F58BF29C760}"/>
    <cellStyle name="20% - Accent6 3 3 5 3" xfId="14256" xr:uid="{F1AD5195-9216-403B-8581-B1AD33900F7F}"/>
    <cellStyle name="20% - Accent6 3 3 5 3 2" xfId="14257" xr:uid="{81153027-D1FE-48D9-AB77-1266CF472C38}"/>
    <cellStyle name="20% - Accent6 3 3 5 3 2 2" xfId="14258" xr:uid="{9C882B8B-CADC-445A-B25F-06A5CE9865B3}"/>
    <cellStyle name="20% - Accent6 3 3 5 3 3" xfId="14259" xr:uid="{26CD0635-D5A8-40BF-BD24-DCD7F2B78DED}"/>
    <cellStyle name="20% - Accent6 3 3 5 4" xfId="14260" xr:uid="{2631775B-4DF2-4511-9642-15AFC22AC68C}"/>
    <cellStyle name="20% - Accent6 3 3 5 4 2" xfId="14261" xr:uid="{FECCAA24-A8B6-4011-8251-44D6920AD8A2}"/>
    <cellStyle name="20% - Accent6 3 3 5 5" xfId="14262" xr:uid="{FDBBD9D7-4407-4F31-8CA3-368A89932F14}"/>
    <cellStyle name="20% - Accent6 3 3 6" xfId="14263" xr:uid="{20A7BC96-3A13-4DD7-B09C-6B467ABDC449}"/>
    <cellStyle name="20% - Accent6 3 3 6 2" xfId="14264" xr:uid="{0CE354B2-4834-4DAF-A39C-AAAFAD8BBBCC}"/>
    <cellStyle name="20% - Accent6 3 3 6 2 2" xfId="14265" xr:uid="{27ACC67A-C6E2-4689-95C5-8DB59DA8D875}"/>
    <cellStyle name="20% - Accent6 3 3 6 2 2 2" xfId="14266" xr:uid="{A6076811-1E83-4DA6-88CD-79BFD0290D03}"/>
    <cellStyle name="20% - Accent6 3 3 6 2 2 2 2" xfId="14267" xr:uid="{DC6B71A8-E15C-43A7-8CB2-7360EBE1E487}"/>
    <cellStyle name="20% - Accent6 3 3 6 2 2 3" xfId="14268" xr:uid="{937F889E-D143-4308-8206-63C6C9F99876}"/>
    <cellStyle name="20% - Accent6 3 3 6 2 3" xfId="14269" xr:uid="{10C0757A-C445-460C-A050-64DAF01665BB}"/>
    <cellStyle name="20% - Accent6 3 3 6 2 3 2" xfId="14270" xr:uid="{9676CDB2-C4AD-4C57-9618-1381049F2EA7}"/>
    <cellStyle name="20% - Accent6 3 3 6 2 4" xfId="14271" xr:uid="{8AE992E9-C0F7-42A3-96EA-D76141A0C365}"/>
    <cellStyle name="20% - Accent6 3 3 6 3" xfId="14272" xr:uid="{23DBA88A-3487-4C05-9329-2FECD70AF0BD}"/>
    <cellStyle name="20% - Accent6 3 3 6 3 2" xfId="14273" xr:uid="{FFAF756B-C635-46F8-BBB9-C89564644F7C}"/>
    <cellStyle name="20% - Accent6 3 3 6 3 2 2" xfId="14274" xr:uid="{C67CAACB-44D9-4C27-9AEA-25CA78CC7B0E}"/>
    <cellStyle name="20% - Accent6 3 3 6 3 3" xfId="14275" xr:uid="{3CBA333F-BA5F-48FF-96BF-2ACFBCCCCC12}"/>
    <cellStyle name="20% - Accent6 3 3 6 4" xfId="14276" xr:uid="{997EB7EC-CCCF-4E63-952D-1BC4D4EC7CD6}"/>
    <cellStyle name="20% - Accent6 3 3 6 4 2" xfId="14277" xr:uid="{E7542870-DF8C-4147-880D-3721B278BB60}"/>
    <cellStyle name="20% - Accent6 3 3 6 5" xfId="14278" xr:uid="{E35629EC-6410-49AE-982D-62F4C69E9D48}"/>
    <cellStyle name="20% - Accent6 3 3 7" xfId="14279" xr:uid="{DA135816-C88B-4EFB-8FBB-1C8EF9421D8D}"/>
    <cellStyle name="20% - Accent6 3 3 7 2" xfId="14280" xr:uid="{64B0EE57-8868-4B8D-894C-537F9E4B292C}"/>
    <cellStyle name="20% - Accent6 3 3 7 2 2" xfId="14281" xr:uid="{D4DF7FCC-75A5-451B-8814-B144A68B0B94}"/>
    <cellStyle name="20% - Accent6 3 3 7 2 2 2" xfId="14282" xr:uid="{1E00B8DD-3A6C-4A36-AAD2-1AFA84EAE77A}"/>
    <cellStyle name="20% - Accent6 3 3 7 2 2 2 2" xfId="14283" xr:uid="{6227BB31-0E25-419A-A480-8466FBA452A9}"/>
    <cellStyle name="20% - Accent6 3 3 7 2 2 3" xfId="14284" xr:uid="{F227074D-E25F-4E6B-95A3-E00901126D6E}"/>
    <cellStyle name="20% - Accent6 3 3 7 2 3" xfId="14285" xr:uid="{48D540B1-D46D-45CF-AAD5-F2D0900ED67B}"/>
    <cellStyle name="20% - Accent6 3 3 7 2 3 2" xfId="14286" xr:uid="{0E00B844-5E63-4A8B-B109-A91C86B77CCA}"/>
    <cellStyle name="20% - Accent6 3 3 7 2 4" xfId="14287" xr:uid="{2A2FA987-A1AB-4B3A-8364-1B3466A50414}"/>
    <cellStyle name="20% - Accent6 3 3 7 3" xfId="14288" xr:uid="{F581C57D-0D9D-4C90-BBBE-9C9A13E053A8}"/>
    <cellStyle name="20% - Accent6 3 3 7 3 2" xfId="14289" xr:uid="{D7B7DE86-3FC5-4ECD-A719-3B17D944B962}"/>
    <cellStyle name="20% - Accent6 3 3 7 3 2 2" xfId="14290" xr:uid="{36DBF740-4B43-4556-B33C-E59BAE922A38}"/>
    <cellStyle name="20% - Accent6 3 3 7 3 3" xfId="14291" xr:uid="{83BCDA3B-CC10-49E2-8FEF-6E74E738CE63}"/>
    <cellStyle name="20% - Accent6 3 3 7 4" xfId="14292" xr:uid="{AE2E779E-B3D1-444D-904C-3A99D1A44CB1}"/>
    <cellStyle name="20% - Accent6 3 3 7 4 2" xfId="14293" xr:uid="{19995109-2F0E-46E3-9CD6-511519CA296C}"/>
    <cellStyle name="20% - Accent6 3 3 7 5" xfId="14294" xr:uid="{8ACD0CD0-723F-492F-827D-F3C0205A882C}"/>
    <cellStyle name="20% - Accent6 3 3 8" xfId="14295" xr:uid="{04D1E276-5719-41ED-8292-74DE35DB9F9D}"/>
    <cellStyle name="20% - Accent6 3 3 8 2" xfId="14296" xr:uid="{BBEA222F-841B-4CB3-9C53-7B960CDFFB87}"/>
    <cellStyle name="20% - Accent6 3 3 8 2 2" xfId="14297" xr:uid="{96B4D183-5355-4AFE-BF84-D3BA0C6F729F}"/>
    <cellStyle name="20% - Accent6 3 3 8 2 2 2" xfId="14298" xr:uid="{02DB35C4-6203-44A8-8E21-BBF35BA7AEF3}"/>
    <cellStyle name="20% - Accent6 3 3 8 2 3" xfId="14299" xr:uid="{6957BB81-5B1B-4304-9544-B76BEA8433BF}"/>
    <cellStyle name="20% - Accent6 3 3 8 3" xfId="14300" xr:uid="{02A251E5-F2A3-45A0-AEB2-08692353D64C}"/>
    <cellStyle name="20% - Accent6 3 3 8 3 2" xfId="14301" xr:uid="{E77A478B-58A6-4F96-8A8F-184F952912C3}"/>
    <cellStyle name="20% - Accent6 3 3 8 4" xfId="14302" xr:uid="{2AEE3654-A08C-441B-AC6D-2FEA545DC53F}"/>
    <cellStyle name="20% - Accent6 3 3 9" xfId="14303" xr:uid="{0BA8C697-A966-41F1-9724-A60A24C49F6B}"/>
    <cellStyle name="20% - Accent6 3 3 9 2" xfId="14304" xr:uid="{F218779D-9178-45B8-B779-FAA6DE6AE63E}"/>
    <cellStyle name="20% - Accent6 3 3 9 2 2" xfId="14305" xr:uid="{6BC3A8F4-6E44-4EB3-9B13-4B7D4ACB6DA8}"/>
    <cellStyle name="20% - Accent6 3 3 9 3" xfId="14306" xr:uid="{6431FE56-5A14-412B-AF45-12F5208B64D9}"/>
    <cellStyle name="20% - Accent6 3 3_Asset Register (new)" xfId="14307" xr:uid="{37846596-AE89-4DEF-9AC0-7ED3DE1C4C14}"/>
    <cellStyle name="20% - Accent6 3 4" xfId="14308" xr:uid="{2BC16F47-89EC-435B-8BD8-67F0531AB034}"/>
    <cellStyle name="20% - Accent6 3 4 10" xfId="14309" xr:uid="{CB848C4D-BA11-491E-9027-9E1E2BD5AC2E}"/>
    <cellStyle name="20% - Accent6 3 4 11" xfId="14310" xr:uid="{77C0FD30-C4CF-413F-9EB5-8934D09106A0}"/>
    <cellStyle name="20% - Accent6 3 4 2" xfId="14311" xr:uid="{C1D547B3-37CA-4273-81C7-71935F72FE99}"/>
    <cellStyle name="20% - Accent6 3 4 2 2" xfId="14312" xr:uid="{A614FF1A-FD68-48E9-84D8-F9F22B3167B7}"/>
    <cellStyle name="20% - Accent6 3 4 2 2 2" xfId="14313" xr:uid="{E3BFE3FF-3BC3-48ED-9525-A214F3B34870}"/>
    <cellStyle name="20% - Accent6 3 4 2 2 2 2" xfId="14314" xr:uid="{37E6B0FF-58D8-4B8F-AA52-12711738BCBF}"/>
    <cellStyle name="20% - Accent6 3 4 2 2 2 2 2" xfId="14315" xr:uid="{D751F4BA-D674-450B-802A-304DB117963E}"/>
    <cellStyle name="20% - Accent6 3 4 2 2 2 3" xfId="14316" xr:uid="{81C6B3BE-F87D-421D-A019-AB6EC066FE36}"/>
    <cellStyle name="20% - Accent6 3 4 2 2 3" xfId="14317" xr:uid="{9D92B146-516E-4165-A5D1-069204A94245}"/>
    <cellStyle name="20% - Accent6 3 4 2 2 3 2" xfId="14318" xr:uid="{ACC3ADB8-AA9C-40B8-A9EF-08B0486C1B04}"/>
    <cellStyle name="20% - Accent6 3 4 2 2 4" xfId="14319" xr:uid="{E6507C3D-067C-408B-BA44-10193EF7E1F5}"/>
    <cellStyle name="20% - Accent6 3 4 2 2 4 2" xfId="14320" xr:uid="{35B5B603-93FE-4F0A-9D9D-7D1C93FCB24D}"/>
    <cellStyle name="20% - Accent6 3 4 2 2 5" xfId="14321" xr:uid="{3E75E059-E081-4957-B7C9-ECB88371880B}"/>
    <cellStyle name="20% - Accent6 3 4 2 2 6" xfId="14322" xr:uid="{7A7B0352-6154-4EEB-9170-B495901705A7}"/>
    <cellStyle name="20% - Accent6 3 4 2 3" xfId="14323" xr:uid="{D3F38499-F288-4942-9D25-DF3E4E2F57FC}"/>
    <cellStyle name="20% - Accent6 3 4 2 3 2" xfId="14324" xr:uid="{B027AA65-075E-4134-B879-05AFC5DCAF01}"/>
    <cellStyle name="20% - Accent6 3 4 2 3 2 2" xfId="14325" xr:uid="{AAE4173C-886C-4F11-BA01-9A17E7BD6CAD}"/>
    <cellStyle name="20% - Accent6 3 4 2 3 3" xfId="14326" xr:uid="{E2301718-DE1E-4B26-9687-B47767A5D422}"/>
    <cellStyle name="20% - Accent6 3 4 2 4" xfId="14327" xr:uid="{8F3ED5D4-7EE7-48EA-88A1-DDA110DBE92F}"/>
    <cellStyle name="20% - Accent6 3 4 2 4 2" xfId="14328" xr:uid="{85C4680B-1DDD-4EDE-BEE8-302DA88A3472}"/>
    <cellStyle name="20% - Accent6 3 4 2 5" xfId="14329" xr:uid="{021F1205-AF37-4814-98F4-712F68AA0AF9}"/>
    <cellStyle name="20% - Accent6 3 4 2 5 2" xfId="14330" xr:uid="{75195183-3564-4B86-A8F4-7B326D18D140}"/>
    <cellStyle name="20% - Accent6 3 4 2 6" xfId="14331" xr:uid="{F16C70B4-0B44-46C7-B4D8-E4550C64765D}"/>
    <cellStyle name="20% - Accent6 3 4 2 7" xfId="14332" xr:uid="{8446865A-8A8D-43A4-BF26-6ED1FABB15F7}"/>
    <cellStyle name="20% - Accent6 3 4 3" xfId="14333" xr:uid="{E133EC66-5A34-434F-AE02-FB9FFC56BAC7}"/>
    <cellStyle name="20% - Accent6 3 4 3 2" xfId="14334" xr:uid="{8A2CD678-6677-4A16-82D3-BD394D4EBDF8}"/>
    <cellStyle name="20% - Accent6 3 4 3 2 2" xfId="14335" xr:uid="{D9AA7EBB-7A83-4A09-A325-2CBA4A409377}"/>
    <cellStyle name="20% - Accent6 3 4 3 2 2 2" xfId="14336" xr:uid="{309CAB87-D598-4FE1-992B-FC2A6FC4141E}"/>
    <cellStyle name="20% - Accent6 3 4 3 2 2 2 2" xfId="14337" xr:uid="{A6C0952A-D0C4-4229-9E7B-98D834F7D4B8}"/>
    <cellStyle name="20% - Accent6 3 4 3 2 2 3" xfId="14338" xr:uid="{E6BF7C64-BC48-4841-A1D2-24E0CA755513}"/>
    <cellStyle name="20% - Accent6 3 4 3 2 3" xfId="14339" xr:uid="{ACA754E5-4AE3-418F-A75C-3BF3914C844A}"/>
    <cellStyle name="20% - Accent6 3 4 3 2 3 2" xfId="14340" xr:uid="{3112ECF2-0695-4677-9E7C-A25550007843}"/>
    <cellStyle name="20% - Accent6 3 4 3 2 4" xfId="14341" xr:uid="{E48CD20C-A2CA-4AC6-87E5-B48A2A255289}"/>
    <cellStyle name="20% - Accent6 3 4 3 3" xfId="14342" xr:uid="{E194BE5A-5B92-4BF0-9FBC-EF1C72B07056}"/>
    <cellStyle name="20% - Accent6 3 4 3 3 2" xfId="14343" xr:uid="{64955E1B-AF2A-4932-A973-3BE024EE6B93}"/>
    <cellStyle name="20% - Accent6 3 4 3 3 2 2" xfId="14344" xr:uid="{76445201-6FD6-49A6-B665-2D1E210CE8D7}"/>
    <cellStyle name="20% - Accent6 3 4 3 3 3" xfId="14345" xr:uid="{39B4499C-A2AB-49CA-A8E5-CFF75E1D4545}"/>
    <cellStyle name="20% - Accent6 3 4 3 4" xfId="14346" xr:uid="{FBD9FC69-4129-4F94-AB02-45C4BEFCE76D}"/>
    <cellStyle name="20% - Accent6 3 4 3 4 2" xfId="14347" xr:uid="{2041E866-C9A3-444F-B068-3683DECC2058}"/>
    <cellStyle name="20% - Accent6 3 4 3 5" xfId="14348" xr:uid="{C51EB46F-ABFE-4FE3-8D9B-30F91F664486}"/>
    <cellStyle name="20% - Accent6 3 4 3 5 2" xfId="14349" xr:uid="{23335C80-150B-43C4-BBFD-9728B97429FA}"/>
    <cellStyle name="20% - Accent6 3 4 3 6" xfId="14350" xr:uid="{F353F4BA-1E3D-4086-9DF4-FFB5C4808406}"/>
    <cellStyle name="20% - Accent6 3 4 3 7" xfId="14351" xr:uid="{22507417-D54C-4C8B-859D-948AE71FCFCC}"/>
    <cellStyle name="20% - Accent6 3 4 4" xfId="14352" xr:uid="{3B4552EA-6CE7-4BEC-9CF7-51CE7CDF0EA5}"/>
    <cellStyle name="20% - Accent6 3 4 4 2" xfId="14353" xr:uid="{341F374A-0EED-428D-9A79-0CCE68171152}"/>
    <cellStyle name="20% - Accent6 3 4 4 2 2" xfId="14354" xr:uid="{679CD0B1-B57D-4B36-83AB-0055EED7AF44}"/>
    <cellStyle name="20% - Accent6 3 4 4 2 2 2" xfId="14355" xr:uid="{7BE69906-DDF4-409E-965A-CC808FCE5931}"/>
    <cellStyle name="20% - Accent6 3 4 4 2 2 2 2" xfId="14356" xr:uid="{609116E3-5EA7-4633-B991-AD76E3B87D27}"/>
    <cellStyle name="20% - Accent6 3 4 4 2 2 3" xfId="14357" xr:uid="{02D8F464-9ED4-4AD1-A764-49D253D074FD}"/>
    <cellStyle name="20% - Accent6 3 4 4 2 3" xfId="14358" xr:uid="{922625AC-DF40-44D7-B613-87528458AE85}"/>
    <cellStyle name="20% - Accent6 3 4 4 2 3 2" xfId="14359" xr:uid="{15DA3542-B5A8-483A-997C-A0603803D42B}"/>
    <cellStyle name="20% - Accent6 3 4 4 2 4" xfId="14360" xr:uid="{73F6BAD4-6F6A-481D-9325-F7A69ADBFAD5}"/>
    <cellStyle name="20% - Accent6 3 4 4 3" xfId="14361" xr:uid="{F47EC450-5E86-493A-BA26-94CF6D8E750E}"/>
    <cellStyle name="20% - Accent6 3 4 4 3 2" xfId="14362" xr:uid="{3255A2AB-4E80-47C6-A2C1-CF7966B66DE5}"/>
    <cellStyle name="20% - Accent6 3 4 4 3 2 2" xfId="14363" xr:uid="{5E49F9C9-1119-4875-8023-417FD19D92C8}"/>
    <cellStyle name="20% - Accent6 3 4 4 3 3" xfId="14364" xr:uid="{CD4BB919-6EBB-4C59-BAB2-E158F49D0BFF}"/>
    <cellStyle name="20% - Accent6 3 4 4 4" xfId="14365" xr:uid="{16901883-B2EE-402C-9513-E198C514A8A5}"/>
    <cellStyle name="20% - Accent6 3 4 4 4 2" xfId="14366" xr:uid="{E92FE2E2-C68F-43F0-8581-B317908D243A}"/>
    <cellStyle name="20% - Accent6 3 4 4 5" xfId="14367" xr:uid="{08A637CE-5CF9-46A5-B844-FDA6856B1FEC}"/>
    <cellStyle name="20% - Accent6 3 4 5" xfId="14368" xr:uid="{7AB27CF2-B771-4323-9669-986C93BC41E6}"/>
    <cellStyle name="20% - Accent6 3 4 5 2" xfId="14369" xr:uid="{749E3151-90D8-4434-82A2-73374CEF5168}"/>
    <cellStyle name="20% - Accent6 3 4 5 2 2" xfId="14370" xr:uid="{3DBA2E4E-C002-494D-BDDC-76DA90BE42A7}"/>
    <cellStyle name="20% - Accent6 3 4 5 2 2 2" xfId="14371" xr:uid="{2F2B3341-4157-4FCD-85C8-B65A688E3624}"/>
    <cellStyle name="20% - Accent6 3 4 5 2 2 2 2" xfId="14372" xr:uid="{F4192B92-8619-4340-9C21-971ED2287BFB}"/>
    <cellStyle name="20% - Accent6 3 4 5 2 2 3" xfId="14373" xr:uid="{2C808CB1-FFD4-4FC8-9085-1AAA5824CC49}"/>
    <cellStyle name="20% - Accent6 3 4 5 2 3" xfId="14374" xr:uid="{640579FD-C605-4141-A3D5-83FFE6872FF4}"/>
    <cellStyle name="20% - Accent6 3 4 5 2 3 2" xfId="14375" xr:uid="{AB4F9501-A8A6-4A57-9E47-05B3D49F4157}"/>
    <cellStyle name="20% - Accent6 3 4 5 2 4" xfId="14376" xr:uid="{B5793E66-FAE9-4E8B-9DAA-992711C1BA72}"/>
    <cellStyle name="20% - Accent6 3 4 5 3" xfId="14377" xr:uid="{F60811AC-7005-4706-B612-A7E50B3C337A}"/>
    <cellStyle name="20% - Accent6 3 4 5 3 2" xfId="14378" xr:uid="{A7EA90EC-4F5E-4221-A34F-62F89E92D7CE}"/>
    <cellStyle name="20% - Accent6 3 4 5 3 2 2" xfId="14379" xr:uid="{05477F98-166D-413E-AE11-C01807C8D997}"/>
    <cellStyle name="20% - Accent6 3 4 5 3 3" xfId="14380" xr:uid="{A50B1245-FDC1-47F9-8224-EFD5849E33E9}"/>
    <cellStyle name="20% - Accent6 3 4 5 4" xfId="14381" xr:uid="{1417CBDF-B26F-4417-BEC1-E16A9C8E8761}"/>
    <cellStyle name="20% - Accent6 3 4 5 4 2" xfId="14382" xr:uid="{6AC8C718-1915-4273-81BE-B8A20BC1BFD4}"/>
    <cellStyle name="20% - Accent6 3 4 5 5" xfId="14383" xr:uid="{1EEE55B4-F3CC-4038-97B3-D25E2FF0B090}"/>
    <cellStyle name="20% - Accent6 3 4 6" xfId="14384" xr:uid="{D0C57CDF-7ADA-442E-8762-5ADEDC807CE6}"/>
    <cellStyle name="20% - Accent6 3 4 6 2" xfId="14385" xr:uid="{C38AD397-A341-4E8B-AC77-67C23AF1317C}"/>
    <cellStyle name="20% - Accent6 3 4 6 2 2" xfId="14386" xr:uid="{44A28D85-74C6-47B2-AEF6-50E79174D268}"/>
    <cellStyle name="20% - Accent6 3 4 6 2 2 2" xfId="14387" xr:uid="{3CC132E7-8ABD-43B5-A3F4-C61F629087CC}"/>
    <cellStyle name="20% - Accent6 3 4 6 2 3" xfId="14388" xr:uid="{CB7D7B11-2648-4455-95D6-C892964B8F2B}"/>
    <cellStyle name="20% - Accent6 3 4 6 3" xfId="14389" xr:uid="{076BD1F1-6F73-40CA-882A-F60E74E0765B}"/>
    <cellStyle name="20% - Accent6 3 4 6 3 2" xfId="14390" xr:uid="{BD1382BA-6183-40E0-9B03-3EA9EEBDF518}"/>
    <cellStyle name="20% - Accent6 3 4 6 4" xfId="14391" xr:uid="{8034DE82-A768-4C2D-A58A-0DEBA3A18384}"/>
    <cellStyle name="20% - Accent6 3 4 7" xfId="14392" xr:uid="{07B3C5D7-1AA3-441C-91A6-923109213781}"/>
    <cellStyle name="20% - Accent6 3 4 7 2" xfId="14393" xr:uid="{9F4E8401-54BE-45DC-83B5-EFFEBAD4ACE5}"/>
    <cellStyle name="20% - Accent6 3 4 7 2 2" xfId="14394" xr:uid="{BD253849-EFAC-4775-9BFD-F498B84F1DA1}"/>
    <cellStyle name="20% - Accent6 3 4 7 3" xfId="14395" xr:uid="{A7631EC3-D639-4FF6-ADC7-96888D7A2819}"/>
    <cellStyle name="20% - Accent6 3 4 8" xfId="14396" xr:uid="{AA27C596-9A5D-4DD2-8108-242BB46964A7}"/>
    <cellStyle name="20% - Accent6 3 4 8 2" xfId="14397" xr:uid="{87FF5C22-0327-4706-8E02-822C74521A95}"/>
    <cellStyle name="20% - Accent6 3 4 9" xfId="14398" xr:uid="{E488AC2D-E1FE-47BE-9C7E-A73396A55BDD}"/>
    <cellStyle name="20% - Accent6 3 4 9 2" xfId="14399" xr:uid="{4727ACAA-0A00-4534-9299-4C196894CA6C}"/>
    <cellStyle name="20% - Accent6 3 5" xfId="14400" xr:uid="{A80BA382-F0E0-4A81-A622-272964E447F1}"/>
    <cellStyle name="20% - Accent6 3 5 2" xfId="14401" xr:uid="{35FB1925-A81B-4797-9718-5541E45B4AA9}"/>
    <cellStyle name="20% - Accent6 3 5 2 2" xfId="14402" xr:uid="{0A2424BB-3A00-42E7-97C8-1E6818546CEF}"/>
    <cellStyle name="20% - Accent6 3 5 2 2 2" xfId="14403" xr:uid="{EA83BBF0-23A0-47C3-A323-2C975C7D70D7}"/>
    <cellStyle name="20% - Accent6 3 5 2 2 2 2" xfId="14404" xr:uid="{1FBB62B9-0EFC-4F4F-8F19-A48BAF529691}"/>
    <cellStyle name="20% - Accent6 3 5 2 2 2 2 2" xfId="14405" xr:uid="{3A6A5AA3-A7D2-48AC-8D69-9503C949FA61}"/>
    <cellStyle name="20% - Accent6 3 5 2 2 2 3" xfId="14406" xr:uid="{CAB2F165-04AB-4223-A90E-EF7429D22FEC}"/>
    <cellStyle name="20% - Accent6 3 5 2 2 3" xfId="14407" xr:uid="{44EF4946-1EEA-42BA-A33D-BBAB320C7C11}"/>
    <cellStyle name="20% - Accent6 3 5 2 2 3 2" xfId="14408" xr:uid="{5C51C9F9-C882-4573-AEEE-C6376EB27081}"/>
    <cellStyle name="20% - Accent6 3 5 2 2 4" xfId="14409" xr:uid="{30B152CD-2573-4B75-A8D8-7271B7AE1039}"/>
    <cellStyle name="20% - Accent6 3 5 2 2 4 2" xfId="14410" xr:uid="{1964C8BF-8507-471A-80F6-54F75F6E85C6}"/>
    <cellStyle name="20% - Accent6 3 5 2 2 5" xfId="14411" xr:uid="{89834971-5F86-4627-89D2-C3BB020C471F}"/>
    <cellStyle name="20% - Accent6 3 5 2 2 6" xfId="14412" xr:uid="{D6E2FD13-A9FB-412F-A60A-1C5063D03ADA}"/>
    <cellStyle name="20% - Accent6 3 5 2 3" xfId="14413" xr:uid="{B9FEFF2C-8B92-45CC-92A5-6F4D6E3E129E}"/>
    <cellStyle name="20% - Accent6 3 5 2 3 2" xfId="14414" xr:uid="{656EF135-863A-4C16-933D-D479AC9989C1}"/>
    <cellStyle name="20% - Accent6 3 5 2 3 2 2" xfId="14415" xr:uid="{0AA98AA2-5A3B-4EB4-BCAD-41DF1E0E2CA7}"/>
    <cellStyle name="20% - Accent6 3 5 2 3 3" xfId="14416" xr:uid="{F9D1FF39-2137-4545-ABD6-8CD71DEF104A}"/>
    <cellStyle name="20% - Accent6 3 5 2 4" xfId="14417" xr:uid="{357DB893-CDB4-4018-A8DA-4A97B8DE2DCD}"/>
    <cellStyle name="20% - Accent6 3 5 2 4 2" xfId="14418" xr:uid="{EBAED701-9E01-4886-9E66-8173135125BC}"/>
    <cellStyle name="20% - Accent6 3 5 2 5" xfId="14419" xr:uid="{D6198BAA-6BA0-4E20-BF54-A3ECB15CEB94}"/>
    <cellStyle name="20% - Accent6 3 5 2 5 2" xfId="14420" xr:uid="{4758C66A-7753-440D-8D20-FC35F3454FF4}"/>
    <cellStyle name="20% - Accent6 3 5 2 6" xfId="14421" xr:uid="{9BAAC65E-61FB-46B0-A44B-E62AB6E93529}"/>
    <cellStyle name="20% - Accent6 3 5 2 7" xfId="14422" xr:uid="{CB7BEF6C-8F68-4533-B709-643A6C2E9260}"/>
    <cellStyle name="20% - Accent6 3 5 3" xfId="14423" xr:uid="{E76BC113-BDE5-468E-9BF3-3E93132AF68B}"/>
    <cellStyle name="20% - Accent6 3 5 3 2" xfId="14424" xr:uid="{E49198DE-F5C0-4133-89B0-D0FF394CA657}"/>
    <cellStyle name="20% - Accent6 3 5 3 2 2" xfId="14425" xr:uid="{86711BF2-D15A-4512-AEFA-7EC04F661B76}"/>
    <cellStyle name="20% - Accent6 3 5 3 2 2 2" xfId="14426" xr:uid="{8409B0C5-F89F-4081-94EC-1F659521032E}"/>
    <cellStyle name="20% - Accent6 3 5 3 2 2 2 2" xfId="14427" xr:uid="{823338D7-DCD0-41FD-AB62-F40E0B7D4F72}"/>
    <cellStyle name="20% - Accent6 3 5 3 2 2 3" xfId="14428" xr:uid="{1AB861ED-14EF-4736-B4C2-36D20FDD1DC6}"/>
    <cellStyle name="20% - Accent6 3 5 3 2 3" xfId="14429" xr:uid="{6DE76488-B661-4D78-AA1D-DC88A142638D}"/>
    <cellStyle name="20% - Accent6 3 5 3 2 3 2" xfId="14430" xr:uid="{58A67ECF-F646-4D3C-9440-55CF52E7EEB5}"/>
    <cellStyle name="20% - Accent6 3 5 3 2 4" xfId="14431" xr:uid="{5503F784-5A34-42C5-932B-DA3993547CDC}"/>
    <cellStyle name="20% - Accent6 3 5 3 3" xfId="14432" xr:uid="{19593706-3D5E-419D-963E-6EB3878FB5B2}"/>
    <cellStyle name="20% - Accent6 3 5 3 3 2" xfId="14433" xr:uid="{76CDE332-D7CF-46B2-9794-8A8444EBBD13}"/>
    <cellStyle name="20% - Accent6 3 5 3 3 2 2" xfId="14434" xr:uid="{98BBA274-152E-4BDE-8600-5A7835EE0C15}"/>
    <cellStyle name="20% - Accent6 3 5 3 3 3" xfId="14435" xr:uid="{2505A49D-35F8-41F1-B24C-CE7538E47FC3}"/>
    <cellStyle name="20% - Accent6 3 5 3 4" xfId="14436" xr:uid="{31896619-7C9E-4E17-9CE0-D9F08BF0CDC9}"/>
    <cellStyle name="20% - Accent6 3 5 3 4 2" xfId="14437" xr:uid="{BE6214D6-9E8B-47C4-BE5C-3F0522202303}"/>
    <cellStyle name="20% - Accent6 3 5 3 5" xfId="14438" xr:uid="{05C79EFF-BD17-4241-AEA6-8569E03965C4}"/>
    <cellStyle name="20% - Accent6 3 5 3 5 2" xfId="14439" xr:uid="{EA038E01-C5FB-43AB-8A1F-47A7A8AD2B6C}"/>
    <cellStyle name="20% - Accent6 3 5 3 6" xfId="14440" xr:uid="{F702F223-288E-483B-B9BA-EDF7DDD77A97}"/>
    <cellStyle name="20% - Accent6 3 5 3 7" xfId="14441" xr:uid="{A83D0F5A-FB73-462D-9F49-CBA368D0FA52}"/>
    <cellStyle name="20% - Accent6 3 5 4" xfId="14442" xr:uid="{35309245-310E-4693-BD3E-CEDAA05620F8}"/>
    <cellStyle name="20% - Accent6 3 5 4 2" xfId="14443" xr:uid="{B501073B-6D1C-4F1B-9A1C-8AEE075BA91E}"/>
    <cellStyle name="20% - Accent6 3 5 4 2 2" xfId="14444" xr:uid="{C3780493-376B-477F-85A8-63358CF6A350}"/>
    <cellStyle name="20% - Accent6 3 5 4 2 2 2" xfId="14445" xr:uid="{81EF8105-A1B9-488F-AED3-DD73F15D6190}"/>
    <cellStyle name="20% - Accent6 3 5 4 2 3" xfId="14446" xr:uid="{425268D2-9F6D-4A98-B640-5896B1BF889B}"/>
    <cellStyle name="20% - Accent6 3 5 4 3" xfId="14447" xr:uid="{66E771DF-F105-4209-B47C-CDBC27A269BE}"/>
    <cellStyle name="20% - Accent6 3 5 4 3 2" xfId="14448" xr:uid="{81FE7A10-6C9A-4774-A2AA-D4C8B461123D}"/>
    <cellStyle name="20% - Accent6 3 5 4 4" xfId="14449" xr:uid="{32713001-031A-4EDD-AE5F-612F43B0BAB5}"/>
    <cellStyle name="20% - Accent6 3 5 5" xfId="14450" xr:uid="{0183E4BC-4141-4E32-A227-06C3DC9EC303}"/>
    <cellStyle name="20% - Accent6 3 5 5 2" xfId="14451" xr:uid="{8B037688-C5AB-4D9E-AE69-DE162437B002}"/>
    <cellStyle name="20% - Accent6 3 5 5 2 2" xfId="14452" xr:uid="{001CD621-164B-4E24-B72F-A379167D6847}"/>
    <cellStyle name="20% - Accent6 3 5 5 3" xfId="14453" xr:uid="{39318F3E-BB8E-4732-B1D6-6B35474DE707}"/>
    <cellStyle name="20% - Accent6 3 5 6" xfId="14454" xr:uid="{DC9E0BB9-2A79-4C93-B044-5B9EAD06A388}"/>
    <cellStyle name="20% - Accent6 3 5 6 2" xfId="14455" xr:uid="{6191CC9C-DD2A-4625-B9D1-3CB354A870FF}"/>
    <cellStyle name="20% - Accent6 3 5 7" xfId="14456" xr:uid="{79C71B8F-FCA7-46DE-8ED6-6111DC1C42C2}"/>
    <cellStyle name="20% - Accent6 3 5 7 2" xfId="14457" xr:uid="{E73208EC-D691-4496-8112-C919334F1423}"/>
    <cellStyle name="20% - Accent6 3 5 8" xfId="14458" xr:uid="{C98C8D6C-EB6C-412F-816B-9A89AD0331FF}"/>
    <cellStyle name="20% - Accent6 3 5 9" xfId="14459" xr:uid="{CD3C57F7-343B-4C7C-98CA-205B67556D2C}"/>
    <cellStyle name="20% - Accent6 3 6" xfId="14460" xr:uid="{780DDF47-2441-4BC3-9F9B-439C0D91977E}"/>
    <cellStyle name="20% - Accent6 3 6 2" xfId="14461" xr:uid="{3A46D045-C2F8-4081-BAB9-6A23EAC04E8A}"/>
    <cellStyle name="20% - Accent6 3 6 2 2" xfId="14462" xr:uid="{DCD05844-70B4-4A4E-981C-163A080BF993}"/>
    <cellStyle name="20% - Accent6 3 6 2 2 2" xfId="14463" xr:uid="{F9704782-643E-44C0-8441-0E4FF35435AE}"/>
    <cellStyle name="20% - Accent6 3 6 2 2 2 2" xfId="14464" xr:uid="{45F77ECD-ECDE-4E55-B7C9-14C7DD7EE413}"/>
    <cellStyle name="20% - Accent6 3 6 2 2 2 2 2" xfId="14465" xr:uid="{17F554F9-371C-45EA-9BF6-94E9C8AE4630}"/>
    <cellStyle name="20% - Accent6 3 6 2 2 2 3" xfId="14466" xr:uid="{D65A5098-E2B6-4DC9-9781-2B221E5D687B}"/>
    <cellStyle name="20% - Accent6 3 6 2 2 3" xfId="14467" xr:uid="{5E9778A3-5995-4071-AA6C-5110DDD21986}"/>
    <cellStyle name="20% - Accent6 3 6 2 2 3 2" xfId="14468" xr:uid="{9B00832A-02C0-4972-806A-6CA54C4CADC7}"/>
    <cellStyle name="20% - Accent6 3 6 2 2 4" xfId="14469" xr:uid="{B02EE730-E7BB-4AD5-A4DC-47F57D4C716A}"/>
    <cellStyle name="20% - Accent6 3 6 2 2 4 2" xfId="14470" xr:uid="{D639B09F-5318-45F4-922F-B4B3A92715EF}"/>
    <cellStyle name="20% - Accent6 3 6 2 2 5" xfId="14471" xr:uid="{CBE1FE70-AFB2-491F-856C-3BBB727F8584}"/>
    <cellStyle name="20% - Accent6 3 6 2 2 6" xfId="14472" xr:uid="{3AF6D17E-F074-4E50-BD54-7F12CD177F21}"/>
    <cellStyle name="20% - Accent6 3 6 2 3" xfId="14473" xr:uid="{8F1D69BE-1983-4DC8-986D-EC624CDFC6A1}"/>
    <cellStyle name="20% - Accent6 3 6 2 3 2" xfId="14474" xr:uid="{506489AC-339D-434C-8C06-BCD8985DABC5}"/>
    <cellStyle name="20% - Accent6 3 6 2 3 2 2" xfId="14475" xr:uid="{E40ABD43-D4F8-4F33-9FA5-0BB0A8F10A4C}"/>
    <cellStyle name="20% - Accent6 3 6 2 3 3" xfId="14476" xr:uid="{7F9C648A-1829-4461-9533-C481153D3028}"/>
    <cellStyle name="20% - Accent6 3 6 2 4" xfId="14477" xr:uid="{175A7660-BB28-473B-9A65-607E3A2EBE26}"/>
    <cellStyle name="20% - Accent6 3 6 2 4 2" xfId="14478" xr:uid="{7E3CCBA5-3AF9-42B8-B44D-E75C11B50BA9}"/>
    <cellStyle name="20% - Accent6 3 6 2 5" xfId="14479" xr:uid="{204B33B5-798B-4126-91FB-4A860558D0C3}"/>
    <cellStyle name="20% - Accent6 3 6 2 5 2" xfId="14480" xr:uid="{652036E3-41DF-4D84-A8B0-5AC90777F06C}"/>
    <cellStyle name="20% - Accent6 3 6 2 6" xfId="14481" xr:uid="{DE8517FC-9E3C-48C5-AB9E-B3C08A4055B9}"/>
    <cellStyle name="20% - Accent6 3 6 2 7" xfId="14482" xr:uid="{E25356F9-10B7-44E0-BDD7-78DAD81A74D2}"/>
    <cellStyle name="20% - Accent6 3 6 3" xfId="14483" xr:uid="{124E3E8B-8945-4FEE-9C90-C77A0BD3126B}"/>
    <cellStyle name="20% - Accent6 3 6 3 2" xfId="14484" xr:uid="{1B02A2AD-6252-45AE-9014-0CB41CF51452}"/>
    <cellStyle name="20% - Accent6 3 6 3 2 2" xfId="14485" xr:uid="{42AFF2F7-8DD5-4F34-838E-60E006CD5794}"/>
    <cellStyle name="20% - Accent6 3 6 3 2 2 2" xfId="14486" xr:uid="{DC5636B9-AD31-43FE-A31D-19B1178EDF55}"/>
    <cellStyle name="20% - Accent6 3 6 3 2 3" xfId="14487" xr:uid="{BF119361-48BE-493F-B634-1DDD6F90A206}"/>
    <cellStyle name="20% - Accent6 3 6 3 3" xfId="14488" xr:uid="{DF830CE4-E8AA-47EC-A07B-5DF75F3E0537}"/>
    <cellStyle name="20% - Accent6 3 6 3 3 2" xfId="14489" xr:uid="{24005A5E-2F02-4968-A14B-26D3EE84FAFF}"/>
    <cellStyle name="20% - Accent6 3 6 3 4" xfId="14490" xr:uid="{BDE520DA-9D0F-4624-8E4D-21664678F991}"/>
    <cellStyle name="20% - Accent6 3 6 3 4 2" xfId="14491" xr:uid="{C0F71854-BFC8-4FDD-A7D0-2846553E2B42}"/>
    <cellStyle name="20% - Accent6 3 6 3 5" xfId="14492" xr:uid="{8360D336-D675-4AFC-BC73-F8EF19EC1274}"/>
    <cellStyle name="20% - Accent6 3 6 3 6" xfId="14493" xr:uid="{1487E59C-29C7-419C-B0AE-0D47E859D0FF}"/>
    <cellStyle name="20% - Accent6 3 6 4" xfId="14494" xr:uid="{F3D9579D-BD25-4DCA-BBBF-F415CC71CEBA}"/>
    <cellStyle name="20% - Accent6 3 6 4 2" xfId="14495" xr:uid="{BFCB04B5-9A68-4B8C-AA81-66945F24BF79}"/>
    <cellStyle name="20% - Accent6 3 6 4 2 2" xfId="14496" xr:uid="{DC9434E9-EB2E-45A4-9E32-74F0755BA549}"/>
    <cellStyle name="20% - Accent6 3 6 4 3" xfId="14497" xr:uid="{369F4EE0-48CE-4995-92AF-89E88710A6AE}"/>
    <cellStyle name="20% - Accent6 3 6 5" xfId="14498" xr:uid="{8C29E361-2931-4917-A297-C20F2E0583D9}"/>
    <cellStyle name="20% - Accent6 3 6 5 2" xfId="14499" xr:uid="{9628AFF1-17E2-4630-8E24-858808FB16C9}"/>
    <cellStyle name="20% - Accent6 3 6 6" xfId="14500" xr:uid="{841A7803-AE40-45FC-BC20-19501EF1B948}"/>
    <cellStyle name="20% - Accent6 3 6 6 2" xfId="14501" xr:uid="{B8F5887C-FFAA-4507-ADDE-FBC2E7A2982E}"/>
    <cellStyle name="20% - Accent6 3 6 7" xfId="14502" xr:uid="{9581DF7C-78F3-4AF2-8CD1-0972CA518FB3}"/>
    <cellStyle name="20% - Accent6 3 6 8" xfId="14503" xr:uid="{732BAD28-EAE1-4E71-8C73-75AA97ACEBB6}"/>
    <cellStyle name="20% - Accent6 3 7" xfId="14504" xr:uid="{E3F13DC3-5F89-4F5E-A586-155BC2F70F28}"/>
    <cellStyle name="20% - Accent6 3 7 2" xfId="14505" xr:uid="{FD0688F5-DC9A-4E98-A00D-16D6771AE34C}"/>
    <cellStyle name="20% - Accent6 3 7 2 2" xfId="14506" xr:uid="{1DBBBBB0-3467-4298-9CA7-9ADBCE8F19A6}"/>
    <cellStyle name="20% - Accent6 3 7 2 2 2" xfId="14507" xr:uid="{0031D987-BAFA-4E6B-B1E3-68CF536D08D8}"/>
    <cellStyle name="20% - Accent6 3 7 2 2 2 2" xfId="14508" xr:uid="{4080490E-0017-40A1-9870-FFFC3CC27535}"/>
    <cellStyle name="20% - Accent6 3 7 2 2 3" xfId="14509" xr:uid="{ABA82B6E-1DF2-4DE0-8B7B-F00B215DBF0A}"/>
    <cellStyle name="20% - Accent6 3 7 2 3" xfId="14510" xr:uid="{3C01BEE1-E8F5-47CD-9169-2C0CF689605D}"/>
    <cellStyle name="20% - Accent6 3 7 2 3 2" xfId="14511" xr:uid="{3FF13A1A-5622-463F-9AC5-FDEC536E43AA}"/>
    <cellStyle name="20% - Accent6 3 7 2 4" xfId="14512" xr:uid="{85397D7A-EE3A-4436-BFAF-C532980046F1}"/>
    <cellStyle name="20% - Accent6 3 7 2 4 2" xfId="14513" xr:uid="{A76E630B-4950-4B54-855C-17AA84518D71}"/>
    <cellStyle name="20% - Accent6 3 7 2 5" xfId="14514" xr:uid="{D211E7F5-69C3-4825-BBC3-EF61B88F780B}"/>
    <cellStyle name="20% - Accent6 3 7 2 6" xfId="14515" xr:uid="{4088843F-594A-4971-B8DA-59BA1416AF66}"/>
    <cellStyle name="20% - Accent6 3 7 3" xfId="14516" xr:uid="{E48A893B-2E33-405A-87C8-EAF23EB7FF31}"/>
    <cellStyle name="20% - Accent6 3 7 3 2" xfId="14517" xr:uid="{FCD826D9-D0EF-4388-8071-167747C9E5C2}"/>
    <cellStyle name="20% - Accent6 3 7 3 2 2" xfId="14518" xr:uid="{7C0CBB4F-D6EF-4865-A808-9A4E284DECB3}"/>
    <cellStyle name="20% - Accent6 3 7 3 3" xfId="14519" xr:uid="{81EE2CD5-994A-4647-BDB7-D707E92190CE}"/>
    <cellStyle name="20% - Accent6 3 7 4" xfId="14520" xr:uid="{B3701533-5BF9-4A08-B07F-0BBDE0DF0ED7}"/>
    <cellStyle name="20% - Accent6 3 7 4 2" xfId="14521" xr:uid="{DC8D7168-B6E1-489D-972B-15F5F511DCCE}"/>
    <cellStyle name="20% - Accent6 3 7 5" xfId="14522" xr:uid="{A0FA0CDC-C11B-458D-B47F-4DA32F82863B}"/>
    <cellStyle name="20% - Accent6 3 7 5 2" xfId="14523" xr:uid="{9F023BC6-1F60-44A8-A02E-B0DD62FF4158}"/>
    <cellStyle name="20% - Accent6 3 7 6" xfId="14524" xr:uid="{71B92B7A-203A-408F-871A-5A175CD7AEDD}"/>
    <cellStyle name="20% - Accent6 3 7 7" xfId="14525" xr:uid="{91B1F136-C3AA-43AB-B92E-A8B8DECD623C}"/>
    <cellStyle name="20% - Accent6 3 8" xfId="14526" xr:uid="{300D6EDE-AC7A-4F06-86D3-A91370C95391}"/>
    <cellStyle name="20% - Accent6 3 8 2" xfId="14527" xr:uid="{2020B500-D930-4E93-A706-09AFD80FC3C7}"/>
    <cellStyle name="20% - Accent6 3 8 2 2" xfId="14528" xr:uid="{4ED1F6A8-4725-43AD-973F-A9A1F8CF757E}"/>
    <cellStyle name="20% - Accent6 3 8 2 2 2" xfId="14529" xr:uid="{716851F4-0A1D-4BD6-BB4A-EF31CDFC71D9}"/>
    <cellStyle name="20% - Accent6 3 8 2 2 2 2" xfId="14530" xr:uid="{936EF0C3-CB29-430F-AF58-F82DEFE9E30F}"/>
    <cellStyle name="20% - Accent6 3 8 2 2 3" xfId="14531" xr:uid="{2D7B769F-C728-4CA8-8D47-E20F0472D0B5}"/>
    <cellStyle name="20% - Accent6 3 8 2 3" xfId="14532" xr:uid="{37BE872F-9D61-41E4-AAAB-27768317B7FE}"/>
    <cellStyle name="20% - Accent6 3 8 2 3 2" xfId="14533" xr:uid="{B398B0C7-687E-4803-ACED-66F814E90F2A}"/>
    <cellStyle name="20% - Accent6 3 8 2 4" xfId="14534" xr:uid="{3CD13B8D-60A5-405F-88F8-FA7150248F6D}"/>
    <cellStyle name="20% - Accent6 3 8 3" xfId="14535" xr:uid="{5BBDB01B-D2E2-4EC3-9E6B-8009CE84C79F}"/>
    <cellStyle name="20% - Accent6 3 8 3 2" xfId="14536" xr:uid="{E165050F-BA3A-42C4-8616-BD71E98B7122}"/>
    <cellStyle name="20% - Accent6 3 8 3 2 2" xfId="14537" xr:uid="{A5AB007C-3E69-4213-BED7-C442C9C14B45}"/>
    <cellStyle name="20% - Accent6 3 8 3 3" xfId="14538" xr:uid="{B93CE6F7-FF12-4D8F-94D3-E77BEAFCABCD}"/>
    <cellStyle name="20% - Accent6 3 8 4" xfId="14539" xr:uid="{5DD8B217-7935-4430-BBA0-EB6350C35288}"/>
    <cellStyle name="20% - Accent6 3 8 4 2" xfId="14540" xr:uid="{3C6C8C26-344F-4DE1-B772-99FAAC2A1DBA}"/>
    <cellStyle name="20% - Accent6 3 8 5" xfId="14541" xr:uid="{0F920F62-3B9C-4E5F-A71D-5D03E83A5623}"/>
    <cellStyle name="20% - Accent6 3 8 5 2" xfId="14542" xr:uid="{66388DEF-4C9A-4F23-BD96-5DF5950FB9ED}"/>
    <cellStyle name="20% - Accent6 3 8 6" xfId="14543" xr:uid="{13FEB603-B7A0-4137-B3DD-32BEC97CCD83}"/>
    <cellStyle name="20% - Accent6 3 8 7" xfId="14544" xr:uid="{162C5FF2-E616-4A93-A96B-83F341D87DD2}"/>
    <cellStyle name="20% - Accent6 3 9" xfId="14545" xr:uid="{92307747-EAFB-465D-A6E6-82C2802A4CC2}"/>
    <cellStyle name="20% - Accent6 3 9 2" xfId="14546" xr:uid="{4B8065FA-40CA-4695-A958-5B0ECEC34F36}"/>
    <cellStyle name="20% - Accent6 3 9 2 2" xfId="14547" xr:uid="{6CD40558-EEA7-4CFA-9D8C-6590472B6633}"/>
    <cellStyle name="20% - Accent6 3 9 2 2 2" xfId="14548" xr:uid="{65718629-B2B4-43B8-A3BB-C537A85B6BD3}"/>
    <cellStyle name="20% - Accent6 3 9 2 2 2 2" xfId="14549" xr:uid="{168F8EF6-D6AE-455D-A134-517453EF369A}"/>
    <cellStyle name="20% - Accent6 3 9 2 2 3" xfId="14550" xr:uid="{92749F16-1018-4264-90B6-E0C346769EE3}"/>
    <cellStyle name="20% - Accent6 3 9 2 3" xfId="14551" xr:uid="{85BD513C-0874-44EE-B1A5-AC28AC7A0639}"/>
    <cellStyle name="20% - Accent6 3 9 2 3 2" xfId="14552" xr:uid="{68291B6E-92CE-4D34-BD34-09750FFC4ABF}"/>
    <cellStyle name="20% - Accent6 3 9 2 4" xfId="14553" xr:uid="{515784B5-2D6F-4294-A32D-3F37EF6D753C}"/>
    <cellStyle name="20% - Accent6 3 9 3" xfId="14554" xr:uid="{F8F83725-2167-4047-924F-72EDAF3D96F2}"/>
    <cellStyle name="20% - Accent6 3 9 3 2" xfId="14555" xr:uid="{F2BECA64-D0FE-4A04-9F1C-060901B0D370}"/>
    <cellStyle name="20% - Accent6 3 9 3 2 2" xfId="14556" xr:uid="{3E841E6D-CD1A-4E02-9DB5-02814237DA69}"/>
    <cellStyle name="20% - Accent6 3 9 3 3" xfId="14557" xr:uid="{C2611399-ACBE-4829-B9C2-C7E7B1A15497}"/>
    <cellStyle name="20% - Accent6 3 9 4" xfId="14558" xr:uid="{3C0A26D2-2F40-44DC-B293-5C9E845EDFF8}"/>
    <cellStyle name="20% - Accent6 3 9 4 2" xfId="14559" xr:uid="{A950D3AD-F82C-4660-A0C6-129303F89AE5}"/>
    <cellStyle name="20% - Accent6 3 9 5" xfId="14560" xr:uid="{FC2F66E1-D6E4-4532-9479-D1CF042A120E}"/>
    <cellStyle name="20% - Accent6 3_Asset Register (new)" xfId="14561" xr:uid="{6B05F6C5-62E4-4F37-97DB-FA620248348B}"/>
    <cellStyle name="20% - Accent6 4" xfId="14562" xr:uid="{1F1F2C94-0DB7-47E5-AB6B-CAB1C943D46C}"/>
    <cellStyle name="20% - Accent6 4 10" xfId="14563" xr:uid="{BB5CB440-F779-41FB-87AF-E25A7433AB76}"/>
    <cellStyle name="20% - Accent6 4 10 2" xfId="14564" xr:uid="{D87B74EA-AA0D-410B-BB6D-5B0AE875642F}"/>
    <cellStyle name="20% - Accent6 4 10 2 2" xfId="14565" xr:uid="{37B160A6-4177-41C5-8C58-9B2BE80B1713}"/>
    <cellStyle name="20% - Accent6 4 10 2 2 2" xfId="14566" xr:uid="{75A91CA6-6072-4DE7-BF4F-8DAD1E47E4F8}"/>
    <cellStyle name="20% - Accent6 4 10 2 2 2 2" xfId="14567" xr:uid="{3113618F-5FF1-409E-BB20-5242912F897A}"/>
    <cellStyle name="20% - Accent6 4 10 2 2 3" xfId="14568" xr:uid="{0EE1C457-A7BC-440E-B490-CF54027F524C}"/>
    <cellStyle name="20% - Accent6 4 10 2 3" xfId="14569" xr:uid="{3D56C2F1-5D32-4498-B82A-7D18A24DC081}"/>
    <cellStyle name="20% - Accent6 4 10 2 3 2" xfId="14570" xr:uid="{68D625E5-C1E6-46EB-8DAE-39BA1F488183}"/>
    <cellStyle name="20% - Accent6 4 10 2 4" xfId="14571" xr:uid="{65AF6051-720E-4A8C-B3D4-719BA1AEC4AC}"/>
    <cellStyle name="20% - Accent6 4 10 3" xfId="14572" xr:uid="{4C4FC8F9-BBCC-4E82-9587-9FFBE8883D34}"/>
    <cellStyle name="20% - Accent6 4 10 3 2" xfId="14573" xr:uid="{616E473E-B0DF-49D5-BC85-111F50B0BE71}"/>
    <cellStyle name="20% - Accent6 4 10 3 2 2" xfId="14574" xr:uid="{ECA3BB1B-D132-4A08-9C4E-C67ECA4F77DE}"/>
    <cellStyle name="20% - Accent6 4 10 3 3" xfId="14575" xr:uid="{3287BF66-5B86-40B6-9BF6-DC3E5F9DDC76}"/>
    <cellStyle name="20% - Accent6 4 10 4" xfId="14576" xr:uid="{DD436E09-A401-4540-8ACE-FD532AEABD70}"/>
    <cellStyle name="20% - Accent6 4 10 4 2" xfId="14577" xr:uid="{3BF2774D-420C-4105-AAB3-395E095D07DC}"/>
    <cellStyle name="20% - Accent6 4 10 5" xfId="14578" xr:uid="{8A4BFDD6-510F-4037-A5EE-BF32804404D5}"/>
    <cellStyle name="20% - Accent6 4 11" xfId="14579" xr:uid="{4629F19F-FC33-4D73-BDB1-3BBF222504BC}"/>
    <cellStyle name="20% - Accent6 4 11 2" xfId="14580" xr:uid="{F46E2180-4719-4EDC-894B-CD9A78436A9D}"/>
    <cellStyle name="20% - Accent6 4 11 2 2" xfId="14581" xr:uid="{56004561-87D3-4AC6-A4BE-9A29DD1C6609}"/>
    <cellStyle name="20% - Accent6 4 11 2 2 2" xfId="14582" xr:uid="{1FE55E08-9978-44A2-AD99-F2ABEA164FA6}"/>
    <cellStyle name="20% - Accent6 4 11 2 2 2 2" xfId="14583" xr:uid="{650551B6-C4A5-48DA-9070-A5EAF1742DDD}"/>
    <cellStyle name="20% - Accent6 4 11 2 2 3" xfId="14584" xr:uid="{3E67C193-7489-4249-A4F9-3FA524AC948A}"/>
    <cellStyle name="20% - Accent6 4 11 2 3" xfId="14585" xr:uid="{5C58467B-3B34-42CD-AB7F-6737B4AAE9CC}"/>
    <cellStyle name="20% - Accent6 4 11 2 3 2" xfId="14586" xr:uid="{D146C65E-FA71-4A3E-AE8D-93C33E558439}"/>
    <cellStyle name="20% - Accent6 4 11 2 4" xfId="14587" xr:uid="{F2EFF363-5F4D-4591-8DE2-7A9B5E11E76C}"/>
    <cellStyle name="20% - Accent6 4 11 3" xfId="14588" xr:uid="{0BB77261-1732-48D0-8130-71FC8936D805}"/>
    <cellStyle name="20% - Accent6 4 11 3 2" xfId="14589" xr:uid="{8CEBB90C-09F2-45BE-BC50-391BB4113446}"/>
    <cellStyle name="20% - Accent6 4 11 3 2 2" xfId="14590" xr:uid="{0C99F42A-8AFD-468A-A90B-3BF15FEF926C}"/>
    <cellStyle name="20% - Accent6 4 11 3 3" xfId="14591" xr:uid="{D436524D-206C-42F3-A06B-F17D2AC3A196}"/>
    <cellStyle name="20% - Accent6 4 11 4" xfId="14592" xr:uid="{A1F9CFFE-81EF-4434-A577-353B7EDC4FA1}"/>
    <cellStyle name="20% - Accent6 4 11 4 2" xfId="14593" xr:uid="{35F077ED-8034-46D0-8EA8-971A7DD89BB6}"/>
    <cellStyle name="20% - Accent6 4 11 5" xfId="14594" xr:uid="{84563CBB-1106-44B4-A28D-0864062EC254}"/>
    <cellStyle name="20% - Accent6 4 12" xfId="14595" xr:uid="{25CF2053-9376-4E28-87ED-040066A13696}"/>
    <cellStyle name="20% - Accent6 4 12 2" xfId="14596" xr:uid="{A8ADB058-9CA8-4074-B371-5D13927A367F}"/>
    <cellStyle name="20% - Accent6 4 12 2 2" xfId="14597" xr:uid="{D79DCA18-E592-4F23-BFFD-0216AF18146C}"/>
    <cellStyle name="20% - Accent6 4 12 2 2 2" xfId="14598" xr:uid="{DCE64F69-4757-4EAB-8B43-A7F1609D6E36}"/>
    <cellStyle name="20% - Accent6 4 12 2 2 2 2" xfId="14599" xr:uid="{C148B4AF-F78E-4F91-87E5-C59440BCD6CB}"/>
    <cellStyle name="20% - Accent6 4 12 2 2 3" xfId="14600" xr:uid="{1158DCBC-DE0A-429B-986E-10CBA23D6D95}"/>
    <cellStyle name="20% - Accent6 4 12 2 3" xfId="14601" xr:uid="{B1188573-D6F7-4590-AA51-35C80104E662}"/>
    <cellStyle name="20% - Accent6 4 12 2 3 2" xfId="14602" xr:uid="{4C0046F2-D68C-42BB-B559-C4F9DB044788}"/>
    <cellStyle name="20% - Accent6 4 12 2 4" xfId="14603" xr:uid="{AFECAD3C-3D2C-46C1-8B21-E0ABBE32645A}"/>
    <cellStyle name="20% - Accent6 4 12 3" xfId="14604" xr:uid="{030537AE-6DC9-43F0-8E7C-D061DC608B2A}"/>
    <cellStyle name="20% - Accent6 4 12 3 2" xfId="14605" xr:uid="{4DF41018-54FA-41D3-900A-A64680D40281}"/>
    <cellStyle name="20% - Accent6 4 12 3 2 2" xfId="14606" xr:uid="{F4DB9FED-9559-4671-880F-56AB3061162B}"/>
    <cellStyle name="20% - Accent6 4 12 3 3" xfId="14607" xr:uid="{63C45FE1-2D0A-4F7F-9D27-1E12FBEC90B7}"/>
    <cellStyle name="20% - Accent6 4 12 4" xfId="14608" xr:uid="{6D4720DD-2CC2-43E6-B99D-01C7FFBFDE3A}"/>
    <cellStyle name="20% - Accent6 4 12 4 2" xfId="14609" xr:uid="{F72BD4C2-AB83-4717-9E2C-05AF2E7231DC}"/>
    <cellStyle name="20% - Accent6 4 12 5" xfId="14610" xr:uid="{162C84AB-306D-41A8-9602-C96BF1EBC9F5}"/>
    <cellStyle name="20% - Accent6 4 13" xfId="14611" xr:uid="{381990AD-AC13-4B89-A40B-189B41CB340A}"/>
    <cellStyle name="20% - Accent6 4 13 2" xfId="14612" xr:uid="{F9BDE687-533B-4929-BCC8-F1524EC84BEB}"/>
    <cellStyle name="20% - Accent6 4 13 2 2" xfId="14613" xr:uid="{CB1E01E5-8038-4488-A259-252B51285B93}"/>
    <cellStyle name="20% - Accent6 4 13 2 2 2" xfId="14614" xr:uid="{BA9423AA-DA6E-4009-B40F-DD832E0E0FF2}"/>
    <cellStyle name="20% - Accent6 4 13 2 2 2 2" xfId="14615" xr:uid="{656B8DDF-386C-47D6-AA15-0A1A8CFD2167}"/>
    <cellStyle name="20% - Accent6 4 13 2 2 3" xfId="14616" xr:uid="{6D49AF8A-449B-4AA1-9CC1-87A6F58D16D7}"/>
    <cellStyle name="20% - Accent6 4 13 2 3" xfId="14617" xr:uid="{58EB2AE3-4B08-4445-9420-8F962AB04172}"/>
    <cellStyle name="20% - Accent6 4 13 2 3 2" xfId="14618" xr:uid="{72A049E7-707D-4E0A-9C29-1765A8CF72FC}"/>
    <cellStyle name="20% - Accent6 4 13 2 4" xfId="14619" xr:uid="{228B959C-E58B-4C56-9915-787050B00315}"/>
    <cellStyle name="20% - Accent6 4 13 3" xfId="14620" xr:uid="{6C1EBB3F-6CDD-4DC6-876F-6496FC5A0FD6}"/>
    <cellStyle name="20% - Accent6 4 13 3 2" xfId="14621" xr:uid="{83D00F77-B944-4375-9C97-266D8C8276AB}"/>
    <cellStyle name="20% - Accent6 4 13 3 2 2" xfId="14622" xr:uid="{FC6DA295-7739-4A37-89C6-B37B09C9973C}"/>
    <cellStyle name="20% - Accent6 4 13 3 3" xfId="14623" xr:uid="{8DBEF5C2-BD40-4FA2-A262-FBFAD0F830D9}"/>
    <cellStyle name="20% - Accent6 4 13 4" xfId="14624" xr:uid="{F9473123-1772-499D-B670-9E1C29433EB2}"/>
    <cellStyle name="20% - Accent6 4 13 4 2" xfId="14625" xr:uid="{6C6C2B05-D106-43B9-A06E-33D29FDD472B}"/>
    <cellStyle name="20% - Accent6 4 13 5" xfId="14626" xr:uid="{5F4B439B-35AA-464A-8A56-C6926194B76A}"/>
    <cellStyle name="20% - Accent6 4 14" xfId="14627" xr:uid="{F9123C72-E829-4FDE-8AF5-0F3C9B814394}"/>
    <cellStyle name="20% - Accent6 4 14 2" xfId="14628" xr:uid="{0EC2CAF9-9A69-436C-B881-F7E0C08E47BF}"/>
    <cellStyle name="20% - Accent6 4 14 2 2" xfId="14629" xr:uid="{098D0C2D-6743-4943-B930-5C11D1A4C366}"/>
    <cellStyle name="20% - Accent6 4 14 2 2 2" xfId="14630" xr:uid="{4C90B5C7-2FBE-459D-9B90-DBF1EC0E145C}"/>
    <cellStyle name="20% - Accent6 4 14 2 3" xfId="14631" xr:uid="{D27915C1-629E-462B-B38A-D9E102AD3442}"/>
    <cellStyle name="20% - Accent6 4 14 3" xfId="14632" xr:uid="{C6047F37-59C3-4323-A07B-6DD963DFD052}"/>
    <cellStyle name="20% - Accent6 4 14 3 2" xfId="14633" xr:uid="{E1F35D5E-1371-460E-9103-A0EDF7D5A9B0}"/>
    <cellStyle name="20% - Accent6 4 14 4" xfId="14634" xr:uid="{0775FE25-0C27-46BA-9E8A-1197998E610D}"/>
    <cellStyle name="20% - Accent6 4 15" xfId="14635" xr:uid="{12168B21-9448-4801-BA66-18AE36798802}"/>
    <cellStyle name="20% - Accent6 4 15 2" xfId="14636" xr:uid="{6367CECD-EC65-4ECF-A228-DAA3BE84E08D}"/>
    <cellStyle name="20% - Accent6 4 15 2 2" xfId="14637" xr:uid="{A2AEA93F-30D2-412D-B3CA-DD4F9920BDCC}"/>
    <cellStyle name="20% - Accent6 4 15 3" xfId="14638" xr:uid="{A0FFA507-E3AC-40B8-86CB-9B74391CD80E}"/>
    <cellStyle name="20% - Accent6 4 16" xfId="14639" xr:uid="{96613956-587B-44BB-925F-17ED1827B5C3}"/>
    <cellStyle name="20% - Accent6 4 16 2" xfId="14640" xr:uid="{05003952-E608-4827-B82B-4B49CBEA11FC}"/>
    <cellStyle name="20% - Accent6 4 17" xfId="14641" xr:uid="{A9ACC111-1529-4E89-A737-42040CD66582}"/>
    <cellStyle name="20% - Accent6 4 17 2" xfId="14642" xr:uid="{A24EE5D0-E644-4622-AD54-83EA1512322B}"/>
    <cellStyle name="20% - Accent6 4 18" xfId="14643" xr:uid="{36A8C3A5-5524-4035-AA9A-B36427295CDD}"/>
    <cellStyle name="20% - Accent6 4 19" xfId="14644" xr:uid="{1E04C3D5-2010-4B44-B4B2-211B554FA8E8}"/>
    <cellStyle name="20% - Accent6 4 2" xfId="14645" xr:uid="{BFE6222B-EFC6-4C27-8C02-368C56E6984A}"/>
    <cellStyle name="20% - Accent6 4 2 10" xfId="14646" xr:uid="{2679B41B-9DD2-4D35-BFB2-5496BE8C6DD4}"/>
    <cellStyle name="20% - Accent6 4 2 10 2" xfId="14647" xr:uid="{76DE838D-03E5-431E-BB47-CE986DCA3C76}"/>
    <cellStyle name="20% - Accent6 4 2 10 2 2" xfId="14648" xr:uid="{773A6F7E-87E2-4EFE-87DC-E49125118D19}"/>
    <cellStyle name="20% - Accent6 4 2 10 2 2 2" xfId="14649" xr:uid="{FCC0F431-045B-4059-904C-8F670D3A0EA1}"/>
    <cellStyle name="20% - Accent6 4 2 10 2 2 2 2" xfId="14650" xr:uid="{B43020E1-5E76-468D-90C5-4AFBEFDA5EF2}"/>
    <cellStyle name="20% - Accent6 4 2 10 2 2 3" xfId="14651" xr:uid="{B4BB5B13-CC7D-4594-A03E-16468B5B5DCB}"/>
    <cellStyle name="20% - Accent6 4 2 10 2 3" xfId="14652" xr:uid="{14817B68-314D-45EA-8E24-CAA50F5CE9CE}"/>
    <cellStyle name="20% - Accent6 4 2 10 2 3 2" xfId="14653" xr:uid="{D1FCFC92-1CB3-43A1-BF3A-7C9342E738C4}"/>
    <cellStyle name="20% - Accent6 4 2 10 2 4" xfId="14654" xr:uid="{1E268FAF-E294-4619-8514-6F4BB283F2D0}"/>
    <cellStyle name="20% - Accent6 4 2 10 3" xfId="14655" xr:uid="{00664C98-6511-46C8-B1A3-ED68CCEE5F27}"/>
    <cellStyle name="20% - Accent6 4 2 10 3 2" xfId="14656" xr:uid="{DBC2427A-7845-46BE-B584-FB0EC79D76DB}"/>
    <cellStyle name="20% - Accent6 4 2 10 3 2 2" xfId="14657" xr:uid="{F7EFBF3A-6AB0-411C-B1CE-4CF6D77C877A}"/>
    <cellStyle name="20% - Accent6 4 2 10 3 3" xfId="14658" xr:uid="{72B47D37-9F68-4A0C-BBEA-E97E0B663884}"/>
    <cellStyle name="20% - Accent6 4 2 10 4" xfId="14659" xr:uid="{42AAC13C-6B57-4623-AC61-8BA25B99B82B}"/>
    <cellStyle name="20% - Accent6 4 2 10 4 2" xfId="14660" xr:uid="{AAAAD18B-7DA2-4B48-95ED-7D49142E4BC0}"/>
    <cellStyle name="20% - Accent6 4 2 10 5" xfId="14661" xr:uid="{5E297E60-085C-47A2-9862-DD319976A003}"/>
    <cellStyle name="20% - Accent6 4 2 11" xfId="14662" xr:uid="{D7CB5128-BA2A-412A-B435-CD968279A683}"/>
    <cellStyle name="20% - Accent6 4 2 11 2" xfId="14663" xr:uid="{10C37F94-BD63-4754-AC73-60742D0B5D88}"/>
    <cellStyle name="20% - Accent6 4 2 11 2 2" xfId="14664" xr:uid="{DEBDB2A0-03EA-4C5B-A5AD-C44D26AAAD47}"/>
    <cellStyle name="20% - Accent6 4 2 11 2 2 2" xfId="14665" xr:uid="{EF83F945-17A7-4CC5-BFD7-C2785A12A75C}"/>
    <cellStyle name="20% - Accent6 4 2 11 2 2 2 2" xfId="14666" xr:uid="{298671E6-F584-4AF4-81EB-14A0E65E1B6A}"/>
    <cellStyle name="20% - Accent6 4 2 11 2 2 3" xfId="14667" xr:uid="{B58646B8-43B2-47B7-9B8F-8C377EF2226F}"/>
    <cellStyle name="20% - Accent6 4 2 11 2 3" xfId="14668" xr:uid="{3DAD24D0-51CB-4B70-B202-9433814CDCDD}"/>
    <cellStyle name="20% - Accent6 4 2 11 2 3 2" xfId="14669" xr:uid="{F43FC9E9-1A3E-4A88-8B3D-F4A5704EFA20}"/>
    <cellStyle name="20% - Accent6 4 2 11 2 4" xfId="14670" xr:uid="{8CEFBB8F-B3F3-4159-A0C2-330114CFD39F}"/>
    <cellStyle name="20% - Accent6 4 2 11 3" xfId="14671" xr:uid="{1FC65311-42FC-4319-9046-68356BD4C1B1}"/>
    <cellStyle name="20% - Accent6 4 2 11 3 2" xfId="14672" xr:uid="{6E036117-7F34-42AB-93B9-252B8272BDFB}"/>
    <cellStyle name="20% - Accent6 4 2 11 3 2 2" xfId="14673" xr:uid="{8D009556-1A57-42D8-8816-812ACAA63DBD}"/>
    <cellStyle name="20% - Accent6 4 2 11 3 3" xfId="14674" xr:uid="{DA2A418B-0F3A-421F-A5A1-F5D582579AA0}"/>
    <cellStyle name="20% - Accent6 4 2 11 4" xfId="14675" xr:uid="{AD535AE7-6BC0-4E19-97CD-6AF20D56933B}"/>
    <cellStyle name="20% - Accent6 4 2 11 4 2" xfId="14676" xr:uid="{49AA9E8C-86EB-4F82-8C44-DEF5D6DB7694}"/>
    <cellStyle name="20% - Accent6 4 2 11 5" xfId="14677" xr:uid="{D4F8F566-8CA3-4879-8316-09BDE5DAA8E3}"/>
    <cellStyle name="20% - Accent6 4 2 12" xfId="14678" xr:uid="{E3D3A340-DBD4-46C7-968A-31D3DA7B426D}"/>
    <cellStyle name="20% - Accent6 4 2 12 2" xfId="14679" xr:uid="{04F6F1CC-13A7-43C2-A7D8-EBC1C7237E1D}"/>
    <cellStyle name="20% - Accent6 4 2 12 2 2" xfId="14680" xr:uid="{FFC6745A-F031-40A9-998F-3AD3A4D53D0D}"/>
    <cellStyle name="20% - Accent6 4 2 12 2 2 2" xfId="14681" xr:uid="{48A7FDD8-85A2-4086-AA9A-50DB07A5486A}"/>
    <cellStyle name="20% - Accent6 4 2 12 2 3" xfId="14682" xr:uid="{0E637EA8-C263-4804-B670-6D11A7AF45BF}"/>
    <cellStyle name="20% - Accent6 4 2 12 3" xfId="14683" xr:uid="{67433921-664E-498D-99F6-1FAF3A49DA98}"/>
    <cellStyle name="20% - Accent6 4 2 12 3 2" xfId="14684" xr:uid="{DC411FE7-7DD0-42A4-BFA1-1198FFC7DEBD}"/>
    <cellStyle name="20% - Accent6 4 2 12 4" xfId="14685" xr:uid="{3F8D6F3B-DA90-4737-BF65-DF4EAA4A5B40}"/>
    <cellStyle name="20% - Accent6 4 2 13" xfId="14686" xr:uid="{F3931E67-A4B8-4AE4-8A5D-50C0ABD14D62}"/>
    <cellStyle name="20% - Accent6 4 2 13 2" xfId="14687" xr:uid="{4B9B829A-30A7-4570-B302-1F58328DDBA4}"/>
    <cellStyle name="20% - Accent6 4 2 13 2 2" xfId="14688" xr:uid="{4824884C-E7EC-4197-A4B3-13BFD3882785}"/>
    <cellStyle name="20% - Accent6 4 2 13 3" xfId="14689" xr:uid="{05363690-0F2D-4ED5-9361-DBD663596B08}"/>
    <cellStyle name="20% - Accent6 4 2 14" xfId="14690" xr:uid="{488F84A0-B738-4938-BE9C-478823CB9B80}"/>
    <cellStyle name="20% - Accent6 4 2 14 2" xfId="14691" xr:uid="{3B425CEC-0943-4BC1-8E62-4C59B3BB48D5}"/>
    <cellStyle name="20% - Accent6 4 2 15" xfId="14692" xr:uid="{A5A8F1A1-6E14-4B0C-B3E0-3BDC5A76DF27}"/>
    <cellStyle name="20% - Accent6 4 2 15 2" xfId="14693" xr:uid="{216522BA-545A-4294-9A43-66FCA925A90F}"/>
    <cellStyle name="20% - Accent6 4 2 16" xfId="14694" xr:uid="{073D7C21-8426-4757-8054-AEED30CE6D0D}"/>
    <cellStyle name="20% - Accent6 4 2 17" xfId="14695" xr:uid="{2676074F-38F8-465B-BA20-59C68E33FA5B}"/>
    <cellStyle name="20% - Accent6 4 2 2" xfId="14696" xr:uid="{F5C30F43-DF0F-409B-BB99-4FBCD0CE874C}"/>
    <cellStyle name="20% - Accent6 4 2 2 10" xfId="14697" xr:uid="{F1659A4D-82C3-4783-883D-722AC6826B54}"/>
    <cellStyle name="20% - Accent6 4 2 2 2" xfId="14698" xr:uid="{BDD9C1AA-2935-4C0F-B0D7-C7B722C82485}"/>
    <cellStyle name="20% - Accent6 4 2 2 2 2" xfId="14699" xr:uid="{F282F37D-F959-4975-A401-FCFC641F2187}"/>
    <cellStyle name="20% - Accent6 4 2 2 2 2 2" xfId="14700" xr:uid="{282A45EF-C5BA-4334-B3FF-16AB9EF5DD18}"/>
    <cellStyle name="20% - Accent6 4 2 2 2 2 2 2" xfId="14701" xr:uid="{A70781D0-C4F9-4002-887B-EF4FB4EEA8A0}"/>
    <cellStyle name="20% - Accent6 4 2 2 2 2 2 2 2" xfId="14702" xr:uid="{98B7B322-4D74-4FD1-8C49-5AD7E6C6F290}"/>
    <cellStyle name="20% - Accent6 4 2 2 2 2 2 2 2 2" xfId="14703" xr:uid="{EDF7A2A3-36E2-4ABC-8377-6877CEA2E05C}"/>
    <cellStyle name="20% - Accent6 4 2 2 2 2 2 2 3" xfId="14704" xr:uid="{5C1F53EF-7A98-4DF9-A599-58A7D6530193}"/>
    <cellStyle name="20% - Accent6 4 2 2 2 2 2 3" xfId="14705" xr:uid="{A61C932C-822B-468A-94B6-CC920DD589B4}"/>
    <cellStyle name="20% - Accent6 4 2 2 2 2 2 3 2" xfId="14706" xr:uid="{05C7CB4E-21D0-4187-BD32-850B990E668C}"/>
    <cellStyle name="20% - Accent6 4 2 2 2 2 2 4" xfId="14707" xr:uid="{62F52047-BC64-4A57-A95E-06B743821D24}"/>
    <cellStyle name="20% - Accent6 4 2 2 2 2 2 4 2" xfId="14708" xr:uid="{5EA77D06-98C3-4CC8-8BC0-B57F69BD8907}"/>
    <cellStyle name="20% - Accent6 4 2 2 2 2 2 5" xfId="14709" xr:uid="{B3806C40-5D28-4E15-A1EA-64AB4937DC3A}"/>
    <cellStyle name="20% - Accent6 4 2 2 2 2 2 6" xfId="14710" xr:uid="{65937D1D-B93F-40CF-85B5-0FF7A6AD00F7}"/>
    <cellStyle name="20% - Accent6 4 2 2 2 2 3" xfId="14711" xr:uid="{E40CB904-9D7F-4845-9892-A78317A72CB6}"/>
    <cellStyle name="20% - Accent6 4 2 2 2 2 3 2" xfId="14712" xr:uid="{C4B84BC5-22FE-49CF-A99B-7EF0A56E05DF}"/>
    <cellStyle name="20% - Accent6 4 2 2 2 2 3 2 2" xfId="14713" xr:uid="{F7A6E670-1F2B-4754-8FCC-FDB3C8AE2D3C}"/>
    <cellStyle name="20% - Accent6 4 2 2 2 2 3 3" xfId="14714" xr:uid="{F7772CD6-ABE7-4E48-85FF-AAC5A191112D}"/>
    <cellStyle name="20% - Accent6 4 2 2 2 2 4" xfId="14715" xr:uid="{7C708FF0-8C18-4729-ABAD-4BA6F9FD9916}"/>
    <cellStyle name="20% - Accent6 4 2 2 2 2 4 2" xfId="14716" xr:uid="{769EECC5-C117-496A-A9B4-3CC9735CC59B}"/>
    <cellStyle name="20% - Accent6 4 2 2 2 2 5" xfId="14717" xr:uid="{BABCBC3D-38F8-4F88-993C-FF936A70D99F}"/>
    <cellStyle name="20% - Accent6 4 2 2 2 2 5 2" xfId="14718" xr:uid="{C2BB2290-C26B-467C-A244-320105AC1CEF}"/>
    <cellStyle name="20% - Accent6 4 2 2 2 2 6" xfId="14719" xr:uid="{351BCC4F-2C14-41AA-8BBF-EBF242B71D42}"/>
    <cellStyle name="20% - Accent6 4 2 2 2 2 7" xfId="14720" xr:uid="{8544AE32-2737-43E8-AC79-C4976E9B1FAC}"/>
    <cellStyle name="20% - Accent6 4 2 2 2 3" xfId="14721" xr:uid="{EC187F13-91E9-40B8-A72F-40C47D38763F}"/>
    <cellStyle name="20% - Accent6 4 2 2 2 3 2" xfId="14722" xr:uid="{8DAB0DCD-B321-4B3B-AE46-5A7177E92350}"/>
    <cellStyle name="20% - Accent6 4 2 2 2 3 2 2" xfId="14723" xr:uid="{30539AEF-21E4-42E3-A602-E33032C624E1}"/>
    <cellStyle name="20% - Accent6 4 2 2 2 3 2 2 2" xfId="14724" xr:uid="{821D44FC-A584-4D4F-95D5-51BC004F827F}"/>
    <cellStyle name="20% - Accent6 4 2 2 2 3 2 3" xfId="14725" xr:uid="{9A07EC33-E97C-4127-9D37-7010B4B92FD1}"/>
    <cellStyle name="20% - Accent6 4 2 2 2 3 3" xfId="14726" xr:uid="{3072696D-BC42-488E-9FD4-B65058518D33}"/>
    <cellStyle name="20% - Accent6 4 2 2 2 3 3 2" xfId="14727" xr:uid="{6AE6D529-8723-453D-8420-32B310896A47}"/>
    <cellStyle name="20% - Accent6 4 2 2 2 3 4" xfId="14728" xr:uid="{82CE9E43-2247-4424-ADB1-78C8BFBE209F}"/>
    <cellStyle name="20% - Accent6 4 2 2 2 3 4 2" xfId="14729" xr:uid="{481A83D6-12C1-4E6D-927F-858F513F4189}"/>
    <cellStyle name="20% - Accent6 4 2 2 2 3 5" xfId="14730" xr:uid="{75C7B2BB-E167-4D27-BF53-A97AFD80A677}"/>
    <cellStyle name="20% - Accent6 4 2 2 2 3 6" xfId="14731" xr:uid="{63983457-ED89-4945-9293-BF485264769E}"/>
    <cellStyle name="20% - Accent6 4 2 2 2 4" xfId="14732" xr:uid="{04002A8A-E8F2-4ACE-B7C6-DCF5808F1498}"/>
    <cellStyle name="20% - Accent6 4 2 2 2 4 2" xfId="14733" xr:uid="{3E513D29-CC16-4F57-AE24-3B3289C80408}"/>
    <cellStyle name="20% - Accent6 4 2 2 2 4 2 2" xfId="14734" xr:uid="{82B6440A-C901-4101-92FF-E5C64AA3618C}"/>
    <cellStyle name="20% - Accent6 4 2 2 2 4 3" xfId="14735" xr:uid="{8BDD1AF6-4DC7-442B-92F4-4F4143C04293}"/>
    <cellStyle name="20% - Accent6 4 2 2 2 5" xfId="14736" xr:uid="{D5F4C26F-0339-499F-BA7B-4A13EDBD915C}"/>
    <cellStyle name="20% - Accent6 4 2 2 2 5 2" xfId="14737" xr:uid="{69F5E137-03D3-4B83-BECE-8C585228E49A}"/>
    <cellStyle name="20% - Accent6 4 2 2 2 6" xfId="14738" xr:uid="{382BA501-C9AA-42C6-AA68-8CEA6327A51E}"/>
    <cellStyle name="20% - Accent6 4 2 2 2 6 2" xfId="14739" xr:uid="{43C8B740-1ACF-4F68-BB08-CA7D0B899262}"/>
    <cellStyle name="20% - Accent6 4 2 2 2 7" xfId="14740" xr:uid="{F19D9463-ABD2-4111-8FD6-9A610D0F2689}"/>
    <cellStyle name="20% - Accent6 4 2 2 2 8" xfId="14741" xr:uid="{9E82D160-C14C-49E3-A532-B8C435A1ED5D}"/>
    <cellStyle name="20% - Accent6 4 2 2 3" xfId="14742" xr:uid="{3B3988D9-12FF-4F03-835C-CDC5EF9FF955}"/>
    <cellStyle name="20% - Accent6 4 2 2 3 2" xfId="14743" xr:uid="{B65FF19C-E94C-4F74-9506-8939E4A254E5}"/>
    <cellStyle name="20% - Accent6 4 2 2 3 2 2" xfId="14744" xr:uid="{03145419-D7A2-40F2-AB40-B8642DFB4E0E}"/>
    <cellStyle name="20% - Accent6 4 2 2 3 2 2 2" xfId="14745" xr:uid="{20FF0322-A827-4191-AFD9-0E25CF340798}"/>
    <cellStyle name="20% - Accent6 4 2 2 3 2 2 2 2" xfId="14746" xr:uid="{52948542-2C6B-41BE-A3F6-34FD1EB7EF7F}"/>
    <cellStyle name="20% - Accent6 4 2 2 3 2 2 3" xfId="14747" xr:uid="{D6F77D0D-0E08-49F0-B918-C72E50EC8F1A}"/>
    <cellStyle name="20% - Accent6 4 2 2 3 2 3" xfId="14748" xr:uid="{34447C5F-922B-43B4-B63A-9316D0370B74}"/>
    <cellStyle name="20% - Accent6 4 2 2 3 2 3 2" xfId="14749" xr:uid="{CFB2BAC5-B150-4319-9013-C6AC951E5A7E}"/>
    <cellStyle name="20% - Accent6 4 2 2 3 2 4" xfId="14750" xr:uid="{29927D19-A909-44F8-9EFF-7A62DEB25233}"/>
    <cellStyle name="20% - Accent6 4 2 2 3 2 4 2" xfId="14751" xr:uid="{67611D77-C50F-4940-B3F1-3CDE4573F80F}"/>
    <cellStyle name="20% - Accent6 4 2 2 3 2 5" xfId="14752" xr:uid="{2832BB6F-2773-490A-9184-50A33ADFCDFA}"/>
    <cellStyle name="20% - Accent6 4 2 2 3 2 6" xfId="14753" xr:uid="{40C61BD9-1B23-4C5F-8EC1-B0E75A949C0F}"/>
    <cellStyle name="20% - Accent6 4 2 2 3 3" xfId="14754" xr:uid="{DD5EDD60-04B5-4F18-BD8F-0D962663E24C}"/>
    <cellStyle name="20% - Accent6 4 2 2 3 3 2" xfId="14755" xr:uid="{4CD6CE0B-410F-4B7F-AECF-DA77C0A669A2}"/>
    <cellStyle name="20% - Accent6 4 2 2 3 3 2 2" xfId="14756" xr:uid="{2C3D1138-564C-4B88-AEA9-F956BD6FFB7E}"/>
    <cellStyle name="20% - Accent6 4 2 2 3 3 3" xfId="14757" xr:uid="{AF1A4426-3E2A-4CDE-8777-92B16A32A1DA}"/>
    <cellStyle name="20% - Accent6 4 2 2 3 4" xfId="14758" xr:uid="{141F2CDA-1219-4569-B2D7-53747135AC81}"/>
    <cellStyle name="20% - Accent6 4 2 2 3 4 2" xfId="14759" xr:uid="{34C5C49D-B218-4D25-8AD2-F6F1F24D8D40}"/>
    <cellStyle name="20% - Accent6 4 2 2 3 5" xfId="14760" xr:uid="{8F1DFF07-5915-4459-8B48-8A68212A7EDC}"/>
    <cellStyle name="20% - Accent6 4 2 2 3 5 2" xfId="14761" xr:uid="{F727B2AC-1647-4619-BDBA-FD0924162733}"/>
    <cellStyle name="20% - Accent6 4 2 2 3 6" xfId="14762" xr:uid="{F918C2DD-7C80-4055-BF4C-D2991DF326C2}"/>
    <cellStyle name="20% - Accent6 4 2 2 3 7" xfId="14763" xr:uid="{024E148B-97C4-464C-9F3C-0F6A181B909E}"/>
    <cellStyle name="20% - Accent6 4 2 2 4" xfId="14764" xr:uid="{3295C8E8-5FD1-40B4-8A0F-BA0BA71A9AF7}"/>
    <cellStyle name="20% - Accent6 4 2 2 4 2" xfId="14765" xr:uid="{C1D53552-7E2A-4580-BD2C-0B1A48C6B95B}"/>
    <cellStyle name="20% - Accent6 4 2 2 4 2 2" xfId="14766" xr:uid="{985B9597-8932-4E02-8733-79C26318F4BF}"/>
    <cellStyle name="20% - Accent6 4 2 2 4 2 2 2" xfId="14767" xr:uid="{A620DA3F-D617-438B-B4BB-7E3C6E2C5CE2}"/>
    <cellStyle name="20% - Accent6 4 2 2 4 2 2 2 2" xfId="14768" xr:uid="{E5A342B3-B987-4A31-87D7-9B1066978323}"/>
    <cellStyle name="20% - Accent6 4 2 2 4 2 2 3" xfId="14769" xr:uid="{A6A76B1B-C32F-4848-B104-0727AD4F0CFC}"/>
    <cellStyle name="20% - Accent6 4 2 2 4 2 3" xfId="14770" xr:uid="{DF7FBC13-D2EC-456D-93F9-F25957772205}"/>
    <cellStyle name="20% - Accent6 4 2 2 4 2 3 2" xfId="14771" xr:uid="{3E5406B3-5B64-4C71-A4BF-DD76A0DC8A1B}"/>
    <cellStyle name="20% - Accent6 4 2 2 4 2 4" xfId="14772" xr:uid="{22F7D16D-160E-44D7-B85E-3197CD162CE2}"/>
    <cellStyle name="20% - Accent6 4 2 2 4 3" xfId="14773" xr:uid="{D904156B-0D99-4B19-BA7E-5A89E7272F3B}"/>
    <cellStyle name="20% - Accent6 4 2 2 4 3 2" xfId="14774" xr:uid="{5B74D7BB-1E93-4216-8A82-F592AC1E75A9}"/>
    <cellStyle name="20% - Accent6 4 2 2 4 3 2 2" xfId="14775" xr:uid="{C9D2128B-4EAA-4078-B7DD-CCC3FFFEAC92}"/>
    <cellStyle name="20% - Accent6 4 2 2 4 3 3" xfId="14776" xr:uid="{268A8FC3-7A8A-4EDA-9364-93B2C4A42AEF}"/>
    <cellStyle name="20% - Accent6 4 2 2 4 4" xfId="14777" xr:uid="{E1DD58A1-AD45-47B8-861A-F4B743AB8AC2}"/>
    <cellStyle name="20% - Accent6 4 2 2 4 4 2" xfId="14778" xr:uid="{2D0F3F35-EC1B-438B-8A05-ABB994C1B98B}"/>
    <cellStyle name="20% - Accent6 4 2 2 4 5" xfId="14779" xr:uid="{EF8D22AB-5E6B-4775-8493-CFC7E7027945}"/>
    <cellStyle name="20% - Accent6 4 2 2 4 5 2" xfId="14780" xr:uid="{DEBCB33E-7413-48E6-9D6B-A6BA7C1A57E1}"/>
    <cellStyle name="20% - Accent6 4 2 2 4 6" xfId="14781" xr:uid="{FDBA7836-12D6-4751-90D7-6AA1B6EC2FC0}"/>
    <cellStyle name="20% - Accent6 4 2 2 4 7" xfId="14782" xr:uid="{4884BA4C-9ECD-4BF1-99F8-69B65F46B2DE}"/>
    <cellStyle name="20% - Accent6 4 2 2 5" xfId="14783" xr:uid="{0E490B26-1E83-4B4B-AFD8-A9421CB254EB}"/>
    <cellStyle name="20% - Accent6 4 2 2 5 2" xfId="14784" xr:uid="{FA0571E6-A9EC-40BD-84B9-CA02342B0CFB}"/>
    <cellStyle name="20% - Accent6 4 2 2 5 2 2" xfId="14785" xr:uid="{DDF5C526-0BD0-43F9-8EA5-76033FCC2CBF}"/>
    <cellStyle name="20% - Accent6 4 2 2 5 2 2 2" xfId="14786" xr:uid="{6FE8E35B-2B07-42BB-AA9E-A70F975141EE}"/>
    <cellStyle name="20% - Accent6 4 2 2 5 2 3" xfId="14787" xr:uid="{55700E47-C3FB-41AB-9E93-6CAB6EBC8A47}"/>
    <cellStyle name="20% - Accent6 4 2 2 5 3" xfId="14788" xr:uid="{1E3F1E70-97BD-46F1-8859-DC47A2A552A1}"/>
    <cellStyle name="20% - Accent6 4 2 2 5 3 2" xfId="14789" xr:uid="{95C35ABC-2E7B-4E08-A25A-4148D5B3B992}"/>
    <cellStyle name="20% - Accent6 4 2 2 5 4" xfId="14790" xr:uid="{71CE1E36-583A-441E-A32C-1A5EC5734008}"/>
    <cellStyle name="20% - Accent6 4 2 2 6" xfId="14791" xr:uid="{64972EC9-9F2D-490B-BB8D-12B3302FA3C2}"/>
    <cellStyle name="20% - Accent6 4 2 2 6 2" xfId="14792" xr:uid="{BE64C55D-FEB5-4F89-BE94-82EE87F2B387}"/>
    <cellStyle name="20% - Accent6 4 2 2 6 2 2" xfId="14793" xr:uid="{1C6BC7B2-82EE-44D9-8F22-FA6B6ECBB8E9}"/>
    <cellStyle name="20% - Accent6 4 2 2 6 3" xfId="14794" xr:uid="{18862D15-6097-4E03-B4EB-36AA99C80C6F}"/>
    <cellStyle name="20% - Accent6 4 2 2 7" xfId="14795" xr:uid="{F1CFF1FD-3383-4217-8F7D-FED1A442A67F}"/>
    <cellStyle name="20% - Accent6 4 2 2 7 2" xfId="14796" xr:uid="{CC4D6562-C7F2-4965-BF26-777965C90133}"/>
    <cellStyle name="20% - Accent6 4 2 2 8" xfId="14797" xr:uid="{794E8601-B8EB-42CA-BBBD-65E9820D0184}"/>
    <cellStyle name="20% - Accent6 4 2 2 8 2" xfId="14798" xr:uid="{188F323C-A903-4817-AE4B-DBB8C5AAF1A4}"/>
    <cellStyle name="20% - Accent6 4 2 2 9" xfId="14799" xr:uid="{7AB01DD5-F0C9-47D8-8E95-57E68175E06D}"/>
    <cellStyle name="20% - Accent6 4 2 2_Asset Register (new)" xfId="14800" xr:uid="{5DA330C6-546E-47BE-A498-516A4AE29C73}"/>
    <cellStyle name="20% - Accent6 4 2 3" xfId="14801" xr:uid="{2BEF8797-EC69-4EB4-8E2B-7E55E3A24635}"/>
    <cellStyle name="20% - Accent6 4 2 3 2" xfId="14802" xr:uid="{AAA28BFE-C12D-49CC-BE21-7BEB3CE9FC8A}"/>
    <cellStyle name="20% - Accent6 4 2 3 2 2" xfId="14803" xr:uid="{4CD370A6-5835-4307-9333-4805A69D0D59}"/>
    <cellStyle name="20% - Accent6 4 2 3 2 2 2" xfId="14804" xr:uid="{BB1FF805-6B72-4C48-8199-F1D279AB60AB}"/>
    <cellStyle name="20% - Accent6 4 2 3 2 2 2 2" xfId="14805" xr:uid="{E794AE71-56E2-4D70-AAF1-6BB57A066AA8}"/>
    <cellStyle name="20% - Accent6 4 2 3 2 2 2 2 2" xfId="14806" xr:uid="{4BCB1ADF-FC1C-4517-88DB-3F6B763270E0}"/>
    <cellStyle name="20% - Accent6 4 2 3 2 2 2 3" xfId="14807" xr:uid="{E38B3C9E-5F70-4FFC-B50C-5AECBB707DD6}"/>
    <cellStyle name="20% - Accent6 4 2 3 2 2 3" xfId="14808" xr:uid="{1EA56B1F-543D-4D5B-BBE5-DD1784711301}"/>
    <cellStyle name="20% - Accent6 4 2 3 2 2 3 2" xfId="14809" xr:uid="{DD7A667C-425E-468B-9552-139EEFCB5B4A}"/>
    <cellStyle name="20% - Accent6 4 2 3 2 2 4" xfId="14810" xr:uid="{BEB04F63-0D90-4C1E-B6B7-C9E1388D8A8A}"/>
    <cellStyle name="20% - Accent6 4 2 3 2 2 4 2" xfId="14811" xr:uid="{5F84001D-DF66-4F9C-A42F-F3939241B180}"/>
    <cellStyle name="20% - Accent6 4 2 3 2 2 5" xfId="14812" xr:uid="{8BA4E2DC-9845-4083-B75B-42984ED01450}"/>
    <cellStyle name="20% - Accent6 4 2 3 2 2 6" xfId="14813" xr:uid="{E501227C-B843-4CB4-8ACD-9758D47FB723}"/>
    <cellStyle name="20% - Accent6 4 2 3 2 3" xfId="14814" xr:uid="{E7232CAF-BBCA-4D9B-83C1-2E38BF22B14B}"/>
    <cellStyle name="20% - Accent6 4 2 3 2 3 2" xfId="14815" xr:uid="{4203F239-2DF6-42C4-B466-8E1A5489400C}"/>
    <cellStyle name="20% - Accent6 4 2 3 2 3 2 2" xfId="14816" xr:uid="{A703D0AC-D797-4DBB-8623-032EC298DA85}"/>
    <cellStyle name="20% - Accent6 4 2 3 2 3 3" xfId="14817" xr:uid="{5F3D036E-E739-4EA6-8DB9-57B3CE74E561}"/>
    <cellStyle name="20% - Accent6 4 2 3 2 4" xfId="14818" xr:uid="{6C2A1E5E-C4FF-4B66-A103-8F82F3210AD2}"/>
    <cellStyle name="20% - Accent6 4 2 3 2 4 2" xfId="14819" xr:uid="{E7A6CEC8-D6F4-486B-BDDD-9C2E6590CE14}"/>
    <cellStyle name="20% - Accent6 4 2 3 2 5" xfId="14820" xr:uid="{68E9AD96-DFD9-44C1-B105-7FB04D88C8E9}"/>
    <cellStyle name="20% - Accent6 4 2 3 2 5 2" xfId="14821" xr:uid="{FA0E813D-68FB-44C2-8CB4-9544DB0E68F7}"/>
    <cellStyle name="20% - Accent6 4 2 3 2 6" xfId="14822" xr:uid="{9A6F8C94-7635-4422-B645-0033BA67255B}"/>
    <cellStyle name="20% - Accent6 4 2 3 2 7" xfId="14823" xr:uid="{C406468E-19CD-4597-8664-812082E7D959}"/>
    <cellStyle name="20% - Accent6 4 2 3 3" xfId="14824" xr:uid="{88DA785A-223E-4D33-80FB-F0A4B67AECD5}"/>
    <cellStyle name="20% - Accent6 4 2 3 3 2" xfId="14825" xr:uid="{8A47B952-64E9-4D2D-9ACE-137E410F79E1}"/>
    <cellStyle name="20% - Accent6 4 2 3 3 2 2" xfId="14826" xr:uid="{E03A6E5C-0172-469C-A4FB-163F20A3B5F2}"/>
    <cellStyle name="20% - Accent6 4 2 3 3 2 2 2" xfId="14827" xr:uid="{A637A263-9B1E-409D-966E-8D7B4271374B}"/>
    <cellStyle name="20% - Accent6 4 2 3 3 2 3" xfId="14828" xr:uid="{D2EDF5CE-8DB0-4498-8D7D-3FEB4F5DF863}"/>
    <cellStyle name="20% - Accent6 4 2 3 3 3" xfId="14829" xr:uid="{DA6A6B55-AB65-496E-87E8-C5799B21C2F7}"/>
    <cellStyle name="20% - Accent6 4 2 3 3 3 2" xfId="14830" xr:uid="{7672B8F5-9907-48DD-9FAC-A9D6DE5319FB}"/>
    <cellStyle name="20% - Accent6 4 2 3 3 4" xfId="14831" xr:uid="{4F8E2906-DFDD-44F2-9DDE-023B79E7B0EC}"/>
    <cellStyle name="20% - Accent6 4 2 3 3 4 2" xfId="14832" xr:uid="{D5FB5BBE-15D5-4FE2-BA77-2397130EE96E}"/>
    <cellStyle name="20% - Accent6 4 2 3 3 5" xfId="14833" xr:uid="{314EE436-9D72-4E11-AFAA-E0C479847EF0}"/>
    <cellStyle name="20% - Accent6 4 2 3 3 6" xfId="14834" xr:uid="{4D165C04-5D6C-4790-9688-3D9BB179E34C}"/>
    <cellStyle name="20% - Accent6 4 2 3 4" xfId="14835" xr:uid="{54A49044-BBBF-4A8A-94A0-DB4A98D5E458}"/>
    <cellStyle name="20% - Accent6 4 2 3 4 2" xfId="14836" xr:uid="{968DE569-559B-440A-ADB0-9853D0818882}"/>
    <cellStyle name="20% - Accent6 4 2 3 4 2 2" xfId="14837" xr:uid="{087B9DD4-EC10-4860-A66C-1DFFB89E43E3}"/>
    <cellStyle name="20% - Accent6 4 2 3 4 3" xfId="14838" xr:uid="{42489289-2A70-4705-B89E-7C77C1774BC8}"/>
    <cellStyle name="20% - Accent6 4 2 3 5" xfId="14839" xr:uid="{BD5BD649-58F8-4475-B1B8-46F5588F6E08}"/>
    <cellStyle name="20% - Accent6 4 2 3 5 2" xfId="14840" xr:uid="{32E5D702-0E1E-4236-92E8-40F6B466DB14}"/>
    <cellStyle name="20% - Accent6 4 2 3 6" xfId="14841" xr:uid="{398BCF82-0C1C-4EAD-9067-44177821D549}"/>
    <cellStyle name="20% - Accent6 4 2 3 6 2" xfId="14842" xr:uid="{440DB7A7-5871-4811-A1B6-115B5F1993EC}"/>
    <cellStyle name="20% - Accent6 4 2 3 7" xfId="14843" xr:uid="{603AA59C-65B9-4A7E-98C3-74ACBACAC9E3}"/>
    <cellStyle name="20% - Accent6 4 2 3 8" xfId="14844" xr:uid="{DF28C2AB-EFB4-4BB9-A4B0-56E29CEDD6A7}"/>
    <cellStyle name="20% - Accent6 4 2 4" xfId="14845" xr:uid="{88991142-098B-406F-989A-884600ABBE26}"/>
    <cellStyle name="20% - Accent6 4 2 4 2" xfId="14846" xr:uid="{0E4A49D0-B372-4D61-AC3D-8D48BE61D20D}"/>
    <cellStyle name="20% - Accent6 4 2 4 2 2" xfId="14847" xr:uid="{4A097650-88DB-4E6A-84D7-0545EA792012}"/>
    <cellStyle name="20% - Accent6 4 2 4 2 2 2" xfId="14848" xr:uid="{5CA3AEB8-1DC8-46EB-A52C-5352B5681827}"/>
    <cellStyle name="20% - Accent6 4 2 4 2 2 2 2" xfId="14849" xr:uid="{134492EB-C138-4536-9F58-C3051B4DAFB6}"/>
    <cellStyle name="20% - Accent6 4 2 4 2 2 3" xfId="14850" xr:uid="{92531616-075C-4A73-9638-1F23382CA0E0}"/>
    <cellStyle name="20% - Accent6 4 2 4 2 3" xfId="14851" xr:uid="{44C3B1CF-5ACE-40E9-89CA-9E4560986D3B}"/>
    <cellStyle name="20% - Accent6 4 2 4 2 3 2" xfId="14852" xr:uid="{A96CA284-E892-4B19-A010-A0081A283D9C}"/>
    <cellStyle name="20% - Accent6 4 2 4 2 4" xfId="14853" xr:uid="{9BB566C2-829B-43F5-B693-1F21BAC17EDB}"/>
    <cellStyle name="20% - Accent6 4 2 4 2 4 2" xfId="14854" xr:uid="{3E6E4561-6F07-4DAE-BE0B-A55504F9F91E}"/>
    <cellStyle name="20% - Accent6 4 2 4 2 5" xfId="14855" xr:uid="{F27EBB6C-0F85-412F-89EA-047566D7A8AE}"/>
    <cellStyle name="20% - Accent6 4 2 4 2 6" xfId="14856" xr:uid="{0B7D4C50-CD4A-4941-86DE-A88945C8250A}"/>
    <cellStyle name="20% - Accent6 4 2 4 3" xfId="14857" xr:uid="{08DCEB84-41EB-4A41-9C25-FD3099F2A821}"/>
    <cellStyle name="20% - Accent6 4 2 4 3 2" xfId="14858" xr:uid="{BF9BEB8E-0385-4507-8AB6-BFA20686B1EB}"/>
    <cellStyle name="20% - Accent6 4 2 4 3 2 2" xfId="14859" xr:uid="{9D7B2E59-5070-422D-A15E-074E8A9796B8}"/>
    <cellStyle name="20% - Accent6 4 2 4 3 3" xfId="14860" xr:uid="{E0C2F0AF-9EF8-4755-B0D8-1C28548048BD}"/>
    <cellStyle name="20% - Accent6 4 2 4 4" xfId="14861" xr:uid="{BDE01C26-553D-443D-98EF-D1EFE4E322F4}"/>
    <cellStyle name="20% - Accent6 4 2 4 4 2" xfId="14862" xr:uid="{124B716C-42CF-484E-B69D-E4A501F74A38}"/>
    <cellStyle name="20% - Accent6 4 2 4 5" xfId="14863" xr:uid="{26769EFA-E8C8-4EAF-889A-D0D499E0B51B}"/>
    <cellStyle name="20% - Accent6 4 2 4 5 2" xfId="14864" xr:uid="{B991C1E7-B9AA-41BC-8E29-C1903838A7A3}"/>
    <cellStyle name="20% - Accent6 4 2 4 6" xfId="14865" xr:uid="{D29ACEFB-B621-4578-A873-326D349CA3A8}"/>
    <cellStyle name="20% - Accent6 4 2 4 7" xfId="14866" xr:uid="{2BE8A72E-1EA9-4996-B634-857774BAA82D}"/>
    <cellStyle name="20% - Accent6 4 2 5" xfId="14867" xr:uid="{14ECA21E-861C-4BDA-8A14-FFE259CABE89}"/>
    <cellStyle name="20% - Accent6 4 2 5 2" xfId="14868" xr:uid="{4456F371-DAFD-4A07-9A12-B7C18D2DB8EF}"/>
    <cellStyle name="20% - Accent6 4 2 5 2 2" xfId="14869" xr:uid="{85A57598-206D-4007-9A20-FDA3433A14E5}"/>
    <cellStyle name="20% - Accent6 4 2 5 2 2 2" xfId="14870" xr:uid="{08746DBB-9CCB-4E8D-B9F5-0E42CF219F9E}"/>
    <cellStyle name="20% - Accent6 4 2 5 2 2 2 2" xfId="14871" xr:uid="{0C52069C-42E0-46BC-9B9A-F6CA4954496E}"/>
    <cellStyle name="20% - Accent6 4 2 5 2 2 3" xfId="14872" xr:uid="{51E81C9C-810E-418A-9A3A-6D7294B71079}"/>
    <cellStyle name="20% - Accent6 4 2 5 2 3" xfId="14873" xr:uid="{4AA4589E-4042-48E2-B675-C4B06E32E221}"/>
    <cellStyle name="20% - Accent6 4 2 5 2 3 2" xfId="14874" xr:uid="{E1BA269E-AC75-414E-AC06-9F2E40C4B0C9}"/>
    <cellStyle name="20% - Accent6 4 2 5 2 4" xfId="14875" xr:uid="{639D1A52-10A9-4F8C-B7A0-451326289056}"/>
    <cellStyle name="20% - Accent6 4 2 5 3" xfId="14876" xr:uid="{11D6F1C1-C670-4C19-8612-D606693C1312}"/>
    <cellStyle name="20% - Accent6 4 2 5 3 2" xfId="14877" xr:uid="{B83549A7-5366-4D73-88F3-E8E126B00276}"/>
    <cellStyle name="20% - Accent6 4 2 5 3 2 2" xfId="14878" xr:uid="{FD427128-1A1F-41BD-8C62-CBC10CC3A5AF}"/>
    <cellStyle name="20% - Accent6 4 2 5 3 3" xfId="14879" xr:uid="{29C0C010-B4C7-4EA1-A761-572034173B2F}"/>
    <cellStyle name="20% - Accent6 4 2 5 4" xfId="14880" xr:uid="{B405AD99-E4C3-4C61-9168-494FCDC9108D}"/>
    <cellStyle name="20% - Accent6 4 2 5 4 2" xfId="14881" xr:uid="{6EEB419F-D539-4518-8CE3-6A6B938FCD53}"/>
    <cellStyle name="20% - Accent6 4 2 5 5" xfId="14882" xr:uid="{B9ADA2C5-3E68-40E2-BC33-F0B36DEFF254}"/>
    <cellStyle name="20% - Accent6 4 2 5 5 2" xfId="14883" xr:uid="{64F6BAEF-58A9-4FE6-B8B4-BE995633BF91}"/>
    <cellStyle name="20% - Accent6 4 2 5 6" xfId="14884" xr:uid="{358180E7-3530-4F27-99D8-23DEB0186688}"/>
    <cellStyle name="20% - Accent6 4 2 5 7" xfId="14885" xr:uid="{794811B8-06CA-46A2-8BEA-5327ABCEE684}"/>
    <cellStyle name="20% - Accent6 4 2 6" xfId="14886" xr:uid="{41BB4AA5-ED38-4D15-B589-86C67E152B91}"/>
    <cellStyle name="20% - Accent6 4 2 6 2" xfId="14887" xr:uid="{DE4BB869-705B-4C05-B9F4-85CAA0101663}"/>
    <cellStyle name="20% - Accent6 4 2 6 2 2" xfId="14888" xr:uid="{40023B15-C2D7-4958-93F7-F6D6EF67593E}"/>
    <cellStyle name="20% - Accent6 4 2 6 2 2 2" xfId="14889" xr:uid="{06BDE5C2-733F-47D4-926C-262AD320B50D}"/>
    <cellStyle name="20% - Accent6 4 2 6 2 2 2 2" xfId="14890" xr:uid="{F1667A8A-7B5B-4626-BDE5-8B00A381CC77}"/>
    <cellStyle name="20% - Accent6 4 2 6 2 2 3" xfId="14891" xr:uid="{8D2615BE-9813-4EAC-81BD-AC9C7B6CD202}"/>
    <cellStyle name="20% - Accent6 4 2 6 2 3" xfId="14892" xr:uid="{2CF5C555-AB97-443C-BABA-E792DE60B41F}"/>
    <cellStyle name="20% - Accent6 4 2 6 2 3 2" xfId="14893" xr:uid="{C3833600-58EE-4375-A1E9-E47E321B9C77}"/>
    <cellStyle name="20% - Accent6 4 2 6 2 4" xfId="14894" xr:uid="{30E8E6D9-6E31-4D13-BF0A-DFF3EF3DAC92}"/>
    <cellStyle name="20% - Accent6 4 2 6 3" xfId="14895" xr:uid="{EE3CB9FF-628B-4B94-8E6F-AF0BA327651F}"/>
    <cellStyle name="20% - Accent6 4 2 6 3 2" xfId="14896" xr:uid="{510F11C8-382E-4CD6-A4FA-9DC684E38B2F}"/>
    <cellStyle name="20% - Accent6 4 2 6 3 2 2" xfId="14897" xr:uid="{52C7AC1F-0667-4D0C-856B-AB23DD0EEFBC}"/>
    <cellStyle name="20% - Accent6 4 2 6 3 3" xfId="14898" xr:uid="{D4DCC2D9-67AD-40C8-A28E-EF2C6CCBD805}"/>
    <cellStyle name="20% - Accent6 4 2 6 4" xfId="14899" xr:uid="{DDF19256-17C4-4E1C-A1C0-149C140CD52B}"/>
    <cellStyle name="20% - Accent6 4 2 6 4 2" xfId="14900" xr:uid="{EA37AAAD-2981-40BC-860C-D8C728735FEC}"/>
    <cellStyle name="20% - Accent6 4 2 6 5" xfId="14901" xr:uid="{2A4008ED-89EF-4B1D-AA0A-CFAFE2030CB7}"/>
    <cellStyle name="20% - Accent6 4 2 7" xfId="14902" xr:uid="{04D654CE-5FB7-4547-B69C-BC48EB3B43FB}"/>
    <cellStyle name="20% - Accent6 4 2 7 2" xfId="14903" xr:uid="{264F9704-5F35-42CB-8777-4F96114BC526}"/>
    <cellStyle name="20% - Accent6 4 2 7 2 2" xfId="14904" xr:uid="{2116431D-6021-4969-8250-D7E3C2A3241F}"/>
    <cellStyle name="20% - Accent6 4 2 7 2 2 2" xfId="14905" xr:uid="{A5AFF56D-FF1F-4080-B27D-A255CFF7D9DE}"/>
    <cellStyle name="20% - Accent6 4 2 7 2 2 2 2" xfId="14906" xr:uid="{EE014DB0-FF84-4A1B-9752-53CAEF0D888A}"/>
    <cellStyle name="20% - Accent6 4 2 7 2 2 3" xfId="14907" xr:uid="{0D9AF030-51AE-4C39-BFA3-D09DB2747B56}"/>
    <cellStyle name="20% - Accent6 4 2 7 2 3" xfId="14908" xr:uid="{306D7964-9418-4550-9FDC-A7BB2C31B109}"/>
    <cellStyle name="20% - Accent6 4 2 7 2 3 2" xfId="14909" xr:uid="{3DDE64C7-431F-43AB-897F-B1463401285F}"/>
    <cellStyle name="20% - Accent6 4 2 7 2 4" xfId="14910" xr:uid="{191AEC48-AC15-47D8-872B-08B664DD2251}"/>
    <cellStyle name="20% - Accent6 4 2 7 3" xfId="14911" xr:uid="{8EAD7505-AA52-4956-8706-A22C236ACDA0}"/>
    <cellStyle name="20% - Accent6 4 2 7 3 2" xfId="14912" xr:uid="{70B3E952-3094-4B15-9C3F-15F2B7116C8E}"/>
    <cellStyle name="20% - Accent6 4 2 7 3 2 2" xfId="14913" xr:uid="{07DF9DE4-8641-4ABF-9FE1-287EBF5807E3}"/>
    <cellStyle name="20% - Accent6 4 2 7 3 3" xfId="14914" xr:uid="{8308911C-FBB1-44DB-9648-5D4CA16A4833}"/>
    <cellStyle name="20% - Accent6 4 2 7 4" xfId="14915" xr:uid="{CF1124DC-7303-4E69-B1B2-FD537E898E5E}"/>
    <cellStyle name="20% - Accent6 4 2 7 4 2" xfId="14916" xr:uid="{B528AF46-179E-4015-9706-F2C0287042BF}"/>
    <cellStyle name="20% - Accent6 4 2 7 5" xfId="14917" xr:uid="{92C95C7C-C0EE-46EB-9E44-0FB506E65943}"/>
    <cellStyle name="20% - Accent6 4 2 8" xfId="14918" xr:uid="{C99BF9AE-2D4B-4C11-9F30-E130CA6EE5BD}"/>
    <cellStyle name="20% - Accent6 4 2 8 2" xfId="14919" xr:uid="{20642B7F-520E-4396-B9B3-3FF8A66EDC4F}"/>
    <cellStyle name="20% - Accent6 4 2 8 2 2" xfId="14920" xr:uid="{C31258C6-80AC-4CF4-B2ED-57EC317EDC86}"/>
    <cellStyle name="20% - Accent6 4 2 8 2 2 2" xfId="14921" xr:uid="{5E69F812-6702-4BC1-A759-F5014A18D5CE}"/>
    <cellStyle name="20% - Accent6 4 2 8 2 2 2 2" xfId="14922" xr:uid="{1CB3681F-B9B9-41D2-B0BF-85474D4BA8FE}"/>
    <cellStyle name="20% - Accent6 4 2 8 2 2 3" xfId="14923" xr:uid="{7E675CFF-A349-4FB4-8895-8F650D22CB4D}"/>
    <cellStyle name="20% - Accent6 4 2 8 2 3" xfId="14924" xr:uid="{907C2AD9-8B34-4213-8AD3-94A69F043CA8}"/>
    <cellStyle name="20% - Accent6 4 2 8 2 3 2" xfId="14925" xr:uid="{63D414DD-FF48-47C0-907D-E2BC62233C09}"/>
    <cellStyle name="20% - Accent6 4 2 8 2 4" xfId="14926" xr:uid="{8255FC45-20B5-4D75-8A41-C6356E31599B}"/>
    <cellStyle name="20% - Accent6 4 2 8 3" xfId="14927" xr:uid="{EC298B3C-BF51-4683-8993-5D6DDC0A7394}"/>
    <cellStyle name="20% - Accent6 4 2 8 3 2" xfId="14928" xr:uid="{E12BF77C-7FC0-4630-A206-F1AED61AFD19}"/>
    <cellStyle name="20% - Accent6 4 2 8 3 2 2" xfId="14929" xr:uid="{EEEBA0E5-8F31-4A70-BC74-EC3FAC8C3E98}"/>
    <cellStyle name="20% - Accent6 4 2 8 3 3" xfId="14930" xr:uid="{41D98372-C109-4ACE-8514-39A760D9A749}"/>
    <cellStyle name="20% - Accent6 4 2 8 4" xfId="14931" xr:uid="{1D8D958F-3F3B-4380-96A4-E23F43AC994A}"/>
    <cellStyle name="20% - Accent6 4 2 8 4 2" xfId="14932" xr:uid="{8B0E5C79-17A9-4FC0-8BAF-D704B69B740C}"/>
    <cellStyle name="20% - Accent6 4 2 8 5" xfId="14933" xr:uid="{A3E5A0E1-A2DD-417A-88A6-6CAFC3DB722B}"/>
    <cellStyle name="20% - Accent6 4 2 9" xfId="14934" xr:uid="{441E3BB4-8B0C-489F-84D5-53016892CF37}"/>
    <cellStyle name="20% - Accent6 4 2 9 2" xfId="14935" xr:uid="{6BB623A5-F8C1-4E25-B73C-E35E43BC9DDF}"/>
    <cellStyle name="20% - Accent6 4 2 9 2 2" xfId="14936" xr:uid="{36FE5C53-D33B-4A62-B860-E4D96FF2C719}"/>
    <cellStyle name="20% - Accent6 4 2 9 2 2 2" xfId="14937" xr:uid="{9BF4B4CD-532D-4856-BA30-609519D06C74}"/>
    <cellStyle name="20% - Accent6 4 2 9 2 2 2 2" xfId="14938" xr:uid="{B2AE3849-CB41-4607-8C28-65AEAFEE3028}"/>
    <cellStyle name="20% - Accent6 4 2 9 2 2 3" xfId="14939" xr:uid="{5E6FE276-1427-40D3-B92A-E5C21CECE720}"/>
    <cellStyle name="20% - Accent6 4 2 9 2 3" xfId="14940" xr:uid="{CEBB62D1-6B45-446E-AC7C-3144B6E31F76}"/>
    <cellStyle name="20% - Accent6 4 2 9 2 3 2" xfId="14941" xr:uid="{0AFDF2FB-A864-4A34-9C50-C166D7B4E1F5}"/>
    <cellStyle name="20% - Accent6 4 2 9 2 4" xfId="14942" xr:uid="{A5471B53-0BEB-41AA-9BAA-5AC4BBC75F1B}"/>
    <cellStyle name="20% - Accent6 4 2 9 3" xfId="14943" xr:uid="{7DEFBA5A-E314-4D8E-80D6-BBF45C856B34}"/>
    <cellStyle name="20% - Accent6 4 2 9 3 2" xfId="14944" xr:uid="{E708E9AE-FE88-4CB9-8204-0B46C305039E}"/>
    <cellStyle name="20% - Accent6 4 2 9 3 2 2" xfId="14945" xr:uid="{2E15EAA0-24BA-4E7B-B55B-A2E1E6169334}"/>
    <cellStyle name="20% - Accent6 4 2 9 3 3" xfId="14946" xr:uid="{2F305268-140E-4112-A3BC-9FD172336A0C}"/>
    <cellStyle name="20% - Accent6 4 2 9 4" xfId="14947" xr:uid="{CE066C94-9B3C-41ED-8C4E-AC0F60421EDE}"/>
    <cellStyle name="20% - Accent6 4 2 9 4 2" xfId="14948" xr:uid="{B520BA5B-1ED4-492E-B33B-3A6877FE0864}"/>
    <cellStyle name="20% - Accent6 4 2 9 5" xfId="14949" xr:uid="{48D1A43A-269E-4C87-9797-A472D9C0CA8C}"/>
    <cellStyle name="20% - Accent6 4 2_Asset Register (new)" xfId="14950" xr:uid="{5EDDFA50-B203-4937-97F3-989B22505845}"/>
    <cellStyle name="20% - Accent6 4 3" xfId="14951" xr:uid="{C251F982-829D-4F1A-9697-664860F88276}"/>
    <cellStyle name="20% - Accent6 4 3 10" xfId="14952" xr:uid="{DBF748E0-A134-4C03-B157-BC3A76623F4A}"/>
    <cellStyle name="20% - Accent6 4 3 10 2" xfId="14953" xr:uid="{35274401-F61C-4FDE-8921-290289733AE5}"/>
    <cellStyle name="20% - Accent6 4 3 11" xfId="14954" xr:uid="{2D257AAB-E0DD-4F09-A25D-1375F3F72CE1}"/>
    <cellStyle name="20% - Accent6 4 3 11 2" xfId="14955" xr:uid="{ECF12861-BB46-4BCA-9B5A-C678A4C92C17}"/>
    <cellStyle name="20% - Accent6 4 3 12" xfId="14956" xr:uid="{CA01478E-FBC5-4E07-8281-E256F4E86A0F}"/>
    <cellStyle name="20% - Accent6 4 3 13" xfId="14957" xr:uid="{D84F428A-034F-4FED-963D-A395438C60A3}"/>
    <cellStyle name="20% - Accent6 4 3 2" xfId="14958" xr:uid="{B4E90949-5A91-4CBA-BB3E-4A56617504A7}"/>
    <cellStyle name="20% - Accent6 4 3 2 2" xfId="14959" xr:uid="{66718BEA-40B2-41A5-9594-C9FEA51A2D55}"/>
    <cellStyle name="20% - Accent6 4 3 2 2 2" xfId="14960" xr:uid="{B785B4EC-8704-448E-8685-3FCED174E2A0}"/>
    <cellStyle name="20% - Accent6 4 3 2 2 2 2" xfId="14961" xr:uid="{6AA9F415-F314-4DEA-8108-52A4CEFC186F}"/>
    <cellStyle name="20% - Accent6 4 3 2 2 2 2 2" xfId="14962" xr:uid="{1FD84516-C2FF-4939-B8B4-B6AFCE3C7FA5}"/>
    <cellStyle name="20% - Accent6 4 3 2 2 2 2 2 2" xfId="14963" xr:uid="{50278B6B-A06C-4AFC-A32E-4AC0D53B2F83}"/>
    <cellStyle name="20% - Accent6 4 3 2 2 2 2 3" xfId="14964" xr:uid="{875A57FC-2C06-4B15-9419-DD04EDA6C92D}"/>
    <cellStyle name="20% - Accent6 4 3 2 2 2 3" xfId="14965" xr:uid="{BB5B7A1C-76C7-4A74-BC8E-9DC95B2A9EC1}"/>
    <cellStyle name="20% - Accent6 4 3 2 2 2 3 2" xfId="14966" xr:uid="{59B3C521-F81C-4D31-A11B-793B59CA2C67}"/>
    <cellStyle name="20% - Accent6 4 3 2 2 2 4" xfId="14967" xr:uid="{D0C03166-2838-4853-B922-52DB0AC6F90E}"/>
    <cellStyle name="20% - Accent6 4 3 2 2 2 4 2" xfId="14968" xr:uid="{99118238-AF5A-4C83-B1C7-EEF8BED9053A}"/>
    <cellStyle name="20% - Accent6 4 3 2 2 2 5" xfId="14969" xr:uid="{9EBDA23C-519F-42D4-B303-D9203A016A77}"/>
    <cellStyle name="20% - Accent6 4 3 2 2 2 6" xfId="14970" xr:uid="{C9B6E23D-E13E-43A9-B52F-0F406549CEFF}"/>
    <cellStyle name="20% - Accent6 4 3 2 2 3" xfId="14971" xr:uid="{F6B1AA57-C556-4626-BEF6-35ED6E95CA55}"/>
    <cellStyle name="20% - Accent6 4 3 2 2 3 2" xfId="14972" xr:uid="{3060E0FF-FFE8-4CF6-8423-F1ED32775364}"/>
    <cellStyle name="20% - Accent6 4 3 2 2 3 2 2" xfId="14973" xr:uid="{BFE737E0-0FFA-4270-9AB4-B20B1410858A}"/>
    <cellStyle name="20% - Accent6 4 3 2 2 3 3" xfId="14974" xr:uid="{2B92FF62-6315-4768-B0E5-6C406B649195}"/>
    <cellStyle name="20% - Accent6 4 3 2 2 4" xfId="14975" xr:uid="{8140BD5A-C564-43DC-9AC6-07F97E2EE6C8}"/>
    <cellStyle name="20% - Accent6 4 3 2 2 4 2" xfId="14976" xr:uid="{572C824C-2230-4B82-B80F-DCBEEC3CF6F8}"/>
    <cellStyle name="20% - Accent6 4 3 2 2 5" xfId="14977" xr:uid="{B4B3D818-F9EF-4788-B841-850DC408643C}"/>
    <cellStyle name="20% - Accent6 4 3 2 2 5 2" xfId="14978" xr:uid="{23A98A38-7E41-466E-AA6D-27A8748EC763}"/>
    <cellStyle name="20% - Accent6 4 3 2 2 6" xfId="14979" xr:uid="{39C1099D-8331-4257-A0B9-981ACE8D18AC}"/>
    <cellStyle name="20% - Accent6 4 3 2 2 7" xfId="14980" xr:uid="{C29E1AD4-3BF5-44AD-8000-55892A8138FA}"/>
    <cellStyle name="20% - Accent6 4 3 2 3" xfId="14981" xr:uid="{8B76F299-0B11-4C7C-B820-1FDFAE673F93}"/>
    <cellStyle name="20% - Accent6 4 3 2 3 2" xfId="14982" xr:uid="{4CA02759-0F9B-492C-B363-C0741F00403C}"/>
    <cellStyle name="20% - Accent6 4 3 2 3 2 2" xfId="14983" xr:uid="{18052B31-484F-4178-8D84-213B38AA20AF}"/>
    <cellStyle name="20% - Accent6 4 3 2 3 2 2 2" xfId="14984" xr:uid="{285A98EE-8FFD-461F-A6C3-E0E152E3E705}"/>
    <cellStyle name="20% - Accent6 4 3 2 3 2 2 2 2" xfId="14985" xr:uid="{8714A940-4FE7-439E-83E9-3B6023CD001A}"/>
    <cellStyle name="20% - Accent6 4 3 2 3 2 2 3" xfId="14986" xr:uid="{066BA54E-58E4-4201-9A81-0B9DA9898B48}"/>
    <cellStyle name="20% - Accent6 4 3 2 3 2 3" xfId="14987" xr:uid="{BF911193-39F5-4B8D-BACA-6A87DD43CB77}"/>
    <cellStyle name="20% - Accent6 4 3 2 3 2 3 2" xfId="14988" xr:uid="{D3432166-937F-4C42-BF06-212028CA6DB2}"/>
    <cellStyle name="20% - Accent6 4 3 2 3 2 4" xfId="14989" xr:uid="{E55CE980-7011-4308-8AFE-24DF5D34CCE2}"/>
    <cellStyle name="20% - Accent6 4 3 2 3 3" xfId="14990" xr:uid="{27F08F20-9F8F-4CAB-99D8-3F68E2682B20}"/>
    <cellStyle name="20% - Accent6 4 3 2 3 3 2" xfId="14991" xr:uid="{D6AF8083-4FF8-4077-A2EB-CDAA8178FF89}"/>
    <cellStyle name="20% - Accent6 4 3 2 3 3 2 2" xfId="14992" xr:uid="{6B785DA8-C777-45F3-B7D1-BE40E4A0970C}"/>
    <cellStyle name="20% - Accent6 4 3 2 3 3 3" xfId="14993" xr:uid="{CF49D850-FE8A-4A0F-84F7-E644D2036839}"/>
    <cellStyle name="20% - Accent6 4 3 2 3 4" xfId="14994" xr:uid="{F8D1AEBC-E324-4EE1-971B-8251C76A006A}"/>
    <cellStyle name="20% - Accent6 4 3 2 3 4 2" xfId="14995" xr:uid="{DCC084AC-F2C5-4563-9ACF-23738BF267E0}"/>
    <cellStyle name="20% - Accent6 4 3 2 3 5" xfId="14996" xr:uid="{AAC3246F-946C-4529-8173-07C0855FFF8C}"/>
    <cellStyle name="20% - Accent6 4 3 2 3 5 2" xfId="14997" xr:uid="{D1D5A874-1260-4837-88F9-96396ADE9B77}"/>
    <cellStyle name="20% - Accent6 4 3 2 3 6" xfId="14998" xr:uid="{09F4E957-08AA-4E79-A78A-15CEEC0E0F42}"/>
    <cellStyle name="20% - Accent6 4 3 2 3 7" xfId="14999" xr:uid="{740A2EA3-7984-4E2A-9016-42FC8A15B470}"/>
    <cellStyle name="20% - Accent6 4 3 2 4" xfId="15000" xr:uid="{71C2EC9F-9158-4186-BEA5-332BDF4E820E}"/>
    <cellStyle name="20% - Accent6 4 3 2 4 2" xfId="15001" xr:uid="{DA2DD363-7F24-447E-9B97-BA04AAA9D8F0}"/>
    <cellStyle name="20% - Accent6 4 3 2 4 2 2" xfId="15002" xr:uid="{6B98277F-1C48-4E20-84D8-8C40D6FB770B}"/>
    <cellStyle name="20% - Accent6 4 3 2 4 2 2 2" xfId="15003" xr:uid="{0A57EC5C-291A-4D60-910A-3E4740B3B4D9}"/>
    <cellStyle name="20% - Accent6 4 3 2 4 2 3" xfId="15004" xr:uid="{BCCCB32B-42F1-48F2-A5D2-95AB180B6240}"/>
    <cellStyle name="20% - Accent6 4 3 2 4 3" xfId="15005" xr:uid="{911EE239-6813-433F-BCFE-6C23C5D26E98}"/>
    <cellStyle name="20% - Accent6 4 3 2 4 3 2" xfId="15006" xr:uid="{78430E60-0D88-4DFA-9ADB-9A471727DF3B}"/>
    <cellStyle name="20% - Accent6 4 3 2 4 4" xfId="15007" xr:uid="{5B0FCEF6-1ED9-4952-820D-B1CA89A0B5FA}"/>
    <cellStyle name="20% - Accent6 4 3 2 5" xfId="15008" xr:uid="{57624E5A-1544-45D7-AD3F-5047E4FD1487}"/>
    <cellStyle name="20% - Accent6 4 3 2 5 2" xfId="15009" xr:uid="{14E8034E-9C8F-4694-B206-AA91112C24E0}"/>
    <cellStyle name="20% - Accent6 4 3 2 5 2 2" xfId="15010" xr:uid="{C1C361AF-54BC-463F-BCBA-279731674B9B}"/>
    <cellStyle name="20% - Accent6 4 3 2 5 3" xfId="15011" xr:uid="{09A62189-C2DA-4C0F-BC8E-7701C864E440}"/>
    <cellStyle name="20% - Accent6 4 3 2 6" xfId="15012" xr:uid="{435B9FF7-64A6-41B0-B6E4-AE4BBD816EDB}"/>
    <cellStyle name="20% - Accent6 4 3 2 6 2" xfId="15013" xr:uid="{BA193CA7-C8EB-429D-BE5B-69A7B579C7D0}"/>
    <cellStyle name="20% - Accent6 4 3 2 7" xfId="15014" xr:uid="{7EED001F-5C4B-4AF0-8798-57B8AFB21EDF}"/>
    <cellStyle name="20% - Accent6 4 3 2 7 2" xfId="15015" xr:uid="{B3A47197-F790-4D68-8CBA-F89A88584846}"/>
    <cellStyle name="20% - Accent6 4 3 2 8" xfId="15016" xr:uid="{B7C52E3A-8965-4E6D-A95A-E0C749981E36}"/>
    <cellStyle name="20% - Accent6 4 3 2 9" xfId="15017" xr:uid="{CAB7D76D-D563-4CF9-94A9-5C247112784E}"/>
    <cellStyle name="20% - Accent6 4 3 3" xfId="15018" xr:uid="{C005DDB7-3B19-4EC6-A54C-8000CA7787A7}"/>
    <cellStyle name="20% - Accent6 4 3 3 2" xfId="15019" xr:uid="{CEACF5B0-FAEB-4552-BFF3-8AC017EFA739}"/>
    <cellStyle name="20% - Accent6 4 3 3 2 2" xfId="15020" xr:uid="{FDA345BE-6148-42C0-80FD-1BB410A86E43}"/>
    <cellStyle name="20% - Accent6 4 3 3 2 2 2" xfId="15021" xr:uid="{BFB6BAA5-7ABB-40F5-8532-7C5D4EA99FCF}"/>
    <cellStyle name="20% - Accent6 4 3 3 2 2 2 2" xfId="15022" xr:uid="{B3E8EBCD-8834-451B-A6D5-1485F511D49B}"/>
    <cellStyle name="20% - Accent6 4 3 3 2 2 2 2 2" xfId="15023" xr:uid="{530F78A0-67B3-40CD-901F-FFF09D2214B8}"/>
    <cellStyle name="20% - Accent6 4 3 3 2 2 2 3" xfId="15024" xr:uid="{D2F4B872-FF4E-4748-BF08-300EB493C953}"/>
    <cellStyle name="20% - Accent6 4 3 3 2 2 3" xfId="15025" xr:uid="{CA70F95B-48E1-48DB-93B1-D16B6F452E1E}"/>
    <cellStyle name="20% - Accent6 4 3 3 2 2 3 2" xfId="15026" xr:uid="{6AD76B90-D02F-4C40-8EDA-6727E24F9066}"/>
    <cellStyle name="20% - Accent6 4 3 3 2 2 4" xfId="15027" xr:uid="{F75D084C-B5FF-47FD-9E8D-EDE484F2C10E}"/>
    <cellStyle name="20% - Accent6 4 3 3 2 3" xfId="15028" xr:uid="{929C4D0B-929B-4BDF-B2C9-26BC5D5AACC6}"/>
    <cellStyle name="20% - Accent6 4 3 3 2 3 2" xfId="15029" xr:uid="{2EB9A1FF-5319-4F50-BC64-C77BCBAEA7DD}"/>
    <cellStyle name="20% - Accent6 4 3 3 2 3 2 2" xfId="15030" xr:uid="{F8519361-42A2-4E89-B40F-B603BCC6C239}"/>
    <cellStyle name="20% - Accent6 4 3 3 2 3 3" xfId="15031" xr:uid="{34CE199C-3556-4E53-9CB7-2DD851D342DA}"/>
    <cellStyle name="20% - Accent6 4 3 3 2 4" xfId="15032" xr:uid="{DCB1032F-B434-4364-B9DC-23503BFA36DE}"/>
    <cellStyle name="20% - Accent6 4 3 3 2 4 2" xfId="15033" xr:uid="{65355F68-FEDC-4471-91DC-46075E74330D}"/>
    <cellStyle name="20% - Accent6 4 3 3 2 5" xfId="15034" xr:uid="{FED42E54-DB72-4CE7-A2DE-EF7AB75CE482}"/>
    <cellStyle name="20% - Accent6 4 3 3 2 5 2" xfId="15035" xr:uid="{A53283E5-6847-4C75-84CE-247B8C856EB9}"/>
    <cellStyle name="20% - Accent6 4 3 3 2 6" xfId="15036" xr:uid="{1BC1289D-B9ED-411B-9187-6498D7EA6CDA}"/>
    <cellStyle name="20% - Accent6 4 3 3 2 7" xfId="15037" xr:uid="{96EFF918-FD3D-4F89-8833-73B84DBAC661}"/>
    <cellStyle name="20% - Accent6 4 3 3 3" xfId="15038" xr:uid="{FF79C890-E83E-4DA0-B8A7-E92F40CA20BE}"/>
    <cellStyle name="20% - Accent6 4 3 3 3 2" xfId="15039" xr:uid="{24C3FAFE-3D46-44C0-94A8-E5ECF7235404}"/>
    <cellStyle name="20% - Accent6 4 3 3 3 2 2" xfId="15040" xr:uid="{24D9A55F-AD32-4368-BE3D-4E002B830696}"/>
    <cellStyle name="20% - Accent6 4 3 3 3 2 2 2" xfId="15041" xr:uid="{FAE8B935-B6A8-49A6-A3A4-DB486F10CEB3}"/>
    <cellStyle name="20% - Accent6 4 3 3 3 2 2 2 2" xfId="15042" xr:uid="{7B45B031-1D26-42D2-A2CB-73992F9E46B0}"/>
    <cellStyle name="20% - Accent6 4 3 3 3 2 2 3" xfId="15043" xr:uid="{BCBCAB4D-024C-4901-8746-5EDC49BCE946}"/>
    <cellStyle name="20% - Accent6 4 3 3 3 2 3" xfId="15044" xr:uid="{2AEE849B-EDD4-47BE-80FB-AE49A1678EA9}"/>
    <cellStyle name="20% - Accent6 4 3 3 3 2 3 2" xfId="15045" xr:uid="{7E395B12-4AFE-4CE0-92AC-AAC37D5B9DB9}"/>
    <cellStyle name="20% - Accent6 4 3 3 3 2 4" xfId="15046" xr:uid="{2CC2CC81-919B-4DF7-B8AC-0EF6A2CB8503}"/>
    <cellStyle name="20% - Accent6 4 3 3 3 3" xfId="15047" xr:uid="{09319711-5D28-4FEC-B7AE-602419E03E15}"/>
    <cellStyle name="20% - Accent6 4 3 3 3 3 2" xfId="15048" xr:uid="{BFD62326-CB5F-4DEF-975C-733F6F4E7738}"/>
    <cellStyle name="20% - Accent6 4 3 3 3 3 2 2" xfId="15049" xr:uid="{E8B42421-B696-4B23-999E-7AB13C7164C6}"/>
    <cellStyle name="20% - Accent6 4 3 3 3 3 3" xfId="15050" xr:uid="{59555AD4-9C29-4633-A20E-CB972F9BAF68}"/>
    <cellStyle name="20% - Accent6 4 3 3 3 4" xfId="15051" xr:uid="{D3C0E7CB-ED6C-4EA1-8DAD-79BDBF734C41}"/>
    <cellStyle name="20% - Accent6 4 3 3 3 4 2" xfId="15052" xr:uid="{473E62BC-F7A9-40E3-BC19-689D7CB5D5BC}"/>
    <cellStyle name="20% - Accent6 4 3 3 3 5" xfId="15053" xr:uid="{A237F3FB-5C5F-42A9-8365-86FED040F0C8}"/>
    <cellStyle name="20% - Accent6 4 3 3 4" xfId="15054" xr:uid="{87A35B7A-AD84-4D25-A83A-4C94104F42FD}"/>
    <cellStyle name="20% - Accent6 4 3 3 4 2" xfId="15055" xr:uid="{D37F7C11-A338-4D3F-B2F3-DA503E87DAE5}"/>
    <cellStyle name="20% - Accent6 4 3 3 4 2 2" xfId="15056" xr:uid="{DA07DFE7-A887-43B5-A3BA-A512C0CF17CF}"/>
    <cellStyle name="20% - Accent6 4 3 3 4 2 2 2" xfId="15057" xr:uid="{0F5F8E53-ECCF-493A-BAA6-4F0B6E7647DA}"/>
    <cellStyle name="20% - Accent6 4 3 3 4 2 3" xfId="15058" xr:uid="{3CB7D8B7-DB81-4D03-9E08-A6D7F591889A}"/>
    <cellStyle name="20% - Accent6 4 3 3 4 3" xfId="15059" xr:uid="{03E750D4-9418-4173-B067-880860BB1C68}"/>
    <cellStyle name="20% - Accent6 4 3 3 4 3 2" xfId="15060" xr:uid="{37557D69-E8A8-4571-B8E9-CD98F9B85C79}"/>
    <cellStyle name="20% - Accent6 4 3 3 4 4" xfId="15061" xr:uid="{FDDC70D9-0C61-4A58-9075-FEBEDB7B5DA2}"/>
    <cellStyle name="20% - Accent6 4 3 3 5" xfId="15062" xr:uid="{03F72426-543D-48A9-8817-960660DEC036}"/>
    <cellStyle name="20% - Accent6 4 3 3 5 2" xfId="15063" xr:uid="{9E9BD6B6-9A56-4968-AE50-42E5F5ADEA25}"/>
    <cellStyle name="20% - Accent6 4 3 3 5 2 2" xfId="15064" xr:uid="{7DC0A8F5-5E87-46BD-BD4C-93EEA14A03AA}"/>
    <cellStyle name="20% - Accent6 4 3 3 5 3" xfId="15065" xr:uid="{F07905DA-2259-42B5-A910-4B0D5AFD9988}"/>
    <cellStyle name="20% - Accent6 4 3 3 6" xfId="15066" xr:uid="{D48AEA6D-5720-43A0-93E9-267161736C9F}"/>
    <cellStyle name="20% - Accent6 4 3 3 6 2" xfId="15067" xr:uid="{53F995AC-EE23-4221-902E-6F6D5B402E2D}"/>
    <cellStyle name="20% - Accent6 4 3 3 7" xfId="15068" xr:uid="{37986186-52DD-41BD-8F85-02CC154D5439}"/>
    <cellStyle name="20% - Accent6 4 3 3 7 2" xfId="15069" xr:uid="{425659EE-70E6-458E-81CC-174A205948C1}"/>
    <cellStyle name="20% - Accent6 4 3 3 8" xfId="15070" xr:uid="{B48BCA00-4FCC-427C-8D81-9606255CE042}"/>
    <cellStyle name="20% - Accent6 4 3 3 9" xfId="15071" xr:uid="{3842F2EB-433C-433B-873F-FD2FF184CB2B}"/>
    <cellStyle name="20% - Accent6 4 3 4" xfId="15072" xr:uid="{B0860B74-65A3-496A-AE0D-B5E571E8C566}"/>
    <cellStyle name="20% - Accent6 4 3 4 2" xfId="15073" xr:uid="{1BABF5AC-C6C8-468D-ABB8-071E9A095322}"/>
    <cellStyle name="20% - Accent6 4 3 4 2 2" xfId="15074" xr:uid="{271C9F3C-C649-4D99-8EB0-EEA81B80A9D9}"/>
    <cellStyle name="20% - Accent6 4 3 4 2 2 2" xfId="15075" xr:uid="{F361EB7E-599E-4908-A46B-1B837C0553C1}"/>
    <cellStyle name="20% - Accent6 4 3 4 2 2 2 2" xfId="15076" xr:uid="{37580916-0A45-40AA-A513-F10DCD7810FC}"/>
    <cellStyle name="20% - Accent6 4 3 4 2 2 3" xfId="15077" xr:uid="{5EAA067E-C4FE-49AE-BB4E-93AC531E31B1}"/>
    <cellStyle name="20% - Accent6 4 3 4 2 3" xfId="15078" xr:uid="{D6938F45-B81B-4EB9-920B-6B950AE91F2A}"/>
    <cellStyle name="20% - Accent6 4 3 4 2 3 2" xfId="15079" xr:uid="{B5791B42-F372-4B90-89AE-3EDE3CCCEC2D}"/>
    <cellStyle name="20% - Accent6 4 3 4 2 4" xfId="15080" xr:uid="{973573EB-2D73-425F-98BF-B3A76C6BECE7}"/>
    <cellStyle name="20% - Accent6 4 3 4 3" xfId="15081" xr:uid="{1331924F-30A7-4D1A-94E1-A43A92BEF59D}"/>
    <cellStyle name="20% - Accent6 4 3 4 3 2" xfId="15082" xr:uid="{E2B74A4A-7980-4023-917E-FCB7B7915E72}"/>
    <cellStyle name="20% - Accent6 4 3 4 3 2 2" xfId="15083" xr:uid="{6045C38B-6EFB-4274-A0DF-8FC0BA7C84D2}"/>
    <cellStyle name="20% - Accent6 4 3 4 3 3" xfId="15084" xr:uid="{0E484D2B-E1A0-45DC-AE5C-6ED51DC512E5}"/>
    <cellStyle name="20% - Accent6 4 3 4 4" xfId="15085" xr:uid="{CC7774DE-6A80-4D8C-A770-D57B45D873DC}"/>
    <cellStyle name="20% - Accent6 4 3 4 4 2" xfId="15086" xr:uid="{366980AF-89A2-4102-897E-B41C28798120}"/>
    <cellStyle name="20% - Accent6 4 3 4 5" xfId="15087" xr:uid="{0A994FA1-B728-4CA9-8E41-4173CCE94EFA}"/>
    <cellStyle name="20% - Accent6 4 3 4 5 2" xfId="15088" xr:uid="{56406F49-AD36-49D1-9930-4D359F70C9C2}"/>
    <cellStyle name="20% - Accent6 4 3 4 6" xfId="15089" xr:uid="{6C1A5FBA-A50E-4EF7-89A1-049D529E2ABA}"/>
    <cellStyle name="20% - Accent6 4 3 4 7" xfId="15090" xr:uid="{73340EC9-5D1D-4AC7-A92B-E8371084A365}"/>
    <cellStyle name="20% - Accent6 4 3 5" xfId="15091" xr:uid="{D297BD33-6FBE-4AD5-875F-1B7A7C37FE31}"/>
    <cellStyle name="20% - Accent6 4 3 5 2" xfId="15092" xr:uid="{B27371D2-3083-4646-8BF3-D664E93F3C6B}"/>
    <cellStyle name="20% - Accent6 4 3 5 2 2" xfId="15093" xr:uid="{C2484AC2-4595-48A2-B4E5-776D73D52AB1}"/>
    <cellStyle name="20% - Accent6 4 3 5 2 2 2" xfId="15094" xr:uid="{9CB3572D-538E-47C5-96BD-8870B1AC6686}"/>
    <cellStyle name="20% - Accent6 4 3 5 2 2 2 2" xfId="15095" xr:uid="{4E7316A2-5783-4665-8B70-2626192D80F8}"/>
    <cellStyle name="20% - Accent6 4 3 5 2 2 3" xfId="15096" xr:uid="{E084DE02-EEBF-4728-97D4-D1F53808A8DF}"/>
    <cellStyle name="20% - Accent6 4 3 5 2 3" xfId="15097" xr:uid="{DEE0384E-ED2A-44AF-9CD0-15BD42C7A6C9}"/>
    <cellStyle name="20% - Accent6 4 3 5 2 3 2" xfId="15098" xr:uid="{08F37FD3-B7DC-4B0E-86A0-92065FA02888}"/>
    <cellStyle name="20% - Accent6 4 3 5 2 4" xfId="15099" xr:uid="{A025988C-D637-4BFE-938D-12EBE9B744D1}"/>
    <cellStyle name="20% - Accent6 4 3 5 3" xfId="15100" xr:uid="{6EA0F733-2A80-4DFB-A3A0-A971A7173DD0}"/>
    <cellStyle name="20% - Accent6 4 3 5 3 2" xfId="15101" xr:uid="{8E5B9A9A-B8D5-4222-A2FB-FD5810448664}"/>
    <cellStyle name="20% - Accent6 4 3 5 3 2 2" xfId="15102" xr:uid="{084D6080-8177-48F9-A8CA-064FB1D20F77}"/>
    <cellStyle name="20% - Accent6 4 3 5 3 3" xfId="15103" xr:uid="{C5622164-9287-47D0-89C5-82C604B25B38}"/>
    <cellStyle name="20% - Accent6 4 3 5 4" xfId="15104" xr:uid="{B0257B89-EE4A-40CC-9D4C-CF9346875906}"/>
    <cellStyle name="20% - Accent6 4 3 5 4 2" xfId="15105" xr:uid="{8BEA78E0-4D52-4B57-B6B9-9DDCA378B9E8}"/>
    <cellStyle name="20% - Accent6 4 3 5 5" xfId="15106" xr:uid="{95FB56E9-8CC4-43A4-9B84-FA81256423AE}"/>
    <cellStyle name="20% - Accent6 4 3 6" xfId="15107" xr:uid="{9639FB29-E7CF-4738-B90F-28C3265E4D65}"/>
    <cellStyle name="20% - Accent6 4 3 6 2" xfId="15108" xr:uid="{ED65890B-95A5-450A-A167-BD3581ECDEFB}"/>
    <cellStyle name="20% - Accent6 4 3 6 2 2" xfId="15109" xr:uid="{74388E34-5E75-4C06-B3EC-5EE9284C4B57}"/>
    <cellStyle name="20% - Accent6 4 3 6 2 2 2" xfId="15110" xr:uid="{CF8CE9FE-7283-43CE-A052-527ACBC32960}"/>
    <cellStyle name="20% - Accent6 4 3 6 2 2 2 2" xfId="15111" xr:uid="{CDE28D69-6587-4CBF-80FE-ECFEA31B194F}"/>
    <cellStyle name="20% - Accent6 4 3 6 2 2 3" xfId="15112" xr:uid="{9FA43B33-27A8-4C72-8139-026288F7D8A0}"/>
    <cellStyle name="20% - Accent6 4 3 6 2 3" xfId="15113" xr:uid="{6ECF9634-A5F2-4BD1-AF5C-B417B52A8D7C}"/>
    <cellStyle name="20% - Accent6 4 3 6 2 3 2" xfId="15114" xr:uid="{9AF69178-F65C-4A0E-B455-CDD612146983}"/>
    <cellStyle name="20% - Accent6 4 3 6 2 4" xfId="15115" xr:uid="{058171CF-EE83-4C04-B666-87D3E8D31BC2}"/>
    <cellStyle name="20% - Accent6 4 3 6 3" xfId="15116" xr:uid="{E485B510-BD1D-4CDD-AC5B-720DE190A161}"/>
    <cellStyle name="20% - Accent6 4 3 6 3 2" xfId="15117" xr:uid="{6CC1C5B5-3A3A-4FCF-994E-064DFEC403CB}"/>
    <cellStyle name="20% - Accent6 4 3 6 3 2 2" xfId="15118" xr:uid="{0EFAB4E7-B770-45D6-9B51-0E508EBD7713}"/>
    <cellStyle name="20% - Accent6 4 3 6 3 3" xfId="15119" xr:uid="{96AEC8D5-66C5-4159-A5AB-8D290A746615}"/>
    <cellStyle name="20% - Accent6 4 3 6 4" xfId="15120" xr:uid="{B99E271C-B582-4EF3-A656-E63EFFA1886A}"/>
    <cellStyle name="20% - Accent6 4 3 6 4 2" xfId="15121" xr:uid="{EA700A53-A4A3-413F-B842-CBA401D74BC0}"/>
    <cellStyle name="20% - Accent6 4 3 6 5" xfId="15122" xr:uid="{46CD523A-5FFC-4026-BCD1-E294CF5B84CC}"/>
    <cellStyle name="20% - Accent6 4 3 7" xfId="15123" xr:uid="{36E53CB7-909C-48A9-99A6-1321290E8294}"/>
    <cellStyle name="20% - Accent6 4 3 7 2" xfId="15124" xr:uid="{C5ECFD31-5EED-46B1-8F71-FF1FA30136B9}"/>
    <cellStyle name="20% - Accent6 4 3 7 2 2" xfId="15125" xr:uid="{47344681-A54C-4457-969E-51070C23F549}"/>
    <cellStyle name="20% - Accent6 4 3 7 2 2 2" xfId="15126" xr:uid="{D756EEA4-9C87-42B2-89FF-0692F34C26F3}"/>
    <cellStyle name="20% - Accent6 4 3 7 2 2 2 2" xfId="15127" xr:uid="{66874686-CADE-42E8-AA38-1961AD120C87}"/>
    <cellStyle name="20% - Accent6 4 3 7 2 2 3" xfId="15128" xr:uid="{EE09572B-FD47-4196-BCCE-6F7A45676EF6}"/>
    <cellStyle name="20% - Accent6 4 3 7 2 3" xfId="15129" xr:uid="{576B3139-D247-45EA-BB9C-5AFDB865970E}"/>
    <cellStyle name="20% - Accent6 4 3 7 2 3 2" xfId="15130" xr:uid="{4E042400-94FD-4A74-A374-8556D06CD2E1}"/>
    <cellStyle name="20% - Accent6 4 3 7 2 4" xfId="15131" xr:uid="{279881AE-C9F2-4B6A-A7C4-56FEBD3A0E4B}"/>
    <cellStyle name="20% - Accent6 4 3 7 3" xfId="15132" xr:uid="{0D3E8812-C862-46DB-B07B-85C77AEE70E1}"/>
    <cellStyle name="20% - Accent6 4 3 7 3 2" xfId="15133" xr:uid="{33A87749-ECEA-4062-8D8B-72BBD91D5230}"/>
    <cellStyle name="20% - Accent6 4 3 7 3 2 2" xfId="15134" xr:uid="{292E21BD-D98F-41CF-A874-2EFA1470DC07}"/>
    <cellStyle name="20% - Accent6 4 3 7 3 3" xfId="15135" xr:uid="{9ADBF7EB-2614-4953-879B-70304592F037}"/>
    <cellStyle name="20% - Accent6 4 3 7 4" xfId="15136" xr:uid="{DA06FC91-FB7F-4B1B-AA79-8B27436F5EEF}"/>
    <cellStyle name="20% - Accent6 4 3 7 4 2" xfId="15137" xr:uid="{FD4E7BB7-A4D3-45EC-8D28-D3A70F57C403}"/>
    <cellStyle name="20% - Accent6 4 3 7 5" xfId="15138" xr:uid="{D5934EA6-5A41-4EE4-83AC-1715DFD06F91}"/>
    <cellStyle name="20% - Accent6 4 3 8" xfId="15139" xr:uid="{65F5163B-7331-4769-995D-D0571703E24C}"/>
    <cellStyle name="20% - Accent6 4 3 8 2" xfId="15140" xr:uid="{A9A32761-A38D-4744-B973-8530B770B7F2}"/>
    <cellStyle name="20% - Accent6 4 3 8 2 2" xfId="15141" xr:uid="{14A7000D-98E2-4CFC-B454-11910EC8C7E4}"/>
    <cellStyle name="20% - Accent6 4 3 8 2 2 2" xfId="15142" xr:uid="{07EDBEA7-D6B0-44A4-993E-50141637B0DC}"/>
    <cellStyle name="20% - Accent6 4 3 8 2 3" xfId="15143" xr:uid="{3E0D83AD-DBD5-4005-B3B7-BDE967041B3F}"/>
    <cellStyle name="20% - Accent6 4 3 8 3" xfId="15144" xr:uid="{FC230088-CD9C-4FDA-ADA2-86BF780A1DCE}"/>
    <cellStyle name="20% - Accent6 4 3 8 3 2" xfId="15145" xr:uid="{6806050E-C597-41AE-84A3-59FD8C5B8064}"/>
    <cellStyle name="20% - Accent6 4 3 8 4" xfId="15146" xr:uid="{CB11A411-C2CF-4FE3-AE5C-D13B54B726BA}"/>
    <cellStyle name="20% - Accent6 4 3 9" xfId="15147" xr:uid="{EE0C5693-F0C1-423A-9B5B-251A546BCE9B}"/>
    <cellStyle name="20% - Accent6 4 3 9 2" xfId="15148" xr:uid="{37F99974-DA99-472B-827F-5BE6202F0F25}"/>
    <cellStyle name="20% - Accent6 4 3 9 2 2" xfId="15149" xr:uid="{6BB24806-F9A1-4720-9024-8D3EA863F960}"/>
    <cellStyle name="20% - Accent6 4 3 9 3" xfId="15150" xr:uid="{7CA926A5-6CA5-4F7C-99A4-3793AA522B2B}"/>
    <cellStyle name="20% - Accent6 4 3_Asset Register (new)" xfId="15151" xr:uid="{BCC490F4-D036-4FFF-9859-C42B9033AE3F}"/>
    <cellStyle name="20% - Accent6 4 4" xfId="15152" xr:uid="{D7A07F9A-8D13-4B46-B608-7BC69EE86270}"/>
    <cellStyle name="20% - Accent6 4 4 10" xfId="15153" xr:uid="{9D3EB417-A013-4CED-8B68-CA0D2A6454C7}"/>
    <cellStyle name="20% - Accent6 4 4 11" xfId="15154" xr:uid="{638BBF25-8831-4B5F-BE22-9B23A14547B2}"/>
    <cellStyle name="20% - Accent6 4 4 2" xfId="15155" xr:uid="{CFBD67AB-C6D4-462C-BD6D-6620E96D75AB}"/>
    <cellStyle name="20% - Accent6 4 4 2 2" xfId="15156" xr:uid="{5C8ED729-51E1-4A39-8FD9-13BAF2F100D4}"/>
    <cellStyle name="20% - Accent6 4 4 2 2 2" xfId="15157" xr:uid="{9D2D7DE4-06BF-4E61-9091-54032A8B28AC}"/>
    <cellStyle name="20% - Accent6 4 4 2 2 2 2" xfId="15158" xr:uid="{BE922C27-67CC-4DF6-B4C6-B995F1E19576}"/>
    <cellStyle name="20% - Accent6 4 4 2 2 2 2 2" xfId="15159" xr:uid="{15C31E87-A909-4DE2-B6D0-A7277205F747}"/>
    <cellStyle name="20% - Accent6 4 4 2 2 2 3" xfId="15160" xr:uid="{DF87C580-5B9F-486F-A1ED-19C63A086F3B}"/>
    <cellStyle name="20% - Accent6 4 4 2 2 3" xfId="15161" xr:uid="{4EC548D4-4CE2-4F3B-86E0-B52A6B4E6652}"/>
    <cellStyle name="20% - Accent6 4 4 2 2 3 2" xfId="15162" xr:uid="{B146E317-A51B-47DD-B833-52B3D5EC78BD}"/>
    <cellStyle name="20% - Accent6 4 4 2 2 4" xfId="15163" xr:uid="{7F06E358-56EC-4F27-ADE4-DE49ECC3EEC3}"/>
    <cellStyle name="20% - Accent6 4 4 2 2 4 2" xfId="15164" xr:uid="{331FB2E3-4D14-4D5F-B46E-9F89A8709498}"/>
    <cellStyle name="20% - Accent6 4 4 2 2 5" xfId="15165" xr:uid="{EA80F4C6-F099-43A1-A5BA-709A7E2CD43F}"/>
    <cellStyle name="20% - Accent6 4 4 2 2 6" xfId="15166" xr:uid="{0C6AE262-A909-488E-A4CD-684B6CC1155C}"/>
    <cellStyle name="20% - Accent6 4 4 2 3" xfId="15167" xr:uid="{2A3A4F07-7965-48AC-A74F-D66D6DEE1618}"/>
    <cellStyle name="20% - Accent6 4 4 2 3 2" xfId="15168" xr:uid="{E8A788BD-36C0-461F-9321-A6F56451964E}"/>
    <cellStyle name="20% - Accent6 4 4 2 3 2 2" xfId="15169" xr:uid="{9956D82A-1CBD-4DAC-9545-138BA82DE8AC}"/>
    <cellStyle name="20% - Accent6 4 4 2 3 3" xfId="15170" xr:uid="{8A439B3D-CFD0-41B7-B6F9-7EE7F9EEA8FE}"/>
    <cellStyle name="20% - Accent6 4 4 2 4" xfId="15171" xr:uid="{38B45E0B-1B0D-4425-91EB-6B223DD1CB7C}"/>
    <cellStyle name="20% - Accent6 4 4 2 4 2" xfId="15172" xr:uid="{8D49A1F6-8323-4077-AF74-7B92DC5ED53A}"/>
    <cellStyle name="20% - Accent6 4 4 2 5" xfId="15173" xr:uid="{36485E3B-AD4A-47CB-942D-5388D655F3CF}"/>
    <cellStyle name="20% - Accent6 4 4 2 5 2" xfId="15174" xr:uid="{ED628908-3434-4267-88E3-77D80C58D474}"/>
    <cellStyle name="20% - Accent6 4 4 2 6" xfId="15175" xr:uid="{296185BB-FFE5-4A0B-A114-01D2B1855207}"/>
    <cellStyle name="20% - Accent6 4 4 2 7" xfId="15176" xr:uid="{B01B24E4-8DA2-490F-AED7-B35BB1DD5F12}"/>
    <cellStyle name="20% - Accent6 4 4 3" xfId="15177" xr:uid="{437DA661-948D-4D02-9834-18D05CC4E07B}"/>
    <cellStyle name="20% - Accent6 4 4 3 2" xfId="15178" xr:uid="{3C5C3604-19BE-432C-B887-2D6FC1CBB12C}"/>
    <cellStyle name="20% - Accent6 4 4 3 2 2" xfId="15179" xr:uid="{F811DA46-D623-47DE-B8F9-200C175B8EE0}"/>
    <cellStyle name="20% - Accent6 4 4 3 2 2 2" xfId="15180" xr:uid="{2F8906F8-129C-4BFD-9889-5AADFCEEF669}"/>
    <cellStyle name="20% - Accent6 4 4 3 2 2 2 2" xfId="15181" xr:uid="{9BF0871C-7C66-4A94-92B3-91125A7F0F82}"/>
    <cellStyle name="20% - Accent6 4 4 3 2 2 3" xfId="15182" xr:uid="{051D9BFD-C09D-4F30-96AF-D6FBC50FA7AD}"/>
    <cellStyle name="20% - Accent6 4 4 3 2 3" xfId="15183" xr:uid="{C4CE3522-FD83-49FE-811D-9140B3FF4E73}"/>
    <cellStyle name="20% - Accent6 4 4 3 2 3 2" xfId="15184" xr:uid="{8D610FB1-07E8-4A35-8C41-6F6975945DD6}"/>
    <cellStyle name="20% - Accent6 4 4 3 2 4" xfId="15185" xr:uid="{F046A3F7-E209-4EDB-83E6-886FB371E6E5}"/>
    <cellStyle name="20% - Accent6 4 4 3 3" xfId="15186" xr:uid="{02BBCBA9-A020-4650-8C26-9FCA30A890AD}"/>
    <cellStyle name="20% - Accent6 4 4 3 3 2" xfId="15187" xr:uid="{9D0EA047-4F9D-457E-AFDF-B76E592EDA43}"/>
    <cellStyle name="20% - Accent6 4 4 3 3 2 2" xfId="15188" xr:uid="{2B7B6F37-8118-4212-9DC3-7BE97220E931}"/>
    <cellStyle name="20% - Accent6 4 4 3 3 3" xfId="15189" xr:uid="{F5EE5097-2622-46CC-9D2F-F39850E70295}"/>
    <cellStyle name="20% - Accent6 4 4 3 4" xfId="15190" xr:uid="{0DA26436-5B57-4AC1-8E33-6DEF39419220}"/>
    <cellStyle name="20% - Accent6 4 4 3 4 2" xfId="15191" xr:uid="{6F7F35C2-C8DD-49BE-88A2-E0FD9B8F1F59}"/>
    <cellStyle name="20% - Accent6 4 4 3 5" xfId="15192" xr:uid="{DCA0FF4B-D0C1-4DE7-B412-90D3AA1B7BF2}"/>
    <cellStyle name="20% - Accent6 4 4 3 5 2" xfId="15193" xr:uid="{EB90EC09-CA70-42D1-9E96-3228F50A0CB8}"/>
    <cellStyle name="20% - Accent6 4 4 3 6" xfId="15194" xr:uid="{1D435846-6C99-4197-BCA3-B41FD95F7CB6}"/>
    <cellStyle name="20% - Accent6 4 4 3 7" xfId="15195" xr:uid="{130CB11E-7801-4565-B681-9BFF622D9F9C}"/>
    <cellStyle name="20% - Accent6 4 4 4" xfId="15196" xr:uid="{3751BC04-CD08-4AFE-9844-C7CB9FA907A6}"/>
    <cellStyle name="20% - Accent6 4 4 4 2" xfId="15197" xr:uid="{000CF0EC-2956-4588-86DA-F64380BDC71F}"/>
    <cellStyle name="20% - Accent6 4 4 4 2 2" xfId="15198" xr:uid="{33E4779B-CFE5-4A2E-A77E-4C65686E54D6}"/>
    <cellStyle name="20% - Accent6 4 4 4 2 2 2" xfId="15199" xr:uid="{40FA11A3-9E8E-46B2-B08A-8E4554AAFA92}"/>
    <cellStyle name="20% - Accent6 4 4 4 2 2 2 2" xfId="15200" xr:uid="{70DC6D69-946A-46C5-BF86-8B57CD6BDED6}"/>
    <cellStyle name="20% - Accent6 4 4 4 2 2 3" xfId="15201" xr:uid="{F9B7CB44-B9D9-4ADF-AC56-34CCA96A1185}"/>
    <cellStyle name="20% - Accent6 4 4 4 2 3" xfId="15202" xr:uid="{6CBB9455-A8D8-4B4B-A098-B490C61BEF16}"/>
    <cellStyle name="20% - Accent6 4 4 4 2 3 2" xfId="15203" xr:uid="{C277D89B-EED6-4F17-B09D-665661228502}"/>
    <cellStyle name="20% - Accent6 4 4 4 2 4" xfId="15204" xr:uid="{B0E33D52-7AB4-4662-AD9A-06D96A47F726}"/>
    <cellStyle name="20% - Accent6 4 4 4 3" xfId="15205" xr:uid="{CCCA9B22-C34D-4F74-8C90-A4CE79C140E2}"/>
    <cellStyle name="20% - Accent6 4 4 4 3 2" xfId="15206" xr:uid="{230E628C-D2C2-4AF2-8647-EDF21B20BFDC}"/>
    <cellStyle name="20% - Accent6 4 4 4 3 2 2" xfId="15207" xr:uid="{4EDAA513-C8EA-4FB1-923D-1F009A608ABE}"/>
    <cellStyle name="20% - Accent6 4 4 4 3 3" xfId="15208" xr:uid="{DA92B105-B967-497D-8685-709F8938E218}"/>
    <cellStyle name="20% - Accent6 4 4 4 4" xfId="15209" xr:uid="{92FD177F-9F52-4C3D-9053-2AB2E80E3E24}"/>
    <cellStyle name="20% - Accent6 4 4 4 4 2" xfId="15210" xr:uid="{7E7F5A02-C890-4FBB-818E-59B2D02D4E3C}"/>
    <cellStyle name="20% - Accent6 4 4 4 5" xfId="15211" xr:uid="{DB6C2DCA-92BF-40A3-AEF0-32657B915B37}"/>
    <cellStyle name="20% - Accent6 4 4 5" xfId="15212" xr:uid="{DF4BEB1E-A44A-406B-BE96-03714F49E116}"/>
    <cellStyle name="20% - Accent6 4 4 5 2" xfId="15213" xr:uid="{72D3CAE8-B3F0-4731-B475-E5B6530E8F13}"/>
    <cellStyle name="20% - Accent6 4 4 5 2 2" xfId="15214" xr:uid="{B569194C-5CAF-48B2-B4FC-1B582A0C7387}"/>
    <cellStyle name="20% - Accent6 4 4 5 2 2 2" xfId="15215" xr:uid="{580DEE58-990C-4AFC-B833-AD5DADFEF496}"/>
    <cellStyle name="20% - Accent6 4 4 5 2 2 2 2" xfId="15216" xr:uid="{6736C6FD-472C-4005-B682-C959890FBEBB}"/>
    <cellStyle name="20% - Accent6 4 4 5 2 2 3" xfId="15217" xr:uid="{AC1FBE78-C579-4875-99AB-0D0A415D4D62}"/>
    <cellStyle name="20% - Accent6 4 4 5 2 3" xfId="15218" xr:uid="{15926131-D46B-45B1-AC87-BF51991970E1}"/>
    <cellStyle name="20% - Accent6 4 4 5 2 3 2" xfId="15219" xr:uid="{DEAD867A-46B3-44AD-88C9-F913765C64BF}"/>
    <cellStyle name="20% - Accent6 4 4 5 2 4" xfId="15220" xr:uid="{A8F3162E-BB4D-4A55-B80B-D8697A7556D2}"/>
    <cellStyle name="20% - Accent6 4 4 5 3" xfId="15221" xr:uid="{42EBF8B1-164B-43AE-8120-C0FC65A611F1}"/>
    <cellStyle name="20% - Accent6 4 4 5 3 2" xfId="15222" xr:uid="{8CA5D381-B7BB-4CCD-BF6A-0F717E6551B0}"/>
    <cellStyle name="20% - Accent6 4 4 5 3 2 2" xfId="15223" xr:uid="{75ED4A26-C367-4532-8E25-557618E2C1CF}"/>
    <cellStyle name="20% - Accent6 4 4 5 3 3" xfId="15224" xr:uid="{FEE2FA83-E34A-4DE5-8897-AA761CAB1BB1}"/>
    <cellStyle name="20% - Accent6 4 4 5 4" xfId="15225" xr:uid="{7255A50A-4C31-41CA-8621-6F46F9D68BC7}"/>
    <cellStyle name="20% - Accent6 4 4 5 4 2" xfId="15226" xr:uid="{E1D66020-BB4E-46A9-97ED-25BC77F663DE}"/>
    <cellStyle name="20% - Accent6 4 4 5 5" xfId="15227" xr:uid="{98F180D7-69D3-4028-978A-193BD895FB2B}"/>
    <cellStyle name="20% - Accent6 4 4 6" xfId="15228" xr:uid="{2B1AE5E6-DFB5-44DB-92D3-F66882B1B546}"/>
    <cellStyle name="20% - Accent6 4 4 6 2" xfId="15229" xr:uid="{C39EC163-C57B-42F0-A3F9-9879959098EF}"/>
    <cellStyle name="20% - Accent6 4 4 6 2 2" xfId="15230" xr:uid="{B2FC2893-A70E-4287-AA07-A2AD77F99D23}"/>
    <cellStyle name="20% - Accent6 4 4 6 2 2 2" xfId="15231" xr:uid="{23668F53-EB6A-4702-8C38-A7C7320E8EAE}"/>
    <cellStyle name="20% - Accent6 4 4 6 2 3" xfId="15232" xr:uid="{000716C9-5805-4178-BAC8-45462C8E2000}"/>
    <cellStyle name="20% - Accent6 4 4 6 3" xfId="15233" xr:uid="{B97C9CBE-079F-4085-A06F-7C879AA0738D}"/>
    <cellStyle name="20% - Accent6 4 4 6 3 2" xfId="15234" xr:uid="{6FC3EAC8-817D-49ED-99DA-25790207D3CD}"/>
    <cellStyle name="20% - Accent6 4 4 6 4" xfId="15235" xr:uid="{787C94E6-3287-4E29-BE43-8684C5F1BD4A}"/>
    <cellStyle name="20% - Accent6 4 4 7" xfId="15236" xr:uid="{AD64A2AD-0B0D-46E5-B1F4-2D39C596BA10}"/>
    <cellStyle name="20% - Accent6 4 4 7 2" xfId="15237" xr:uid="{BC278B5E-C991-4091-A860-3D3BF00B7590}"/>
    <cellStyle name="20% - Accent6 4 4 7 2 2" xfId="15238" xr:uid="{7933CA9C-8FEA-4019-B61D-06D55262F097}"/>
    <cellStyle name="20% - Accent6 4 4 7 3" xfId="15239" xr:uid="{46AA3394-EFF9-402F-92EF-1AA2F692EA82}"/>
    <cellStyle name="20% - Accent6 4 4 8" xfId="15240" xr:uid="{770EEEF1-96C5-455D-9B23-3812A2464151}"/>
    <cellStyle name="20% - Accent6 4 4 8 2" xfId="15241" xr:uid="{2A950BF6-55A8-45CA-BC52-68743388AEEF}"/>
    <cellStyle name="20% - Accent6 4 4 9" xfId="15242" xr:uid="{5D4BA8C6-DE63-45C0-B3A8-F0978E25EE07}"/>
    <cellStyle name="20% - Accent6 4 4 9 2" xfId="15243" xr:uid="{964B6487-B9B8-40EB-A155-AB72D2471B7A}"/>
    <cellStyle name="20% - Accent6 4 5" xfId="15244" xr:uid="{F994F226-E1B0-4524-A46C-04B10897987C}"/>
    <cellStyle name="20% - Accent6 4 5 2" xfId="15245" xr:uid="{879EAECB-7013-4BFA-B6C5-BE50D377C183}"/>
    <cellStyle name="20% - Accent6 4 5 2 2" xfId="15246" xr:uid="{9D1FCC02-83BE-4768-871C-95D68962330A}"/>
    <cellStyle name="20% - Accent6 4 5 2 2 2" xfId="15247" xr:uid="{CDFBD7F0-F34B-412F-9446-1E5163B484F4}"/>
    <cellStyle name="20% - Accent6 4 5 2 2 2 2" xfId="15248" xr:uid="{7FC74689-1C8F-4912-8D02-4068098E2E8D}"/>
    <cellStyle name="20% - Accent6 4 5 2 2 2 2 2" xfId="15249" xr:uid="{224AB164-66CB-449D-8663-BCCA7F578C69}"/>
    <cellStyle name="20% - Accent6 4 5 2 2 2 3" xfId="15250" xr:uid="{1B8CFD0B-130D-47F4-A14C-A1FFA5F43DB8}"/>
    <cellStyle name="20% - Accent6 4 5 2 2 3" xfId="15251" xr:uid="{4EA42927-4971-4FBE-863B-21925FB88CC7}"/>
    <cellStyle name="20% - Accent6 4 5 2 2 3 2" xfId="15252" xr:uid="{E3B77B3D-1BC4-4111-9901-DCD3BFFA62AB}"/>
    <cellStyle name="20% - Accent6 4 5 2 2 4" xfId="15253" xr:uid="{7D2DAD24-8F07-47AB-B228-D9FE07149AA1}"/>
    <cellStyle name="20% - Accent6 4 5 2 3" xfId="15254" xr:uid="{D6984898-B4CE-4F72-95CC-72C0A2B538F7}"/>
    <cellStyle name="20% - Accent6 4 5 2 3 2" xfId="15255" xr:uid="{6278A88F-B9EA-463C-9735-4296AD518E98}"/>
    <cellStyle name="20% - Accent6 4 5 2 3 2 2" xfId="15256" xr:uid="{EB393A77-4853-48DD-8D35-761611CCDBEE}"/>
    <cellStyle name="20% - Accent6 4 5 2 3 3" xfId="15257" xr:uid="{4EDB916F-56A7-4D9B-A50B-39321E6D0ECF}"/>
    <cellStyle name="20% - Accent6 4 5 2 4" xfId="15258" xr:uid="{762C20D3-5955-4797-9D40-5262525C5F6F}"/>
    <cellStyle name="20% - Accent6 4 5 2 4 2" xfId="15259" xr:uid="{656261F7-F699-4107-92F4-2AA87287BCCA}"/>
    <cellStyle name="20% - Accent6 4 5 2 5" xfId="15260" xr:uid="{EA51BA9F-6B82-470E-AED2-95DD46C212CE}"/>
    <cellStyle name="20% - Accent6 4 5 2 5 2" xfId="15261" xr:uid="{DC52E22A-431D-47D7-B2E0-23E390AB5777}"/>
    <cellStyle name="20% - Accent6 4 5 2 6" xfId="15262" xr:uid="{7DC948B3-8336-4FAA-B2EE-ABE633555886}"/>
    <cellStyle name="20% - Accent6 4 5 2 7" xfId="15263" xr:uid="{1DEB148C-F7D9-4530-90B6-E7DF6E7463B2}"/>
    <cellStyle name="20% - Accent6 4 5 3" xfId="15264" xr:uid="{83A83AF3-0458-4EFF-AB81-2E1C2261482E}"/>
    <cellStyle name="20% - Accent6 4 5 3 2" xfId="15265" xr:uid="{6BD6D454-5E3F-49E9-9D88-92F0D39A76CD}"/>
    <cellStyle name="20% - Accent6 4 5 3 2 2" xfId="15266" xr:uid="{2F92F407-12C4-4CC4-81AD-BF9F9273ABA9}"/>
    <cellStyle name="20% - Accent6 4 5 3 2 2 2" xfId="15267" xr:uid="{FB1AD3E7-0098-48FA-B6FD-3D1F6E4C909C}"/>
    <cellStyle name="20% - Accent6 4 5 3 2 2 2 2" xfId="15268" xr:uid="{97992EE3-B882-49DE-BD77-C4022271604C}"/>
    <cellStyle name="20% - Accent6 4 5 3 2 2 3" xfId="15269" xr:uid="{10D282B0-758D-4C67-AE63-497F8ABBFE57}"/>
    <cellStyle name="20% - Accent6 4 5 3 2 3" xfId="15270" xr:uid="{7F7888CC-BB77-49B4-A6CC-995EDBFD2FCA}"/>
    <cellStyle name="20% - Accent6 4 5 3 2 3 2" xfId="15271" xr:uid="{C2C96AC0-CF48-4454-A515-84440E935BB6}"/>
    <cellStyle name="20% - Accent6 4 5 3 2 4" xfId="15272" xr:uid="{6ED9942A-6D90-477B-99B4-DD2CB41C19F3}"/>
    <cellStyle name="20% - Accent6 4 5 3 3" xfId="15273" xr:uid="{04143A40-94F2-4A40-BB1F-911F85831289}"/>
    <cellStyle name="20% - Accent6 4 5 3 3 2" xfId="15274" xr:uid="{1EB2CA88-67E5-48DB-8454-AFA229D2DFA1}"/>
    <cellStyle name="20% - Accent6 4 5 3 3 2 2" xfId="15275" xr:uid="{24BD8562-ADBC-4BA1-B85F-3E11886E274F}"/>
    <cellStyle name="20% - Accent6 4 5 3 3 3" xfId="15276" xr:uid="{15CC398F-EE0F-4689-B91C-1810D7FA88CD}"/>
    <cellStyle name="20% - Accent6 4 5 3 4" xfId="15277" xr:uid="{63D131EA-5BBC-449E-92AF-04862CEE87D5}"/>
    <cellStyle name="20% - Accent6 4 5 3 4 2" xfId="15278" xr:uid="{7C9959A3-C43F-4211-8CC1-EFDE00574E2F}"/>
    <cellStyle name="20% - Accent6 4 5 3 5" xfId="15279" xr:uid="{18C38E86-EB9D-4CDF-B79F-95FA0BF20A5E}"/>
    <cellStyle name="20% - Accent6 4 5 4" xfId="15280" xr:uid="{10BEF411-EBD8-46F6-91BB-6D91FA93961D}"/>
    <cellStyle name="20% - Accent6 4 5 4 2" xfId="15281" xr:uid="{8FA5471A-EF20-4B5C-A794-4CD89ABC9BDD}"/>
    <cellStyle name="20% - Accent6 4 5 4 2 2" xfId="15282" xr:uid="{EF2A0257-6DAD-4545-96F8-3EFE839F4F21}"/>
    <cellStyle name="20% - Accent6 4 5 4 2 2 2" xfId="15283" xr:uid="{A8F6B9AB-8766-4A3A-A559-4ACB25877DBE}"/>
    <cellStyle name="20% - Accent6 4 5 4 2 3" xfId="15284" xr:uid="{85F1177E-806A-4674-A33E-1128D65B5D44}"/>
    <cellStyle name="20% - Accent6 4 5 4 3" xfId="15285" xr:uid="{59335118-1957-4E8A-A0A2-1C91784D15AA}"/>
    <cellStyle name="20% - Accent6 4 5 4 3 2" xfId="15286" xr:uid="{260F1DDC-2A1D-4F0C-8E74-B68F3DBC539F}"/>
    <cellStyle name="20% - Accent6 4 5 4 4" xfId="15287" xr:uid="{9DEA8D31-9CA1-4004-AF01-82EA46EA42AE}"/>
    <cellStyle name="20% - Accent6 4 5 5" xfId="15288" xr:uid="{CBC77D6E-B67D-4B4B-8A17-5A9EC27D2FBE}"/>
    <cellStyle name="20% - Accent6 4 5 5 2" xfId="15289" xr:uid="{7F5C6B3C-0940-4F8D-95BA-5B74157A3455}"/>
    <cellStyle name="20% - Accent6 4 5 5 2 2" xfId="15290" xr:uid="{072D864E-6F4B-4BDC-A669-929027D41965}"/>
    <cellStyle name="20% - Accent6 4 5 5 3" xfId="15291" xr:uid="{A8006642-FC86-44A4-8BB5-1BD5E6A43851}"/>
    <cellStyle name="20% - Accent6 4 5 6" xfId="15292" xr:uid="{F1B2BCA5-33A1-4EDC-8F39-816F212D09C3}"/>
    <cellStyle name="20% - Accent6 4 5 6 2" xfId="15293" xr:uid="{098D0904-67DF-4B37-A80E-03BA9DA55F1F}"/>
    <cellStyle name="20% - Accent6 4 5 7" xfId="15294" xr:uid="{CE477910-D902-4729-A9F1-7E0C74542FF9}"/>
    <cellStyle name="20% - Accent6 4 5 7 2" xfId="15295" xr:uid="{41BBE375-6165-4B73-A40F-6956B459251B}"/>
    <cellStyle name="20% - Accent6 4 5 8" xfId="15296" xr:uid="{8BEA0A9A-B7B7-4C8D-B571-60193283BDDD}"/>
    <cellStyle name="20% - Accent6 4 5 9" xfId="15297" xr:uid="{F9E7FA7B-C92C-4FAB-B46F-BDE052CD285A}"/>
    <cellStyle name="20% - Accent6 4 6" xfId="15298" xr:uid="{81B07CF6-A921-4A95-80BB-87406EFB9464}"/>
    <cellStyle name="20% - Accent6 4 6 2" xfId="15299" xr:uid="{CC3B0815-876F-4726-A665-D5BB1AFC277E}"/>
    <cellStyle name="20% - Accent6 4 6 2 2" xfId="15300" xr:uid="{896BF014-5AC0-463A-849E-1285569D0B80}"/>
    <cellStyle name="20% - Accent6 4 6 2 2 2" xfId="15301" xr:uid="{238D56ED-3EBD-4D0F-AC36-E8573AFDA3B2}"/>
    <cellStyle name="20% - Accent6 4 6 2 2 2 2" xfId="15302" xr:uid="{694A6F24-1944-405C-9558-AAE39742B033}"/>
    <cellStyle name="20% - Accent6 4 6 2 2 2 2 2" xfId="15303" xr:uid="{72E0ED96-9434-46CC-8B0B-F653B60FDC5C}"/>
    <cellStyle name="20% - Accent6 4 6 2 2 2 3" xfId="15304" xr:uid="{312187BD-C1A6-4CD3-B6CD-997858A0B93D}"/>
    <cellStyle name="20% - Accent6 4 6 2 2 3" xfId="15305" xr:uid="{8C5399E9-7041-4D5F-A3BB-031546B4B2AB}"/>
    <cellStyle name="20% - Accent6 4 6 2 2 3 2" xfId="15306" xr:uid="{9DFD303B-A059-4E54-809B-CDADE53B8411}"/>
    <cellStyle name="20% - Accent6 4 6 2 2 4" xfId="15307" xr:uid="{67EC5547-8FDC-43EF-B970-833638608082}"/>
    <cellStyle name="20% - Accent6 4 6 2 3" xfId="15308" xr:uid="{B584BEF2-0C69-4C77-B659-BB6CE39ADB77}"/>
    <cellStyle name="20% - Accent6 4 6 2 3 2" xfId="15309" xr:uid="{0BBF9BD8-8AAD-4B6B-B8C6-78A7D2F1E352}"/>
    <cellStyle name="20% - Accent6 4 6 2 3 2 2" xfId="15310" xr:uid="{8B96E1F1-EA51-4E90-BB2A-C1B1D002195D}"/>
    <cellStyle name="20% - Accent6 4 6 2 3 3" xfId="15311" xr:uid="{FE5FCA9F-9547-427F-9BAE-63362A5E8A64}"/>
    <cellStyle name="20% - Accent6 4 6 2 4" xfId="15312" xr:uid="{19144D67-2E5D-4EBC-AC40-512A4F9CBBD5}"/>
    <cellStyle name="20% - Accent6 4 6 2 4 2" xfId="15313" xr:uid="{FD54E339-C474-47F6-ADF1-5CF5D84C07EB}"/>
    <cellStyle name="20% - Accent6 4 6 2 5" xfId="15314" xr:uid="{E7072BCC-8DDC-4A65-B66D-6B34D84E2CF0}"/>
    <cellStyle name="20% - Accent6 4 6 3" xfId="15315" xr:uid="{C80CB553-3AFA-4161-8578-8B6D8AD41AF6}"/>
    <cellStyle name="20% - Accent6 4 6 3 2" xfId="15316" xr:uid="{B4C3978F-1815-48C6-A050-6F4CD58C7259}"/>
    <cellStyle name="20% - Accent6 4 6 3 2 2" xfId="15317" xr:uid="{868B4DEA-FBE6-42E1-BCD4-09F8403D3A80}"/>
    <cellStyle name="20% - Accent6 4 6 3 2 2 2" xfId="15318" xr:uid="{0F9EE739-10EB-4A9D-88D9-BAD5B889F45E}"/>
    <cellStyle name="20% - Accent6 4 6 3 2 3" xfId="15319" xr:uid="{EC111627-063E-4C6C-82DA-8B1F5CE3534C}"/>
    <cellStyle name="20% - Accent6 4 6 3 3" xfId="15320" xr:uid="{EC04B6EF-A683-4EA6-910C-7F9806E39C92}"/>
    <cellStyle name="20% - Accent6 4 6 3 3 2" xfId="15321" xr:uid="{11B32175-442C-4D34-B8D8-AEA8DC25273C}"/>
    <cellStyle name="20% - Accent6 4 6 3 4" xfId="15322" xr:uid="{CB04557A-176E-4472-B5CC-FE081F127F76}"/>
    <cellStyle name="20% - Accent6 4 6 4" xfId="15323" xr:uid="{790D2F43-EB1A-4913-AFF3-DF346423DDB5}"/>
    <cellStyle name="20% - Accent6 4 6 4 2" xfId="15324" xr:uid="{2E599DE3-814F-4932-BEBE-422FA93D5980}"/>
    <cellStyle name="20% - Accent6 4 6 4 2 2" xfId="15325" xr:uid="{E4E51305-1426-4F88-A94E-CD35B691B408}"/>
    <cellStyle name="20% - Accent6 4 6 4 3" xfId="15326" xr:uid="{DA2C1FCA-462C-4582-8504-99C30BCA767B}"/>
    <cellStyle name="20% - Accent6 4 6 5" xfId="15327" xr:uid="{827E820F-1DF3-4A36-892E-749D8E145E4E}"/>
    <cellStyle name="20% - Accent6 4 6 5 2" xfId="15328" xr:uid="{557F0301-7E8E-4FBC-B309-C431C8E18CAB}"/>
    <cellStyle name="20% - Accent6 4 6 6" xfId="15329" xr:uid="{EB4BC996-FA1F-4068-B565-04B373F7A2F3}"/>
    <cellStyle name="20% - Accent6 4 6 6 2" xfId="15330" xr:uid="{117DD010-FE74-4FDC-93EF-DF13E7BD7137}"/>
    <cellStyle name="20% - Accent6 4 6 7" xfId="15331" xr:uid="{74EC5065-AFCA-43CD-AF56-BBD85FFAC340}"/>
    <cellStyle name="20% - Accent6 4 6 8" xfId="15332" xr:uid="{4484E2A6-0DC3-4EB6-BF3A-1D6B58EAB9E4}"/>
    <cellStyle name="20% - Accent6 4 7" xfId="15333" xr:uid="{7CD9C77B-CC6D-47FE-8B8C-3312E4FF3D5E}"/>
    <cellStyle name="20% - Accent6 4 7 2" xfId="15334" xr:uid="{6C15107F-69C7-4440-8692-BBE79E0EA68D}"/>
    <cellStyle name="20% - Accent6 4 7 2 2" xfId="15335" xr:uid="{407C6FDA-582C-4606-95AA-7C2644AEA5FA}"/>
    <cellStyle name="20% - Accent6 4 7 2 2 2" xfId="15336" xr:uid="{92DD82E8-0379-417D-B568-782480EB3B73}"/>
    <cellStyle name="20% - Accent6 4 7 2 2 2 2" xfId="15337" xr:uid="{BAC99C5A-8AFE-4A80-BFF8-2D481F7D054B}"/>
    <cellStyle name="20% - Accent6 4 7 2 2 3" xfId="15338" xr:uid="{34FB258A-38DC-4BCC-BA33-5E22C2F49C3A}"/>
    <cellStyle name="20% - Accent6 4 7 2 3" xfId="15339" xr:uid="{7B0242DF-CD18-40CB-9DFB-528571FBFC06}"/>
    <cellStyle name="20% - Accent6 4 7 2 3 2" xfId="15340" xr:uid="{EEFE08AA-2E05-4D4E-B370-2DCD9F672E73}"/>
    <cellStyle name="20% - Accent6 4 7 2 4" xfId="15341" xr:uid="{64EF3E6F-32D0-4DED-AFE1-AC4FF358DF10}"/>
    <cellStyle name="20% - Accent6 4 7 3" xfId="15342" xr:uid="{618B354B-4754-447B-982E-D1BF30EDB36E}"/>
    <cellStyle name="20% - Accent6 4 7 3 2" xfId="15343" xr:uid="{7C696B92-BDCD-4908-AE60-3A9FF9C8640A}"/>
    <cellStyle name="20% - Accent6 4 7 3 2 2" xfId="15344" xr:uid="{8DAF6556-CD8D-4CB4-8BF0-FF7157B003C3}"/>
    <cellStyle name="20% - Accent6 4 7 3 3" xfId="15345" xr:uid="{BA665889-A556-4FA6-9062-7F43F7807426}"/>
    <cellStyle name="20% - Accent6 4 7 4" xfId="15346" xr:uid="{1EDA684E-2000-483C-8EDD-EE869F6DAEFB}"/>
    <cellStyle name="20% - Accent6 4 7 4 2" xfId="15347" xr:uid="{97AE2008-9037-4C49-A3CD-848B5A087C11}"/>
    <cellStyle name="20% - Accent6 4 7 5" xfId="15348" xr:uid="{903BAC46-1F57-455C-8121-7D62CCC8E23E}"/>
    <cellStyle name="20% - Accent6 4 8" xfId="15349" xr:uid="{0BBACB9B-47D0-4AA3-8B31-177B712A0D6D}"/>
    <cellStyle name="20% - Accent6 4 8 2" xfId="15350" xr:uid="{CA26D2ED-F666-4263-B149-5ACE94F125C2}"/>
    <cellStyle name="20% - Accent6 4 8 2 2" xfId="15351" xr:uid="{51015491-95B5-4411-ADDD-3E1FCE63AD16}"/>
    <cellStyle name="20% - Accent6 4 8 2 2 2" xfId="15352" xr:uid="{A925A84F-E948-448A-96C0-FFED555C20F0}"/>
    <cellStyle name="20% - Accent6 4 8 2 2 2 2" xfId="15353" xr:uid="{CC946715-8A92-48D8-A204-A213C85E092F}"/>
    <cellStyle name="20% - Accent6 4 8 2 2 3" xfId="15354" xr:uid="{F43CB9E7-4B13-4643-AEEC-29772CB099D0}"/>
    <cellStyle name="20% - Accent6 4 8 2 3" xfId="15355" xr:uid="{C567BDCE-5EB0-420B-A49C-48417666B38E}"/>
    <cellStyle name="20% - Accent6 4 8 2 3 2" xfId="15356" xr:uid="{ECE5CAB6-EDB2-417C-83E7-C6DEACCD2902}"/>
    <cellStyle name="20% - Accent6 4 8 2 4" xfId="15357" xr:uid="{01560CC7-F3DE-4F43-902F-80AB945B9DD7}"/>
    <cellStyle name="20% - Accent6 4 8 3" xfId="15358" xr:uid="{8DDC3678-E2F5-47F7-9F15-FF29854C011C}"/>
    <cellStyle name="20% - Accent6 4 8 3 2" xfId="15359" xr:uid="{90A6D9FF-638C-443D-A1F1-62D825716B9C}"/>
    <cellStyle name="20% - Accent6 4 8 3 2 2" xfId="15360" xr:uid="{1AE890FF-0566-45AB-88EA-A1A55CA2C526}"/>
    <cellStyle name="20% - Accent6 4 8 3 3" xfId="15361" xr:uid="{37B8355E-A7E1-4B4A-90A3-11FE0DDF9F85}"/>
    <cellStyle name="20% - Accent6 4 8 4" xfId="15362" xr:uid="{B9BF1CEC-FDD5-454A-9541-64E6C82665E3}"/>
    <cellStyle name="20% - Accent6 4 8 4 2" xfId="15363" xr:uid="{29E4D28E-DA96-4A8E-AA14-8FE7A520CD4C}"/>
    <cellStyle name="20% - Accent6 4 8 5" xfId="15364" xr:uid="{A793B731-BF55-43BC-A355-523DC1FEC9E2}"/>
    <cellStyle name="20% - Accent6 4 9" xfId="15365" xr:uid="{2B638E2A-D75F-4A1A-A427-4C62452AA9B7}"/>
    <cellStyle name="20% - Accent6 4 9 2" xfId="15366" xr:uid="{C2A25995-7425-4263-A996-C4CB984AB063}"/>
    <cellStyle name="20% - Accent6 4 9 2 2" xfId="15367" xr:uid="{51E06838-2E40-4DCE-B9AA-39D0F6D849DC}"/>
    <cellStyle name="20% - Accent6 4 9 2 2 2" xfId="15368" xr:uid="{E7C5993F-58ED-4269-9F05-3D7E31640F92}"/>
    <cellStyle name="20% - Accent6 4 9 2 2 2 2" xfId="15369" xr:uid="{32A0F938-8E43-45F5-859E-A35E8F8F4D45}"/>
    <cellStyle name="20% - Accent6 4 9 2 2 3" xfId="15370" xr:uid="{F563182A-04B7-4AF0-9DA9-577B74845C4C}"/>
    <cellStyle name="20% - Accent6 4 9 2 3" xfId="15371" xr:uid="{7182B216-0EFF-4A82-A855-2E1FBDC0762B}"/>
    <cellStyle name="20% - Accent6 4 9 2 3 2" xfId="15372" xr:uid="{BCF8AC6A-DC69-4922-8CD5-530CED66D23E}"/>
    <cellStyle name="20% - Accent6 4 9 2 4" xfId="15373" xr:uid="{F42970D3-5737-4100-A40E-F08E8E32FA1B}"/>
    <cellStyle name="20% - Accent6 4 9 3" xfId="15374" xr:uid="{C2DC6A34-45EB-4AC3-817D-295F936B3E0F}"/>
    <cellStyle name="20% - Accent6 4 9 3 2" xfId="15375" xr:uid="{05D65E76-C883-48A8-A6F8-45DB06D31E58}"/>
    <cellStyle name="20% - Accent6 4 9 3 2 2" xfId="15376" xr:uid="{F90D241D-1F63-4C17-A1DA-4B3CE8BB59B2}"/>
    <cellStyle name="20% - Accent6 4 9 3 3" xfId="15377" xr:uid="{F756B518-462A-4B79-9FA2-67C12244CBE1}"/>
    <cellStyle name="20% - Accent6 4 9 4" xfId="15378" xr:uid="{B2425DF3-A581-4F37-8042-B46D66225399}"/>
    <cellStyle name="20% - Accent6 4 9 4 2" xfId="15379" xr:uid="{F5DFD0CF-A0B3-4403-9E17-6EC9A904198C}"/>
    <cellStyle name="20% - Accent6 4 9 5" xfId="15380" xr:uid="{6BAC0498-38EE-40E1-BC12-B40B7BD6E49E}"/>
    <cellStyle name="20% - Accent6 4_Asset Register (new)" xfId="15381" xr:uid="{E2087FED-70A7-4394-A2D8-A839EDBCAC24}"/>
    <cellStyle name="20% - Accent6 5" xfId="15382" xr:uid="{DC6065F4-214B-4B58-9E4E-DDB547526896}"/>
    <cellStyle name="20% - Accent6 5 10" xfId="15383" xr:uid="{64944709-B610-4767-A181-DD48C132FEBB}"/>
    <cellStyle name="20% - Accent6 5 10 2" xfId="15384" xr:uid="{647EA299-3CA0-4328-80E6-CC1383C19319}"/>
    <cellStyle name="20% - Accent6 5 11" xfId="15385" xr:uid="{4A258994-D55C-4E5C-82AB-4FE6B4532536}"/>
    <cellStyle name="20% - Accent6 5 12" xfId="15386" xr:uid="{48088D9E-9B5D-43AF-A283-23281B875340}"/>
    <cellStyle name="20% - Accent6 5 2" xfId="15387" xr:uid="{F9EDDA03-7756-4280-B48F-849A0A2CD7B9}"/>
    <cellStyle name="20% - Accent6 5 2 10" xfId="15388" xr:uid="{54FE15E3-F669-4421-A006-2CCD037B5F1B}"/>
    <cellStyle name="20% - Accent6 5 2 11" xfId="15389" xr:uid="{A417AD16-F62F-448D-8C6F-0C5AE21FCCA6}"/>
    <cellStyle name="20% - Accent6 5 2 2" xfId="15390" xr:uid="{AF6DC28F-F9E6-4F2C-B861-0910C6CA6C9F}"/>
    <cellStyle name="20% - Accent6 5 2 2 2" xfId="15391" xr:uid="{4D5FB9DA-A8D6-49F2-BB58-F35DE403B593}"/>
    <cellStyle name="20% - Accent6 5 2 2 2 2" xfId="15392" xr:uid="{DC8F1512-8110-4D09-98A6-A88A6F9BBB3A}"/>
    <cellStyle name="20% - Accent6 5 2 2 2 2 2" xfId="15393" xr:uid="{1EB2CA53-9A98-4CCB-9703-09C6A0E3508F}"/>
    <cellStyle name="20% - Accent6 5 2 2 2 2 2 2" xfId="15394" xr:uid="{F3C447AB-BA91-49B9-849A-E822A4499356}"/>
    <cellStyle name="20% - Accent6 5 2 2 2 2 3" xfId="15395" xr:uid="{1CACDB8B-33D8-40BF-88E7-7691D590E84D}"/>
    <cellStyle name="20% - Accent6 5 2 2 2 3" xfId="15396" xr:uid="{08B07461-B765-424A-B508-97C49B0943C1}"/>
    <cellStyle name="20% - Accent6 5 2 2 2 3 2" xfId="15397" xr:uid="{7977DFB1-6D7B-4DDE-92FC-8FC2B66C3E74}"/>
    <cellStyle name="20% - Accent6 5 2 2 2 4" xfId="15398" xr:uid="{1B05A8B0-0C7F-4A60-B771-A1FBD3B85589}"/>
    <cellStyle name="20% - Accent6 5 2 2 2 5" xfId="15399" xr:uid="{EF533884-8986-4312-81A3-DFF768C4A253}"/>
    <cellStyle name="20% - Accent6 5 2 2 3" xfId="15400" xr:uid="{C4BA3F99-1F84-43D9-B2A6-23DDCAD7BFCD}"/>
    <cellStyle name="20% - Accent6 5 2 2 3 2" xfId="15401" xr:uid="{F0D86A9C-F5D5-4CFE-A4C0-E0FBCFD984CD}"/>
    <cellStyle name="20% - Accent6 5 2 2 3 2 2" xfId="15402" xr:uid="{40826853-2A68-4546-9E29-AD341574350D}"/>
    <cellStyle name="20% - Accent6 5 2 2 3 3" xfId="15403" xr:uid="{ABB766E8-1D75-4191-AE69-093EF769A64D}"/>
    <cellStyle name="20% - Accent6 5 2 2 4" xfId="15404" xr:uid="{08D2957E-CB0B-4C6C-8E83-C12FF46BE729}"/>
    <cellStyle name="20% - Accent6 5 2 2 4 2" xfId="15405" xr:uid="{FDE1CA02-B2F0-437F-AA84-9EAE19538CA4}"/>
    <cellStyle name="20% - Accent6 5 2 2 5" xfId="15406" xr:uid="{A1840317-F790-436D-BEBD-8CA36272E2E0}"/>
    <cellStyle name="20% - Accent6 5 2 2 5 2" xfId="15407" xr:uid="{2BAC5E1E-C10C-48F7-A3F0-4D1492B846CF}"/>
    <cellStyle name="20% - Accent6 5 2 2 6" xfId="15408" xr:uid="{91EB9960-DF27-4466-9762-2A5DD8A8CF14}"/>
    <cellStyle name="20% - Accent6 5 2 2 7" xfId="15409" xr:uid="{BCB4CF1A-1E91-4C58-80AC-6583046F29D5}"/>
    <cellStyle name="20% - Accent6 5 2 3" xfId="15410" xr:uid="{80115D70-F65B-4011-AD53-3C075B829C00}"/>
    <cellStyle name="20% - Accent6 5 2 3 2" xfId="15411" xr:uid="{36154815-AA55-43D1-B9E4-5A985F54B63A}"/>
    <cellStyle name="20% - Accent6 5 2 3 2 2" xfId="15412" xr:uid="{E6DB168C-BD7B-489F-994B-93D1C052AC21}"/>
    <cellStyle name="20% - Accent6 5 2 3 2 2 2" xfId="15413" xr:uid="{26579AD8-8D6D-40DC-9312-684E27AEA1A5}"/>
    <cellStyle name="20% - Accent6 5 2 3 2 2 2 2" xfId="15414" xr:uid="{A35A5C2A-79CF-422D-A857-16EE4ECE4D03}"/>
    <cellStyle name="20% - Accent6 5 2 3 2 2 3" xfId="15415" xr:uid="{444E9637-637F-4F33-87F0-7B68CF9B813B}"/>
    <cellStyle name="20% - Accent6 5 2 3 2 3" xfId="15416" xr:uid="{A5D30A51-EAF4-4A68-A465-99772C1687A4}"/>
    <cellStyle name="20% - Accent6 5 2 3 2 3 2" xfId="15417" xr:uid="{5B10738F-6813-46E9-A6CA-5C1B01ACF3A9}"/>
    <cellStyle name="20% - Accent6 5 2 3 2 4" xfId="15418" xr:uid="{FBA0778B-45B1-47F0-B1C7-846BA79D48DD}"/>
    <cellStyle name="20% - Accent6 5 2 3 2 5" xfId="15419" xr:uid="{C32485D5-094F-4D23-9381-B0C345F41B0A}"/>
    <cellStyle name="20% - Accent6 5 2 3 3" xfId="15420" xr:uid="{B6D25D45-17D3-4487-87D2-F9A0288F770F}"/>
    <cellStyle name="20% - Accent6 5 2 3 3 2" xfId="15421" xr:uid="{7922B465-D36F-4E7A-9C4F-98122A6F5B52}"/>
    <cellStyle name="20% - Accent6 5 2 3 3 2 2" xfId="15422" xr:uid="{EED017F7-1637-4A90-9F06-C591F6715AD8}"/>
    <cellStyle name="20% - Accent6 5 2 3 3 3" xfId="15423" xr:uid="{7736D5D2-4B4D-4F9C-9454-1545BC93F007}"/>
    <cellStyle name="20% - Accent6 5 2 3 4" xfId="15424" xr:uid="{3959EAA1-88E5-475D-8961-740F8739E9EF}"/>
    <cellStyle name="20% - Accent6 5 2 3 4 2" xfId="15425" xr:uid="{CD0A7A30-7B73-463B-900E-4914CCA43EB2}"/>
    <cellStyle name="20% - Accent6 5 2 3 5" xfId="15426" xr:uid="{1AA707B9-32C9-4B3B-8CDD-5BBCBECEE076}"/>
    <cellStyle name="20% - Accent6 5 2 3 6" xfId="15427" xr:uid="{F30DCB23-64D8-464D-8331-B6E6360AB254}"/>
    <cellStyle name="20% - Accent6 5 2 4" xfId="15428" xr:uid="{A816FC7A-D458-46EB-8BA7-FE72E0548B5A}"/>
    <cellStyle name="20% - Accent6 5 2 4 2" xfId="15429" xr:uid="{753765D4-3F50-454B-8840-71E2EC98CF78}"/>
    <cellStyle name="20% - Accent6 5 2 4 2 2" xfId="15430" xr:uid="{9662FBEE-3A39-4ABA-91E5-EBC2CCA0A721}"/>
    <cellStyle name="20% - Accent6 5 2 4 2 2 2" xfId="15431" xr:uid="{F63F33E1-2703-4DF9-A03C-973F96978671}"/>
    <cellStyle name="20% - Accent6 5 2 4 2 2 2 2" xfId="15432" xr:uid="{75B1190C-3BE3-4F87-AFE2-3742EBF99873}"/>
    <cellStyle name="20% - Accent6 5 2 4 2 2 3" xfId="15433" xr:uid="{DC9BC939-C020-4885-8E4C-CFE76E585D7D}"/>
    <cellStyle name="20% - Accent6 5 2 4 2 3" xfId="15434" xr:uid="{D1D4C11A-D646-43C6-8ED0-15D2623EF958}"/>
    <cellStyle name="20% - Accent6 5 2 4 2 3 2" xfId="15435" xr:uid="{726D9E6F-5BBC-4264-9EB8-23912193A784}"/>
    <cellStyle name="20% - Accent6 5 2 4 2 4" xfId="15436" xr:uid="{F2BAB4FF-58CE-417D-9025-65B7538D79F3}"/>
    <cellStyle name="20% - Accent6 5 2 4 3" xfId="15437" xr:uid="{3C81E4D5-4E8B-49F6-A868-6268D241BB8D}"/>
    <cellStyle name="20% - Accent6 5 2 4 3 2" xfId="15438" xr:uid="{8455DB6A-815F-4F21-8BD8-342B17448082}"/>
    <cellStyle name="20% - Accent6 5 2 4 3 2 2" xfId="15439" xr:uid="{6A61347E-5C77-4232-943F-EE6240A1315A}"/>
    <cellStyle name="20% - Accent6 5 2 4 3 3" xfId="15440" xr:uid="{B712DEEB-0B35-4AE1-A2C9-AF1F0E0821E2}"/>
    <cellStyle name="20% - Accent6 5 2 4 4" xfId="15441" xr:uid="{F1E8C1FD-8F1D-455D-91B7-8F55F5AD66CC}"/>
    <cellStyle name="20% - Accent6 5 2 4 4 2" xfId="15442" xr:uid="{89EF37D5-31FA-46C6-8AAB-7267C2058E7B}"/>
    <cellStyle name="20% - Accent6 5 2 4 5" xfId="15443" xr:uid="{AA24F1D3-9F24-475B-9510-CA6DFFD362DB}"/>
    <cellStyle name="20% - Accent6 5 2 4 6" xfId="15444" xr:uid="{0260E37B-9D40-45CD-B16D-57D48017A3F6}"/>
    <cellStyle name="20% - Accent6 5 2 5" xfId="15445" xr:uid="{E22CF742-AC18-452D-BC63-42CB610E8990}"/>
    <cellStyle name="20% - Accent6 5 2 5 2" xfId="15446" xr:uid="{EEE24115-1E17-47E9-82EC-4B305FB0886F}"/>
    <cellStyle name="20% - Accent6 5 2 5 2 2" xfId="15447" xr:uid="{275AA14C-779A-41FB-9904-E184BB963F4D}"/>
    <cellStyle name="20% - Accent6 5 2 5 2 2 2" xfId="15448" xr:uid="{B5D5F068-F0D3-4B9E-B6DC-08D3F5082668}"/>
    <cellStyle name="20% - Accent6 5 2 5 2 2 2 2" xfId="15449" xr:uid="{C69D82C8-F1B0-43B0-AD56-28B51925C68C}"/>
    <cellStyle name="20% - Accent6 5 2 5 2 2 3" xfId="15450" xr:uid="{3DC15BC5-147A-40A9-94B7-A50467D72FA1}"/>
    <cellStyle name="20% - Accent6 5 2 5 2 3" xfId="15451" xr:uid="{9115C557-83C0-437D-A811-5F22F2C7E56D}"/>
    <cellStyle name="20% - Accent6 5 2 5 2 3 2" xfId="15452" xr:uid="{45FC2BE2-4E9E-4A10-B963-4B3F87C7C975}"/>
    <cellStyle name="20% - Accent6 5 2 5 2 4" xfId="15453" xr:uid="{4FADA10A-7CF7-4114-919A-11E7978E9C6B}"/>
    <cellStyle name="20% - Accent6 5 2 5 3" xfId="15454" xr:uid="{BC57A5C3-C64A-4C97-802B-59713202B7DB}"/>
    <cellStyle name="20% - Accent6 5 2 5 3 2" xfId="15455" xr:uid="{0E95A1DC-9DB8-4EC2-B27B-334B3144CF95}"/>
    <cellStyle name="20% - Accent6 5 2 5 3 2 2" xfId="15456" xr:uid="{D10AF06E-4E7E-4639-85C3-3812A1F114E0}"/>
    <cellStyle name="20% - Accent6 5 2 5 3 3" xfId="15457" xr:uid="{905248B1-A23A-47EA-9D4D-D8E1556FA993}"/>
    <cellStyle name="20% - Accent6 5 2 5 4" xfId="15458" xr:uid="{1FA8DEDA-AD22-424C-82C1-A975DECDE250}"/>
    <cellStyle name="20% - Accent6 5 2 5 4 2" xfId="15459" xr:uid="{05CC0DEE-56A9-480F-984E-2037A9DB3D44}"/>
    <cellStyle name="20% - Accent6 5 2 5 5" xfId="15460" xr:uid="{D2CD5FA4-D753-413F-89FA-C73576A6C506}"/>
    <cellStyle name="20% - Accent6 5 2 6" xfId="15461" xr:uid="{6F26AE64-5552-4182-AB00-39CBDD0EDD3D}"/>
    <cellStyle name="20% - Accent6 5 2 6 2" xfId="15462" xr:uid="{38DDEAAC-766B-4E3B-A43F-C8BE399EA7DB}"/>
    <cellStyle name="20% - Accent6 5 2 6 2 2" xfId="15463" xr:uid="{9F2B3B31-DFED-4327-BD21-38294EF66104}"/>
    <cellStyle name="20% - Accent6 5 2 6 2 2 2" xfId="15464" xr:uid="{7CDAAD2F-5009-435E-BDAE-812A6D81EFD9}"/>
    <cellStyle name="20% - Accent6 5 2 6 2 3" xfId="15465" xr:uid="{50D65D96-44A4-42F8-89E2-EAC0F84C4FCC}"/>
    <cellStyle name="20% - Accent6 5 2 6 3" xfId="15466" xr:uid="{EE4ACCEE-8414-4E2A-ACE8-AE931F0A3628}"/>
    <cellStyle name="20% - Accent6 5 2 6 3 2" xfId="15467" xr:uid="{2FE34AF8-0469-4EA8-ADCB-8E0AC5E1CF52}"/>
    <cellStyle name="20% - Accent6 5 2 6 4" xfId="15468" xr:uid="{6C8966DD-9367-441D-BB70-28F001B16D97}"/>
    <cellStyle name="20% - Accent6 5 2 7" xfId="15469" xr:uid="{A293FEAD-F37B-4CEB-B587-7C64FB353DCF}"/>
    <cellStyle name="20% - Accent6 5 2 7 2" xfId="15470" xr:uid="{5DD57353-9391-44F6-B9D1-F0F4A1A8A25A}"/>
    <cellStyle name="20% - Accent6 5 2 7 2 2" xfId="15471" xr:uid="{808E2C20-3C5F-495D-92F8-FE2CB6FFCCA8}"/>
    <cellStyle name="20% - Accent6 5 2 7 3" xfId="15472" xr:uid="{DC24D688-258E-4165-8DEF-974823AE82DD}"/>
    <cellStyle name="20% - Accent6 5 2 8" xfId="15473" xr:uid="{D5BE5DDC-3FF7-43BB-A9C0-73A30927D62F}"/>
    <cellStyle name="20% - Accent6 5 2 8 2" xfId="15474" xr:uid="{D5F3C69F-37C5-4FF0-82D7-90786CA8F4BB}"/>
    <cellStyle name="20% - Accent6 5 2 9" xfId="15475" xr:uid="{4FD95E11-85EC-453E-B316-B7E928943D0E}"/>
    <cellStyle name="20% - Accent6 5 2 9 2" xfId="15476" xr:uid="{2F73CA87-27CC-4291-A365-774A36EA867E}"/>
    <cellStyle name="20% - Accent6 5 3" xfId="15477" xr:uid="{59C4B506-CFE4-42CA-98F6-3F429D87021F}"/>
    <cellStyle name="20% - Accent6 5 3 2" xfId="15478" xr:uid="{251A59E4-8EDB-4537-AF33-A7E73617F851}"/>
    <cellStyle name="20% - Accent6 5 3 2 2" xfId="15479" xr:uid="{6748CDBF-9BA6-40E8-9675-B4B25B3A49A7}"/>
    <cellStyle name="20% - Accent6 5 3 2 2 2" xfId="15480" xr:uid="{3EA7E8F2-4197-4582-96C8-FF06E1AB2D97}"/>
    <cellStyle name="20% - Accent6 5 3 2 2 2 2" xfId="15481" xr:uid="{F01BC970-6A0F-4F8A-850C-A06E7EA26041}"/>
    <cellStyle name="20% - Accent6 5 3 2 2 3" xfId="15482" xr:uid="{BB985625-9119-42BF-BD58-9723FF243E39}"/>
    <cellStyle name="20% - Accent6 5 3 2 3" xfId="15483" xr:uid="{227E9180-DDB0-420D-9625-F23BAA84A7F9}"/>
    <cellStyle name="20% - Accent6 5 3 2 3 2" xfId="15484" xr:uid="{57F482C2-4E41-4D7B-9C80-A1FFDE74F9D3}"/>
    <cellStyle name="20% - Accent6 5 3 2 4" xfId="15485" xr:uid="{E0F85102-3D74-4304-B0E3-67DF14EF373C}"/>
    <cellStyle name="20% - Accent6 5 3 2 5" xfId="15486" xr:uid="{A800C798-CC54-46E3-8E22-02836B4C1098}"/>
    <cellStyle name="20% - Accent6 5 3 3" xfId="15487" xr:uid="{7DFA957C-0D82-4146-B84B-83F4FEC81EE4}"/>
    <cellStyle name="20% - Accent6 5 3 3 2" xfId="15488" xr:uid="{8CF61FE8-F83A-4DFB-B913-B017FC8093D1}"/>
    <cellStyle name="20% - Accent6 5 3 3 2 2" xfId="15489" xr:uid="{B984E0FE-06BE-4C00-8041-821309801C80}"/>
    <cellStyle name="20% - Accent6 5 3 3 3" xfId="15490" xr:uid="{14431108-694D-459F-90FF-B73ACF98A375}"/>
    <cellStyle name="20% - Accent6 5 3 4" xfId="15491" xr:uid="{9F0D7661-B3ED-441A-AFE2-57DC769A08AF}"/>
    <cellStyle name="20% - Accent6 5 3 4 2" xfId="15492" xr:uid="{3A9770D0-8060-44CC-B2DD-1BF1909C1330}"/>
    <cellStyle name="20% - Accent6 5 3 5" xfId="15493" xr:uid="{E665F4CF-E864-47FE-945E-76B2A79B19E3}"/>
    <cellStyle name="20% - Accent6 5 3 5 2" xfId="15494" xr:uid="{8FE05B75-4B19-48DF-84FD-25A852CC1720}"/>
    <cellStyle name="20% - Accent6 5 3 6" xfId="15495" xr:uid="{DA4CBDBD-455A-4677-955B-5A68A11EE1D5}"/>
    <cellStyle name="20% - Accent6 5 3 7" xfId="15496" xr:uid="{84676DB1-47A7-4EB7-A581-B7394DF615EB}"/>
    <cellStyle name="20% - Accent6 5 4" xfId="15497" xr:uid="{C71D28B3-167A-46DD-BA88-1A43206DA409}"/>
    <cellStyle name="20% - Accent6 5 4 2" xfId="15498" xr:uid="{95D8FCB6-E5A1-4E0C-BBDB-F075D6CD7417}"/>
    <cellStyle name="20% - Accent6 5 4 2 2" xfId="15499" xr:uid="{EED91C76-45BD-4C53-922B-B9E3F9A31BFD}"/>
    <cellStyle name="20% - Accent6 5 4 2 2 2" xfId="15500" xr:uid="{A1143EBF-2BCC-4572-AD4F-091408CA3FFE}"/>
    <cellStyle name="20% - Accent6 5 4 2 2 2 2" xfId="15501" xr:uid="{69A434A2-1C7D-48CF-B550-916D9F335C6A}"/>
    <cellStyle name="20% - Accent6 5 4 2 2 3" xfId="15502" xr:uid="{35E246BE-CF09-4D51-B31C-D4B991694926}"/>
    <cellStyle name="20% - Accent6 5 4 2 3" xfId="15503" xr:uid="{426BE217-037C-4529-BE7F-01D3C45B8275}"/>
    <cellStyle name="20% - Accent6 5 4 2 3 2" xfId="15504" xr:uid="{A2C5BF46-D40C-49FE-9CE8-6E177435397D}"/>
    <cellStyle name="20% - Accent6 5 4 2 4" xfId="15505" xr:uid="{D6E284FB-626F-4ECF-B2A7-2F3B920CC5B0}"/>
    <cellStyle name="20% - Accent6 5 4 2 5" xfId="15506" xr:uid="{181704A7-E3BC-4D47-BF80-962AE14CE4EF}"/>
    <cellStyle name="20% - Accent6 5 4 3" xfId="15507" xr:uid="{12864788-628B-41B8-9B02-F6300E3DDF3E}"/>
    <cellStyle name="20% - Accent6 5 4 3 2" xfId="15508" xr:uid="{8C2A51B6-B5DB-48FB-8170-C4509DF8A2D2}"/>
    <cellStyle name="20% - Accent6 5 4 3 2 2" xfId="15509" xr:uid="{18E2A958-25D5-4C85-96A8-CFE3009ACFB6}"/>
    <cellStyle name="20% - Accent6 5 4 3 3" xfId="15510" xr:uid="{42A8C310-4A4D-4954-A525-36B1FFD9C1FF}"/>
    <cellStyle name="20% - Accent6 5 4 4" xfId="15511" xr:uid="{A372964F-E99F-4536-97EA-5D3077D94768}"/>
    <cellStyle name="20% - Accent6 5 4 4 2" xfId="15512" xr:uid="{06910EC3-849C-4117-8666-58E75DD4D5D3}"/>
    <cellStyle name="20% - Accent6 5 4 5" xfId="15513" xr:uid="{ED32B235-9314-4ECD-98E8-57DA89C18FCA}"/>
    <cellStyle name="20% - Accent6 5 4 6" xfId="15514" xr:uid="{FB66351F-7B03-4116-81B3-0DFAE58600B5}"/>
    <cellStyle name="20% - Accent6 5 5" xfId="15515" xr:uid="{F1AFD6DC-2E16-474F-8EE0-B506D115D812}"/>
    <cellStyle name="20% - Accent6 5 5 2" xfId="15516" xr:uid="{CC11138B-8D6E-4304-9ACA-1954FB0A3249}"/>
    <cellStyle name="20% - Accent6 5 5 2 2" xfId="15517" xr:uid="{62CE7DBC-79A3-4C3B-96B3-1A699EA9B685}"/>
    <cellStyle name="20% - Accent6 5 5 2 2 2" xfId="15518" xr:uid="{8E718448-5677-477B-A3CA-5CBD7EDDD03A}"/>
    <cellStyle name="20% - Accent6 5 5 2 2 2 2" xfId="15519" xr:uid="{2BE113DE-8261-47ED-9870-6B34D3516BD4}"/>
    <cellStyle name="20% - Accent6 5 5 2 2 3" xfId="15520" xr:uid="{35C6736F-009D-46FC-83DE-E237FC5BFC50}"/>
    <cellStyle name="20% - Accent6 5 5 2 3" xfId="15521" xr:uid="{F1A447C7-85CC-4A4D-BB80-AC1CC0A0E305}"/>
    <cellStyle name="20% - Accent6 5 5 2 3 2" xfId="15522" xr:uid="{16FAFFEB-F5CC-4E1B-9EBC-7D4C271082BE}"/>
    <cellStyle name="20% - Accent6 5 5 2 4" xfId="15523" xr:uid="{F7F24458-2462-4257-8075-2EF8643EB64B}"/>
    <cellStyle name="20% - Accent6 5 5 3" xfId="15524" xr:uid="{B7E15952-1BBA-4E26-A661-DCFFC7CCBC83}"/>
    <cellStyle name="20% - Accent6 5 5 3 2" xfId="15525" xr:uid="{727C7869-0CFB-411D-869E-65B603B4E0ED}"/>
    <cellStyle name="20% - Accent6 5 5 3 2 2" xfId="15526" xr:uid="{A2EE02E4-EE61-43D9-9793-D036C11DE811}"/>
    <cellStyle name="20% - Accent6 5 5 3 3" xfId="15527" xr:uid="{C75522CB-C8D5-4567-989F-594FD6EC682E}"/>
    <cellStyle name="20% - Accent6 5 5 4" xfId="15528" xr:uid="{147AEEEF-7B7F-442F-8B27-CE2E47CCF0B4}"/>
    <cellStyle name="20% - Accent6 5 5 4 2" xfId="15529" xr:uid="{6DB7F110-98EC-4FDF-BF69-0E6AE98540FE}"/>
    <cellStyle name="20% - Accent6 5 5 5" xfId="15530" xr:uid="{FB396A3C-D046-4900-A3AE-0C281D35EEF1}"/>
    <cellStyle name="20% - Accent6 5 5 6" xfId="15531" xr:uid="{B08F50AF-91A5-4EB3-A28B-F1A8E9CECE1A}"/>
    <cellStyle name="20% - Accent6 5 6" xfId="15532" xr:uid="{0950B21F-84E8-4C6D-B8C6-1D2E9AC3368C}"/>
    <cellStyle name="20% - Accent6 5 6 2" xfId="15533" xr:uid="{5BBE7A0B-D3F2-4C3C-8183-8ECD9C8A36B8}"/>
    <cellStyle name="20% - Accent6 5 6 2 2" xfId="15534" xr:uid="{5EDBF62D-11B6-470D-8FCD-D790A132A7C6}"/>
    <cellStyle name="20% - Accent6 5 6 2 2 2" xfId="15535" xr:uid="{4FD024B9-646C-4B65-9450-16499155F3A6}"/>
    <cellStyle name="20% - Accent6 5 6 2 2 2 2" xfId="15536" xr:uid="{7A02E794-9FEB-4515-B9E3-5DE50292A6FC}"/>
    <cellStyle name="20% - Accent6 5 6 2 2 3" xfId="15537" xr:uid="{06FC236C-13B6-4EDF-87D7-96E10CF38125}"/>
    <cellStyle name="20% - Accent6 5 6 2 3" xfId="15538" xr:uid="{519BD4FF-2563-47AA-A50A-8D17AFC7106E}"/>
    <cellStyle name="20% - Accent6 5 6 2 3 2" xfId="15539" xr:uid="{AA0C4E77-8366-4F28-9074-68D4BA74003B}"/>
    <cellStyle name="20% - Accent6 5 6 2 4" xfId="15540" xr:uid="{5A00F570-697A-4B12-88AD-BA499F4DC527}"/>
    <cellStyle name="20% - Accent6 5 6 3" xfId="15541" xr:uid="{715FEF12-7472-4290-B869-735940B26626}"/>
    <cellStyle name="20% - Accent6 5 6 3 2" xfId="15542" xr:uid="{CF82E23C-2B41-4448-A85F-B63E6CBC767A}"/>
    <cellStyle name="20% - Accent6 5 6 3 2 2" xfId="15543" xr:uid="{06470188-8E9B-4625-B5EA-89B8AA25F579}"/>
    <cellStyle name="20% - Accent6 5 6 3 3" xfId="15544" xr:uid="{233A8EAD-4C52-4E57-828A-0C3242A920B8}"/>
    <cellStyle name="20% - Accent6 5 6 4" xfId="15545" xr:uid="{C3A66711-E6B6-43A0-BF68-43DF74AC4FDF}"/>
    <cellStyle name="20% - Accent6 5 6 4 2" xfId="15546" xr:uid="{4C0CDBEE-391D-475D-9FD8-0264CA599A7F}"/>
    <cellStyle name="20% - Accent6 5 6 5" xfId="15547" xr:uid="{5D797405-0B38-436A-9F0A-29BE33FCD2A0}"/>
    <cellStyle name="20% - Accent6 5 7" xfId="15548" xr:uid="{D99F7F4B-1ABA-409D-9430-D11BFCA5095E}"/>
    <cellStyle name="20% - Accent6 5 7 2" xfId="15549" xr:uid="{BCDE5D1D-3E11-4C63-A8B5-73AC732802B7}"/>
    <cellStyle name="20% - Accent6 5 7 2 2" xfId="15550" xr:uid="{86CCEF31-9665-4C24-9886-981FD6514895}"/>
    <cellStyle name="20% - Accent6 5 7 2 2 2" xfId="15551" xr:uid="{DF6E945D-6185-431F-9707-45EEF44E6B3C}"/>
    <cellStyle name="20% - Accent6 5 7 2 3" xfId="15552" xr:uid="{5147A899-994B-48DE-8F50-C1055F4C07FB}"/>
    <cellStyle name="20% - Accent6 5 7 3" xfId="15553" xr:uid="{AA44AF1E-B4D1-4631-8F8F-2D444AB30C67}"/>
    <cellStyle name="20% - Accent6 5 7 3 2" xfId="15554" xr:uid="{C31236D6-4821-4644-A80C-1E3853AC8B4B}"/>
    <cellStyle name="20% - Accent6 5 7 4" xfId="15555" xr:uid="{8D79FB56-FADB-4F38-A515-DCD18AC1AEB6}"/>
    <cellStyle name="20% - Accent6 5 8" xfId="15556" xr:uid="{A7C1388E-9DC8-4867-B64A-D92B4D0C8DE8}"/>
    <cellStyle name="20% - Accent6 5 8 2" xfId="15557" xr:uid="{94BBDACC-4C14-4EF0-8DF3-46AA72AAF2C6}"/>
    <cellStyle name="20% - Accent6 5 8 2 2" xfId="15558" xr:uid="{A33D2B7B-CB19-4644-BE81-960277B5A6FA}"/>
    <cellStyle name="20% - Accent6 5 8 3" xfId="15559" xr:uid="{A3E21A5F-B694-4203-BFA6-3D1392F1CAD3}"/>
    <cellStyle name="20% - Accent6 5 9" xfId="15560" xr:uid="{40D97572-C150-4EF2-99EA-B48B57C18237}"/>
    <cellStyle name="20% - Accent6 5 9 2" xfId="15561" xr:uid="{A6EAC5FC-4BAE-4499-AEB1-0F163BC580A0}"/>
    <cellStyle name="20% - Accent6 6" xfId="15562" xr:uid="{290057B1-CBE1-4246-AF7A-311854F99D14}"/>
    <cellStyle name="20% - Accent6 6 10" xfId="15563" xr:uid="{73D842F9-8A9C-4446-AA12-8E1D40578768}"/>
    <cellStyle name="20% - Accent6 6 10 2" xfId="15564" xr:uid="{FD4337D9-D5D6-4EFF-BC3F-A34AA0064344}"/>
    <cellStyle name="20% - Accent6 6 11" xfId="15565" xr:uid="{381DA039-64A0-4D24-BCE7-9F0119A0CF1E}"/>
    <cellStyle name="20% - Accent6 6 12" xfId="15566" xr:uid="{9459472A-15E1-4848-9109-8219E16385AF}"/>
    <cellStyle name="20% - Accent6 6 2" xfId="15567" xr:uid="{7480B4C0-6493-4764-93C5-11FDAB0EC974}"/>
    <cellStyle name="20% - Accent6 6 2 10" xfId="15568" xr:uid="{4278D83A-38CB-4040-81F1-A24F50CEDD72}"/>
    <cellStyle name="20% - Accent6 6 2 11" xfId="15569" xr:uid="{6CAA5BB7-B0DA-402D-BCA5-243E96192029}"/>
    <cellStyle name="20% - Accent6 6 2 2" xfId="15570" xr:uid="{3F2DEBB6-8FF0-4E0F-88C6-D7F80DEF3EE4}"/>
    <cellStyle name="20% - Accent6 6 2 2 2" xfId="15571" xr:uid="{4AE9F387-6B66-491D-9EFA-A1854F7ADBC8}"/>
    <cellStyle name="20% - Accent6 6 2 2 2 2" xfId="15572" xr:uid="{0501CC07-7F5E-465E-99AA-E994624B3891}"/>
    <cellStyle name="20% - Accent6 6 2 2 2 2 2" xfId="15573" xr:uid="{81137AD6-BFD1-4C3F-BD33-83C6463C8BBE}"/>
    <cellStyle name="20% - Accent6 6 2 2 2 2 2 2" xfId="15574" xr:uid="{BAA065CD-EAF5-48D2-8DBB-54F7A5BA81AD}"/>
    <cellStyle name="20% - Accent6 6 2 2 2 2 3" xfId="15575" xr:uid="{0EC4E4AB-26C0-4CF8-92ED-8B0C25964CB5}"/>
    <cellStyle name="20% - Accent6 6 2 2 2 3" xfId="15576" xr:uid="{80FEDDB0-6847-4874-B03F-EE268706D88F}"/>
    <cellStyle name="20% - Accent6 6 2 2 2 3 2" xfId="15577" xr:uid="{9EA96491-819A-4A57-91C4-2347BCA66DD3}"/>
    <cellStyle name="20% - Accent6 6 2 2 2 4" xfId="15578" xr:uid="{873B3E52-E157-46DF-8F5B-58AEF7E3CA01}"/>
    <cellStyle name="20% - Accent6 6 2 2 2 5" xfId="15579" xr:uid="{BD5DC336-87AB-4574-AFA1-3E8A1E3A77ED}"/>
    <cellStyle name="20% - Accent6 6 2 2 3" xfId="15580" xr:uid="{517915F8-96DF-406B-83B8-C0728A5266CB}"/>
    <cellStyle name="20% - Accent6 6 2 2 3 2" xfId="15581" xr:uid="{895DABFE-2660-44D5-B5F2-592433EFA737}"/>
    <cellStyle name="20% - Accent6 6 2 2 3 2 2" xfId="15582" xr:uid="{89C9A270-F0DD-4921-9265-0F2F2D86428D}"/>
    <cellStyle name="20% - Accent6 6 2 2 3 3" xfId="15583" xr:uid="{BFC99050-F6A2-4573-BF85-E301DA22E875}"/>
    <cellStyle name="20% - Accent6 6 2 2 4" xfId="15584" xr:uid="{D1399663-34FD-4FF6-BDAC-27C8B2BBC131}"/>
    <cellStyle name="20% - Accent6 6 2 2 4 2" xfId="15585" xr:uid="{56C6C4D9-3461-4838-9B4A-72869BE44C62}"/>
    <cellStyle name="20% - Accent6 6 2 2 5" xfId="15586" xr:uid="{7188E8EA-B7F1-4C5F-A75E-013DAAE248A9}"/>
    <cellStyle name="20% - Accent6 6 2 2 6" xfId="15587" xr:uid="{65273092-A933-4E87-BAC6-438DA7B1BD7C}"/>
    <cellStyle name="20% - Accent6 6 2 3" xfId="15588" xr:uid="{EDE3D15D-8D5E-436D-A572-3CCF24AE7E22}"/>
    <cellStyle name="20% - Accent6 6 2 3 2" xfId="15589" xr:uid="{75F49E32-F82A-4AB6-9F75-280B9BB0666F}"/>
    <cellStyle name="20% - Accent6 6 2 3 2 2" xfId="15590" xr:uid="{CB67AE9A-BCDB-4BBF-A5B8-914713D6BC72}"/>
    <cellStyle name="20% - Accent6 6 2 3 2 2 2" xfId="15591" xr:uid="{C7907F42-AA53-4CFE-A917-56008C28893C}"/>
    <cellStyle name="20% - Accent6 6 2 3 2 2 2 2" xfId="15592" xr:uid="{02B5E60B-5E38-45A0-A9E1-B66CB30620EC}"/>
    <cellStyle name="20% - Accent6 6 2 3 2 2 3" xfId="15593" xr:uid="{84C0E61A-8043-4D8A-BF48-79271224DD0B}"/>
    <cellStyle name="20% - Accent6 6 2 3 2 3" xfId="15594" xr:uid="{9C34699B-5978-4652-9996-D5F2265059C8}"/>
    <cellStyle name="20% - Accent6 6 2 3 2 3 2" xfId="15595" xr:uid="{072A78DB-333D-490A-B801-954D3E1D5727}"/>
    <cellStyle name="20% - Accent6 6 2 3 2 4" xfId="15596" xr:uid="{0C50769B-CE3B-4371-905C-DAD739E87EC7}"/>
    <cellStyle name="20% - Accent6 6 2 3 2 5" xfId="15597" xr:uid="{652F05A7-8033-47ED-A8EA-BCE0B26B8963}"/>
    <cellStyle name="20% - Accent6 6 2 3 3" xfId="15598" xr:uid="{6B859A36-BFCF-4B03-8627-82FFEA8ACEF9}"/>
    <cellStyle name="20% - Accent6 6 2 3 3 2" xfId="15599" xr:uid="{C8BDEABA-2CBF-48D5-89F5-0369769F0821}"/>
    <cellStyle name="20% - Accent6 6 2 3 3 2 2" xfId="15600" xr:uid="{78308D0B-FE95-4297-A2EC-890F8E639559}"/>
    <cellStyle name="20% - Accent6 6 2 3 3 3" xfId="15601" xr:uid="{2E5483E4-6116-46B5-B246-FFDC3C0423AF}"/>
    <cellStyle name="20% - Accent6 6 2 3 4" xfId="15602" xr:uid="{43A85DBE-0B41-4CC0-BB23-CB38DB4CE1F2}"/>
    <cellStyle name="20% - Accent6 6 2 3 4 2" xfId="15603" xr:uid="{62F86261-FA1E-41C7-AAD1-4A90EECC9C68}"/>
    <cellStyle name="20% - Accent6 6 2 3 5" xfId="15604" xr:uid="{37BFCC16-9358-429A-82E5-C7256999150B}"/>
    <cellStyle name="20% - Accent6 6 2 3 6" xfId="15605" xr:uid="{B26FE729-0219-4036-8168-24E08D5A9EDE}"/>
    <cellStyle name="20% - Accent6 6 2 4" xfId="15606" xr:uid="{28130DAE-7CF5-4DC7-8999-87AEB04885FF}"/>
    <cellStyle name="20% - Accent6 6 2 4 2" xfId="15607" xr:uid="{DE494DC3-C265-44B5-8447-DDC6A9DDEB66}"/>
    <cellStyle name="20% - Accent6 6 2 4 2 2" xfId="15608" xr:uid="{25DC5106-9D44-4377-9419-20AA4220C49D}"/>
    <cellStyle name="20% - Accent6 6 2 4 2 2 2" xfId="15609" xr:uid="{CE7DA097-8C81-49C6-A388-2ECA381C6350}"/>
    <cellStyle name="20% - Accent6 6 2 4 2 2 2 2" xfId="15610" xr:uid="{B6F067D9-63C4-42C3-8206-E3BB51FE003A}"/>
    <cellStyle name="20% - Accent6 6 2 4 2 2 3" xfId="15611" xr:uid="{1AFDFCF6-CCA1-4354-99B4-B0C8ED4C37F0}"/>
    <cellStyle name="20% - Accent6 6 2 4 2 3" xfId="15612" xr:uid="{0C835E16-B9CC-42D6-8D9D-D8FC8A2ECC3E}"/>
    <cellStyle name="20% - Accent6 6 2 4 2 3 2" xfId="15613" xr:uid="{EC84D590-0B6E-4CD4-B8F3-79BA0A5F62CF}"/>
    <cellStyle name="20% - Accent6 6 2 4 2 4" xfId="15614" xr:uid="{04C088E1-7524-4E8D-AA75-1A3AA72643F5}"/>
    <cellStyle name="20% - Accent6 6 2 4 3" xfId="15615" xr:uid="{03B8E0FC-83DB-44FA-95A2-9E1AC0A5CA40}"/>
    <cellStyle name="20% - Accent6 6 2 4 3 2" xfId="15616" xr:uid="{2AE98F00-8FFF-4E34-A850-5DA62E717080}"/>
    <cellStyle name="20% - Accent6 6 2 4 3 2 2" xfId="15617" xr:uid="{E517EB9C-CA97-4F8E-B0C2-272BE5CF01CA}"/>
    <cellStyle name="20% - Accent6 6 2 4 3 3" xfId="15618" xr:uid="{6A38BBF5-330D-463E-BBF4-2004AB38709E}"/>
    <cellStyle name="20% - Accent6 6 2 4 4" xfId="15619" xr:uid="{345448FD-5149-43F3-A2B3-A2C2177E888E}"/>
    <cellStyle name="20% - Accent6 6 2 4 4 2" xfId="15620" xr:uid="{1FD6E04B-7E1E-4A5E-80B5-E577048C0BAF}"/>
    <cellStyle name="20% - Accent6 6 2 4 5" xfId="15621" xr:uid="{83529633-E9BF-4071-BBBB-0736AFCFB4F9}"/>
    <cellStyle name="20% - Accent6 6 2 4 6" xfId="15622" xr:uid="{8DB91383-9685-4356-80E5-0AF3BAED1429}"/>
    <cellStyle name="20% - Accent6 6 2 5" xfId="15623" xr:uid="{F7EB5253-5BE1-44BE-B6B7-5300819D96E8}"/>
    <cellStyle name="20% - Accent6 6 2 5 2" xfId="15624" xr:uid="{EE75FAC6-2842-46F6-BAAF-383D15AA3742}"/>
    <cellStyle name="20% - Accent6 6 2 5 2 2" xfId="15625" xr:uid="{4A4C78C0-723C-46BE-8E3F-C68E54304AB8}"/>
    <cellStyle name="20% - Accent6 6 2 5 2 2 2" xfId="15626" xr:uid="{6715BF73-874C-4ED2-9D61-B4EAEADC9C40}"/>
    <cellStyle name="20% - Accent6 6 2 5 2 2 2 2" xfId="15627" xr:uid="{D373A1F3-C740-4227-9376-D7E7B31F8FFB}"/>
    <cellStyle name="20% - Accent6 6 2 5 2 2 3" xfId="15628" xr:uid="{38A19138-999C-4A32-9D4C-F841AC88F1EC}"/>
    <cellStyle name="20% - Accent6 6 2 5 2 3" xfId="15629" xr:uid="{CBF6A2B8-CE7C-401B-9ECC-6F26464F62A8}"/>
    <cellStyle name="20% - Accent6 6 2 5 2 3 2" xfId="15630" xr:uid="{53AA7D5C-CFCC-45F6-9EF4-4BA7226C0418}"/>
    <cellStyle name="20% - Accent6 6 2 5 2 4" xfId="15631" xr:uid="{44ACC40B-81AA-41FD-B75E-F32B0DE1C088}"/>
    <cellStyle name="20% - Accent6 6 2 5 3" xfId="15632" xr:uid="{B6AC6286-962B-440F-929A-E244B48711A1}"/>
    <cellStyle name="20% - Accent6 6 2 5 3 2" xfId="15633" xr:uid="{C8B57440-B7E7-4D6F-91B8-245C4A8CA19D}"/>
    <cellStyle name="20% - Accent6 6 2 5 3 2 2" xfId="15634" xr:uid="{53F9EE98-305B-4FFD-8612-D2199C811C87}"/>
    <cellStyle name="20% - Accent6 6 2 5 3 3" xfId="15635" xr:uid="{8A96DE61-865B-46CB-AEF2-4E58EA5EEB8C}"/>
    <cellStyle name="20% - Accent6 6 2 5 4" xfId="15636" xr:uid="{6BC5BCC7-7031-4531-B832-17E3D2D04D48}"/>
    <cellStyle name="20% - Accent6 6 2 5 4 2" xfId="15637" xr:uid="{6B345266-00B4-47C7-A94F-B9541A8BCD72}"/>
    <cellStyle name="20% - Accent6 6 2 5 5" xfId="15638" xr:uid="{526B81DB-C2AC-468D-8155-44D88F761392}"/>
    <cellStyle name="20% - Accent6 6 2 6" xfId="15639" xr:uid="{AE300030-EC64-454F-8B6B-F473477C7BA3}"/>
    <cellStyle name="20% - Accent6 6 2 6 2" xfId="15640" xr:uid="{14D94DD3-EE02-4755-9355-4BA8A5F23CAD}"/>
    <cellStyle name="20% - Accent6 6 2 6 2 2" xfId="15641" xr:uid="{EC14776A-9F90-4730-AB89-B77BDC5506B6}"/>
    <cellStyle name="20% - Accent6 6 2 6 2 2 2" xfId="15642" xr:uid="{08A69924-842B-49E2-8F79-43605495AE62}"/>
    <cellStyle name="20% - Accent6 6 2 6 2 3" xfId="15643" xr:uid="{9B30159E-FA87-4633-B6F0-28AACD850612}"/>
    <cellStyle name="20% - Accent6 6 2 6 3" xfId="15644" xr:uid="{9CCF84F2-884B-400B-B122-20EF130E56D1}"/>
    <cellStyle name="20% - Accent6 6 2 6 3 2" xfId="15645" xr:uid="{A6521EDE-FA70-4F25-9902-9685480A8867}"/>
    <cellStyle name="20% - Accent6 6 2 6 4" xfId="15646" xr:uid="{E81E5261-1158-4E5A-A512-1B9BEA6CD203}"/>
    <cellStyle name="20% - Accent6 6 2 7" xfId="15647" xr:uid="{30A4ACC6-79C5-4280-96A0-6639EA61D6A2}"/>
    <cellStyle name="20% - Accent6 6 2 7 2" xfId="15648" xr:uid="{6FF922F9-B527-49AC-B462-7AAE17538D35}"/>
    <cellStyle name="20% - Accent6 6 2 7 2 2" xfId="15649" xr:uid="{94E98460-6D27-4324-B4A3-039E33C28623}"/>
    <cellStyle name="20% - Accent6 6 2 7 3" xfId="15650" xr:uid="{B59E5EEB-0721-473C-9D5C-58F5057B6FC4}"/>
    <cellStyle name="20% - Accent6 6 2 8" xfId="15651" xr:uid="{E20B20B1-57CD-4B46-8EBF-5310CF82439E}"/>
    <cellStyle name="20% - Accent6 6 2 8 2" xfId="15652" xr:uid="{5D8BE333-649A-4E28-A5D7-CF9476880AD8}"/>
    <cellStyle name="20% - Accent6 6 2 9" xfId="15653" xr:uid="{5A37B3CA-E876-4FCD-AC4B-228A03411195}"/>
    <cellStyle name="20% - Accent6 6 2 9 2" xfId="15654" xr:uid="{B5C9407A-62E4-4269-B346-71E186D28DAD}"/>
    <cellStyle name="20% - Accent6 6 3" xfId="15655" xr:uid="{7E5A9610-B17E-430D-B4A6-EF9D576691AF}"/>
    <cellStyle name="20% - Accent6 6 3 2" xfId="15656" xr:uid="{CED94773-B10B-4752-8748-EB11BCDC5634}"/>
    <cellStyle name="20% - Accent6 6 3 2 2" xfId="15657" xr:uid="{58AF994C-0B80-4501-9D02-AB691144AB84}"/>
    <cellStyle name="20% - Accent6 6 3 2 2 2" xfId="15658" xr:uid="{941F318F-F4E6-492D-92BA-3EE156BD63B8}"/>
    <cellStyle name="20% - Accent6 6 3 2 2 2 2" xfId="15659" xr:uid="{5E23F1E8-49F2-472E-BE61-68BA64F43DCD}"/>
    <cellStyle name="20% - Accent6 6 3 2 2 3" xfId="15660" xr:uid="{B7B5C0B3-2A6D-4C49-BB6D-E47C549D706F}"/>
    <cellStyle name="20% - Accent6 6 3 2 3" xfId="15661" xr:uid="{2FC07D8B-DE14-4DCE-81FC-15FA4471D2C9}"/>
    <cellStyle name="20% - Accent6 6 3 2 3 2" xfId="15662" xr:uid="{B25A124B-E881-4AA6-A40D-6E8BD1F00CB6}"/>
    <cellStyle name="20% - Accent6 6 3 2 4" xfId="15663" xr:uid="{6A8CC36B-0A0A-44E0-B842-D1D5414DA17B}"/>
    <cellStyle name="20% - Accent6 6 3 2 5" xfId="15664" xr:uid="{D1E48FF8-3361-4887-A2EF-6ED024B99ADE}"/>
    <cellStyle name="20% - Accent6 6 3 3" xfId="15665" xr:uid="{848106F1-BCB8-44EE-AD1F-A6EEBCE3008F}"/>
    <cellStyle name="20% - Accent6 6 3 3 2" xfId="15666" xr:uid="{B8005A19-5D4D-4A32-9011-B675415C9BA4}"/>
    <cellStyle name="20% - Accent6 6 3 3 2 2" xfId="15667" xr:uid="{A2E0FDB6-2F1E-4977-8E25-0A36A5381543}"/>
    <cellStyle name="20% - Accent6 6 3 3 3" xfId="15668" xr:uid="{ED5E8D0F-1684-49FF-B9C3-545EBC60D636}"/>
    <cellStyle name="20% - Accent6 6 3 4" xfId="15669" xr:uid="{B869B88E-CBA8-40F7-A8E6-89D4D6B898C0}"/>
    <cellStyle name="20% - Accent6 6 3 4 2" xfId="15670" xr:uid="{9C91ECD2-96BC-44F5-B6D5-27CF81D8321F}"/>
    <cellStyle name="20% - Accent6 6 3 5" xfId="15671" xr:uid="{D3F2CD5C-70B4-43B3-9520-F5175F8084FD}"/>
    <cellStyle name="20% - Accent6 6 3 6" xfId="15672" xr:uid="{0E1758FA-D043-421A-889B-13DF69267CAB}"/>
    <cellStyle name="20% - Accent6 6 4" xfId="15673" xr:uid="{313A99AC-BA79-415F-AC27-3640E3BBE795}"/>
    <cellStyle name="20% - Accent6 6 4 2" xfId="15674" xr:uid="{96AA550F-080A-462B-82E2-97973A6EF73D}"/>
    <cellStyle name="20% - Accent6 6 4 2 2" xfId="15675" xr:uid="{A58A544B-1DBC-4200-9005-896CA0DF061B}"/>
    <cellStyle name="20% - Accent6 6 4 2 2 2" xfId="15676" xr:uid="{B2151272-5810-48C5-A769-D9024649DA6B}"/>
    <cellStyle name="20% - Accent6 6 4 2 2 2 2" xfId="15677" xr:uid="{C4047A0C-A346-4715-B7AE-79C07D6A46C0}"/>
    <cellStyle name="20% - Accent6 6 4 2 2 3" xfId="15678" xr:uid="{E8324E33-1C07-4B6D-8D23-0CFD7C1BC462}"/>
    <cellStyle name="20% - Accent6 6 4 2 3" xfId="15679" xr:uid="{C0CF895B-31FC-4237-8589-3DAE67F09D4A}"/>
    <cellStyle name="20% - Accent6 6 4 2 3 2" xfId="15680" xr:uid="{EBF3516B-5788-4114-8073-AE2829551DE2}"/>
    <cellStyle name="20% - Accent6 6 4 2 4" xfId="15681" xr:uid="{C1EB5651-2668-4377-9FB6-9CAE03799AC7}"/>
    <cellStyle name="20% - Accent6 6 4 2 5" xfId="15682" xr:uid="{76F85DFB-B61E-4BC3-8E22-11FC0D19454F}"/>
    <cellStyle name="20% - Accent6 6 4 3" xfId="15683" xr:uid="{4751F8E7-7522-40D9-AC8F-6E472586DCFF}"/>
    <cellStyle name="20% - Accent6 6 4 3 2" xfId="15684" xr:uid="{EC56AF6F-B44B-4AB9-9783-6EA6D3CCCC3D}"/>
    <cellStyle name="20% - Accent6 6 4 3 2 2" xfId="15685" xr:uid="{41CBDC93-5086-445C-BAC1-05EA91A48C5F}"/>
    <cellStyle name="20% - Accent6 6 4 3 3" xfId="15686" xr:uid="{4ED4F7A4-E33F-4C7F-BA3E-D6621F5E907E}"/>
    <cellStyle name="20% - Accent6 6 4 4" xfId="15687" xr:uid="{22E743E7-033D-4577-A32A-51DF5A1C7A5F}"/>
    <cellStyle name="20% - Accent6 6 4 4 2" xfId="15688" xr:uid="{B51AB36B-550C-49DC-B81D-6E9C128A6EAC}"/>
    <cellStyle name="20% - Accent6 6 4 5" xfId="15689" xr:uid="{6C8ABFCF-3973-4D78-AC72-E37718D18C0C}"/>
    <cellStyle name="20% - Accent6 6 4 6" xfId="15690" xr:uid="{42B63C1C-262B-48FC-8129-509C6D8A25ED}"/>
    <cellStyle name="20% - Accent6 6 5" xfId="15691" xr:uid="{E003C57D-618A-4EE9-8BEB-63D0388BF55C}"/>
    <cellStyle name="20% - Accent6 6 5 2" xfId="15692" xr:uid="{020B3B7D-B6D2-46CC-A0F2-57EF9DC73BDA}"/>
    <cellStyle name="20% - Accent6 6 5 2 2" xfId="15693" xr:uid="{EFC2769F-1D43-4F5E-8305-E36EC8BCE5E8}"/>
    <cellStyle name="20% - Accent6 6 5 2 2 2" xfId="15694" xr:uid="{81B9C4E3-A593-47AB-AEAA-6A7C970C0AD9}"/>
    <cellStyle name="20% - Accent6 6 5 2 2 2 2" xfId="15695" xr:uid="{DADE7432-C011-4FC7-8A62-DDFCDD9A2BB0}"/>
    <cellStyle name="20% - Accent6 6 5 2 2 3" xfId="15696" xr:uid="{084837F1-B41F-48D3-9EFE-D01F1F97D68C}"/>
    <cellStyle name="20% - Accent6 6 5 2 3" xfId="15697" xr:uid="{3EE33FE3-3EB1-4E3A-A972-04A8B328BEE0}"/>
    <cellStyle name="20% - Accent6 6 5 2 3 2" xfId="15698" xr:uid="{C445042D-07D2-4D2D-9F1E-04FEA5AE5FAE}"/>
    <cellStyle name="20% - Accent6 6 5 2 4" xfId="15699" xr:uid="{A82FA562-1CE6-48D2-BAB5-3F54D85C0D37}"/>
    <cellStyle name="20% - Accent6 6 5 3" xfId="15700" xr:uid="{382387A8-F766-477A-A88E-F15C35DA7634}"/>
    <cellStyle name="20% - Accent6 6 5 3 2" xfId="15701" xr:uid="{FB3AA7CF-238B-486E-829F-68A6034CDC5C}"/>
    <cellStyle name="20% - Accent6 6 5 3 2 2" xfId="15702" xr:uid="{A28E91FA-ACC8-4FD7-B6F7-0FBEBB8BFB90}"/>
    <cellStyle name="20% - Accent6 6 5 3 3" xfId="15703" xr:uid="{4A3E2793-F7C6-4BD5-93FC-C356812A39AE}"/>
    <cellStyle name="20% - Accent6 6 5 4" xfId="15704" xr:uid="{3E949CF5-97B1-4EA7-A521-29C13CEC1175}"/>
    <cellStyle name="20% - Accent6 6 5 4 2" xfId="15705" xr:uid="{E1C4004C-5C86-4E88-B3B9-7D6A9E219619}"/>
    <cellStyle name="20% - Accent6 6 5 5" xfId="15706" xr:uid="{5FD9A6ED-677D-4E5A-8534-48CC48B74309}"/>
    <cellStyle name="20% - Accent6 6 5 6" xfId="15707" xr:uid="{11F7B2DB-0469-4656-A6DD-4CE308C23757}"/>
    <cellStyle name="20% - Accent6 6 6" xfId="15708" xr:uid="{2656DAE1-BDC3-4070-AF92-365D6C70F729}"/>
    <cellStyle name="20% - Accent6 6 6 2" xfId="15709" xr:uid="{ADFC7690-9909-4756-A616-5405FE3EF7F2}"/>
    <cellStyle name="20% - Accent6 6 6 2 2" xfId="15710" xr:uid="{631BA1B2-0FD7-416B-8130-2663D438C698}"/>
    <cellStyle name="20% - Accent6 6 6 2 2 2" xfId="15711" xr:uid="{EF932B95-9E64-40B2-8C37-88CACDB9AEAC}"/>
    <cellStyle name="20% - Accent6 6 6 2 2 2 2" xfId="15712" xr:uid="{E1C30DE2-9DB3-4550-AE8C-583C31E50741}"/>
    <cellStyle name="20% - Accent6 6 6 2 2 3" xfId="15713" xr:uid="{4CDECABB-2CD8-4CAA-A139-6AB2A273E6E6}"/>
    <cellStyle name="20% - Accent6 6 6 2 3" xfId="15714" xr:uid="{91F83538-D684-4762-AC88-B953A82606AE}"/>
    <cellStyle name="20% - Accent6 6 6 2 3 2" xfId="15715" xr:uid="{24BC89C8-33D9-419C-8AB2-B98D3D93EFDC}"/>
    <cellStyle name="20% - Accent6 6 6 2 4" xfId="15716" xr:uid="{CAF9B75D-C40E-4F9C-83A2-F058ACF24D69}"/>
    <cellStyle name="20% - Accent6 6 6 3" xfId="15717" xr:uid="{13CBFFB0-BC71-4DCA-ADFE-5FC580EAFCA1}"/>
    <cellStyle name="20% - Accent6 6 6 3 2" xfId="15718" xr:uid="{290A4B29-3D80-436E-9053-972617DFC28F}"/>
    <cellStyle name="20% - Accent6 6 6 3 2 2" xfId="15719" xr:uid="{309261DC-708F-431D-94B1-4E8BA4106C25}"/>
    <cellStyle name="20% - Accent6 6 6 3 3" xfId="15720" xr:uid="{3AA82E21-FCD9-47C6-9E28-FE80A2492831}"/>
    <cellStyle name="20% - Accent6 6 6 4" xfId="15721" xr:uid="{6E93B2C3-90EB-4693-88C3-29C5520ACBD0}"/>
    <cellStyle name="20% - Accent6 6 6 4 2" xfId="15722" xr:uid="{DCF9F576-C1D8-408B-8331-BA14A9AC8A6D}"/>
    <cellStyle name="20% - Accent6 6 6 5" xfId="15723" xr:uid="{36BC8144-5EBD-4996-B532-9ECBE70347CF}"/>
    <cellStyle name="20% - Accent6 6 7" xfId="15724" xr:uid="{EAC4F528-D136-4585-B2D6-9F7F02992737}"/>
    <cellStyle name="20% - Accent6 6 7 2" xfId="15725" xr:uid="{86A99CB5-8C8A-4E64-8AEA-AF323E63E818}"/>
    <cellStyle name="20% - Accent6 6 7 2 2" xfId="15726" xr:uid="{8A08F3C2-08B4-4E5F-B029-798C88218FA3}"/>
    <cellStyle name="20% - Accent6 6 7 2 2 2" xfId="15727" xr:uid="{9928C678-AC92-48CC-BCF5-4AEA0A6BB31E}"/>
    <cellStyle name="20% - Accent6 6 7 2 3" xfId="15728" xr:uid="{668C7FC1-A2C2-4A60-937D-0DAFEE1BE5F8}"/>
    <cellStyle name="20% - Accent6 6 7 3" xfId="15729" xr:uid="{1308E4A6-EF23-418D-8884-5714DAD17593}"/>
    <cellStyle name="20% - Accent6 6 7 3 2" xfId="15730" xr:uid="{A38BFA09-4138-428D-92E3-465A2A19ABC9}"/>
    <cellStyle name="20% - Accent6 6 7 4" xfId="15731" xr:uid="{269EE3B6-74CF-4952-A515-59DCF1DA6C66}"/>
    <cellStyle name="20% - Accent6 6 8" xfId="15732" xr:uid="{435BAD44-2EDC-4AA2-B2D6-566FCE0ADD6E}"/>
    <cellStyle name="20% - Accent6 6 8 2" xfId="15733" xr:uid="{AB634A19-B976-440B-B68A-E82C1A43F252}"/>
    <cellStyle name="20% - Accent6 6 8 2 2" xfId="15734" xr:uid="{AAF23B05-9BB0-4E93-B5F7-C694D160E3F2}"/>
    <cellStyle name="20% - Accent6 6 8 3" xfId="15735" xr:uid="{BCC096A6-0AE3-4B26-AB3F-F1EC49E8E125}"/>
    <cellStyle name="20% - Accent6 6 9" xfId="15736" xr:uid="{337C8504-825F-4A07-887F-C6594C6F8A42}"/>
    <cellStyle name="20% - Accent6 6 9 2" xfId="15737" xr:uid="{7F4C3C07-5DA6-459B-8BB2-7BBFD7D8968C}"/>
    <cellStyle name="20% - Accent6 7" xfId="15738" xr:uid="{DE42C152-B244-4677-B6E0-0E9917FDB72D}"/>
    <cellStyle name="20% - Accent6 7 10" xfId="15739" xr:uid="{EA9DCEA3-097E-49DC-9492-E7FCA61331BF}"/>
    <cellStyle name="20% - Accent6 7 10 2" xfId="15740" xr:uid="{62DDDBFE-C34F-4466-9287-95281DD73FF8}"/>
    <cellStyle name="20% - Accent6 7 11" xfId="15741" xr:uid="{925D02E2-5784-4B6E-A125-C33F3ABEE19E}"/>
    <cellStyle name="20% - Accent6 7 12" xfId="15742" xr:uid="{E4C10499-C24D-470D-84A8-160DA3E25579}"/>
    <cellStyle name="20% - Accent6 7 2" xfId="15743" xr:uid="{C98DC4A3-2A2F-4D1B-8F3C-2A0863A9F00E}"/>
    <cellStyle name="20% - Accent6 7 2 10" xfId="15744" xr:uid="{03DE693E-9B95-4AEA-9911-BF63EA96AC40}"/>
    <cellStyle name="20% - Accent6 7 2 2" xfId="15745" xr:uid="{240B3CC1-045B-495B-89BB-4F435648F775}"/>
    <cellStyle name="20% - Accent6 7 2 2 2" xfId="15746" xr:uid="{E36F8F42-9375-4EE5-9038-74231E904C8B}"/>
    <cellStyle name="20% - Accent6 7 2 2 2 2" xfId="15747" xr:uid="{1ECAC71D-43D0-491C-A5AB-1989A3C3FF10}"/>
    <cellStyle name="20% - Accent6 7 2 2 2 2 2" xfId="15748" xr:uid="{523CC0B8-8BBA-42E0-B93E-3837C43E8B8A}"/>
    <cellStyle name="20% - Accent6 7 2 2 2 2 2 2" xfId="15749" xr:uid="{7366E1E2-4017-4553-B759-6CA84950C7AF}"/>
    <cellStyle name="20% - Accent6 7 2 2 2 2 3" xfId="15750" xr:uid="{3A8727BC-996B-4075-974E-8B1495C34CEA}"/>
    <cellStyle name="20% - Accent6 7 2 2 2 3" xfId="15751" xr:uid="{9E0209FB-8BEE-40CC-A89F-865A02CC3D02}"/>
    <cellStyle name="20% - Accent6 7 2 2 2 3 2" xfId="15752" xr:uid="{6E4031EE-DF5B-4239-91C8-539BC040E808}"/>
    <cellStyle name="20% - Accent6 7 2 2 2 4" xfId="15753" xr:uid="{A1BB9AEF-F441-44C0-841D-9566B719335C}"/>
    <cellStyle name="20% - Accent6 7 2 2 2 5" xfId="15754" xr:uid="{C859C488-4067-4D76-8056-B285443330A3}"/>
    <cellStyle name="20% - Accent6 7 2 2 3" xfId="15755" xr:uid="{6588E962-F9EC-4BC9-B6A7-44D5D6AA7CA2}"/>
    <cellStyle name="20% - Accent6 7 2 2 3 2" xfId="15756" xr:uid="{C14D670F-0F00-491D-AA44-E133493D5C7E}"/>
    <cellStyle name="20% - Accent6 7 2 2 3 2 2" xfId="15757" xr:uid="{036BF289-82E1-4619-B533-ACAAD364870B}"/>
    <cellStyle name="20% - Accent6 7 2 2 3 3" xfId="15758" xr:uid="{AB563EED-EECF-4A77-BA32-6C9333496737}"/>
    <cellStyle name="20% - Accent6 7 2 2 4" xfId="15759" xr:uid="{B641201F-7131-4024-83AE-BC30677F282F}"/>
    <cellStyle name="20% - Accent6 7 2 2 4 2" xfId="15760" xr:uid="{DD5AB6AA-987B-49A3-81A0-983DCBEF8816}"/>
    <cellStyle name="20% - Accent6 7 2 2 5" xfId="15761" xr:uid="{5B36CF69-B8FA-451C-BBBA-ACEF7D7630BC}"/>
    <cellStyle name="20% - Accent6 7 2 2 6" xfId="15762" xr:uid="{F46E68EE-B0EE-4476-B055-41581165C8B9}"/>
    <cellStyle name="20% - Accent6 7 2 3" xfId="15763" xr:uid="{2E723EF3-4871-4893-8640-99F148A4C027}"/>
    <cellStyle name="20% - Accent6 7 2 3 2" xfId="15764" xr:uid="{8D43935E-F454-4A07-AAD1-FA87074B15AF}"/>
    <cellStyle name="20% - Accent6 7 2 3 2 2" xfId="15765" xr:uid="{4F933919-A096-4201-BA38-C2EAB725D4CC}"/>
    <cellStyle name="20% - Accent6 7 2 3 2 2 2" xfId="15766" xr:uid="{23FC5DE4-B456-45C6-92A3-B3D2249571CF}"/>
    <cellStyle name="20% - Accent6 7 2 3 2 2 2 2" xfId="15767" xr:uid="{3FB42351-B579-4264-A322-A074809D3484}"/>
    <cellStyle name="20% - Accent6 7 2 3 2 2 3" xfId="15768" xr:uid="{EA21950D-8343-43B3-A468-FEA543AB2893}"/>
    <cellStyle name="20% - Accent6 7 2 3 2 3" xfId="15769" xr:uid="{C69D4A6B-5A68-4FC7-862C-7B9B04453FF6}"/>
    <cellStyle name="20% - Accent6 7 2 3 2 3 2" xfId="15770" xr:uid="{67109385-54CC-4954-B311-107FADA4AA85}"/>
    <cellStyle name="20% - Accent6 7 2 3 2 4" xfId="15771" xr:uid="{C3079FF3-9580-4A22-BA11-236E4CEBD42A}"/>
    <cellStyle name="20% - Accent6 7 2 3 2 5" xfId="15772" xr:uid="{DEF8971D-8809-47D7-8176-7E03A7BDB2FF}"/>
    <cellStyle name="20% - Accent6 7 2 3 3" xfId="15773" xr:uid="{BB1FB4DB-512F-4C65-967E-82DD2B53B379}"/>
    <cellStyle name="20% - Accent6 7 2 3 3 2" xfId="15774" xr:uid="{A44D07EA-F297-477E-9B47-E850D0D65602}"/>
    <cellStyle name="20% - Accent6 7 2 3 3 2 2" xfId="15775" xr:uid="{887D83D1-26E9-4B7A-B92A-71DABBADA993}"/>
    <cellStyle name="20% - Accent6 7 2 3 3 3" xfId="15776" xr:uid="{10E55937-66E5-46FA-90CC-C1D10FF7AC6F}"/>
    <cellStyle name="20% - Accent6 7 2 3 4" xfId="15777" xr:uid="{BE28CF52-B9B1-4FCD-AC9C-67F27B097CEB}"/>
    <cellStyle name="20% - Accent6 7 2 3 4 2" xfId="15778" xr:uid="{CFCF9787-E8FC-4A4F-B5F7-D993F371F175}"/>
    <cellStyle name="20% - Accent6 7 2 3 5" xfId="15779" xr:uid="{785525D2-4004-416A-9181-1733186C6FD5}"/>
    <cellStyle name="20% - Accent6 7 2 3 6" xfId="15780" xr:uid="{10AB68ED-F4BB-4BF7-A636-4257C4B948AF}"/>
    <cellStyle name="20% - Accent6 7 2 4" xfId="15781" xr:uid="{9A0A424D-B39F-4CF0-BC1B-68BA9C71B525}"/>
    <cellStyle name="20% - Accent6 7 2 4 2" xfId="15782" xr:uid="{18C01CD5-ABEB-4785-A411-97A752920DBE}"/>
    <cellStyle name="20% - Accent6 7 2 4 2 2" xfId="15783" xr:uid="{5191F022-5BA3-4098-98D2-7427E9728102}"/>
    <cellStyle name="20% - Accent6 7 2 4 2 2 2" xfId="15784" xr:uid="{1EA5FE9D-08AD-4D07-924B-B0A3973A8C43}"/>
    <cellStyle name="20% - Accent6 7 2 4 2 2 2 2" xfId="15785" xr:uid="{7573D2FD-198A-41BA-AFB4-7EF2CF87524F}"/>
    <cellStyle name="20% - Accent6 7 2 4 2 2 3" xfId="15786" xr:uid="{3831EE64-5648-404D-A433-FF060A7535DA}"/>
    <cellStyle name="20% - Accent6 7 2 4 2 3" xfId="15787" xr:uid="{E77B951A-9E55-4A96-8EDC-FBFD2204516B}"/>
    <cellStyle name="20% - Accent6 7 2 4 2 3 2" xfId="15788" xr:uid="{FC2D06D3-2A5C-4017-96EF-0AE6549C1576}"/>
    <cellStyle name="20% - Accent6 7 2 4 2 4" xfId="15789" xr:uid="{3B8276D7-2F0F-4A46-8354-1D1578EF3B2E}"/>
    <cellStyle name="20% - Accent6 7 2 4 3" xfId="15790" xr:uid="{E2E264A2-BAE9-4A72-8E87-D93C6513743B}"/>
    <cellStyle name="20% - Accent6 7 2 4 3 2" xfId="15791" xr:uid="{EFB9D86A-BEFD-49CF-9317-EDD252495098}"/>
    <cellStyle name="20% - Accent6 7 2 4 3 2 2" xfId="15792" xr:uid="{D2E00A76-9E23-4F29-813D-1044FEFA879C}"/>
    <cellStyle name="20% - Accent6 7 2 4 3 3" xfId="15793" xr:uid="{76992D8D-278A-49E7-8C81-5261EAB43563}"/>
    <cellStyle name="20% - Accent6 7 2 4 4" xfId="15794" xr:uid="{1ED3E296-D8B1-4765-8FC0-564BD0259682}"/>
    <cellStyle name="20% - Accent6 7 2 4 4 2" xfId="15795" xr:uid="{75078688-6B94-4B36-8436-5079E1235F28}"/>
    <cellStyle name="20% - Accent6 7 2 4 5" xfId="15796" xr:uid="{AADDB8CB-1108-483D-8703-706B32AB7E90}"/>
    <cellStyle name="20% - Accent6 7 2 4 6" xfId="15797" xr:uid="{F0946856-B95F-41E9-93F7-E9B7DB06E250}"/>
    <cellStyle name="20% - Accent6 7 2 5" xfId="15798" xr:uid="{AF817CA4-E246-4CDA-ACDF-7A54388E913A}"/>
    <cellStyle name="20% - Accent6 7 2 5 2" xfId="15799" xr:uid="{3CC124B3-902A-4044-BA2F-B0B0D31AF1B9}"/>
    <cellStyle name="20% - Accent6 7 2 5 2 2" xfId="15800" xr:uid="{4ACC5989-3041-41DC-AC46-2A6EF786D88E}"/>
    <cellStyle name="20% - Accent6 7 2 5 2 2 2" xfId="15801" xr:uid="{DFD2B235-62D8-4A6F-8DC4-306DB88ABD8D}"/>
    <cellStyle name="20% - Accent6 7 2 5 2 2 2 2" xfId="15802" xr:uid="{9256A444-B3C9-40C1-BB15-12B4CCB9091E}"/>
    <cellStyle name="20% - Accent6 7 2 5 2 2 3" xfId="15803" xr:uid="{31A380F3-CEE5-4408-99D6-ACA4586109D1}"/>
    <cellStyle name="20% - Accent6 7 2 5 2 3" xfId="15804" xr:uid="{06D83A3D-8C57-4856-ACDC-4CA4B6C44F33}"/>
    <cellStyle name="20% - Accent6 7 2 5 2 3 2" xfId="15805" xr:uid="{33D1A628-E162-4F6D-AC59-0008B7336F65}"/>
    <cellStyle name="20% - Accent6 7 2 5 2 4" xfId="15806" xr:uid="{90B1C3E7-3E47-438D-B7B5-D5CD78CCB7D2}"/>
    <cellStyle name="20% - Accent6 7 2 5 3" xfId="15807" xr:uid="{5C4DDF6B-2BDB-475B-9EA7-AF3B23BACAAD}"/>
    <cellStyle name="20% - Accent6 7 2 5 3 2" xfId="15808" xr:uid="{A9C847CC-1BF3-46C1-B191-56D787085AB4}"/>
    <cellStyle name="20% - Accent6 7 2 5 3 2 2" xfId="15809" xr:uid="{21AB1B5C-FB9D-41C0-98BD-FCB143C7297D}"/>
    <cellStyle name="20% - Accent6 7 2 5 3 3" xfId="15810" xr:uid="{62C66A4C-CF70-432F-8187-23589F17A0D4}"/>
    <cellStyle name="20% - Accent6 7 2 5 4" xfId="15811" xr:uid="{DA53E6EA-A81E-49E0-898E-111C30331557}"/>
    <cellStyle name="20% - Accent6 7 2 5 4 2" xfId="15812" xr:uid="{36E2BE9B-737A-49D3-88E1-FD1E611E19D0}"/>
    <cellStyle name="20% - Accent6 7 2 5 5" xfId="15813" xr:uid="{9623B93F-3A40-4612-AB25-B6ECD12B6378}"/>
    <cellStyle name="20% - Accent6 7 2 6" xfId="15814" xr:uid="{389E165A-26C7-48BC-BAA3-436BF23F94D3}"/>
    <cellStyle name="20% - Accent6 7 2 6 2" xfId="15815" xr:uid="{07C04E0A-7FFC-42C0-9B83-C39C5125AA98}"/>
    <cellStyle name="20% - Accent6 7 2 6 2 2" xfId="15816" xr:uid="{1DC9CB49-0DFE-45B8-A9B3-F4D6BAC401A4}"/>
    <cellStyle name="20% - Accent6 7 2 6 2 2 2" xfId="15817" xr:uid="{560BB977-86E5-4B1C-9314-F01F8FC011D8}"/>
    <cellStyle name="20% - Accent6 7 2 6 2 3" xfId="15818" xr:uid="{EECEDFED-5ACD-46F1-AD51-496FDEE3DEE7}"/>
    <cellStyle name="20% - Accent6 7 2 6 3" xfId="15819" xr:uid="{E24342D9-FD22-4E68-922B-47C593CAC1B3}"/>
    <cellStyle name="20% - Accent6 7 2 6 3 2" xfId="15820" xr:uid="{B5B8C1E9-FF5F-4295-8B8C-DCF6EE357DBE}"/>
    <cellStyle name="20% - Accent6 7 2 6 4" xfId="15821" xr:uid="{193CACBE-FBA9-4494-A441-BBCD42961774}"/>
    <cellStyle name="20% - Accent6 7 2 7" xfId="15822" xr:uid="{3DCCD5DC-4AFF-4065-8368-CFF579CD6D3D}"/>
    <cellStyle name="20% - Accent6 7 2 7 2" xfId="15823" xr:uid="{865D1DB9-7950-4794-BF9D-DF0581D8BA1F}"/>
    <cellStyle name="20% - Accent6 7 2 7 2 2" xfId="15824" xr:uid="{A3EC9DF7-AFF1-4D43-90C6-4FC7BE25C3A2}"/>
    <cellStyle name="20% - Accent6 7 2 7 3" xfId="15825" xr:uid="{1754C801-BFCE-48E0-A45C-483E400AB160}"/>
    <cellStyle name="20% - Accent6 7 2 8" xfId="15826" xr:uid="{2DA3F90D-D6A4-415E-AD1F-B698012A96F6}"/>
    <cellStyle name="20% - Accent6 7 2 8 2" xfId="15827" xr:uid="{1A0176CA-200B-483A-8BBA-7AFF692E6B8F}"/>
    <cellStyle name="20% - Accent6 7 2 9" xfId="15828" xr:uid="{E49EB8FA-C626-44E6-A5ED-5CE95CE49219}"/>
    <cellStyle name="20% - Accent6 7 3" xfId="15829" xr:uid="{4F1778C0-B392-4A00-B1BD-4C42CB2A58C2}"/>
    <cellStyle name="20% - Accent6 7 3 2" xfId="15830" xr:uid="{96BBAAD0-E250-4A92-9089-C7CF5CEF09A3}"/>
    <cellStyle name="20% - Accent6 7 3 2 2" xfId="15831" xr:uid="{4485F375-734D-48AC-BF71-44A82210EDFA}"/>
    <cellStyle name="20% - Accent6 7 3 2 2 2" xfId="15832" xr:uid="{3B33A285-EA28-488C-AFEA-9FE1DDF571BA}"/>
    <cellStyle name="20% - Accent6 7 3 2 2 2 2" xfId="15833" xr:uid="{BBF07BE2-3F0E-41A8-B2A1-8B0E4E5C7DBD}"/>
    <cellStyle name="20% - Accent6 7 3 2 2 3" xfId="15834" xr:uid="{E5727778-AF42-4693-8775-22FD17E4ABEB}"/>
    <cellStyle name="20% - Accent6 7 3 2 3" xfId="15835" xr:uid="{A04A7BD7-190A-40F5-A367-7D155E95ACDA}"/>
    <cellStyle name="20% - Accent6 7 3 2 3 2" xfId="15836" xr:uid="{FB7F9F35-45B5-4C9F-90C7-39A7AE6891B4}"/>
    <cellStyle name="20% - Accent6 7 3 2 4" xfId="15837" xr:uid="{193F6D0A-6096-409E-851D-F8250A1CF6DC}"/>
    <cellStyle name="20% - Accent6 7 3 2 5" xfId="15838" xr:uid="{2ED5F570-198A-43F2-B15F-57813A243D62}"/>
    <cellStyle name="20% - Accent6 7 3 3" xfId="15839" xr:uid="{8AC4DA57-26BA-4139-B4F4-053AEC487D1F}"/>
    <cellStyle name="20% - Accent6 7 3 3 2" xfId="15840" xr:uid="{251BE32F-6C80-4C52-943F-E7DA54BF51D6}"/>
    <cellStyle name="20% - Accent6 7 3 3 2 2" xfId="15841" xr:uid="{122BC050-8878-4D43-AFD2-7A60E8AA4880}"/>
    <cellStyle name="20% - Accent6 7 3 3 3" xfId="15842" xr:uid="{89DA4091-CC6F-4EA5-B9CD-8733F64A754B}"/>
    <cellStyle name="20% - Accent6 7 3 4" xfId="15843" xr:uid="{7CCCAB57-F3A4-4376-BDEF-F4FCF1CE3C05}"/>
    <cellStyle name="20% - Accent6 7 3 4 2" xfId="15844" xr:uid="{C47191F7-D08B-4BB1-97E4-074169A5226D}"/>
    <cellStyle name="20% - Accent6 7 3 5" xfId="15845" xr:uid="{735A587F-0F43-4C4A-BA5F-95E5A70EFA08}"/>
    <cellStyle name="20% - Accent6 7 3 6" xfId="15846" xr:uid="{A63B49BE-48ED-49F9-BF5A-2F9AEF7E4143}"/>
    <cellStyle name="20% - Accent6 7 4" xfId="15847" xr:uid="{78ECFD97-2C0D-4393-B2AB-B66AE03C2FED}"/>
    <cellStyle name="20% - Accent6 7 4 2" xfId="15848" xr:uid="{0F89CE5A-0F7F-4F20-AA21-97F012C79246}"/>
    <cellStyle name="20% - Accent6 7 4 2 2" xfId="15849" xr:uid="{8DC52DCC-3EE1-4E81-8BCC-DEA6AD6877CE}"/>
    <cellStyle name="20% - Accent6 7 4 2 2 2" xfId="15850" xr:uid="{1AC5FF8F-7816-45E2-A27E-82E1B00FC6C9}"/>
    <cellStyle name="20% - Accent6 7 4 2 2 2 2" xfId="15851" xr:uid="{667BE4D6-8A37-4AE5-97FF-92B146A8E193}"/>
    <cellStyle name="20% - Accent6 7 4 2 2 3" xfId="15852" xr:uid="{C91514FD-876C-4EA8-A89D-3D859F71010B}"/>
    <cellStyle name="20% - Accent6 7 4 2 3" xfId="15853" xr:uid="{267342C5-5038-4E33-81D8-6C515C01C79D}"/>
    <cellStyle name="20% - Accent6 7 4 2 3 2" xfId="15854" xr:uid="{2491CDD9-E146-480E-A113-7FB907957C79}"/>
    <cellStyle name="20% - Accent6 7 4 2 4" xfId="15855" xr:uid="{E1A051DB-A0D5-4379-8262-248C4D259278}"/>
    <cellStyle name="20% - Accent6 7 4 2 5" xfId="15856" xr:uid="{80F531E3-64C3-4EEE-8777-C4B17ADD8681}"/>
    <cellStyle name="20% - Accent6 7 4 3" xfId="15857" xr:uid="{3C25456C-91F3-447F-82CB-334C1483735D}"/>
    <cellStyle name="20% - Accent6 7 4 3 2" xfId="15858" xr:uid="{5B01B900-7AE0-419E-BCFA-6BCE5B461261}"/>
    <cellStyle name="20% - Accent6 7 4 3 2 2" xfId="15859" xr:uid="{A189C806-16E0-4322-A1A7-E7A49EF21384}"/>
    <cellStyle name="20% - Accent6 7 4 3 3" xfId="15860" xr:uid="{8DF90CD6-FA12-43C4-AFA4-D19840EBC947}"/>
    <cellStyle name="20% - Accent6 7 4 4" xfId="15861" xr:uid="{B01113AF-2DC0-4A50-A158-C6EC642DCEAD}"/>
    <cellStyle name="20% - Accent6 7 4 4 2" xfId="15862" xr:uid="{B48B038A-CC54-4875-90F4-2C920F0C743A}"/>
    <cellStyle name="20% - Accent6 7 4 5" xfId="15863" xr:uid="{70C6C398-ABB3-487E-A356-5C8DD45DF3D2}"/>
    <cellStyle name="20% - Accent6 7 4 6" xfId="15864" xr:uid="{DA013211-1F12-462E-A85C-7B46159AA796}"/>
    <cellStyle name="20% - Accent6 7 5" xfId="15865" xr:uid="{DA82117E-52B2-4A21-A90A-14DA4CB14FBF}"/>
    <cellStyle name="20% - Accent6 7 5 2" xfId="15866" xr:uid="{DC495D77-B85C-4F54-8711-DA89642EEF08}"/>
    <cellStyle name="20% - Accent6 7 5 2 2" xfId="15867" xr:uid="{4859F5D2-43B8-47DC-ACBC-7F11D02C40AF}"/>
    <cellStyle name="20% - Accent6 7 5 2 2 2" xfId="15868" xr:uid="{0F1B976F-6766-4B11-8B55-11E6A8DAF3C9}"/>
    <cellStyle name="20% - Accent6 7 5 2 2 2 2" xfId="15869" xr:uid="{2FB21996-0CE5-4597-8C0E-44C8300B3297}"/>
    <cellStyle name="20% - Accent6 7 5 2 2 3" xfId="15870" xr:uid="{7C0A8736-095B-4558-90DE-85231AE8552A}"/>
    <cellStyle name="20% - Accent6 7 5 2 3" xfId="15871" xr:uid="{8D4B371F-DB40-4982-B7AB-FE15000B2CD8}"/>
    <cellStyle name="20% - Accent6 7 5 2 3 2" xfId="15872" xr:uid="{4700A41C-7E3E-4326-845D-2228B38BA4B9}"/>
    <cellStyle name="20% - Accent6 7 5 2 4" xfId="15873" xr:uid="{82929144-E013-45BB-AE07-615885018445}"/>
    <cellStyle name="20% - Accent6 7 5 3" xfId="15874" xr:uid="{3C1D1521-CDA4-455A-A61B-6FB7A5376A5C}"/>
    <cellStyle name="20% - Accent6 7 5 3 2" xfId="15875" xr:uid="{0C42BF52-93B4-491C-B334-52E1AC708A05}"/>
    <cellStyle name="20% - Accent6 7 5 3 2 2" xfId="15876" xr:uid="{9418B301-450A-4579-B1B5-9F8C1265031D}"/>
    <cellStyle name="20% - Accent6 7 5 3 3" xfId="15877" xr:uid="{0CC98B34-783C-41D5-A21A-B76C3AEACC5C}"/>
    <cellStyle name="20% - Accent6 7 5 4" xfId="15878" xr:uid="{C948029D-9FDE-408B-816B-5F3C9C31D874}"/>
    <cellStyle name="20% - Accent6 7 5 4 2" xfId="15879" xr:uid="{F3E4D483-CC0C-4D27-BC9C-102B1315C3B2}"/>
    <cellStyle name="20% - Accent6 7 5 5" xfId="15880" xr:uid="{9960EB72-00F3-4B8B-861E-A32E9CEC4F25}"/>
    <cellStyle name="20% - Accent6 7 5 6" xfId="15881" xr:uid="{B950E826-D167-4042-AFE2-31E220F893D7}"/>
    <cellStyle name="20% - Accent6 7 6" xfId="15882" xr:uid="{C8299354-F089-446B-8742-0143C1089B31}"/>
    <cellStyle name="20% - Accent6 7 6 2" xfId="15883" xr:uid="{E925DC6B-A85A-4F56-846C-BCF14402473C}"/>
    <cellStyle name="20% - Accent6 7 6 2 2" xfId="15884" xr:uid="{46C907C2-364F-4A94-8030-3954B6C37641}"/>
    <cellStyle name="20% - Accent6 7 6 2 2 2" xfId="15885" xr:uid="{A76BDBC4-8887-420F-B969-274C183378BD}"/>
    <cellStyle name="20% - Accent6 7 6 2 2 2 2" xfId="15886" xr:uid="{9561A4B9-ABCC-4DB3-93AA-DEB5DC65BE57}"/>
    <cellStyle name="20% - Accent6 7 6 2 2 3" xfId="15887" xr:uid="{83F1721C-E0E9-4CA7-BC67-3F9FC4E1A0C5}"/>
    <cellStyle name="20% - Accent6 7 6 2 3" xfId="15888" xr:uid="{CC6E2423-DDE3-46D8-9146-E5990B94E479}"/>
    <cellStyle name="20% - Accent6 7 6 2 3 2" xfId="15889" xr:uid="{E88A8196-8C06-40F4-9FC2-4EF276087130}"/>
    <cellStyle name="20% - Accent6 7 6 2 4" xfId="15890" xr:uid="{F810C64C-36EF-489C-8877-46FE878BB2FE}"/>
    <cellStyle name="20% - Accent6 7 6 3" xfId="15891" xr:uid="{73FB777E-620A-4C9A-8C91-9A731EAA2162}"/>
    <cellStyle name="20% - Accent6 7 6 3 2" xfId="15892" xr:uid="{706D51D8-FACE-45A0-A03E-D8E6A70BAD66}"/>
    <cellStyle name="20% - Accent6 7 6 3 2 2" xfId="15893" xr:uid="{7DEDD88C-4349-44F6-BD34-665971422280}"/>
    <cellStyle name="20% - Accent6 7 6 3 3" xfId="15894" xr:uid="{C0429C81-3643-4D8B-9884-92FBABD77EF2}"/>
    <cellStyle name="20% - Accent6 7 6 4" xfId="15895" xr:uid="{E2DDB94E-1357-46B6-AE8F-8BB9AB9502DC}"/>
    <cellStyle name="20% - Accent6 7 6 4 2" xfId="15896" xr:uid="{C935B4EA-A66E-4541-A00C-26B59F062B81}"/>
    <cellStyle name="20% - Accent6 7 6 5" xfId="15897" xr:uid="{0AFE6D28-941A-49EB-AAEE-8AE1B0CA40A7}"/>
    <cellStyle name="20% - Accent6 7 7" xfId="15898" xr:uid="{FB23AAAE-C2C1-4AAA-99D0-14BA86CB8D07}"/>
    <cellStyle name="20% - Accent6 7 7 2" xfId="15899" xr:uid="{E5FBB6A3-5288-45FC-A312-ADF9369134F9}"/>
    <cellStyle name="20% - Accent6 7 7 2 2" xfId="15900" xr:uid="{A16338CE-D43E-4281-8957-2C286E35D205}"/>
    <cellStyle name="20% - Accent6 7 7 2 2 2" xfId="15901" xr:uid="{34337384-8ABC-4EB6-AB88-B6120F3A756D}"/>
    <cellStyle name="20% - Accent6 7 7 2 3" xfId="15902" xr:uid="{A9BC802D-94A9-496D-896F-5BE419EC7397}"/>
    <cellStyle name="20% - Accent6 7 7 3" xfId="15903" xr:uid="{9CA39E51-9700-4115-8617-845EAF6B90DB}"/>
    <cellStyle name="20% - Accent6 7 7 3 2" xfId="15904" xr:uid="{72FEF365-6D2D-40DD-A630-3C9C5F85F29E}"/>
    <cellStyle name="20% - Accent6 7 7 4" xfId="15905" xr:uid="{D4FB8BE7-26E3-4A0C-9440-208E0ABD51B6}"/>
    <cellStyle name="20% - Accent6 7 8" xfId="15906" xr:uid="{697FB5A0-6173-47C6-A8FB-AAEE34A0CE19}"/>
    <cellStyle name="20% - Accent6 7 8 2" xfId="15907" xr:uid="{A571BE08-F348-44F4-85DC-6043EE25EEB1}"/>
    <cellStyle name="20% - Accent6 7 8 2 2" xfId="15908" xr:uid="{9E2A3E69-3F69-44F8-ABB3-E8370D736AFF}"/>
    <cellStyle name="20% - Accent6 7 8 3" xfId="15909" xr:uid="{6958E0A3-7D82-4C7D-BB81-C0B23340762B}"/>
    <cellStyle name="20% - Accent6 7 9" xfId="15910" xr:uid="{12E18146-2B45-4C29-A9AA-3CE79B9AA617}"/>
    <cellStyle name="20% - Accent6 7 9 2" xfId="15911" xr:uid="{4CD81AE3-7930-4459-B422-11104B7E5001}"/>
    <cellStyle name="20% - Accent6 8" xfId="15912" xr:uid="{20C0EE48-CF3D-440A-9CA0-1CF8F71C277B}"/>
    <cellStyle name="20% - Accent6 8 10" xfId="15913" xr:uid="{1C2C9536-DBD0-42A9-937F-2C1AB8C00220}"/>
    <cellStyle name="20% - Accent6 8 11" xfId="15914" xr:uid="{93C6AC30-218C-4E9A-8906-AA8669F6CDF1}"/>
    <cellStyle name="20% - Accent6 8 2" xfId="15915" xr:uid="{86215498-E836-4A80-97F7-00B0828816F9}"/>
    <cellStyle name="20% - Accent6 8 2 10" xfId="15916" xr:uid="{5C361DFA-28B6-4A16-AA13-EE56D49D829E}"/>
    <cellStyle name="20% - Accent6 8 2 2" xfId="15917" xr:uid="{1EEDC2BC-AD10-46A8-8E92-0BBE800D0A81}"/>
    <cellStyle name="20% - Accent6 8 2 2 2" xfId="15918" xr:uid="{663EE934-F8D9-4F8C-AB46-F7ABB474CBAA}"/>
    <cellStyle name="20% - Accent6 8 2 2 2 2" xfId="15919" xr:uid="{6FF4FAC8-F125-484C-8E30-1D96DE7DC11A}"/>
    <cellStyle name="20% - Accent6 8 2 2 2 2 2" xfId="15920" xr:uid="{E8B0A13B-EB06-4D2C-9650-E578BFB457AE}"/>
    <cellStyle name="20% - Accent6 8 2 2 2 2 2 2" xfId="15921" xr:uid="{6A56F411-17F4-40E9-9CD6-54E1F83C112D}"/>
    <cellStyle name="20% - Accent6 8 2 2 2 2 3" xfId="15922" xr:uid="{24D248AC-564F-48CE-B35D-6900966F4A75}"/>
    <cellStyle name="20% - Accent6 8 2 2 2 3" xfId="15923" xr:uid="{D3FF050B-CBF1-4BE2-B218-484B87BBE15A}"/>
    <cellStyle name="20% - Accent6 8 2 2 2 3 2" xfId="15924" xr:uid="{39AE200D-9409-4C45-9FB3-7C7E1EA1BAAE}"/>
    <cellStyle name="20% - Accent6 8 2 2 2 4" xfId="15925" xr:uid="{931ECCB9-BC4D-4929-8DF2-3DE9B504FFAF}"/>
    <cellStyle name="20% - Accent6 8 2 2 2 5" xfId="15926" xr:uid="{47672180-36D4-49D2-8036-728748C61A9A}"/>
    <cellStyle name="20% - Accent6 8 2 2 3" xfId="15927" xr:uid="{9921F305-1F7C-4074-ABA1-10A62EC30AF6}"/>
    <cellStyle name="20% - Accent6 8 2 2 3 2" xfId="15928" xr:uid="{7585277A-6224-49D6-B205-3480F148AF86}"/>
    <cellStyle name="20% - Accent6 8 2 2 3 2 2" xfId="15929" xr:uid="{3EBE37B9-70A9-4AA9-9E4C-A6F208AA1BDA}"/>
    <cellStyle name="20% - Accent6 8 2 2 3 3" xfId="15930" xr:uid="{71330C8B-0C36-4D8F-8A07-E6229C8F6FE9}"/>
    <cellStyle name="20% - Accent6 8 2 2 4" xfId="15931" xr:uid="{A0D653EB-8EDB-4D64-BCE5-FD4F4783B9F7}"/>
    <cellStyle name="20% - Accent6 8 2 2 4 2" xfId="15932" xr:uid="{F01E66AD-FD3B-4AA2-93E1-752C5FC62E73}"/>
    <cellStyle name="20% - Accent6 8 2 2 5" xfId="15933" xr:uid="{61B1DDAD-1907-4C4A-868C-BC442288D4B4}"/>
    <cellStyle name="20% - Accent6 8 2 2 6" xfId="15934" xr:uid="{B1893A76-662E-492D-856A-1E0C9D941EF2}"/>
    <cellStyle name="20% - Accent6 8 2 3" xfId="15935" xr:uid="{BA266D66-CC81-4E00-8B51-794C9615CD4D}"/>
    <cellStyle name="20% - Accent6 8 2 3 2" xfId="15936" xr:uid="{50DD218D-74AC-4AAA-A9DA-743FA67F203E}"/>
    <cellStyle name="20% - Accent6 8 2 3 2 2" xfId="15937" xr:uid="{C37B5AF9-6E8B-41AB-938E-652CFE50AE80}"/>
    <cellStyle name="20% - Accent6 8 2 3 2 2 2" xfId="15938" xr:uid="{A7FECEE0-E486-43B0-9CB6-E02510AE2104}"/>
    <cellStyle name="20% - Accent6 8 2 3 2 2 2 2" xfId="15939" xr:uid="{BB714910-8A2F-44FA-8A37-852B73BC2830}"/>
    <cellStyle name="20% - Accent6 8 2 3 2 2 3" xfId="15940" xr:uid="{AF1440D6-4787-4534-85C0-47916913E90A}"/>
    <cellStyle name="20% - Accent6 8 2 3 2 3" xfId="15941" xr:uid="{919A853C-2040-436A-B6B9-934C99B7EC38}"/>
    <cellStyle name="20% - Accent6 8 2 3 2 3 2" xfId="15942" xr:uid="{5C9D53F5-26C1-4F43-8260-571BB4864748}"/>
    <cellStyle name="20% - Accent6 8 2 3 2 4" xfId="15943" xr:uid="{1B985F03-1506-44AC-B194-4069F21B1B19}"/>
    <cellStyle name="20% - Accent6 8 2 3 2 5" xfId="15944" xr:uid="{4EE600F1-BF70-4693-8D85-D86EBFF8A45A}"/>
    <cellStyle name="20% - Accent6 8 2 3 3" xfId="15945" xr:uid="{71F067F5-752A-46C3-9B3B-A353BDFF560C}"/>
    <cellStyle name="20% - Accent6 8 2 3 3 2" xfId="15946" xr:uid="{DE9A28B1-923E-49BE-B8E4-CC0F495585C1}"/>
    <cellStyle name="20% - Accent6 8 2 3 3 2 2" xfId="15947" xr:uid="{C50DE99F-59B4-4AC5-B352-990C11EB4C9D}"/>
    <cellStyle name="20% - Accent6 8 2 3 3 3" xfId="15948" xr:uid="{21256685-8869-40BE-BFCD-167C943ABC43}"/>
    <cellStyle name="20% - Accent6 8 2 3 4" xfId="15949" xr:uid="{C8570615-D73C-4623-9DBF-0EBFADC09713}"/>
    <cellStyle name="20% - Accent6 8 2 3 4 2" xfId="15950" xr:uid="{3D5EF1C5-040F-477C-A54E-E236D8960093}"/>
    <cellStyle name="20% - Accent6 8 2 3 5" xfId="15951" xr:uid="{AD8F79FA-958D-41EF-B255-93865ED5A588}"/>
    <cellStyle name="20% - Accent6 8 2 3 6" xfId="15952" xr:uid="{6B3DFC54-1038-4D76-BB19-3B6B8A004746}"/>
    <cellStyle name="20% - Accent6 8 2 4" xfId="15953" xr:uid="{1F515D90-4E1C-479A-ACF7-6A8B7949133B}"/>
    <cellStyle name="20% - Accent6 8 2 4 2" xfId="15954" xr:uid="{FD2BC210-D364-4DEE-BBB6-6CBD6D3E10D6}"/>
    <cellStyle name="20% - Accent6 8 2 4 2 2" xfId="15955" xr:uid="{B0D8607B-F0B7-4C93-883B-EF2B793B4B9F}"/>
    <cellStyle name="20% - Accent6 8 2 4 2 2 2" xfId="15956" xr:uid="{A5B5C83E-C5D0-47C0-A7A2-319A9ABE6FA9}"/>
    <cellStyle name="20% - Accent6 8 2 4 2 2 2 2" xfId="15957" xr:uid="{8B73FBD4-F5EE-421A-A09A-73268B63349C}"/>
    <cellStyle name="20% - Accent6 8 2 4 2 2 3" xfId="15958" xr:uid="{549454E7-503A-4694-8DC5-0609A76DB1B7}"/>
    <cellStyle name="20% - Accent6 8 2 4 2 3" xfId="15959" xr:uid="{61326737-0A09-4A24-B648-6CBE414F6D34}"/>
    <cellStyle name="20% - Accent6 8 2 4 2 3 2" xfId="15960" xr:uid="{AF684A36-F2BD-4760-AB79-DED5E04C0140}"/>
    <cellStyle name="20% - Accent6 8 2 4 2 4" xfId="15961" xr:uid="{90C3DC54-4A8A-4A20-9F83-4DD4D45D46D0}"/>
    <cellStyle name="20% - Accent6 8 2 4 3" xfId="15962" xr:uid="{3405DCA1-C4B1-425C-B9D1-DD4E7A8A591A}"/>
    <cellStyle name="20% - Accent6 8 2 4 3 2" xfId="15963" xr:uid="{5C89C011-1A44-4C86-B5D4-49F77DACC971}"/>
    <cellStyle name="20% - Accent6 8 2 4 3 2 2" xfId="15964" xr:uid="{B53F370B-F5D5-44D9-A695-BC7F00D424A0}"/>
    <cellStyle name="20% - Accent6 8 2 4 3 3" xfId="15965" xr:uid="{954BCD6B-BC62-4FF3-8B42-CD5E37B8184B}"/>
    <cellStyle name="20% - Accent6 8 2 4 4" xfId="15966" xr:uid="{B74CE13F-FED2-4862-8D54-A831E38DFC4D}"/>
    <cellStyle name="20% - Accent6 8 2 4 4 2" xfId="15967" xr:uid="{3D834422-5346-45BD-B377-9BFCE49541C2}"/>
    <cellStyle name="20% - Accent6 8 2 4 5" xfId="15968" xr:uid="{143208B2-AD7F-41C5-9E40-9CDDBF252EB5}"/>
    <cellStyle name="20% - Accent6 8 2 4 6" xfId="15969" xr:uid="{B6E5393F-21DB-4A8E-8BF4-63D929743D7A}"/>
    <cellStyle name="20% - Accent6 8 2 5" xfId="15970" xr:uid="{783A2F62-0111-44C5-B5AD-D4C2BAC1B80B}"/>
    <cellStyle name="20% - Accent6 8 2 5 2" xfId="15971" xr:uid="{06F3FD99-B383-4944-A071-D0B97447B043}"/>
    <cellStyle name="20% - Accent6 8 2 5 2 2" xfId="15972" xr:uid="{8E322F48-077F-4742-9588-BD156DF815DE}"/>
    <cellStyle name="20% - Accent6 8 2 5 2 2 2" xfId="15973" xr:uid="{CFDD4059-AFCD-4434-91E7-A2FB7381FCAE}"/>
    <cellStyle name="20% - Accent6 8 2 5 2 2 2 2" xfId="15974" xr:uid="{FB6F4B3D-3AA0-4299-9434-8AB88844C830}"/>
    <cellStyle name="20% - Accent6 8 2 5 2 2 3" xfId="15975" xr:uid="{61CBED23-D295-4BD8-B431-401DB9B59B30}"/>
    <cellStyle name="20% - Accent6 8 2 5 2 3" xfId="15976" xr:uid="{A12743A5-3E4B-48D8-B550-4B11169A0C92}"/>
    <cellStyle name="20% - Accent6 8 2 5 2 3 2" xfId="15977" xr:uid="{81A61916-B430-4511-8E0B-2A599ABD4A14}"/>
    <cellStyle name="20% - Accent6 8 2 5 2 4" xfId="15978" xr:uid="{EAF2030E-D405-4160-A16B-8A8A3DC86D9C}"/>
    <cellStyle name="20% - Accent6 8 2 5 3" xfId="15979" xr:uid="{5E901A15-D1F1-40F5-B4D3-BD98994BB6F5}"/>
    <cellStyle name="20% - Accent6 8 2 5 3 2" xfId="15980" xr:uid="{65533A71-3CE3-49BB-A5BB-4D541E8EB8CE}"/>
    <cellStyle name="20% - Accent6 8 2 5 3 2 2" xfId="15981" xr:uid="{2C1BF149-6D50-410B-9720-111C14F44927}"/>
    <cellStyle name="20% - Accent6 8 2 5 3 3" xfId="15982" xr:uid="{5E0971F3-C0D9-4FD0-A46B-2EAE40E008FA}"/>
    <cellStyle name="20% - Accent6 8 2 5 4" xfId="15983" xr:uid="{A986A851-EFF4-4C26-AC5C-7D75554014FA}"/>
    <cellStyle name="20% - Accent6 8 2 5 4 2" xfId="15984" xr:uid="{02192B4E-EECE-4788-928C-CAA900958335}"/>
    <cellStyle name="20% - Accent6 8 2 5 5" xfId="15985" xr:uid="{CFBCE829-5A6A-4365-A6F2-FDBA837CB8DB}"/>
    <cellStyle name="20% - Accent6 8 2 6" xfId="15986" xr:uid="{152DC944-CD0F-4FE1-9F7C-BA87FFB03069}"/>
    <cellStyle name="20% - Accent6 8 2 6 2" xfId="15987" xr:uid="{46438842-FE24-41DF-A8C5-41657C59B22D}"/>
    <cellStyle name="20% - Accent6 8 2 6 2 2" xfId="15988" xr:uid="{7A720507-D98C-4643-B2E9-CE2806A7E8FB}"/>
    <cellStyle name="20% - Accent6 8 2 6 2 2 2" xfId="15989" xr:uid="{37D4606F-46F9-4F71-B0BF-6381CBD25D3C}"/>
    <cellStyle name="20% - Accent6 8 2 6 2 3" xfId="15990" xr:uid="{42068E6C-15A1-41C1-AB8D-7BFB54BDA04E}"/>
    <cellStyle name="20% - Accent6 8 2 6 3" xfId="15991" xr:uid="{EAD9084A-8EAC-49CB-B27F-720F5A7ABF1D}"/>
    <cellStyle name="20% - Accent6 8 2 6 3 2" xfId="15992" xr:uid="{2B06FD48-D9E6-4137-B474-6B8045B3154E}"/>
    <cellStyle name="20% - Accent6 8 2 6 4" xfId="15993" xr:uid="{452C2016-BC1E-41DC-A466-F04AAA22C6F1}"/>
    <cellStyle name="20% - Accent6 8 2 7" xfId="15994" xr:uid="{3B56F826-CB4B-4C1E-81A3-C2F3C1204D1E}"/>
    <cellStyle name="20% - Accent6 8 2 7 2" xfId="15995" xr:uid="{28110E09-5B5D-4A76-8A1C-F3A092DBE105}"/>
    <cellStyle name="20% - Accent6 8 2 7 2 2" xfId="15996" xr:uid="{076724BE-684E-4544-98E1-9B457A9CF1BB}"/>
    <cellStyle name="20% - Accent6 8 2 7 3" xfId="15997" xr:uid="{2BFB2C36-F64E-4715-8F5F-5CFF020CD8F1}"/>
    <cellStyle name="20% - Accent6 8 2 8" xfId="15998" xr:uid="{60A1169B-B6B4-4479-8D62-5FB6608A1F65}"/>
    <cellStyle name="20% - Accent6 8 2 8 2" xfId="15999" xr:uid="{F2A66FE4-A00C-4E93-BB4D-730B45E2DDF4}"/>
    <cellStyle name="20% - Accent6 8 2 9" xfId="16000" xr:uid="{7D9AF62D-8DFC-4E97-8775-FD90418F11E8}"/>
    <cellStyle name="20% - Accent6 8 3" xfId="16001" xr:uid="{6533F1A8-AB28-4963-A55C-58CB6D9CF2A1}"/>
    <cellStyle name="20% - Accent6 8 3 2" xfId="16002" xr:uid="{CE241D76-EA5E-41F6-9450-D4A814FBE20A}"/>
    <cellStyle name="20% - Accent6 8 3 2 2" xfId="16003" xr:uid="{EBC84D4A-5DBB-4922-8DC9-C01C138D9DFC}"/>
    <cellStyle name="20% - Accent6 8 3 2 2 2" xfId="16004" xr:uid="{1C0AE53E-AF27-462F-A8EF-B613CBE43B9F}"/>
    <cellStyle name="20% - Accent6 8 3 2 2 2 2" xfId="16005" xr:uid="{30DB5086-5D72-427D-B0C0-B919DFEBE751}"/>
    <cellStyle name="20% - Accent6 8 3 2 2 3" xfId="16006" xr:uid="{80AFB34A-6511-4CE5-A873-8A2A2C511C8B}"/>
    <cellStyle name="20% - Accent6 8 3 2 3" xfId="16007" xr:uid="{B145093D-31B2-4F1D-B78F-F0D894E0B86D}"/>
    <cellStyle name="20% - Accent6 8 3 2 3 2" xfId="16008" xr:uid="{98BA977F-B7A3-41F1-B9BC-DC2B6A423D1E}"/>
    <cellStyle name="20% - Accent6 8 3 2 4" xfId="16009" xr:uid="{98E43D33-62E2-4B57-82FA-6301F2B61729}"/>
    <cellStyle name="20% - Accent6 8 3 2 5" xfId="16010" xr:uid="{799029AD-717D-4D97-99DE-7AE718E66FDA}"/>
    <cellStyle name="20% - Accent6 8 3 3" xfId="16011" xr:uid="{39DEC99D-D289-4DEA-BCA0-C66A57CE0E4C}"/>
    <cellStyle name="20% - Accent6 8 3 3 2" xfId="16012" xr:uid="{A637DFE0-5930-4836-950E-1B2B1655F9EA}"/>
    <cellStyle name="20% - Accent6 8 3 3 2 2" xfId="16013" xr:uid="{2FD0D6DB-DEAC-4B52-907E-7B770F56F778}"/>
    <cellStyle name="20% - Accent6 8 3 3 3" xfId="16014" xr:uid="{0B36463D-5007-47EE-A361-C0DC465F669B}"/>
    <cellStyle name="20% - Accent6 8 3 4" xfId="16015" xr:uid="{91F369DA-A958-414C-81E7-0DF153D02E31}"/>
    <cellStyle name="20% - Accent6 8 3 4 2" xfId="16016" xr:uid="{67125DC7-B4E5-472C-9C10-ABAFE9DB90A2}"/>
    <cellStyle name="20% - Accent6 8 3 5" xfId="16017" xr:uid="{2207CEFC-F460-49F6-9FCF-CDC4B7D9C803}"/>
    <cellStyle name="20% - Accent6 8 3 6" xfId="16018" xr:uid="{10960142-385B-49F0-A202-CF6C3C11BFC0}"/>
    <cellStyle name="20% - Accent6 8 4" xfId="16019" xr:uid="{D3AB4357-C033-4607-89C8-59D48C357A8B}"/>
    <cellStyle name="20% - Accent6 8 4 2" xfId="16020" xr:uid="{76641783-7884-4E5C-A552-87D175071D90}"/>
    <cellStyle name="20% - Accent6 8 4 2 2" xfId="16021" xr:uid="{77B6EA8F-F71E-4A38-ADBF-7F4DE2E6AADD}"/>
    <cellStyle name="20% - Accent6 8 4 2 2 2" xfId="16022" xr:uid="{F0D975FC-6B48-4728-A081-DF165CD9AFEF}"/>
    <cellStyle name="20% - Accent6 8 4 2 2 2 2" xfId="16023" xr:uid="{DF20B14D-73A3-4382-AAA2-963A77DDA745}"/>
    <cellStyle name="20% - Accent6 8 4 2 2 3" xfId="16024" xr:uid="{C025785F-B9F5-49F0-965E-9ED5E12D64CA}"/>
    <cellStyle name="20% - Accent6 8 4 2 3" xfId="16025" xr:uid="{5FBF94ED-CBC6-4FFE-9B4E-018F720C50E3}"/>
    <cellStyle name="20% - Accent6 8 4 2 3 2" xfId="16026" xr:uid="{EA5D7D9D-D83E-443A-86E7-E2E7E6778DEB}"/>
    <cellStyle name="20% - Accent6 8 4 2 4" xfId="16027" xr:uid="{9AFB0B53-A4B1-4437-9922-64112D1B519B}"/>
    <cellStyle name="20% - Accent6 8 4 2 5" xfId="16028" xr:uid="{768C8B32-6DD2-488F-8776-ACA220E7113E}"/>
    <cellStyle name="20% - Accent6 8 4 3" xfId="16029" xr:uid="{A344E357-C164-4EC9-ACD0-70A11B29C47E}"/>
    <cellStyle name="20% - Accent6 8 4 3 2" xfId="16030" xr:uid="{B950B979-1DA7-401B-AE66-9F158F833D63}"/>
    <cellStyle name="20% - Accent6 8 4 3 2 2" xfId="16031" xr:uid="{C2F4F570-DFC6-46DC-B269-8CA0BBB5F7E2}"/>
    <cellStyle name="20% - Accent6 8 4 3 3" xfId="16032" xr:uid="{6F06F3FC-057D-4981-A46D-2EB4997775E8}"/>
    <cellStyle name="20% - Accent6 8 4 4" xfId="16033" xr:uid="{71081357-03C1-41F4-8D9C-7561E906AC1A}"/>
    <cellStyle name="20% - Accent6 8 4 4 2" xfId="16034" xr:uid="{AE2E311A-6C82-43D8-B579-07BB8971E87E}"/>
    <cellStyle name="20% - Accent6 8 4 5" xfId="16035" xr:uid="{44DC0F18-B26E-4B40-BF62-FB9792F6CEA0}"/>
    <cellStyle name="20% - Accent6 8 4 6" xfId="16036" xr:uid="{CF790518-7D72-443C-B077-B52A0C12D7EC}"/>
    <cellStyle name="20% - Accent6 8 5" xfId="16037" xr:uid="{A5AEF7A9-0E74-4E9A-B2B2-A4C03D927A15}"/>
    <cellStyle name="20% - Accent6 8 5 2" xfId="16038" xr:uid="{29179776-C636-4AEA-A103-C482E9936731}"/>
    <cellStyle name="20% - Accent6 8 5 2 2" xfId="16039" xr:uid="{75D98A16-48B2-4E35-909F-B8B9ABDAB2ED}"/>
    <cellStyle name="20% - Accent6 8 5 2 2 2" xfId="16040" xr:uid="{92CD625E-EF47-45C1-9846-4EACE96C6B9D}"/>
    <cellStyle name="20% - Accent6 8 5 2 2 2 2" xfId="16041" xr:uid="{6FDF5FC0-2108-40AD-8013-57557C6C0312}"/>
    <cellStyle name="20% - Accent6 8 5 2 2 3" xfId="16042" xr:uid="{69A1AACC-A93E-4844-A362-93FF81C5F7A6}"/>
    <cellStyle name="20% - Accent6 8 5 2 3" xfId="16043" xr:uid="{A69DB292-E328-45FD-BB77-19AEE3ECA549}"/>
    <cellStyle name="20% - Accent6 8 5 2 3 2" xfId="16044" xr:uid="{59BCCD0F-1DEB-4781-8787-63FD45BF7CD8}"/>
    <cellStyle name="20% - Accent6 8 5 2 4" xfId="16045" xr:uid="{36F24A9C-0252-461C-84D4-C7A74A13FF64}"/>
    <cellStyle name="20% - Accent6 8 5 3" xfId="16046" xr:uid="{0F97A9C7-E3AB-4C7C-A1D0-5C30CF257CDF}"/>
    <cellStyle name="20% - Accent6 8 5 3 2" xfId="16047" xr:uid="{63B9BD6C-F902-440E-992A-34BA6324428F}"/>
    <cellStyle name="20% - Accent6 8 5 3 2 2" xfId="16048" xr:uid="{ADC4F3BC-3765-4764-9537-DAF97C8F73FD}"/>
    <cellStyle name="20% - Accent6 8 5 3 3" xfId="16049" xr:uid="{BB7417AB-B512-43C7-98A3-97541FFDD33A}"/>
    <cellStyle name="20% - Accent6 8 5 4" xfId="16050" xr:uid="{3538731B-E27E-4942-9609-C830C6107B15}"/>
    <cellStyle name="20% - Accent6 8 5 4 2" xfId="16051" xr:uid="{C45335DE-0511-49BC-B544-B7CC68D33939}"/>
    <cellStyle name="20% - Accent6 8 5 5" xfId="16052" xr:uid="{17DE8BDB-A3DF-4687-80FC-93E093021411}"/>
    <cellStyle name="20% - Accent6 8 5 6" xfId="16053" xr:uid="{33E32283-69EB-4B2C-B52B-82D378F4ABAB}"/>
    <cellStyle name="20% - Accent6 8 6" xfId="16054" xr:uid="{F8F13C5A-5D6C-4B36-8FDF-2EB475B6F275}"/>
    <cellStyle name="20% - Accent6 8 6 2" xfId="16055" xr:uid="{0F05DA72-5445-48DF-A966-6A487DD69EFA}"/>
    <cellStyle name="20% - Accent6 8 6 2 2" xfId="16056" xr:uid="{AEBFC7DA-7951-43D6-A090-01BF9382CE30}"/>
    <cellStyle name="20% - Accent6 8 6 2 2 2" xfId="16057" xr:uid="{5476C1E0-18DB-4742-AD6F-E883513030CC}"/>
    <cellStyle name="20% - Accent6 8 6 2 2 2 2" xfId="16058" xr:uid="{A66E8507-05A1-4538-B1EC-1855EB11ACE4}"/>
    <cellStyle name="20% - Accent6 8 6 2 2 3" xfId="16059" xr:uid="{739E0266-45B9-46A5-9939-3BD40EA68A47}"/>
    <cellStyle name="20% - Accent6 8 6 2 3" xfId="16060" xr:uid="{CB8A89FA-39FD-4522-A278-1769E825640B}"/>
    <cellStyle name="20% - Accent6 8 6 2 3 2" xfId="16061" xr:uid="{7714B9FB-4C3E-4DF7-BDC3-EF78CC5A0495}"/>
    <cellStyle name="20% - Accent6 8 6 2 4" xfId="16062" xr:uid="{8D6F6C02-0D05-46A1-BA4E-05A0E80746E9}"/>
    <cellStyle name="20% - Accent6 8 6 3" xfId="16063" xr:uid="{467E121F-E7FD-44EA-92F8-626F685D6FFA}"/>
    <cellStyle name="20% - Accent6 8 6 3 2" xfId="16064" xr:uid="{9B165A20-C190-4C8F-961D-8EFC373A76EE}"/>
    <cellStyle name="20% - Accent6 8 6 3 2 2" xfId="16065" xr:uid="{E5A7ECA9-08E2-4422-9FB5-39E373B7BF5A}"/>
    <cellStyle name="20% - Accent6 8 6 3 3" xfId="16066" xr:uid="{AB71BDC0-09D8-455E-8BEC-78ACD23890D2}"/>
    <cellStyle name="20% - Accent6 8 6 4" xfId="16067" xr:uid="{E8459332-75EE-4AA3-ABBB-3023610C37A3}"/>
    <cellStyle name="20% - Accent6 8 6 4 2" xfId="16068" xr:uid="{7BEB3EAE-3846-4EE4-8D59-4AAAE0DD9E8D}"/>
    <cellStyle name="20% - Accent6 8 6 5" xfId="16069" xr:uid="{939DAF3F-B475-4FAB-8DF0-4C389F8CD55E}"/>
    <cellStyle name="20% - Accent6 8 7" xfId="16070" xr:uid="{A6EABB89-8DD8-472E-8701-E7E123FC8EAB}"/>
    <cellStyle name="20% - Accent6 8 7 2" xfId="16071" xr:uid="{07C15AE1-C1CA-4FFC-B2AF-D33C9D0CE0E7}"/>
    <cellStyle name="20% - Accent6 8 7 2 2" xfId="16072" xr:uid="{15BF3A67-8D5F-4125-AF56-7B79F047E6EF}"/>
    <cellStyle name="20% - Accent6 8 7 2 2 2" xfId="16073" xr:uid="{1AEF2038-AE71-4E69-9DC6-EBFC92A9242A}"/>
    <cellStyle name="20% - Accent6 8 7 2 3" xfId="16074" xr:uid="{974B18A1-D5B2-4A35-A046-0A9F33BD52DC}"/>
    <cellStyle name="20% - Accent6 8 7 3" xfId="16075" xr:uid="{7A8F5E75-76C1-4EC4-9267-2470CCE0BC44}"/>
    <cellStyle name="20% - Accent6 8 7 3 2" xfId="16076" xr:uid="{F1069DC9-6714-4ED9-BA99-86BC5321421F}"/>
    <cellStyle name="20% - Accent6 8 7 4" xfId="16077" xr:uid="{ED5E3DB8-C782-41B7-A537-BED0448FB464}"/>
    <cellStyle name="20% - Accent6 8 8" xfId="16078" xr:uid="{0DD33761-2F8F-4BCE-B354-00DE57947D26}"/>
    <cellStyle name="20% - Accent6 8 8 2" xfId="16079" xr:uid="{AE78661A-8429-46F8-A03C-EA40AC584CBF}"/>
    <cellStyle name="20% - Accent6 8 8 2 2" xfId="16080" xr:uid="{919888B0-5E11-4455-B57B-C0D4979F99BC}"/>
    <cellStyle name="20% - Accent6 8 8 3" xfId="16081" xr:uid="{363A4C1C-EB62-42D4-BB95-99B34A9EE48B}"/>
    <cellStyle name="20% - Accent6 8 9" xfId="16082" xr:uid="{8E4125E2-0DD3-430D-907B-4897804AE383}"/>
    <cellStyle name="20% - Accent6 8 9 2" xfId="16083" xr:uid="{0DD65699-7E79-439D-A075-C7B2D5B84535}"/>
    <cellStyle name="20% - Accent6 9" xfId="16084" xr:uid="{DBF4847D-0853-4AF7-8E9F-928DE529B262}"/>
    <cellStyle name="20% - Accent6 9 10" xfId="16085" xr:uid="{A061FCFF-04DF-4301-AC27-DA984316B2B7}"/>
    <cellStyle name="20% - Accent6 9 2" xfId="16086" xr:uid="{48973307-BEA3-47F0-AA5D-EFF31000F073}"/>
    <cellStyle name="20% - Accent6 9 2 2" xfId="16087" xr:uid="{DE74DB09-5A5B-48EB-83EF-9735B470A62D}"/>
    <cellStyle name="20% - Accent6 9 2 2 2" xfId="16088" xr:uid="{B4B698E5-06B4-4923-B8A1-764405B5111D}"/>
    <cellStyle name="20% - Accent6 9 2 2 2 2" xfId="16089" xr:uid="{CD00511A-CED3-4D64-BA84-5F66658192B0}"/>
    <cellStyle name="20% - Accent6 9 2 2 2 2 2" xfId="16090" xr:uid="{D0EAE69F-F5F4-4597-BF7A-8E8DB290A46D}"/>
    <cellStyle name="20% - Accent6 9 2 2 2 3" xfId="16091" xr:uid="{3074810F-18B0-4694-A7CD-B75E6E8BFA8E}"/>
    <cellStyle name="20% - Accent6 9 2 2 3" xfId="16092" xr:uid="{BC523677-C110-4E36-925E-8FA89A79C90F}"/>
    <cellStyle name="20% - Accent6 9 2 2 3 2" xfId="16093" xr:uid="{2370CF4B-1A30-4B66-B2C1-CD8A26A48C1D}"/>
    <cellStyle name="20% - Accent6 9 2 2 4" xfId="16094" xr:uid="{27B664A0-6FF8-4D8D-AB88-0E8969BB491F}"/>
    <cellStyle name="20% - Accent6 9 2 2 5" xfId="16095" xr:uid="{A599A49E-C8A3-4C18-9CA7-9FF497894F65}"/>
    <cellStyle name="20% - Accent6 9 2 3" xfId="16096" xr:uid="{7709318E-F6BC-4BBB-B6E8-624DDCD1A709}"/>
    <cellStyle name="20% - Accent6 9 2 3 2" xfId="16097" xr:uid="{A012981B-6680-4090-83CD-EC3994A99979}"/>
    <cellStyle name="20% - Accent6 9 2 3 2 2" xfId="16098" xr:uid="{A33A9C84-37C2-46A5-A1BA-85C57D4131AF}"/>
    <cellStyle name="20% - Accent6 9 2 3 3" xfId="16099" xr:uid="{03F32581-65B8-4BA7-B19F-5044120A34FC}"/>
    <cellStyle name="20% - Accent6 9 2 4" xfId="16100" xr:uid="{4A6ED68E-39BD-49A3-A18B-A0E6401B3DA0}"/>
    <cellStyle name="20% - Accent6 9 2 4 2" xfId="16101" xr:uid="{67F3970E-7288-423F-8925-02C0A8FEE9F6}"/>
    <cellStyle name="20% - Accent6 9 2 5" xfId="16102" xr:uid="{D86E75C0-C8F4-4371-AAB6-29CD9CF9085C}"/>
    <cellStyle name="20% - Accent6 9 2 6" xfId="16103" xr:uid="{02DA9E7C-05C1-4E32-A3AB-C7CA8DDA9AB6}"/>
    <cellStyle name="20% - Accent6 9 3" xfId="16104" xr:uid="{767E9109-C44C-4E13-AB03-9936C0E70988}"/>
    <cellStyle name="20% - Accent6 9 3 2" xfId="16105" xr:uid="{43DDD3EE-56B9-442C-891F-D11B5DA78F5F}"/>
    <cellStyle name="20% - Accent6 9 3 2 2" xfId="16106" xr:uid="{195DA03A-A2AD-414F-BFB5-4C9BE5CF901B}"/>
    <cellStyle name="20% - Accent6 9 3 2 2 2" xfId="16107" xr:uid="{F02840B3-6E1D-473C-85E9-5958D2A7BFEC}"/>
    <cellStyle name="20% - Accent6 9 3 2 2 2 2" xfId="16108" xr:uid="{ADC0C98D-709A-4E35-A5EE-26A13F94CFDC}"/>
    <cellStyle name="20% - Accent6 9 3 2 2 3" xfId="16109" xr:uid="{C8B18F56-EC09-4004-8E2D-2FD2B8200F05}"/>
    <cellStyle name="20% - Accent6 9 3 2 3" xfId="16110" xr:uid="{A41FC1DB-09E8-45A1-A5F0-E1F1974B246B}"/>
    <cellStyle name="20% - Accent6 9 3 2 3 2" xfId="16111" xr:uid="{84DDB331-DFE8-4435-AFAE-0FCE1CFFAF23}"/>
    <cellStyle name="20% - Accent6 9 3 2 4" xfId="16112" xr:uid="{99394A06-13AB-4BBA-8749-84801CB9E226}"/>
    <cellStyle name="20% - Accent6 9 3 2 5" xfId="16113" xr:uid="{1D426A0E-FA0B-49B6-9C01-9026588A1341}"/>
    <cellStyle name="20% - Accent6 9 3 3" xfId="16114" xr:uid="{37EF306E-8F1D-4A65-9333-8D1CFC04BD37}"/>
    <cellStyle name="20% - Accent6 9 3 3 2" xfId="16115" xr:uid="{131DBBEF-7FC4-457D-B8EC-3E7911F76231}"/>
    <cellStyle name="20% - Accent6 9 3 3 2 2" xfId="16116" xr:uid="{6DBC7C50-BAAB-4583-8B1A-D627B971AF09}"/>
    <cellStyle name="20% - Accent6 9 3 3 3" xfId="16117" xr:uid="{558DB62B-3E2D-4635-A252-2FCED208E2F3}"/>
    <cellStyle name="20% - Accent6 9 3 4" xfId="16118" xr:uid="{8C640893-6688-4F3D-B494-CA45689BEF4E}"/>
    <cellStyle name="20% - Accent6 9 3 4 2" xfId="16119" xr:uid="{D7A9DAE3-8FB0-4172-9012-46C18CEC7FF0}"/>
    <cellStyle name="20% - Accent6 9 3 5" xfId="16120" xr:uid="{0072F3C2-78BD-41F4-9BF4-F55B650DCC2A}"/>
    <cellStyle name="20% - Accent6 9 3 6" xfId="16121" xr:uid="{F1D9DEC2-46B9-4CD6-BD3D-FF2F2E040F15}"/>
    <cellStyle name="20% - Accent6 9 4" xfId="16122" xr:uid="{B8D12FA6-79B7-4216-A2A4-DB2BA0F01C12}"/>
    <cellStyle name="20% - Accent6 9 4 2" xfId="16123" xr:uid="{9BF73261-145B-4D61-8A34-F449249F2A27}"/>
    <cellStyle name="20% - Accent6 9 4 2 2" xfId="16124" xr:uid="{A9096CEA-714F-4813-9A47-5FD5C6FC8A5B}"/>
    <cellStyle name="20% - Accent6 9 4 2 2 2" xfId="16125" xr:uid="{4CB330D5-275D-44CB-A32A-CF02CC02741C}"/>
    <cellStyle name="20% - Accent6 9 4 2 2 2 2" xfId="16126" xr:uid="{956B888A-8A39-4E97-BD04-6535215BF083}"/>
    <cellStyle name="20% - Accent6 9 4 2 2 3" xfId="16127" xr:uid="{0175E933-F67F-41A1-A15F-FDB9693448D2}"/>
    <cellStyle name="20% - Accent6 9 4 2 3" xfId="16128" xr:uid="{2CEB1AC2-7612-4A58-837D-09CF189B6B53}"/>
    <cellStyle name="20% - Accent6 9 4 2 3 2" xfId="16129" xr:uid="{7AC8B70B-0E40-46FD-8C4D-A6ED73773B80}"/>
    <cellStyle name="20% - Accent6 9 4 2 4" xfId="16130" xr:uid="{2609F72C-99A9-4ECA-AA93-611444B5D03C}"/>
    <cellStyle name="20% - Accent6 9 4 3" xfId="16131" xr:uid="{E1AB6032-BAC9-4B84-852B-72653C158553}"/>
    <cellStyle name="20% - Accent6 9 4 3 2" xfId="16132" xr:uid="{CE6DC3B9-59D2-43B6-80D0-4B00CD64CD5A}"/>
    <cellStyle name="20% - Accent6 9 4 3 2 2" xfId="16133" xr:uid="{4AD4AA0A-A59C-4311-AC25-47137A4216E7}"/>
    <cellStyle name="20% - Accent6 9 4 3 3" xfId="16134" xr:uid="{2B6CBE81-48B4-4A38-B1F9-99F9EEE130FF}"/>
    <cellStyle name="20% - Accent6 9 4 4" xfId="16135" xr:uid="{4D1F9397-2A99-4CCA-BD4A-4809A505493A}"/>
    <cellStyle name="20% - Accent6 9 4 4 2" xfId="16136" xr:uid="{E433877D-BC4D-4469-9EEB-9B7B3C2DA80B}"/>
    <cellStyle name="20% - Accent6 9 4 5" xfId="16137" xr:uid="{7538250F-1846-4660-B753-B7BAB4CBF704}"/>
    <cellStyle name="20% - Accent6 9 4 6" xfId="16138" xr:uid="{7A07CC5E-3341-48AF-8BB4-1A0C0CC85B00}"/>
    <cellStyle name="20% - Accent6 9 5" xfId="16139" xr:uid="{9D9B1243-BC2D-48FF-A9C6-B4BBB0FF8C4B}"/>
    <cellStyle name="20% - Accent6 9 5 2" xfId="16140" xr:uid="{F9530EF9-BA87-4F25-AC99-280C590367BB}"/>
    <cellStyle name="20% - Accent6 9 5 2 2" xfId="16141" xr:uid="{5B86DE1C-E933-44E3-96DA-986A803F45C2}"/>
    <cellStyle name="20% - Accent6 9 5 2 2 2" xfId="16142" xr:uid="{B42C6EFD-6580-454D-ADC5-E085C2A94105}"/>
    <cellStyle name="20% - Accent6 9 5 2 2 2 2" xfId="16143" xr:uid="{31C7B355-84B8-4C69-BE8C-6CBAB0ED3292}"/>
    <cellStyle name="20% - Accent6 9 5 2 2 3" xfId="16144" xr:uid="{40611D39-264A-482E-ADEF-82BFC237AE83}"/>
    <cellStyle name="20% - Accent6 9 5 2 3" xfId="16145" xr:uid="{5426A277-0A21-4B59-8479-D1694B8E4573}"/>
    <cellStyle name="20% - Accent6 9 5 2 3 2" xfId="16146" xr:uid="{87A3332C-A269-4DAB-9922-CE0BA4FF992F}"/>
    <cellStyle name="20% - Accent6 9 5 2 4" xfId="16147" xr:uid="{064E3B9E-6D9A-4F07-A6FE-A6364B92ABF5}"/>
    <cellStyle name="20% - Accent6 9 5 3" xfId="16148" xr:uid="{5D015DA1-3432-49B4-A67E-0823898C1815}"/>
    <cellStyle name="20% - Accent6 9 5 3 2" xfId="16149" xr:uid="{0CCCEB59-637C-43D5-A795-6AB82C450DFF}"/>
    <cellStyle name="20% - Accent6 9 5 3 2 2" xfId="16150" xr:uid="{281B208F-9CF8-472F-AAEF-78DBDB00A0D2}"/>
    <cellStyle name="20% - Accent6 9 5 3 3" xfId="16151" xr:uid="{44AA4777-9BC8-40EE-B582-4989E7DB7C0C}"/>
    <cellStyle name="20% - Accent6 9 5 4" xfId="16152" xr:uid="{D1813579-8141-4552-A719-0D5FE88F1112}"/>
    <cellStyle name="20% - Accent6 9 5 4 2" xfId="16153" xr:uid="{71DB6E0E-8590-4525-AB3C-8BACD53120C1}"/>
    <cellStyle name="20% - Accent6 9 5 5" xfId="16154" xr:uid="{C4E2CAAD-4091-47CF-BBE2-1CEDFB088D68}"/>
    <cellStyle name="20% - Accent6 9 6" xfId="16155" xr:uid="{284FA06F-1950-4BFE-9EBA-865B73C277E4}"/>
    <cellStyle name="20% - Accent6 9 6 2" xfId="16156" xr:uid="{FC2DB830-75D3-49AC-A55F-5C6F38A6D681}"/>
    <cellStyle name="20% - Accent6 9 6 2 2" xfId="16157" xr:uid="{227AA05D-7DC1-43B1-ADE5-C6E132AB1EE3}"/>
    <cellStyle name="20% - Accent6 9 6 2 2 2" xfId="16158" xr:uid="{8552665F-D045-4E27-AE80-21059DB288B3}"/>
    <cellStyle name="20% - Accent6 9 6 2 3" xfId="16159" xr:uid="{4DDF6141-E83D-4830-85D7-2023FB2A883D}"/>
    <cellStyle name="20% - Accent6 9 6 3" xfId="16160" xr:uid="{57FAE5BE-ECD0-44D4-9627-1CE343C2D634}"/>
    <cellStyle name="20% - Accent6 9 6 3 2" xfId="16161" xr:uid="{5ACD2BF0-19DD-46D8-81BC-03B425AF57B6}"/>
    <cellStyle name="20% - Accent6 9 6 4" xfId="16162" xr:uid="{CF1F271B-6F80-42FE-A0A5-54F722A14FB2}"/>
    <cellStyle name="20% - Accent6 9 7" xfId="16163" xr:uid="{8766C1E1-30AD-4590-9139-5AC486B16753}"/>
    <cellStyle name="20% - Accent6 9 7 2" xfId="16164" xr:uid="{F4731B07-1C6C-4B88-9AFA-FC5093AE7C02}"/>
    <cellStyle name="20% - Accent6 9 7 2 2" xfId="16165" xr:uid="{7212F6A5-89A8-4E69-B9F7-7AAC99EB5DA4}"/>
    <cellStyle name="20% - Accent6 9 7 3" xfId="16166" xr:uid="{4BC53DB2-4780-4D7B-B76C-2D9B67D4BEB6}"/>
    <cellStyle name="20% - Accent6 9 8" xfId="16167" xr:uid="{2652BBC1-9365-4672-A711-A542E81F2BE1}"/>
    <cellStyle name="20% - Accent6 9 8 2" xfId="16168" xr:uid="{D4C19875-5623-494F-9959-61531BA37FB5}"/>
    <cellStyle name="20% - Accent6 9 9" xfId="16169" xr:uid="{48D3DB5B-FC30-4881-9DBD-8AA136E98397}"/>
    <cellStyle name="40% - Accent1" xfId="93" builtinId="31" hidden="1"/>
    <cellStyle name="40% - Accent1 10" xfId="16170" xr:uid="{30404F64-115D-469B-8F18-DB5E8F3CA0F8}"/>
    <cellStyle name="40% - Accent1 10 2" xfId="16171" xr:uid="{0E722B1B-E55C-40A4-B581-354BCC0FED15}"/>
    <cellStyle name="40% - Accent1 11" xfId="16172" xr:uid="{AA580C78-8928-4E40-8D81-FABB613E07D4}"/>
    <cellStyle name="40% - Accent1 11 2" xfId="16173" xr:uid="{615DC1C8-F25F-447F-955A-07922F3B74D7}"/>
    <cellStyle name="40% - Accent1 12" xfId="16174" xr:uid="{8FFCBE69-E39B-4898-B134-A5A4586D4A77}"/>
    <cellStyle name="40% - Accent1 12 2" xfId="16175" xr:uid="{6B20B17C-5B3C-4DC5-B619-3AA9B62570F8}"/>
    <cellStyle name="40% - Accent1 13" xfId="16176" xr:uid="{74F32725-75C4-4A6C-A9D8-43E1A3EB03FF}"/>
    <cellStyle name="40% - Accent1 2" xfId="16177" xr:uid="{CA0A8D10-0F39-44E6-8980-FA94FF68263F}"/>
    <cellStyle name="40% - Accent1 2 10" xfId="16178" xr:uid="{96A0E6CA-F6A3-4D2E-82EB-2AA95EB064B6}"/>
    <cellStyle name="40% - Accent1 2 11" xfId="16179" xr:uid="{CE2F423F-0EBD-4081-92FA-87896F73716C}"/>
    <cellStyle name="40% - Accent1 2 11 2" xfId="16180" xr:uid="{1EC51155-DC93-41CD-8C09-0BB16A438DF6}"/>
    <cellStyle name="40% - Accent1 2 11 2 2" xfId="16181" xr:uid="{A77ED93D-AEAD-4722-A7A6-BAADA3AEB0FD}"/>
    <cellStyle name="40% - Accent1 2 11 2 2 2" xfId="16182" xr:uid="{030F172F-B08B-4AAF-BA3E-419B3D8E6318}"/>
    <cellStyle name="40% - Accent1 2 11 2 3" xfId="16183" xr:uid="{97E00E44-9EDB-43D5-B0A0-1CB270611169}"/>
    <cellStyle name="40% - Accent1 2 11 3" xfId="16184" xr:uid="{3357A775-DAEE-4C8B-921B-E8322D4B3267}"/>
    <cellStyle name="40% - Accent1 2 11 3 2" xfId="16185" xr:uid="{3EB9D14B-24EF-4096-B331-963509348A6F}"/>
    <cellStyle name="40% - Accent1 2 11 4" xfId="16186" xr:uid="{7F64A0B9-6A10-4F2E-8960-3D8D82779F1F}"/>
    <cellStyle name="40% - Accent1 2 12" xfId="16187" xr:uid="{A1A2A660-64FE-4982-9675-180B878295AD}"/>
    <cellStyle name="40% - Accent1 2 12 2" xfId="16188" xr:uid="{7B992FBC-0EF0-43B6-9B4A-212BE0D447B6}"/>
    <cellStyle name="40% - Accent1 2 12 2 2" xfId="16189" xr:uid="{BE59AE22-749E-4BA8-A86A-4F794983E0FE}"/>
    <cellStyle name="40% - Accent1 2 12 3" xfId="16190" xr:uid="{6C43972F-BC1A-46E3-84A2-3E5E016446CA}"/>
    <cellStyle name="40% - Accent1 2 13" xfId="16191" xr:uid="{4E9C64B8-AFED-4739-9A94-620D4002ED51}"/>
    <cellStyle name="40% - Accent1 2 13 2" xfId="16192" xr:uid="{D2917057-6DE8-42C2-9A75-37E5C41DC075}"/>
    <cellStyle name="40% - Accent1 2 14" xfId="16193" xr:uid="{79F96579-739B-4A16-AEA1-D9ED3CDBE1BA}"/>
    <cellStyle name="40% - Accent1 2 2" xfId="16194" xr:uid="{F7054FBE-7254-4E15-B23B-343C020EC276}"/>
    <cellStyle name="40% - Accent1 2 2 2" xfId="16195" xr:uid="{FB598CF7-9D6E-4F68-817F-0EF170ECD934}"/>
    <cellStyle name="40% - Accent1 2 2 2 2" xfId="16196" xr:uid="{5BAB167F-4A99-4318-AB2D-7F5B868CA60D}"/>
    <cellStyle name="40% - Accent1 2 2 2 2 2" xfId="16197" xr:uid="{028DD5D8-B15F-40BF-8AD4-C89ED97BED8C}"/>
    <cellStyle name="40% - Accent1 2 2 2 2 3" xfId="16198" xr:uid="{B552916C-B18F-4435-81A4-F60187833DE5}"/>
    <cellStyle name="40% - Accent1 2 2 2 2 3 2" xfId="16199" xr:uid="{FD6CEB72-A88F-4A50-A294-CCB5CBF830A3}"/>
    <cellStyle name="40% - Accent1 2 2 2 2 3 2 2" xfId="16200" xr:uid="{57F036C6-A1C6-4E81-825C-7B3F1A001D19}"/>
    <cellStyle name="40% - Accent1 2 2 2 2 3 2 2 2" xfId="16201" xr:uid="{22256F6E-9476-4905-B4A1-814154D1D0A9}"/>
    <cellStyle name="40% - Accent1 2 2 2 2 3 2 3" xfId="16202" xr:uid="{1B8B909B-861A-4C50-A8DA-9ED464817171}"/>
    <cellStyle name="40% - Accent1 2 2 2 2 3 3" xfId="16203" xr:uid="{ED45A64C-A106-4001-BB6A-2B32C61E24D8}"/>
    <cellStyle name="40% - Accent1 2 2 2 2 3 3 2" xfId="16204" xr:uid="{B697443D-12C4-4D30-BB22-12208EB3C8D3}"/>
    <cellStyle name="40% - Accent1 2 2 2 2 3 4" xfId="16205" xr:uid="{E27A792A-C7DE-4468-ACCC-E1F61167B21F}"/>
    <cellStyle name="40% - Accent1 2 2 2 2 4" xfId="16206" xr:uid="{C8C21BAB-CC5F-493E-BAC7-1B706341B42E}"/>
    <cellStyle name="40% - Accent1 2 2 2 2 4 2" xfId="16207" xr:uid="{BA4D5AC9-B58C-4CBA-9920-5BD617ED67AF}"/>
    <cellStyle name="40% - Accent1 2 2 2 2 4 2 2" xfId="16208" xr:uid="{FFF16422-9BFE-45C8-A567-9B39B5CCBD45}"/>
    <cellStyle name="40% - Accent1 2 2 2 2 4 3" xfId="16209" xr:uid="{75CB2D40-EBB1-4743-912F-58A760F699B0}"/>
    <cellStyle name="40% - Accent1 2 2 2 2 5" xfId="16210" xr:uid="{B1089764-3072-4601-923A-D6C40F767AC5}"/>
    <cellStyle name="40% - Accent1 2 2 2 2 5 2" xfId="16211" xr:uid="{0496DCE9-5372-4870-9BBD-5062A0B244AC}"/>
    <cellStyle name="40% - Accent1 2 2 2 2 6" xfId="16212" xr:uid="{56F10341-6D37-476D-9AF4-5BB4B5FE17F5}"/>
    <cellStyle name="40% - Accent1 2 2 2 3" xfId="16213" xr:uid="{2A40C9B6-6D5C-48F7-BF31-147A69F9E6E8}"/>
    <cellStyle name="40% - Accent1 2 2 2 3 2" xfId="16214" xr:uid="{F0CB5C90-D7EA-421F-ABA6-D5E89909983D}"/>
    <cellStyle name="40% - Accent1 2 2 2 3 2 2" xfId="16215" xr:uid="{F0847C8A-99A3-421E-A5D0-121F2ED433D9}"/>
    <cellStyle name="40% - Accent1 2 2 2 3 2 2 2" xfId="16216" xr:uid="{7B12DE5E-3998-4930-A341-895D9E493B91}"/>
    <cellStyle name="40% - Accent1 2 2 2 3 2 2 2 2" xfId="16217" xr:uid="{28C9EFFF-452D-42B2-9F58-3A4172C550AB}"/>
    <cellStyle name="40% - Accent1 2 2 2 3 2 2 3" xfId="16218" xr:uid="{3674807A-C67E-4B8B-BCD1-7EBF004FF42F}"/>
    <cellStyle name="40% - Accent1 2 2 2 3 2 3" xfId="16219" xr:uid="{74BC5132-1E1C-42F0-BD9F-0234DC6CCB2B}"/>
    <cellStyle name="40% - Accent1 2 2 2 3 2 3 2" xfId="16220" xr:uid="{60A56294-E9FE-4DEC-8DDC-E2E98F90250F}"/>
    <cellStyle name="40% - Accent1 2 2 2 3 2 4" xfId="16221" xr:uid="{0BB8E82E-4087-458C-96F9-16E4052E2A00}"/>
    <cellStyle name="40% - Accent1 2 2 2 3 3" xfId="16222" xr:uid="{2D860650-E082-415A-B6C4-7264115E112C}"/>
    <cellStyle name="40% - Accent1 2 2 2 3 3 2" xfId="16223" xr:uid="{EC4ADB75-122E-4FA5-BAEE-ED15C33853CD}"/>
    <cellStyle name="40% - Accent1 2 2 2 3 3 2 2" xfId="16224" xr:uid="{8D545E7F-2026-443C-BEA0-9D81D6B6AB3C}"/>
    <cellStyle name="40% - Accent1 2 2 2 3 3 3" xfId="16225" xr:uid="{347825EA-8136-4FD6-83C2-C3351E1CCC04}"/>
    <cellStyle name="40% - Accent1 2 2 2 3 4" xfId="16226" xr:uid="{422A2899-22C5-4142-AA27-240062B2C865}"/>
    <cellStyle name="40% - Accent1 2 2 2 3 4 2" xfId="16227" xr:uid="{EA70882F-B020-46C0-8F5D-4A7119648AE0}"/>
    <cellStyle name="40% - Accent1 2 2 2 3 5" xfId="16228" xr:uid="{67E6D4A6-1E5C-42A7-AE45-0394481CEE6A}"/>
    <cellStyle name="40% - Accent1 2 2 2 4" xfId="16229" xr:uid="{F796C337-35C8-47EC-BDB8-14E8675923A7}"/>
    <cellStyle name="40% - Accent1 2 2 2 4 2" xfId="16230" xr:uid="{123A4DFB-FEA6-4981-AE9D-A37C0123D4A7}"/>
    <cellStyle name="40% - Accent1 2 2 2 4 2 2" xfId="16231" xr:uid="{80AA9CEC-7ECA-4603-AD2A-472E62F8DEA6}"/>
    <cellStyle name="40% - Accent1 2 2 2 4 2 2 2" xfId="16232" xr:uid="{CDBB2364-B9F6-4951-9C57-15D6067F3F81}"/>
    <cellStyle name="40% - Accent1 2 2 2 4 2 2 2 2" xfId="16233" xr:uid="{BF1714DB-E018-4401-B6CB-E6FC134D2810}"/>
    <cellStyle name="40% - Accent1 2 2 2 4 2 2 3" xfId="16234" xr:uid="{05C00F29-C48A-4627-91CF-C24E6A10B505}"/>
    <cellStyle name="40% - Accent1 2 2 2 4 2 3" xfId="16235" xr:uid="{F8DD0511-A000-47C5-9C2B-A98A5EFD7101}"/>
    <cellStyle name="40% - Accent1 2 2 2 4 2 3 2" xfId="16236" xr:uid="{4FDC317A-580B-43A2-B986-EF5E44281079}"/>
    <cellStyle name="40% - Accent1 2 2 2 4 2 4" xfId="16237" xr:uid="{0B17951A-584D-443E-BF48-2DAEF282B493}"/>
    <cellStyle name="40% - Accent1 2 2 2 4 3" xfId="16238" xr:uid="{09C75755-E724-422C-837B-AC8A8174C337}"/>
    <cellStyle name="40% - Accent1 2 2 2 4 3 2" xfId="16239" xr:uid="{1DBB07E8-20B3-4619-BF8A-CC3BDF9EA5F3}"/>
    <cellStyle name="40% - Accent1 2 2 2 4 3 2 2" xfId="16240" xr:uid="{282EA7B4-162F-4A35-BDBD-720D0EBFAF2C}"/>
    <cellStyle name="40% - Accent1 2 2 2 4 3 3" xfId="16241" xr:uid="{F63A8C95-FE75-4616-BAD2-D4465C1BCA96}"/>
    <cellStyle name="40% - Accent1 2 2 2 4 4" xfId="16242" xr:uid="{0FA5AB1D-AA60-4FB2-89CF-F5079D1F7AFF}"/>
    <cellStyle name="40% - Accent1 2 2 2 4 4 2" xfId="16243" xr:uid="{E4C904D6-E564-4DD9-90C2-E3BA85C13577}"/>
    <cellStyle name="40% - Accent1 2 2 2 4 5" xfId="16244" xr:uid="{9D1B912F-98DA-44E3-A67C-5B86D0C6F2C9}"/>
    <cellStyle name="40% - Accent1 2 2 2_Sheet1" xfId="16245" xr:uid="{CEB202BC-1B67-4D29-9EC1-D711FB1840D0}"/>
    <cellStyle name="40% - Accent1 2 2 3" xfId="16246" xr:uid="{CD8A879F-FEF8-4234-B061-87A01B0AAC42}"/>
    <cellStyle name="40% - Accent1 2 2 3 2" xfId="16247" xr:uid="{65E38655-A146-4667-9740-3C27E9F177F5}"/>
    <cellStyle name="40% - Accent1 2 2 3 2 2" xfId="16248" xr:uid="{71DDD4A2-7886-456E-A54C-CDD39DF6A3F0}"/>
    <cellStyle name="40% - Accent1 2 2 3 2 2 2" xfId="16249" xr:uid="{6F04AA2A-EC3A-4ADD-B23D-1448B89D41EB}"/>
    <cellStyle name="40% - Accent1 2 2 3 2 2 2 2" xfId="16250" xr:uid="{A38D33AB-9288-4A98-98B2-4D5A31951BA7}"/>
    <cellStyle name="40% - Accent1 2 2 3 2 2 3" xfId="16251" xr:uid="{818E5942-D843-431D-B3AF-F9F37E2FA92D}"/>
    <cellStyle name="40% - Accent1 2 2 3 2 3" xfId="16252" xr:uid="{18565A85-3B60-4B7B-810A-F43EB6B6D707}"/>
    <cellStyle name="40% - Accent1 2 2 3 2 3 2" xfId="16253" xr:uid="{13BAC50B-C97F-4E42-96C9-A8B514B5F826}"/>
    <cellStyle name="40% - Accent1 2 2 3 2 4" xfId="16254" xr:uid="{7B81C9D1-E8ED-4720-80FB-0B69A3AB6A5A}"/>
    <cellStyle name="40% - Accent1 2 2 3 3" xfId="16255" xr:uid="{B10D98B8-5C88-46AC-922B-4B71F6E2AC61}"/>
    <cellStyle name="40% - Accent1 2 2 3 3 2" xfId="16256" xr:uid="{6D12CE35-8E9B-4ACA-8F4C-C8FDEA179551}"/>
    <cellStyle name="40% - Accent1 2 2 3 3 2 2" xfId="16257" xr:uid="{78D07B21-2914-4BCD-9280-AFF7BAC2E67D}"/>
    <cellStyle name="40% - Accent1 2 2 3 3 3" xfId="16258" xr:uid="{85CE5CD5-8AB6-49EA-AA66-37014FF8EDCD}"/>
    <cellStyle name="40% - Accent1 2 2 3 4" xfId="16259" xr:uid="{05BDC9FE-B1CD-498E-89AA-52C8CB467F91}"/>
    <cellStyle name="40% - Accent1 2 2 3 4 2" xfId="16260" xr:uid="{0A46CB89-8F64-479B-825B-3689DD1265A8}"/>
    <cellStyle name="40% - Accent1 2 2 3 5" xfId="16261" xr:uid="{DEC095B6-5D03-4D58-90B7-63F2F5F7A6BE}"/>
    <cellStyle name="40% - Accent1 2 2 4" xfId="16262" xr:uid="{F0ECD48B-888F-4234-8AB2-3F9FF25BA4B3}"/>
    <cellStyle name="40% - Accent1 2 2 4 2" xfId="16263" xr:uid="{6C361D2B-58B8-4AEC-953F-3618640879F8}"/>
    <cellStyle name="40% - Accent1 2 2 4 2 2" xfId="16264" xr:uid="{0A318621-5AE1-44E7-BC73-B7317D52696F}"/>
    <cellStyle name="40% - Accent1 2 2 4 2 2 2" xfId="16265" xr:uid="{6BEB9B19-A587-4FD6-B7ED-BFD8DF4A72F6}"/>
    <cellStyle name="40% - Accent1 2 2 4 2 3" xfId="16266" xr:uid="{51B2F3D3-FCB4-4CD7-B34F-E4C79B444E86}"/>
    <cellStyle name="40% - Accent1 2 2 4 3" xfId="16267" xr:uid="{E2EC6E51-9CC3-438C-B3FC-AF28FEAF8BA7}"/>
    <cellStyle name="40% - Accent1 2 2 4 3 2" xfId="16268" xr:uid="{EC5E674A-3EE8-4D66-BF77-03EAC53A07D7}"/>
    <cellStyle name="40% - Accent1 2 2 4 4" xfId="16269" xr:uid="{867E7745-D422-47E7-BB38-5D477CDAAF63}"/>
    <cellStyle name="40% - Accent1 2 2 5" xfId="16270" xr:uid="{50C6C1FB-9759-4D65-9C42-40C42BAF667D}"/>
    <cellStyle name="40% - Accent1 2 2 5 2" xfId="16271" xr:uid="{0464973F-9793-4631-998C-AAB365A9BF04}"/>
    <cellStyle name="40% - Accent1 2 2 5 2 2" xfId="16272" xr:uid="{084DB386-F7EC-4DCD-A301-8F006E606C4C}"/>
    <cellStyle name="40% - Accent1 2 2 5 3" xfId="16273" xr:uid="{31C64743-DEA3-4AA7-BD22-D7B097765B84}"/>
    <cellStyle name="40% - Accent1 2 2 6" xfId="16274" xr:uid="{3A74E798-A027-4405-A482-E30A84085291}"/>
    <cellStyle name="40% - Accent1 2 2 6 2" xfId="16275" xr:uid="{89C1CBD3-4459-4D92-B2EC-08BB26BA5B63}"/>
    <cellStyle name="40% - Accent1 2 2 7" xfId="16276" xr:uid="{ED5CD70D-4BF3-4E17-BF63-EA995236B521}"/>
    <cellStyle name="40% - Accent1 2 2_Asset Register (new)" xfId="16277" xr:uid="{EF154C38-370A-47D7-9A71-24D5E70D1E57}"/>
    <cellStyle name="40% - Accent1 2 3" xfId="16278" xr:uid="{285F0CB8-96FE-4074-8CFA-7D4E17495C7D}"/>
    <cellStyle name="40% - Accent1 2 3 2" xfId="16279" xr:uid="{F0F01F7A-EFCC-44EC-B164-6C2B7FBA78ED}"/>
    <cellStyle name="40% - Accent1 2 3 2 2" xfId="16280" xr:uid="{DDC4D0C7-792A-4A1E-A1BB-0A8D50EF1801}"/>
    <cellStyle name="40% - Accent1 2 3 2 2 2" xfId="16281" xr:uid="{75030EC4-756F-45D2-9DE0-B7DB58DB279A}"/>
    <cellStyle name="40% - Accent1 2 3 2 2 2 2" xfId="16282" xr:uid="{EFBDA5A4-6749-4D04-A4A8-5407DF8FE38E}"/>
    <cellStyle name="40% - Accent1 2 3 2 2 3" xfId="16283" xr:uid="{FCFEB6C3-5D68-4B47-A343-19637C9B969D}"/>
    <cellStyle name="40% - Accent1 2 3 2 3" xfId="16284" xr:uid="{D2FBD378-1C90-4394-9022-7775E366A8F0}"/>
    <cellStyle name="40% - Accent1 2 3 2 3 2" xfId="16285" xr:uid="{6CE63322-1F04-4DF1-8775-87F141B27C78}"/>
    <cellStyle name="40% - Accent1 2 3 2 3 2 2" xfId="16286" xr:uid="{793AA0B1-EA45-4EDB-9B44-E74C13D9B819}"/>
    <cellStyle name="40% - Accent1 2 3 2 3 2 2 2" xfId="16287" xr:uid="{ADA21462-2C02-46CE-9557-B58BB8450D18}"/>
    <cellStyle name="40% - Accent1 2 3 2 3 2 3" xfId="16288" xr:uid="{D9F7F25C-BDD2-4F3B-8D89-85BDF0C95183}"/>
    <cellStyle name="40% - Accent1 2 3 2 3 3" xfId="16289" xr:uid="{897E071D-F9DA-42F5-8CE4-CF3B2C986231}"/>
    <cellStyle name="40% - Accent1 2 3 2 3 3 2" xfId="16290" xr:uid="{5F8F8AC4-80A3-4A7F-A9E4-3D6E7E5038A6}"/>
    <cellStyle name="40% - Accent1 2 3 2 3 4" xfId="16291" xr:uid="{1F9C6002-E030-4339-8534-D33350639572}"/>
    <cellStyle name="40% - Accent1 2 3 2 4" xfId="16292" xr:uid="{26CF1588-244A-425D-AFD5-93F0A2304266}"/>
    <cellStyle name="40% - Accent1 2 3 2 4 2" xfId="16293" xr:uid="{A67B5678-2E8F-4FFB-807D-1481BAC3157A}"/>
    <cellStyle name="40% - Accent1 2 3 2 4 2 2" xfId="16294" xr:uid="{87F10BAC-B230-47A9-8A24-FC1FE945F8DC}"/>
    <cellStyle name="40% - Accent1 2 3 2 4 3" xfId="16295" xr:uid="{C9ACE64B-F457-47FA-8E2A-92A837CEAEF6}"/>
    <cellStyle name="40% - Accent1 2 3 2 5" xfId="16296" xr:uid="{81815A99-6CDB-43F5-A3D5-5FEF3D50D354}"/>
    <cellStyle name="40% - Accent1 2 3 2 5 2" xfId="16297" xr:uid="{39706576-7F06-4F97-A5E3-7AA696F5CFE2}"/>
    <cellStyle name="40% - Accent1 2 3 2 6" xfId="16298" xr:uid="{AC48D1D6-9C26-49DE-ACDD-FEDEBA11AD3B}"/>
    <cellStyle name="40% - Accent1 2 3 2 6 2" xfId="16299" xr:uid="{32F7BFDA-2BA3-4EBC-B2B9-A98F0EC24EAF}"/>
    <cellStyle name="40% - Accent1 2 3 2 7" xfId="16300" xr:uid="{2771A049-3528-4BEA-A2B0-2B793C69A9A1}"/>
    <cellStyle name="40% - Accent1 2 3 2 8" xfId="16301" xr:uid="{274C1969-23A2-4D7E-AE9E-BCA48E9E66CE}"/>
    <cellStyle name="40% - Accent1 2 3 3" xfId="16302" xr:uid="{66EB41B0-37F4-4FA6-8AFE-3445B1F85E33}"/>
    <cellStyle name="40% - Accent1 2 3 3 2" xfId="16303" xr:uid="{768C168D-8C99-4BD8-88F8-4E89FFD02EAC}"/>
    <cellStyle name="40% - Accent1 2 3 3 2 2" xfId="16304" xr:uid="{EC83BD5A-6A7B-40A2-BC47-D6BC94AB2244}"/>
    <cellStyle name="40% - Accent1 2 3 3 2 2 2" xfId="16305" xr:uid="{E51F036A-906B-4D10-8F67-9BD41596B997}"/>
    <cellStyle name="40% - Accent1 2 3 3 2 2 2 2" xfId="16306" xr:uid="{490EF2CF-F4BA-482A-BC16-4AB9BE5D08FB}"/>
    <cellStyle name="40% - Accent1 2 3 3 2 2 3" xfId="16307" xr:uid="{7423C843-BDD5-46B6-A513-1E8271708749}"/>
    <cellStyle name="40% - Accent1 2 3 3 2 3" xfId="16308" xr:uid="{AF9A7BD9-B93C-4F8B-A9A5-1C28734397EF}"/>
    <cellStyle name="40% - Accent1 2 3 3 2 3 2" xfId="16309" xr:uid="{AADF4F38-D521-47EC-BAEC-BF1797B47356}"/>
    <cellStyle name="40% - Accent1 2 3 3 2 4" xfId="16310" xr:uid="{8B23C673-DEDC-4EA8-BD74-3F91273A5AD9}"/>
    <cellStyle name="40% - Accent1 2 3 3 3" xfId="16311" xr:uid="{EB3F08D9-F862-4AC2-BA53-42210F3A90CB}"/>
    <cellStyle name="40% - Accent1 2 3 3 3 2" xfId="16312" xr:uid="{F2232783-1039-49B8-9226-BC271738A320}"/>
    <cellStyle name="40% - Accent1 2 3 3 3 2 2" xfId="16313" xr:uid="{CB244F6F-54C3-4A6F-B8B4-4B9EE325880B}"/>
    <cellStyle name="40% - Accent1 2 3 3 3 3" xfId="16314" xr:uid="{5E061ED9-E263-4A84-92E2-D200D6E321A1}"/>
    <cellStyle name="40% - Accent1 2 3 3 4" xfId="16315" xr:uid="{7FB16910-C8AF-45FA-9266-45D58701A1E6}"/>
    <cellStyle name="40% - Accent1 2 3 3 4 2" xfId="16316" xr:uid="{7ECE493B-2483-45AC-80F3-4B0E454187DC}"/>
    <cellStyle name="40% - Accent1 2 3 3 5" xfId="16317" xr:uid="{501317FE-DDBD-4CE3-8B64-93563202E0F5}"/>
    <cellStyle name="40% - Accent1 2 3 3 5 2" xfId="16318" xr:uid="{CED380EF-A613-4D9C-95A0-6284E7DB484D}"/>
    <cellStyle name="40% - Accent1 2 3 3 6" xfId="16319" xr:uid="{61251F30-2D22-4C85-A400-FB7D54B89E28}"/>
    <cellStyle name="40% - Accent1 2 3 3 7" xfId="16320" xr:uid="{19696FC2-7619-47A7-904F-EF1CFCA37218}"/>
    <cellStyle name="40% - Accent1 2 3 4" xfId="16321" xr:uid="{B976AD16-5FAE-4094-914A-0047E3AD768F}"/>
    <cellStyle name="40% - Accent1 2 3 4 2" xfId="16322" xr:uid="{52D41817-365C-4FB2-BCAA-AAD640425AD3}"/>
    <cellStyle name="40% - Accent1 2 3 4 2 2" xfId="16323" xr:uid="{F839E1F3-0405-402A-8E04-FB1A6A1C5833}"/>
    <cellStyle name="40% - Accent1 2 3 4 2 2 2" xfId="16324" xr:uid="{230A3266-014C-46F5-BBFB-D355836D31DB}"/>
    <cellStyle name="40% - Accent1 2 3 4 2 2 2 2" xfId="16325" xr:uid="{57923A96-7B88-4B32-9B35-7CBA5B6FB316}"/>
    <cellStyle name="40% - Accent1 2 3 4 2 2 3" xfId="16326" xr:uid="{11837358-7F05-4DF3-B82F-1F536FA0956C}"/>
    <cellStyle name="40% - Accent1 2 3 4 2 3" xfId="16327" xr:uid="{AFDD5E05-3D54-4628-BF9F-389C889B46DD}"/>
    <cellStyle name="40% - Accent1 2 3 4 2 3 2" xfId="16328" xr:uid="{BE8D6584-8B5E-400D-9C31-2FEB094DB615}"/>
    <cellStyle name="40% - Accent1 2 3 4 2 4" xfId="16329" xr:uid="{770BB833-A137-42D2-967B-37046D967504}"/>
    <cellStyle name="40% - Accent1 2 3 4 3" xfId="16330" xr:uid="{CB5215FE-14BE-4E1C-8269-A8D0FE65C35E}"/>
    <cellStyle name="40% - Accent1 2 3 4 3 2" xfId="16331" xr:uid="{B220AC9C-28A3-456E-8919-08688EF56DA7}"/>
    <cellStyle name="40% - Accent1 2 3 4 3 2 2" xfId="16332" xr:uid="{59EBA7EA-00EF-4540-B0C3-0082E6B3EFC2}"/>
    <cellStyle name="40% - Accent1 2 3 4 3 3" xfId="16333" xr:uid="{B8DC11AC-0C36-4F85-B5E8-B6D718A4E66B}"/>
    <cellStyle name="40% - Accent1 2 3 4 4" xfId="16334" xr:uid="{1E842E2E-7140-4C11-A596-91685E4E0FC6}"/>
    <cellStyle name="40% - Accent1 2 3 4 4 2" xfId="16335" xr:uid="{527BB115-862C-4940-BF99-4C0268A3DB28}"/>
    <cellStyle name="40% - Accent1 2 3 4 5" xfId="16336" xr:uid="{A325A74D-AE51-47FE-8A17-3A42A3093CE5}"/>
    <cellStyle name="40% - Accent1 2 3 5" xfId="16337" xr:uid="{562212FD-CFF9-4813-A80E-F33982D8321E}"/>
    <cellStyle name="40% - Accent1 2 3 5 2" xfId="16338" xr:uid="{A9E207B4-7E98-4330-9314-DAA6EBC95601}"/>
    <cellStyle name="40% - Accent1 2 3 6" xfId="16339" xr:uid="{AF9F25D2-D3CF-42D6-8B09-1FC33A1CB8AB}"/>
    <cellStyle name="40% - Accent1 2 3_Sheet1" xfId="16340" xr:uid="{6CFAD674-99EB-424A-9A3B-9AE94CD679BF}"/>
    <cellStyle name="40% - Accent1 2 4" xfId="16341" xr:uid="{2CEC25EB-470A-4869-B648-79F178563268}"/>
    <cellStyle name="40% - Accent1 2 4 2" xfId="16342" xr:uid="{05318EDA-47A8-49C4-8B9A-94CE1EA1A0F7}"/>
    <cellStyle name="40% - Accent1 2 4 2 2" xfId="16343" xr:uid="{18539574-C926-41BC-8EA3-04719FD917CE}"/>
    <cellStyle name="40% - Accent1 2 4 2 2 2" xfId="16344" xr:uid="{487E2B88-B91F-40A9-8125-9E5F2B997140}"/>
    <cellStyle name="40% - Accent1 2 4 2 2 3" xfId="16345" xr:uid="{85180CD6-4828-4F2D-9AA6-3FD404AB0B6C}"/>
    <cellStyle name="40% - Accent1 2 4 2 3" xfId="16346" xr:uid="{E4A37E9F-037A-4A28-BA87-C9B8C4DB4008}"/>
    <cellStyle name="40% - Accent1 2 4 2 4" xfId="16347" xr:uid="{9D15A09E-DA54-4B3F-8331-22654C9A8251}"/>
    <cellStyle name="40% - Accent1 2 4 3" xfId="16348" xr:uid="{773AB63B-ED5A-44F4-8084-FEEB076055D8}"/>
    <cellStyle name="40% - Accent1 2 4 3 2" xfId="16349" xr:uid="{2D427D01-B5AA-4CD3-B2F2-7966230B968F}"/>
    <cellStyle name="40% - Accent1 2 4 3 3" xfId="16350" xr:uid="{2DA35EB3-B780-45F5-A91F-64E385C7102B}"/>
    <cellStyle name="40% - Accent1 2 4 4" xfId="16351" xr:uid="{395A0E75-AE27-4296-815E-9F742FC224C4}"/>
    <cellStyle name="40% - Accent1 2 4 4 2" xfId="16352" xr:uid="{F56752B4-964A-4761-8E8A-A6F78E4FDE9E}"/>
    <cellStyle name="40% - Accent1 2 4 5" xfId="16353" xr:uid="{6B82BB88-69F1-45E8-BF57-19A7F54A7A1C}"/>
    <cellStyle name="40% - Accent1 2 5" xfId="16354" xr:uid="{BB76F304-5A86-4032-A12E-72358E0FE701}"/>
    <cellStyle name="40% - Accent1 2 5 2" xfId="16355" xr:uid="{B8D7DDA9-D7E7-47ED-A83A-B7580CCAB91D}"/>
    <cellStyle name="40% - Accent1 2 6" xfId="16356" xr:uid="{10A630FF-506A-43CA-B1B7-9A801279C238}"/>
    <cellStyle name="40% - Accent1 2 7" xfId="16357" xr:uid="{671FCE3C-A31D-4D46-AAFE-754479031504}"/>
    <cellStyle name="40% - Accent1 2 8" xfId="16358" xr:uid="{C2EBB0AA-E4F4-4C28-9B2A-167BA53264CB}"/>
    <cellStyle name="40% - Accent1 2 9" xfId="16359" xr:uid="{CE1D843F-F547-49B4-B02A-43EAE41290CC}"/>
    <cellStyle name="40% - Accent1 2 9 2" xfId="16360" xr:uid="{1E8E552F-08BB-46A1-9C37-E1159291BCCD}"/>
    <cellStyle name="40% - Accent1 2 9 2 2" xfId="16361" xr:uid="{D1F6AEA0-4640-4160-8D10-3CC2F9393F66}"/>
    <cellStyle name="40% - Accent1 2 9 2 2 2" xfId="16362" xr:uid="{187FD204-0FCB-4B19-A12E-82265BB01870}"/>
    <cellStyle name="40% - Accent1 2 9 2 2 2 2" xfId="16363" xr:uid="{B15418F2-390C-4C84-A7D7-08B54F2C7025}"/>
    <cellStyle name="40% - Accent1 2 9 2 2 3" xfId="16364" xr:uid="{F13E840D-ABF4-4722-9F70-4C20C9C1FBA5}"/>
    <cellStyle name="40% - Accent1 2 9 2 3" xfId="16365" xr:uid="{E5773DC5-4760-4169-84EC-214A2BB296F9}"/>
    <cellStyle name="40% - Accent1 2 9 2 3 2" xfId="16366" xr:uid="{80D07D21-6E16-4073-BB0E-1147FD050675}"/>
    <cellStyle name="40% - Accent1 2 9 2 4" xfId="16367" xr:uid="{E5376287-90DB-4D61-A690-DC53F88C8D11}"/>
    <cellStyle name="40% - Accent1 2 9 3" xfId="16368" xr:uid="{2ECDBC99-A960-4BD5-B9E0-99C70718EB1E}"/>
    <cellStyle name="40% - Accent1 2 9 3 2" xfId="16369" xr:uid="{BE1D4922-D13B-4F90-944C-E32F8AFA86B1}"/>
    <cellStyle name="40% - Accent1 2 9 3 2 2" xfId="16370" xr:uid="{2DAFB050-8EC2-43E0-964C-1EDEE2304025}"/>
    <cellStyle name="40% - Accent1 2 9 3 3" xfId="16371" xr:uid="{3315F9D6-3D8E-4F4F-BDFE-D7EB81E84A61}"/>
    <cellStyle name="40% - Accent1 2 9 4" xfId="16372" xr:uid="{F980CF4E-A3A1-4C0A-8700-E03B2FFA2C4C}"/>
    <cellStyle name="40% - Accent1 2 9 4 2" xfId="16373" xr:uid="{BD1FF5ED-4E2D-400E-9CD4-194FD3ABBEC7}"/>
    <cellStyle name="40% - Accent1 2 9 5" xfId="16374" xr:uid="{92B90E6F-4D53-456D-B50E-51C06DEB4F00}"/>
    <cellStyle name="40% - Accent1 2_Asset Register (new)" xfId="16375" xr:uid="{5508D3A3-8EAD-494A-A4F7-DDFEFCCA174C}"/>
    <cellStyle name="40% - Accent1 3" xfId="16376" xr:uid="{4BFD6014-CAFE-469B-B86C-6EBD61F50F7C}"/>
    <cellStyle name="40% - Accent1 3 10" xfId="16377" xr:uid="{9984EAB3-98A1-4EAD-9BB3-367F40F739B2}"/>
    <cellStyle name="40% - Accent1 3 10 2" xfId="16378" xr:uid="{0E2AB423-69F0-4E1D-9043-BB0C5FFF1C7F}"/>
    <cellStyle name="40% - Accent1 3 10 2 2" xfId="16379" xr:uid="{FB498869-0953-4F87-AECC-AB580E964F7A}"/>
    <cellStyle name="40% - Accent1 3 10 2 2 2" xfId="16380" xr:uid="{34AC2310-E3DA-48D5-BA7F-FF16372D23C2}"/>
    <cellStyle name="40% - Accent1 3 10 2 2 2 2" xfId="16381" xr:uid="{EEA9F1A8-02E5-45ED-B031-C64C5F4583E4}"/>
    <cellStyle name="40% - Accent1 3 10 2 2 3" xfId="16382" xr:uid="{2C04108E-8E68-444C-B81A-AA988B724445}"/>
    <cellStyle name="40% - Accent1 3 10 2 3" xfId="16383" xr:uid="{53A09DD1-6805-4076-9888-B91E00F51BCF}"/>
    <cellStyle name="40% - Accent1 3 10 2 3 2" xfId="16384" xr:uid="{14BA7E9E-9B78-48CF-A7DE-312DCD22C33E}"/>
    <cellStyle name="40% - Accent1 3 10 2 4" xfId="16385" xr:uid="{4CCEC297-E353-44B0-B581-74E1803ADEBB}"/>
    <cellStyle name="40% - Accent1 3 10 3" xfId="16386" xr:uid="{E7EC4AD5-2E60-4E72-B31D-40F3691358E5}"/>
    <cellStyle name="40% - Accent1 3 10 3 2" xfId="16387" xr:uid="{95648830-2315-4905-BD54-EE45FA9A2144}"/>
    <cellStyle name="40% - Accent1 3 10 3 2 2" xfId="16388" xr:uid="{3C46840A-2885-4F6C-9CCF-509609400CCD}"/>
    <cellStyle name="40% - Accent1 3 10 3 3" xfId="16389" xr:uid="{8311D279-C385-48F5-93A3-C8D5F05AD246}"/>
    <cellStyle name="40% - Accent1 3 10 4" xfId="16390" xr:uid="{56088836-C998-41CC-BEFD-E854240CE5BE}"/>
    <cellStyle name="40% - Accent1 3 10 4 2" xfId="16391" xr:uid="{1D19A37E-3AA9-4D8A-8D31-2D0561CB70F0}"/>
    <cellStyle name="40% - Accent1 3 10 5" xfId="16392" xr:uid="{5A555E15-8D06-4523-ACEA-3B52F11CF997}"/>
    <cellStyle name="40% - Accent1 3 11" xfId="16393" xr:uid="{060170F8-C23D-4F6C-B583-28B0A9384AF2}"/>
    <cellStyle name="40% - Accent1 3 11 2" xfId="16394" xr:uid="{715F8AF3-43BE-4D80-8CAD-565623974C72}"/>
    <cellStyle name="40% - Accent1 3 11 2 2" xfId="16395" xr:uid="{E40AEFD1-783A-499E-BF10-3F532D9F382A}"/>
    <cellStyle name="40% - Accent1 3 11 2 2 2" xfId="16396" xr:uid="{4B0BCA90-0B72-4FCA-9266-5AAEBDEF182F}"/>
    <cellStyle name="40% - Accent1 3 11 2 2 2 2" xfId="16397" xr:uid="{ACE4839F-5CAE-47F5-AFA1-5BE886F442E8}"/>
    <cellStyle name="40% - Accent1 3 11 2 2 3" xfId="16398" xr:uid="{21136C53-01E9-490E-89EF-88B883BDF522}"/>
    <cellStyle name="40% - Accent1 3 11 2 3" xfId="16399" xr:uid="{E4961114-9206-4CA5-806C-5C190862B914}"/>
    <cellStyle name="40% - Accent1 3 11 2 3 2" xfId="16400" xr:uid="{10CA691E-CC63-4455-869C-89A934572C54}"/>
    <cellStyle name="40% - Accent1 3 11 2 4" xfId="16401" xr:uid="{2EC96161-22A5-4616-9667-F52FD60DD32A}"/>
    <cellStyle name="40% - Accent1 3 11 3" xfId="16402" xr:uid="{9174B6A9-6C22-494B-B390-5A5C7FB7074D}"/>
    <cellStyle name="40% - Accent1 3 11 3 2" xfId="16403" xr:uid="{A52D6043-38E5-45C1-944D-0F1DA2277747}"/>
    <cellStyle name="40% - Accent1 3 11 3 2 2" xfId="16404" xr:uid="{6B80B494-8BC3-47C2-8AE3-6AC70989471C}"/>
    <cellStyle name="40% - Accent1 3 11 3 3" xfId="16405" xr:uid="{EFA2F7F3-8446-4D9A-B4CA-8D9E4D9BA2A7}"/>
    <cellStyle name="40% - Accent1 3 11 4" xfId="16406" xr:uid="{755D0A46-6F7B-4760-A372-3E0DCD8D52E3}"/>
    <cellStyle name="40% - Accent1 3 11 4 2" xfId="16407" xr:uid="{669A8B1A-9D8F-4319-8FCD-CF2DF4AA8EF8}"/>
    <cellStyle name="40% - Accent1 3 11 5" xfId="16408" xr:uid="{1CDD5538-44BC-4605-9DC4-F53BF42FE403}"/>
    <cellStyle name="40% - Accent1 3 12" xfId="16409" xr:uid="{34D07BD2-BBBB-4759-8DAF-47808BB73C5C}"/>
    <cellStyle name="40% - Accent1 3 12 2" xfId="16410" xr:uid="{5D8A9B17-70FE-4402-864F-37FA3217341A}"/>
    <cellStyle name="40% - Accent1 3 12 2 2" xfId="16411" xr:uid="{FC70AFDB-3724-4219-A0AF-0E0CF86EC463}"/>
    <cellStyle name="40% - Accent1 3 12 2 2 2" xfId="16412" xr:uid="{C7779861-3C52-4D64-A199-74C64A689CBB}"/>
    <cellStyle name="40% - Accent1 3 12 2 2 2 2" xfId="16413" xr:uid="{7E28ECC9-1929-4269-95A8-6C77C4840B20}"/>
    <cellStyle name="40% - Accent1 3 12 2 2 3" xfId="16414" xr:uid="{BFD34960-0AB9-4AC5-A794-D921CE0FBC1B}"/>
    <cellStyle name="40% - Accent1 3 12 2 3" xfId="16415" xr:uid="{B747199A-A783-4FA8-BC14-DA4596A43BB4}"/>
    <cellStyle name="40% - Accent1 3 12 2 3 2" xfId="16416" xr:uid="{5B2CA229-3909-4799-AC7D-FF21CCA9D875}"/>
    <cellStyle name="40% - Accent1 3 12 2 4" xfId="16417" xr:uid="{B71DD7AE-4984-42DE-9136-172A7B8CDCFB}"/>
    <cellStyle name="40% - Accent1 3 12 3" xfId="16418" xr:uid="{F6E1CBF7-F5AF-487C-B038-25D45EAE794C}"/>
    <cellStyle name="40% - Accent1 3 12 3 2" xfId="16419" xr:uid="{FF949E96-3913-4DEE-97C8-11E41C90666A}"/>
    <cellStyle name="40% - Accent1 3 12 3 2 2" xfId="16420" xr:uid="{5806E90A-EDF8-4CCB-BDF4-D52B16F0211F}"/>
    <cellStyle name="40% - Accent1 3 12 3 3" xfId="16421" xr:uid="{42B3EA3D-C0A8-4E1C-86CB-D19AB86083FF}"/>
    <cellStyle name="40% - Accent1 3 12 4" xfId="16422" xr:uid="{F15838A3-9E6E-4033-A748-4F0B585B5EE4}"/>
    <cellStyle name="40% - Accent1 3 12 4 2" xfId="16423" xr:uid="{6E8B323D-0803-46F8-9C74-5CB99D45993F}"/>
    <cellStyle name="40% - Accent1 3 12 5" xfId="16424" xr:uid="{9FF5A90C-33E5-4DB1-938A-E04B309AE86E}"/>
    <cellStyle name="40% - Accent1 3 13" xfId="16425" xr:uid="{7A5D0397-5159-46F8-BE0F-7BC225E508F0}"/>
    <cellStyle name="40% - Accent1 3 13 2" xfId="16426" xr:uid="{555AAAAA-C77B-42A7-9E37-8255E25EE1E0}"/>
    <cellStyle name="40% - Accent1 3 13 2 2" xfId="16427" xr:uid="{639BE094-3849-49C3-A373-5AAAB9856F69}"/>
    <cellStyle name="40% - Accent1 3 13 2 2 2" xfId="16428" xr:uid="{6A64C752-3155-4853-8F51-C095CEBB4327}"/>
    <cellStyle name="40% - Accent1 3 13 2 2 2 2" xfId="16429" xr:uid="{D01B3E2B-5244-42A6-81E2-EF7D52297E8F}"/>
    <cellStyle name="40% - Accent1 3 13 2 2 3" xfId="16430" xr:uid="{D701CB9D-32EC-42EE-B3C3-ED72F517F92D}"/>
    <cellStyle name="40% - Accent1 3 13 2 3" xfId="16431" xr:uid="{493417AC-6C7C-486B-8271-0A0E79292366}"/>
    <cellStyle name="40% - Accent1 3 13 2 3 2" xfId="16432" xr:uid="{9755DC8E-2A60-48E3-8C12-EF4D77C420B6}"/>
    <cellStyle name="40% - Accent1 3 13 2 4" xfId="16433" xr:uid="{5E43CA55-B472-484B-A6FF-0A3A8372F900}"/>
    <cellStyle name="40% - Accent1 3 13 3" xfId="16434" xr:uid="{F43CD0FC-113C-4FC2-88E9-510A24F95B8D}"/>
    <cellStyle name="40% - Accent1 3 13 3 2" xfId="16435" xr:uid="{5BB4D71F-642F-4B55-99B6-4C0A1D3E0EA9}"/>
    <cellStyle name="40% - Accent1 3 13 3 2 2" xfId="16436" xr:uid="{0DD0E943-038D-4C30-8B44-CCAC70EBB733}"/>
    <cellStyle name="40% - Accent1 3 13 3 3" xfId="16437" xr:uid="{200C7DCE-D167-48AD-8BB9-FBF4FECF0D00}"/>
    <cellStyle name="40% - Accent1 3 13 4" xfId="16438" xr:uid="{1F691EA4-FF13-498B-8C02-07B12EEAD163}"/>
    <cellStyle name="40% - Accent1 3 13 4 2" xfId="16439" xr:uid="{3D356BF7-FBE6-4EDC-944C-8183273E6871}"/>
    <cellStyle name="40% - Accent1 3 13 5" xfId="16440" xr:uid="{FB6C0C00-8C48-4550-8E59-ECAE2D32E3A6}"/>
    <cellStyle name="40% - Accent1 3 14" xfId="16441" xr:uid="{F0290F68-88EE-45DC-A4A4-7175EE522908}"/>
    <cellStyle name="40% - Accent1 3 14 2" xfId="16442" xr:uid="{C2BA73B2-B71C-4E7A-9F88-48687EAADFF6}"/>
    <cellStyle name="40% - Accent1 3 14 2 2" xfId="16443" xr:uid="{D6A53F8E-5F21-4EDA-A743-4FEA491B1DCC}"/>
    <cellStyle name="40% - Accent1 3 14 2 2 2" xfId="16444" xr:uid="{6ECD86D2-9428-429A-9880-B4DD98645E4B}"/>
    <cellStyle name="40% - Accent1 3 14 2 3" xfId="16445" xr:uid="{C1FAAD5B-71AA-47AE-98E1-49889310D60F}"/>
    <cellStyle name="40% - Accent1 3 14 3" xfId="16446" xr:uid="{890822FE-36D8-4EE5-9483-83F1A7D1F0DB}"/>
    <cellStyle name="40% - Accent1 3 14 3 2" xfId="16447" xr:uid="{BB9CEA33-855A-464D-B8E9-0534BEBEA794}"/>
    <cellStyle name="40% - Accent1 3 14 4" xfId="16448" xr:uid="{51EB1F26-DF57-4B4D-A47C-3F409D762A66}"/>
    <cellStyle name="40% - Accent1 3 15" xfId="16449" xr:uid="{C3A17189-9261-4369-B559-5D5C1EF595FE}"/>
    <cellStyle name="40% - Accent1 3 15 2" xfId="16450" xr:uid="{039DFE97-B38B-46D7-A2DB-4EEF4C00C7AF}"/>
    <cellStyle name="40% - Accent1 3 15 2 2" xfId="16451" xr:uid="{9424DEDB-DDBF-4D0F-AEFF-93A14A2DEF96}"/>
    <cellStyle name="40% - Accent1 3 15 3" xfId="16452" xr:uid="{24CB7144-9F58-4F49-902D-ADEB8FC462A4}"/>
    <cellStyle name="40% - Accent1 3 16" xfId="16453" xr:uid="{CA229495-C8D1-4B0C-9F0A-4656D11D9091}"/>
    <cellStyle name="40% - Accent1 3 16 2" xfId="16454" xr:uid="{AE987174-66E7-4CFF-AC7B-4D9AC33C229D}"/>
    <cellStyle name="40% - Accent1 3 17" xfId="16455" xr:uid="{27FB1B81-1D8D-40EB-91FA-94A24C6E4A15}"/>
    <cellStyle name="40% - Accent1 3 17 2" xfId="16456" xr:uid="{1AC029D2-30DE-44A7-AE99-AFD00A986744}"/>
    <cellStyle name="40% - Accent1 3 18" xfId="16457" xr:uid="{5D5E0979-C26A-4F50-9242-38997D262FB3}"/>
    <cellStyle name="40% - Accent1 3 19" xfId="16458" xr:uid="{CC663211-BD8A-44F4-B988-D35D1CED1C90}"/>
    <cellStyle name="40% - Accent1 3 2" xfId="16459" xr:uid="{8399B52C-12EE-4665-8A48-8DEE7A767AF7}"/>
    <cellStyle name="40% - Accent1 3 2 10" xfId="16460" xr:uid="{95A99D32-1936-4291-A6F3-C1A5C16FE6D1}"/>
    <cellStyle name="40% - Accent1 3 2 10 2" xfId="16461" xr:uid="{10A4BDC0-545C-49A1-B9D2-EF93FEC5D970}"/>
    <cellStyle name="40% - Accent1 3 2 10 2 2" xfId="16462" xr:uid="{EA5E61E0-DE32-415B-8664-B5434D32F1BA}"/>
    <cellStyle name="40% - Accent1 3 2 10 2 2 2" xfId="16463" xr:uid="{7BE50A4F-934E-485F-B935-1689DEA69137}"/>
    <cellStyle name="40% - Accent1 3 2 10 2 2 2 2" xfId="16464" xr:uid="{408AFF66-012F-45B6-ACD0-094ADB17A80E}"/>
    <cellStyle name="40% - Accent1 3 2 10 2 2 3" xfId="16465" xr:uid="{1589E91D-6E80-4126-AAC3-CFBE68AD6777}"/>
    <cellStyle name="40% - Accent1 3 2 10 2 3" xfId="16466" xr:uid="{450D644F-C34F-4664-9D52-0A3496B2A20B}"/>
    <cellStyle name="40% - Accent1 3 2 10 2 3 2" xfId="16467" xr:uid="{8B023872-CB35-4DDD-8838-0A74D6DC23C3}"/>
    <cellStyle name="40% - Accent1 3 2 10 2 4" xfId="16468" xr:uid="{0B77B1E2-C216-49E5-80AA-554F45D2D3E5}"/>
    <cellStyle name="40% - Accent1 3 2 10 3" xfId="16469" xr:uid="{33852191-5329-482D-8C62-7FE8B98E23D3}"/>
    <cellStyle name="40% - Accent1 3 2 10 3 2" xfId="16470" xr:uid="{D61AF4A8-7580-40EC-8226-EE4EF350FD79}"/>
    <cellStyle name="40% - Accent1 3 2 10 3 2 2" xfId="16471" xr:uid="{9703E85E-D8FD-422C-A6A7-4E1499535584}"/>
    <cellStyle name="40% - Accent1 3 2 10 3 3" xfId="16472" xr:uid="{66D08930-18E9-43DB-9073-A6D98DBD6CB6}"/>
    <cellStyle name="40% - Accent1 3 2 10 4" xfId="16473" xr:uid="{411FF8BF-AA82-45A8-89DD-4A57D29CC867}"/>
    <cellStyle name="40% - Accent1 3 2 10 4 2" xfId="16474" xr:uid="{D130782A-7430-43DE-84A7-D644AEBFFFCD}"/>
    <cellStyle name="40% - Accent1 3 2 10 5" xfId="16475" xr:uid="{9A3992F4-DDA3-4A40-8126-D551C6A5091E}"/>
    <cellStyle name="40% - Accent1 3 2 11" xfId="16476" xr:uid="{80E48F21-4610-4A72-8DDC-58933F8CBBAA}"/>
    <cellStyle name="40% - Accent1 3 2 11 2" xfId="16477" xr:uid="{5C70EB71-B9D3-47B9-9DB3-4CFFB88E1470}"/>
    <cellStyle name="40% - Accent1 3 2 11 2 2" xfId="16478" xr:uid="{5B203D8E-A59E-42FB-9FC6-9BE7E0C5CF57}"/>
    <cellStyle name="40% - Accent1 3 2 11 2 2 2" xfId="16479" xr:uid="{C193C213-B012-4E45-9BDA-B144F7D5FE42}"/>
    <cellStyle name="40% - Accent1 3 2 11 2 2 2 2" xfId="16480" xr:uid="{EA638F4D-CB64-42C3-9942-D8B5E600150E}"/>
    <cellStyle name="40% - Accent1 3 2 11 2 2 3" xfId="16481" xr:uid="{2BCD4C00-5362-4980-8CF9-35D9F2A62809}"/>
    <cellStyle name="40% - Accent1 3 2 11 2 3" xfId="16482" xr:uid="{AD1044FE-2473-4392-98FE-EFF87C87029D}"/>
    <cellStyle name="40% - Accent1 3 2 11 2 3 2" xfId="16483" xr:uid="{2C0B400C-B7B6-4B9D-9B91-DBDDD952946C}"/>
    <cellStyle name="40% - Accent1 3 2 11 2 4" xfId="16484" xr:uid="{1BF56F7F-98AE-4BBA-9E6F-A10161D5EB10}"/>
    <cellStyle name="40% - Accent1 3 2 11 3" xfId="16485" xr:uid="{B65F0AD3-66CA-42C0-980F-8057BD12AEFF}"/>
    <cellStyle name="40% - Accent1 3 2 11 3 2" xfId="16486" xr:uid="{262CD539-319A-4137-AE58-2A415B02F2AF}"/>
    <cellStyle name="40% - Accent1 3 2 11 3 2 2" xfId="16487" xr:uid="{BE5A2E51-FF1C-438A-AE11-A3C8CFDD0B4F}"/>
    <cellStyle name="40% - Accent1 3 2 11 3 3" xfId="16488" xr:uid="{2862BCDD-4319-4904-A578-D445958BACD7}"/>
    <cellStyle name="40% - Accent1 3 2 11 4" xfId="16489" xr:uid="{0CB6098B-312A-4F34-9B11-1CCFDB8E3A16}"/>
    <cellStyle name="40% - Accent1 3 2 11 4 2" xfId="16490" xr:uid="{75275723-8BDC-4744-A921-1A6144A435A9}"/>
    <cellStyle name="40% - Accent1 3 2 11 5" xfId="16491" xr:uid="{12F905BF-0FEF-45D8-9672-4247E3F69E37}"/>
    <cellStyle name="40% - Accent1 3 2 12" xfId="16492" xr:uid="{3D75FB6E-9DDE-447F-B1F0-D076725E168E}"/>
    <cellStyle name="40% - Accent1 3 2 12 2" xfId="16493" xr:uid="{48594AA2-533A-44E5-85D9-CD8E28EFEE92}"/>
    <cellStyle name="40% - Accent1 3 2 12 2 2" xfId="16494" xr:uid="{53374AFE-5843-41B8-8FA1-40785D737D55}"/>
    <cellStyle name="40% - Accent1 3 2 12 2 2 2" xfId="16495" xr:uid="{590EA900-31BB-4D10-916C-F609CA9BA599}"/>
    <cellStyle name="40% - Accent1 3 2 12 2 3" xfId="16496" xr:uid="{38B83592-3AD0-4CBF-BE03-F76AADE78422}"/>
    <cellStyle name="40% - Accent1 3 2 12 3" xfId="16497" xr:uid="{A813D7FA-13EC-47AF-91D8-E9808B817858}"/>
    <cellStyle name="40% - Accent1 3 2 12 3 2" xfId="16498" xr:uid="{C4404A88-B742-4BB7-B1DF-2EFDE61F9E5D}"/>
    <cellStyle name="40% - Accent1 3 2 12 4" xfId="16499" xr:uid="{021C5A68-0D9C-4582-87FB-87CEA51D8473}"/>
    <cellStyle name="40% - Accent1 3 2 13" xfId="16500" xr:uid="{8C6FD706-EF76-4440-AC8F-726736C5EC65}"/>
    <cellStyle name="40% - Accent1 3 2 13 2" xfId="16501" xr:uid="{DE1B87AA-0BD0-4620-8114-726D701E22E9}"/>
    <cellStyle name="40% - Accent1 3 2 13 2 2" xfId="16502" xr:uid="{8A6309BF-92B6-4DD1-A198-6B7E7085A243}"/>
    <cellStyle name="40% - Accent1 3 2 13 3" xfId="16503" xr:uid="{AC6C7EBC-57D9-4031-BA3B-C01B8EEE4A3F}"/>
    <cellStyle name="40% - Accent1 3 2 14" xfId="16504" xr:uid="{0FCB1651-A361-4E76-8534-4BA80567D2C4}"/>
    <cellStyle name="40% - Accent1 3 2 14 2" xfId="16505" xr:uid="{B3D0CCE0-C331-46F0-AA56-0044F84C927D}"/>
    <cellStyle name="40% - Accent1 3 2 15" xfId="16506" xr:uid="{3B950951-AF8B-476D-87DC-7D3D9247F308}"/>
    <cellStyle name="40% - Accent1 3 2 15 2" xfId="16507" xr:uid="{515CB96F-8145-4C2C-A998-2F9C0D208B53}"/>
    <cellStyle name="40% - Accent1 3 2 16" xfId="16508" xr:uid="{5E707FDB-E8F3-4DF3-8E2F-8A5A3B440335}"/>
    <cellStyle name="40% - Accent1 3 2 17" xfId="16509" xr:uid="{8551B0E8-532A-4AA9-8259-10CFA19A34D2}"/>
    <cellStyle name="40% - Accent1 3 2 2" xfId="16510" xr:uid="{06162199-CF06-4BE1-B554-CBBB497ABAC6}"/>
    <cellStyle name="40% - Accent1 3 2 2 10" xfId="16511" xr:uid="{BBE6327B-C1E7-4F2A-9C95-83DE774730B5}"/>
    <cellStyle name="40% - Accent1 3 2 2 2" xfId="16512" xr:uid="{1D5A42BC-0F6F-4034-A3A7-7EE54147EA0F}"/>
    <cellStyle name="40% - Accent1 3 2 2 2 2" xfId="16513" xr:uid="{FE6BBC58-2563-42C3-9FC6-56D385E9EDC8}"/>
    <cellStyle name="40% - Accent1 3 2 2 2 2 2" xfId="16514" xr:uid="{91FE2294-376B-46D3-9E98-68B64312447A}"/>
    <cellStyle name="40% - Accent1 3 2 2 2 2 2 2" xfId="16515" xr:uid="{FEA3FD06-EC13-46B4-9DEA-C46AE2CFA251}"/>
    <cellStyle name="40% - Accent1 3 2 2 2 2 2 2 2" xfId="16516" xr:uid="{D3B5EB8B-D78A-4AB6-8E56-9E67D56BB323}"/>
    <cellStyle name="40% - Accent1 3 2 2 2 2 2 2 2 2" xfId="16517" xr:uid="{A34B09A2-6F7F-43F7-8B9A-4AF8D0900E82}"/>
    <cellStyle name="40% - Accent1 3 2 2 2 2 2 2 3" xfId="16518" xr:uid="{142BFB2C-64C8-4313-8408-8339FFC2F802}"/>
    <cellStyle name="40% - Accent1 3 2 2 2 2 2 3" xfId="16519" xr:uid="{24448297-6935-43EC-8E00-3EC82DBA35FB}"/>
    <cellStyle name="40% - Accent1 3 2 2 2 2 2 3 2" xfId="16520" xr:uid="{A3F0CB7F-EA81-4AFC-9C06-827BCCAD8F40}"/>
    <cellStyle name="40% - Accent1 3 2 2 2 2 2 4" xfId="16521" xr:uid="{89D6B19C-F0CA-4D65-989D-7164E71B0B0E}"/>
    <cellStyle name="40% - Accent1 3 2 2 2 2 2 4 2" xfId="16522" xr:uid="{E793311F-C219-4F3B-98F7-88395B3DBFED}"/>
    <cellStyle name="40% - Accent1 3 2 2 2 2 2 5" xfId="16523" xr:uid="{856D6C03-D1C2-4BAA-9660-EEB72B6CE6F7}"/>
    <cellStyle name="40% - Accent1 3 2 2 2 2 2 6" xfId="16524" xr:uid="{E136E9A6-5F03-49A1-8399-8155EE7C6390}"/>
    <cellStyle name="40% - Accent1 3 2 2 2 2 3" xfId="16525" xr:uid="{A775369F-809C-46AD-BEC2-3345C35BEDDC}"/>
    <cellStyle name="40% - Accent1 3 2 2 2 2 3 2" xfId="16526" xr:uid="{920FDD58-7836-4DA8-8C98-23F21C13BDDD}"/>
    <cellStyle name="40% - Accent1 3 2 2 2 2 3 2 2" xfId="16527" xr:uid="{36A4D162-A697-4B52-8E73-B1A683136594}"/>
    <cellStyle name="40% - Accent1 3 2 2 2 2 3 3" xfId="16528" xr:uid="{E1649A94-933A-45A5-A718-5E6396BC585F}"/>
    <cellStyle name="40% - Accent1 3 2 2 2 2 4" xfId="16529" xr:uid="{31066EAB-1512-471B-A127-3D9DB8C74231}"/>
    <cellStyle name="40% - Accent1 3 2 2 2 2 4 2" xfId="16530" xr:uid="{45B6DE3F-2984-409C-A197-503410272D01}"/>
    <cellStyle name="40% - Accent1 3 2 2 2 2 5" xfId="16531" xr:uid="{F29BFDF0-5E6C-44E3-AAE8-1B9C2CAAC848}"/>
    <cellStyle name="40% - Accent1 3 2 2 2 2 5 2" xfId="16532" xr:uid="{8C270FF0-186F-4A89-9015-093C0074C5BC}"/>
    <cellStyle name="40% - Accent1 3 2 2 2 2 6" xfId="16533" xr:uid="{F2742CA5-755C-4135-9FDD-E843C5DE9B19}"/>
    <cellStyle name="40% - Accent1 3 2 2 2 2 7" xfId="16534" xr:uid="{1367DF55-2892-49B4-8487-886699C6C947}"/>
    <cellStyle name="40% - Accent1 3 2 2 2 3" xfId="16535" xr:uid="{F3CFFE18-BFD7-4022-868F-7A6FC0288426}"/>
    <cellStyle name="40% - Accent1 3 2 2 2 3 2" xfId="16536" xr:uid="{120085AE-CD5F-4123-9663-0B7087A60CC3}"/>
    <cellStyle name="40% - Accent1 3 2 2 2 3 2 2" xfId="16537" xr:uid="{088585BB-4D0C-40E7-9B7E-2661070FF90E}"/>
    <cellStyle name="40% - Accent1 3 2 2 2 3 2 2 2" xfId="16538" xr:uid="{C6B91171-DB7E-44AF-8131-AEC4DD3F1379}"/>
    <cellStyle name="40% - Accent1 3 2 2 2 3 2 3" xfId="16539" xr:uid="{F6AAA989-513D-41F2-B37E-A65A3D33A02C}"/>
    <cellStyle name="40% - Accent1 3 2 2 2 3 3" xfId="16540" xr:uid="{BE03A890-754A-487A-90B2-ED522370D268}"/>
    <cellStyle name="40% - Accent1 3 2 2 2 3 3 2" xfId="16541" xr:uid="{2CF64E17-4783-49A0-A6E5-11A59FE406F5}"/>
    <cellStyle name="40% - Accent1 3 2 2 2 3 4" xfId="16542" xr:uid="{122204DC-2AF7-4B44-BF8B-11C9673DC458}"/>
    <cellStyle name="40% - Accent1 3 2 2 2 3 4 2" xfId="16543" xr:uid="{1E650152-53FA-46AB-BB3E-35190EC957E3}"/>
    <cellStyle name="40% - Accent1 3 2 2 2 3 5" xfId="16544" xr:uid="{5307BB13-117C-4598-B354-259A95D173F4}"/>
    <cellStyle name="40% - Accent1 3 2 2 2 3 6" xfId="16545" xr:uid="{132C2B8A-BF89-4E38-96EC-133CE181321F}"/>
    <cellStyle name="40% - Accent1 3 2 2 2 4" xfId="16546" xr:uid="{EB99FEAA-A53C-4999-8973-DD537FEAB972}"/>
    <cellStyle name="40% - Accent1 3 2 2 2 4 2" xfId="16547" xr:uid="{24C599EE-CC6F-4DB5-A28F-9B696DEA4AB7}"/>
    <cellStyle name="40% - Accent1 3 2 2 2 4 2 2" xfId="16548" xr:uid="{34037539-81F2-4842-9035-EFBC7B60A3A1}"/>
    <cellStyle name="40% - Accent1 3 2 2 2 4 3" xfId="16549" xr:uid="{D2E72CAE-278B-4E77-B3A0-6753061F525D}"/>
    <cellStyle name="40% - Accent1 3 2 2 2 5" xfId="16550" xr:uid="{7FC3375A-BC27-4A31-B56B-B0B175EB2EF5}"/>
    <cellStyle name="40% - Accent1 3 2 2 2 5 2" xfId="16551" xr:uid="{699E6E96-7065-415E-B7E5-AB44EE2D093C}"/>
    <cellStyle name="40% - Accent1 3 2 2 2 6" xfId="16552" xr:uid="{DA93AFE3-5F6D-44AA-84A2-621721E5B3D0}"/>
    <cellStyle name="40% - Accent1 3 2 2 2 6 2" xfId="16553" xr:uid="{52D48864-B4BA-432A-A8BB-97AD884770A8}"/>
    <cellStyle name="40% - Accent1 3 2 2 2 7" xfId="16554" xr:uid="{3F8A4326-08BF-4789-BDB6-3E173115CCBC}"/>
    <cellStyle name="40% - Accent1 3 2 2 2 8" xfId="16555" xr:uid="{5DF0F813-BADF-409D-9520-F1B526CD30D3}"/>
    <cellStyle name="40% - Accent1 3 2 2 3" xfId="16556" xr:uid="{54BCBAFD-7715-4CA9-909B-D004FF4F9A57}"/>
    <cellStyle name="40% - Accent1 3 2 2 3 2" xfId="16557" xr:uid="{9254E256-C5D9-4B09-A30D-00BEEAEA44A7}"/>
    <cellStyle name="40% - Accent1 3 2 2 3 2 2" xfId="16558" xr:uid="{366743C2-1D3B-493A-ABF5-FB3B3670B9B7}"/>
    <cellStyle name="40% - Accent1 3 2 2 3 2 2 2" xfId="16559" xr:uid="{392D48B7-DA5C-413A-9B2A-57ED09A525AF}"/>
    <cellStyle name="40% - Accent1 3 2 2 3 2 2 2 2" xfId="16560" xr:uid="{82B41BF1-AFF6-496E-BAC8-821CBC69F922}"/>
    <cellStyle name="40% - Accent1 3 2 2 3 2 2 3" xfId="16561" xr:uid="{9A6B142C-463A-450A-B07E-E2AD901C9766}"/>
    <cellStyle name="40% - Accent1 3 2 2 3 2 3" xfId="16562" xr:uid="{9FDBF352-51DA-4AD1-B888-5F49447A5410}"/>
    <cellStyle name="40% - Accent1 3 2 2 3 2 3 2" xfId="16563" xr:uid="{683C4674-245E-4186-8CCC-AAC9243F91D4}"/>
    <cellStyle name="40% - Accent1 3 2 2 3 2 4" xfId="16564" xr:uid="{2D74D8DF-67C2-401F-AFAC-8E3667F175E7}"/>
    <cellStyle name="40% - Accent1 3 2 2 3 2 4 2" xfId="16565" xr:uid="{5F74EEAC-2212-43C7-B1E1-D300EC0D336F}"/>
    <cellStyle name="40% - Accent1 3 2 2 3 2 5" xfId="16566" xr:uid="{8F80CD1A-645E-48E2-9B1D-B38616C9287E}"/>
    <cellStyle name="40% - Accent1 3 2 2 3 2 6" xfId="16567" xr:uid="{D0951AB9-CD1B-4BE4-8308-CDBD04193CF1}"/>
    <cellStyle name="40% - Accent1 3 2 2 3 3" xfId="16568" xr:uid="{6681C00C-8436-4C5D-8C56-4CE06954252D}"/>
    <cellStyle name="40% - Accent1 3 2 2 3 3 2" xfId="16569" xr:uid="{23AC3590-9CD2-42D2-9048-71E4C97213B4}"/>
    <cellStyle name="40% - Accent1 3 2 2 3 3 2 2" xfId="16570" xr:uid="{E26BC1C3-7CCB-4A44-8EE2-326BB3FEE5AE}"/>
    <cellStyle name="40% - Accent1 3 2 2 3 3 3" xfId="16571" xr:uid="{36DAF1CC-F641-4A18-A9AC-6380EEFE88EB}"/>
    <cellStyle name="40% - Accent1 3 2 2 3 4" xfId="16572" xr:uid="{5ED78AF9-FDB3-4904-BA0F-85679D93A6F8}"/>
    <cellStyle name="40% - Accent1 3 2 2 3 4 2" xfId="16573" xr:uid="{FB4B466B-C075-4AB2-BD38-4D7A997E84D2}"/>
    <cellStyle name="40% - Accent1 3 2 2 3 5" xfId="16574" xr:uid="{0A38D76A-934F-4C38-BA67-7D39A585D22F}"/>
    <cellStyle name="40% - Accent1 3 2 2 3 5 2" xfId="16575" xr:uid="{02F794DC-9BDB-4349-8332-28B7AE9F15A9}"/>
    <cellStyle name="40% - Accent1 3 2 2 3 6" xfId="16576" xr:uid="{CBAABBDA-1105-4697-B600-CDE761DB4971}"/>
    <cellStyle name="40% - Accent1 3 2 2 3 7" xfId="16577" xr:uid="{770B4A4B-9F77-4764-94DA-02DAC7575DB9}"/>
    <cellStyle name="40% - Accent1 3 2 2 4" xfId="16578" xr:uid="{EF9C36E5-198A-4EBE-8172-A5AD23672EAF}"/>
    <cellStyle name="40% - Accent1 3 2 2 4 2" xfId="16579" xr:uid="{04154B0B-D07E-4ECA-9CEE-735C6680158C}"/>
    <cellStyle name="40% - Accent1 3 2 2 4 2 2" xfId="16580" xr:uid="{222C47C2-59A1-4E3D-BF61-3D37D7AE1972}"/>
    <cellStyle name="40% - Accent1 3 2 2 4 2 2 2" xfId="16581" xr:uid="{7CEEEC9B-AA7D-4CD6-9A1A-8499CFB79888}"/>
    <cellStyle name="40% - Accent1 3 2 2 4 2 2 2 2" xfId="16582" xr:uid="{7C8C36EC-CEDD-4A30-AA25-64718DA109C3}"/>
    <cellStyle name="40% - Accent1 3 2 2 4 2 2 3" xfId="16583" xr:uid="{79FAB4CF-EAAD-4EB2-99D6-4DF2F3F98950}"/>
    <cellStyle name="40% - Accent1 3 2 2 4 2 3" xfId="16584" xr:uid="{36D0923C-A652-4AAF-8047-173FE62731D9}"/>
    <cellStyle name="40% - Accent1 3 2 2 4 2 3 2" xfId="16585" xr:uid="{4FC2113D-9D68-480F-A876-ED8431796C28}"/>
    <cellStyle name="40% - Accent1 3 2 2 4 2 4" xfId="16586" xr:uid="{4D4FA3A6-DF27-4381-8246-0EFB6C33D840}"/>
    <cellStyle name="40% - Accent1 3 2 2 4 3" xfId="16587" xr:uid="{F9510115-BFB3-4E83-87E7-AF78A6083472}"/>
    <cellStyle name="40% - Accent1 3 2 2 4 3 2" xfId="16588" xr:uid="{B91A9831-6FAE-4FAC-BC70-A2C500729035}"/>
    <cellStyle name="40% - Accent1 3 2 2 4 3 2 2" xfId="16589" xr:uid="{AA5E3B1D-041D-486C-A323-9AF6F3FF8C23}"/>
    <cellStyle name="40% - Accent1 3 2 2 4 3 3" xfId="16590" xr:uid="{E12EACFC-8CA0-4B16-973B-202002A14FAD}"/>
    <cellStyle name="40% - Accent1 3 2 2 4 4" xfId="16591" xr:uid="{2E1CD674-50EA-413E-8B0C-83C6C552482F}"/>
    <cellStyle name="40% - Accent1 3 2 2 4 4 2" xfId="16592" xr:uid="{5777B027-3CB9-45AE-B0B9-85238514B276}"/>
    <cellStyle name="40% - Accent1 3 2 2 4 5" xfId="16593" xr:uid="{80EB3D0C-DF14-48C6-9DE4-5F61B4FEA3FD}"/>
    <cellStyle name="40% - Accent1 3 2 2 4 5 2" xfId="16594" xr:uid="{5F55E31C-5768-4D7E-AE97-77E282791E60}"/>
    <cellStyle name="40% - Accent1 3 2 2 4 6" xfId="16595" xr:uid="{A7F11AFF-5C4B-469A-845A-C06C0475A4F8}"/>
    <cellStyle name="40% - Accent1 3 2 2 4 7" xfId="16596" xr:uid="{49DD37D2-D12C-46C2-8971-66ACC146D3BA}"/>
    <cellStyle name="40% - Accent1 3 2 2 5" xfId="16597" xr:uid="{6D5FF73B-180E-48D2-AACC-C7B2E4846A9E}"/>
    <cellStyle name="40% - Accent1 3 2 2 5 2" xfId="16598" xr:uid="{63715FAB-33E9-4417-A38C-D92769097CD8}"/>
    <cellStyle name="40% - Accent1 3 2 2 5 2 2" xfId="16599" xr:uid="{BDBB9BA0-CCB2-44FF-BD5C-F304D185DA3C}"/>
    <cellStyle name="40% - Accent1 3 2 2 5 2 2 2" xfId="16600" xr:uid="{41F27FE4-7CD5-42EA-B583-C51EE2D35014}"/>
    <cellStyle name="40% - Accent1 3 2 2 5 2 3" xfId="16601" xr:uid="{D9860D7E-98CD-4859-9884-E93F488FD02A}"/>
    <cellStyle name="40% - Accent1 3 2 2 5 3" xfId="16602" xr:uid="{1715D478-22DB-4783-93B8-BD58681554B8}"/>
    <cellStyle name="40% - Accent1 3 2 2 5 3 2" xfId="16603" xr:uid="{29BE306A-6344-4261-9105-35AA5B5BA717}"/>
    <cellStyle name="40% - Accent1 3 2 2 5 4" xfId="16604" xr:uid="{04519119-8912-42F7-B4CB-5080D5AFB828}"/>
    <cellStyle name="40% - Accent1 3 2 2 6" xfId="16605" xr:uid="{63F8F422-BA0A-4DAE-A44D-C82A81FFC07E}"/>
    <cellStyle name="40% - Accent1 3 2 2 6 2" xfId="16606" xr:uid="{C575D0A7-3E88-438E-90B5-3CED5A7A96A3}"/>
    <cellStyle name="40% - Accent1 3 2 2 6 2 2" xfId="16607" xr:uid="{7DCB1A2C-FE94-4F97-A6C6-8E3A2E5555E8}"/>
    <cellStyle name="40% - Accent1 3 2 2 6 3" xfId="16608" xr:uid="{03B1BB18-0B86-40F6-A4A2-99124C37315C}"/>
    <cellStyle name="40% - Accent1 3 2 2 7" xfId="16609" xr:uid="{38ED2ACD-D738-4DF8-B9BF-A9510D50DC50}"/>
    <cellStyle name="40% - Accent1 3 2 2 7 2" xfId="16610" xr:uid="{A79C5D7F-5D62-45CD-9F4D-AF13D0683999}"/>
    <cellStyle name="40% - Accent1 3 2 2 8" xfId="16611" xr:uid="{2EF56F08-1A01-4313-82FA-1D38E6790EF0}"/>
    <cellStyle name="40% - Accent1 3 2 2 8 2" xfId="16612" xr:uid="{8BD71E6A-DE2F-420B-AB5C-54F58D37863A}"/>
    <cellStyle name="40% - Accent1 3 2 2 9" xfId="16613" xr:uid="{858BDBDA-5554-476B-859E-7876766F4948}"/>
    <cellStyle name="40% - Accent1 3 2 2_Asset Register (new)" xfId="16614" xr:uid="{3B27D494-D6E4-411B-B31D-20DDA9B08695}"/>
    <cellStyle name="40% - Accent1 3 2 3" xfId="16615" xr:uid="{81F5B62A-A066-403F-A574-EAC8A128517C}"/>
    <cellStyle name="40% - Accent1 3 2 3 2" xfId="16616" xr:uid="{991439CE-13F4-4BEB-BA7B-2297065B0A27}"/>
    <cellStyle name="40% - Accent1 3 2 3 2 2" xfId="16617" xr:uid="{5BF8AD04-FCEA-4F73-B31A-FFF05D380809}"/>
    <cellStyle name="40% - Accent1 3 2 3 2 2 2" xfId="16618" xr:uid="{745F490A-E7EA-493C-94D5-8203228F6A57}"/>
    <cellStyle name="40% - Accent1 3 2 3 2 2 2 2" xfId="16619" xr:uid="{A99016D4-1070-4825-9789-0642309F5611}"/>
    <cellStyle name="40% - Accent1 3 2 3 2 2 2 2 2" xfId="16620" xr:uid="{DFA15549-075A-47BA-9572-C056D3530788}"/>
    <cellStyle name="40% - Accent1 3 2 3 2 2 2 3" xfId="16621" xr:uid="{D1ECD6D4-501D-4B37-B869-D4F21C9966D2}"/>
    <cellStyle name="40% - Accent1 3 2 3 2 2 3" xfId="16622" xr:uid="{883C7942-32FA-47F0-B2CF-4D73CB538ACB}"/>
    <cellStyle name="40% - Accent1 3 2 3 2 2 3 2" xfId="16623" xr:uid="{2DE3E657-CD14-4B32-8365-176841A506C2}"/>
    <cellStyle name="40% - Accent1 3 2 3 2 2 4" xfId="16624" xr:uid="{623CC3C2-B958-453A-84AC-7C363E64CB33}"/>
    <cellStyle name="40% - Accent1 3 2 3 2 2 4 2" xfId="16625" xr:uid="{99E3770A-67E5-44EA-9F57-E64943768855}"/>
    <cellStyle name="40% - Accent1 3 2 3 2 2 5" xfId="16626" xr:uid="{8A60A0AF-E375-40F2-849C-57FC27A14554}"/>
    <cellStyle name="40% - Accent1 3 2 3 2 2 6" xfId="16627" xr:uid="{73CD15CA-9FB8-4FF6-AABC-39EEFC6414E0}"/>
    <cellStyle name="40% - Accent1 3 2 3 2 3" xfId="16628" xr:uid="{25C1A21E-E03D-429F-91F9-296CC135EA1D}"/>
    <cellStyle name="40% - Accent1 3 2 3 2 3 2" xfId="16629" xr:uid="{B4589585-DB6F-44FF-B7B1-F90EAB5CECD6}"/>
    <cellStyle name="40% - Accent1 3 2 3 2 3 2 2" xfId="16630" xr:uid="{E674BE43-BE52-4929-AE48-01B20370A8AD}"/>
    <cellStyle name="40% - Accent1 3 2 3 2 3 3" xfId="16631" xr:uid="{679A3ABF-6EF3-4876-B84D-E1C06599A84C}"/>
    <cellStyle name="40% - Accent1 3 2 3 2 4" xfId="16632" xr:uid="{3ADC789D-3DD7-42CF-90EF-D8D1A25505C4}"/>
    <cellStyle name="40% - Accent1 3 2 3 2 4 2" xfId="16633" xr:uid="{70135B6D-A83C-4E5A-BEC7-7A51667D6378}"/>
    <cellStyle name="40% - Accent1 3 2 3 2 5" xfId="16634" xr:uid="{1B2D6223-BD28-4F9F-8B5C-A438B52CFC21}"/>
    <cellStyle name="40% - Accent1 3 2 3 2 5 2" xfId="16635" xr:uid="{C3A29C9D-33C8-4B38-BB3C-6EC2CF04F7A4}"/>
    <cellStyle name="40% - Accent1 3 2 3 2 6" xfId="16636" xr:uid="{61725BA2-4D1E-4096-A862-21850D5D4FE4}"/>
    <cellStyle name="40% - Accent1 3 2 3 2 7" xfId="16637" xr:uid="{F7B7B478-3B70-42CA-852E-7A4552B3F970}"/>
    <cellStyle name="40% - Accent1 3 2 3 3" xfId="16638" xr:uid="{2CFEE4F0-8C03-47C6-A53B-8773280A4249}"/>
    <cellStyle name="40% - Accent1 3 2 3 3 2" xfId="16639" xr:uid="{5353AFC7-D857-4EDA-BC5F-65C87B4DD796}"/>
    <cellStyle name="40% - Accent1 3 2 3 3 2 2" xfId="16640" xr:uid="{B2CE7016-1C2B-4F08-9FD8-DF6998CA0C64}"/>
    <cellStyle name="40% - Accent1 3 2 3 3 2 2 2" xfId="16641" xr:uid="{9C3E7EDA-4BCB-431C-AFAE-0E45AC290495}"/>
    <cellStyle name="40% - Accent1 3 2 3 3 2 3" xfId="16642" xr:uid="{2D03B486-C67B-46CA-BEEB-042019655087}"/>
    <cellStyle name="40% - Accent1 3 2 3 3 3" xfId="16643" xr:uid="{6D855B02-0E89-44A6-A25C-40B13A65DE36}"/>
    <cellStyle name="40% - Accent1 3 2 3 3 3 2" xfId="16644" xr:uid="{B3F576C8-454C-418F-A7E9-370EA3B08E0D}"/>
    <cellStyle name="40% - Accent1 3 2 3 3 4" xfId="16645" xr:uid="{43FEC16D-40BD-457B-ADAA-1DA8824D2499}"/>
    <cellStyle name="40% - Accent1 3 2 3 3 4 2" xfId="16646" xr:uid="{B8C4BA1E-30D6-44A7-85DC-809A702957D7}"/>
    <cellStyle name="40% - Accent1 3 2 3 3 5" xfId="16647" xr:uid="{1AF28030-52EC-4799-AE37-4D091CA657D6}"/>
    <cellStyle name="40% - Accent1 3 2 3 3 6" xfId="16648" xr:uid="{E564CB45-D6AE-4FAD-98B5-BEB911FD7F3C}"/>
    <cellStyle name="40% - Accent1 3 2 3 4" xfId="16649" xr:uid="{62542ACE-E25A-4C80-A7AA-6AF8C2D36D5B}"/>
    <cellStyle name="40% - Accent1 3 2 3 4 2" xfId="16650" xr:uid="{D3214940-F63B-4308-8447-15C1CBB5F686}"/>
    <cellStyle name="40% - Accent1 3 2 3 4 2 2" xfId="16651" xr:uid="{B050E60F-DD24-4D4A-95EF-E1AA644FD14E}"/>
    <cellStyle name="40% - Accent1 3 2 3 4 3" xfId="16652" xr:uid="{5C2636DE-83FD-43CA-BE2B-5641751DFC54}"/>
    <cellStyle name="40% - Accent1 3 2 3 5" xfId="16653" xr:uid="{3A40B3E5-C642-4358-B68E-9983A5B2DEBB}"/>
    <cellStyle name="40% - Accent1 3 2 3 5 2" xfId="16654" xr:uid="{3184B3D7-EBCD-47FA-A844-72C342C20F20}"/>
    <cellStyle name="40% - Accent1 3 2 3 6" xfId="16655" xr:uid="{7ADAAC8D-E8B9-4579-A3AB-026FF0A92E35}"/>
    <cellStyle name="40% - Accent1 3 2 3 6 2" xfId="16656" xr:uid="{0DFD4A17-FA6F-4E15-91C8-904CD88DF235}"/>
    <cellStyle name="40% - Accent1 3 2 3 7" xfId="16657" xr:uid="{79EECD28-6763-427C-9F07-7D741314B65A}"/>
    <cellStyle name="40% - Accent1 3 2 3 8" xfId="16658" xr:uid="{7EC50851-BD53-4669-A88B-045E766105F7}"/>
    <cellStyle name="40% - Accent1 3 2 4" xfId="16659" xr:uid="{4EFF32D1-4D42-4DAD-876B-97B3CBDAC4B8}"/>
    <cellStyle name="40% - Accent1 3 2 4 2" xfId="16660" xr:uid="{1FF13E48-0D42-4429-9A32-2D65E0840E5B}"/>
    <cellStyle name="40% - Accent1 3 2 4 2 2" xfId="16661" xr:uid="{69614ED3-2D2F-4772-AD80-35403BEDB2E5}"/>
    <cellStyle name="40% - Accent1 3 2 4 2 2 2" xfId="16662" xr:uid="{29A97DCD-38E8-4704-B208-26A77B23138E}"/>
    <cellStyle name="40% - Accent1 3 2 4 2 2 2 2" xfId="16663" xr:uid="{1C12C4E5-F604-4EAA-830B-6CC27326E71D}"/>
    <cellStyle name="40% - Accent1 3 2 4 2 2 3" xfId="16664" xr:uid="{B89E9682-1C55-44DC-97F1-3A031A11206D}"/>
    <cellStyle name="40% - Accent1 3 2 4 2 3" xfId="16665" xr:uid="{B89D4E3D-A44A-422A-A41C-C5E3B1578A4B}"/>
    <cellStyle name="40% - Accent1 3 2 4 2 3 2" xfId="16666" xr:uid="{657A91B6-DC37-4B7C-8D7E-C6AC1E0F0D1C}"/>
    <cellStyle name="40% - Accent1 3 2 4 2 4" xfId="16667" xr:uid="{6CCDC2D7-B4B6-41DC-BB9B-CE51A4000F08}"/>
    <cellStyle name="40% - Accent1 3 2 4 2 4 2" xfId="16668" xr:uid="{3BFA4CFB-AA76-4230-90CE-0E8563F3FC3C}"/>
    <cellStyle name="40% - Accent1 3 2 4 2 5" xfId="16669" xr:uid="{A60A142B-4E65-4BEE-919B-CBB97CE9C1F2}"/>
    <cellStyle name="40% - Accent1 3 2 4 2 6" xfId="16670" xr:uid="{C2FF72E7-CE90-4B98-B9A2-4FF6CAEFDAB9}"/>
    <cellStyle name="40% - Accent1 3 2 4 3" xfId="16671" xr:uid="{B62E7B8D-80D2-409E-9F10-1840CEFD128A}"/>
    <cellStyle name="40% - Accent1 3 2 4 3 2" xfId="16672" xr:uid="{831D61A2-45DD-4BC8-B498-88C9A795A93B}"/>
    <cellStyle name="40% - Accent1 3 2 4 3 2 2" xfId="16673" xr:uid="{9D16FB6A-0627-463E-9076-66FDFE751AB1}"/>
    <cellStyle name="40% - Accent1 3 2 4 3 3" xfId="16674" xr:uid="{4EE99991-EF19-4EA3-8A6C-25EE4A8790B3}"/>
    <cellStyle name="40% - Accent1 3 2 4 4" xfId="16675" xr:uid="{8DA18A4C-9802-4B45-A818-ABA9A49693A5}"/>
    <cellStyle name="40% - Accent1 3 2 4 4 2" xfId="16676" xr:uid="{4ECD478C-3940-4764-9838-EAE582ACD697}"/>
    <cellStyle name="40% - Accent1 3 2 4 5" xfId="16677" xr:uid="{93BC9FC9-6205-4214-AE57-738D1E060082}"/>
    <cellStyle name="40% - Accent1 3 2 4 5 2" xfId="16678" xr:uid="{AEDA6D4C-197A-4C7A-BA4F-71723C627C4D}"/>
    <cellStyle name="40% - Accent1 3 2 4 6" xfId="16679" xr:uid="{885A61A5-9D93-48ED-B16B-9A0CC8FD7F0D}"/>
    <cellStyle name="40% - Accent1 3 2 4 7" xfId="16680" xr:uid="{417555A8-0856-4AF6-8CC1-81B51895F998}"/>
    <cellStyle name="40% - Accent1 3 2 5" xfId="16681" xr:uid="{C08D5E75-081E-48A8-9965-DF339D2E1034}"/>
    <cellStyle name="40% - Accent1 3 2 5 2" xfId="16682" xr:uid="{5A2A5B1F-FBB9-4187-B86A-618E8F726066}"/>
    <cellStyle name="40% - Accent1 3 2 5 2 2" xfId="16683" xr:uid="{C153B11A-3614-43DD-888E-4BBCB4C29EA0}"/>
    <cellStyle name="40% - Accent1 3 2 5 2 2 2" xfId="16684" xr:uid="{82902BBB-34C7-49B2-94D4-42B278ADBA3F}"/>
    <cellStyle name="40% - Accent1 3 2 5 2 2 2 2" xfId="16685" xr:uid="{F37D2DCF-DCCF-43EB-99BE-8CBB71804408}"/>
    <cellStyle name="40% - Accent1 3 2 5 2 2 3" xfId="16686" xr:uid="{07C114A5-8582-4F96-902B-442974A6B03F}"/>
    <cellStyle name="40% - Accent1 3 2 5 2 3" xfId="16687" xr:uid="{A80EBCA7-758E-4293-A6CF-5AA1953FBB89}"/>
    <cellStyle name="40% - Accent1 3 2 5 2 3 2" xfId="16688" xr:uid="{FE6299DC-B898-4892-BBBA-38F40610EFA3}"/>
    <cellStyle name="40% - Accent1 3 2 5 2 4" xfId="16689" xr:uid="{E12E69A7-80EC-4ACF-AA1B-061BEB58A012}"/>
    <cellStyle name="40% - Accent1 3 2 5 3" xfId="16690" xr:uid="{3C5D6D29-00BA-4EB1-AFE9-067A5B1859F2}"/>
    <cellStyle name="40% - Accent1 3 2 5 3 2" xfId="16691" xr:uid="{64D4B8E1-A825-49A8-990C-CCFE1EACDF7F}"/>
    <cellStyle name="40% - Accent1 3 2 5 3 2 2" xfId="16692" xr:uid="{D1820FC3-DD9F-4364-BA88-1C98399C9883}"/>
    <cellStyle name="40% - Accent1 3 2 5 3 3" xfId="16693" xr:uid="{26BEF341-E149-41A5-9EFF-2FBBF1E24AC8}"/>
    <cellStyle name="40% - Accent1 3 2 5 4" xfId="16694" xr:uid="{BB3376C1-7F5E-4716-AFD6-2AF124B44CEE}"/>
    <cellStyle name="40% - Accent1 3 2 5 4 2" xfId="16695" xr:uid="{DC2515A2-1072-449D-A56B-D303F92B12DD}"/>
    <cellStyle name="40% - Accent1 3 2 5 5" xfId="16696" xr:uid="{EC5FA8F5-A45C-4CBF-8199-4B22635E5B07}"/>
    <cellStyle name="40% - Accent1 3 2 5 5 2" xfId="16697" xr:uid="{FABDFBB6-8DC3-4849-BF49-E57CB7793B48}"/>
    <cellStyle name="40% - Accent1 3 2 5 6" xfId="16698" xr:uid="{EE4B7A24-A46C-4E39-ACD2-0518F10B5E1C}"/>
    <cellStyle name="40% - Accent1 3 2 5 7" xfId="16699" xr:uid="{A61BDD0F-00E5-4F5F-963D-86109B7D4F64}"/>
    <cellStyle name="40% - Accent1 3 2 6" xfId="16700" xr:uid="{10972664-7CF1-426B-BC53-5E33A25812D4}"/>
    <cellStyle name="40% - Accent1 3 2 6 2" xfId="16701" xr:uid="{DA42BBE1-0593-421E-B5F9-C9C1265726BB}"/>
    <cellStyle name="40% - Accent1 3 2 6 2 2" xfId="16702" xr:uid="{1809A33C-1EF1-4B43-8FAD-9CE831D6E5DC}"/>
    <cellStyle name="40% - Accent1 3 2 6 2 2 2" xfId="16703" xr:uid="{71110F23-7AB6-465F-A11F-FEA6B81C3A4F}"/>
    <cellStyle name="40% - Accent1 3 2 6 2 2 2 2" xfId="16704" xr:uid="{4A5AD6D1-EAFD-4A54-8759-36E153B866D9}"/>
    <cellStyle name="40% - Accent1 3 2 6 2 2 3" xfId="16705" xr:uid="{6D9706FE-67DC-4A3B-990B-32240D5C771F}"/>
    <cellStyle name="40% - Accent1 3 2 6 2 3" xfId="16706" xr:uid="{6FDC67F8-84F7-4EAB-927E-88B79FAF112B}"/>
    <cellStyle name="40% - Accent1 3 2 6 2 3 2" xfId="16707" xr:uid="{84C89C10-BC39-4D67-8C9D-A7257A7D56E1}"/>
    <cellStyle name="40% - Accent1 3 2 6 2 4" xfId="16708" xr:uid="{448F8EF9-A9F8-4892-AEAD-498AFA3FDD72}"/>
    <cellStyle name="40% - Accent1 3 2 6 3" xfId="16709" xr:uid="{F2E6E0F4-2E7F-419B-86DA-C033302E7400}"/>
    <cellStyle name="40% - Accent1 3 2 6 3 2" xfId="16710" xr:uid="{16418C90-7CA8-4646-8F62-71D8D8279689}"/>
    <cellStyle name="40% - Accent1 3 2 6 3 2 2" xfId="16711" xr:uid="{5496743E-1114-4E06-816F-D01C523B17F4}"/>
    <cellStyle name="40% - Accent1 3 2 6 3 3" xfId="16712" xr:uid="{94B1CAE0-C8FC-4F53-8CCC-E510C231000D}"/>
    <cellStyle name="40% - Accent1 3 2 6 4" xfId="16713" xr:uid="{7E8BFCE4-86BA-43F4-997F-BAEE418DB9F6}"/>
    <cellStyle name="40% - Accent1 3 2 6 4 2" xfId="16714" xr:uid="{5FAE5BA8-46A9-4978-B8A7-BECB6EB0C329}"/>
    <cellStyle name="40% - Accent1 3 2 6 5" xfId="16715" xr:uid="{75AC59D1-DC01-473A-9DBA-4009A4AE6D0E}"/>
    <cellStyle name="40% - Accent1 3 2 7" xfId="16716" xr:uid="{9EE23BF0-8E54-4E37-9C8A-6DA5F3089ECF}"/>
    <cellStyle name="40% - Accent1 3 2 7 2" xfId="16717" xr:uid="{32DBAACD-85F6-41DB-A761-8BEAC45D9471}"/>
    <cellStyle name="40% - Accent1 3 2 7 2 2" xfId="16718" xr:uid="{B305C731-5933-41D9-A8BB-5179454D08ED}"/>
    <cellStyle name="40% - Accent1 3 2 7 2 2 2" xfId="16719" xr:uid="{789B685A-B4EA-47B4-BEFA-086F51F0C23B}"/>
    <cellStyle name="40% - Accent1 3 2 7 2 2 2 2" xfId="16720" xr:uid="{2DCE730F-80A8-4845-9D73-67E99E037ADD}"/>
    <cellStyle name="40% - Accent1 3 2 7 2 2 3" xfId="16721" xr:uid="{E8B788BB-4809-40E6-8A04-F68ADAA19A52}"/>
    <cellStyle name="40% - Accent1 3 2 7 2 3" xfId="16722" xr:uid="{BE61A06F-6BD4-4EAA-BC64-9C5D2BA12D1C}"/>
    <cellStyle name="40% - Accent1 3 2 7 2 3 2" xfId="16723" xr:uid="{95827B93-BD32-4B5D-8E08-CA02E2EDCC60}"/>
    <cellStyle name="40% - Accent1 3 2 7 2 4" xfId="16724" xr:uid="{0358018D-3273-49FD-B303-82FB7D60CC61}"/>
    <cellStyle name="40% - Accent1 3 2 7 3" xfId="16725" xr:uid="{5E57472B-B4E0-479B-A719-FE3CE9023201}"/>
    <cellStyle name="40% - Accent1 3 2 7 3 2" xfId="16726" xr:uid="{10E68396-BCBE-4264-AA0F-A721F4A2B2F2}"/>
    <cellStyle name="40% - Accent1 3 2 7 3 2 2" xfId="16727" xr:uid="{647EA9D0-2F8A-4747-8231-03DCBBE68087}"/>
    <cellStyle name="40% - Accent1 3 2 7 3 3" xfId="16728" xr:uid="{B060F6DF-8146-4158-B7F9-80F681BE8F5D}"/>
    <cellStyle name="40% - Accent1 3 2 7 4" xfId="16729" xr:uid="{E2A0E8F4-A90F-4CC6-9927-6F4337B1D7A2}"/>
    <cellStyle name="40% - Accent1 3 2 7 4 2" xfId="16730" xr:uid="{4718335B-6DF0-48ED-96F3-54901ADCFA66}"/>
    <cellStyle name="40% - Accent1 3 2 7 5" xfId="16731" xr:uid="{32880C01-7515-4FDA-8B7A-7E6556D6134D}"/>
    <cellStyle name="40% - Accent1 3 2 8" xfId="16732" xr:uid="{48514A0B-C63B-4FDE-8B2A-EB0D587F54EB}"/>
    <cellStyle name="40% - Accent1 3 2 8 2" xfId="16733" xr:uid="{2F651361-8A3B-469E-8F37-7115099B4BB2}"/>
    <cellStyle name="40% - Accent1 3 2 8 2 2" xfId="16734" xr:uid="{DC6978D9-1659-4065-9CDE-E5FD53529C18}"/>
    <cellStyle name="40% - Accent1 3 2 8 2 2 2" xfId="16735" xr:uid="{91307663-CE28-42CC-ADD1-D492ADE9861C}"/>
    <cellStyle name="40% - Accent1 3 2 8 2 2 2 2" xfId="16736" xr:uid="{8C887DED-1324-47C3-A544-B934D5D49078}"/>
    <cellStyle name="40% - Accent1 3 2 8 2 2 3" xfId="16737" xr:uid="{59FECADF-7B1C-4DC6-90A0-6A0E5A0D0D45}"/>
    <cellStyle name="40% - Accent1 3 2 8 2 3" xfId="16738" xr:uid="{5AEBA9DD-E71C-4CC3-BB93-A92B1E0AEB64}"/>
    <cellStyle name="40% - Accent1 3 2 8 2 3 2" xfId="16739" xr:uid="{C7CBA216-EED6-47F3-97F0-AF8B3474C823}"/>
    <cellStyle name="40% - Accent1 3 2 8 2 4" xfId="16740" xr:uid="{140CE16B-E173-4704-8DC0-3A374C5D8C82}"/>
    <cellStyle name="40% - Accent1 3 2 8 3" xfId="16741" xr:uid="{53E88653-192D-4478-9A51-8941D0C10EA6}"/>
    <cellStyle name="40% - Accent1 3 2 8 3 2" xfId="16742" xr:uid="{B5E1C902-993D-4FE1-BB14-8D959F4B8598}"/>
    <cellStyle name="40% - Accent1 3 2 8 3 2 2" xfId="16743" xr:uid="{D38165CF-3CE1-48BC-A694-ED168543123C}"/>
    <cellStyle name="40% - Accent1 3 2 8 3 3" xfId="16744" xr:uid="{94941058-3F55-4054-8541-44F640CC46A2}"/>
    <cellStyle name="40% - Accent1 3 2 8 4" xfId="16745" xr:uid="{56432BE1-5074-40A8-8886-641D1F030A68}"/>
    <cellStyle name="40% - Accent1 3 2 8 4 2" xfId="16746" xr:uid="{6D828988-F5DA-4D84-BD7E-F04EA5FFFF13}"/>
    <cellStyle name="40% - Accent1 3 2 8 5" xfId="16747" xr:uid="{5C22D490-BD39-4C55-8931-7D53AAF04FDA}"/>
    <cellStyle name="40% - Accent1 3 2 9" xfId="16748" xr:uid="{834FB8F8-6C61-4795-A847-55AA75530460}"/>
    <cellStyle name="40% - Accent1 3 2 9 2" xfId="16749" xr:uid="{9DBB518E-19DB-4DD4-BFD8-4BC8D0693CC0}"/>
    <cellStyle name="40% - Accent1 3 2 9 2 2" xfId="16750" xr:uid="{5F1F6C98-8D07-4C1F-9A28-94A08A2A927E}"/>
    <cellStyle name="40% - Accent1 3 2 9 2 2 2" xfId="16751" xr:uid="{4988E27B-6849-4BCE-8D06-6477BFE3354F}"/>
    <cellStyle name="40% - Accent1 3 2 9 2 2 2 2" xfId="16752" xr:uid="{B2049CED-6C9E-4E86-BA06-E27EBE2E0084}"/>
    <cellStyle name="40% - Accent1 3 2 9 2 2 3" xfId="16753" xr:uid="{22E98A46-E4F9-4FD4-BA12-6DB30BA5DD9E}"/>
    <cellStyle name="40% - Accent1 3 2 9 2 3" xfId="16754" xr:uid="{EF0B464D-C14C-459B-915D-6FC3585D19A1}"/>
    <cellStyle name="40% - Accent1 3 2 9 2 3 2" xfId="16755" xr:uid="{138B2BBF-CF33-4573-98F9-82A93A542A4A}"/>
    <cellStyle name="40% - Accent1 3 2 9 2 4" xfId="16756" xr:uid="{EC460D9B-4029-4A98-9460-A20BF32C6DB9}"/>
    <cellStyle name="40% - Accent1 3 2 9 3" xfId="16757" xr:uid="{4979EC93-B7B0-4A47-83F4-84512506E08B}"/>
    <cellStyle name="40% - Accent1 3 2 9 3 2" xfId="16758" xr:uid="{50590516-F967-4ED4-AFD3-B634D21D93CF}"/>
    <cellStyle name="40% - Accent1 3 2 9 3 2 2" xfId="16759" xr:uid="{D06CBF94-5AEC-4FE4-9586-BF520551E685}"/>
    <cellStyle name="40% - Accent1 3 2 9 3 3" xfId="16760" xr:uid="{6CEE359D-D2B0-4C16-8993-98AC7C3EF57E}"/>
    <cellStyle name="40% - Accent1 3 2 9 4" xfId="16761" xr:uid="{3D1D04C1-2489-4568-AFE3-7E80BA0DD329}"/>
    <cellStyle name="40% - Accent1 3 2 9 4 2" xfId="16762" xr:uid="{21A4E4D3-D027-4833-9813-9A818E5D5BAB}"/>
    <cellStyle name="40% - Accent1 3 2 9 5" xfId="16763" xr:uid="{1DA174A7-4308-4675-B982-D9E519259259}"/>
    <cellStyle name="40% - Accent1 3 2_Asset Register (new)" xfId="16764" xr:uid="{12034F46-CD24-4DD3-9937-0543F9BC8097}"/>
    <cellStyle name="40% - Accent1 3 3" xfId="16765" xr:uid="{483EB8B5-B2A7-4E59-98CC-10E1BDECD700}"/>
    <cellStyle name="40% - Accent1 3 3 10" xfId="16766" xr:uid="{337F632D-BBF1-40AF-A2B7-5D09257EFF3B}"/>
    <cellStyle name="40% - Accent1 3 3 10 2" xfId="16767" xr:uid="{A948FD9E-0B08-4415-A161-A32E31961B72}"/>
    <cellStyle name="40% - Accent1 3 3 11" xfId="16768" xr:uid="{D88D5158-C1B7-4549-BE12-BB2D0A26DEA8}"/>
    <cellStyle name="40% - Accent1 3 3 11 2" xfId="16769" xr:uid="{41027F7A-58B0-481F-B2DD-412B4C08C85A}"/>
    <cellStyle name="40% - Accent1 3 3 12" xfId="16770" xr:uid="{419DF4E0-3A4B-4CB7-A33A-B6E70DC053E1}"/>
    <cellStyle name="40% - Accent1 3 3 13" xfId="16771" xr:uid="{637958B8-08BA-4E86-BFB1-6850085017FB}"/>
    <cellStyle name="40% - Accent1 3 3 2" xfId="16772" xr:uid="{0052B2FD-2D4B-4F02-851E-5153E91C31A3}"/>
    <cellStyle name="40% - Accent1 3 3 2 2" xfId="16773" xr:uid="{52763858-9981-4183-80E5-4F2C5BDEA6E0}"/>
    <cellStyle name="40% - Accent1 3 3 2 2 2" xfId="16774" xr:uid="{9D631B6E-7109-4723-B500-6DE55F102641}"/>
    <cellStyle name="40% - Accent1 3 3 2 2 2 2" xfId="16775" xr:uid="{1F045236-124A-4FD9-869D-AE7350DF8BE0}"/>
    <cellStyle name="40% - Accent1 3 3 2 2 2 2 2" xfId="16776" xr:uid="{88FEB4E1-5D42-4A05-A9EB-884B1356F691}"/>
    <cellStyle name="40% - Accent1 3 3 2 2 2 2 2 2" xfId="16777" xr:uid="{84CB2902-CF8A-4C53-A5D3-EDB255BFCDD5}"/>
    <cellStyle name="40% - Accent1 3 3 2 2 2 2 3" xfId="16778" xr:uid="{C413B7B4-1EEB-4D3A-B787-C4E692D8DFB3}"/>
    <cellStyle name="40% - Accent1 3 3 2 2 2 3" xfId="16779" xr:uid="{5670BE3A-77B3-4593-8E80-5E63EA9A14CC}"/>
    <cellStyle name="40% - Accent1 3 3 2 2 2 3 2" xfId="16780" xr:uid="{71C4BA60-E9B3-4B48-9758-18312CAFC583}"/>
    <cellStyle name="40% - Accent1 3 3 2 2 2 4" xfId="16781" xr:uid="{F541FFD3-1424-4215-A65C-500565D4ACA0}"/>
    <cellStyle name="40% - Accent1 3 3 2 2 2 4 2" xfId="16782" xr:uid="{6968F872-B5E4-4EA1-9175-68E8A282287A}"/>
    <cellStyle name="40% - Accent1 3 3 2 2 2 5" xfId="16783" xr:uid="{D1812C6C-5EA5-486A-AD45-5721A82C7599}"/>
    <cellStyle name="40% - Accent1 3 3 2 2 2 6" xfId="16784" xr:uid="{3D0669C1-7BD5-43B4-AD47-495601F8AB6A}"/>
    <cellStyle name="40% - Accent1 3 3 2 2 3" xfId="16785" xr:uid="{C3930AFF-09FB-4654-9527-F2BD296E5990}"/>
    <cellStyle name="40% - Accent1 3 3 2 2 3 2" xfId="16786" xr:uid="{3AC17257-4535-4AA1-8284-5D7F68D75BC9}"/>
    <cellStyle name="40% - Accent1 3 3 2 2 3 2 2" xfId="16787" xr:uid="{AABF94A7-9936-40F8-8E9C-AC2EED0323CB}"/>
    <cellStyle name="40% - Accent1 3 3 2 2 3 3" xfId="16788" xr:uid="{0B28D3E1-F083-4A71-8F31-38B996DFC67A}"/>
    <cellStyle name="40% - Accent1 3 3 2 2 4" xfId="16789" xr:uid="{9193C795-723F-47D3-B2FE-25052E35FFF5}"/>
    <cellStyle name="40% - Accent1 3 3 2 2 4 2" xfId="16790" xr:uid="{6C0B15F0-62D6-48BC-B3D2-0190D3BF7508}"/>
    <cellStyle name="40% - Accent1 3 3 2 2 5" xfId="16791" xr:uid="{1023F3B6-FFDF-4134-8AE5-0C3BA668FFB8}"/>
    <cellStyle name="40% - Accent1 3 3 2 2 5 2" xfId="16792" xr:uid="{A89D4B3A-72D2-4532-A857-18F37FF1CDFC}"/>
    <cellStyle name="40% - Accent1 3 3 2 2 6" xfId="16793" xr:uid="{22BCD96D-8000-4CE9-8259-98A20BA10D8C}"/>
    <cellStyle name="40% - Accent1 3 3 2 2 7" xfId="16794" xr:uid="{A30E8FF1-7B16-47A5-B0C6-E063179057DE}"/>
    <cellStyle name="40% - Accent1 3 3 2 3" xfId="16795" xr:uid="{7BFCAE6D-742E-42E1-8804-FDEFC56EC687}"/>
    <cellStyle name="40% - Accent1 3 3 2 3 2" xfId="16796" xr:uid="{749CFF54-1AD2-49A5-A4B2-37674F356139}"/>
    <cellStyle name="40% - Accent1 3 3 2 3 2 2" xfId="16797" xr:uid="{3D5006B6-2938-49A9-B866-CECFF5E8A3A0}"/>
    <cellStyle name="40% - Accent1 3 3 2 3 2 2 2" xfId="16798" xr:uid="{AE3FFF0F-9076-42CE-9921-B94E4D29C790}"/>
    <cellStyle name="40% - Accent1 3 3 2 3 2 2 2 2" xfId="16799" xr:uid="{6668ACF6-A910-43E3-BE3C-77F0224F239D}"/>
    <cellStyle name="40% - Accent1 3 3 2 3 2 2 3" xfId="16800" xr:uid="{9A30705E-3723-443D-B7CC-6DFEE7EF2103}"/>
    <cellStyle name="40% - Accent1 3 3 2 3 2 3" xfId="16801" xr:uid="{ED112A1C-BD1A-4003-9F82-D6FE77C05431}"/>
    <cellStyle name="40% - Accent1 3 3 2 3 2 3 2" xfId="16802" xr:uid="{16C1973E-C887-4636-B967-D59A9F62DE3D}"/>
    <cellStyle name="40% - Accent1 3 3 2 3 2 4" xfId="16803" xr:uid="{20DDE279-B7C8-4DF7-990C-8B4724F4FB4A}"/>
    <cellStyle name="40% - Accent1 3 3 2 3 3" xfId="16804" xr:uid="{D1391B78-B663-446D-92C9-DF05C18989B2}"/>
    <cellStyle name="40% - Accent1 3 3 2 3 3 2" xfId="16805" xr:uid="{216332EC-C1F5-4ED6-96C2-437EAB5F9185}"/>
    <cellStyle name="40% - Accent1 3 3 2 3 3 2 2" xfId="16806" xr:uid="{DE54E78E-F980-4016-9AD8-4F8FA43D267D}"/>
    <cellStyle name="40% - Accent1 3 3 2 3 3 3" xfId="16807" xr:uid="{D6B68B34-C801-40B0-A3C7-C042F007982A}"/>
    <cellStyle name="40% - Accent1 3 3 2 3 4" xfId="16808" xr:uid="{8C5C6F9B-FECF-4BD0-9E3E-6A089C7A45F8}"/>
    <cellStyle name="40% - Accent1 3 3 2 3 4 2" xfId="16809" xr:uid="{B96D7C27-A5A2-491F-949C-9EA0D316E65C}"/>
    <cellStyle name="40% - Accent1 3 3 2 3 5" xfId="16810" xr:uid="{09241923-1241-45E9-80D7-9C17A168971E}"/>
    <cellStyle name="40% - Accent1 3 3 2 3 5 2" xfId="16811" xr:uid="{936560CC-F5A1-411D-9644-7844DFF5BF5D}"/>
    <cellStyle name="40% - Accent1 3 3 2 3 6" xfId="16812" xr:uid="{542BC085-FCD5-41F8-B1D8-902769E116D5}"/>
    <cellStyle name="40% - Accent1 3 3 2 3 7" xfId="16813" xr:uid="{D2E743DF-5A43-48BD-89DD-F305B49BC356}"/>
    <cellStyle name="40% - Accent1 3 3 2 4" xfId="16814" xr:uid="{B2FBFE7D-6268-4CD6-894C-67D5827516A6}"/>
    <cellStyle name="40% - Accent1 3 3 2 4 2" xfId="16815" xr:uid="{017A3E63-DA1E-4241-BB4E-76668910E41F}"/>
    <cellStyle name="40% - Accent1 3 3 2 4 2 2" xfId="16816" xr:uid="{C279C958-03B3-46A6-9C62-A8AAEB82167D}"/>
    <cellStyle name="40% - Accent1 3 3 2 4 2 2 2" xfId="16817" xr:uid="{DFAEC400-FA34-4FA6-AA6A-1E8C486468D1}"/>
    <cellStyle name="40% - Accent1 3 3 2 4 2 3" xfId="16818" xr:uid="{6C2BD8FB-5CCD-49FF-A69B-9C7FCBA3FBDA}"/>
    <cellStyle name="40% - Accent1 3 3 2 4 3" xfId="16819" xr:uid="{0504EB8A-059E-45B5-BF73-8D8603C7E19F}"/>
    <cellStyle name="40% - Accent1 3 3 2 4 3 2" xfId="16820" xr:uid="{398BED37-54D9-4EF7-B94F-02AAD7BB4D14}"/>
    <cellStyle name="40% - Accent1 3 3 2 4 4" xfId="16821" xr:uid="{4A226D36-5F47-4B51-A601-09F4DAB18FBD}"/>
    <cellStyle name="40% - Accent1 3 3 2 5" xfId="16822" xr:uid="{75AEEAEE-389D-4E33-B600-BB5ABD832D4B}"/>
    <cellStyle name="40% - Accent1 3 3 2 5 2" xfId="16823" xr:uid="{C8CA9BE7-FAE9-4D67-A10F-CCD661563C06}"/>
    <cellStyle name="40% - Accent1 3 3 2 5 2 2" xfId="16824" xr:uid="{1F282C72-D953-4A59-909B-55D3C5C4CCA3}"/>
    <cellStyle name="40% - Accent1 3 3 2 5 3" xfId="16825" xr:uid="{441BE036-3AC8-4EC5-9BD8-0BD5482093A3}"/>
    <cellStyle name="40% - Accent1 3 3 2 6" xfId="16826" xr:uid="{72856BFB-F031-43CE-913A-F32361E09EAF}"/>
    <cellStyle name="40% - Accent1 3 3 2 6 2" xfId="16827" xr:uid="{A5C412C1-2BD9-49C4-A1F1-FDF52EA83FC1}"/>
    <cellStyle name="40% - Accent1 3 3 2 7" xfId="16828" xr:uid="{B8AD597F-89DF-41AA-A35B-D5F22281631A}"/>
    <cellStyle name="40% - Accent1 3 3 2 7 2" xfId="16829" xr:uid="{C5BECA25-FE0D-4892-B51F-9DBA3C4F04B1}"/>
    <cellStyle name="40% - Accent1 3 3 2 8" xfId="16830" xr:uid="{1060EAE6-8329-46E4-B336-C40008370EE9}"/>
    <cellStyle name="40% - Accent1 3 3 2 9" xfId="16831" xr:uid="{508BB6C2-1594-4FA6-8AA6-64347AD0896A}"/>
    <cellStyle name="40% - Accent1 3 3 3" xfId="16832" xr:uid="{1139D5F2-58C9-4F1E-8357-838C63B37FC2}"/>
    <cellStyle name="40% - Accent1 3 3 3 2" xfId="16833" xr:uid="{46597DE2-C1FF-4611-B66A-D395E4B561C3}"/>
    <cellStyle name="40% - Accent1 3 3 3 2 2" xfId="16834" xr:uid="{A659F02D-2348-4E9C-B775-147729373845}"/>
    <cellStyle name="40% - Accent1 3 3 3 2 2 2" xfId="16835" xr:uid="{4E5DCF72-AE01-4B4E-B2D3-EF106931EBF2}"/>
    <cellStyle name="40% - Accent1 3 3 3 2 2 2 2" xfId="16836" xr:uid="{8BF6AE65-E11E-4E22-B33E-BDEB71EBB13E}"/>
    <cellStyle name="40% - Accent1 3 3 3 2 2 2 2 2" xfId="16837" xr:uid="{88D70DE1-5D31-48DC-AF33-4A0E770A9152}"/>
    <cellStyle name="40% - Accent1 3 3 3 2 2 2 3" xfId="16838" xr:uid="{C611A081-A08E-4D0A-8530-F5F2FF53660E}"/>
    <cellStyle name="40% - Accent1 3 3 3 2 2 3" xfId="16839" xr:uid="{E661DD35-86FB-4969-91EE-41AC68EC0567}"/>
    <cellStyle name="40% - Accent1 3 3 3 2 2 3 2" xfId="16840" xr:uid="{707BE6A0-05A8-49B3-897E-C996709AA0B5}"/>
    <cellStyle name="40% - Accent1 3 3 3 2 2 4" xfId="16841" xr:uid="{C5BCA00D-B09F-4678-8E0E-97B7EFAEC268}"/>
    <cellStyle name="40% - Accent1 3 3 3 2 3" xfId="16842" xr:uid="{7E1F9725-AE7D-44A8-8D7B-A986BA21E8B5}"/>
    <cellStyle name="40% - Accent1 3 3 3 2 3 2" xfId="16843" xr:uid="{61184900-9F71-4354-A984-54E1C2DF6468}"/>
    <cellStyle name="40% - Accent1 3 3 3 2 3 2 2" xfId="16844" xr:uid="{77C43561-BDCC-45A7-9346-012F7C4AE62A}"/>
    <cellStyle name="40% - Accent1 3 3 3 2 3 3" xfId="16845" xr:uid="{CF927D26-5978-4AE2-AA2F-471375F24E9B}"/>
    <cellStyle name="40% - Accent1 3 3 3 2 4" xfId="16846" xr:uid="{34369995-7F04-4FF1-8C15-A80D1128AF60}"/>
    <cellStyle name="40% - Accent1 3 3 3 2 4 2" xfId="16847" xr:uid="{525F5162-DD9A-4097-97E4-D3A38174A5F5}"/>
    <cellStyle name="40% - Accent1 3 3 3 2 5" xfId="16848" xr:uid="{422C6780-8C48-45D6-99A7-56405F204A90}"/>
    <cellStyle name="40% - Accent1 3 3 3 2 5 2" xfId="16849" xr:uid="{9C421B6F-AD08-468A-AD33-28DF4FE61677}"/>
    <cellStyle name="40% - Accent1 3 3 3 2 6" xfId="16850" xr:uid="{36C619DC-745E-4732-8D0D-484D4D0B0EC8}"/>
    <cellStyle name="40% - Accent1 3 3 3 2 7" xfId="16851" xr:uid="{EC8F7BC8-4FAC-44B6-8394-900265E77B9C}"/>
    <cellStyle name="40% - Accent1 3 3 3 3" xfId="16852" xr:uid="{46C58ED1-36C7-428F-9A96-9F72F624AB75}"/>
    <cellStyle name="40% - Accent1 3 3 3 3 2" xfId="16853" xr:uid="{33B920A0-EAF3-4D29-B82E-336167907E29}"/>
    <cellStyle name="40% - Accent1 3 3 3 3 2 2" xfId="16854" xr:uid="{BEA88A2C-2DE7-4E5C-88B7-48D2BC7A9FE7}"/>
    <cellStyle name="40% - Accent1 3 3 3 3 2 2 2" xfId="16855" xr:uid="{035982AD-DC4F-4243-AC6C-B7C9AACD4A60}"/>
    <cellStyle name="40% - Accent1 3 3 3 3 2 2 2 2" xfId="16856" xr:uid="{AD6D35A7-6C08-405C-B37A-7629601AA32D}"/>
    <cellStyle name="40% - Accent1 3 3 3 3 2 2 3" xfId="16857" xr:uid="{4CEDDB85-4165-4EA6-BB4F-20847CA37789}"/>
    <cellStyle name="40% - Accent1 3 3 3 3 2 3" xfId="16858" xr:uid="{38424101-4BF7-434A-B805-B9A12DBAB2EF}"/>
    <cellStyle name="40% - Accent1 3 3 3 3 2 3 2" xfId="16859" xr:uid="{34CCF24D-5812-427E-87E0-41E3404E22E4}"/>
    <cellStyle name="40% - Accent1 3 3 3 3 2 4" xfId="16860" xr:uid="{4D9CBEA1-4379-481C-965A-2052EAD9966E}"/>
    <cellStyle name="40% - Accent1 3 3 3 3 3" xfId="16861" xr:uid="{82FC25EA-0284-458C-B3DA-D5D04A68A6C8}"/>
    <cellStyle name="40% - Accent1 3 3 3 3 3 2" xfId="16862" xr:uid="{30139935-2963-4E24-9B68-45A7773A9160}"/>
    <cellStyle name="40% - Accent1 3 3 3 3 3 2 2" xfId="16863" xr:uid="{6A7DF9A6-308E-46A8-A614-CB0AE2DBCFEE}"/>
    <cellStyle name="40% - Accent1 3 3 3 3 3 3" xfId="16864" xr:uid="{6F4BB348-E303-467D-9B7B-BC0A6FA5E9C5}"/>
    <cellStyle name="40% - Accent1 3 3 3 3 4" xfId="16865" xr:uid="{DB48107C-94E6-40BB-A24F-554C79253F1B}"/>
    <cellStyle name="40% - Accent1 3 3 3 3 4 2" xfId="16866" xr:uid="{C45B30EC-EB31-46A5-9F6A-965C18186A67}"/>
    <cellStyle name="40% - Accent1 3 3 3 3 5" xfId="16867" xr:uid="{72C478F4-E96C-435A-A808-EB82C5115242}"/>
    <cellStyle name="40% - Accent1 3 3 3 4" xfId="16868" xr:uid="{8F6186FC-6F34-494F-897D-F7EEBC795D1E}"/>
    <cellStyle name="40% - Accent1 3 3 3 4 2" xfId="16869" xr:uid="{B672CEAD-5957-4FED-BA2B-386EA18F3386}"/>
    <cellStyle name="40% - Accent1 3 3 3 4 2 2" xfId="16870" xr:uid="{7290D85E-C3B8-4501-86A4-1EAC22074B98}"/>
    <cellStyle name="40% - Accent1 3 3 3 4 2 2 2" xfId="16871" xr:uid="{B17D2573-4FC1-45D9-B57B-9D1FA2649EC4}"/>
    <cellStyle name="40% - Accent1 3 3 3 4 2 3" xfId="16872" xr:uid="{B3B7F11F-2B74-4CDD-8EF0-42042081DA2D}"/>
    <cellStyle name="40% - Accent1 3 3 3 4 3" xfId="16873" xr:uid="{3D17D721-00E2-4B4E-A2C9-D5CCDF1CF215}"/>
    <cellStyle name="40% - Accent1 3 3 3 4 3 2" xfId="16874" xr:uid="{BC468FE4-9E8F-4FC6-817D-9D30E8C0578E}"/>
    <cellStyle name="40% - Accent1 3 3 3 4 4" xfId="16875" xr:uid="{4CF0069B-D368-4C2B-B032-42FAFEF097A1}"/>
    <cellStyle name="40% - Accent1 3 3 3 5" xfId="16876" xr:uid="{6D59362D-0530-48C8-9423-ABF7F706899A}"/>
    <cellStyle name="40% - Accent1 3 3 3 5 2" xfId="16877" xr:uid="{2E2CC588-F2A2-4C5A-AA89-27BBF52695AE}"/>
    <cellStyle name="40% - Accent1 3 3 3 5 2 2" xfId="16878" xr:uid="{A5A71C9C-AB47-4217-BE21-71C5D1288E8C}"/>
    <cellStyle name="40% - Accent1 3 3 3 5 3" xfId="16879" xr:uid="{8B7E72CD-E8F3-4883-8029-6E07588619EB}"/>
    <cellStyle name="40% - Accent1 3 3 3 6" xfId="16880" xr:uid="{3CE25216-15C1-40EA-B912-989D89915281}"/>
    <cellStyle name="40% - Accent1 3 3 3 6 2" xfId="16881" xr:uid="{FCE05765-F3AD-4502-BC9B-CD6BC8113169}"/>
    <cellStyle name="40% - Accent1 3 3 3 7" xfId="16882" xr:uid="{04E939D1-0DC8-4243-BA13-CF74A385FF8A}"/>
    <cellStyle name="40% - Accent1 3 3 3 7 2" xfId="16883" xr:uid="{441A7C7C-929B-4AA0-B51B-0F1E2FFD8BC2}"/>
    <cellStyle name="40% - Accent1 3 3 3 8" xfId="16884" xr:uid="{7E8D3813-F54D-4DDE-B880-9CEA982BAF9D}"/>
    <cellStyle name="40% - Accent1 3 3 3 9" xfId="16885" xr:uid="{3556F270-CE35-4AF4-822E-6DA116776012}"/>
    <cellStyle name="40% - Accent1 3 3 4" xfId="16886" xr:uid="{4AB0E962-3D3C-4C70-AD24-7BB07AF18C44}"/>
    <cellStyle name="40% - Accent1 3 3 4 2" xfId="16887" xr:uid="{36558CFD-3B06-4F7F-8741-B11605FB6B3D}"/>
    <cellStyle name="40% - Accent1 3 3 4 2 2" xfId="16888" xr:uid="{28DA2D0F-D047-4793-994D-5F8C301910C5}"/>
    <cellStyle name="40% - Accent1 3 3 4 2 2 2" xfId="16889" xr:uid="{1ECD375B-D4D7-4CFC-8738-B3C37CC5CFBB}"/>
    <cellStyle name="40% - Accent1 3 3 4 2 2 2 2" xfId="16890" xr:uid="{94F57FB3-6874-4379-9811-B9EF23F9322E}"/>
    <cellStyle name="40% - Accent1 3 3 4 2 2 3" xfId="16891" xr:uid="{9B866D84-5FF9-4934-A722-643E71A375A0}"/>
    <cellStyle name="40% - Accent1 3 3 4 2 3" xfId="16892" xr:uid="{D153E96E-C671-4153-96AD-DA2FC9363687}"/>
    <cellStyle name="40% - Accent1 3 3 4 2 3 2" xfId="16893" xr:uid="{1765E963-8601-4D47-8C38-64CFCB637B12}"/>
    <cellStyle name="40% - Accent1 3 3 4 2 4" xfId="16894" xr:uid="{371954AB-6464-461C-8757-CAA020FF349A}"/>
    <cellStyle name="40% - Accent1 3 3 4 3" xfId="16895" xr:uid="{689D7C99-4852-4645-9EFA-33E9067E637F}"/>
    <cellStyle name="40% - Accent1 3 3 4 3 2" xfId="16896" xr:uid="{B4D23AE7-53C1-4F40-8347-854CEF83A315}"/>
    <cellStyle name="40% - Accent1 3 3 4 3 2 2" xfId="16897" xr:uid="{CFB5AEB6-CF3E-43D2-B22D-9F130E71975F}"/>
    <cellStyle name="40% - Accent1 3 3 4 3 3" xfId="16898" xr:uid="{AF977EB3-948C-483C-A7C7-C7CA31053E21}"/>
    <cellStyle name="40% - Accent1 3 3 4 4" xfId="16899" xr:uid="{9654666C-A51B-41E3-B6AB-0738644A117D}"/>
    <cellStyle name="40% - Accent1 3 3 4 4 2" xfId="16900" xr:uid="{DD2E8FE5-BAE4-4CC8-9FB8-4E27E9DD5473}"/>
    <cellStyle name="40% - Accent1 3 3 4 5" xfId="16901" xr:uid="{8A266013-5403-4DFF-9610-943D282172B8}"/>
    <cellStyle name="40% - Accent1 3 3 4 5 2" xfId="16902" xr:uid="{33AAAE05-14E1-4983-9448-A39529A4496F}"/>
    <cellStyle name="40% - Accent1 3 3 4 6" xfId="16903" xr:uid="{F918E50B-B1F4-42AB-87D4-748A208D738B}"/>
    <cellStyle name="40% - Accent1 3 3 4 7" xfId="16904" xr:uid="{2765D431-2E96-41CE-AA1A-D8146ACEA78D}"/>
    <cellStyle name="40% - Accent1 3 3 5" xfId="16905" xr:uid="{266E1CA0-614A-466A-9AFA-E6CF267FD735}"/>
    <cellStyle name="40% - Accent1 3 3 5 2" xfId="16906" xr:uid="{1BBF5BF9-2F11-43E6-9EBE-F7A2C67138B4}"/>
    <cellStyle name="40% - Accent1 3 3 5 2 2" xfId="16907" xr:uid="{40450BE7-9275-4225-B97A-4C17EEF6FE25}"/>
    <cellStyle name="40% - Accent1 3 3 5 2 2 2" xfId="16908" xr:uid="{D7F281FA-5B3D-4B07-AFA3-1C7AEC5A4AE2}"/>
    <cellStyle name="40% - Accent1 3 3 5 2 2 2 2" xfId="16909" xr:uid="{2E4189AC-9398-4A95-BBCC-AAFC8E46C4D1}"/>
    <cellStyle name="40% - Accent1 3 3 5 2 2 3" xfId="16910" xr:uid="{883C6EBF-0F20-44F7-A079-D9EB6E32151C}"/>
    <cellStyle name="40% - Accent1 3 3 5 2 3" xfId="16911" xr:uid="{F1511199-BDD7-4E27-B78B-CA03FC93AFA2}"/>
    <cellStyle name="40% - Accent1 3 3 5 2 3 2" xfId="16912" xr:uid="{6158C9B3-7959-4856-B99E-5D48493D58A5}"/>
    <cellStyle name="40% - Accent1 3 3 5 2 4" xfId="16913" xr:uid="{CBD91B8F-4279-4800-A27E-7C8B12913AA2}"/>
    <cellStyle name="40% - Accent1 3 3 5 3" xfId="16914" xr:uid="{6612F864-2C5D-4817-89B9-4A78E2E7B0C2}"/>
    <cellStyle name="40% - Accent1 3 3 5 3 2" xfId="16915" xr:uid="{D027F999-521B-4C7F-98EF-92A635F6722E}"/>
    <cellStyle name="40% - Accent1 3 3 5 3 2 2" xfId="16916" xr:uid="{9A986D04-8C16-47C9-91C5-70B8785FC024}"/>
    <cellStyle name="40% - Accent1 3 3 5 3 3" xfId="16917" xr:uid="{FF3B2B9A-9419-4A1B-BD2D-29F806567B5D}"/>
    <cellStyle name="40% - Accent1 3 3 5 4" xfId="16918" xr:uid="{AB2FD3B4-C4AE-42F5-BE8D-24AE27BD8ECC}"/>
    <cellStyle name="40% - Accent1 3 3 5 4 2" xfId="16919" xr:uid="{4E38D107-8E14-44FD-926E-1C8B34C43B37}"/>
    <cellStyle name="40% - Accent1 3 3 5 5" xfId="16920" xr:uid="{FFF9AFD3-8835-4AFD-888C-D54372487915}"/>
    <cellStyle name="40% - Accent1 3 3 6" xfId="16921" xr:uid="{69FF939F-2149-42BF-8B71-7DB30FA08117}"/>
    <cellStyle name="40% - Accent1 3 3 6 2" xfId="16922" xr:uid="{A8DE5E04-C59E-4A20-A435-318F413695ED}"/>
    <cellStyle name="40% - Accent1 3 3 6 2 2" xfId="16923" xr:uid="{A8303FEE-8DAC-4534-8FDA-97235DE9720F}"/>
    <cellStyle name="40% - Accent1 3 3 6 2 2 2" xfId="16924" xr:uid="{7E7D4EE5-A1FD-4450-822E-57EFD93C5C33}"/>
    <cellStyle name="40% - Accent1 3 3 6 2 2 2 2" xfId="16925" xr:uid="{C8E3DD32-50A4-4513-A8CF-6E37B36F9A7F}"/>
    <cellStyle name="40% - Accent1 3 3 6 2 2 3" xfId="16926" xr:uid="{2A57C583-5919-49EF-BA38-9198124BA832}"/>
    <cellStyle name="40% - Accent1 3 3 6 2 3" xfId="16927" xr:uid="{48786877-9A68-4B11-9F38-AEF92C1AD4B0}"/>
    <cellStyle name="40% - Accent1 3 3 6 2 3 2" xfId="16928" xr:uid="{6D3C07D4-9A2C-4A5A-907A-7A2FA0AC3965}"/>
    <cellStyle name="40% - Accent1 3 3 6 2 4" xfId="16929" xr:uid="{326A7CF4-56F7-45D1-9463-9B9A2581F288}"/>
    <cellStyle name="40% - Accent1 3 3 6 3" xfId="16930" xr:uid="{D16F85E8-3BD1-4B61-A50E-3E79E23B3A7E}"/>
    <cellStyle name="40% - Accent1 3 3 6 3 2" xfId="16931" xr:uid="{F8B31F5B-560E-4DCF-A3BC-82DA352D8243}"/>
    <cellStyle name="40% - Accent1 3 3 6 3 2 2" xfId="16932" xr:uid="{4A5BF797-1F2C-4810-9DA8-2D7DF3EE7D24}"/>
    <cellStyle name="40% - Accent1 3 3 6 3 3" xfId="16933" xr:uid="{C513D868-DA84-4B60-8005-F997434BD385}"/>
    <cellStyle name="40% - Accent1 3 3 6 4" xfId="16934" xr:uid="{05981DA9-9ACA-4D18-9FCC-8CF843CFC17D}"/>
    <cellStyle name="40% - Accent1 3 3 6 4 2" xfId="16935" xr:uid="{6C4AF1A5-123E-4B9C-A0DA-42EFEEC007BF}"/>
    <cellStyle name="40% - Accent1 3 3 6 5" xfId="16936" xr:uid="{D433B2DB-EB65-42DF-A244-6D77E9184C19}"/>
    <cellStyle name="40% - Accent1 3 3 7" xfId="16937" xr:uid="{810A76B1-3ED9-42F6-AA3E-02F1E7D049E5}"/>
    <cellStyle name="40% - Accent1 3 3 7 2" xfId="16938" xr:uid="{C211D8BD-7BB1-410B-9075-863D7D44B7E0}"/>
    <cellStyle name="40% - Accent1 3 3 7 2 2" xfId="16939" xr:uid="{B2C540FD-DD8D-4E69-9899-2F9D0B8CD1B4}"/>
    <cellStyle name="40% - Accent1 3 3 7 2 2 2" xfId="16940" xr:uid="{3880F665-FBE9-4E8A-95AA-E533E7B22909}"/>
    <cellStyle name="40% - Accent1 3 3 7 2 2 2 2" xfId="16941" xr:uid="{1F5DEE61-2633-4F59-97C6-0BC37F79730D}"/>
    <cellStyle name="40% - Accent1 3 3 7 2 2 3" xfId="16942" xr:uid="{D39D4EBA-55C2-421F-86A4-748F2431B23A}"/>
    <cellStyle name="40% - Accent1 3 3 7 2 3" xfId="16943" xr:uid="{19D5D103-6099-4879-9637-E22B81B94AF3}"/>
    <cellStyle name="40% - Accent1 3 3 7 2 3 2" xfId="16944" xr:uid="{AE33A530-A72E-460F-B1D6-93E987463B5A}"/>
    <cellStyle name="40% - Accent1 3 3 7 2 4" xfId="16945" xr:uid="{F0FC6685-A3C8-41EF-8D4E-20CD921B9056}"/>
    <cellStyle name="40% - Accent1 3 3 7 3" xfId="16946" xr:uid="{536DE5E1-4058-434D-BC64-C9903EC97AE6}"/>
    <cellStyle name="40% - Accent1 3 3 7 3 2" xfId="16947" xr:uid="{4DC47F5A-1BCB-4AB8-A0B7-B68ADECD1FAE}"/>
    <cellStyle name="40% - Accent1 3 3 7 3 2 2" xfId="16948" xr:uid="{0F75641F-B249-47E1-904A-D59433F40904}"/>
    <cellStyle name="40% - Accent1 3 3 7 3 3" xfId="16949" xr:uid="{0C861A44-0CF7-4F50-B765-D846792688F5}"/>
    <cellStyle name="40% - Accent1 3 3 7 4" xfId="16950" xr:uid="{44067F69-A5C1-42B7-B7EA-8E2EA91CE49B}"/>
    <cellStyle name="40% - Accent1 3 3 7 4 2" xfId="16951" xr:uid="{3935EE48-CC83-438E-B3C7-6529F101A0CD}"/>
    <cellStyle name="40% - Accent1 3 3 7 5" xfId="16952" xr:uid="{CE8EE94B-6595-4A9E-81EB-6260E4018556}"/>
    <cellStyle name="40% - Accent1 3 3 8" xfId="16953" xr:uid="{5E29D1BC-5562-4513-AE65-304930AC119C}"/>
    <cellStyle name="40% - Accent1 3 3 8 2" xfId="16954" xr:uid="{D22BE38C-0545-454F-99A2-1A9023B2F0F2}"/>
    <cellStyle name="40% - Accent1 3 3 8 2 2" xfId="16955" xr:uid="{476D0A31-6A39-424B-8F7D-7ACF4028AD77}"/>
    <cellStyle name="40% - Accent1 3 3 8 2 2 2" xfId="16956" xr:uid="{EF4A2B31-321C-45D6-92C1-AC112116D248}"/>
    <cellStyle name="40% - Accent1 3 3 8 2 3" xfId="16957" xr:uid="{F7D7D9F5-3D80-4EA7-B550-75E5CE226387}"/>
    <cellStyle name="40% - Accent1 3 3 8 3" xfId="16958" xr:uid="{D946067D-9D72-456A-AC31-43DE54FBB24B}"/>
    <cellStyle name="40% - Accent1 3 3 8 3 2" xfId="16959" xr:uid="{D84C84F5-E7DC-4343-B313-C4D388002712}"/>
    <cellStyle name="40% - Accent1 3 3 8 4" xfId="16960" xr:uid="{CA0B3990-7E71-4166-A396-7ECBC92C99F7}"/>
    <cellStyle name="40% - Accent1 3 3 9" xfId="16961" xr:uid="{D9ADA643-B960-4435-9A49-60E67A65841D}"/>
    <cellStyle name="40% - Accent1 3 3 9 2" xfId="16962" xr:uid="{F96BC993-A79E-4DFC-9CEF-DEC10EADB217}"/>
    <cellStyle name="40% - Accent1 3 3 9 2 2" xfId="16963" xr:uid="{37BD6AD2-54E2-45D5-883B-40B9E8ED59F4}"/>
    <cellStyle name="40% - Accent1 3 3 9 3" xfId="16964" xr:uid="{E18AB54D-866B-45E8-8B35-605A871B7CCC}"/>
    <cellStyle name="40% - Accent1 3 3_Asset Register (new)" xfId="16965" xr:uid="{61C730D7-7D2C-4603-A83D-BB421F1F8C02}"/>
    <cellStyle name="40% - Accent1 3 4" xfId="16966" xr:uid="{54B3302A-6EF6-4EFB-97B5-DD62F8D029B0}"/>
    <cellStyle name="40% - Accent1 3 4 10" xfId="16967" xr:uid="{EDBBCD24-B17C-42C5-B61D-359C6713B945}"/>
    <cellStyle name="40% - Accent1 3 4 11" xfId="16968" xr:uid="{1B77DA63-D024-4195-A286-98297947BEAF}"/>
    <cellStyle name="40% - Accent1 3 4 2" xfId="16969" xr:uid="{8192B9AD-05AF-4990-9EEC-B9467A68CF8D}"/>
    <cellStyle name="40% - Accent1 3 4 2 2" xfId="16970" xr:uid="{5AF1D54D-C56D-4A78-A4BA-8676DD40B2FC}"/>
    <cellStyle name="40% - Accent1 3 4 2 2 2" xfId="16971" xr:uid="{22FCBCC0-9304-43F9-A88D-4B0060F701E4}"/>
    <cellStyle name="40% - Accent1 3 4 2 2 2 2" xfId="16972" xr:uid="{14CB17F7-AF53-4CE7-BA25-2858D6C1E226}"/>
    <cellStyle name="40% - Accent1 3 4 2 2 2 2 2" xfId="16973" xr:uid="{EEA8748C-C8A8-45B7-B074-4EFD8E93BD87}"/>
    <cellStyle name="40% - Accent1 3 4 2 2 2 3" xfId="16974" xr:uid="{C891A9D0-0A03-4254-B834-337551E4BF92}"/>
    <cellStyle name="40% - Accent1 3 4 2 2 3" xfId="16975" xr:uid="{1FC6293D-74DB-47E4-8299-0CE9D25C8416}"/>
    <cellStyle name="40% - Accent1 3 4 2 2 3 2" xfId="16976" xr:uid="{29BF3B45-F37B-45CB-A0B2-9AE1D5ED8E17}"/>
    <cellStyle name="40% - Accent1 3 4 2 2 4" xfId="16977" xr:uid="{A49365F0-A7AC-4B29-B8CB-5841D16FA42C}"/>
    <cellStyle name="40% - Accent1 3 4 2 2 4 2" xfId="16978" xr:uid="{EBB31BE6-00EF-4534-8807-6A7F75BE1ED4}"/>
    <cellStyle name="40% - Accent1 3 4 2 2 5" xfId="16979" xr:uid="{E4CAF63A-02FD-4CB8-9EAF-B0F40B3A07E7}"/>
    <cellStyle name="40% - Accent1 3 4 2 2 6" xfId="16980" xr:uid="{80A05B7F-C418-4B8B-ABC4-4C1248151F33}"/>
    <cellStyle name="40% - Accent1 3 4 2 3" xfId="16981" xr:uid="{30CB01A2-A551-40B4-A73D-B2DFB9AFC79D}"/>
    <cellStyle name="40% - Accent1 3 4 2 3 2" xfId="16982" xr:uid="{4961379B-65AF-4EBC-8514-2FDF7C8BA6DC}"/>
    <cellStyle name="40% - Accent1 3 4 2 3 2 2" xfId="16983" xr:uid="{2B0569F1-7516-47FC-8B1C-6D6646623E94}"/>
    <cellStyle name="40% - Accent1 3 4 2 3 3" xfId="16984" xr:uid="{5669A1E4-AA51-4D47-B86A-9534EC33CCEA}"/>
    <cellStyle name="40% - Accent1 3 4 2 4" xfId="16985" xr:uid="{D97590E8-D9E0-4E9B-BF71-3BD9D71393E3}"/>
    <cellStyle name="40% - Accent1 3 4 2 4 2" xfId="16986" xr:uid="{B9DA0B18-5ACF-4D94-B324-7F9E59603306}"/>
    <cellStyle name="40% - Accent1 3 4 2 5" xfId="16987" xr:uid="{68BA5864-3489-42E2-8767-E3865892418D}"/>
    <cellStyle name="40% - Accent1 3 4 2 5 2" xfId="16988" xr:uid="{28484D28-C7F7-4FA7-BAF0-DADCC279B3BC}"/>
    <cellStyle name="40% - Accent1 3 4 2 6" xfId="16989" xr:uid="{38EB1F5E-4F9F-4C83-81D9-D9FF98EC7B6F}"/>
    <cellStyle name="40% - Accent1 3 4 2 7" xfId="16990" xr:uid="{6EB79740-A889-49C3-B7AE-72C1DF8583EB}"/>
    <cellStyle name="40% - Accent1 3 4 3" xfId="16991" xr:uid="{1665ECEC-7C5E-4C80-8399-B2D75F3DCBFA}"/>
    <cellStyle name="40% - Accent1 3 4 3 2" xfId="16992" xr:uid="{3FD01F82-113D-47FE-862F-FE1ECBB57E33}"/>
    <cellStyle name="40% - Accent1 3 4 3 2 2" xfId="16993" xr:uid="{7F6435BD-B1DB-4D3F-99A3-6D3D8C913552}"/>
    <cellStyle name="40% - Accent1 3 4 3 2 2 2" xfId="16994" xr:uid="{FD165BC3-B3A7-459D-B494-071688034DC9}"/>
    <cellStyle name="40% - Accent1 3 4 3 2 2 2 2" xfId="16995" xr:uid="{4D6E97FB-BE81-4D9B-B0AB-F0420DC3C0A5}"/>
    <cellStyle name="40% - Accent1 3 4 3 2 2 3" xfId="16996" xr:uid="{EFA17342-F1F0-42CF-BA3C-6DA21B41AFA0}"/>
    <cellStyle name="40% - Accent1 3 4 3 2 3" xfId="16997" xr:uid="{7C212D61-49DA-4B42-AA2B-23DE454DAC63}"/>
    <cellStyle name="40% - Accent1 3 4 3 2 3 2" xfId="16998" xr:uid="{F673D25D-14C8-433B-901E-D9BD0D0B4DA7}"/>
    <cellStyle name="40% - Accent1 3 4 3 2 4" xfId="16999" xr:uid="{6C8147D4-9E92-4989-8499-DDB7E62F7A08}"/>
    <cellStyle name="40% - Accent1 3 4 3 3" xfId="17000" xr:uid="{D6273490-BB72-4D46-9342-1F6C457BDBC3}"/>
    <cellStyle name="40% - Accent1 3 4 3 3 2" xfId="17001" xr:uid="{0786F999-C22A-466D-89F8-2458A4964396}"/>
    <cellStyle name="40% - Accent1 3 4 3 3 2 2" xfId="17002" xr:uid="{473E045F-78AA-438B-8137-24B0C3FDDB6E}"/>
    <cellStyle name="40% - Accent1 3 4 3 3 3" xfId="17003" xr:uid="{9A8CC6A4-F11F-4DCB-871E-DDA520E93345}"/>
    <cellStyle name="40% - Accent1 3 4 3 4" xfId="17004" xr:uid="{F9A364F6-4912-4173-98EF-A72E248EF289}"/>
    <cellStyle name="40% - Accent1 3 4 3 4 2" xfId="17005" xr:uid="{4BDB21F0-5280-403C-98E2-E6C4361524FB}"/>
    <cellStyle name="40% - Accent1 3 4 3 5" xfId="17006" xr:uid="{3E7050BC-E42C-4536-A770-6A9A1FA1D726}"/>
    <cellStyle name="40% - Accent1 3 4 3 5 2" xfId="17007" xr:uid="{747DBF31-F0A7-4494-A3D0-60A5E8F3EC37}"/>
    <cellStyle name="40% - Accent1 3 4 3 6" xfId="17008" xr:uid="{45B3E7F3-9E39-4BFA-A5BD-611A9D4115F3}"/>
    <cellStyle name="40% - Accent1 3 4 3 7" xfId="17009" xr:uid="{54961F41-ABE7-454B-BB5A-20D240B9BC4B}"/>
    <cellStyle name="40% - Accent1 3 4 4" xfId="17010" xr:uid="{15ADDF77-483A-4533-BCC9-2AACD1044C0B}"/>
    <cellStyle name="40% - Accent1 3 4 4 2" xfId="17011" xr:uid="{63F5EEED-9D84-4F97-AB7D-3723BE4C3804}"/>
    <cellStyle name="40% - Accent1 3 4 4 2 2" xfId="17012" xr:uid="{E7C0F46A-1690-411D-8B27-D3583325DDA4}"/>
    <cellStyle name="40% - Accent1 3 4 4 2 2 2" xfId="17013" xr:uid="{969917DB-8B79-41A2-BE8C-761B8AE68C49}"/>
    <cellStyle name="40% - Accent1 3 4 4 2 2 2 2" xfId="17014" xr:uid="{1275469F-4421-41DC-896C-EA1755B88AD7}"/>
    <cellStyle name="40% - Accent1 3 4 4 2 2 3" xfId="17015" xr:uid="{687FD4CA-F75D-4F80-BBB6-70B431CC3866}"/>
    <cellStyle name="40% - Accent1 3 4 4 2 3" xfId="17016" xr:uid="{3367983B-DE02-47D7-BAE3-0D3D9B725DE6}"/>
    <cellStyle name="40% - Accent1 3 4 4 2 3 2" xfId="17017" xr:uid="{7141AC4D-F2B4-493A-81C2-23DF4B0794C2}"/>
    <cellStyle name="40% - Accent1 3 4 4 2 4" xfId="17018" xr:uid="{ACB6C687-AD3F-4CDF-909C-AF9208CBFF88}"/>
    <cellStyle name="40% - Accent1 3 4 4 3" xfId="17019" xr:uid="{3BB2F52E-BA4D-4601-8BC2-3D752C9330E0}"/>
    <cellStyle name="40% - Accent1 3 4 4 3 2" xfId="17020" xr:uid="{228865BF-7193-4448-925C-DF5F21934579}"/>
    <cellStyle name="40% - Accent1 3 4 4 3 2 2" xfId="17021" xr:uid="{4D12E65C-BDC1-4F6D-BD5A-9B3CAB2012BF}"/>
    <cellStyle name="40% - Accent1 3 4 4 3 3" xfId="17022" xr:uid="{FC6F5B93-F1D5-4BB3-8380-3BFBBE3A4A38}"/>
    <cellStyle name="40% - Accent1 3 4 4 4" xfId="17023" xr:uid="{58146417-B3CE-47B2-B145-7BD7E0800EBE}"/>
    <cellStyle name="40% - Accent1 3 4 4 4 2" xfId="17024" xr:uid="{72CC1148-1741-4FF4-BC04-1B70812BDC79}"/>
    <cellStyle name="40% - Accent1 3 4 4 5" xfId="17025" xr:uid="{C12D2992-38AF-4B56-AF6C-E50977465A21}"/>
    <cellStyle name="40% - Accent1 3 4 5" xfId="17026" xr:uid="{6847731E-CC2A-4C75-A04E-10853B775E11}"/>
    <cellStyle name="40% - Accent1 3 4 5 2" xfId="17027" xr:uid="{8D927A0A-57CD-4364-9B5F-3160520A34D6}"/>
    <cellStyle name="40% - Accent1 3 4 5 2 2" xfId="17028" xr:uid="{6CBFFD36-740D-43CA-AABA-F6E5CC4AF5A4}"/>
    <cellStyle name="40% - Accent1 3 4 5 2 2 2" xfId="17029" xr:uid="{78145EB7-1396-44F8-B45D-6410441BEBDF}"/>
    <cellStyle name="40% - Accent1 3 4 5 2 2 2 2" xfId="17030" xr:uid="{CA428BD4-0938-4FB5-BEF0-DD9007C1D829}"/>
    <cellStyle name="40% - Accent1 3 4 5 2 2 3" xfId="17031" xr:uid="{F13C3E78-4473-434B-955C-72AAB0261CB9}"/>
    <cellStyle name="40% - Accent1 3 4 5 2 3" xfId="17032" xr:uid="{1DE7E9F6-3CBF-4134-8251-EB1757329F40}"/>
    <cellStyle name="40% - Accent1 3 4 5 2 3 2" xfId="17033" xr:uid="{E727C394-D081-478F-8587-4038EC6CFF80}"/>
    <cellStyle name="40% - Accent1 3 4 5 2 4" xfId="17034" xr:uid="{3E90F36E-5A5E-4262-8D37-E3954CCF11E9}"/>
    <cellStyle name="40% - Accent1 3 4 5 3" xfId="17035" xr:uid="{ED59D7EE-D948-4BAF-9829-321CA634B30C}"/>
    <cellStyle name="40% - Accent1 3 4 5 3 2" xfId="17036" xr:uid="{B922588B-FBA2-4EC0-A193-B16F1BE37539}"/>
    <cellStyle name="40% - Accent1 3 4 5 3 2 2" xfId="17037" xr:uid="{5817FD91-95BF-4F2A-B50A-932FED91081E}"/>
    <cellStyle name="40% - Accent1 3 4 5 3 3" xfId="17038" xr:uid="{2E577555-0C45-4241-8D94-03945593570D}"/>
    <cellStyle name="40% - Accent1 3 4 5 4" xfId="17039" xr:uid="{4BA1E917-B40D-43C1-B395-269474D79567}"/>
    <cellStyle name="40% - Accent1 3 4 5 4 2" xfId="17040" xr:uid="{FD154774-8067-4E9D-B73E-11E281420177}"/>
    <cellStyle name="40% - Accent1 3 4 5 5" xfId="17041" xr:uid="{284FF9DC-C2CA-4D8D-A21F-273F4B165A2C}"/>
    <cellStyle name="40% - Accent1 3 4 6" xfId="17042" xr:uid="{1D3DC83E-7DF3-4760-A7B0-B0887DC8ABBF}"/>
    <cellStyle name="40% - Accent1 3 4 6 2" xfId="17043" xr:uid="{55411222-E288-4494-ABCA-C1D6866BE43A}"/>
    <cellStyle name="40% - Accent1 3 4 6 2 2" xfId="17044" xr:uid="{8372C654-8B2A-4936-8512-7FC3085AE9D3}"/>
    <cellStyle name="40% - Accent1 3 4 6 2 2 2" xfId="17045" xr:uid="{1E158FD7-6A80-4081-B4D8-6333EA056565}"/>
    <cellStyle name="40% - Accent1 3 4 6 2 3" xfId="17046" xr:uid="{94F14321-D5EB-409A-AEB6-0873758F946B}"/>
    <cellStyle name="40% - Accent1 3 4 6 3" xfId="17047" xr:uid="{7DF5876D-CCB9-4F0A-B8C1-59EB6CCC7EEF}"/>
    <cellStyle name="40% - Accent1 3 4 6 3 2" xfId="17048" xr:uid="{AD2F351A-2E4E-4454-8D17-047D22CE2FE8}"/>
    <cellStyle name="40% - Accent1 3 4 6 4" xfId="17049" xr:uid="{08BDED0C-F1D1-4E4D-BAA0-24ED7F29C95E}"/>
    <cellStyle name="40% - Accent1 3 4 7" xfId="17050" xr:uid="{34824D1E-3B48-41A7-9447-7949F15AFC72}"/>
    <cellStyle name="40% - Accent1 3 4 7 2" xfId="17051" xr:uid="{CC0C47C3-6439-4E1E-AC54-4F8BB1E8195E}"/>
    <cellStyle name="40% - Accent1 3 4 7 2 2" xfId="17052" xr:uid="{A349C5B6-04FA-4CDB-8AF5-CA37679E23F1}"/>
    <cellStyle name="40% - Accent1 3 4 7 3" xfId="17053" xr:uid="{E9B9AF9A-4FF6-46EE-9245-B1CB7FA821E7}"/>
    <cellStyle name="40% - Accent1 3 4 8" xfId="17054" xr:uid="{F8A83DE5-7DA1-4BB3-B8C7-83F0E4379660}"/>
    <cellStyle name="40% - Accent1 3 4 8 2" xfId="17055" xr:uid="{C798C7EC-0036-4ACA-A350-618F779A8039}"/>
    <cellStyle name="40% - Accent1 3 4 9" xfId="17056" xr:uid="{E67AAD95-A65B-4664-94FA-6DFE4EC0C21E}"/>
    <cellStyle name="40% - Accent1 3 4 9 2" xfId="17057" xr:uid="{2C6FFF7A-BC35-4B5C-9C6C-F85F47EC1216}"/>
    <cellStyle name="40% - Accent1 3 5" xfId="17058" xr:uid="{9B399C54-D66F-4F01-B720-7C307EAC572F}"/>
    <cellStyle name="40% - Accent1 3 5 2" xfId="17059" xr:uid="{DA35448D-6D36-4E35-891D-B67ADF57BD51}"/>
    <cellStyle name="40% - Accent1 3 5 2 2" xfId="17060" xr:uid="{B358F177-2DE1-4903-9A19-017C2DC30CDC}"/>
    <cellStyle name="40% - Accent1 3 5 2 2 2" xfId="17061" xr:uid="{81C3A8A2-DA15-47E2-8227-16FED8E9696C}"/>
    <cellStyle name="40% - Accent1 3 5 2 2 2 2" xfId="17062" xr:uid="{4C9D92F8-0510-44B4-BE04-F15F75E9A2EE}"/>
    <cellStyle name="40% - Accent1 3 5 2 2 2 2 2" xfId="17063" xr:uid="{A502A386-1DFC-4F9D-B389-40676F30A8F8}"/>
    <cellStyle name="40% - Accent1 3 5 2 2 2 3" xfId="17064" xr:uid="{97B747F2-1D25-478A-9D5A-07F8232B5B8A}"/>
    <cellStyle name="40% - Accent1 3 5 2 2 3" xfId="17065" xr:uid="{6E481A40-FA5A-441B-A85B-31261E1D17C1}"/>
    <cellStyle name="40% - Accent1 3 5 2 2 3 2" xfId="17066" xr:uid="{D21665A8-0547-4DDE-BEB3-E96BABC01EB7}"/>
    <cellStyle name="40% - Accent1 3 5 2 2 4" xfId="17067" xr:uid="{1E4A82C0-C7CA-4C33-9D1D-26387F893DB1}"/>
    <cellStyle name="40% - Accent1 3 5 2 2 4 2" xfId="17068" xr:uid="{28CD1FEB-CE68-422E-9846-A174407E0E41}"/>
    <cellStyle name="40% - Accent1 3 5 2 2 5" xfId="17069" xr:uid="{76D80DD4-0A7D-4A9F-9725-E08D8B6F264B}"/>
    <cellStyle name="40% - Accent1 3 5 2 2 6" xfId="17070" xr:uid="{C9FA60A6-F1EB-43C0-8E15-92DA7DAA466C}"/>
    <cellStyle name="40% - Accent1 3 5 2 3" xfId="17071" xr:uid="{5F2BF609-A630-4184-A8EA-C4715C7CD2D4}"/>
    <cellStyle name="40% - Accent1 3 5 2 3 2" xfId="17072" xr:uid="{42D160BD-F05C-4199-83FE-286E2409A488}"/>
    <cellStyle name="40% - Accent1 3 5 2 3 2 2" xfId="17073" xr:uid="{79731BB9-12D8-4ECB-9CC0-D06E9ECBCC9B}"/>
    <cellStyle name="40% - Accent1 3 5 2 3 3" xfId="17074" xr:uid="{1CC3977B-5A71-47A2-B091-240846FF13E0}"/>
    <cellStyle name="40% - Accent1 3 5 2 4" xfId="17075" xr:uid="{8A7B272E-3438-4890-A827-B4EC8DD14DFE}"/>
    <cellStyle name="40% - Accent1 3 5 2 4 2" xfId="17076" xr:uid="{CD6AD75F-7F7E-451C-A26E-B3E4163858AC}"/>
    <cellStyle name="40% - Accent1 3 5 2 5" xfId="17077" xr:uid="{F61516EC-FFE2-4B79-B505-DDCD226B3EA3}"/>
    <cellStyle name="40% - Accent1 3 5 2 5 2" xfId="17078" xr:uid="{61946EB1-01E4-4257-95A9-F5B57EE019FF}"/>
    <cellStyle name="40% - Accent1 3 5 2 6" xfId="17079" xr:uid="{8DA19643-99E8-4EE1-95BC-E5C09A3FF85C}"/>
    <cellStyle name="40% - Accent1 3 5 2 7" xfId="17080" xr:uid="{726852D5-E82F-4993-AC8F-D90962D208F4}"/>
    <cellStyle name="40% - Accent1 3 5 3" xfId="17081" xr:uid="{25655337-8B57-4531-8526-5310E81B13ED}"/>
    <cellStyle name="40% - Accent1 3 5 3 2" xfId="17082" xr:uid="{8A16EFB0-70AF-4DEE-84E4-BBEC7DE5F73C}"/>
    <cellStyle name="40% - Accent1 3 5 3 2 2" xfId="17083" xr:uid="{F4A619B5-CF3E-4FF7-8708-5356F3B40412}"/>
    <cellStyle name="40% - Accent1 3 5 3 2 2 2" xfId="17084" xr:uid="{0FBE43CF-B51A-4190-9348-5E94669E7715}"/>
    <cellStyle name="40% - Accent1 3 5 3 2 2 2 2" xfId="17085" xr:uid="{931BFD2F-A1A7-4060-B2FF-89CCF369A5E1}"/>
    <cellStyle name="40% - Accent1 3 5 3 2 2 3" xfId="17086" xr:uid="{FA6A54E8-9969-4B0F-94FE-F61C161D22B5}"/>
    <cellStyle name="40% - Accent1 3 5 3 2 3" xfId="17087" xr:uid="{AEC1D390-6D4E-4801-8CC4-25C9E5381840}"/>
    <cellStyle name="40% - Accent1 3 5 3 2 3 2" xfId="17088" xr:uid="{FF271571-CE8F-4AC6-8697-AF0F82D60148}"/>
    <cellStyle name="40% - Accent1 3 5 3 2 4" xfId="17089" xr:uid="{457B5ABA-6FE0-413A-95F0-502A7C78648C}"/>
    <cellStyle name="40% - Accent1 3 5 3 3" xfId="17090" xr:uid="{29B46C40-23C0-4BBC-ADDE-22FC5EA803FF}"/>
    <cellStyle name="40% - Accent1 3 5 3 3 2" xfId="17091" xr:uid="{6C97CC44-639A-4873-AD9F-ADF22CC0E915}"/>
    <cellStyle name="40% - Accent1 3 5 3 3 2 2" xfId="17092" xr:uid="{90E02954-2441-4FC0-A4BA-1B44C18247D5}"/>
    <cellStyle name="40% - Accent1 3 5 3 3 3" xfId="17093" xr:uid="{49C30972-30AF-4CF3-927B-6353915F9A90}"/>
    <cellStyle name="40% - Accent1 3 5 3 4" xfId="17094" xr:uid="{D7F2938B-B1AD-4F2A-96C6-C5BAF1098732}"/>
    <cellStyle name="40% - Accent1 3 5 3 4 2" xfId="17095" xr:uid="{D22445F8-B9E4-4241-A012-FA656F86B0F7}"/>
    <cellStyle name="40% - Accent1 3 5 3 5" xfId="17096" xr:uid="{ECC0E30F-2590-4D6D-AF30-3ABFCC56262D}"/>
    <cellStyle name="40% - Accent1 3 5 3 5 2" xfId="17097" xr:uid="{A917DB07-15AB-4489-A5B9-AC40CBCEEC59}"/>
    <cellStyle name="40% - Accent1 3 5 3 6" xfId="17098" xr:uid="{331641DD-756B-4CA7-BF15-1D4387AFF5E1}"/>
    <cellStyle name="40% - Accent1 3 5 3 7" xfId="17099" xr:uid="{B86968D0-5889-4BD7-B40C-E2E8C7471B74}"/>
    <cellStyle name="40% - Accent1 3 5 4" xfId="17100" xr:uid="{0DB59A8B-B42E-42FA-AD75-9A26F1A49AA0}"/>
    <cellStyle name="40% - Accent1 3 5 4 2" xfId="17101" xr:uid="{7D9E9BFD-6E78-4373-90CE-AFA275B5BB07}"/>
    <cellStyle name="40% - Accent1 3 5 4 2 2" xfId="17102" xr:uid="{1C6EA45C-472E-433B-8402-993ED42EB912}"/>
    <cellStyle name="40% - Accent1 3 5 4 2 2 2" xfId="17103" xr:uid="{07D07188-01F4-456F-BFB4-3CDED8EBEE0B}"/>
    <cellStyle name="40% - Accent1 3 5 4 2 3" xfId="17104" xr:uid="{9296962B-DE39-419A-A596-06BA23F5C442}"/>
    <cellStyle name="40% - Accent1 3 5 4 3" xfId="17105" xr:uid="{F250D46F-073B-41B8-BC3C-38589EC2E29F}"/>
    <cellStyle name="40% - Accent1 3 5 4 3 2" xfId="17106" xr:uid="{D0C07E90-FF8E-42F2-AEAC-C82913812225}"/>
    <cellStyle name="40% - Accent1 3 5 4 4" xfId="17107" xr:uid="{01697C8C-A2B4-457B-BF72-F25542916FBF}"/>
    <cellStyle name="40% - Accent1 3 5 5" xfId="17108" xr:uid="{C34D88BE-CA2C-44CB-AF41-D9652702DE57}"/>
    <cellStyle name="40% - Accent1 3 5 5 2" xfId="17109" xr:uid="{C0BF3780-CA8F-453E-AFFB-10FA91D44F6A}"/>
    <cellStyle name="40% - Accent1 3 5 5 2 2" xfId="17110" xr:uid="{4CC3A6DD-4280-47B7-952D-19D3B0DD29B5}"/>
    <cellStyle name="40% - Accent1 3 5 5 3" xfId="17111" xr:uid="{DD2D3686-8939-41F3-87FC-960C004816CD}"/>
    <cellStyle name="40% - Accent1 3 5 6" xfId="17112" xr:uid="{E306FE9C-E95B-42EB-855B-A0D283BDB619}"/>
    <cellStyle name="40% - Accent1 3 5 6 2" xfId="17113" xr:uid="{BBAF5EE6-79A1-4766-90DE-5A22889F6ED4}"/>
    <cellStyle name="40% - Accent1 3 5 7" xfId="17114" xr:uid="{78D90E35-689C-46E0-BF97-48BE257294C1}"/>
    <cellStyle name="40% - Accent1 3 5 7 2" xfId="17115" xr:uid="{BC52305C-A12A-489D-894E-B6B2A64E55B9}"/>
    <cellStyle name="40% - Accent1 3 5 8" xfId="17116" xr:uid="{FF2A8C81-FBD6-43C9-AB67-77210079AE75}"/>
    <cellStyle name="40% - Accent1 3 5 9" xfId="17117" xr:uid="{EF4CD4B2-3EEA-40F5-BBF2-EB271F410E37}"/>
    <cellStyle name="40% - Accent1 3 6" xfId="17118" xr:uid="{BECC2382-9F1A-4F5D-BF9D-E7D2D77EA601}"/>
    <cellStyle name="40% - Accent1 3 6 2" xfId="17119" xr:uid="{A510F839-6D78-46B4-A3D5-B17448D5597E}"/>
    <cellStyle name="40% - Accent1 3 6 2 2" xfId="17120" xr:uid="{7B4BEBB6-D805-4C83-BEEF-C8C3DECE6639}"/>
    <cellStyle name="40% - Accent1 3 6 2 2 2" xfId="17121" xr:uid="{249A7147-87B3-4B32-A2A6-4689294275F5}"/>
    <cellStyle name="40% - Accent1 3 6 2 2 2 2" xfId="17122" xr:uid="{4439FF49-F07D-4ED3-8E84-BEC2DC8B29F9}"/>
    <cellStyle name="40% - Accent1 3 6 2 2 2 2 2" xfId="17123" xr:uid="{7E2076EF-E83E-492D-847D-059509124D1A}"/>
    <cellStyle name="40% - Accent1 3 6 2 2 2 3" xfId="17124" xr:uid="{4311210D-1968-4880-A4A6-8A6A278B448B}"/>
    <cellStyle name="40% - Accent1 3 6 2 2 3" xfId="17125" xr:uid="{FCD7186F-3E5D-46E9-ABCA-EEEBC081155C}"/>
    <cellStyle name="40% - Accent1 3 6 2 2 3 2" xfId="17126" xr:uid="{7F189EEC-5689-4DD4-B4AB-6DEBA3261080}"/>
    <cellStyle name="40% - Accent1 3 6 2 2 4" xfId="17127" xr:uid="{7F55FDF5-582B-4025-BB38-6F5275397037}"/>
    <cellStyle name="40% - Accent1 3 6 2 2 4 2" xfId="17128" xr:uid="{8B826C9D-1EEA-448E-87A4-0E58B64B3796}"/>
    <cellStyle name="40% - Accent1 3 6 2 2 5" xfId="17129" xr:uid="{8FAC9271-F111-4D59-8CB9-CB43FE88BCC3}"/>
    <cellStyle name="40% - Accent1 3 6 2 2 6" xfId="17130" xr:uid="{D882ACD2-9D7C-4E2C-8FB7-EF4234EF3312}"/>
    <cellStyle name="40% - Accent1 3 6 2 3" xfId="17131" xr:uid="{7C219D21-7D84-4FDD-8DAD-5DF147D039AC}"/>
    <cellStyle name="40% - Accent1 3 6 2 3 2" xfId="17132" xr:uid="{FD657A82-F8F6-462C-AB73-34C04A991429}"/>
    <cellStyle name="40% - Accent1 3 6 2 3 2 2" xfId="17133" xr:uid="{9B68150A-6298-4B14-87DE-1EB288142F03}"/>
    <cellStyle name="40% - Accent1 3 6 2 3 3" xfId="17134" xr:uid="{FED6E887-9F3E-4254-A8E2-1DB9C323A7C9}"/>
    <cellStyle name="40% - Accent1 3 6 2 4" xfId="17135" xr:uid="{CA387154-C3C3-465A-AFB7-6A5812C8FE04}"/>
    <cellStyle name="40% - Accent1 3 6 2 4 2" xfId="17136" xr:uid="{48623A58-8F66-4C7B-879A-291D18E30B7B}"/>
    <cellStyle name="40% - Accent1 3 6 2 5" xfId="17137" xr:uid="{6057FDAA-3A2B-4DB3-A680-5B55FCAFE817}"/>
    <cellStyle name="40% - Accent1 3 6 2 5 2" xfId="17138" xr:uid="{C2C82FA8-3511-450B-B19F-C965B928154F}"/>
    <cellStyle name="40% - Accent1 3 6 2 6" xfId="17139" xr:uid="{34B588EC-F038-4ED7-AA0A-71797D8A99E6}"/>
    <cellStyle name="40% - Accent1 3 6 2 7" xfId="17140" xr:uid="{A51FE412-93B7-4174-9C93-0AC0A36CD9FB}"/>
    <cellStyle name="40% - Accent1 3 6 3" xfId="17141" xr:uid="{378E8DB2-988C-4669-969E-CA539987516F}"/>
    <cellStyle name="40% - Accent1 3 6 3 2" xfId="17142" xr:uid="{6FA00CB4-0100-4C70-A4FE-DBA2C15DC94E}"/>
    <cellStyle name="40% - Accent1 3 6 3 2 2" xfId="17143" xr:uid="{65D656CD-016A-411F-B4A6-BF7370F52E43}"/>
    <cellStyle name="40% - Accent1 3 6 3 2 2 2" xfId="17144" xr:uid="{6BA94B8E-D41C-4A7B-90EF-6700906893FD}"/>
    <cellStyle name="40% - Accent1 3 6 3 2 3" xfId="17145" xr:uid="{200E25A4-198A-4DC4-8596-2F98319D5A5E}"/>
    <cellStyle name="40% - Accent1 3 6 3 3" xfId="17146" xr:uid="{9E323714-6A7F-49CF-AB1D-AF905753A234}"/>
    <cellStyle name="40% - Accent1 3 6 3 3 2" xfId="17147" xr:uid="{E6BA5497-E746-405E-B85B-060B723E6885}"/>
    <cellStyle name="40% - Accent1 3 6 3 4" xfId="17148" xr:uid="{9269125E-5430-49D8-BBED-067B8D59FE3E}"/>
    <cellStyle name="40% - Accent1 3 6 3 4 2" xfId="17149" xr:uid="{27E8A311-C0AD-496B-B684-DBDBE523C6CB}"/>
    <cellStyle name="40% - Accent1 3 6 3 5" xfId="17150" xr:uid="{76FAD760-C36F-40DF-A6EA-79545484D6E6}"/>
    <cellStyle name="40% - Accent1 3 6 3 6" xfId="17151" xr:uid="{5C2A61AD-B330-405C-90D1-4168F7A88B66}"/>
    <cellStyle name="40% - Accent1 3 6 4" xfId="17152" xr:uid="{24C293C1-BF67-4233-ABF7-BC7A2A56DE77}"/>
    <cellStyle name="40% - Accent1 3 6 4 2" xfId="17153" xr:uid="{8E23127D-E4F7-4E77-94EB-AD996294FB76}"/>
    <cellStyle name="40% - Accent1 3 6 4 2 2" xfId="17154" xr:uid="{783454D9-F527-497D-A457-78652CC8CCA6}"/>
    <cellStyle name="40% - Accent1 3 6 4 3" xfId="17155" xr:uid="{D79A75A8-E24B-4C2C-92B0-EF392BA4B21F}"/>
    <cellStyle name="40% - Accent1 3 6 5" xfId="17156" xr:uid="{93E14D74-1FAF-416C-B54C-A8367760FF1A}"/>
    <cellStyle name="40% - Accent1 3 6 5 2" xfId="17157" xr:uid="{05B6D472-B62C-4C2F-AE66-0646388F46AA}"/>
    <cellStyle name="40% - Accent1 3 6 6" xfId="17158" xr:uid="{974F9C81-DC79-4C08-9A26-910AA0D77272}"/>
    <cellStyle name="40% - Accent1 3 6 6 2" xfId="17159" xr:uid="{606B6C1C-01F6-4333-8243-1A1B1CCE21AA}"/>
    <cellStyle name="40% - Accent1 3 6 7" xfId="17160" xr:uid="{84D7D71D-59D3-407E-8A88-56A5DDEC9D93}"/>
    <cellStyle name="40% - Accent1 3 6 8" xfId="17161" xr:uid="{E1A42D76-84B8-40EC-A940-565E29205C19}"/>
    <cellStyle name="40% - Accent1 3 7" xfId="17162" xr:uid="{BCFB46E6-C35E-4B45-A0B9-BAA450B269B1}"/>
    <cellStyle name="40% - Accent1 3 7 2" xfId="17163" xr:uid="{B632B8EB-2DE2-4C75-BB6F-D0494A5F716E}"/>
    <cellStyle name="40% - Accent1 3 7 2 2" xfId="17164" xr:uid="{E1390949-5C6E-46E4-967B-C4CD7AC47353}"/>
    <cellStyle name="40% - Accent1 3 7 2 2 2" xfId="17165" xr:uid="{14547CC1-F3DC-46B4-8338-7BCD762A6DC9}"/>
    <cellStyle name="40% - Accent1 3 7 2 2 2 2" xfId="17166" xr:uid="{2E3D51BB-0328-41FB-91D0-DA1BC75D821A}"/>
    <cellStyle name="40% - Accent1 3 7 2 2 3" xfId="17167" xr:uid="{716011A4-0DF2-4FA8-B0DE-2B489A488FEC}"/>
    <cellStyle name="40% - Accent1 3 7 2 3" xfId="17168" xr:uid="{5A41ABC0-53F9-4903-A1BA-64059AEE879D}"/>
    <cellStyle name="40% - Accent1 3 7 2 3 2" xfId="17169" xr:uid="{D8FAD422-CE87-4E18-8DCB-B798D5EAAD1C}"/>
    <cellStyle name="40% - Accent1 3 7 2 4" xfId="17170" xr:uid="{ABEE92FE-9E7D-4366-9A02-78E481A2D633}"/>
    <cellStyle name="40% - Accent1 3 7 2 4 2" xfId="17171" xr:uid="{D87DF92B-B15E-413B-8B4D-4C9FEF6E507E}"/>
    <cellStyle name="40% - Accent1 3 7 2 5" xfId="17172" xr:uid="{3962AA24-D8E7-4977-9AC4-EBFC2E7A2B39}"/>
    <cellStyle name="40% - Accent1 3 7 2 6" xfId="17173" xr:uid="{2328D985-24E6-4761-8B6E-7B1826D2421C}"/>
    <cellStyle name="40% - Accent1 3 7 3" xfId="17174" xr:uid="{71D759FD-7426-4AF4-8D64-D5087EF332EE}"/>
    <cellStyle name="40% - Accent1 3 7 3 2" xfId="17175" xr:uid="{4E0FC8A4-0DE0-48C7-AB35-EC28C5A17753}"/>
    <cellStyle name="40% - Accent1 3 7 3 2 2" xfId="17176" xr:uid="{E8C587C6-43CF-4E55-B5ED-C6E49DE0DAC0}"/>
    <cellStyle name="40% - Accent1 3 7 3 3" xfId="17177" xr:uid="{77081F7A-7787-4B8F-A2E2-09E52F6A813E}"/>
    <cellStyle name="40% - Accent1 3 7 4" xfId="17178" xr:uid="{0BCD1DEF-27C2-4113-A3E6-23A3DCC19C84}"/>
    <cellStyle name="40% - Accent1 3 7 4 2" xfId="17179" xr:uid="{7E2E7B33-A0BB-4657-AC41-8AECF3FF9122}"/>
    <cellStyle name="40% - Accent1 3 7 5" xfId="17180" xr:uid="{41587C7D-3B81-4733-BAED-4F375E76EEB1}"/>
    <cellStyle name="40% - Accent1 3 7 5 2" xfId="17181" xr:uid="{20C16EA4-9DC1-4E3E-9E78-F9D920C1931A}"/>
    <cellStyle name="40% - Accent1 3 7 6" xfId="17182" xr:uid="{8A98AB61-4266-4E8E-B7A6-57012C8BB78A}"/>
    <cellStyle name="40% - Accent1 3 7 7" xfId="17183" xr:uid="{6C24B3F4-3D92-4CEF-8092-12B417391487}"/>
    <cellStyle name="40% - Accent1 3 8" xfId="17184" xr:uid="{2B972C2A-84AC-42A8-95E8-C98B44D69265}"/>
    <cellStyle name="40% - Accent1 3 8 2" xfId="17185" xr:uid="{A89BC7FE-6B61-42FC-B62B-71B0F240DDBD}"/>
    <cellStyle name="40% - Accent1 3 8 2 2" xfId="17186" xr:uid="{8DB4821C-4FF0-4A1A-AE17-72F7268ACE53}"/>
    <cellStyle name="40% - Accent1 3 8 2 2 2" xfId="17187" xr:uid="{D87F7FB5-82B7-4136-BD9D-C3BE5025A9C0}"/>
    <cellStyle name="40% - Accent1 3 8 2 2 2 2" xfId="17188" xr:uid="{FD0CFA00-219D-4240-BBD8-271389ABFAB3}"/>
    <cellStyle name="40% - Accent1 3 8 2 2 3" xfId="17189" xr:uid="{548A10A5-E717-4761-90E4-9D9CA11D57F7}"/>
    <cellStyle name="40% - Accent1 3 8 2 3" xfId="17190" xr:uid="{83CFC29B-5789-42F8-B75A-9933939EBE2E}"/>
    <cellStyle name="40% - Accent1 3 8 2 3 2" xfId="17191" xr:uid="{48242932-DD0B-4C3B-9815-E8A9DE835106}"/>
    <cellStyle name="40% - Accent1 3 8 2 4" xfId="17192" xr:uid="{8AE9BBC8-DB89-4AFB-B945-9C32F5C17AC0}"/>
    <cellStyle name="40% - Accent1 3 8 3" xfId="17193" xr:uid="{F7ED87AD-CA51-4F88-BED8-A4CC63FD684D}"/>
    <cellStyle name="40% - Accent1 3 8 3 2" xfId="17194" xr:uid="{5E05184C-9E8D-40CD-90AE-22B31EC0983D}"/>
    <cellStyle name="40% - Accent1 3 8 3 2 2" xfId="17195" xr:uid="{53D424A1-FDCE-4336-94FE-407F9313F901}"/>
    <cellStyle name="40% - Accent1 3 8 3 3" xfId="17196" xr:uid="{C66D9A61-76AD-4ABA-879F-18BC3E9573C6}"/>
    <cellStyle name="40% - Accent1 3 8 4" xfId="17197" xr:uid="{CB976342-9A35-4659-9B51-6066CEB9DB3E}"/>
    <cellStyle name="40% - Accent1 3 8 4 2" xfId="17198" xr:uid="{9641FD9D-686E-4B8C-92A8-4D4F2D632230}"/>
    <cellStyle name="40% - Accent1 3 8 5" xfId="17199" xr:uid="{EE8DDD81-95DA-41F0-824E-1021F6EB2371}"/>
    <cellStyle name="40% - Accent1 3 8 5 2" xfId="17200" xr:uid="{8716F7BF-BBA9-4364-A96A-FFB813282F16}"/>
    <cellStyle name="40% - Accent1 3 8 6" xfId="17201" xr:uid="{F852F5DA-AB3A-4975-A420-91141CD1F23D}"/>
    <cellStyle name="40% - Accent1 3 8 7" xfId="17202" xr:uid="{69552D5B-7B49-4D6E-B188-1632DE424755}"/>
    <cellStyle name="40% - Accent1 3 9" xfId="17203" xr:uid="{64C003BD-78EF-4CBF-9B05-52AB8005CCF0}"/>
    <cellStyle name="40% - Accent1 3 9 2" xfId="17204" xr:uid="{8A8B50BF-508B-4C80-8F58-F818BE5EF4DC}"/>
    <cellStyle name="40% - Accent1 3 9 2 2" xfId="17205" xr:uid="{41DF35D3-5207-4B37-9288-10ED45EDD8B4}"/>
    <cellStyle name="40% - Accent1 3 9 2 2 2" xfId="17206" xr:uid="{98A27E04-11E8-4931-93C6-78E24AD71B27}"/>
    <cellStyle name="40% - Accent1 3 9 2 2 2 2" xfId="17207" xr:uid="{A95C5D60-9408-420C-AA81-13EE7472808F}"/>
    <cellStyle name="40% - Accent1 3 9 2 2 3" xfId="17208" xr:uid="{04D51D12-128A-42E6-9940-9094335AB218}"/>
    <cellStyle name="40% - Accent1 3 9 2 3" xfId="17209" xr:uid="{1DB44558-4188-45EF-8004-8C60A498DC87}"/>
    <cellStyle name="40% - Accent1 3 9 2 3 2" xfId="17210" xr:uid="{5DF1976D-873F-4743-8CDC-6825479FB83D}"/>
    <cellStyle name="40% - Accent1 3 9 2 4" xfId="17211" xr:uid="{BA45C3CA-A402-40C1-AF1E-A809EB5022B0}"/>
    <cellStyle name="40% - Accent1 3 9 3" xfId="17212" xr:uid="{382356DD-CAC7-4A5D-87EB-E974EF4542A3}"/>
    <cellStyle name="40% - Accent1 3 9 3 2" xfId="17213" xr:uid="{532E20CD-0CF0-4036-BADF-17F15F0E7B4A}"/>
    <cellStyle name="40% - Accent1 3 9 3 2 2" xfId="17214" xr:uid="{447571C1-1BFB-4D75-9C76-86B73C428BDA}"/>
    <cellStyle name="40% - Accent1 3 9 3 3" xfId="17215" xr:uid="{C5FF139B-ADB4-490D-9A1C-7F7941914640}"/>
    <cellStyle name="40% - Accent1 3 9 4" xfId="17216" xr:uid="{CAC594FC-5E20-40C6-BDF5-9E7E16804776}"/>
    <cellStyle name="40% - Accent1 3 9 4 2" xfId="17217" xr:uid="{AAA905CF-4D31-4222-8A48-C88EC29C158A}"/>
    <cellStyle name="40% - Accent1 3 9 5" xfId="17218" xr:uid="{C3AEDB28-71F1-4BAB-94D1-797BD079665C}"/>
    <cellStyle name="40% - Accent1 3_Asset Register (new)" xfId="17219" xr:uid="{224970D0-6F1F-4CB3-AA53-9675BE469F99}"/>
    <cellStyle name="40% - Accent1 4" xfId="17220" xr:uid="{672D3B9D-5687-4E8F-A852-C82D6551A047}"/>
    <cellStyle name="40% - Accent1 4 10" xfId="17221" xr:uid="{41C230DB-F8CE-4359-8728-1164562A2D46}"/>
    <cellStyle name="40% - Accent1 4 10 2" xfId="17222" xr:uid="{0C4B74FF-84A8-44FC-894E-CC6486997C9A}"/>
    <cellStyle name="40% - Accent1 4 10 2 2" xfId="17223" xr:uid="{F78278DF-7940-456C-B2B7-FC68DBADE833}"/>
    <cellStyle name="40% - Accent1 4 10 2 2 2" xfId="17224" xr:uid="{321C4D66-D7D9-438F-B7C0-9AB7F37D53B5}"/>
    <cellStyle name="40% - Accent1 4 10 2 2 2 2" xfId="17225" xr:uid="{2183B41F-02F4-4E6A-B622-C3BB9958E33B}"/>
    <cellStyle name="40% - Accent1 4 10 2 2 3" xfId="17226" xr:uid="{60223533-F6C6-4BF4-8771-5C9017AEF020}"/>
    <cellStyle name="40% - Accent1 4 10 2 3" xfId="17227" xr:uid="{7D1D3496-F473-4125-B054-F9C54ADC5A38}"/>
    <cellStyle name="40% - Accent1 4 10 2 3 2" xfId="17228" xr:uid="{3E424D7B-E057-467E-8CBD-912DAF55CD70}"/>
    <cellStyle name="40% - Accent1 4 10 2 4" xfId="17229" xr:uid="{39D2CEED-29CC-4EAF-89F9-1AA657BF3215}"/>
    <cellStyle name="40% - Accent1 4 10 3" xfId="17230" xr:uid="{6BEC7DB0-56A6-4E5F-AF7F-A22C44D27629}"/>
    <cellStyle name="40% - Accent1 4 10 3 2" xfId="17231" xr:uid="{8AC3B513-2249-483C-AC19-A80A5709878D}"/>
    <cellStyle name="40% - Accent1 4 10 3 2 2" xfId="17232" xr:uid="{3CE5422F-6792-440E-B8C6-3DAF018FCEEC}"/>
    <cellStyle name="40% - Accent1 4 10 3 3" xfId="17233" xr:uid="{3C22346B-B1C7-4450-8A65-E5C6801D0805}"/>
    <cellStyle name="40% - Accent1 4 10 4" xfId="17234" xr:uid="{EDF791AE-F981-4496-85A2-88EAB2FF1684}"/>
    <cellStyle name="40% - Accent1 4 10 4 2" xfId="17235" xr:uid="{EC2BC8F3-0CDD-4D69-8B1C-993700C267C6}"/>
    <cellStyle name="40% - Accent1 4 10 5" xfId="17236" xr:uid="{264613D5-4284-4B9A-8CFD-0D8AF0102389}"/>
    <cellStyle name="40% - Accent1 4 11" xfId="17237" xr:uid="{9FD17AFC-E2AC-4413-8364-18CF3655D1CD}"/>
    <cellStyle name="40% - Accent1 4 11 2" xfId="17238" xr:uid="{A1F5C492-6CC8-4689-A1C4-8ECBF9E4FA63}"/>
    <cellStyle name="40% - Accent1 4 11 2 2" xfId="17239" xr:uid="{E58884DC-62D2-471B-AD62-2B0A16CF4E3A}"/>
    <cellStyle name="40% - Accent1 4 11 2 2 2" xfId="17240" xr:uid="{E21C1714-C822-4B70-8146-4E1103397CCC}"/>
    <cellStyle name="40% - Accent1 4 11 2 2 2 2" xfId="17241" xr:uid="{4E423749-5023-4588-B8D9-A4E0D9D95946}"/>
    <cellStyle name="40% - Accent1 4 11 2 2 3" xfId="17242" xr:uid="{90411AE0-77D2-4956-9B35-609F7E26AF7A}"/>
    <cellStyle name="40% - Accent1 4 11 2 3" xfId="17243" xr:uid="{3890EF6A-7CF3-46C9-BC1A-575064330A12}"/>
    <cellStyle name="40% - Accent1 4 11 2 3 2" xfId="17244" xr:uid="{3497362A-9554-41B8-A2C6-82A07ACE7B43}"/>
    <cellStyle name="40% - Accent1 4 11 2 4" xfId="17245" xr:uid="{35D496BD-4463-42A9-9D31-780010011A3C}"/>
    <cellStyle name="40% - Accent1 4 11 3" xfId="17246" xr:uid="{0B41D27C-04E8-4FCE-8919-698A78E02B91}"/>
    <cellStyle name="40% - Accent1 4 11 3 2" xfId="17247" xr:uid="{AE1B48BA-A02F-4B9A-8C6B-FE3206CE1E0B}"/>
    <cellStyle name="40% - Accent1 4 11 3 2 2" xfId="17248" xr:uid="{1F9807BB-F5A6-494C-8E44-C4ECB7ECA434}"/>
    <cellStyle name="40% - Accent1 4 11 3 3" xfId="17249" xr:uid="{8C0E2D9F-AC1B-4DBC-92AC-A6BDEA34ED8E}"/>
    <cellStyle name="40% - Accent1 4 11 4" xfId="17250" xr:uid="{1A3172E7-1757-458C-A843-185342F4E429}"/>
    <cellStyle name="40% - Accent1 4 11 4 2" xfId="17251" xr:uid="{3DAABC05-308C-44AD-81F5-22F475C17216}"/>
    <cellStyle name="40% - Accent1 4 11 5" xfId="17252" xr:uid="{B79045E6-7AD0-446C-B7F4-F1DD2C8BCD0E}"/>
    <cellStyle name="40% - Accent1 4 12" xfId="17253" xr:uid="{8B2F9D1B-4919-47F4-BD20-BA4B269C78B7}"/>
    <cellStyle name="40% - Accent1 4 12 2" xfId="17254" xr:uid="{F23C900E-1354-4B95-9467-E1FC262BE096}"/>
    <cellStyle name="40% - Accent1 4 12 2 2" xfId="17255" xr:uid="{BA1F0025-6FA8-485B-8BE0-A44C15919C22}"/>
    <cellStyle name="40% - Accent1 4 12 2 2 2" xfId="17256" xr:uid="{C064B4AE-DC4D-4D02-A3E0-D2AAD4F56E03}"/>
    <cellStyle name="40% - Accent1 4 12 2 2 2 2" xfId="17257" xr:uid="{84D36874-747F-45E3-AAE2-4F4F06F96DE3}"/>
    <cellStyle name="40% - Accent1 4 12 2 2 3" xfId="17258" xr:uid="{C1D7752A-58E7-48D7-BDA7-F4030CF06A3E}"/>
    <cellStyle name="40% - Accent1 4 12 2 3" xfId="17259" xr:uid="{CA4E52F1-89FF-4E20-8864-71AAB7578785}"/>
    <cellStyle name="40% - Accent1 4 12 2 3 2" xfId="17260" xr:uid="{3E84EACB-9317-48B9-82F4-874C34C4546C}"/>
    <cellStyle name="40% - Accent1 4 12 2 4" xfId="17261" xr:uid="{654D4A9E-FC5A-46EF-A8C2-8EC4009A6292}"/>
    <cellStyle name="40% - Accent1 4 12 3" xfId="17262" xr:uid="{197E5597-176D-4F5F-9B89-72BE7259DB7C}"/>
    <cellStyle name="40% - Accent1 4 12 3 2" xfId="17263" xr:uid="{9932ADD5-69A3-4302-B2D6-DD63A53A36D0}"/>
    <cellStyle name="40% - Accent1 4 12 3 2 2" xfId="17264" xr:uid="{168226D0-310A-49E0-BE2D-0B324659E60E}"/>
    <cellStyle name="40% - Accent1 4 12 3 3" xfId="17265" xr:uid="{3E00EE6D-803F-48D2-8366-F7D608E214CA}"/>
    <cellStyle name="40% - Accent1 4 12 4" xfId="17266" xr:uid="{3A0A4DBC-37F5-462D-8A3B-21BB2CB31DF7}"/>
    <cellStyle name="40% - Accent1 4 12 4 2" xfId="17267" xr:uid="{24E688E4-CA80-4185-B64F-CE9F43DE752D}"/>
    <cellStyle name="40% - Accent1 4 12 5" xfId="17268" xr:uid="{804C1846-734F-4757-B101-8359BEADFE87}"/>
    <cellStyle name="40% - Accent1 4 13" xfId="17269" xr:uid="{0902B02E-52AE-4775-B1D4-0A193B3596F2}"/>
    <cellStyle name="40% - Accent1 4 13 2" xfId="17270" xr:uid="{4EFAD4D0-8033-41B6-B34A-888834914304}"/>
    <cellStyle name="40% - Accent1 4 13 2 2" xfId="17271" xr:uid="{DEF49C0A-8282-4397-AB00-53AB5544B7F9}"/>
    <cellStyle name="40% - Accent1 4 13 2 2 2" xfId="17272" xr:uid="{354A227A-A506-469C-A0A1-88C2F8DD504B}"/>
    <cellStyle name="40% - Accent1 4 13 2 2 2 2" xfId="17273" xr:uid="{D221A687-6635-4B94-B4D4-BBE94E43214C}"/>
    <cellStyle name="40% - Accent1 4 13 2 2 3" xfId="17274" xr:uid="{FAA2FD3B-C233-48E9-B546-DC9708A3CFB6}"/>
    <cellStyle name="40% - Accent1 4 13 2 3" xfId="17275" xr:uid="{8E026135-3A5D-4641-939E-7737E3B384AF}"/>
    <cellStyle name="40% - Accent1 4 13 2 3 2" xfId="17276" xr:uid="{BC13358E-3503-4413-AE65-209ECE7CD1A7}"/>
    <cellStyle name="40% - Accent1 4 13 2 4" xfId="17277" xr:uid="{1D518045-E513-4301-AF1D-B0B227D688B3}"/>
    <cellStyle name="40% - Accent1 4 13 3" xfId="17278" xr:uid="{01FDF0B3-F7D9-40D2-9228-B6443ABB420F}"/>
    <cellStyle name="40% - Accent1 4 13 3 2" xfId="17279" xr:uid="{626509F9-1C08-4DCE-ADA8-EB54DB3C15E8}"/>
    <cellStyle name="40% - Accent1 4 13 3 2 2" xfId="17280" xr:uid="{423A3642-283A-4C57-80AC-911FE5C0BBD6}"/>
    <cellStyle name="40% - Accent1 4 13 3 3" xfId="17281" xr:uid="{C7F64F85-13D9-4E92-9D47-5E5A60969AC1}"/>
    <cellStyle name="40% - Accent1 4 13 4" xfId="17282" xr:uid="{89339643-9E94-479C-9FFB-894963B58939}"/>
    <cellStyle name="40% - Accent1 4 13 4 2" xfId="17283" xr:uid="{705A850F-97C9-481E-A2E3-44B15E5896A7}"/>
    <cellStyle name="40% - Accent1 4 13 5" xfId="17284" xr:uid="{B474EE3F-2341-4BF9-846A-95EF2270D53D}"/>
    <cellStyle name="40% - Accent1 4 14" xfId="17285" xr:uid="{7CB386CD-B3F2-4634-A77B-524D83A155AE}"/>
    <cellStyle name="40% - Accent1 4 14 2" xfId="17286" xr:uid="{9ABDD9B3-E37A-43C0-ADDA-FEEDFF862ADF}"/>
    <cellStyle name="40% - Accent1 4 14 2 2" xfId="17287" xr:uid="{CB3E7807-3999-493E-9105-89C60094C601}"/>
    <cellStyle name="40% - Accent1 4 14 2 2 2" xfId="17288" xr:uid="{58DCF6CA-292B-4B92-A0B5-57643AF3A6D4}"/>
    <cellStyle name="40% - Accent1 4 14 2 3" xfId="17289" xr:uid="{5A64D81B-4CBC-49DB-BF14-6AEF9FFC7C91}"/>
    <cellStyle name="40% - Accent1 4 14 3" xfId="17290" xr:uid="{CC81A9A3-28D2-49CA-9237-4E513DBFF89E}"/>
    <cellStyle name="40% - Accent1 4 14 3 2" xfId="17291" xr:uid="{912BB83F-A7C0-49FC-8969-C0C14A27704F}"/>
    <cellStyle name="40% - Accent1 4 14 4" xfId="17292" xr:uid="{0D3DFD32-AC0C-4045-9F1D-F45B1DB55341}"/>
    <cellStyle name="40% - Accent1 4 15" xfId="17293" xr:uid="{A322CAE9-E0A7-4847-9B62-22F697E55F79}"/>
    <cellStyle name="40% - Accent1 4 15 2" xfId="17294" xr:uid="{726B1BD2-D7A8-4C51-BA82-5979CDC7F461}"/>
    <cellStyle name="40% - Accent1 4 15 2 2" xfId="17295" xr:uid="{B8522DE8-570A-4CB0-980E-59BF319607FE}"/>
    <cellStyle name="40% - Accent1 4 15 3" xfId="17296" xr:uid="{B060C439-C38E-424E-93C1-37959E48A85F}"/>
    <cellStyle name="40% - Accent1 4 16" xfId="17297" xr:uid="{C3044C8C-B8B5-4712-85C1-4B3903D13CA4}"/>
    <cellStyle name="40% - Accent1 4 16 2" xfId="17298" xr:uid="{4D8EFC24-161D-47B2-AF18-072504894924}"/>
    <cellStyle name="40% - Accent1 4 17" xfId="17299" xr:uid="{EE7AEE2F-BBD1-48A8-A6A3-C9F70DB06BD6}"/>
    <cellStyle name="40% - Accent1 4 17 2" xfId="17300" xr:uid="{101889A7-B8C8-488F-8983-0582D34B50DF}"/>
    <cellStyle name="40% - Accent1 4 18" xfId="17301" xr:uid="{1CA24398-91E9-4E7D-B969-CA77E5D102C8}"/>
    <cellStyle name="40% - Accent1 4 19" xfId="17302" xr:uid="{8AB2D0A7-04C1-49B2-BAD3-F42FD6C9A88E}"/>
    <cellStyle name="40% - Accent1 4 2" xfId="17303" xr:uid="{74AEE4A7-DEEE-4619-81EF-9CB2BD07B18B}"/>
    <cellStyle name="40% - Accent1 4 2 10" xfId="17304" xr:uid="{551782B8-30C9-405D-8229-83F872856E7B}"/>
    <cellStyle name="40% - Accent1 4 2 10 2" xfId="17305" xr:uid="{15347E6B-CC98-4332-B57D-F0FBDF14DA77}"/>
    <cellStyle name="40% - Accent1 4 2 10 2 2" xfId="17306" xr:uid="{4462B247-FA83-4133-B4D0-11D6B7491DE1}"/>
    <cellStyle name="40% - Accent1 4 2 10 2 2 2" xfId="17307" xr:uid="{AAE5496D-BFFB-4BF9-8576-B69CB3D53621}"/>
    <cellStyle name="40% - Accent1 4 2 10 2 2 2 2" xfId="17308" xr:uid="{85DAE63E-F2D7-49B9-A334-E2EBB14490E7}"/>
    <cellStyle name="40% - Accent1 4 2 10 2 2 3" xfId="17309" xr:uid="{A7C43444-D2FD-447B-902A-6AD3F1CA78FB}"/>
    <cellStyle name="40% - Accent1 4 2 10 2 3" xfId="17310" xr:uid="{EC61BB53-F727-4183-A308-498CAE855D37}"/>
    <cellStyle name="40% - Accent1 4 2 10 2 3 2" xfId="17311" xr:uid="{32473DDC-DF33-4D2C-A216-7AD07ABB702C}"/>
    <cellStyle name="40% - Accent1 4 2 10 2 4" xfId="17312" xr:uid="{BE46D2EF-58F0-4B76-9087-705C5C1BD852}"/>
    <cellStyle name="40% - Accent1 4 2 10 3" xfId="17313" xr:uid="{5A87A05D-2345-4061-B740-7845232F8DFD}"/>
    <cellStyle name="40% - Accent1 4 2 10 3 2" xfId="17314" xr:uid="{2C672F7C-B9BD-44FA-A2F0-C0E9DC9732A9}"/>
    <cellStyle name="40% - Accent1 4 2 10 3 2 2" xfId="17315" xr:uid="{DBD8BB05-170C-48A8-9384-D82E06AAA193}"/>
    <cellStyle name="40% - Accent1 4 2 10 3 3" xfId="17316" xr:uid="{4A43F028-A12E-4CCC-9F23-8ADFE3FFB4B7}"/>
    <cellStyle name="40% - Accent1 4 2 10 4" xfId="17317" xr:uid="{FF51C400-AA8C-4EE1-9CFA-692EB06B3EEE}"/>
    <cellStyle name="40% - Accent1 4 2 10 4 2" xfId="17318" xr:uid="{D0DBFB67-B780-40AE-8A76-D650EA6FB030}"/>
    <cellStyle name="40% - Accent1 4 2 10 5" xfId="17319" xr:uid="{885CA529-74AD-4D7D-B108-8DE95DED5B1D}"/>
    <cellStyle name="40% - Accent1 4 2 11" xfId="17320" xr:uid="{1D44D9FF-BE20-4B11-88DB-9821847CBF12}"/>
    <cellStyle name="40% - Accent1 4 2 11 2" xfId="17321" xr:uid="{BD504E9A-40B0-4649-B536-928244D4034F}"/>
    <cellStyle name="40% - Accent1 4 2 11 2 2" xfId="17322" xr:uid="{AB5BB4C7-06EF-4FC4-8A99-DC03724967B2}"/>
    <cellStyle name="40% - Accent1 4 2 11 2 2 2" xfId="17323" xr:uid="{0FC3215F-51D3-4C00-A7FE-6B00F7D16E42}"/>
    <cellStyle name="40% - Accent1 4 2 11 2 2 2 2" xfId="17324" xr:uid="{6BDC020C-7CAE-4A1C-A545-6F4E9EFD39CB}"/>
    <cellStyle name="40% - Accent1 4 2 11 2 2 3" xfId="17325" xr:uid="{990FEA04-828D-474A-82D6-BA04A36D077B}"/>
    <cellStyle name="40% - Accent1 4 2 11 2 3" xfId="17326" xr:uid="{06495B19-9550-49A1-B365-BB56446305F4}"/>
    <cellStyle name="40% - Accent1 4 2 11 2 3 2" xfId="17327" xr:uid="{7C8A3F3F-625E-4187-9B5A-40707052EB71}"/>
    <cellStyle name="40% - Accent1 4 2 11 2 4" xfId="17328" xr:uid="{E65F8EEC-0535-4090-A97D-EBEB352C8BE8}"/>
    <cellStyle name="40% - Accent1 4 2 11 3" xfId="17329" xr:uid="{CFC0AFCE-234A-47CE-9641-1A9DDF2DA2BA}"/>
    <cellStyle name="40% - Accent1 4 2 11 3 2" xfId="17330" xr:uid="{36E4B5EF-7306-4C74-8827-DC000E17074C}"/>
    <cellStyle name="40% - Accent1 4 2 11 3 2 2" xfId="17331" xr:uid="{4014A13F-EDF9-4DC1-B9E6-F53E832A1443}"/>
    <cellStyle name="40% - Accent1 4 2 11 3 3" xfId="17332" xr:uid="{E4AA911D-76DB-481A-9F31-BEE25BAA80DD}"/>
    <cellStyle name="40% - Accent1 4 2 11 4" xfId="17333" xr:uid="{EB4B5C92-271F-4C45-B89F-2D05A314031B}"/>
    <cellStyle name="40% - Accent1 4 2 11 4 2" xfId="17334" xr:uid="{764CEF64-E07D-4FF3-9D6A-C51F61C81978}"/>
    <cellStyle name="40% - Accent1 4 2 11 5" xfId="17335" xr:uid="{20ECDC12-BA1E-4572-9F39-C903E46A9A54}"/>
    <cellStyle name="40% - Accent1 4 2 12" xfId="17336" xr:uid="{147AC267-EC83-4553-BDF9-2C1103D5DD2C}"/>
    <cellStyle name="40% - Accent1 4 2 12 2" xfId="17337" xr:uid="{DD36E942-5F7E-4396-8176-6173A2A9AAFE}"/>
    <cellStyle name="40% - Accent1 4 2 12 2 2" xfId="17338" xr:uid="{AA5567E3-7B7F-4C2B-968C-0519362C4714}"/>
    <cellStyle name="40% - Accent1 4 2 12 2 2 2" xfId="17339" xr:uid="{A35D94AF-2D05-4888-AB12-CD1428C0A7AC}"/>
    <cellStyle name="40% - Accent1 4 2 12 2 3" xfId="17340" xr:uid="{15BE8EAC-6ECF-49E1-AF53-EBC24AB81B31}"/>
    <cellStyle name="40% - Accent1 4 2 12 3" xfId="17341" xr:uid="{9F0324F9-E040-4B6C-9E66-217B10DE9090}"/>
    <cellStyle name="40% - Accent1 4 2 12 3 2" xfId="17342" xr:uid="{9D061337-6A6D-4398-AF02-52973A2A1BE5}"/>
    <cellStyle name="40% - Accent1 4 2 12 4" xfId="17343" xr:uid="{7CEFD038-019D-4290-9ACB-BCFCE488DEA6}"/>
    <cellStyle name="40% - Accent1 4 2 13" xfId="17344" xr:uid="{74CAE2E7-B013-4F9C-B87E-B97871A70745}"/>
    <cellStyle name="40% - Accent1 4 2 13 2" xfId="17345" xr:uid="{743B7BB3-FE93-4C1B-AB44-8DC2AC73F4F3}"/>
    <cellStyle name="40% - Accent1 4 2 13 2 2" xfId="17346" xr:uid="{D6126299-BE4D-4AB6-AA70-96E2A82817F8}"/>
    <cellStyle name="40% - Accent1 4 2 13 3" xfId="17347" xr:uid="{DF526620-8D8C-4EA9-9F06-8E22ABFBEC3E}"/>
    <cellStyle name="40% - Accent1 4 2 14" xfId="17348" xr:uid="{1276F894-8493-422A-B82C-D57951F79863}"/>
    <cellStyle name="40% - Accent1 4 2 14 2" xfId="17349" xr:uid="{3FC821E3-DD29-4E6A-AFB5-5B2CCF0671E7}"/>
    <cellStyle name="40% - Accent1 4 2 15" xfId="17350" xr:uid="{425E32D5-E2E6-47B2-A5A5-D545C7ECC53F}"/>
    <cellStyle name="40% - Accent1 4 2 15 2" xfId="17351" xr:uid="{F8BC5D00-DA7E-462A-A918-E3849E7C42C4}"/>
    <cellStyle name="40% - Accent1 4 2 16" xfId="17352" xr:uid="{ADFF7032-6BE1-403D-A4F4-DA98FC911337}"/>
    <cellStyle name="40% - Accent1 4 2 17" xfId="17353" xr:uid="{994F48C6-6382-461D-B387-0E24A41C8E9F}"/>
    <cellStyle name="40% - Accent1 4 2 2" xfId="17354" xr:uid="{C71B770B-B252-4EE9-8BBE-0C84AE0513E3}"/>
    <cellStyle name="40% - Accent1 4 2 2 10" xfId="17355" xr:uid="{FB4E8003-1572-4E14-931E-FAD882F17056}"/>
    <cellStyle name="40% - Accent1 4 2 2 2" xfId="17356" xr:uid="{866A328C-0DC5-4DB5-84C4-019F9AB36E7A}"/>
    <cellStyle name="40% - Accent1 4 2 2 2 2" xfId="17357" xr:uid="{3FC960C4-F2A1-438E-891F-F8BC07BA3537}"/>
    <cellStyle name="40% - Accent1 4 2 2 2 2 2" xfId="17358" xr:uid="{E2B03C27-3958-4EAD-A502-A924EB83F6CF}"/>
    <cellStyle name="40% - Accent1 4 2 2 2 2 2 2" xfId="17359" xr:uid="{F234771A-9CEC-4EAC-835E-C5ABE620F29E}"/>
    <cellStyle name="40% - Accent1 4 2 2 2 2 2 2 2" xfId="17360" xr:uid="{F94E822C-D7E9-46C5-8996-04AFD92629D0}"/>
    <cellStyle name="40% - Accent1 4 2 2 2 2 2 2 2 2" xfId="17361" xr:uid="{46D9BCCC-3AA3-474F-8284-12ADC2A381FD}"/>
    <cellStyle name="40% - Accent1 4 2 2 2 2 2 2 3" xfId="17362" xr:uid="{6DEFA7D4-9351-4BCE-8190-90184BBE8D9A}"/>
    <cellStyle name="40% - Accent1 4 2 2 2 2 2 3" xfId="17363" xr:uid="{9105FFDA-3B3D-4941-960A-EC47FD899631}"/>
    <cellStyle name="40% - Accent1 4 2 2 2 2 2 3 2" xfId="17364" xr:uid="{5A6D7534-6D6C-4AC4-9B37-F85DD835973A}"/>
    <cellStyle name="40% - Accent1 4 2 2 2 2 2 4" xfId="17365" xr:uid="{E1BDE979-D3D6-4F4E-981E-B36CCE690CBA}"/>
    <cellStyle name="40% - Accent1 4 2 2 2 2 2 4 2" xfId="17366" xr:uid="{94781BF0-955E-4C16-BBE8-6345525E4C59}"/>
    <cellStyle name="40% - Accent1 4 2 2 2 2 2 5" xfId="17367" xr:uid="{CD184122-29F1-42C8-B168-82985A11B4EB}"/>
    <cellStyle name="40% - Accent1 4 2 2 2 2 2 6" xfId="17368" xr:uid="{CB894827-15F5-4D39-B176-0479526BA857}"/>
    <cellStyle name="40% - Accent1 4 2 2 2 2 3" xfId="17369" xr:uid="{5CECFE4D-5030-47BE-A7F0-4C922B7C0FE9}"/>
    <cellStyle name="40% - Accent1 4 2 2 2 2 3 2" xfId="17370" xr:uid="{3D2D914D-8AED-464F-946D-72EB0384DED1}"/>
    <cellStyle name="40% - Accent1 4 2 2 2 2 3 2 2" xfId="17371" xr:uid="{C5AD4D0E-624B-4867-97F2-DD6A4F11667F}"/>
    <cellStyle name="40% - Accent1 4 2 2 2 2 3 3" xfId="17372" xr:uid="{62F63FA3-D3D4-482D-8035-6BFD55152D31}"/>
    <cellStyle name="40% - Accent1 4 2 2 2 2 4" xfId="17373" xr:uid="{3FE94F07-CC71-4C11-9211-4845D71EC06A}"/>
    <cellStyle name="40% - Accent1 4 2 2 2 2 4 2" xfId="17374" xr:uid="{E9B47EBF-0906-443F-BB7A-542D5A40FDF0}"/>
    <cellStyle name="40% - Accent1 4 2 2 2 2 5" xfId="17375" xr:uid="{E0312D24-EE3F-438F-9B7A-D1AEB2EDA912}"/>
    <cellStyle name="40% - Accent1 4 2 2 2 2 5 2" xfId="17376" xr:uid="{DB7EF2F9-A29F-4805-A2E6-D511B1CEE8DF}"/>
    <cellStyle name="40% - Accent1 4 2 2 2 2 6" xfId="17377" xr:uid="{F63DD046-46C2-4037-8C0A-12BB55F24042}"/>
    <cellStyle name="40% - Accent1 4 2 2 2 2 7" xfId="17378" xr:uid="{1A088BE9-A477-4389-AC2A-5C7A926F3957}"/>
    <cellStyle name="40% - Accent1 4 2 2 2 3" xfId="17379" xr:uid="{C9FEC6D9-06EE-4338-91EB-BA2614AB7C02}"/>
    <cellStyle name="40% - Accent1 4 2 2 2 3 2" xfId="17380" xr:uid="{5F5064E0-1536-4769-BF6A-AF2D7ADADA4E}"/>
    <cellStyle name="40% - Accent1 4 2 2 2 3 2 2" xfId="17381" xr:uid="{BE549B74-95BF-40C6-B24D-ACDC603D5068}"/>
    <cellStyle name="40% - Accent1 4 2 2 2 3 2 2 2" xfId="17382" xr:uid="{1E7AF8B5-38E5-4FB1-B36D-AC99E8D55158}"/>
    <cellStyle name="40% - Accent1 4 2 2 2 3 2 3" xfId="17383" xr:uid="{E39F58D8-46EC-4A52-8F79-4DFFC1077173}"/>
    <cellStyle name="40% - Accent1 4 2 2 2 3 3" xfId="17384" xr:uid="{20EDFD65-B9B0-4BBD-9B90-515AF1944C94}"/>
    <cellStyle name="40% - Accent1 4 2 2 2 3 3 2" xfId="17385" xr:uid="{10BC7D4C-A433-4A0F-A3FE-DF2B038657F7}"/>
    <cellStyle name="40% - Accent1 4 2 2 2 3 4" xfId="17386" xr:uid="{F20B9009-C549-4580-A29C-400F546EBA4F}"/>
    <cellStyle name="40% - Accent1 4 2 2 2 3 4 2" xfId="17387" xr:uid="{30FBE675-8FB6-4968-A713-083D4800DC6B}"/>
    <cellStyle name="40% - Accent1 4 2 2 2 3 5" xfId="17388" xr:uid="{9CCECCCD-8E86-46B8-89DD-5B930F408293}"/>
    <cellStyle name="40% - Accent1 4 2 2 2 3 6" xfId="17389" xr:uid="{55BBCDF9-EE03-4203-8497-3BD40725C808}"/>
    <cellStyle name="40% - Accent1 4 2 2 2 4" xfId="17390" xr:uid="{B1835C73-B5D3-409E-A7B9-2D7AB477D300}"/>
    <cellStyle name="40% - Accent1 4 2 2 2 4 2" xfId="17391" xr:uid="{FA42019F-3106-475C-9E03-5904165EC577}"/>
    <cellStyle name="40% - Accent1 4 2 2 2 4 2 2" xfId="17392" xr:uid="{8EFA185F-1B9D-41C7-9D67-D3A80B841031}"/>
    <cellStyle name="40% - Accent1 4 2 2 2 4 3" xfId="17393" xr:uid="{D977ECA7-22EE-4680-91CA-2D6F1B66B2C8}"/>
    <cellStyle name="40% - Accent1 4 2 2 2 5" xfId="17394" xr:uid="{8082163D-5CDF-4D67-913A-CA3236A27053}"/>
    <cellStyle name="40% - Accent1 4 2 2 2 5 2" xfId="17395" xr:uid="{F4A7E619-0C16-4CD0-B985-54385F76FA95}"/>
    <cellStyle name="40% - Accent1 4 2 2 2 6" xfId="17396" xr:uid="{883867BA-E50A-4F47-AC67-14BE9CDFDE57}"/>
    <cellStyle name="40% - Accent1 4 2 2 2 6 2" xfId="17397" xr:uid="{7AF2DB00-59C0-4889-BDD7-F96975691F6F}"/>
    <cellStyle name="40% - Accent1 4 2 2 2 7" xfId="17398" xr:uid="{8AE3F25B-BD1C-42D5-A02E-4FE41DA36508}"/>
    <cellStyle name="40% - Accent1 4 2 2 2 8" xfId="17399" xr:uid="{AC6D9E30-4A56-4D3A-8271-D04F510998CB}"/>
    <cellStyle name="40% - Accent1 4 2 2 3" xfId="17400" xr:uid="{52C3C910-A284-44F8-BAFC-053700D18513}"/>
    <cellStyle name="40% - Accent1 4 2 2 3 2" xfId="17401" xr:uid="{8E38D18C-EE6F-4474-84AA-D18D8B7C5E93}"/>
    <cellStyle name="40% - Accent1 4 2 2 3 2 2" xfId="17402" xr:uid="{406F2C89-AB2B-402B-9F59-C92A40D17BA9}"/>
    <cellStyle name="40% - Accent1 4 2 2 3 2 2 2" xfId="17403" xr:uid="{333B0D8A-9367-4410-8A3B-AE76D06EF1EF}"/>
    <cellStyle name="40% - Accent1 4 2 2 3 2 2 2 2" xfId="17404" xr:uid="{CB2811DA-2A7D-4609-A05A-94D6D0350E90}"/>
    <cellStyle name="40% - Accent1 4 2 2 3 2 2 3" xfId="17405" xr:uid="{5106A7EB-84A5-4D96-8564-D81EF413B17E}"/>
    <cellStyle name="40% - Accent1 4 2 2 3 2 3" xfId="17406" xr:uid="{863B9A9D-76F7-4663-BB69-5BA9C7212D6F}"/>
    <cellStyle name="40% - Accent1 4 2 2 3 2 3 2" xfId="17407" xr:uid="{15ED6176-EFC9-4569-AB7C-8B49AD80BB74}"/>
    <cellStyle name="40% - Accent1 4 2 2 3 2 4" xfId="17408" xr:uid="{55E7ADBE-204E-456F-86B1-F1F475081019}"/>
    <cellStyle name="40% - Accent1 4 2 2 3 2 4 2" xfId="17409" xr:uid="{8D14FE90-A78B-464C-911F-9FAC0CD1C114}"/>
    <cellStyle name="40% - Accent1 4 2 2 3 2 5" xfId="17410" xr:uid="{8631ECE9-5F83-46EE-9B2E-EF926EE88E2A}"/>
    <cellStyle name="40% - Accent1 4 2 2 3 2 6" xfId="17411" xr:uid="{31C89E13-D7AC-4C6C-B09F-4C76DADFAEA9}"/>
    <cellStyle name="40% - Accent1 4 2 2 3 3" xfId="17412" xr:uid="{BC5B7FBA-7C1D-4EB0-BB7A-3299FDAE8679}"/>
    <cellStyle name="40% - Accent1 4 2 2 3 3 2" xfId="17413" xr:uid="{9B1D494D-10BC-46A4-9029-23A4C99389DB}"/>
    <cellStyle name="40% - Accent1 4 2 2 3 3 2 2" xfId="17414" xr:uid="{281F7F4F-CAF3-4E63-8FEE-BCDBF6255EAC}"/>
    <cellStyle name="40% - Accent1 4 2 2 3 3 3" xfId="17415" xr:uid="{8434BED0-F713-4F9A-974A-74E9D96811CB}"/>
    <cellStyle name="40% - Accent1 4 2 2 3 4" xfId="17416" xr:uid="{79191CE2-57B9-40F4-AC80-4C3D3C9D04BA}"/>
    <cellStyle name="40% - Accent1 4 2 2 3 4 2" xfId="17417" xr:uid="{9E4FA678-28AE-481C-A48B-EAF1B8C77260}"/>
    <cellStyle name="40% - Accent1 4 2 2 3 5" xfId="17418" xr:uid="{00749F09-3E51-4D60-A8C0-986FAD3F6F25}"/>
    <cellStyle name="40% - Accent1 4 2 2 3 5 2" xfId="17419" xr:uid="{5CFA1D6C-158E-4827-B41D-8C30138FB8FB}"/>
    <cellStyle name="40% - Accent1 4 2 2 3 6" xfId="17420" xr:uid="{D85298C1-5BB5-463B-A812-587FFFE78F27}"/>
    <cellStyle name="40% - Accent1 4 2 2 3 7" xfId="17421" xr:uid="{7B98CBAA-9CB6-4628-8406-5F7F498BBE65}"/>
    <cellStyle name="40% - Accent1 4 2 2 4" xfId="17422" xr:uid="{7A90CE18-DA88-4D28-BC01-3B73C6D05C9B}"/>
    <cellStyle name="40% - Accent1 4 2 2 4 2" xfId="17423" xr:uid="{71AC47D1-0F57-45C3-9B02-02E184DB87B2}"/>
    <cellStyle name="40% - Accent1 4 2 2 4 2 2" xfId="17424" xr:uid="{1D5A2A7D-D5F7-4D93-A814-F6851D4F1825}"/>
    <cellStyle name="40% - Accent1 4 2 2 4 2 2 2" xfId="17425" xr:uid="{E66E4654-DCA1-462E-ABA8-1599EEB90856}"/>
    <cellStyle name="40% - Accent1 4 2 2 4 2 2 2 2" xfId="17426" xr:uid="{82B1F87D-F685-4B38-955F-20503A110674}"/>
    <cellStyle name="40% - Accent1 4 2 2 4 2 2 3" xfId="17427" xr:uid="{F9A1F28D-ED9D-427F-9BB3-E3CF96D760C9}"/>
    <cellStyle name="40% - Accent1 4 2 2 4 2 3" xfId="17428" xr:uid="{972272D9-ED89-4F58-9458-4A20B0EA4865}"/>
    <cellStyle name="40% - Accent1 4 2 2 4 2 3 2" xfId="17429" xr:uid="{F2904070-1BC0-4F43-A886-06D40D47A69E}"/>
    <cellStyle name="40% - Accent1 4 2 2 4 2 4" xfId="17430" xr:uid="{C5C27530-ED7D-4CEC-B743-B9E48CDE9106}"/>
    <cellStyle name="40% - Accent1 4 2 2 4 3" xfId="17431" xr:uid="{CAEE79CB-BECC-4990-8D10-98AA33B6EA40}"/>
    <cellStyle name="40% - Accent1 4 2 2 4 3 2" xfId="17432" xr:uid="{B888CD0C-6800-4EBB-8763-4FC2C54E70BA}"/>
    <cellStyle name="40% - Accent1 4 2 2 4 3 2 2" xfId="17433" xr:uid="{0A72D73E-1B74-42FB-9597-E18ED2069F06}"/>
    <cellStyle name="40% - Accent1 4 2 2 4 3 3" xfId="17434" xr:uid="{808FC971-6CE9-4481-B19D-ED389527A7DE}"/>
    <cellStyle name="40% - Accent1 4 2 2 4 4" xfId="17435" xr:uid="{A21A53B5-1114-4E2F-9457-861B4D8E4CB3}"/>
    <cellStyle name="40% - Accent1 4 2 2 4 4 2" xfId="17436" xr:uid="{D0C9F47B-03F2-4EDD-A7B4-C7DAA5AFFA5C}"/>
    <cellStyle name="40% - Accent1 4 2 2 4 5" xfId="17437" xr:uid="{12B123B8-596E-487C-A07D-F368FD9B704C}"/>
    <cellStyle name="40% - Accent1 4 2 2 4 5 2" xfId="17438" xr:uid="{50E60A75-46B8-41DF-B606-6A0E4CB39925}"/>
    <cellStyle name="40% - Accent1 4 2 2 4 6" xfId="17439" xr:uid="{7E7DF63A-8BBD-4155-B386-537A5A0AEDC2}"/>
    <cellStyle name="40% - Accent1 4 2 2 4 7" xfId="17440" xr:uid="{CF501907-93CF-41E9-9C79-5553A310E2A4}"/>
    <cellStyle name="40% - Accent1 4 2 2 5" xfId="17441" xr:uid="{1BDA79EF-3451-4723-A1B3-676EAF4AC98C}"/>
    <cellStyle name="40% - Accent1 4 2 2 5 2" xfId="17442" xr:uid="{C893F546-2CB2-4761-8B05-EC043567FFBC}"/>
    <cellStyle name="40% - Accent1 4 2 2 5 2 2" xfId="17443" xr:uid="{CB09C8F9-30EB-48A9-9106-F9C77855E9FC}"/>
    <cellStyle name="40% - Accent1 4 2 2 5 2 2 2" xfId="17444" xr:uid="{DD7D3255-971C-4DDE-BDB9-DF2FD077C35A}"/>
    <cellStyle name="40% - Accent1 4 2 2 5 2 3" xfId="17445" xr:uid="{5E1F70E6-372F-41AA-BA77-3227F0DEC453}"/>
    <cellStyle name="40% - Accent1 4 2 2 5 3" xfId="17446" xr:uid="{BF3FE478-C9B0-4471-BBAC-218462475C57}"/>
    <cellStyle name="40% - Accent1 4 2 2 5 3 2" xfId="17447" xr:uid="{9BA217F2-4E1C-48D3-8664-C5EC1A75DAA2}"/>
    <cellStyle name="40% - Accent1 4 2 2 5 4" xfId="17448" xr:uid="{6389D278-BD33-4C3A-8655-3469A622C920}"/>
    <cellStyle name="40% - Accent1 4 2 2 6" xfId="17449" xr:uid="{C07A5919-8B37-4D6B-9090-BD2B966B0271}"/>
    <cellStyle name="40% - Accent1 4 2 2 6 2" xfId="17450" xr:uid="{AAB5BC0B-5B2E-48C9-8E16-9D0177F68024}"/>
    <cellStyle name="40% - Accent1 4 2 2 6 2 2" xfId="17451" xr:uid="{59FBC06F-037D-4BAA-BB29-1C5135312DD0}"/>
    <cellStyle name="40% - Accent1 4 2 2 6 3" xfId="17452" xr:uid="{90B087B7-AD00-4AC1-98ED-537EC7BDDC56}"/>
    <cellStyle name="40% - Accent1 4 2 2 7" xfId="17453" xr:uid="{4714AEF7-CE98-4730-B165-E0292EC6A4A4}"/>
    <cellStyle name="40% - Accent1 4 2 2 7 2" xfId="17454" xr:uid="{501A8063-C90C-4647-B351-0CCE974CC5E9}"/>
    <cellStyle name="40% - Accent1 4 2 2 8" xfId="17455" xr:uid="{A7DF64A4-9AA8-4F51-BD5C-5ABAA8439915}"/>
    <cellStyle name="40% - Accent1 4 2 2 8 2" xfId="17456" xr:uid="{BE5C11CC-E929-46E2-9D28-4DBFFFF76135}"/>
    <cellStyle name="40% - Accent1 4 2 2 9" xfId="17457" xr:uid="{6A2A0B3E-1934-47CC-BF68-F84511323D97}"/>
    <cellStyle name="40% - Accent1 4 2 2_Asset Register (new)" xfId="17458" xr:uid="{4407066F-F52C-455B-B51F-7C7C3433A6E3}"/>
    <cellStyle name="40% - Accent1 4 2 3" xfId="17459" xr:uid="{368B6CB4-E869-4123-AD90-9ACD579B959F}"/>
    <cellStyle name="40% - Accent1 4 2 3 2" xfId="17460" xr:uid="{4575D132-5159-4FD4-8694-148B1581AAAF}"/>
    <cellStyle name="40% - Accent1 4 2 3 2 2" xfId="17461" xr:uid="{DEBB63B4-4006-40CE-805F-AE5075EA23D2}"/>
    <cellStyle name="40% - Accent1 4 2 3 2 2 2" xfId="17462" xr:uid="{0B3E7864-D506-4146-BDD2-14FC7F9FBFD9}"/>
    <cellStyle name="40% - Accent1 4 2 3 2 2 2 2" xfId="17463" xr:uid="{39BD4276-2680-440B-A0B8-28034CC7EFAC}"/>
    <cellStyle name="40% - Accent1 4 2 3 2 2 2 2 2" xfId="17464" xr:uid="{D8011998-D928-4580-B959-337B7CC3CAEC}"/>
    <cellStyle name="40% - Accent1 4 2 3 2 2 2 3" xfId="17465" xr:uid="{3F9FC0CF-0925-4D8F-9D04-B5A0E14754CD}"/>
    <cellStyle name="40% - Accent1 4 2 3 2 2 3" xfId="17466" xr:uid="{8D7F8CF7-529D-485D-A861-36C7E172FE22}"/>
    <cellStyle name="40% - Accent1 4 2 3 2 2 3 2" xfId="17467" xr:uid="{E295AF92-86AB-4CB0-A5CF-E15E25BD1C80}"/>
    <cellStyle name="40% - Accent1 4 2 3 2 2 4" xfId="17468" xr:uid="{EC8257AE-532F-452E-9DF8-7A338C45002D}"/>
    <cellStyle name="40% - Accent1 4 2 3 2 2 4 2" xfId="17469" xr:uid="{9F0472FA-7055-4CA0-96CD-354E492D8980}"/>
    <cellStyle name="40% - Accent1 4 2 3 2 2 5" xfId="17470" xr:uid="{30DD3E2F-C752-4E32-944B-6403438767EA}"/>
    <cellStyle name="40% - Accent1 4 2 3 2 2 6" xfId="17471" xr:uid="{D8F7032F-B704-40D2-8E1C-79F23DD40E37}"/>
    <cellStyle name="40% - Accent1 4 2 3 2 3" xfId="17472" xr:uid="{A669F330-0D36-4BA4-806C-ABEFE2613531}"/>
    <cellStyle name="40% - Accent1 4 2 3 2 3 2" xfId="17473" xr:uid="{A6D5FCC0-127A-4172-91FE-3BEF8AF23F17}"/>
    <cellStyle name="40% - Accent1 4 2 3 2 3 2 2" xfId="17474" xr:uid="{393C959A-ED77-480E-8E22-BD818B8B3A45}"/>
    <cellStyle name="40% - Accent1 4 2 3 2 3 3" xfId="17475" xr:uid="{D5E43B25-AC05-4739-BDC2-82BAC9054581}"/>
    <cellStyle name="40% - Accent1 4 2 3 2 4" xfId="17476" xr:uid="{4CEF004B-3833-4B5D-B7B7-CDE07D304F07}"/>
    <cellStyle name="40% - Accent1 4 2 3 2 4 2" xfId="17477" xr:uid="{3E7D9AFD-A8CE-4786-98D1-8C9BB1F9AA43}"/>
    <cellStyle name="40% - Accent1 4 2 3 2 5" xfId="17478" xr:uid="{61DE7AA8-306D-43E9-AC2D-5672862EB5DF}"/>
    <cellStyle name="40% - Accent1 4 2 3 2 5 2" xfId="17479" xr:uid="{B36ED4D8-69B8-4D31-91C5-8503A440563A}"/>
    <cellStyle name="40% - Accent1 4 2 3 2 6" xfId="17480" xr:uid="{A5B8934E-8B2C-4AE2-8CF1-E7854F7AD676}"/>
    <cellStyle name="40% - Accent1 4 2 3 2 7" xfId="17481" xr:uid="{21EFBC63-0863-44FA-A23E-733DA3247DA3}"/>
    <cellStyle name="40% - Accent1 4 2 3 3" xfId="17482" xr:uid="{5002B296-82B0-4405-9BF3-B46765D8B25F}"/>
    <cellStyle name="40% - Accent1 4 2 3 3 2" xfId="17483" xr:uid="{3C3A46B8-1EE4-40A0-8D0B-CA2537361D9A}"/>
    <cellStyle name="40% - Accent1 4 2 3 3 2 2" xfId="17484" xr:uid="{CBE2EF15-2DD7-4635-ABC5-71EE22736246}"/>
    <cellStyle name="40% - Accent1 4 2 3 3 2 2 2" xfId="17485" xr:uid="{1BB3A395-A742-4031-B9CF-A23F0B6AB4B3}"/>
    <cellStyle name="40% - Accent1 4 2 3 3 2 3" xfId="17486" xr:uid="{FD6418B1-648E-4D2F-9997-D1ACFEEB484E}"/>
    <cellStyle name="40% - Accent1 4 2 3 3 3" xfId="17487" xr:uid="{F8E424B7-1043-4B52-8849-6810499117FC}"/>
    <cellStyle name="40% - Accent1 4 2 3 3 3 2" xfId="17488" xr:uid="{C53144A3-15EA-41A4-B014-31FBC347B388}"/>
    <cellStyle name="40% - Accent1 4 2 3 3 4" xfId="17489" xr:uid="{83477252-1094-41E3-B58B-7571716E4A99}"/>
    <cellStyle name="40% - Accent1 4 2 3 3 4 2" xfId="17490" xr:uid="{D5A2BC81-DF1F-44E0-85BC-2B29C61429D6}"/>
    <cellStyle name="40% - Accent1 4 2 3 3 5" xfId="17491" xr:uid="{0E17BC83-6B21-45FE-A76C-6B7644B36EDE}"/>
    <cellStyle name="40% - Accent1 4 2 3 3 6" xfId="17492" xr:uid="{53889B30-0435-4BDE-8063-CF1E647FDC1A}"/>
    <cellStyle name="40% - Accent1 4 2 3 4" xfId="17493" xr:uid="{E9DEF225-D22E-4B1F-8552-5806456EE31B}"/>
    <cellStyle name="40% - Accent1 4 2 3 4 2" xfId="17494" xr:uid="{57E7CED4-235B-48F1-B8E1-273DE308C6E6}"/>
    <cellStyle name="40% - Accent1 4 2 3 4 2 2" xfId="17495" xr:uid="{CF962508-75F2-4D62-B1DF-BEC8FAFC2F0C}"/>
    <cellStyle name="40% - Accent1 4 2 3 4 3" xfId="17496" xr:uid="{D63A4B72-5425-4254-9467-120A3FA5A2BA}"/>
    <cellStyle name="40% - Accent1 4 2 3 5" xfId="17497" xr:uid="{B715FD4F-7F93-45F6-B2ED-DB4BE782EFBC}"/>
    <cellStyle name="40% - Accent1 4 2 3 5 2" xfId="17498" xr:uid="{F1C50ED7-EDA8-441B-BA85-E29356A4AB52}"/>
    <cellStyle name="40% - Accent1 4 2 3 6" xfId="17499" xr:uid="{FBC0B0B3-4412-48D0-AB82-B3301809A867}"/>
    <cellStyle name="40% - Accent1 4 2 3 6 2" xfId="17500" xr:uid="{A1093297-37EE-4F8B-81D7-1E94CAEF129D}"/>
    <cellStyle name="40% - Accent1 4 2 3 7" xfId="17501" xr:uid="{2B0585F0-D994-426E-8FF0-127FB7862571}"/>
    <cellStyle name="40% - Accent1 4 2 3 8" xfId="17502" xr:uid="{83013206-D8A2-4A38-B785-EA36E706CA76}"/>
    <cellStyle name="40% - Accent1 4 2 4" xfId="17503" xr:uid="{348E7D99-FD82-400B-99C4-C0695937D46C}"/>
    <cellStyle name="40% - Accent1 4 2 4 2" xfId="17504" xr:uid="{E3BF4AB2-414B-485E-AF74-E03B5B831B18}"/>
    <cellStyle name="40% - Accent1 4 2 4 2 2" xfId="17505" xr:uid="{01F6F679-4BE5-4CF5-A32B-B9B6638104D6}"/>
    <cellStyle name="40% - Accent1 4 2 4 2 2 2" xfId="17506" xr:uid="{CB6B7300-A045-4A8F-9A1E-358CBBF833C3}"/>
    <cellStyle name="40% - Accent1 4 2 4 2 2 2 2" xfId="17507" xr:uid="{73C594E8-A832-4209-A979-7B6E55D0306E}"/>
    <cellStyle name="40% - Accent1 4 2 4 2 2 3" xfId="17508" xr:uid="{61961149-0805-4E57-B810-36843C6DC5DC}"/>
    <cellStyle name="40% - Accent1 4 2 4 2 3" xfId="17509" xr:uid="{DA3BA260-B5A1-421F-ADA7-ADB3813B22B5}"/>
    <cellStyle name="40% - Accent1 4 2 4 2 3 2" xfId="17510" xr:uid="{F8639396-F391-40A9-B316-ED4BD117D138}"/>
    <cellStyle name="40% - Accent1 4 2 4 2 4" xfId="17511" xr:uid="{87A35B3E-7F54-4EE2-B21A-9D2764B3C83D}"/>
    <cellStyle name="40% - Accent1 4 2 4 2 4 2" xfId="17512" xr:uid="{1439FDD9-C7F4-4EB1-B7C5-CB2E936264F4}"/>
    <cellStyle name="40% - Accent1 4 2 4 2 5" xfId="17513" xr:uid="{D2E6B5CE-1071-4B14-BE62-CEDCA3033379}"/>
    <cellStyle name="40% - Accent1 4 2 4 2 6" xfId="17514" xr:uid="{D870CC3A-FBD9-4574-96F8-8A5A11B52EB8}"/>
    <cellStyle name="40% - Accent1 4 2 4 3" xfId="17515" xr:uid="{07C961AD-6839-40CB-B8F8-44C71ABA9620}"/>
    <cellStyle name="40% - Accent1 4 2 4 3 2" xfId="17516" xr:uid="{F9B2DEB6-BB77-4F36-817C-595C84B505B3}"/>
    <cellStyle name="40% - Accent1 4 2 4 3 2 2" xfId="17517" xr:uid="{CF173D08-F0AD-4A9C-8672-97115D77D47D}"/>
    <cellStyle name="40% - Accent1 4 2 4 3 3" xfId="17518" xr:uid="{75F7CB6A-5909-4CD2-A5A9-B886556C2718}"/>
    <cellStyle name="40% - Accent1 4 2 4 4" xfId="17519" xr:uid="{E60F0E9B-6FBB-46A3-88F1-0F6B820B2243}"/>
    <cellStyle name="40% - Accent1 4 2 4 4 2" xfId="17520" xr:uid="{B3F47EE7-C263-421B-BA38-12DC8300B79D}"/>
    <cellStyle name="40% - Accent1 4 2 4 5" xfId="17521" xr:uid="{213F7D12-9032-4795-9553-05BB7A8263A1}"/>
    <cellStyle name="40% - Accent1 4 2 4 5 2" xfId="17522" xr:uid="{6D69795D-92D6-472D-84FA-F6C500735CD7}"/>
    <cellStyle name="40% - Accent1 4 2 4 6" xfId="17523" xr:uid="{5A27E630-F319-41F9-95B1-0305BE322EB1}"/>
    <cellStyle name="40% - Accent1 4 2 4 7" xfId="17524" xr:uid="{73FA41F2-913E-4139-B8AC-8296A138D6DA}"/>
    <cellStyle name="40% - Accent1 4 2 5" xfId="17525" xr:uid="{EEEF5681-4892-46DE-B549-49D848563713}"/>
    <cellStyle name="40% - Accent1 4 2 5 2" xfId="17526" xr:uid="{9DD2E78A-2719-4397-A6D1-E45AEF5866CD}"/>
    <cellStyle name="40% - Accent1 4 2 5 2 2" xfId="17527" xr:uid="{9CE54BF1-4FE2-4889-9D3B-AF149C3482DF}"/>
    <cellStyle name="40% - Accent1 4 2 5 2 2 2" xfId="17528" xr:uid="{258BA946-F557-4932-8335-9EA7B7D3EA83}"/>
    <cellStyle name="40% - Accent1 4 2 5 2 2 2 2" xfId="17529" xr:uid="{BD2F1396-BBFF-4BFF-A1BB-56D37D18091C}"/>
    <cellStyle name="40% - Accent1 4 2 5 2 2 3" xfId="17530" xr:uid="{F4AD3117-69BF-49D3-999F-9E7C590707CA}"/>
    <cellStyle name="40% - Accent1 4 2 5 2 3" xfId="17531" xr:uid="{53F8255A-8A65-412F-8EB9-2A4DBB2F0231}"/>
    <cellStyle name="40% - Accent1 4 2 5 2 3 2" xfId="17532" xr:uid="{1A381F68-9482-4429-AABB-6003E368E1FE}"/>
    <cellStyle name="40% - Accent1 4 2 5 2 4" xfId="17533" xr:uid="{4E9B5153-065E-46E0-ABF8-80B7C74E7B1E}"/>
    <cellStyle name="40% - Accent1 4 2 5 3" xfId="17534" xr:uid="{A969B06E-52BB-4D3E-9A71-4C84C0EC5E5F}"/>
    <cellStyle name="40% - Accent1 4 2 5 3 2" xfId="17535" xr:uid="{B0925113-007C-4D69-832D-C764236A65B7}"/>
    <cellStyle name="40% - Accent1 4 2 5 3 2 2" xfId="17536" xr:uid="{6569831E-DB8F-4E10-A60E-F1F9712D8138}"/>
    <cellStyle name="40% - Accent1 4 2 5 3 3" xfId="17537" xr:uid="{58DB7EE5-95F0-42AF-93E7-5B5C7F5BE025}"/>
    <cellStyle name="40% - Accent1 4 2 5 4" xfId="17538" xr:uid="{AFEB424E-08DA-4695-8E2B-E9ED26F5178D}"/>
    <cellStyle name="40% - Accent1 4 2 5 4 2" xfId="17539" xr:uid="{B0AC8924-F38C-4AB5-A70C-A52FD4AA2FBD}"/>
    <cellStyle name="40% - Accent1 4 2 5 5" xfId="17540" xr:uid="{0E70F71B-3BD8-4590-829C-70D634E479A5}"/>
    <cellStyle name="40% - Accent1 4 2 5 5 2" xfId="17541" xr:uid="{9C9D9FD8-9690-448C-8ECC-87CD49F94CE5}"/>
    <cellStyle name="40% - Accent1 4 2 5 6" xfId="17542" xr:uid="{5BBCE91E-2CD6-4155-AA67-72F004359339}"/>
    <cellStyle name="40% - Accent1 4 2 5 7" xfId="17543" xr:uid="{2E6B6163-91AB-4650-9A4D-D6CF16F14BCD}"/>
    <cellStyle name="40% - Accent1 4 2 6" xfId="17544" xr:uid="{2911BF9A-40FF-4F2F-A8E8-811EE3B28486}"/>
    <cellStyle name="40% - Accent1 4 2 6 2" xfId="17545" xr:uid="{09879621-9DB6-42DA-B3E4-B3C99CE361E1}"/>
    <cellStyle name="40% - Accent1 4 2 6 2 2" xfId="17546" xr:uid="{43039D74-5877-49A6-B417-28E365B41725}"/>
    <cellStyle name="40% - Accent1 4 2 6 2 2 2" xfId="17547" xr:uid="{C8BF1F41-3D83-4175-96EA-F6222BDCD137}"/>
    <cellStyle name="40% - Accent1 4 2 6 2 2 2 2" xfId="17548" xr:uid="{4BEE9D89-4CDE-4EAF-9603-DDD1D44B9AD9}"/>
    <cellStyle name="40% - Accent1 4 2 6 2 2 3" xfId="17549" xr:uid="{9B432451-E029-43B3-9F96-5395B3C024B5}"/>
    <cellStyle name="40% - Accent1 4 2 6 2 3" xfId="17550" xr:uid="{8354C066-B3C6-40F0-B563-D8964FE6FB47}"/>
    <cellStyle name="40% - Accent1 4 2 6 2 3 2" xfId="17551" xr:uid="{D742768A-BB80-434F-8B47-D871D69A614E}"/>
    <cellStyle name="40% - Accent1 4 2 6 2 4" xfId="17552" xr:uid="{3288F65B-FCE1-4DC7-BBF1-FC6BCBF4600B}"/>
    <cellStyle name="40% - Accent1 4 2 6 3" xfId="17553" xr:uid="{AB0B3521-1816-49AC-9E84-BCCBFFF6C6ED}"/>
    <cellStyle name="40% - Accent1 4 2 6 3 2" xfId="17554" xr:uid="{B74CA0D7-13F7-4737-9070-784D5C2DF1EA}"/>
    <cellStyle name="40% - Accent1 4 2 6 3 2 2" xfId="17555" xr:uid="{82777830-98CB-4495-9731-C29FE3166BBB}"/>
    <cellStyle name="40% - Accent1 4 2 6 3 3" xfId="17556" xr:uid="{672A8ED3-D6A9-46F9-B7DC-72EB3A630AA0}"/>
    <cellStyle name="40% - Accent1 4 2 6 4" xfId="17557" xr:uid="{CC118822-A72F-4A16-A1EE-A7087B40F464}"/>
    <cellStyle name="40% - Accent1 4 2 6 4 2" xfId="17558" xr:uid="{1C67C0F9-B313-49CE-A4A7-B67F6C5FA133}"/>
    <cellStyle name="40% - Accent1 4 2 6 5" xfId="17559" xr:uid="{4008728B-F166-46B2-8232-E390DF2F813A}"/>
    <cellStyle name="40% - Accent1 4 2 7" xfId="17560" xr:uid="{23753824-D690-4862-9206-30660E945E25}"/>
    <cellStyle name="40% - Accent1 4 2 7 2" xfId="17561" xr:uid="{D6449FF6-884A-4DD6-98F6-69D5166EABBD}"/>
    <cellStyle name="40% - Accent1 4 2 7 2 2" xfId="17562" xr:uid="{E042E3ED-FFF7-4FDE-B59A-3744D4B9C8BB}"/>
    <cellStyle name="40% - Accent1 4 2 7 2 2 2" xfId="17563" xr:uid="{23A622E0-A4DF-4E25-9CA6-B9A7DEA9F416}"/>
    <cellStyle name="40% - Accent1 4 2 7 2 2 2 2" xfId="17564" xr:uid="{38EBC3F2-2F90-4A9E-A8B5-5AE951B33F6A}"/>
    <cellStyle name="40% - Accent1 4 2 7 2 2 3" xfId="17565" xr:uid="{B72CF45B-372E-4852-B446-FC64AF1466EE}"/>
    <cellStyle name="40% - Accent1 4 2 7 2 3" xfId="17566" xr:uid="{85C82A9F-9CC4-42D3-9D32-5CE1ECFCE7B1}"/>
    <cellStyle name="40% - Accent1 4 2 7 2 3 2" xfId="17567" xr:uid="{07DFEABA-31BF-4B5D-8F7D-DBE2F8879837}"/>
    <cellStyle name="40% - Accent1 4 2 7 2 4" xfId="17568" xr:uid="{BBD390A7-7DDD-43DB-BD85-F4D6E3FBD008}"/>
    <cellStyle name="40% - Accent1 4 2 7 3" xfId="17569" xr:uid="{1B3933EA-DA7E-4979-A4C9-C5C53D0CA334}"/>
    <cellStyle name="40% - Accent1 4 2 7 3 2" xfId="17570" xr:uid="{E9864FEF-1D5C-4A51-9D3D-796F28A3A9BE}"/>
    <cellStyle name="40% - Accent1 4 2 7 3 2 2" xfId="17571" xr:uid="{59E21542-4713-483D-95F1-66F6B9D2E667}"/>
    <cellStyle name="40% - Accent1 4 2 7 3 3" xfId="17572" xr:uid="{79C373BD-D58E-455E-80DF-13C8F24B1047}"/>
    <cellStyle name="40% - Accent1 4 2 7 4" xfId="17573" xr:uid="{0E80F583-1816-487B-BBF4-2CB3775F29D1}"/>
    <cellStyle name="40% - Accent1 4 2 7 4 2" xfId="17574" xr:uid="{022A91FA-04F2-4B92-8A6A-7215FCE9D468}"/>
    <cellStyle name="40% - Accent1 4 2 7 5" xfId="17575" xr:uid="{A8954239-BD8F-467F-804A-1E693715A1D8}"/>
    <cellStyle name="40% - Accent1 4 2 8" xfId="17576" xr:uid="{7EA4B20C-76B0-4311-90F1-6FEFB66B12CA}"/>
    <cellStyle name="40% - Accent1 4 2 8 2" xfId="17577" xr:uid="{A7EBFFF5-FF78-477C-AE68-04BA57BBAFEC}"/>
    <cellStyle name="40% - Accent1 4 2 8 2 2" xfId="17578" xr:uid="{E3E85230-7E5E-4DC8-937A-21A21C7F9F09}"/>
    <cellStyle name="40% - Accent1 4 2 8 2 2 2" xfId="17579" xr:uid="{783816E0-5885-41F0-8B84-DFFB9A01B862}"/>
    <cellStyle name="40% - Accent1 4 2 8 2 2 2 2" xfId="17580" xr:uid="{44536E66-00FC-4AD5-AFDB-279378B06407}"/>
    <cellStyle name="40% - Accent1 4 2 8 2 2 3" xfId="17581" xr:uid="{B8F7DFC9-6523-4D78-8AD5-3C809CEF15D8}"/>
    <cellStyle name="40% - Accent1 4 2 8 2 3" xfId="17582" xr:uid="{72481840-0679-4EDA-B267-CC4F19594F6D}"/>
    <cellStyle name="40% - Accent1 4 2 8 2 3 2" xfId="17583" xr:uid="{1A0D1044-3B38-4EC4-A2BD-1B5521CAAD2F}"/>
    <cellStyle name="40% - Accent1 4 2 8 2 4" xfId="17584" xr:uid="{CD85E0DD-E92C-41B7-9D90-7FC8DDA2C695}"/>
    <cellStyle name="40% - Accent1 4 2 8 3" xfId="17585" xr:uid="{463B8A9B-F489-4FD8-A855-37174DB5C8A3}"/>
    <cellStyle name="40% - Accent1 4 2 8 3 2" xfId="17586" xr:uid="{35678978-BAC9-4F38-A226-2D6A60F66826}"/>
    <cellStyle name="40% - Accent1 4 2 8 3 2 2" xfId="17587" xr:uid="{9D15B62A-F248-46C4-AED7-9AEDACF61404}"/>
    <cellStyle name="40% - Accent1 4 2 8 3 3" xfId="17588" xr:uid="{94BDCF6F-D97B-4F34-A353-7ADDB8B18E4B}"/>
    <cellStyle name="40% - Accent1 4 2 8 4" xfId="17589" xr:uid="{6DDC3218-5976-4845-AFAC-E5754A9D2629}"/>
    <cellStyle name="40% - Accent1 4 2 8 4 2" xfId="17590" xr:uid="{378DFB2C-7B8B-4F64-AA67-1930CE7A2D04}"/>
    <cellStyle name="40% - Accent1 4 2 8 5" xfId="17591" xr:uid="{1567F719-F6D1-40BC-9A89-E3CB96B6DCBD}"/>
    <cellStyle name="40% - Accent1 4 2 9" xfId="17592" xr:uid="{92C6F707-BB4D-4974-AD4D-3ACEBCEEB2FD}"/>
    <cellStyle name="40% - Accent1 4 2 9 2" xfId="17593" xr:uid="{418FAB3B-F935-4BA8-A05C-A1C6484BDAFA}"/>
    <cellStyle name="40% - Accent1 4 2 9 2 2" xfId="17594" xr:uid="{F8222C27-B01A-4C49-AAEA-A8057D1721BB}"/>
    <cellStyle name="40% - Accent1 4 2 9 2 2 2" xfId="17595" xr:uid="{915D26D1-4836-4A7E-B431-0E5F08F5690E}"/>
    <cellStyle name="40% - Accent1 4 2 9 2 2 2 2" xfId="17596" xr:uid="{618B3F0B-1592-45FD-AB53-B3A40DB242B7}"/>
    <cellStyle name="40% - Accent1 4 2 9 2 2 3" xfId="17597" xr:uid="{A5DFCC5C-5974-4F41-A6A6-EB4F86BAF333}"/>
    <cellStyle name="40% - Accent1 4 2 9 2 3" xfId="17598" xr:uid="{00D90300-9580-4976-B0C3-D0BCCC6423AA}"/>
    <cellStyle name="40% - Accent1 4 2 9 2 3 2" xfId="17599" xr:uid="{18F21055-27FF-46A5-82A1-23A68D3701B2}"/>
    <cellStyle name="40% - Accent1 4 2 9 2 4" xfId="17600" xr:uid="{B980577D-E5B9-4F82-8E9B-E84DD6E93482}"/>
    <cellStyle name="40% - Accent1 4 2 9 3" xfId="17601" xr:uid="{76DC9A53-E850-4877-9B12-841C45C35620}"/>
    <cellStyle name="40% - Accent1 4 2 9 3 2" xfId="17602" xr:uid="{E71076BE-B2E8-48E3-A08A-C564E5B36AD2}"/>
    <cellStyle name="40% - Accent1 4 2 9 3 2 2" xfId="17603" xr:uid="{E7663AD6-ED9E-4D11-942D-7FCE3977C58C}"/>
    <cellStyle name="40% - Accent1 4 2 9 3 3" xfId="17604" xr:uid="{8C56CF3E-D9AB-4585-9979-720676E89A75}"/>
    <cellStyle name="40% - Accent1 4 2 9 4" xfId="17605" xr:uid="{74023FE2-9710-4327-8C2C-9D750D997338}"/>
    <cellStyle name="40% - Accent1 4 2 9 4 2" xfId="17606" xr:uid="{CF0690CB-E7AF-475F-9ADF-505B59C69CA2}"/>
    <cellStyle name="40% - Accent1 4 2 9 5" xfId="17607" xr:uid="{4F01C1EF-BC9E-41DF-99B6-0623132EED6D}"/>
    <cellStyle name="40% - Accent1 4 2_Asset Register (new)" xfId="17608" xr:uid="{242512E8-C337-4732-A5E7-28F601372B45}"/>
    <cellStyle name="40% - Accent1 4 3" xfId="17609" xr:uid="{24CF65E1-060C-41BD-8064-C8A032BC8454}"/>
    <cellStyle name="40% - Accent1 4 3 10" xfId="17610" xr:uid="{EDF8067C-40C4-49CA-A6AA-4069BBFFD75E}"/>
    <cellStyle name="40% - Accent1 4 3 10 2" xfId="17611" xr:uid="{3CCB49F0-9C06-487F-9283-F0F9724F0F55}"/>
    <cellStyle name="40% - Accent1 4 3 11" xfId="17612" xr:uid="{0FBA4BE0-CCA3-4B92-BE3C-127B5D44F4CC}"/>
    <cellStyle name="40% - Accent1 4 3 11 2" xfId="17613" xr:uid="{4953E609-738B-4579-BADE-0676A17A831C}"/>
    <cellStyle name="40% - Accent1 4 3 12" xfId="17614" xr:uid="{D828A4B3-EF48-4BE2-ACCC-E0EAD0B8F1D6}"/>
    <cellStyle name="40% - Accent1 4 3 13" xfId="17615" xr:uid="{F83BEF47-AFDC-4085-AEA8-E52F9F2A0FCE}"/>
    <cellStyle name="40% - Accent1 4 3 2" xfId="17616" xr:uid="{739FABD6-D002-4713-996D-25DFC5DAE7D4}"/>
    <cellStyle name="40% - Accent1 4 3 2 2" xfId="17617" xr:uid="{9341E1D8-BA73-4C52-A494-B1C63AA0A0BA}"/>
    <cellStyle name="40% - Accent1 4 3 2 2 2" xfId="17618" xr:uid="{5B31E4DB-285B-48AF-9A53-94FFA8AB9337}"/>
    <cellStyle name="40% - Accent1 4 3 2 2 2 2" xfId="17619" xr:uid="{8863B7CE-2BA3-4B45-A695-A1697D684A92}"/>
    <cellStyle name="40% - Accent1 4 3 2 2 2 2 2" xfId="17620" xr:uid="{73970192-A74F-410F-828B-8FC378CCEC30}"/>
    <cellStyle name="40% - Accent1 4 3 2 2 2 2 2 2" xfId="17621" xr:uid="{6E3B389C-17BD-488E-8055-6333CBB9A709}"/>
    <cellStyle name="40% - Accent1 4 3 2 2 2 2 3" xfId="17622" xr:uid="{7C513204-112C-442C-A6AE-6BF3A4845F3C}"/>
    <cellStyle name="40% - Accent1 4 3 2 2 2 3" xfId="17623" xr:uid="{98C3486A-90A6-49AC-B15A-8C221DCE37AB}"/>
    <cellStyle name="40% - Accent1 4 3 2 2 2 3 2" xfId="17624" xr:uid="{F2DFC922-D9DC-4D2E-A1CE-4DBE043025E3}"/>
    <cellStyle name="40% - Accent1 4 3 2 2 2 4" xfId="17625" xr:uid="{82F43494-D58D-4599-B5EE-7C81321DE44D}"/>
    <cellStyle name="40% - Accent1 4 3 2 2 2 4 2" xfId="17626" xr:uid="{CFC9211D-61C6-44F2-9670-4B28E4AFD467}"/>
    <cellStyle name="40% - Accent1 4 3 2 2 2 5" xfId="17627" xr:uid="{626A9363-05DC-413A-A12B-12148262A3FF}"/>
    <cellStyle name="40% - Accent1 4 3 2 2 2 6" xfId="17628" xr:uid="{FEFAD173-710E-4253-B860-B650D7351DFA}"/>
    <cellStyle name="40% - Accent1 4 3 2 2 3" xfId="17629" xr:uid="{0C32C645-771C-41A9-BC63-10368B4CE3C3}"/>
    <cellStyle name="40% - Accent1 4 3 2 2 3 2" xfId="17630" xr:uid="{F33FC76A-530B-4FA9-8F28-AC8A163F8123}"/>
    <cellStyle name="40% - Accent1 4 3 2 2 3 2 2" xfId="17631" xr:uid="{A7604321-6043-42FA-BCC6-3B77DACDF06D}"/>
    <cellStyle name="40% - Accent1 4 3 2 2 3 3" xfId="17632" xr:uid="{607C39BE-4AC1-487E-8BA2-934698C98F65}"/>
    <cellStyle name="40% - Accent1 4 3 2 2 4" xfId="17633" xr:uid="{5A9EEF9A-C205-4F53-ADA5-71E117C7C98F}"/>
    <cellStyle name="40% - Accent1 4 3 2 2 4 2" xfId="17634" xr:uid="{25D0E2F8-EFC9-4840-9740-54EFD79FCC93}"/>
    <cellStyle name="40% - Accent1 4 3 2 2 5" xfId="17635" xr:uid="{757C09C6-6C18-48B4-9456-28B3811A153C}"/>
    <cellStyle name="40% - Accent1 4 3 2 2 5 2" xfId="17636" xr:uid="{21F12E65-341E-46F8-A4F6-F0E90FC38718}"/>
    <cellStyle name="40% - Accent1 4 3 2 2 6" xfId="17637" xr:uid="{C2841AAC-B738-4163-8B5C-6D044009F8D0}"/>
    <cellStyle name="40% - Accent1 4 3 2 2 7" xfId="17638" xr:uid="{991D4912-5F3E-461A-BCA1-1F8A46D88DA7}"/>
    <cellStyle name="40% - Accent1 4 3 2 3" xfId="17639" xr:uid="{1707E281-8279-4441-9D27-CA5B1D75956F}"/>
    <cellStyle name="40% - Accent1 4 3 2 3 2" xfId="17640" xr:uid="{74CE5F57-5424-4EFE-B13E-148FB12199E1}"/>
    <cellStyle name="40% - Accent1 4 3 2 3 2 2" xfId="17641" xr:uid="{9AB93133-128A-4AF0-BDD8-DF6B5001E5C0}"/>
    <cellStyle name="40% - Accent1 4 3 2 3 2 2 2" xfId="17642" xr:uid="{BCA2FA06-082D-4881-BA10-1357AD176F0C}"/>
    <cellStyle name="40% - Accent1 4 3 2 3 2 2 2 2" xfId="17643" xr:uid="{568E32E4-207D-4505-A785-9F3AAFEC6589}"/>
    <cellStyle name="40% - Accent1 4 3 2 3 2 2 3" xfId="17644" xr:uid="{4579F68A-6027-421A-954D-3F4F809A2D28}"/>
    <cellStyle name="40% - Accent1 4 3 2 3 2 3" xfId="17645" xr:uid="{8A377441-2C10-442F-8076-29641C207B6C}"/>
    <cellStyle name="40% - Accent1 4 3 2 3 2 3 2" xfId="17646" xr:uid="{66A566F6-5417-4ABC-A875-1B27C85B8F6D}"/>
    <cellStyle name="40% - Accent1 4 3 2 3 2 4" xfId="17647" xr:uid="{CFDF1C35-1EF2-42F3-BC0D-292CE34EA39F}"/>
    <cellStyle name="40% - Accent1 4 3 2 3 3" xfId="17648" xr:uid="{160E2F3F-0B99-4D50-ACFE-C7D187AE480E}"/>
    <cellStyle name="40% - Accent1 4 3 2 3 3 2" xfId="17649" xr:uid="{1A050361-15C0-4C24-9264-D980EB3C6CC2}"/>
    <cellStyle name="40% - Accent1 4 3 2 3 3 2 2" xfId="17650" xr:uid="{17606A34-76B0-4033-ADC9-829E676BA8DA}"/>
    <cellStyle name="40% - Accent1 4 3 2 3 3 3" xfId="17651" xr:uid="{D1787CA0-4ED2-4129-9AE4-466D6B0F69C5}"/>
    <cellStyle name="40% - Accent1 4 3 2 3 4" xfId="17652" xr:uid="{03B9FC42-B211-46A6-A549-B59FE68F2131}"/>
    <cellStyle name="40% - Accent1 4 3 2 3 4 2" xfId="17653" xr:uid="{930A75DA-314C-4E24-89C0-D110196A8738}"/>
    <cellStyle name="40% - Accent1 4 3 2 3 5" xfId="17654" xr:uid="{38248007-7254-4B5E-91E1-8B3A755C637F}"/>
    <cellStyle name="40% - Accent1 4 3 2 3 5 2" xfId="17655" xr:uid="{9E0E4902-ED5A-479E-89AD-D9E53A054DF9}"/>
    <cellStyle name="40% - Accent1 4 3 2 3 6" xfId="17656" xr:uid="{6A61CE0B-1A50-43B8-A84D-774215104E98}"/>
    <cellStyle name="40% - Accent1 4 3 2 3 7" xfId="17657" xr:uid="{5C973FD3-7970-42DE-887E-2C6A58779112}"/>
    <cellStyle name="40% - Accent1 4 3 2 4" xfId="17658" xr:uid="{A35FAEAF-0546-4AA2-AE79-0166A6ECC836}"/>
    <cellStyle name="40% - Accent1 4 3 2 4 2" xfId="17659" xr:uid="{C3C28CFA-4461-4AA3-9227-A0F1EC4CEE5B}"/>
    <cellStyle name="40% - Accent1 4 3 2 4 2 2" xfId="17660" xr:uid="{80FC6BC0-6FE8-4E22-9914-A1611CE366BF}"/>
    <cellStyle name="40% - Accent1 4 3 2 4 2 2 2" xfId="17661" xr:uid="{F222F5C0-35A2-4E17-87F3-5E0F6274FBEE}"/>
    <cellStyle name="40% - Accent1 4 3 2 4 2 3" xfId="17662" xr:uid="{CAEDEB5C-8601-4F0B-93EB-BAB1E4E37B5C}"/>
    <cellStyle name="40% - Accent1 4 3 2 4 3" xfId="17663" xr:uid="{5B482706-CB14-4D3D-B8B1-467B444A1E2A}"/>
    <cellStyle name="40% - Accent1 4 3 2 4 3 2" xfId="17664" xr:uid="{A15CB8B9-45E8-43A7-A04A-B24F6C7B2D62}"/>
    <cellStyle name="40% - Accent1 4 3 2 4 4" xfId="17665" xr:uid="{C216B566-72BF-42D2-A346-AC3699FEFFD0}"/>
    <cellStyle name="40% - Accent1 4 3 2 5" xfId="17666" xr:uid="{CC3509E9-E8A0-4CFF-9C5E-C443FB194ECA}"/>
    <cellStyle name="40% - Accent1 4 3 2 5 2" xfId="17667" xr:uid="{EE3CD4FA-9E48-4CC8-BC67-61DA05A4A161}"/>
    <cellStyle name="40% - Accent1 4 3 2 5 2 2" xfId="17668" xr:uid="{E261F7A1-E009-4B7C-A549-8152D0FD5BA5}"/>
    <cellStyle name="40% - Accent1 4 3 2 5 3" xfId="17669" xr:uid="{70473CBF-7A5A-49F0-B171-FE9FB54F78CB}"/>
    <cellStyle name="40% - Accent1 4 3 2 6" xfId="17670" xr:uid="{2DA91A4E-561C-4B75-8587-7B12CA5E0FE5}"/>
    <cellStyle name="40% - Accent1 4 3 2 6 2" xfId="17671" xr:uid="{9193687C-38CE-4BD2-A033-40C2102CF332}"/>
    <cellStyle name="40% - Accent1 4 3 2 7" xfId="17672" xr:uid="{52A0F795-DF7F-409B-B48A-FECDD1B30347}"/>
    <cellStyle name="40% - Accent1 4 3 2 7 2" xfId="17673" xr:uid="{15EF7C73-ED5E-4933-888D-11C5C68F07E7}"/>
    <cellStyle name="40% - Accent1 4 3 2 8" xfId="17674" xr:uid="{A8D6EC78-5B08-4CE6-8672-B22B3AB8AA1A}"/>
    <cellStyle name="40% - Accent1 4 3 2 9" xfId="17675" xr:uid="{37C82E04-5520-4138-AAF1-9DEC2642C7EC}"/>
    <cellStyle name="40% - Accent1 4 3 3" xfId="17676" xr:uid="{3CE60831-7D00-4290-9044-1B51834E919F}"/>
    <cellStyle name="40% - Accent1 4 3 3 2" xfId="17677" xr:uid="{95CBEDD4-42D8-4CCD-99E5-A12957AD6F6A}"/>
    <cellStyle name="40% - Accent1 4 3 3 2 2" xfId="17678" xr:uid="{7CD6B4BA-9285-41C4-AAD3-FF813501B253}"/>
    <cellStyle name="40% - Accent1 4 3 3 2 2 2" xfId="17679" xr:uid="{FA16A792-D7EE-4552-9E36-22D221B4DE1D}"/>
    <cellStyle name="40% - Accent1 4 3 3 2 2 2 2" xfId="17680" xr:uid="{72DA887C-EB3B-4F65-A912-678C720D66D2}"/>
    <cellStyle name="40% - Accent1 4 3 3 2 2 2 2 2" xfId="17681" xr:uid="{56019C5E-22F8-4C2E-A797-DCC0A3BE4CEB}"/>
    <cellStyle name="40% - Accent1 4 3 3 2 2 2 3" xfId="17682" xr:uid="{D535F29D-992B-4EDC-AA3A-657A66A5EDDD}"/>
    <cellStyle name="40% - Accent1 4 3 3 2 2 3" xfId="17683" xr:uid="{93ADA373-4D94-4DA5-8CCB-0D17ECC750C4}"/>
    <cellStyle name="40% - Accent1 4 3 3 2 2 3 2" xfId="17684" xr:uid="{AEE0D95D-1E0F-4D52-A726-815119F4B308}"/>
    <cellStyle name="40% - Accent1 4 3 3 2 2 4" xfId="17685" xr:uid="{C5381220-8813-42A6-B880-4F4EE85EAF24}"/>
    <cellStyle name="40% - Accent1 4 3 3 2 3" xfId="17686" xr:uid="{C83DC3A8-3D03-45A5-AA9B-1B6212D74418}"/>
    <cellStyle name="40% - Accent1 4 3 3 2 3 2" xfId="17687" xr:uid="{83E59680-699E-46CC-BF06-975E37335D0F}"/>
    <cellStyle name="40% - Accent1 4 3 3 2 3 2 2" xfId="17688" xr:uid="{34B89ED6-0CED-419B-AFA0-94D65F3CA4AF}"/>
    <cellStyle name="40% - Accent1 4 3 3 2 3 3" xfId="17689" xr:uid="{8D8BBE54-3228-4326-A65E-82D3E1CDDF59}"/>
    <cellStyle name="40% - Accent1 4 3 3 2 4" xfId="17690" xr:uid="{6D1C0B10-7DFE-4673-A9BC-8F72E65EC92A}"/>
    <cellStyle name="40% - Accent1 4 3 3 2 4 2" xfId="17691" xr:uid="{1DF70A0B-BC2E-4DFA-848C-977D397C2041}"/>
    <cellStyle name="40% - Accent1 4 3 3 2 5" xfId="17692" xr:uid="{FCFBA486-E47B-43E8-A78F-ADAEC8D17CD5}"/>
    <cellStyle name="40% - Accent1 4 3 3 2 5 2" xfId="17693" xr:uid="{AE810037-EBA1-43BC-AF19-F19C30BDC616}"/>
    <cellStyle name="40% - Accent1 4 3 3 2 6" xfId="17694" xr:uid="{35A88372-0F98-47D0-B335-A01B0CA64B65}"/>
    <cellStyle name="40% - Accent1 4 3 3 2 7" xfId="17695" xr:uid="{5081F5F5-7B10-4EB9-9340-6948CB5274D4}"/>
    <cellStyle name="40% - Accent1 4 3 3 3" xfId="17696" xr:uid="{257CA852-CBFF-45A5-951F-1BF8F9535C97}"/>
    <cellStyle name="40% - Accent1 4 3 3 3 2" xfId="17697" xr:uid="{6D6F64AB-CB02-472D-9B97-EFEF1EB779F9}"/>
    <cellStyle name="40% - Accent1 4 3 3 3 2 2" xfId="17698" xr:uid="{D60F1B36-7DB3-42D1-8AA0-E3E43951121E}"/>
    <cellStyle name="40% - Accent1 4 3 3 3 2 2 2" xfId="17699" xr:uid="{5A8CDEB8-F714-4668-8240-1E8381BA0B2E}"/>
    <cellStyle name="40% - Accent1 4 3 3 3 2 2 2 2" xfId="17700" xr:uid="{C9163AAC-0A84-4131-BE7F-047CD794B5F5}"/>
    <cellStyle name="40% - Accent1 4 3 3 3 2 2 3" xfId="17701" xr:uid="{3B8F0881-FB1F-4EE2-AAD0-070184A92F64}"/>
    <cellStyle name="40% - Accent1 4 3 3 3 2 3" xfId="17702" xr:uid="{D412C276-5F54-49E0-BF82-863E8A1E37FF}"/>
    <cellStyle name="40% - Accent1 4 3 3 3 2 3 2" xfId="17703" xr:uid="{747669BF-BEA3-4D74-BDFD-FD5212BB7F8E}"/>
    <cellStyle name="40% - Accent1 4 3 3 3 2 4" xfId="17704" xr:uid="{A8D20149-E387-4FA8-BE71-3CD26B3CF309}"/>
    <cellStyle name="40% - Accent1 4 3 3 3 3" xfId="17705" xr:uid="{274E0777-C019-439A-9F5A-B2DDFE32867B}"/>
    <cellStyle name="40% - Accent1 4 3 3 3 3 2" xfId="17706" xr:uid="{2A994882-28B2-4A96-B799-B67911667A3B}"/>
    <cellStyle name="40% - Accent1 4 3 3 3 3 2 2" xfId="17707" xr:uid="{225021EC-50A4-4E74-BC0C-AA91E6426867}"/>
    <cellStyle name="40% - Accent1 4 3 3 3 3 3" xfId="17708" xr:uid="{9995F463-2561-4630-8D64-72F48BBA12BA}"/>
    <cellStyle name="40% - Accent1 4 3 3 3 4" xfId="17709" xr:uid="{572F727B-47FE-468D-8943-863581F55FB2}"/>
    <cellStyle name="40% - Accent1 4 3 3 3 4 2" xfId="17710" xr:uid="{C26067C5-013D-4F43-BE70-B4A87740AC2A}"/>
    <cellStyle name="40% - Accent1 4 3 3 3 5" xfId="17711" xr:uid="{D476B5B1-5E71-4405-A998-972324372204}"/>
    <cellStyle name="40% - Accent1 4 3 3 4" xfId="17712" xr:uid="{201DBEE2-5EB0-4D44-933D-F2CAE309FFED}"/>
    <cellStyle name="40% - Accent1 4 3 3 4 2" xfId="17713" xr:uid="{98AF0F85-7044-4D92-8D05-2854D8BF0DD1}"/>
    <cellStyle name="40% - Accent1 4 3 3 4 2 2" xfId="17714" xr:uid="{E7A05CDA-3759-474C-A985-2C84E4A1CD14}"/>
    <cellStyle name="40% - Accent1 4 3 3 4 2 2 2" xfId="17715" xr:uid="{F59BCE36-A813-4B63-9CCD-D673221321F8}"/>
    <cellStyle name="40% - Accent1 4 3 3 4 2 3" xfId="17716" xr:uid="{99B19676-F5B6-4ED6-93E7-89278905A88A}"/>
    <cellStyle name="40% - Accent1 4 3 3 4 3" xfId="17717" xr:uid="{F85D204E-6182-4347-A707-95909F2C3C56}"/>
    <cellStyle name="40% - Accent1 4 3 3 4 3 2" xfId="17718" xr:uid="{DFD999AD-5DA3-4D7E-BF4A-A3E4D2149CA9}"/>
    <cellStyle name="40% - Accent1 4 3 3 4 4" xfId="17719" xr:uid="{8594015C-D372-4379-A9E5-F5EFF141A9DD}"/>
    <cellStyle name="40% - Accent1 4 3 3 5" xfId="17720" xr:uid="{5BEDF5D4-000A-424C-B8A7-8E09DCA547B9}"/>
    <cellStyle name="40% - Accent1 4 3 3 5 2" xfId="17721" xr:uid="{6754E579-3767-4827-B1B6-940BD4DDBD77}"/>
    <cellStyle name="40% - Accent1 4 3 3 5 2 2" xfId="17722" xr:uid="{505241AD-CFB7-4168-8235-48EAD4C79744}"/>
    <cellStyle name="40% - Accent1 4 3 3 5 3" xfId="17723" xr:uid="{CD8E6DCB-9A87-4967-A02A-D30855285BB2}"/>
    <cellStyle name="40% - Accent1 4 3 3 6" xfId="17724" xr:uid="{2D287DFE-CB9B-4A91-A6AA-26AF7C86FED8}"/>
    <cellStyle name="40% - Accent1 4 3 3 6 2" xfId="17725" xr:uid="{E5725087-705A-4889-9755-D4855CCFC5D3}"/>
    <cellStyle name="40% - Accent1 4 3 3 7" xfId="17726" xr:uid="{E85BCAC9-B4A9-45A2-A7D4-4BAA79E52B5D}"/>
    <cellStyle name="40% - Accent1 4 3 3 7 2" xfId="17727" xr:uid="{82B8EFD1-C023-48C7-8682-18C38DCD6358}"/>
    <cellStyle name="40% - Accent1 4 3 3 8" xfId="17728" xr:uid="{12CC7A86-3193-43AE-92EA-A660622E78D6}"/>
    <cellStyle name="40% - Accent1 4 3 3 9" xfId="17729" xr:uid="{68A75272-A1BE-4541-A640-7DEFC5FFE567}"/>
    <cellStyle name="40% - Accent1 4 3 4" xfId="17730" xr:uid="{5F146F1A-B82F-4C2D-BC17-ABA451AEDF88}"/>
    <cellStyle name="40% - Accent1 4 3 4 2" xfId="17731" xr:uid="{BA836D57-E546-4BE6-B0F4-B9BB4FEA2121}"/>
    <cellStyle name="40% - Accent1 4 3 4 2 2" xfId="17732" xr:uid="{7C39C033-9515-41FD-A5D1-2E47C737F843}"/>
    <cellStyle name="40% - Accent1 4 3 4 2 2 2" xfId="17733" xr:uid="{F22E5741-F127-43E9-85B9-34EECE12BB76}"/>
    <cellStyle name="40% - Accent1 4 3 4 2 2 2 2" xfId="17734" xr:uid="{26475315-A315-4406-A811-9C8BD68C051A}"/>
    <cellStyle name="40% - Accent1 4 3 4 2 2 3" xfId="17735" xr:uid="{405EB2D4-7EE3-46D2-9157-B8991C234CD1}"/>
    <cellStyle name="40% - Accent1 4 3 4 2 3" xfId="17736" xr:uid="{2CD62AF9-A0DA-4E00-9F82-EF6D99B6C13C}"/>
    <cellStyle name="40% - Accent1 4 3 4 2 3 2" xfId="17737" xr:uid="{6432C89C-CAFF-4012-B895-E783C29151D2}"/>
    <cellStyle name="40% - Accent1 4 3 4 2 4" xfId="17738" xr:uid="{EFA5000D-F9F1-441D-8602-032A27AB7AEB}"/>
    <cellStyle name="40% - Accent1 4 3 4 3" xfId="17739" xr:uid="{46FB98FF-78B7-4D9D-88C3-A9F39EE93591}"/>
    <cellStyle name="40% - Accent1 4 3 4 3 2" xfId="17740" xr:uid="{590C3485-7D78-4083-A500-833222D56552}"/>
    <cellStyle name="40% - Accent1 4 3 4 3 2 2" xfId="17741" xr:uid="{CEDBC9A2-0B88-4AFC-BA4D-A2DCF0DA5B9D}"/>
    <cellStyle name="40% - Accent1 4 3 4 3 3" xfId="17742" xr:uid="{39A5A8CB-47B1-4DB9-9EC3-3613740DD5A3}"/>
    <cellStyle name="40% - Accent1 4 3 4 4" xfId="17743" xr:uid="{FD6F7D6E-D1F0-4BC6-9099-40DC6AF7AC28}"/>
    <cellStyle name="40% - Accent1 4 3 4 4 2" xfId="17744" xr:uid="{D1E66CD9-0668-4DCA-963C-517DB183EC5F}"/>
    <cellStyle name="40% - Accent1 4 3 4 5" xfId="17745" xr:uid="{4E2940D1-6095-496D-ACD3-A88A3F528DA0}"/>
    <cellStyle name="40% - Accent1 4 3 4 5 2" xfId="17746" xr:uid="{0FBD7A94-9EC4-4B3E-920E-089154878931}"/>
    <cellStyle name="40% - Accent1 4 3 4 6" xfId="17747" xr:uid="{4E44C619-9FD8-4646-971C-42F7A74522C1}"/>
    <cellStyle name="40% - Accent1 4 3 4 7" xfId="17748" xr:uid="{FCC6F12D-FA8A-47F4-BD22-8BD1EDBB7FED}"/>
    <cellStyle name="40% - Accent1 4 3 5" xfId="17749" xr:uid="{C011D42F-C496-4C3B-BAE7-06FFF28AA634}"/>
    <cellStyle name="40% - Accent1 4 3 5 2" xfId="17750" xr:uid="{84664C3F-0968-47E2-87E9-1188FB861E09}"/>
    <cellStyle name="40% - Accent1 4 3 5 2 2" xfId="17751" xr:uid="{96D69188-F44A-422E-B4B4-BD38469E53E7}"/>
    <cellStyle name="40% - Accent1 4 3 5 2 2 2" xfId="17752" xr:uid="{36F799E5-368A-4041-9D29-DD143DCAF48C}"/>
    <cellStyle name="40% - Accent1 4 3 5 2 2 2 2" xfId="17753" xr:uid="{3D3AA14C-07E2-48EE-9D4D-E61BE50E5DBB}"/>
    <cellStyle name="40% - Accent1 4 3 5 2 2 3" xfId="17754" xr:uid="{240DFEB3-B860-4D6F-998F-CC474DE04736}"/>
    <cellStyle name="40% - Accent1 4 3 5 2 3" xfId="17755" xr:uid="{3766B180-62AA-4345-AA49-88D8657BFED0}"/>
    <cellStyle name="40% - Accent1 4 3 5 2 3 2" xfId="17756" xr:uid="{5AE4BC12-3C9A-4A70-B51F-89E4723AA816}"/>
    <cellStyle name="40% - Accent1 4 3 5 2 4" xfId="17757" xr:uid="{CAA795FD-A0A1-4577-9915-75A943D5CBCD}"/>
    <cellStyle name="40% - Accent1 4 3 5 3" xfId="17758" xr:uid="{274FA518-6E0B-4010-8C9F-9A67339265AE}"/>
    <cellStyle name="40% - Accent1 4 3 5 3 2" xfId="17759" xr:uid="{D6518948-C7F2-4259-973C-151E669AC3F4}"/>
    <cellStyle name="40% - Accent1 4 3 5 3 2 2" xfId="17760" xr:uid="{74628070-D54A-4356-A541-74B02E8B5A69}"/>
    <cellStyle name="40% - Accent1 4 3 5 3 3" xfId="17761" xr:uid="{90E85AB2-74B6-4A64-8647-144A19FDBA60}"/>
    <cellStyle name="40% - Accent1 4 3 5 4" xfId="17762" xr:uid="{E320D923-84B9-402E-A667-7AB9ACC8A994}"/>
    <cellStyle name="40% - Accent1 4 3 5 4 2" xfId="17763" xr:uid="{82DEBF5C-08FE-4EED-9741-679174395F90}"/>
    <cellStyle name="40% - Accent1 4 3 5 5" xfId="17764" xr:uid="{912B736D-8A2F-4009-AC23-49123890FA67}"/>
    <cellStyle name="40% - Accent1 4 3 6" xfId="17765" xr:uid="{CF2457D1-D0CE-43D4-A797-E77F40A488D4}"/>
    <cellStyle name="40% - Accent1 4 3 6 2" xfId="17766" xr:uid="{9EAF7A1D-F481-43CC-9F7B-E9C75EB5A491}"/>
    <cellStyle name="40% - Accent1 4 3 6 2 2" xfId="17767" xr:uid="{26F3BE21-AF4E-4353-9345-3768B36948CC}"/>
    <cellStyle name="40% - Accent1 4 3 6 2 2 2" xfId="17768" xr:uid="{8E9ACF8F-0BA4-4734-A6FE-1A7689714672}"/>
    <cellStyle name="40% - Accent1 4 3 6 2 2 2 2" xfId="17769" xr:uid="{4D45EEBD-1BD7-413E-A0D7-A3C114F1C32B}"/>
    <cellStyle name="40% - Accent1 4 3 6 2 2 3" xfId="17770" xr:uid="{DF1F68B2-08EF-48D3-9A12-E78119B10088}"/>
    <cellStyle name="40% - Accent1 4 3 6 2 3" xfId="17771" xr:uid="{C9454DE5-970B-418F-8EDB-93BB32D955C8}"/>
    <cellStyle name="40% - Accent1 4 3 6 2 3 2" xfId="17772" xr:uid="{930E9534-8F56-41B7-A57D-B4ECC9CA693E}"/>
    <cellStyle name="40% - Accent1 4 3 6 2 4" xfId="17773" xr:uid="{968587ED-7781-4C03-B247-F217CA96F64E}"/>
    <cellStyle name="40% - Accent1 4 3 6 3" xfId="17774" xr:uid="{29E14844-69B4-4B4E-A8A3-2E1125B9289C}"/>
    <cellStyle name="40% - Accent1 4 3 6 3 2" xfId="17775" xr:uid="{ADF4F80E-A3A3-479D-80D8-B5063F9FBC51}"/>
    <cellStyle name="40% - Accent1 4 3 6 3 2 2" xfId="17776" xr:uid="{98E152C3-CC16-4D95-ABB9-7E9E6F539E4E}"/>
    <cellStyle name="40% - Accent1 4 3 6 3 3" xfId="17777" xr:uid="{1075D161-CE5A-43B4-8606-2FDCDBDA40EF}"/>
    <cellStyle name="40% - Accent1 4 3 6 4" xfId="17778" xr:uid="{59B8BD10-3183-41A7-B802-2DE642D9EFFC}"/>
    <cellStyle name="40% - Accent1 4 3 6 4 2" xfId="17779" xr:uid="{1C6ACDB0-048B-4643-BEF8-A03C123F059B}"/>
    <cellStyle name="40% - Accent1 4 3 6 5" xfId="17780" xr:uid="{1A2F50FD-ECFD-4E96-A2B6-9C4482F84D04}"/>
    <cellStyle name="40% - Accent1 4 3 7" xfId="17781" xr:uid="{68768E9D-7185-400A-9D92-C97F3C862043}"/>
    <cellStyle name="40% - Accent1 4 3 7 2" xfId="17782" xr:uid="{8AF1767A-0195-4E73-AC88-D52FA01C4B68}"/>
    <cellStyle name="40% - Accent1 4 3 7 2 2" xfId="17783" xr:uid="{6CC29EF8-5E77-420C-9801-732B133AC139}"/>
    <cellStyle name="40% - Accent1 4 3 7 2 2 2" xfId="17784" xr:uid="{56B585D3-B570-4416-B058-59CB736EC562}"/>
    <cellStyle name="40% - Accent1 4 3 7 2 2 2 2" xfId="17785" xr:uid="{076E2D98-0DB1-462A-852B-964CC7A0E098}"/>
    <cellStyle name="40% - Accent1 4 3 7 2 2 3" xfId="17786" xr:uid="{9937D0A7-FE7A-43F8-B6D3-177E3EBB484E}"/>
    <cellStyle name="40% - Accent1 4 3 7 2 3" xfId="17787" xr:uid="{85F7738C-8E04-48C2-811C-BB82254252EB}"/>
    <cellStyle name="40% - Accent1 4 3 7 2 3 2" xfId="17788" xr:uid="{AA17EF2D-ACCA-432C-B6F2-79903D1FA76F}"/>
    <cellStyle name="40% - Accent1 4 3 7 2 4" xfId="17789" xr:uid="{AACE1896-ECE7-46F5-AD5E-5F3905292DBD}"/>
    <cellStyle name="40% - Accent1 4 3 7 3" xfId="17790" xr:uid="{82D790D3-137A-4F99-A088-4EB095EA596C}"/>
    <cellStyle name="40% - Accent1 4 3 7 3 2" xfId="17791" xr:uid="{EE5186B9-2BD4-41EA-8DC4-D15AEE2A3E25}"/>
    <cellStyle name="40% - Accent1 4 3 7 3 2 2" xfId="17792" xr:uid="{BA4578A9-A52F-417D-9582-C45E7A42BA86}"/>
    <cellStyle name="40% - Accent1 4 3 7 3 3" xfId="17793" xr:uid="{E9815DE1-CD68-4036-B766-634649832AF4}"/>
    <cellStyle name="40% - Accent1 4 3 7 4" xfId="17794" xr:uid="{114BBA4F-B763-4243-859C-5FC0E756463F}"/>
    <cellStyle name="40% - Accent1 4 3 7 4 2" xfId="17795" xr:uid="{4431EFEC-6692-4A6D-849F-F3E3B1A77072}"/>
    <cellStyle name="40% - Accent1 4 3 7 5" xfId="17796" xr:uid="{3AB31884-D796-4634-95FC-507F7157152C}"/>
    <cellStyle name="40% - Accent1 4 3 8" xfId="17797" xr:uid="{AF8908CA-A7C2-4D89-8AB5-190012BF4DF9}"/>
    <cellStyle name="40% - Accent1 4 3 8 2" xfId="17798" xr:uid="{9F813D32-967C-4012-9E2A-C867A70F18A8}"/>
    <cellStyle name="40% - Accent1 4 3 8 2 2" xfId="17799" xr:uid="{006A445B-39F9-4577-B7AA-547844040D37}"/>
    <cellStyle name="40% - Accent1 4 3 8 2 2 2" xfId="17800" xr:uid="{642977D8-9594-40EF-9BC1-58026C01D17E}"/>
    <cellStyle name="40% - Accent1 4 3 8 2 3" xfId="17801" xr:uid="{31DEA8F4-4E4A-4A63-839C-E0A9CC74E652}"/>
    <cellStyle name="40% - Accent1 4 3 8 3" xfId="17802" xr:uid="{C8E923E1-3648-497A-B058-D8913152EEDB}"/>
    <cellStyle name="40% - Accent1 4 3 8 3 2" xfId="17803" xr:uid="{5FBCA27C-BC8A-4974-9C06-9C1629072967}"/>
    <cellStyle name="40% - Accent1 4 3 8 4" xfId="17804" xr:uid="{9CC7B9DA-1A97-4C24-8952-0C885D514702}"/>
    <cellStyle name="40% - Accent1 4 3 9" xfId="17805" xr:uid="{07B7287C-385C-416B-8EC9-B87C1C960281}"/>
    <cellStyle name="40% - Accent1 4 3 9 2" xfId="17806" xr:uid="{644EE38B-839D-498C-9703-21E3F1D0B075}"/>
    <cellStyle name="40% - Accent1 4 3 9 2 2" xfId="17807" xr:uid="{E8B48639-BAA7-4A92-8D82-73EBD5B9D559}"/>
    <cellStyle name="40% - Accent1 4 3 9 3" xfId="17808" xr:uid="{8D84D669-D906-4A62-8E96-BC45E421D7BC}"/>
    <cellStyle name="40% - Accent1 4 3_Asset Register (new)" xfId="17809" xr:uid="{3E7E5535-7789-4D75-83B5-BE421DEFBD23}"/>
    <cellStyle name="40% - Accent1 4 4" xfId="17810" xr:uid="{53CB4F51-24BF-4C92-9A28-DB4ADD2D947A}"/>
    <cellStyle name="40% - Accent1 4 4 10" xfId="17811" xr:uid="{B9D21F47-F36C-44A0-AAB8-D74D594ABB7E}"/>
    <cellStyle name="40% - Accent1 4 4 11" xfId="17812" xr:uid="{62206EBB-7F12-4720-A5A9-4A7F70F03BC7}"/>
    <cellStyle name="40% - Accent1 4 4 2" xfId="17813" xr:uid="{F3D15835-E6A5-4502-B61F-E8AA710E0078}"/>
    <cellStyle name="40% - Accent1 4 4 2 2" xfId="17814" xr:uid="{676FE541-7883-45C9-AF36-673771D948A7}"/>
    <cellStyle name="40% - Accent1 4 4 2 2 2" xfId="17815" xr:uid="{E8A4665B-A466-4191-B3F7-B3FFF8B2D2AB}"/>
    <cellStyle name="40% - Accent1 4 4 2 2 2 2" xfId="17816" xr:uid="{1D12B8DD-B21D-4E11-AD41-A484D59D7840}"/>
    <cellStyle name="40% - Accent1 4 4 2 2 2 2 2" xfId="17817" xr:uid="{FC76CBBC-4E6B-4CF0-A181-E522C163D49D}"/>
    <cellStyle name="40% - Accent1 4 4 2 2 2 3" xfId="17818" xr:uid="{D060681D-3630-40CC-9E70-8132A7EFBEFE}"/>
    <cellStyle name="40% - Accent1 4 4 2 2 3" xfId="17819" xr:uid="{5322EB7A-9A54-429B-9979-D8BE2DA11AD0}"/>
    <cellStyle name="40% - Accent1 4 4 2 2 3 2" xfId="17820" xr:uid="{5A835DCC-8AE0-4F11-B3D3-57F985A7BF1A}"/>
    <cellStyle name="40% - Accent1 4 4 2 2 4" xfId="17821" xr:uid="{6904F22E-3D93-410F-AC9C-8B48A32AAE21}"/>
    <cellStyle name="40% - Accent1 4 4 2 2 4 2" xfId="17822" xr:uid="{37EDA4F1-40D9-4A6F-908A-37A7DB40A7C5}"/>
    <cellStyle name="40% - Accent1 4 4 2 2 5" xfId="17823" xr:uid="{6425F7E0-E783-49A6-831D-8BF568453256}"/>
    <cellStyle name="40% - Accent1 4 4 2 2 6" xfId="17824" xr:uid="{C35E1A4E-85FC-4197-A0DE-194EDB685F35}"/>
    <cellStyle name="40% - Accent1 4 4 2 3" xfId="17825" xr:uid="{62519651-68CE-4C08-ABDE-2C6B7BB221FA}"/>
    <cellStyle name="40% - Accent1 4 4 2 3 2" xfId="17826" xr:uid="{2DECDAE1-1C24-4DF7-8D26-40C24E1246AC}"/>
    <cellStyle name="40% - Accent1 4 4 2 3 2 2" xfId="17827" xr:uid="{A2393DDE-11AE-40DE-AF91-40C5393FABEC}"/>
    <cellStyle name="40% - Accent1 4 4 2 3 3" xfId="17828" xr:uid="{3AEA1BA9-DFFE-4E14-9280-2E0A9E273ADD}"/>
    <cellStyle name="40% - Accent1 4 4 2 4" xfId="17829" xr:uid="{D4C8407D-193F-406E-A54D-CB288A662E39}"/>
    <cellStyle name="40% - Accent1 4 4 2 4 2" xfId="17830" xr:uid="{5BA3372B-681F-4109-980D-21B0C0BFC617}"/>
    <cellStyle name="40% - Accent1 4 4 2 5" xfId="17831" xr:uid="{43C8281D-3439-45B8-B18E-A8EE85FEBD24}"/>
    <cellStyle name="40% - Accent1 4 4 2 5 2" xfId="17832" xr:uid="{3733BC09-1DCC-4DB8-A91B-0000E194F534}"/>
    <cellStyle name="40% - Accent1 4 4 2 6" xfId="17833" xr:uid="{F1948B3B-E620-43FB-882D-09B6A94B40FE}"/>
    <cellStyle name="40% - Accent1 4 4 2 7" xfId="17834" xr:uid="{3F665A28-EAA9-4FA5-98CF-587A013FF20E}"/>
    <cellStyle name="40% - Accent1 4 4 3" xfId="17835" xr:uid="{A22FFCAE-59E4-49B9-B12C-821F7CD78A96}"/>
    <cellStyle name="40% - Accent1 4 4 3 2" xfId="17836" xr:uid="{86041EC5-0652-4789-9106-E318B8942E21}"/>
    <cellStyle name="40% - Accent1 4 4 3 2 2" xfId="17837" xr:uid="{3896B2F9-BCF8-42DF-8750-77CD8428D23F}"/>
    <cellStyle name="40% - Accent1 4 4 3 2 2 2" xfId="17838" xr:uid="{A20A4DA1-28A0-4D11-87F9-E0B4B0D255B6}"/>
    <cellStyle name="40% - Accent1 4 4 3 2 2 2 2" xfId="17839" xr:uid="{672DAD8B-8FB0-44AA-87E0-5B8CC7C36EDB}"/>
    <cellStyle name="40% - Accent1 4 4 3 2 2 3" xfId="17840" xr:uid="{4D69FDF8-71B9-431C-ABA7-5BC4AAAAAC64}"/>
    <cellStyle name="40% - Accent1 4 4 3 2 3" xfId="17841" xr:uid="{C9797181-C728-4FD2-A3B7-0D96180954F2}"/>
    <cellStyle name="40% - Accent1 4 4 3 2 3 2" xfId="17842" xr:uid="{03A20263-2044-4B89-9F9A-CDAF72E02318}"/>
    <cellStyle name="40% - Accent1 4 4 3 2 4" xfId="17843" xr:uid="{4C42B47F-C167-4D4F-B5EB-F27B11918DFA}"/>
    <cellStyle name="40% - Accent1 4 4 3 3" xfId="17844" xr:uid="{6443DB06-A432-4762-B128-7C973A238176}"/>
    <cellStyle name="40% - Accent1 4 4 3 3 2" xfId="17845" xr:uid="{91F6359A-E6A3-4672-955D-2F1DC2770EA7}"/>
    <cellStyle name="40% - Accent1 4 4 3 3 2 2" xfId="17846" xr:uid="{AE39A660-867F-42FC-84E0-42E226F607F5}"/>
    <cellStyle name="40% - Accent1 4 4 3 3 3" xfId="17847" xr:uid="{E4B75EFE-8EA0-46A9-817A-67235EB59BA1}"/>
    <cellStyle name="40% - Accent1 4 4 3 4" xfId="17848" xr:uid="{4F0F65AB-03ED-4A58-9268-DEB0EA1E6124}"/>
    <cellStyle name="40% - Accent1 4 4 3 4 2" xfId="17849" xr:uid="{F3037BD9-E11A-407D-AA92-0B17658F8E89}"/>
    <cellStyle name="40% - Accent1 4 4 3 5" xfId="17850" xr:uid="{DAD795C3-B2C4-48EF-9DF9-11FB7D24FE90}"/>
    <cellStyle name="40% - Accent1 4 4 3 5 2" xfId="17851" xr:uid="{D847F8CF-B649-4D79-AF06-C17D1D6AD995}"/>
    <cellStyle name="40% - Accent1 4 4 3 6" xfId="17852" xr:uid="{684F9DF8-FE0B-4EB4-8FC8-9A30418A7E74}"/>
    <cellStyle name="40% - Accent1 4 4 3 7" xfId="17853" xr:uid="{D64D3689-31F9-4AF3-AA1C-853F5DCBA3C0}"/>
    <cellStyle name="40% - Accent1 4 4 4" xfId="17854" xr:uid="{5ED3C101-A831-4511-BE00-4FB2210D2BCC}"/>
    <cellStyle name="40% - Accent1 4 4 4 2" xfId="17855" xr:uid="{E3BCEAA0-F040-4B12-8754-4F895745386D}"/>
    <cellStyle name="40% - Accent1 4 4 4 2 2" xfId="17856" xr:uid="{15EB3DB6-93A4-4127-A932-4907B7A213CC}"/>
    <cellStyle name="40% - Accent1 4 4 4 2 2 2" xfId="17857" xr:uid="{19AF2B8B-7B19-4E00-884E-B8E9CB89CFD1}"/>
    <cellStyle name="40% - Accent1 4 4 4 2 2 2 2" xfId="17858" xr:uid="{65DD533C-BCA8-45EC-8A21-0B57C1DAEFA4}"/>
    <cellStyle name="40% - Accent1 4 4 4 2 2 3" xfId="17859" xr:uid="{5634501D-568D-4C0B-BA77-BD7799D4F873}"/>
    <cellStyle name="40% - Accent1 4 4 4 2 3" xfId="17860" xr:uid="{87866545-C5B8-4971-95E5-312BD9668C5A}"/>
    <cellStyle name="40% - Accent1 4 4 4 2 3 2" xfId="17861" xr:uid="{50F0F677-AB0B-4640-B7F5-B6D7F5498A9C}"/>
    <cellStyle name="40% - Accent1 4 4 4 2 4" xfId="17862" xr:uid="{165F855A-5B92-4F36-B8AB-C796FDC6C578}"/>
    <cellStyle name="40% - Accent1 4 4 4 3" xfId="17863" xr:uid="{C95810B2-47A4-44E4-93C7-CD1C499FB179}"/>
    <cellStyle name="40% - Accent1 4 4 4 3 2" xfId="17864" xr:uid="{6CC7A179-7D13-4FF6-A867-D2BCD25DFD4C}"/>
    <cellStyle name="40% - Accent1 4 4 4 3 2 2" xfId="17865" xr:uid="{071FC05C-5BDB-4769-9863-5AD5FEC4781C}"/>
    <cellStyle name="40% - Accent1 4 4 4 3 3" xfId="17866" xr:uid="{128A80A1-7D88-4A51-8710-D677E4DFF00C}"/>
    <cellStyle name="40% - Accent1 4 4 4 4" xfId="17867" xr:uid="{965C91E8-4B20-4CF6-8A22-61C54F94769D}"/>
    <cellStyle name="40% - Accent1 4 4 4 4 2" xfId="17868" xr:uid="{38439F8A-944D-42A6-89FE-4ECE930E3FB9}"/>
    <cellStyle name="40% - Accent1 4 4 4 5" xfId="17869" xr:uid="{EB8991F7-A4DF-45A1-9BB5-5D328CDBCDE4}"/>
    <cellStyle name="40% - Accent1 4 4 5" xfId="17870" xr:uid="{434A6480-5DB2-46BA-AEC4-5E3CEA9B995D}"/>
    <cellStyle name="40% - Accent1 4 4 5 2" xfId="17871" xr:uid="{4414DF25-85BB-49A7-AAC7-389364AF3EB3}"/>
    <cellStyle name="40% - Accent1 4 4 5 2 2" xfId="17872" xr:uid="{38111F7C-ACEE-4D18-941D-8B1DDD7B50D2}"/>
    <cellStyle name="40% - Accent1 4 4 5 2 2 2" xfId="17873" xr:uid="{B2948774-39A9-424A-93B6-1C6A63E41EC5}"/>
    <cellStyle name="40% - Accent1 4 4 5 2 2 2 2" xfId="17874" xr:uid="{42B2987B-973E-4C39-A38E-5D6EF70D53F4}"/>
    <cellStyle name="40% - Accent1 4 4 5 2 2 3" xfId="17875" xr:uid="{0A92C197-1C7E-4085-BAB9-CE9736228FDE}"/>
    <cellStyle name="40% - Accent1 4 4 5 2 3" xfId="17876" xr:uid="{42588C66-820E-47FF-A93A-FB0BB194133B}"/>
    <cellStyle name="40% - Accent1 4 4 5 2 3 2" xfId="17877" xr:uid="{822AAEBC-C7EF-42CD-A472-4CCA94AE0622}"/>
    <cellStyle name="40% - Accent1 4 4 5 2 4" xfId="17878" xr:uid="{1472DAD6-28F7-48E3-BCE3-D957A97BD03F}"/>
    <cellStyle name="40% - Accent1 4 4 5 3" xfId="17879" xr:uid="{1E385F26-73C0-41DA-94E8-54F52EBF8BB4}"/>
    <cellStyle name="40% - Accent1 4 4 5 3 2" xfId="17880" xr:uid="{E9EF81D2-6D64-417A-AE84-7C7E0B545865}"/>
    <cellStyle name="40% - Accent1 4 4 5 3 2 2" xfId="17881" xr:uid="{A7207755-5E6D-4537-80C6-FEC94D5BAC27}"/>
    <cellStyle name="40% - Accent1 4 4 5 3 3" xfId="17882" xr:uid="{40753202-4E31-48A5-85F2-97E264465A13}"/>
    <cellStyle name="40% - Accent1 4 4 5 4" xfId="17883" xr:uid="{FC74BFD5-59B2-4B41-9DE8-1413B70FD0CA}"/>
    <cellStyle name="40% - Accent1 4 4 5 4 2" xfId="17884" xr:uid="{3C5D24F3-9A40-464C-8EF3-9BCE6A5F7BFC}"/>
    <cellStyle name="40% - Accent1 4 4 5 5" xfId="17885" xr:uid="{89C1CDBD-F9C7-4E5D-B185-7BDAD10AA98F}"/>
    <cellStyle name="40% - Accent1 4 4 6" xfId="17886" xr:uid="{29C842E0-9A98-47B7-8F84-0BF2D304F4CE}"/>
    <cellStyle name="40% - Accent1 4 4 6 2" xfId="17887" xr:uid="{548B2694-C2EE-49B7-87F3-C15036A116AE}"/>
    <cellStyle name="40% - Accent1 4 4 6 2 2" xfId="17888" xr:uid="{B911E5F5-85C0-4F5A-AA10-9D5C579520CE}"/>
    <cellStyle name="40% - Accent1 4 4 6 2 2 2" xfId="17889" xr:uid="{9A6A605C-1E62-45CC-A3F0-857D76AEBD73}"/>
    <cellStyle name="40% - Accent1 4 4 6 2 3" xfId="17890" xr:uid="{1DDB7FD1-935E-41F8-AAA3-F7BB4EC8AA04}"/>
    <cellStyle name="40% - Accent1 4 4 6 3" xfId="17891" xr:uid="{2ADF5DEC-C46D-4972-A14D-1501F303049C}"/>
    <cellStyle name="40% - Accent1 4 4 6 3 2" xfId="17892" xr:uid="{D4246465-CB64-4D3E-87E7-A01092E12740}"/>
    <cellStyle name="40% - Accent1 4 4 6 4" xfId="17893" xr:uid="{A75E3F0E-0658-4F03-92B8-701A83DA8FBA}"/>
    <cellStyle name="40% - Accent1 4 4 7" xfId="17894" xr:uid="{E3E6BD7F-13FE-4156-AAE3-47D3F6D09D1D}"/>
    <cellStyle name="40% - Accent1 4 4 7 2" xfId="17895" xr:uid="{66D1DAAF-1F62-4D9B-9CD8-EB69BFCCA731}"/>
    <cellStyle name="40% - Accent1 4 4 7 2 2" xfId="17896" xr:uid="{11E5399C-A981-4567-B735-B2EB6A51ED41}"/>
    <cellStyle name="40% - Accent1 4 4 7 3" xfId="17897" xr:uid="{1DA50DAA-E759-4857-989F-96B719DC4CD2}"/>
    <cellStyle name="40% - Accent1 4 4 8" xfId="17898" xr:uid="{68A40CEE-27EC-4215-8569-EFD3135F902D}"/>
    <cellStyle name="40% - Accent1 4 4 8 2" xfId="17899" xr:uid="{DBA0CA80-65CF-4D2D-9B0F-016279D5E72A}"/>
    <cellStyle name="40% - Accent1 4 4 9" xfId="17900" xr:uid="{50786B66-E8AC-4010-8510-9383D14C5109}"/>
    <cellStyle name="40% - Accent1 4 4 9 2" xfId="17901" xr:uid="{9C26B8C3-7DAD-4DBC-B9AB-B9033F926875}"/>
    <cellStyle name="40% - Accent1 4 5" xfId="17902" xr:uid="{278E0C2F-0702-4515-90F7-7C17C200C1D4}"/>
    <cellStyle name="40% - Accent1 4 5 2" xfId="17903" xr:uid="{09BD26AD-87BD-4A66-8758-0A3D0CF44DCF}"/>
    <cellStyle name="40% - Accent1 4 5 2 2" xfId="17904" xr:uid="{73B3BDCF-FC0A-4C96-BF9F-CAB15FA39E6F}"/>
    <cellStyle name="40% - Accent1 4 5 2 2 2" xfId="17905" xr:uid="{2FB6A0BD-887E-4650-9806-AE010802AC6B}"/>
    <cellStyle name="40% - Accent1 4 5 2 2 2 2" xfId="17906" xr:uid="{D4B4CF6E-E619-400F-BBF9-D89136D5121B}"/>
    <cellStyle name="40% - Accent1 4 5 2 2 2 2 2" xfId="17907" xr:uid="{7C63AC1A-FD65-40D3-A307-BF5264D124CB}"/>
    <cellStyle name="40% - Accent1 4 5 2 2 2 3" xfId="17908" xr:uid="{8A4D4A34-DC23-43D4-A54D-9E808DA4B081}"/>
    <cellStyle name="40% - Accent1 4 5 2 2 3" xfId="17909" xr:uid="{4830961A-7D2B-4199-8D78-8CB7E912AFAB}"/>
    <cellStyle name="40% - Accent1 4 5 2 2 3 2" xfId="17910" xr:uid="{4E71D90B-6817-4134-9046-789D50E6E1DD}"/>
    <cellStyle name="40% - Accent1 4 5 2 2 4" xfId="17911" xr:uid="{E8E789A4-0104-45A5-8F54-711AF9566CF0}"/>
    <cellStyle name="40% - Accent1 4 5 2 3" xfId="17912" xr:uid="{47AAB70B-3C3C-4D70-9328-AB2AC3FA09AE}"/>
    <cellStyle name="40% - Accent1 4 5 2 3 2" xfId="17913" xr:uid="{4FC3AABA-D138-42B0-A66E-68C901E10EFF}"/>
    <cellStyle name="40% - Accent1 4 5 2 3 2 2" xfId="17914" xr:uid="{848AE094-8D8C-4BCC-950B-6C1DFC52C068}"/>
    <cellStyle name="40% - Accent1 4 5 2 3 3" xfId="17915" xr:uid="{FF0E2902-A1D8-4E0E-AB47-52710ACC0B2E}"/>
    <cellStyle name="40% - Accent1 4 5 2 4" xfId="17916" xr:uid="{3DE96B15-8BAB-45E9-AB2A-8BEF1402FC95}"/>
    <cellStyle name="40% - Accent1 4 5 2 4 2" xfId="17917" xr:uid="{7AE29BE8-9143-435A-9B5E-03A6A72B2E5E}"/>
    <cellStyle name="40% - Accent1 4 5 2 5" xfId="17918" xr:uid="{5A829A5A-D71E-440C-85F4-37B9FEAAB708}"/>
    <cellStyle name="40% - Accent1 4 5 2 5 2" xfId="17919" xr:uid="{EEA5363D-1EA7-4204-8A77-F19E92FE51DD}"/>
    <cellStyle name="40% - Accent1 4 5 2 6" xfId="17920" xr:uid="{E2789203-50D3-45D0-B57D-BDBC9163DC6D}"/>
    <cellStyle name="40% - Accent1 4 5 2 7" xfId="17921" xr:uid="{D541D06F-3523-4409-9276-4D038C755C45}"/>
    <cellStyle name="40% - Accent1 4 5 3" xfId="17922" xr:uid="{ADB62F23-651B-4D43-87E1-A1B783E3C384}"/>
    <cellStyle name="40% - Accent1 4 5 3 2" xfId="17923" xr:uid="{0B69A0C0-46CF-4D6C-8990-250D952EE580}"/>
    <cellStyle name="40% - Accent1 4 5 3 2 2" xfId="17924" xr:uid="{007409DF-E45A-408E-AFA8-300B4C3AAB75}"/>
    <cellStyle name="40% - Accent1 4 5 3 2 2 2" xfId="17925" xr:uid="{0FE182BE-424E-4A0F-9D9A-4A6F89B8245C}"/>
    <cellStyle name="40% - Accent1 4 5 3 2 2 2 2" xfId="17926" xr:uid="{F6F72C41-7712-4D9E-863C-15E6DC83C54C}"/>
    <cellStyle name="40% - Accent1 4 5 3 2 2 3" xfId="17927" xr:uid="{316FEA28-A951-4D2D-9513-FCC4DF72C523}"/>
    <cellStyle name="40% - Accent1 4 5 3 2 3" xfId="17928" xr:uid="{9B9EB38F-3500-4308-B3FA-F1906490D694}"/>
    <cellStyle name="40% - Accent1 4 5 3 2 3 2" xfId="17929" xr:uid="{B5027F34-0947-455F-AD9C-C2295015F0C6}"/>
    <cellStyle name="40% - Accent1 4 5 3 2 4" xfId="17930" xr:uid="{4B33FC24-56C0-4B35-BC30-0CAE6077BC2C}"/>
    <cellStyle name="40% - Accent1 4 5 3 3" xfId="17931" xr:uid="{7646F347-C18C-441A-9954-011A5D56A194}"/>
    <cellStyle name="40% - Accent1 4 5 3 3 2" xfId="17932" xr:uid="{6943D670-431C-43E0-ADEE-F755B0E82096}"/>
    <cellStyle name="40% - Accent1 4 5 3 3 2 2" xfId="17933" xr:uid="{2DE3BF0C-70B4-41EB-AA4A-8CCFBCC62ACF}"/>
    <cellStyle name="40% - Accent1 4 5 3 3 3" xfId="17934" xr:uid="{72D54335-A3D1-4A64-AC39-6B1AE0710928}"/>
    <cellStyle name="40% - Accent1 4 5 3 4" xfId="17935" xr:uid="{E720FA5A-A3E0-41DD-BF72-076CA2763DE5}"/>
    <cellStyle name="40% - Accent1 4 5 3 4 2" xfId="17936" xr:uid="{163C6B5B-3269-49F3-B24D-A2A406FF1697}"/>
    <cellStyle name="40% - Accent1 4 5 3 5" xfId="17937" xr:uid="{740B160C-E9C6-45E7-A06C-F00253C11C1D}"/>
    <cellStyle name="40% - Accent1 4 5 4" xfId="17938" xr:uid="{FD7A5CB2-7CF5-4AA1-831D-F6245D4BBA27}"/>
    <cellStyle name="40% - Accent1 4 5 4 2" xfId="17939" xr:uid="{4CC2B8D0-5233-4D52-A74A-56F7BA24AFC9}"/>
    <cellStyle name="40% - Accent1 4 5 4 2 2" xfId="17940" xr:uid="{6443388F-28ED-4388-8DBB-2DC8D0412296}"/>
    <cellStyle name="40% - Accent1 4 5 4 2 2 2" xfId="17941" xr:uid="{0A003820-5F44-47DC-BEAD-2C9B0DD35722}"/>
    <cellStyle name="40% - Accent1 4 5 4 2 3" xfId="17942" xr:uid="{3DE97413-6D6A-4E68-9885-416E603003C4}"/>
    <cellStyle name="40% - Accent1 4 5 4 3" xfId="17943" xr:uid="{78C32079-06F5-47F1-9776-638328B3D2F4}"/>
    <cellStyle name="40% - Accent1 4 5 4 3 2" xfId="17944" xr:uid="{1D35ABC7-3A0A-4D1A-B641-B5A3D974A5FF}"/>
    <cellStyle name="40% - Accent1 4 5 4 4" xfId="17945" xr:uid="{87070E24-CB95-4618-9FB9-4FC8D6BE1228}"/>
    <cellStyle name="40% - Accent1 4 5 5" xfId="17946" xr:uid="{A3F12BE3-15FC-42B4-8581-D00F87C8A95C}"/>
    <cellStyle name="40% - Accent1 4 5 5 2" xfId="17947" xr:uid="{0E428F80-DCA6-4B78-8104-EA96E99B379F}"/>
    <cellStyle name="40% - Accent1 4 5 5 2 2" xfId="17948" xr:uid="{C9DDA921-2B2A-4D99-872D-D3AB02C44307}"/>
    <cellStyle name="40% - Accent1 4 5 5 3" xfId="17949" xr:uid="{88E0C07F-24B7-4F15-9CD3-4DACEFA68D33}"/>
    <cellStyle name="40% - Accent1 4 5 6" xfId="17950" xr:uid="{8BB3D6C7-C933-4BA9-8232-9C7DEB575131}"/>
    <cellStyle name="40% - Accent1 4 5 6 2" xfId="17951" xr:uid="{DF940BDF-6BC5-46B2-94F5-EA62052E07DE}"/>
    <cellStyle name="40% - Accent1 4 5 7" xfId="17952" xr:uid="{82245289-C161-441F-92E1-577E113498C6}"/>
    <cellStyle name="40% - Accent1 4 5 7 2" xfId="17953" xr:uid="{6E4000EB-D9A2-4616-AA3B-25CE26A50FB8}"/>
    <cellStyle name="40% - Accent1 4 5 8" xfId="17954" xr:uid="{2CF13B63-78DB-478A-9F98-6289E6C9334F}"/>
    <cellStyle name="40% - Accent1 4 5 9" xfId="17955" xr:uid="{3792D3F2-405A-47C8-A83A-BC8B319582B1}"/>
    <cellStyle name="40% - Accent1 4 6" xfId="17956" xr:uid="{6EE4BE0D-218D-4C95-911A-1D45846AFA59}"/>
    <cellStyle name="40% - Accent1 4 6 2" xfId="17957" xr:uid="{9C48D221-246A-41F3-91FE-E2FCB1504028}"/>
    <cellStyle name="40% - Accent1 4 6 2 2" xfId="17958" xr:uid="{546B24E7-8E5B-458A-855C-513C031F8448}"/>
    <cellStyle name="40% - Accent1 4 6 2 2 2" xfId="17959" xr:uid="{38F3F74F-7781-44DD-B92F-378332573495}"/>
    <cellStyle name="40% - Accent1 4 6 2 2 2 2" xfId="17960" xr:uid="{B60FFECC-668E-429E-A6B2-3221E84C1E99}"/>
    <cellStyle name="40% - Accent1 4 6 2 2 2 2 2" xfId="17961" xr:uid="{88B88DF8-50B3-45CF-8E78-605E7028839C}"/>
    <cellStyle name="40% - Accent1 4 6 2 2 2 3" xfId="17962" xr:uid="{8B080B9A-60EA-4935-AABB-BF6A81F3FFD2}"/>
    <cellStyle name="40% - Accent1 4 6 2 2 3" xfId="17963" xr:uid="{368E6512-3469-4ED1-AB02-8352D90779D3}"/>
    <cellStyle name="40% - Accent1 4 6 2 2 3 2" xfId="17964" xr:uid="{658C3EA2-D6F7-41D5-B30C-E3F89059C549}"/>
    <cellStyle name="40% - Accent1 4 6 2 2 4" xfId="17965" xr:uid="{D5103759-9153-4C53-9428-455F6CC17A97}"/>
    <cellStyle name="40% - Accent1 4 6 2 3" xfId="17966" xr:uid="{8368F06B-63E1-49E8-A35B-611CE8E3B02E}"/>
    <cellStyle name="40% - Accent1 4 6 2 3 2" xfId="17967" xr:uid="{B999C7ED-09EA-44B7-90DD-C22A09AA3052}"/>
    <cellStyle name="40% - Accent1 4 6 2 3 2 2" xfId="17968" xr:uid="{B19DACEF-240E-43DC-BC81-6FC96FFC5183}"/>
    <cellStyle name="40% - Accent1 4 6 2 3 3" xfId="17969" xr:uid="{97C1F277-6961-4B94-BCBC-405CD0045A03}"/>
    <cellStyle name="40% - Accent1 4 6 2 4" xfId="17970" xr:uid="{58606F49-534F-44D0-84B1-3E5ABDF43383}"/>
    <cellStyle name="40% - Accent1 4 6 2 4 2" xfId="17971" xr:uid="{5AD915BC-4DAF-481C-BB40-B468CE612628}"/>
    <cellStyle name="40% - Accent1 4 6 2 5" xfId="17972" xr:uid="{F2F4DB65-D2A3-45D7-9720-714EC355F7B9}"/>
    <cellStyle name="40% - Accent1 4 6 3" xfId="17973" xr:uid="{8998FB24-E37B-479F-A461-2EE3DC7F0628}"/>
    <cellStyle name="40% - Accent1 4 6 3 2" xfId="17974" xr:uid="{055F49D8-FEA2-4FEA-9E4B-406C1C1F1308}"/>
    <cellStyle name="40% - Accent1 4 6 3 2 2" xfId="17975" xr:uid="{1C7FDB37-BCF7-4430-B029-5D1FBF01BCC9}"/>
    <cellStyle name="40% - Accent1 4 6 3 2 2 2" xfId="17976" xr:uid="{1A6B7CBD-CC03-49E3-A999-AF97B49D84CA}"/>
    <cellStyle name="40% - Accent1 4 6 3 2 3" xfId="17977" xr:uid="{4763F151-C3A8-4EA9-82A0-1A505F45B6FA}"/>
    <cellStyle name="40% - Accent1 4 6 3 3" xfId="17978" xr:uid="{76B17AC6-421E-4DD2-8BCE-9FD9F9380CC0}"/>
    <cellStyle name="40% - Accent1 4 6 3 3 2" xfId="17979" xr:uid="{97CCE221-786F-40F4-AC35-86DEE714575B}"/>
    <cellStyle name="40% - Accent1 4 6 3 4" xfId="17980" xr:uid="{DD1E7EBD-58AC-428F-B82A-9EB9827B1DBA}"/>
    <cellStyle name="40% - Accent1 4 6 4" xfId="17981" xr:uid="{88D70A3A-7713-4C1F-B862-F155D7FE5119}"/>
    <cellStyle name="40% - Accent1 4 6 4 2" xfId="17982" xr:uid="{728B57F6-DD9D-442C-8089-3C95EB29D0E6}"/>
    <cellStyle name="40% - Accent1 4 6 4 2 2" xfId="17983" xr:uid="{116E0D91-7AD1-4144-9438-B5A67D565602}"/>
    <cellStyle name="40% - Accent1 4 6 4 3" xfId="17984" xr:uid="{B7E989BE-1C13-4586-9935-2205D13CC8F0}"/>
    <cellStyle name="40% - Accent1 4 6 5" xfId="17985" xr:uid="{23825847-C0A6-4102-AF60-A0C9BAC776A9}"/>
    <cellStyle name="40% - Accent1 4 6 5 2" xfId="17986" xr:uid="{05EC0872-A243-49E3-855B-2838B5BB0011}"/>
    <cellStyle name="40% - Accent1 4 6 6" xfId="17987" xr:uid="{4C5FEC91-114D-46A9-903A-7336722A144B}"/>
    <cellStyle name="40% - Accent1 4 6 6 2" xfId="17988" xr:uid="{F43FB196-B21B-47B3-B84D-5998720C7328}"/>
    <cellStyle name="40% - Accent1 4 6 7" xfId="17989" xr:uid="{5C78356C-950C-452F-9486-291B433BDAAE}"/>
    <cellStyle name="40% - Accent1 4 6 8" xfId="17990" xr:uid="{0055B327-EB2C-41CF-95D0-3927ED27A0EA}"/>
    <cellStyle name="40% - Accent1 4 7" xfId="17991" xr:uid="{B055ECCA-B221-44BD-B448-4A9DC62E99A2}"/>
    <cellStyle name="40% - Accent1 4 7 2" xfId="17992" xr:uid="{0595293B-055C-4620-8ACC-CDBAC7AF26E0}"/>
    <cellStyle name="40% - Accent1 4 7 2 2" xfId="17993" xr:uid="{489327C6-1C0C-4706-A550-AD77CA7FAC51}"/>
    <cellStyle name="40% - Accent1 4 7 2 2 2" xfId="17994" xr:uid="{85FF6995-E1F1-449D-B942-6A2BA43E8EC2}"/>
    <cellStyle name="40% - Accent1 4 7 2 2 2 2" xfId="17995" xr:uid="{4158A71B-2A3A-4DEB-A9F8-08A9B5193348}"/>
    <cellStyle name="40% - Accent1 4 7 2 2 3" xfId="17996" xr:uid="{BAABCBC9-266E-43B6-A8A2-6C380F6C15EF}"/>
    <cellStyle name="40% - Accent1 4 7 2 3" xfId="17997" xr:uid="{71671777-5C3B-49AA-A3CA-9035B57D1F0F}"/>
    <cellStyle name="40% - Accent1 4 7 2 3 2" xfId="17998" xr:uid="{9D4416C5-CCB4-4557-B135-F3725D1F8435}"/>
    <cellStyle name="40% - Accent1 4 7 2 4" xfId="17999" xr:uid="{2D2E5606-754D-443E-A0A2-1A4A6858CC8D}"/>
    <cellStyle name="40% - Accent1 4 7 3" xfId="18000" xr:uid="{8AF12842-9D35-4F13-AED8-70F5E8FCA726}"/>
    <cellStyle name="40% - Accent1 4 7 3 2" xfId="18001" xr:uid="{6AAFBA65-9D72-4EE4-B737-A340E75FA4F3}"/>
    <cellStyle name="40% - Accent1 4 7 3 2 2" xfId="18002" xr:uid="{F99261F2-2967-4340-BADC-C8F69321FE92}"/>
    <cellStyle name="40% - Accent1 4 7 3 3" xfId="18003" xr:uid="{B56268D9-2550-496E-B758-3C3FA73AFF38}"/>
    <cellStyle name="40% - Accent1 4 7 4" xfId="18004" xr:uid="{9382E752-D156-44EE-AA07-EB84BAB6F0F3}"/>
    <cellStyle name="40% - Accent1 4 7 4 2" xfId="18005" xr:uid="{28F200A0-251D-4E0E-B7F6-3FC30350A764}"/>
    <cellStyle name="40% - Accent1 4 7 5" xfId="18006" xr:uid="{947C6D94-1E26-4D25-8C81-13E68A9D6C07}"/>
    <cellStyle name="40% - Accent1 4 8" xfId="18007" xr:uid="{15E9AE20-07F7-48D7-99D3-C15497F522BF}"/>
    <cellStyle name="40% - Accent1 4 8 2" xfId="18008" xr:uid="{5463B1F7-56DD-4128-BDED-B3BFB5C83542}"/>
    <cellStyle name="40% - Accent1 4 8 2 2" xfId="18009" xr:uid="{725E4E3F-75DA-4569-99ED-EB11587C768B}"/>
    <cellStyle name="40% - Accent1 4 8 2 2 2" xfId="18010" xr:uid="{40F702DE-F143-4F51-AE19-1401CB215A33}"/>
    <cellStyle name="40% - Accent1 4 8 2 2 2 2" xfId="18011" xr:uid="{E25B40EC-B5D3-47FE-8D0F-A828DF5B98AF}"/>
    <cellStyle name="40% - Accent1 4 8 2 2 3" xfId="18012" xr:uid="{E46D86F3-E76E-4A1B-AEA5-C9F12389E4FF}"/>
    <cellStyle name="40% - Accent1 4 8 2 3" xfId="18013" xr:uid="{CD7D6A8B-E109-41C8-8DEF-3266852A53C2}"/>
    <cellStyle name="40% - Accent1 4 8 2 3 2" xfId="18014" xr:uid="{248B5181-39A2-4DFB-9203-4E940179DC9D}"/>
    <cellStyle name="40% - Accent1 4 8 2 4" xfId="18015" xr:uid="{B9B67E2D-9C0D-4623-91B8-838D82A0F48D}"/>
    <cellStyle name="40% - Accent1 4 8 3" xfId="18016" xr:uid="{7C24B22E-43FF-4870-9C74-5F4AC1DA99C0}"/>
    <cellStyle name="40% - Accent1 4 8 3 2" xfId="18017" xr:uid="{F9B66F46-333F-4B8D-A2F0-9340331B2B48}"/>
    <cellStyle name="40% - Accent1 4 8 3 2 2" xfId="18018" xr:uid="{D4BB04E7-275C-45C4-814C-171EF45A33B4}"/>
    <cellStyle name="40% - Accent1 4 8 3 3" xfId="18019" xr:uid="{60F3B34B-EFC0-44A2-8A75-B636B0928871}"/>
    <cellStyle name="40% - Accent1 4 8 4" xfId="18020" xr:uid="{C1394E18-7D38-419F-A296-0CE55AC79C0A}"/>
    <cellStyle name="40% - Accent1 4 8 4 2" xfId="18021" xr:uid="{5B7D25A9-71C4-4F15-9DE9-168EC61B55AA}"/>
    <cellStyle name="40% - Accent1 4 8 5" xfId="18022" xr:uid="{E63B8213-6F84-43B1-9552-443CAA0F31F9}"/>
    <cellStyle name="40% - Accent1 4 9" xfId="18023" xr:uid="{EFE98425-507D-4390-9722-5D72D741F098}"/>
    <cellStyle name="40% - Accent1 4 9 2" xfId="18024" xr:uid="{FD2E4D35-E2F3-4466-800A-3EF7C0851FC8}"/>
    <cellStyle name="40% - Accent1 4 9 2 2" xfId="18025" xr:uid="{F1746162-236B-49B3-964E-A5B038F31E74}"/>
    <cellStyle name="40% - Accent1 4 9 2 2 2" xfId="18026" xr:uid="{4CAAF2DD-3B71-4D94-83C0-518D28D6783E}"/>
    <cellStyle name="40% - Accent1 4 9 2 2 2 2" xfId="18027" xr:uid="{7904ABAA-7342-4889-9125-2EA53A78A1C2}"/>
    <cellStyle name="40% - Accent1 4 9 2 2 3" xfId="18028" xr:uid="{33C8F934-C559-485A-A06F-416CDD17A697}"/>
    <cellStyle name="40% - Accent1 4 9 2 3" xfId="18029" xr:uid="{3CC1ACFF-ECD8-4F7F-AA3B-B02BA6D61FBF}"/>
    <cellStyle name="40% - Accent1 4 9 2 3 2" xfId="18030" xr:uid="{FB2375E7-1DD2-4349-8266-DA7390F4978C}"/>
    <cellStyle name="40% - Accent1 4 9 2 4" xfId="18031" xr:uid="{223EB6C9-3EA2-4669-BC3A-54DD93EA5FAA}"/>
    <cellStyle name="40% - Accent1 4 9 3" xfId="18032" xr:uid="{0D3AD007-F372-49A0-8FEA-F74580EBD503}"/>
    <cellStyle name="40% - Accent1 4 9 3 2" xfId="18033" xr:uid="{FFBB80F1-571E-40D9-B54F-04A03FF38A92}"/>
    <cellStyle name="40% - Accent1 4 9 3 2 2" xfId="18034" xr:uid="{568E61C6-6307-4C86-8BFE-5C7D2759ABEC}"/>
    <cellStyle name="40% - Accent1 4 9 3 3" xfId="18035" xr:uid="{1161D114-B5C5-4259-BAF7-ADEAE1DF6554}"/>
    <cellStyle name="40% - Accent1 4 9 4" xfId="18036" xr:uid="{F00372A9-8753-40B3-A0CD-FF00102ACF5B}"/>
    <cellStyle name="40% - Accent1 4 9 4 2" xfId="18037" xr:uid="{F2981C14-77C9-4D89-A05F-96047B96DE62}"/>
    <cellStyle name="40% - Accent1 4 9 5" xfId="18038" xr:uid="{8B14557D-7050-4A09-B245-8701E0DDB8B1}"/>
    <cellStyle name="40% - Accent1 4_Asset Register (new)" xfId="18039" xr:uid="{C7E7920B-BD8E-457E-A6EC-8C96B0AD3F43}"/>
    <cellStyle name="40% - Accent1 5" xfId="18040" xr:uid="{38BEA52F-2DF6-49B3-9352-FD811AB78967}"/>
    <cellStyle name="40% - Accent1 5 10" xfId="18041" xr:uid="{BA4DB73F-D2FE-4260-AF39-E7146F97314C}"/>
    <cellStyle name="40% - Accent1 5 10 2" xfId="18042" xr:uid="{6BEE2E2F-ECB0-4AC2-8155-75AD7BC02B0F}"/>
    <cellStyle name="40% - Accent1 5 11" xfId="18043" xr:uid="{A640238E-F1E7-43DD-8BF2-7B5C2CB8033E}"/>
    <cellStyle name="40% - Accent1 5 12" xfId="18044" xr:uid="{EA7F42C7-65B6-49AF-8C19-5262558192D3}"/>
    <cellStyle name="40% - Accent1 5 2" xfId="18045" xr:uid="{59C5B62F-9812-4D26-BACD-951B244FE4E1}"/>
    <cellStyle name="40% - Accent1 5 2 10" xfId="18046" xr:uid="{22AD7299-5697-497D-94A7-646C2F87DA7C}"/>
    <cellStyle name="40% - Accent1 5 2 11" xfId="18047" xr:uid="{0EB005F8-A982-4BEF-896A-5B8C7AFA060D}"/>
    <cellStyle name="40% - Accent1 5 2 2" xfId="18048" xr:uid="{B5DCDF41-F7D7-4E13-8693-AFD17225B798}"/>
    <cellStyle name="40% - Accent1 5 2 2 2" xfId="18049" xr:uid="{6369080B-0F7D-4DB2-B334-060923E587A4}"/>
    <cellStyle name="40% - Accent1 5 2 2 2 2" xfId="18050" xr:uid="{701D89AB-A20C-4697-91BF-3AEA058FA7A6}"/>
    <cellStyle name="40% - Accent1 5 2 2 2 2 2" xfId="18051" xr:uid="{3CF24E02-34B7-416C-BDF6-09970067757A}"/>
    <cellStyle name="40% - Accent1 5 2 2 2 2 2 2" xfId="18052" xr:uid="{BF4EA39D-91AE-4081-9172-9C714A42E54A}"/>
    <cellStyle name="40% - Accent1 5 2 2 2 2 3" xfId="18053" xr:uid="{6F45F98C-8699-4FF1-A1CC-B2C1C725593E}"/>
    <cellStyle name="40% - Accent1 5 2 2 2 3" xfId="18054" xr:uid="{7F8C0307-2332-412E-9EEE-21739617C0CF}"/>
    <cellStyle name="40% - Accent1 5 2 2 2 3 2" xfId="18055" xr:uid="{A672E8F0-062A-4367-BD24-95241CA6C06A}"/>
    <cellStyle name="40% - Accent1 5 2 2 2 4" xfId="18056" xr:uid="{2D509747-FAD9-406E-95BF-29104DC09157}"/>
    <cellStyle name="40% - Accent1 5 2 2 2 5" xfId="18057" xr:uid="{FABCD1B8-42DF-4B8A-9061-F3392C8793B8}"/>
    <cellStyle name="40% - Accent1 5 2 2 3" xfId="18058" xr:uid="{1C4D0C85-130F-434D-B15D-45F26BC1A65F}"/>
    <cellStyle name="40% - Accent1 5 2 2 3 2" xfId="18059" xr:uid="{4F2D149C-43D4-4A15-8E57-5B4EFB33AC06}"/>
    <cellStyle name="40% - Accent1 5 2 2 3 2 2" xfId="18060" xr:uid="{38521C9F-8F2C-4B9D-BAE4-C64519329871}"/>
    <cellStyle name="40% - Accent1 5 2 2 3 3" xfId="18061" xr:uid="{AB2C163E-71FE-4D0E-A4D3-F8FAB5841CBE}"/>
    <cellStyle name="40% - Accent1 5 2 2 4" xfId="18062" xr:uid="{5F78EDBF-4BDD-4B9D-93B6-6965A15C58B1}"/>
    <cellStyle name="40% - Accent1 5 2 2 4 2" xfId="18063" xr:uid="{5B584B88-AA31-463A-9AF6-7F6369F16696}"/>
    <cellStyle name="40% - Accent1 5 2 2 5" xfId="18064" xr:uid="{2978621D-163E-4ED4-A5CE-7EAAEB84A251}"/>
    <cellStyle name="40% - Accent1 5 2 2 5 2" xfId="18065" xr:uid="{FB33A372-332E-4405-B281-53DCD9682A2E}"/>
    <cellStyle name="40% - Accent1 5 2 2 6" xfId="18066" xr:uid="{EA0B5A09-8D06-4301-8D2D-1B43137C1F17}"/>
    <cellStyle name="40% - Accent1 5 2 2 7" xfId="18067" xr:uid="{9D49F7ED-3D3E-4459-8DAC-EABE5E6D86A6}"/>
    <cellStyle name="40% - Accent1 5 2 3" xfId="18068" xr:uid="{E12F4D5F-4763-4CDC-AB66-F900FF1762EA}"/>
    <cellStyle name="40% - Accent1 5 2 3 2" xfId="18069" xr:uid="{64814F40-3B59-4A28-BE4F-F9A9C3FF2E4C}"/>
    <cellStyle name="40% - Accent1 5 2 3 2 2" xfId="18070" xr:uid="{944E39ED-93EA-4E7A-A9D9-E84EA310F139}"/>
    <cellStyle name="40% - Accent1 5 2 3 2 2 2" xfId="18071" xr:uid="{FE0EC65A-6945-4EC0-BC2F-57CB472C8712}"/>
    <cellStyle name="40% - Accent1 5 2 3 2 2 2 2" xfId="18072" xr:uid="{76C1EF5E-FADC-4381-A69F-8219E7764F0F}"/>
    <cellStyle name="40% - Accent1 5 2 3 2 2 3" xfId="18073" xr:uid="{874E456D-0063-4641-ADAF-901794C1F98E}"/>
    <cellStyle name="40% - Accent1 5 2 3 2 3" xfId="18074" xr:uid="{2C6E9678-93E3-4CB9-B071-67C1FBDDCF14}"/>
    <cellStyle name="40% - Accent1 5 2 3 2 3 2" xfId="18075" xr:uid="{3010C710-C3AF-4EB8-9B27-C07AB4F786F2}"/>
    <cellStyle name="40% - Accent1 5 2 3 2 4" xfId="18076" xr:uid="{5F67413D-76D1-4400-9ED0-ED60D7482A90}"/>
    <cellStyle name="40% - Accent1 5 2 3 2 5" xfId="18077" xr:uid="{65DF5939-64F7-43CE-B51A-C6C6AB74F3D0}"/>
    <cellStyle name="40% - Accent1 5 2 3 3" xfId="18078" xr:uid="{48809291-4456-4D91-9315-30911B3DA807}"/>
    <cellStyle name="40% - Accent1 5 2 3 3 2" xfId="18079" xr:uid="{75AEA727-CC6A-4778-8A3A-8B98DC204010}"/>
    <cellStyle name="40% - Accent1 5 2 3 3 2 2" xfId="18080" xr:uid="{83F77492-C396-40C2-BD82-4B653D38D943}"/>
    <cellStyle name="40% - Accent1 5 2 3 3 3" xfId="18081" xr:uid="{EF85E4FF-53CF-4DC5-B8DE-913518ACFF2D}"/>
    <cellStyle name="40% - Accent1 5 2 3 4" xfId="18082" xr:uid="{07A24F7B-3AAD-4375-8BC2-FD90BE7D349B}"/>
    <cellStyle name="40% - Accent1 5 2 3 4 2" xfId="18083" xr:uid="{09C758F5-2DA6-40D3-B054-F988D1E19E17}"/>
    <cellStyle name="40% - Accent1 5 2 3 5" xfId="18084" xr:uid="{A245E697-5362-44CE-981B-140BFDC476E2}"/>
    <cellStyle name="40% - Accent1 5 2 3 6" xfId="18085" xr:uid="{B1610F91-9EC1-4E34-9ED6-890995E1BAAA}"/>
    <cellStyle name="40% - Accent1 5 2 4" xfId="18086" xr:uid="{1027A125-4D63-403E-B698-C4325A0B0393}"/>
    <cellStyle name="40% - Accent1 5 2 4 2" xfId="18087" xr:uid="{B7C3D5FC-BB9D-47CC-B77E-F0B148AB5BE0}"/>
    <cellStyle name="40% - Accent1 5 2 4 2 2" xfId="18088" xr:uid="{F6A0BBB5-22E9-4484-B0FF-F26B665A8997}"/>
    <cellStyle name="40% - Accent1 5 2 4 2 2 2" xfId="18089" xr:uid="{26E96154-C0D7-4C90-8C9D-AF9ABAD10965}"/>
    <cellStyle name="40% - Accent1 5 2 4 2 2 2 2" xfId="18090" xr:uid="{3DDF7D70-3BB4-42CD-B0D4-79019E8784E3}"/>
    <cellStyle name="40% - Accent1 5 2 4 2 2 3" xfId="18091" xr:uid="{BD37DCD3-3522-4917-9B3C-74B0952BE531}"/>
    <cellStyle name="40% - Accent1 5 2 4 2 3" xfId="18092" xr:uid="{B49B41FA-9A3E-4024-8F63-9E9377A9AB22}"/>
    <cellStyle name="40% - Accent1 5 2 4 2 3 2" xfId="18093" xr:uid="{472BD77E-00F9-43B6-BEFA-9E6C107C80AF}"/>
    <cellStyle name="40% - Accent1 5 2 4 2 4" xfId="18094" xr:uid="{5FFF3D1A-5E0A-4369-BC46-11F877E1C2D2}"/>
    <cellStyle name="40% - Accent1 5 2 4 3" xfId="18095" xr:uid="{0B640F76-86C3-44A3-9C39-82183F611B3B}"/>
    <cellStyle name="40% - Accent1 5 2 4 3 2" xfId="18096" xr:uid="{D73F4157-02DC-42E0-A1EF-50479B720BFE}"/>
    <cellStyle name="40% - Accent1 5 2 4 3 2 2" xfId="18097" xr:uid="{9510E17F-1481-40EB-AC25-40D2FC0E41B8}"/>
    <cellStyle name="40% - Accent1 5 2 4 3 3" xfId="18098" xr:uid="{2D37E524-9A00-4899-9A47-4364E4751FD8}"/>
    <cellStyle name="40% - Accent1 5 2 4 4" xfId="18099" xr:uid="{CA90C586-B1B0-449D-A36A-FF267849B1EC}"/>
    <cellStyle name="40% - Accent1 5 2 4 4 2" xfId="18100" xr:uid="{8BE8DEF3-FCFC-4D1A-91E4-5EC4DD34B3C1}"/>
    <cellStyle name="40% - Accent1 5 2 4 5" xfId="18101" xr:uid="{B882C636-CC44-46CA-88DC-309C86F32958}"/>
    <cellStyle name="40% - Accent1 5 2 4 6" xfId="18102" xr:uid="{A01C71A8-0F03-4A0B-82E2-8E546A00DB73}"/>
    <cellStyle name="40% - Accent1 5 2 5" xfId="18103" xr:uid="{90A7D62A-0EE3-4830-8FBB-5B5551A8574D}"/>
    <cellStyle name="40% - Accent1 5 2 5 2" xfId="18104" xr:uid="{60838C17-1856-4FF6-995A-76888EAA370B}"/>
    <cellStyle name="40% - Accent1 5 2 5 2 2" xfId="18105" xr:uid="{0BE0F01C-DD55-4378-8D02-BD148B01E17B}"/>
    <cellStyle name="40% - Accent1 5 2 5 2 2 2" xfId="18106" xr:uid="{8FD58BD3-3735-4821-8033-A45EE6EB2003}"/>
    <cellStyle name="40% - Accent1 5 2 5 2 2 2 2" xfId="18107" xr:uid="{414C843C-5314-4753-A3A5-495903B002FA}"/>
    <cellStyle name="40% - Accent1 5 2 5 2 2 3" xfId="18108" xr:uid="{AB6D6227-8BBD-4B95-ACD6-C1BD470C242F}"/>
    <cellStyle name="40% - Accent1 5 2 5 2 3" xfId="18109" xr:uid="{3858CADD-8634-4796-B69C-C42D3C27F3FD}"/>
    <cellStyle name="40% - Accent1 5 2 5 2 3 2" xfId="18110" xr:uid="{C3946F6F-3874-4A75-B555-BBEA5E10A4CB}"/>
    <cellStyle name="40% - Accent1 5 2 5 2 4" xfId="18111" xr:uid="{FC52FDBF-F22D-4222-8F1C-E8E69ACAC834}"/>
    <cellStyle name="40% - Accent1 5 2 5 3" xfId="18112" xr:uid="{74CD0447-CB8E-4A9D-A33A-4FF612EFA210}"/>
    <cellStyle name="40% - Accent1 5 2 5 3 2" xfId="18113" xr:uid="{6742E436-50F0-41B9-8481-64304CA262F6}"/>
    <cellStyle name="40% - Accent1 5 2 5 3 2 2" xfId="18114" xr:uid="{5BD08829-EB84-4360-903E-B1AAF4F5B255}"/>
    <cellStyle name="40% - Accent1 5 2 5 3 3" xfId="18115" xr:uid="{3A03E3B6-2CD5-47B7-8868-6A32FB71127B}"/>
    <cellStyle name="40% - Accent1 5 2 5 4" xfId="18116" xr:uid="{A5BAF2F2-A854-429A-8F7E-851A48359740}"/>
    <cellStyle name="40% - Accent1 5 2 5 4 2" xfId="18117" xr:uid="{6C74A678-D266-4635-ABC7-EA3E552A0117}"/>
    <cellStyle name="40% - Accent1 5 2 5 5" xfId="18118" xr:uid="{E49340F7-E863-41F7-8684-28785CF30C6E}"/>
    <cellStyle name="40% - Accent1 5 2 6" xfId="18119" xr:uid="{002F8BF0-2388-4135-B280-393FB4AECD8F}"/>
    <cellStyle name="40% - Accent1 5 2 6 2" xfId="18120" xr:uid="{017E03D9-5CA3-4A47-9784-CD4139FC8E77}"/>
    <cellStyle name="40% - Accent1 5 2 6 2 2" xfId="18121" xr:uid="{DC3EC4C4-5C59-4025-8CDF-40F0D84D1824}"/>
    <cellStyle name="40% - Accent1 5 2 6 2 2 2" xfId="18122" xr:uid="{299E99D7-6301-400A-95DC-37CA2696220A}"/>
    <cellStyle name="40% - Accent1 5 2 6 2 3" xfId="18123" xr:uid="{EABEC0C9-487E-45F6-A3E2-C2BDD4CBFC84}"/>
    <cellStyle name="40% - Accent1 5 2 6 3" xfId="18124" xr:uid="{E17AD442-7FEF-461C-A3EA-6F103DCB986F}"/>
    <cellStyle name="40% - Accent1 5 2 6 3 2" xfId="18125" xr:uid="{667C66F1-70DF-4249-BCE2-C82ECC1BCA6F}"/>
    <cellStyle name="40% - Accent1 5 2 6 4" xfId="18126" xr:uid="{F2054E06-8BD9-4EBF-9272-D4E59B2D4073}"/>
    <cellStyle name="40% - Accent1 5 2 7" xfId="18127" xr:uid="{27362BB9-3D4E-41E9-9F37-ECB1E4544A08}"/>
    <cellStyle name="40% - Accent1 5 2 7 2" xfId="18128" xr:uid="{FD2D380B-156D-48BD-A659-249389A2E396}"/>
    <cellStyle name="40% - Accent1 5 2 7 2 2" xfId="18129" xr:uid="{0C73ED18-3E30-41F9-B9CF-6C18ACE7F18D}"/>
    <cellStyle name="40% - Accent1 5 2 7 3" xfId="18130" xr:uid="{C36BCCF6-67E7-4F29-87AC-B8F5D2589024}"/>
    <cellStyle name="40% - Accent1 5 2 8" xfId="18131" xr:uid="{EE7E5F7A-BCE7-4C01-B37F-A357B2790EE8}"/>
    <cellStyle name="40% - Accent1 5 2 8 2" xfId="18132" xr:uid="{EF126C40-EA64-4E19-B9AB-05398D92788E}"/>
    <cellStyle name="40% - Accent1 5 2 9" xfId="18133" xr:uid="{7C6AF899-4A71-4189-83E8-3D573554B453}"/>
    <cellStyle name="40% - Accent1 5 2 9 2" xfId="18134" xr:uid="{9F1235C0-8A38-4B9A-9F80-D41031D41F05}"/>
    <cellStyle name="40% - Accent1 5 3" xfId="18135" xr:uid="{D5B63053-D48B-4546-9FF9-DA00263970C0}"/>
    <cellStyle name="40% - Accent1 5 3 2" xfId="18136" xr:uid="{56B89233-BEF1-4496-911C-20BC636A794C}"/>
    <cellStyle name="40% - Accent1 5 3 2 2" xfId="18137" xr:uid="{C6B644AA-BE3C-4F38-896F-1BA2693EE30D}"/>
    <cellStyle name="40% - Accent1 5 3 2 2 2" xfId="18138" xr:uid="{54EA9C31-44F9-4C0D-8746-3F7DB34C9A2F}"/>
    <cellStyle name="40% - Accent1 5 3 2 2 2 2" xfId="18139" xr:uid="{943FA579-FD5F-417B-8E60-09FD52093F54}"/>
    <cellStyle name="40% - Accent1 5 3 2 2 3" xfId="18140" xr:uid="{3464C84B-5771-4D86-B2C4-FF903D8F5483}"/>
    <cellStyle name="40% - Accent1 5 3 2 3" xfId="18141" xr:uid="{32668B51-5BBF-4162-A3BA-C116F592169C}"/>
    <cellStyle name="40% - Accent1 5 3 2 3 2" xfId="18142" xr:uid="{D6927E28-509F-4B7C-BC39-FCDD8012F8D2}"/>
    <cellStyle name="40% - Accent1 5 3 2 4" xfId="18143" xr:uid="{93511742-B084-441F-B9D3-CCCC6DD91C6C}"/>
    <cellStyle name="40% - Accent1 5 3 2 5" xfId="18144" xr:uid="{B96D3B23-596B-4285-96F4-E5E944678EB0}"/>
    <cellStyle name="40% - Accent1 5 3 3" xfId="18145" xr:uid="{2631094E-816E-4A39-B224-7FAE5D81E537}"/>
    <cellStyle name="40% - Accent1 5 3 3 2" xfId="18146" xr:uid="{876C13A4-E057-499A-906C-4E86CAD2FD18}"/>
    <cellStyle name="40% - Accent1 5 3 3 2 2" xfId="18147" xr:uid="{B2ED0798-C264-464B-8BF3-32361331721C}"/>
    <cellStyle name="40% - Accent1 5 3 3 3" xfId="18148" xr:uid="{E9E8A71A-FE2B-43A9-9847-484E2B8940CE}"/>
    <cellStyle name="40% - Accent1 5 3 4" xfId="18149" xr:uid="{20D82E8C-8678-4B64-ADC0-030D689AF637}"/>
    <cellStyle name="40% - Accent1 5 3 4 2" xfId="18150" xr:uid="{58D3DA6B-A6A1-457B-A06A-8F1EC1FCC442}"/>
    <cellStyle name="40% - Accent1 5 3 5" xfId="18151" xr:uid="{5FB3B422-7BE7-40F6-A1DC-B82C49216CEC}"/>
    <cellStyle name="40% - Accent1 5 3 5 2" xfId="18152" xr:uid="{20BF63EB-C8DE-421F-99F4-AB0B8C9F0865}"/>
    <cellStyle name="40% - Accent1 5 3 6" xfId="18153" xr:uid="{42E130AE-2C89-4F46-9B5D-700B3BD7002D}"/>
    <cellStyle name="40% - Accent1 5 3 7" xfId="18154" xr:uid="{66DFF593-24B0-4B93-9A64-2BE474984635}"/>
    <cellStyle name="40% - Accent1 5 4" xfId="18155" xr:uid="{829BAE39-71D2-4AF6-B9DE-7DFAB952EC46}"/>
    <cellStyle name="40% - Accent1 5 4 2" xfId="18156" xr:uid="{56A7DED7-3100-4E5F-A425-8B9939958754}"/>
    <cellStyle name="40% - Accent1 5 4 2 2" xfId="18157" xr:uid="{86EBC384-306E-468C-BBC3-D6D4660A25C0}"/>
    <cellStyle name="40% - Accent1 5 4 2 2 2" xfId="18158" xr:uid="{78CC679B-9C8D-4178-A957-D924EA76DEB8}"/>
    <cellStyle name="40% - Accent1 5 4 2 2 2 2" xfId="18159" xr:uid="{1C0C71AF-E84E-48DA-BD48-23CA3EC4DF53}"/>
    <cellStyle name="40% - Accent1 5 4 2 2 3" xfId="18160" xr:uid="{823593E2-B2B1-433C-AFFF-719D5702F2C8}"/>
    <cellStyle name="40% - Accent1 5 4 2 3" xfId="18161" xr:uid="{645134E5-EA13-471F-ADCD-DD5C43C077ED}"/>
    <cellStyle name="40% - Accent1 5 4 2 3 2" xfId="18162" xr:uid="{BD973F13-D073-4CCC-9CCE-BAC1CDA830BE}"/>
    <cellStyle name="40% - Accent1 5 4 2 4" xfId="18163" xr:uid="{B50C22DE-87EB-41A4-B252-E6D908BC9918}"/>
    <cellStyle name="40% - Accent1 5 4 2 5" xfId="18164" xr:uid="{B518B50C-6556-41D4-AB84-B8593D6B16C1}"/>
    <cellStyle name="40% - Accent1 5 4 3" xfId="18165" xr:uid="{E94D904B-DC94-4472-9014-769769ADB787}"/>
    <cellStyle name="40% - Accent1 5 4 3 2" xfId="18166" xr:uid="{2867C800-E500-4753-8A9E-CB12882B862D}"/>
    <cellStyle name="40% - Accent1 5 4 3 2 2" xfId="18167" xr:uid="{9B0A068A-BD04-479E-9E3C-060DEB4E59F0}"/>
    <cellStyle name="40% - Accent1 5 4 3 3" xfId="18168" xr:uid="{0CA593A6-AE5B-415A-9DDA-FE5A064548A3}"/>
    <cellStyle name="40% - Accent1 5 4 4" xfId="18169" xr:uid="{09B68605-1CE2-4C12-8EAD-ED5B1F6B1E92}"/>
    <cellStyle name="40% - Accent1 5 4 4 2" xfId="18170" xr:uid="{CEC53911-687D-433F-B63D-A45B353305D6}"/>
    <cellStyle name="40% - Accent1 5 4 5" xfId="18171" xr:uid="{F377C842-E073-4774-9E28-727D7B4742BF}"/>
    <cellStyle name="40% - Accent1 5 4 6" xfId="18172" xr:uid="{5B88AC57-E32A-42A4-AC8A-2B03DE7351A5}"/>
    <cellStyle name="40% - Accent1 5 5" xfId="18173" xr:uid="{246BB3EC-1325-4326-897F-2A06BA642894}"/>
    <cellStyle name="40% - Accent1 5 5 2" xfId="18174" xr:uid="{4057815A-43AB-48C8-896F-E1C2A2590557}"/>
    <cellStyle name="40% - Accent1 5 5 2 2" xfId="18175" xr:uid="{2ABA8366-CD8D-41FA-8365-0F78ACC54F35}"/>
    <cellStyle name="40% - Accent1 5 5 2 2 2" xfId="18176" xr:uid="{897D3838-B587-4910-84E9-4AE66D85D0BC}"/>
    <cellStyle name="40% - Accent1 5 5 2 2 2 2" xfId="18177" xr:uid="{46A1EE2F-A8AC-4763-9DF3-C6F9FD206335}"/>
    <cellStyle name="40% - Accent1 5 5 2 2 3" xfId="18178" xr:uid="{DC8DE40B-10BA-4AD3-97C2-786DB04C2FDA}"/>
    <cellStyle name="40% - Accent1 5 5 2 3" xfId="18179" xr:uid="{F1F446C2-8671-40D2-BE41-3608C386EC35}"/>
    <cellStyle name="40% - Accent1 5 5 2 3 2" xfId="18180" xr:uid="{A6A83B81-CBFD-4871-B482-E403DE396B5E}"/>
    <cellStyle name="40% - Accent1 5 5 2 4" xfId="18181" xr:uid="{095678A4-82B8-4D3D-B5D5-EFC71832F038}"/>
    <cellStyle name="40% - Accent1 5 5 3" xfId="18182" xr:uid="{4215CFD7-8B8E-4447-AB9D-931B43601DF3}"/>
    <cellStyle name="40% - Accent1 5 5 3 2" xfId="18183" xr:uid="{DD1A1B08-214C-4B5E-BED0-513D54C4DE99}"/>
    <cellStyle name="40% - Accent1 5 5 3 2 2" xfId="18184" xr:uid="{E683A45B-D567-4CE2-AB3C-BA1192416D38}"/>
    <cellStyle name="40% - Accent1 5 5 3 3" xfId="18185" xr:uid="{6F7B7710-781D-4548-9EE5-BB3F2EEB5B6A}"/>
    <cellStyle name="40% - Accent1 5 5 4" xfId="18186" xr:uid="{8BC85E2C-6173-49E4-A585-7ACC25C5D1CD}"/>
    <cellStyle name="40% - Accent1 5 5 4 2" xfId="18187" xr:uid="{FE6945AE-3736-455F-B2DD-055D0CEC2F7F}"/>
    <cellStyle name="40% - Accent1 5 5 5" xfId="18188" xr:uid="{AC0341AF-F881-4A64-AC73-B94B86A8D23A}"/>
    <cellStyle name="40% - Accent1 5 5 6" xfId="18189" xr:uid="{6F2EAF06-3EB8-4145-BFF9-288784D6B56B}"/>
    <cellStyle name="40% - Accent1 5 6" xfId="18190" xr:uid="{394B3550-48FF-4B9A-915E-4EA7E8407422}"/>
    <cellStyle name="40% - Accent1 5 6 2" xfId="18191" xr:uid="{FB4C4F9C-696E-4981-B82E-1BBF520D7D7A}"/>
    <cellStyle name="40% - Accent1 5 6 2 2" xfId="18192" xr:uid="{FFBD844F-B279-4A7B-B680-14069278B599}"/>
    <cellStyle name="40% - Accent1 5 6 2 2 2" xfId="18193" xr:uid="{DE6DFB73-01D5-42FB-A7AC-4071246F8424}"/>
    <cellStyle name="40% - Accent1 5 6 2 2 2 2" xfId="18194" xr:uid="{35966498-972F-4929-800F-2A0A795DCF01}"/>
    <cellStyle name="40% - Accent1 5 6 2 2 3" xfId="18195" xr:uid="{ED1D7BA8-DFD7-488A-BF72-6B419DCC56BA}"/>
    <cellStyle name="40% - Accent1 5 6 2 3" xfId="18196" xr:uid="{08D013D9-6042-402D-BBF0-9C0048AC4FB2}"/>
    <cellStyle name="40% - Accent1 5 6 2 3 2" xfId="18197" xr:uid="{EE22A479-2B14-4808-970F-DD28BBA135A4}"/>
    <cellStyle name="40% - Accent1 5 6 2 4" xfId="18198" xr:uid="{8378EDF9-51F6-42A6-8119-3737C995A64A}"/>
    <cellStyle name="40% - Accent1 5 6 3" xfId="18199" xr:uid="{B57004BC-68B5-4D2D-8C2F-21C661A54410}"/>
    <cellStyle name="40% - Accent1 5 6 3 2" xfId="18200" xr:uid="{D253469E-D9FB-41C0-9CAF-E486F3BD306F}"/>
    <cellStyle name="40% - Accent1 5 6 3 2 2" xfId="18201" xr:uid="{A19F1F9C-381D-42CF-9F5B-D80A2033F07B}"/>
    <cellStyle name="40% - Accent1 5 6 3 3" xfId="18202" xr:uid="{4B311D0E-408A-4DAE-9A23-99DA1D31A736}"/>
    <cellStyle name="40% - Accent1 5 6 4" xfId="18203" xr:uid="{61A42145-4C98-4D65-B4EF-EBCE209FD040}"/>
    <cellStyle name="40% - Accent1 5 6 4 2" xfId="18204" xr:uid="{71A447B3-BF47-4106-B150-D1212B0E1658}"/>
    <cellStyle name="40% - Accent1 5 6 5" xfId="18205" xr:uid="{14F87F47-7E75-45AF-8FB6-7776B1FE8D51}"/>
    <cellStyle name="40% - Accent1 5 7" xfId="18206" xr:uid="{9154EDB5-A1F5-48C9-BE62-F9DDD3249F1C}"/>
    <cellStyle name="40% - Accent1 5 7 2" xfId="18207" xr:uid="{79C24CBB-9054-48CF-B12C-18E59A3897B3}"/>
    <cellStyle name="40% - Accent1 5 7 2 2" xfId="18208" xr:uid="{34163017-835D-472B-88D9-2EAE16B9D872}"/>
    <cellStyle name="40% - Accent1 5 7 2 2 2" xfId="18209" xr:uid="{1C24C053-D588-4669-94F8-10521FCB0163}"/>
    <cellStyle name="40% - Accent1 5 7 2 3" xfId="18210" xr:uid="{BCB07348-1084-4CDD-A13C-88D2A5DBB892}"/>
    <cellStyle name="40% - Accent1 5 7 3" xfId="18211" xr:uid="{38BEC540-F64C-40F9-834E-1D9628A23F26}"/>
    <cellStyle name="40% - Accent1 5 7 3 2" xfId="18212" xr:uid="{242C4584-D798-4B9A-BB38-D3FC006FE27D}"/>
    <cellStyle name="40% - Accent1 5 7 4" xfId="18213" xr:uid="{173F5917-65C7-4ADA-96A7-69B8EA57D278}"/>
    <cellStyle name="40% - Accent1 5 8" xfId="18214" xr:uid="{7B162A2B-3566-4112-8A52-C63B79008E22}"/>
    <cellStyle name="40% - Accent1 5 8 2" xfId="18215" xr:uid="{2B426860-EEFD-4D99-9470-72E4D6972423}"/>
    <cellStyle name="40% - Accent1 5 8 2 2" xfId="18216" xr:uid="{2C03A1FF-2814-40BD-B59C-B9CEF4BF54FF}"/>
    <cellStyle name="40% - Accent1 5 8 3" xfId="18217" xr:uid="{E836FC0E-0CA3-4D9F-9018-71965B41AB5F}"/>
    <cellStyle name="40% - Accent1 5 9" xfId="18218" xr:uid="{83BACE6A-B823-407B-BBB6-6B408C5CBE36}"/>
    <cellStyle name="40% - Accent1 5 9 2" xfId="18219" xr:uid="{7B19B99E-1110-4E79-8038-AA7BFFE379D1}"/>
    <cellStyle name="40% - Accent1 6" xfId="18220" xr:uid="{1A03FB7A-507B-4F49-943D-FD32F5785642}"/>
    <cellStyle name="40% - Accent1 6 10" xfId="18221" xr:uid="{E157EE0E-BDD7-490B-8E09-A8E3B73E1EEF}"/>
    <cellStyle name="40% - Accent1 6 10 2" xfId="18222" xr:uid="{FC9D0708-B53F-41EA-BC30-D3A572338E73}"/>
    <cellStyle name="40% - Accent1 6 11" xfId="18223" xr:uid="{9D7A6B4D-CEFA-4FBB-9C33-4347666C435B}"/>
    <cellStyle name="40% - Accent1 6 12" xfId="18224" xr:uid="{5F158618-21C7-4291-B73C-D91FA6F2A836}"/>
    <cellStyle name="40% - Accent1 6 2" xfId="18225" xr:uid="{62C9390A-9C75-4141-B0F4-77E78BFE518C}"/>
    <cellStyle name="40% - Accent1 6 2 10" xfId="18226" xr:uid="{EF78016F-D1D6-47CF-A1B9-9442445A92C5}"/>
    <cellStyle name="40% - Accent1 6 2 11" xfId="18227" xr:uid="{08981C31-62E0-4196-93D7-645293D93D15}"/>
    <cellStyle name="40% - Accent1 6 2 2" xfId="18228" xr:uid="{CD3700DF-5D84-4B2B-A8AC-DD798904E06B}"/>
    <cellStyle name="40% - Accent1 6 2 2 2" xfId="18229" xr:uid="{C95BDFEC-4967-430D-8FCF-BFE9DAC0BCE1}"/>
    <cellStyle name="40% - Accent1 6 2 2 2 2" xfId="18230" xr:uid="{6800F9D0-7492-4398-82B0-05AA9DE8A7D6}"/>
    <cellStyle name="40% - Accent1 6 2 2 2 2 2" xfId="18231" xr:uid="{41726971-F23F-40C4-BC3F-35093032653E}"/>
    <cellStyle name="40% - Accent1 6 2 2 2 2 2 2" xfId="18232" xr:uid="{2A44AB01-1157-4BF0-8F7B-70A61A3A105F}"/>
    <cellStyle name="40% - Accent1 6 2 2 2 2 3" xfId="18233" xr:uid="{23E9D26C-CB5D-491D-B763-D564BF8762EB}"/>
    <cellStyle name="40% - Accent1 6 2 2 2 3" xfId="18234" xr:uid="{B12CE759-0CF8-4F33-BBE7-9B892C117E08}"/>
    <cellStyle name="40% - Accent1 6 2 2 2 3 2" xfId="18235" xr:uid="{C59DEC76-9977-4844-A9F9-6E6861F99A0D}"/>
    <cellStyle name="40% - Accent1 6 2 2 2 4" xfId="18236" xr:uid="{E54A1A4C-1655-4315-9EAD-7BC1BA812EB8}"/>
    <cellStyle name="40% - Accent1 6 2 2 2 5" xfId="18237" xr:uid="{A60A2F2B-FB6D-4D49-9952-42E81A69E26A}"/>
    <cellStyle name="40% - Accent1 6 2 2 3" xfId="18238" xr:uid="{90689291-4229-4661-A775-EF4523EF4F0B}"/>
    <cellStyle name="40% - Accent1 6 2 2 3 2" xfId="18239" xr:uid="{C80CED74-54F0-4406-9391-8364822967B1}"/>
    <cellStyle name="40% - Accent1 6 2 2 3 2 2" xfId="18240" xr:uid="{4FF4CBCE-D051-4220-998D-651CB725654B}"/>
    <cellStyle name="40% - Accent1 6 2 2 3 3" xfId="18241" xr:uid="{2774B6D2-49C4-4BFF-B163-6CA611D83B3B}"/>
    <cellStyle name="40% - Accent1 6 2 2 4" xfId="18242" xr:uid="{2AA1E282-B2D2-44BE-A110-497646868580}"/>
    <cellStyle name="40% - Accent1 6 2 2 4 2" xfId="18243" xr:uid="{FA869A2A-B41B-4D68-8788-8225B396B019}"/>
    <cellStyle name="40% - Accent1 6 2 2 5" xfId="18244" xr:uid="{A83FEF4B-F29A-494E-B1FB-07319E2CBFE1}"/>
    <cellStyle name="40% - Accent1 6 2 2 6" xfId="18245" xr:uid="{CE29E98F-CC8F-44B6-91DD-FAF3A4DFB181}"/>
    <cellStyle name="40% - Accent1 6 2 3" xfId="18246" xr:uid="{361853DF-AF9B-4F0C-836B-23C831E4A522}"/>
    <cellStyle name="40% - Accent1 6 2 3 2" xfId="18247" xr:uid="{41112B8F-93E8-4E15-A383-348CFC278238}"/>
    <cellStyle name="40% - Accent1 6 2 3 2 2" xfId="18248" xr:uid="{464A2A0F-2A46-4412-B906-C366BBCF1A94}"/>
    <cellStyle name="40% - Accent1 6 2 3 2 2 2" xfId="18249" xr:uid="{A704E130-A17E-4138-BC98-70FCB44CFC45}"/>
    <cellStyle name="40% - Accent1 6 2 3 2 2 2 2" xfId="18250" xr:uid="{5EB08616-CE7F-4259-A5AC-E6C56C4436D5}"/>
    <cellStyle name="40% - Accent1 6 2 3 2 2 3" xfId="18251" xr:uid="{6232E103-F54A-424A-AFBD-6EBE036B5CFF}"/>
    <cellStyle name="40% - Accent1 6 2 3 2 3" xfId="18252" xr:uid="{09D2A4B6-74DC-4B43-8DCE-223F9183F4C8}"/>
    <cellStyle name="40% - Accent1 6 2 3 2 3 2" xfId="18253" xr:uid="{0C7931C5-FFAE-4C10-B207-9DC75CB1EB3F}"/>
    <cellStyle name="40% - Accent1 6 2 3 2 4" xfId="18254" xr:uid="{633132AD-0457-4154-9EA3-AEB0EA75C39B}"/>
    <cellStyle name="40% - Accent1 6 2 3 2 5" xfId="18255" xr:uid="{60EB3F00-F4D1-40D9-B4A1-993F0802F282}"/>
    <cellStyle name="40% - Accent1 6 2 3 3" xfId="18256" xr:uid="{81AD1D37-9657-41B7-873B-14D0902B0F95}"/>
    <cellStyle name="40% - Accent1 6 2 3 3 2" xfId="18257" xr:uid="{4E9AFFD6-C97B-4C76-9203-A3233362DD53}"/>
    <cellStyle name="40% - Accent1 6 2 3 3 2 2" xfId="18258" xr:uid="{97932C87-970E-4A73-8822-2A71DE3FDA48}"/>
    <cellStyle name="40% - Accent1 6 2 3 3 3" xfId="18259" xr:uid="{B49D91FA-FC5A-45C7-80AB-5DFAA4742C6F}"/>
    <cellStyle name="40% - Accent1 6 2 3 4" xfId="18260" xr:uid="{1CBF8717-24A1-4EA8-8091-4E8AE7EABB48}"/>
    <cellStyle name="40% - Accent1 6 2 3 4 2" xfId="18261" xr:uid="{B586A29A-ABBF-4EA2-9C21-9F16AC07B49F}"/>
    <cellStyle name="40% - Accent1 6 2 3 5" xfId="18262" xr:uid="{139644F5-E3CA-4ACB-8950-C56F5F946A7F}"/>
    <cellStyle name="40% - Accent1 6 2 3 6" xfId="18263" xr:uid="{87ED08B5-C64C-453D-AED8-48F62E3DE598}"/>
    <cellStyle name="40% - Accent1 6 2 4" xfId="18264" xr:uid="{BD4BB94F-F242-4889-AE90-48FEA57D8076}"/>
    <cellStyle name="40% - Accent1 6 2 4 2" xfId="18265" xr:uid="{98B2F174-237A-4881-AA7F-AECD2ABCA1ED}"/>
    <cellStyle name="40% - Accent1 6 2 4 2 2" xfId="18266" xr:uid="{ACE082A3-7A1E-4ADB-979C-E85E6A96F343}"/>
    <cellStyle name="40% - Accent1 6 2 4 2 2 2" xfId="18267" xr:uid="{18E8B54F-80CE-4778-8074-BB444AEFE7A3}"/>
    <cellStyle name="40% - Accent1 6 2 4 2 2 2 2" xfId="18268" xr:uid="{00280E8A-D2E9-4840-89F0-58ECE5AC77E5}"/>
    <cellStyle name="40% - Accent1 6 2 4 2 2 3" xfId="18269" xr:uid="{11638B97-C0F5-4A06-980D-36D80F74702B}"/>
    <cellStyle name="40% - Accent1 6 2 4 2 3" xfId="18270" xr:uid="{C9B82C9C-685F-4BD3-A8EC-9BEECD4C92E3}"/>
    <cellStyle name="40% - Accent1 6 2 4 2 3 2" xfId="18271" xr:uid="{59B6F0AB-CB15-46D7-95EF-62DCF6AB664C}"/>
    <cellStyle name="40% - Accent1 6 2 4 2 4" xfId="18272" xr:uid="{6A8C799C-26FD-4B9C-88F6-98CDCC292933}"/>
    <cellStyle name="40% - Accent1 6 2 4 3" xfId="18273" xr:uid="{9613A9D1-29E9-4218-8C3D-433D846FD391}"/>
    <cellStyle name="40% - Accent1 6 2 4 3 2" xfId="18274" xr:uid="{EBFBAB4A-B0A0-4BE6-B82C-881699DD776B}"/>
    <cellStyle name="40% - Accent1 6 2 4 3 2 2" xfId="18275" xr:uid="{CC173973-19EE-4633-9E65-AD985E23CC6B}"/>
    <cellStyle name="40% - Accent1 6 2 4 3 3" xfId="18276" xr:uid="{656DC5B9-B69A-41EB-B864-161A0E6D22A3}"/>
    <cellStyle name="40% - Accent1 6 2 4 4" xfId="18277" xr:uid="{53413CB4-76E6-41C9-BF77-D30FBB0A9BC7}"/>
    <cellStyle name="40% - Accent1 6 2 4 4 2" xfId="18278" xr:uid="{F4A94D4A-400B-4281-A907-84F83FAB6298}"/>
    <cellStyle name="40% - Accent1 6 2 4 5" xfId="18279" xr:uid="{BBAA3A40-BFA0-4C94-A8DB-B153C28B3EBE}"/>
    <cellStyle name="40% - Accent1 6 2 4 6" xfId="18280" xr:uid="{BA9C092A-6737-46DB-87CF-D46288C4A9C3}"/>
    <cellStyle name="40% - Accent1 6 2 5" xfId="18281" xr:uid="{8D490136-58ED-465D-8A5A-CE83D16DAE0C}"/>
    <cellStyle name="40% - Accent1 6 2 5 2" xfId="18282" xr:uid="{09CA47C5-102B-4D3C-B027-9267652C8A5E}"/>
    <cellStyle name="40% - Accent1 6 2 5 2 2" xfId="18283" xr:uid="{FFD7960E-FB9C-42B0-B719-1E4FF0BD234C}"/>
    <cellStyle name="40% - Accent1 6 2 5 2 2 2" xfId="18284" xr:uid="{59AA7D55-3387-4B08-8C7C-FEBA97A0A787}"/>
    <cellStyle name="40% - Accent1 6 2 5 2 2 2 2" xfId="18285" xr:uid="{ECB6BA5A-F62E-47F9-8EED-C870EE921D8F}"/>
    <cellStyle name="40% - Accent1 6 2 5 2 2 3" xfId="18286" xr:uid="{5ECBA781-FAAB-4422-B994-EA83CB3A045F}"/>
    <cellStyle name="40% - Accent1 6 2 5 2 3" xfId="18287" xr:uid="{6702D4E6-EA40-49F2-8EDB-88F84FE08A20}"/>
    <cellStyle name="40% - Accent1 6 2 5 2 3 2" xfId="18288" xr:uid="{7E58BF72-1206-4412-A16C-B20EB78B1578}"/>
    <cellStyle name="40% - Accent1 6 2 5 2 4" xfId="18289" xr:uid="{D0611E63-C682-4B98-8310-DD32B12424FD}"/>
    <cellStyle name="40% - Accent1 6 2 5 3" xfId="18290" xr:uid="{33F4161F-06EB-4A86-8ED7-DD7FD31C01BF}"/>
    <cellStyle name="40% - Accent1 6 2 5 3 2" xfId="18291" xr:uid="{29011E60-CA95-4348-BFB3-1126A3ABEF18}"/>
    <cellStyle name="40% - Accent1 6 2 5 3 2 2" xfId="18292" xr:uid="{333C1AB4-1AE6-4201-AD2E-5C8B4BFEAABE}"/>
    <cellStyle name="40% - Accent1 6 2 5 3 3" xfId="18293" xr:uid="{34343EAB-3665-47AD-8BD5-148531914D6A}"/>
    <cellStyle name="40% - Accent1 6 2 5 4" xfId="18294" xr:uid="{088E329B-354B-4393-9536-8B54033D3C5B}"/>
    <cellStyle name="40% - Accent1 6 2 5 4 2" xfId="18295" xr:uid="{E16CDCD8-DA48-43F0-9E56-1CB204AF0C7C}"/>
    <cellStyle name="40% - Accent1 6 2 5 5" xfId="18296" xr:uid="{974052AD-C836-46AD-BAB4-D3D771A10706}"/>
    <cellStyle name="40% - Accent1 6 2 6" xfId="18297" xr:uid="{88716029-2C48-405A-A7C7-87F6F87CE63D}"/>
    <cellStyle name="40% - Accent1 6 2 6 2" xfId="18298" xr:uid="{59BE7182-4A5C-4A90-A2D7-4E856B73B67E}"/>
    <cellStyle name="40% - Accent1 6 2 6 2 2" xfId="18299" xr:uid="{218F71B4-13F9-42C0-9219-403D36E52DEB}"/>
    <cellStyle name="40% - Accent1 6 2 6 2 2 2" xfId="18300" xr:uid="{38AAC93E-5BA7-4827-A119-1585F8DC94A1}"/>
    <cellStyle name="40% - Accent1 6 2 6 2 3" xfId="18301" xr:uid="{4422A8C8-4EAB-4A7E-A38D-7CAFA925C89F}"/>
    <cellStyle name="40% - Accent1 6 2 6 3" xfId="18302" xr:uid="{061979D7-E7B2-4385-A9C8-29C374774669}"/>
    <cellStyle name="40% - Accent1 6 2 6 3 2" xfId="18303" xr:uid="{40A40578-C001-4F1D-ABA5-4CF094D9BBDD}"/>
    <cellStyle name="40% - Accent1 6 2 6 4" xfId="18304" xr:uid="{D7F7BFED-AEF6-434C-B774-F8C697BBB7C7}"/>
    <cellStyle name="40% - Accent1 6 2 7" xfId="18305" xr:uid="{23060391-D12B-4757-A817-020B633C9783}"/>
    <cellStyle name="40% - Accent1 6 2 7 2" xfId="18306" xr:uid="{EC8483DC-1FD0-4B3A-805B-E2B7A22EB5FE}"/>
    <cellStyle name="40% - Accent1 6 2 7 2 2" xfId="18307" xr:uid="{32E711D5-7942-4C4F-A5CE-FF893C11E599}"/>
    <cellStyle name="40% - Accent1 6 2 7 3" xfId="18308" xr:uid="{4B0921EA-9B7B-4569-98AB-FB8CB2094A60}"/>
    <cellStyle name="40% - Accent1 6 2 8" xfId="18309" xr:uid="{838C464C-55F9-4C45-9500-E4E422B16B35}"/>
    <cellStyle name="40% - Accent1 6 2 8 2" xfId="18310" xr:uid="{D5C7CE8D-BF6C-4DFE-998F-09CFBDA218E0}"/>
    <cellStyle name="40% - Accent1 6 2 9" xfId="18311" xr:uid="{AD7B7C13-C521-441A-BD25-C32511B2C6D3}"/>
    <cellStyle name="40% - Accent1 6 2 9 2" xfId="18312" xr:uid="{990B8519-5EEA-4866-82A4-7E06245680C0}"/>
    <cellStyle name="40% - Accent1 6 3" xfId="18313" xr:uid="{D3FDFC84-CADE-4904-A28B-B82A10FA325F}"/>
    <cellStyle name="40% - Accent1 6 3 2" xfId="18314" xr:uid="{25D49AD1-F49D-44A4-8715-5DF9B682817D}"/>
    <cellStyle name="40% - Accent1 6 3 2 2" xfId="18315" xr:uid="{B4FBE9F6-EC36-444F-9D93-FD5EA285998A}"/>
    <cellStyle name="40% - Accent1 6 3 2 2 2" xfId="18316" xr:uid="{4CB571DA-7714-4E73-AAA8-D86C0A506C2B}"/>
    <cellStyle name="40% - Accent1 6 3 2 2 2 2" xfId="18317" xr:uid="{3B96118C-B71A-4EA8-83BB-15E595CE8801}"/>
    <cellStyle name="40% - Accent1 6 3 2 2 3" xfId="18318" xr:uid="{4932BABE-F77B-4F4D-B9F1-1DCC10549D56}"/>
    <cellStyle name="40% - Accent1 6 3 2 3" xfId="18319" xr:uid="{6B7374FB-9B4B-4464-AA72-7F79AB595F38}"/>
    <cellStyle name="40% - Accent1 6 3 2 3 2" xfId="18320" xr:uid="{BBEB509E-25DB-496C-90FE-9CDC4CF7A92D}"/>
    <cellStyle name="40% - Accent1 6 3 2 4" xfId="18321" xr:uid="{B47149F1-F9EC-4BE5-A2A2-46D087B7CC15}"/>
    <cellStyle name="40% - Accent1 6 3 2 5" xfId="18322" xr:uid="{6EFDC686-E1AC-47C0-B643-AD69C30B44DA}"/>
    <cellStyle name="40% - Accent1 6 3 3" xfId="18323" xr:uid="{35B6FF0B-4CA1-4BD1-948F-13E055206975}"/>
    <cellStyle name="40% - Accent1 6 3 3 2" xfId="18324" xr:uid="{BD81C8E3-DDD9-403B-8D2A-4908A1C8768F}"/>
    <cellStyle name="40% - Accent1 6 3 3 2 2" xfId="18325" xr:uid="{E3CD5DEC-0B9B-4A64-872A-EC27269BC9BC}"/>
    <cellStyle name="40% - Accent1 6 3 3 3" xfId="18326" xr:uid="{909DA2B5-8E26-47AE-A912-DC9491AC915D}"/>
    <cellStyle name="40% - Accent1 6 3 4" xfId="18327" xr:uid="{060D82D7-16CF-4EE1-92E2-4B43A54A8EDE}"/>
    <cellStyle name="40% - Accent1 6 3 4 2" xfId="18328" xr:uid="{3D378092-3264-48A3-8C16-F2404C753615}"/>
    <cellStyle name="40% - Accent1 6 3 5" xfId="18329" xr:uid="{E1B961D4-1865-4517-94A5-0E648A3CDC33}"/>
    <cellStyle name="40% - Accent1 6 3 6" xfId="18330" xr:uid="{2F433492-DF07-4E87-849C-51BA0D5375E4}"/>
    <cellStyle name="40% - Accent1 6 4" xfId="18331" xr:uid="{6D81DC2A-E098-4343-8A31-756AC337BEC1}"/>
    <cellStyle name="40% - Accent1 6 4 2" xfId="18332" xr:uid="{44A8B22B-BFCE-473E-9F32-83902E9F013E}"/>
    <cellStyle name="40% - Accent1 6 4 2 2" xfId="18333" xr:uid="{4AED37F7-646A-48EC-86B2-CC8577365BCB}"/>
    <cellStyle name="40% - Accent1 6 4 2 2 2" xfId="18334" xr:uid="{778B9D01-70EA-44E5-A189-9046B93469EE}"/>
    <cellStyle name="40% - Accent1 6 4 2 2 2 2" xfId="18335" xr:uid="{8D6538F1-8543-4BD9-83D7-EDC692D8C3C4}"/>
    <cellStyle name="40% - Accent1 6 4 2 2 3" xfId="18336" xr:uid="{92A340B9-61D0-415D-B54E-591F458C2ED0}"/>
    <cellStyle name="40% - Accent1 6 4 2 3" xfId="18337" xr:uid="{DC324C42-5FFC-42E4-9A44-25D35C282183}"/>
    <cellStyle name="40% - Accent1 6 4 2 3 2" xfId="18338" xr:uid="{06A68C37-CE3F-4C04-BC47-993C78FA4278}"/>
    <cellStyle name="40% - Accent1 6 4 2 4" xfId="18339" xr:uid="{10B7FC44-4770-4629-BA7F-4F2DF9F8B3D9}"/>
    <cellStyle name="40% - Accent1 6 4 2 5" xfId="18340" xr:uid="{174B1CD5-342C-4DD7-A5F3-D052C6E678A5}"/>
    <cellStyle name="40% - Accent1 6 4 3" xfId="18341" xr:uid="{ED0B019B-CFD5-4D9B-8D7B-2276FD597C34}"/>
    <cellStyle name="40% - Accent1 6 4 3 2" xfId="18342" xr:uid="{806B4B3A-F491-4C3B-A533-233F14E5F48F}"/>
    <cellStyle name="40% - Accent1 6 4 3 2 2" xfId="18343" xr:uid="{F4305270-32F8-4269-9824-C757407096A6}"/>
    <cellStyle name="40% - Accent1 6 4 3 3" xfId="18344" xr:uid="{F194298A-4B6F-4DD9-A88F-88935360F841}"/>
    <cellStyle name="40% - Accent1 6 4 4" xfId="18345" xr:uid="{1E5E2476-0195-430E-89EB-ACAC64B8F97F}"/>
    <cellStyle name="40% - Accent1 6 4 4 2" xfId="18346" xr:uid="{96E0EA3A-E59F-4ABF-81B0-1825A1043C59}"/>
    <cellStyle name="40% - Accent1 6 4 5" xfId="18347" xr:uid="{B0DB5EE7-4EA6-48B6-8FA3-842D452E3F9B}"/>
    <cellStyle name="40% - Accent1 6 4 6" xfId="18348" xr:uid="{0E2BE4A3-883F-4020-8647-C3FC3472719F}"/>
    <cellStyle name="40% - Accent1 6 5" xfId="18349" xr:uid="{922DA33B-6B6A-4D20-AF5E-1F87BBA3FD21}"/>
    <cellStyle name="40% - Accent1 6 5 2" xfId="18350" xr:uid="{A0564D30-953B-480D-BAF1-DCC6F4B5736E}"/>
    <cellStyle name="40% - Accent1 6 5 2 2" xfId="18351" xr:uid="{29CCBC6C-5EA0-4518-891F-EFF90E3FB31D}"/>
    <cellStyle name="40% - Accent1 6 5 2 2 2" xfId="18352" xr:uid="{3B9D041A-565E-433A-91EC-7EC07F91B93A}"/>
    <cellStyle name="40% - Accent1 6 5 2 2 2 2" xfId="18353" xr:uid="{7B4E4773-0659-4F54-810A-57C82CCB5CF5}"/>
    <cellStyle name="40% - Accent1 6 5 2 2 3" xfId="18354" xr:uid="{6499B092-697D-45B0-A739-5F7B368D90E8}"/>
    <cellStyle name="40% - Accent1 6 5 2 3" xfId="18355" xr:uid="{88F511F4-B37B-44D7-9D1A-AE4226B8E6F7}"/>
    <cellStyle name="40% - Accent1 6 5 2 3 2" xfId="18356" xr:uid="{DEA534DF-F057-472E-A062-A8F0A3C12DAE}"/>
    <cellStyle name="40% - Accent1 6 5 2 4" xfId="18357" xr:uid="{00BD223A-1D7D-4253-9630-C4A542BED983}"/>
    <cellStyle name="40% - Accent1 6 5 3" xfId="18358" xr:uid="{132B0599-C89E-4BBF-8826-D2408BFEE788}"/>
    <cellStyle name="40% - Accent1 6 5 3 2" xfId="18359" xr:uid="{8080AC3B-D1A1-4DD8-A6FE-FF73C461ADC0}"/>
    <cellStyle name="40% - Accent1 6 5 3 2 2" xfId="18360" xr:uid="{3047E40D-0EF4-45C4-BFE3-EDC59281E8B1}"/>
    <cellStyle name="40% - Accent1 6 5 3 3" xfId="18361" xr:uid="{05B016EB-A576-435B-B3C5-252648BD0E81}"/>
    <cellStyle name="40% - Accent1 6 5 4" xfId="18362" xr:uid="{24060DA5-B79A-485C-BDAC-5DE3E6CB269A}"/>
    <cellStyle name="40% - Accent1 6 5 4 2" xfId="18363" xr:uid="{38D6D550-3508-4422-A9A8-7A05437F7506}"/>
    <cellStyle name="40% - Accent1 6 5 5" xfId="18364" xr:uid="{0FB9F035-B0DA-4B01-997D-4CA66E6965CA}"/>
    <cellStyle name="40% - Accent1 6 5 6" xfId="18365" xr:uid="{589362FB-731B-46F1-8A12-131B7A74115C}"/>
    <cellStyle name="40% - Accent1 6 6" xfId="18366" xr:uid="{809962E9-077E-4EE9-B74A-0FEF08D7B056}"/>
    <cellStyle name="40% - Accent1 6 6 2" xfId="18367" xr:uid="{3E8F146A-BF9F-48E7-B21F-547CFDEBD275}"/>
    <cellStyle name="40% - Accent1 6 6 2 2" xfId="18368" xr:uid="{00A791F4-A51C-4C36-B5AD-D5F14240FA2C}"/>
    <cellStyle name="40% - Accent1 6 6 2 2 2" xfId="18369" xr:uid="{6F0E96CB-FC29-4F32-905B-1B9B9FDBAF8E}"/>
    <cellStyle name="40% - Accent1 6 6 2 2 2 2" xfId="18370" xr:uid="{82C20676-D5DF-4A8E-BE9E-AC638E9BC23C}"/>
    <cellStyle name="40% - Accent1 6 6 2 2 3" xfId="18371" xr:uid="{CDF15896-0540-49F3-9ADE-9AA78FCF0664}"/>
    <cellStyle name="40% - Accent1 6 6 2 3" xfId="18372" xr:uid="{2C663607-6C80-4231-A597-E8209C73ACB1}"/>
    <cellStyle name="40% - Accent1 6 6 2 3 2" xfId="18373" xr:uid="{E3929184-E7FA-4C85-ADC0-BF7CE51E1D27}"/>
    <cellStyle name="40% - Accent1 6 6 2 4" xfId="18374" xr:uid="{6F91E9B2-1769-4BFC-9BA3-6A65B4A30E73}"/>
    <cellStyle name="40% - Accent1 6 6 3" xfId="18375" xr:uid="{356A0A4E-7FF4-4C47-A3C5-B0D895729343}"/>
    <cellStyle name="40% - Accent1 6 6 3 2" xfId="18376" xr:uid="{4B31FC03-9A16-48A0-BA96-0CC124FAFFD3}"/>
    <cellStyle name="40% - Accent1 6 6 3 2 2" xfId="18377" xr:uid="{B7EBF510-7727-4463-8D42-4B60C709D201}"/>
    <cellStyle name="40% - Accent1 6 6 3 3" xfId="18378" xr:uid="{51610710-7C2E-41DA-A83F-52FF6E1F0D72}"/>
    <cellStyle name="40% - Accent1 6 6 4" xfId="18379" xr:uid="{D3BB85D8-7A5B-41BF-B5FF-DF809CFE7D11}"/>
    <cellStyle name="40% - Accent1 6 6 4 2" xfId="18380" xr:uid="{F323655A-58F5-43E9-AEB2-16D3B384C293}"/>
    <cellStyle name="40% - Accent1 6 6 5" xfId="18381" xr:uid="{CF049C7F-A5CB-44B3-AAAD-DAE81633A5A7}"/>
    <cellStyle name="40% - Accent1 6 7" xfId="18382" xr:uid="{F38D00A9-A75A-4B4C-8011-07CC63D68853}"/>
    <cellStyle name="40% - Accent1 6 7 2" xfId="18383" xr:uid="{7F0AD7D0-E61C-4D3C-9691-0A0004C7652F}"/>
    <cellStyle name="40% - Accent1 6 7 2 2" xfId="18384" xr:uid="{D627D955-C770-4C9D-AC28-A948657B9B0A}"/>
    <cellStyle name="40% - Accent1 6 7 2 2 2" xfId="18385" xr:uid="{0FA25CC3-07DA-4CED-BA6C-738ABA093A33}"/>
    <cellStyle name="40% - Accent1 6 7 2 3" xfId="18386" xr:uid="{6FA43791-B9D3-476C-859E-9F3E6B056C9B}"/>
    <cellStyle name="40% - Accent1 6 7 3" xfId="18387" xr:uid="{7B99D673-2B0A-462C-87A5-DA72980C24E3}"/>
    <cellStyle name="40% - Accent1 6 7 3 2" xfId="18388" xr:uid="{E3EC6D37-44CA-4FB4-AA56-B5B1ADB6D5A6}"/>
    <cellStyle name="40% - Accent1 6 7 4" xfId="18389" xr:uid="{27A9662E-56F4-4528-8F79-5B45CAAA224C}"/>
    <cellStyle name="40% - Accent1 6 8" xfId="18390" xr:uid="{420BC941-0B97-4675-B9A0-BC5A042E1A8D}"/>
    <cellStyle name="40% - Accent1 6 8 2" xfId="18391" xr:uid="{8A905479-A302-4F2F-BFC8-ED69A18C9B4F}"/>
    <cellStyle name="40% - Accent1 6 8 2 2" xfId="18392" xr:uid="{8576CF96-F14C-4BBA-BC3E-C2EC73DD1581}"/>
    <cellStyle name="40% - Accent1 6 8 3" xfId="18393" xr:uid="{92FE8CC4-AEA5-4B03-B501-5B8E4C814FEE}"/>
    <cellStyle name="40% - Accent1 6 9" xfId="18394" xr:uid="{695F4480-74E6-488E-BFDC-12567EA67E41}"/>
    <cellStyle name="40% - Accent1 6 9 2" xfId="18395" xr:uid="{37AD187C-7F2F-4F33-B9A3-CA07C962C356}"/>
    <cellStyle name="40% - Accent1 7" xfId="18396" xr:uid="{93CB2B5F-94F0-4DB7-89AD-746697AC9ED9}"/>
    <cellStyle name="40% - Accent1 7 10" xfId="18397" xr:uid="{0B8B7864-11BF-4B6E-8712-C1FAB1F04F45}"/>
    <cellStyle name="40% - Accent1 7 10 2" xfId="18398" xr:uid="{0673AFF1-0269-437F-9782-4119DEE96937}"/>
    <cellStyle name="40% - Accent1 7 11" xfId="18399" xr:uid="{AE42F2AE-65BB-400D-8705-8B7B471049C9}"/>
    <cellStyle name="40% - Accent1 7 12" xfId="18400" xr:uid="{E3E10D0F-E1A0-452E-AF5C-875C34EE0CC5}"/>
    <cellStyle name="40% - Accent1 7 2" xfId="18401" xr:uid="{DF7C6D81-A868-4718-B6D0-01FADA76855B}"/>
    <cellStyle name="40% - Accent1 7 2 10" xfId="18402" xr:uid="{75FAC6E9-F90E-421A-8498-1233FB0A7997}"/>
    <cellStyle name="40% - Accent1 7 2 2" xfId="18403" xr:uid="{EC2E8F68-9644-451F-84B1-2C6640A45644}"/>
    <cellStyle name="40% - Accent1 7 2 2 2" xfId="18404" xr:uid="{8192315D-774F-484A-B563-872DA97AEA01}"/>
    <cellStyle name="40% - Accent1 7 2 2 2 2" xfId="18405" xr:uid="{D112D6C5-0F16-4CDB-8156-39AFA6FF523A}"/>
    <cellStyle name="40% - Accent1 7 2 2 2 2 2" xfId="18406" xr:uid="{BCCA9D19-7CC3-4A3C-81E1-16D09279DA3D}"/>
    <cellStyle name="40% - Accent1 7 2 2 2 2 2 2" xfId="18407" xr:uid="{EE7CD5CD-BEF8-4545-8C9A-F1DB114DE28B}"/>
    <cellStyle name="40% - Accent1 7 2 2 2 2 3" xfId="18408" xr:uid="{E423911B-CE31-4C03-A5FE-00EBBEA7B58A}"/>
    <cellStyle name="40% - Accent1 7 2 2 2 3" xfId="18409" xr:uid="{64518071-C4BB-4E38-85A1-74202E7F9611}"/>
    <cellStyle name="40% - Accent1 7 2 2 2 3 2" xfId="18410" xr:uid="{77157A2B-9C0A-440B-B41A-5B1DE3928E04}"/>
    <cellStyle name="40% - Accent1 7 2 2 2 4" xfId="18411" xr:uid="{2285EE87-AD42-4A05-A88F-E0AB592DDCF5}"/>
    <cellStyle name="40% - Accent1 7 2 2 2 5" xfId="18412" xr:uid="{6F1E50A8-9050-432E-9149-5A93D8BD895F}"/>
    <cellStyle name="40% - Accent1 7 2 2 3" xfId="18413" xr:uid="{AE1AFA4E-E721-4E45-912E-F9C4CF9C4E20}"/>
    <cellStyle name="40% - Accent1 7 2 2 3 2" xfId="18414" xr:uid="{8CCE7381-0193-49DB-AEEB-19C66C9A9E78}"/>
    <cellStyle name="40% - Accent1 7 2 2 3 2 2" xfId="18415" xr:uid="{F2EA706D-C8AA-4F28-8BB5-3DCB85B34949}"/>
    <cellStyle name="40% - Accent1 7 2 2 3 3" xfId="18416" xr:uid="{2E49C5F3-71C5-4EE6-99B3-946EFABEC122}"/>
    <cellStyle name="40% - Accent1 7 2 2 4" xfId="18417" xr:uid="{3502986E-DA66-4847-92F7-74142BF76B10}"/>
    <cellStyle name="40% - Accent1 7 2 2 4 2" xfId="18418" xr:uid="{544704B6-D508-4E09-BB3C-E6219C2945CA}"/>
    <cellStyle name="40% - Accent1 7 2 2 5" xfId="18419" xr:uid="{2455CEF5-6742-4C29-8FB8-BA70A10B2913}"/>
    <cellStyle name="40% - Accent1 7 2 2 6" xfId="18420" xr:uid="{3620D7FC-6B53-4DAF-ABB2-AE5E8ACEF1F8}"/>
    <cellStyle name="40% - Accent1 7 2 3" xfId="18421" xr:uid="{711EEB8F-2565-4006-9C90-341E9A9D3BCB}"/>
    <cellStyle name="40% - Accent1 7 2 3 2" xfId="18422" xr:uid="{1482744F-16B2-4604-92E5-05B4CF319D51}"/>
    <cellStyle name="40% - Accent1 7 2 3 2 2" xfId="18423" xr:uid="{D636C1DC-CCCF-4E62-9289-2E2988E0D248}"/>
    <cellStyle name="40% - Accent1 7 2 3 2 2 2" xfId="18424" xr:uid="{08E3C5D2-B621-4599-976F-3A3B2570AC07}"/>
    <cellStyle name="40% - Accent1 7 2 3 2 2 2 2" xfId="18425" xr:uid="{CD1A4E6E-2F69-4A7D-930B-512CAD7FAB71}"/>
    <cellStyle name="40% - Accent1 7 2 3 2 2 3" xfId="18426" xr:uid="{EDAEF8D0-A8DD-45F9-BC58-9D287F048902}"/>
    <cellStyle name="40% - Accent1 7 2 3 2 3" xfId="18427" xr:uid="{C2116DA0-0389-4EFE-8258-EDDB6EA6F200}"/>
    <cellStyle name="40% - Accent1 7 2 3 2 3 2" xfId="18428" xr:uid="{E46454FF-270B-402E-A416-8D730C8E1E59}"/>
    <cellStyle name="40% - Accent1 7 2 3 2 4" xfId="18429" xr:uid="{4D2E727B-61E1-4846-9BE0-5F485C09FF23}"/>
    <cellStyle name="40% - Accent1 7 2 3 2 5" xfId="18430" xr:uid="{91C91BAC-6040-47A6-96A4-6D2135F4A129}"/>
    <cellStyle name="40% - Accent1 7 2 3 3" xfId="18431" xr:uid="{AE7984CF-8C92-4E1A-B0CA-6B41B71A8532}"/>
    <cellStyle name="40% - Accent1 7 2 3 3 2" xfId="18432" xr:uid="{8575DCBF-C060-4447-AA34-5CEC44AE81C0}"/>
    <cellStyle name="40% - Accent1 7 2 3 3 2 2" xfId="18433" xr:uid="{3FE7F11D-961F-4CCC-A05A-CAED1BA8CB8E}"/>
    <cellStyle name="40% - Accent1 7 2 3 3 3" xfId="18434" xr:uid="{CA916F10-C0B9-4478-8DCE-764E127ECF79}"/>
    <cellStyle name="40% - Accent1 7 2 3 4" xfId="18435" xr:uid="{F506142D-6D18-4C7E-89A0-A521F24EE827}"/>
    <cellStyle name="40% - Accent1 7 2 3 4 2" xfId="18436" xr:uid="{A54AD3A1-F7FD-44B2-BB88-17AC11782311}"/>
    <cellStyle name="40% - Accent1 7 2 3 5" xfId="18437" xr:uid="{76B89236-2F26-4B66-A51F-1C87B82A0D04}"/>
    <cellStyle name="40% - Accent1 7 2 3 6" xfId="18438" xr:uid="{D38D6D92-BCD8-482C-9E7B-45C85E4FCC37}"/>
    <cellStyle name="40% - Accent1 7 2 4" xfId="18439" xr:uid="{35622A24-1DBB-492E-8C4D-E61D63C5B9FE}"/>
    <cellStyle name="40% - Accent1 7 2 4 2" xfId="18440" xr:uid="{219DC884-20EE-4B50-B786-62A07FBC9395}"/>
    <cellStyle name="40% - Accent1 7 2 4 2 2" xfId="18441" xr:uid="{52FD83F5-AE3E-45CD-A6E3-92F224D526C9}"/>
    <cellStyle name="40% - Accent1 7 2 4 2 2 2" xfId="18442" xr:uid="{3EB80CA9-C402-4E47-A6B4-2C035CEE596A}"/>
    <cellStyle name="40% - Accent1 7 2 4 2 2 2 2" xfId="18443" xr:uid="{6D34F3BE-FEE5-4C78-93DB-46B84ADDAE2A}"/>
    <cellStyle name="40% - Accent1 7 2 4 2 2 3" xfId="18444" xr:uid="{E326F076-FB9C-448A-B99E-4D76CC255A27}"/>
    <cellStyle name="40% - Accent1 7 2 4 2 3" xfId="18445" xr:uid="{475BACD5-5A77-48B8-B1B6-98CCD1E3FF90}"/>
    <cellStyle name="40% - Accent1 7 2 4 2 3 2" xfId="18446" xr:uid="{501AD5C9-7966-4AFB-B0E2-2CCE377AF958}"/>
    <cellStyle name="40% - Accent1 7 2 4 2 4" xfId="18447" xr:uid="{DD267A95-B34E-4C3D-9D6D-4FE50C8DA20D}"/>
    <cellStyle name="40% - Accent1 7 2 4 3" xfId="18448" xr:uid="{7E45EAD8-36E2-4BB0-BD63-53FBF8E41AB7}"/>
    <cellStyle name="40% - Accent1 7 2 4 3 2" xfId="18449" xr:uid="{C30D7430-2044-4A39-B057-B793CCAE658C}"/>
    <cellStyle name="40% - Accent1 7 2 4 3 2 2" xfId="18450" xr:uid="{65ECC281-936F-432C-9FEB-73BEB3EF4142}"/>
    <cellStyle name="40% - Accent1 7 2 4 3 3" xfId="18451" xr:uid="{DB46363D-5BA8-49D9-AE01-6F72A4CCCF85}"/>
    <cellStyle name="40% - Accent1 7 2 4 4" xfId="18452" xr:uid="{CF8E0949-E6FA-453E-B73B-B3C8C3D2B155}"/>
    <cellStyle name="40% - Accent1 7 2 4 4 2" xfId="18453" xr:uid="{E8481425-9B80-4E22-9C50-E04DC1E357B8}"/>
    <cellStyle name="40% - Accent1 7 2 4 5" xfId="18454" xr:uid="{3B96C837-7479-4BCE-ABFE-F34BF8DDA6E8}"/>
    <cellStyle name="40% - Accent1 7 2 4 6" xfId="18455" xr:uid="{083FEF3B-6E4D-486C-9D40-7B3D4DF7F8BA}"/>
    <cellStyle name="40% - Accent1 7 2 5" xfId="18456" xr:uid="{F29D4BCC-F290-4EB8-95DD-551390343902}"/>
    <cellStyle name="40% - Accent1 7 2 5 2" xfId="18457" xr:uid="{12AAEEAE-2015-48FF-BFD1-029093327362}"/>
    <cellStyle name="40% - Accent1 7 2 5 2 2" xfId="18458" xr:uid="{49A6E427-498C-4041-A404-8F5527BE0E6F}"/>
    <cellStyle name="40% - Accent1 7 2 5 2 2 2" xfId="18459" xr:uid="{25FACCB7-098F-44C2-BFFA-7C5A045D1080}"/>
    <cellStyle name="40% - Accent1 7 2 5 2 2 2 2" xfId="18460" xr:uid="{74440205-FD77-47E7-82C9-8D6E5A160DA2}"/>
    <cellStyle name="40% - Accent1 7 2 5 2 2 3" xfId="18461" xr:uid="{EB69EC82-E055-46D8-BBDA-FDC50E484081}"/>
    <cellStyle name="40% - Accent1 7 2 5 2 3" xfId="18462" xr:uid="{54705474-C641-4448-8A1A-5665DE4B6B7F}"/>
    <cellStyle name="40% - Accent1 7 2 5 2 3 2" xfId="18463" xr:uid="{A18C52D0-4F8A-4121-AB7F-6980A1A07C48}"/>
    <cellStyle name="40% - Accent1 7 2 5 2 4" xfId="18464" xr:uid="{62840051-6725-4206-B8BD-EACACA4AA791}"/>
    <cellStyle name="40% - Accent1 7 2 5 3" xfId="18465" xr:uid="{7A8C71B7-5375-4022-9D9C-E35295B17859}"/>
    <cellStyle name="40% - Accent1 7 2 5 3 2" xfId="18466" xr:uid="{4A998880-A022-449F-8ECE-0ABEC1B19B92}"/>
    <cellStyle name="40% - Accent1 7 2 5 3 2 2" xfId="18467" xr:uid="{4C484E33-D46D-4FEC-A1FE-D346C4895159}"/>
    <cellStyle name="40% - Accent1 7 2 5 3 3" xfId="18468" xr:uid="{BFE1FAB5-E84C-436A-B7D5-150AE545B065}"/>
    <cellStyle name="40% - Accent1 7 2 5 4" xfId="18469" xr:uid="{CAAC8243-3707-416B-AAD7-6090B45F6BF7}"/>
    <cellStyle name="40% - Accent1 7 2 5 4 2" xfId="18470" xr:uid="{F8F7037D-41DA-4ABB-A45C-D2F10C8F82E7}"/>
    <cellStyle name="40% - Accent1 7 2 5 5" xfId="18471" xr:uid="{B99E9AC0-2E80-4753-A3F9-DC037D8E035D}"/>
    <cellStyle name="40% - Accent1 7 2 6" xfId="18472" xr:uid="{49C449DC-3860-46D6-AA19-B38B88675C8A}"/>
    <cellStyle name="40% - Accent1 7 2 6 2" xfId="18473" xr:uid="{CBF422BC-8EFF-4CDE-B31F-EDF0D15C6590}"/>
    <cellStyle name="40% - Accent1 7 2 6 2 2" xfId="18474" xr:uid="{ACF4AC92-992D-4287-8738-04ED1C958BCF}"/>
    <cellStyle name="40% - Accent1 7 2 6 2 2 2" xfId="18475" xr:uid="{664C5409-142B-4F98-A172-BAF630C2FC78}"/>
    <cellStyle name="40% - Accent1 7 2 6 2 3" xfId="18476" xr:uid="{53F8B3F1-9B99-4A5B-8003-0CEB5CEFBC2C}"/>
    <cellStyle name="40% - Accent1 7 2 6 3" xfId="18477" xr:uid="{348161C8-10E2-4E15-9610-DFCDE08E1A1E}"/>
    <cellStyle name="40% - Accent1 7 2 6 3 2" xfId="18478" xr:uid="{2E497EBB-DF55-4F0B-9616-6AC7D6776B0A}"/>
    <cellStyle name="40% - Accent1 7 2 6 4" xfId="18479" xr:uid="{009D3630-5AA7-4769-9ACA-3C5B5E99216F}"/>
    <cellStyle name="40% - Accent1 7 2 7" xfId="18480" xr:uid="{076256EF-00F4-43A2-8193-67A3B576C810}"/>
    <cellStyle name="40% - Accent1 7 2 7 2" xfId="18481" xr:uid="{93C01AF7-AB59-4531-9B5F-F8DB6F22BCCF}"/>
    <cellStyle name="40% - Accent1 7 2 7 2 2" xfId="18482" xr:uid="{102ABC6F-81BA-493C-9D77-41403AB1FF61}"/>
    <cellStyle name="40% - Accent1 7 2 7 3" xfId="18483" xr:uid="{4E9BC979-BEE4-48F7-AF69-8306D1A43883}"/>
    <cellStyle name="40% - Accent1 7 2 8" xfId="18484" xr:uid="{8E36E47F-0680-479B-A7A4-2735FF31087B}"/>
    <cellStyle name="40% - Accent1 7 2 8 2" xfId="18485" xr:uid="{5A364CFE-2836-422F-8D2E-7C083BCCBD06}"/>
    <cellStyle name="40% - Accent1 7 2 9" xfId="18486" xr:uid="{A3388B21-9B06-4323-9676-BD079BE256ED}"/>
    <cellStyle name="40% - Accent1 7 3" xfId="18487" xr:uid="{D125545D-9872-4C5B-AEF8-CD55DF291D8A}"/>
    <cellStyle name="40% - Accent1 7 3 2" xfId="18488" xr:uid="{DA209D12-0D67-48C2-B87A-723874920845}"/>
    <cellStyle name="40% - Accent1 7 3 2 2" xfId="18489" xr:uid="{F2AF46E7-FD26-4947-922A-62B7CA9CA113}"/>
    <cellStyle name="40% - Accent1 7 3 2 2 2" xfId="18490" xr:uid="{EE94A946-3DFF-4614-808A-6FDEFBF4659F}"/>
    <cellStyle name="40% - Accent1 7 3 2 2 2 2" xfId="18491" xr:uid="{B02BA68C-6CA2-43AD-A706-89ADDD2D9B23}"/>
    <cellStyle name="40% - Accent1 7 3 2 2 3" xfId="18492" xr:uid="{56E9CAFC-4015-4BB6-93CF-946406C18942}"/>
    <cellStyle name="40% - Accent1 7 3 2 3" xfId="18493" xr:uid="{B1D3F25C-FF5A-4BA7-A684-038416CF6A24}"/>
    <cellStyle name="40% - Accent1 7 3 2 3 2" xfId="18494" xr:uid="{F5EB0E5A-023F-4D3B-9FDB-44AD823FB5F3}"/>
    <cellStyle name="40% - Accent1 7 3 2 4" xfId="18495" xr:uid="{FD68C8E1-245E-4CCA-B170-9390EB9E28F2}"/>
    <cellStyle name="40% - Accent1 7 3 2 5" xfId="18496" xr:uid="{268C6696-D981-4D75-A0EF-D7D5EE3EF85B}"/>
    <cellStyle name="40% - Accent1 7 3 3" xfId="18497" xr:uid="{03470177-1718-4872-B796-367CACA0C8FA}"/>
    <cellStyle name="40% - Accent1 7 3 3 2" xfId="18498" xr:uid="{5160133D-6051-4DF1-BCFB-7605E1211625}"/>
    <cellStyle name="40% - Accent1 7 3 3 2 2" xfId="18499" xr:uid="{92DD7E45-E511-4B3D-B79D-BE5CD2D57315}"/>
    <cellStyle name="40% - Accent1 7 3 3 3" xfId="18500" xr:uid="{0E292CDD-C4BE-45FA-BD28-2EC3EBD635DA}"/>
    <cellStyle name="40% - Accent1 7 3 4" xfId="18501" xr:uid="{757FFD54-7268-411A-8026-6CD067060681}"/>
    <cellStyle name="40% - Accent1 7 3 4 2" xfId="18502" xr:uid="{0B96F369-9662-4565-94AA-FB4DB56139E3}"/>
    <cellStyle name="40% - Accent1 7 3 5" xfId="18503" xr:uid="{94169950-5BB6-47B7-AB38-6D077740A40D}"/>
    <cellStyle name="40% - Accent1 7 3 6" xfId="18504" xr:uid="{6AD7B900-36C9-4AE9-830C-865ACE6FC3EB}"/>
    <cellStyle name="40% - Accent1 7 4" xfId="18505" xr:uid="{50B5AF8A-33F6-4863-9A1A-A2457D45D996}"/>
    <cellStyle name="40% - Accent1 7 4 2" xfId="18506" xr:uid="{8BB7ADD3-A0A0-4DE7-A1AD-BB29FFD6DDD2}"/>
    <cellStyle name="40% - Accent1 7 4 2 2" xfId="18507" xr:uid="{6C188CC3-0307-4320-9BF0-9533151C5270}"/>
    <cellStyle name="40% - Accent1 7 4 2 2 2" xfId="18508" xr:uid="{92FCD82A-0D48-4791-951A-F414B325EAEB}"/>
    <cellStyle name="40% - Accent1 7 4 2 2 2 2" xfId="18509" xr:uid="{EBBEBCDE-2CE9-46E1-9015-AC549FE13E38}"/>
    <cellStyle name="40% - Accent1 7 4 2 2 3" xfId="18510" xr:uid="{A4F578C1-E71D-44DB-93E7-A151E332BF88}"/>
    <cellStyle name="40% - Accent1 7 4 2 3" xfId="18511" xr:uid="{1BB581EE-39A1-4E30-A7AA-E77D3FA1EA41}"/>
    <cellStyle name="40% - Accent1 7 4 2 3 2" xfId="18512" xr:uid="{ED50B7CB-0381-4B69-9FA4-B3E79E5BB96A}"/>
    <cellStyle name="40% - Accent1 7 4 2 4" xfId="18513" xr:uid="{F84066AE-C5CB-45E5-8956-116E66CC3F15}"/>
    <cellStyle name="40% - Accent1 7 4 2 5" xfId="18514" xr:uid="{A028F5B4-ED13-40EE-A552-0CD1C25769F0}"/>
    <cellStyle name="40% - Accent1 7 4 3" xfId="18515" xr:uid="{97831668-4293-4702-8360-440EA3BF7212}"/>
    <cellStyle name="40% - Accent1 7 4 3 2" xfId="18516" xr:uid="{5B886FA3-128C-420C-B1D4-702B3265D1AF}"/>
    <cellStyle name="40% - Accent1 7 4 3 2 2" xfId="18517" xr:uid="{B4454DFD-A9A6-454C-B2C3-2A70F236746E}"/>
    <cellStyle name="40% - Accent1 7 4 3 3" xfId="18518" xr:uid="{08134A6F-5FEC-438E-9640-42EA59561A39}"/>
    <cellStyle name="40% - Accent1 7 4 4" xfId="18519" xr:uid="{3A44BF6D-DEA9-469B-ABF2-5F6937E76792}"/>
    <cellStyle name="40% - Accent1 7 4 4 2" xfId="18520" xr:uid="{EB35DF94-8A51-45A0-BBB6-E057AED70E80}"/>
    <cellStyle name="40% - Accent1 7 4 5" xfId="18521" xr:uid="{E392E91B-296A-4343-AEAF-A9981BE8A5F2}"/>
    <cellStyle name="40% - Accent1 7 4 6" xfId="18522" xr:uid="{C62F387C-A031-49D0-94D0-541CCCC3C071}"/>
    <cellStyle name="40% - Accent1 7 5" xfId="18523" xr:uid="{7921160A-2B5C-43B6-9859-01CC694F3B12}"/>
    <cellStyle name="40% - Accent1 7 5 2" xfId="18524" xr:uid="{42B7C9EC-1B0C-4C47-A2AC-4D1602EF3CEA}"/>
    <cellStyle name="40% - Accent1 7 5 2 2" xfId="18525" xr:uid="{FDC8AFFB-4E45-41BD-8E57-91F8E4BEF30D}"/>
    <cellStyle name="40% - Accent1 7 5 2 2 2" xfId="18526" xr:uid="{80A211F6-31AB-4908-A763-E214446304F0}"/>
    <cellStyle name="40% - Accent1 7 5 2 2 2 2" xfId="18527" xr:uid="{3059E3E9-F958-4554-ADAB-656BBC18EF1E}"/>
    <cellStyle name="40% - Accent1 7 5 2 2 3" xfId="18528" xr:uid="{EF715CE4-2FD0-4B05-856F-B17031CFCFA9}"/>
    <cellStyle name="40% - Accent1 7 5 2 3" xfId="18529" xr:uid="{0818C6DC-0812-42B4-BCCF-0E2FF6C1E864}"/>
    <cellStyle name="40% - Accent1 7 5 2 3 2" xfId="18530" xr:uid="{FDBE5A67-AB26-4B09-9C0A-14937744BAA4}"/>
    <cellStyle name="40% - Accent1 7 5 2 4" xfId="18531" xr:uid="{4AD67960-5A55-4681-B46B-1DE812FD0E10}"/>
    <cellStyle name="40% - Accent1 7 5 3" xfId="18532" xr:uid="{04E1B023-5984-48D3-9EE8-C4E9835EFC7F}"/>
    <cellStyle name="40% - Accent1 7 5 3 2" xfId="18533" xr:uid="{C1CE261C-3943-4F96-8CDA-DAFEB8084B67}"/>
    <cellStyle name="40% - Accent1 7 5 3 2 2" xfId="18534" xr:uid="{4201A6A9-D751-482D-B916-BEFD68788907}"/>
    <cellStyle name="40% - Accent1 7 5 3 3" xfId="18535" xr:uid="{ED520CE0-4A1D-4738-815D-A561A3612D0A}"/>
    <cellStyle name="40% - Accent1 7 5 4" xfId="18536" xr:uid="{741F61E4-F186-45BF-8441-B280E1BE648F}"/>
    <cellStyle name="40% - Accent1 7 5 4 2" xfId="18537" xr:uid="{AC266A4F-032C-4FBE-8382-E8099290AC76}"/>
    <cellStyle name="40% - Accent1 7 5 5" xfId="18538" xr:uid="{410B6CD1-5373-4A92-9170-8A339E05AA4B}"/>
    <cellStyle name="40% - Accent1 7 5 6" xfId="18539" xr:uid="{218A315F-1CC0-470C-9124-51FB85FD3095}"/>
    <cellStyle name="40% - Accent1 7 6" xfId="18540" xr:uid="{7FABEA92-4D6B-4347-9BC2-AC5BE2327B0B}"/>
    <cellStyle name="40% - Accent1 7 6 2" xfId="18541" xr:uid="{6139DEA2-483B-4816-91DD-D22332515263}"/>
    <cellStyle name="40% - Accent1 7 6 2 2" xfId="18542" xr:uid="{C6C23DD3-8504-4C3B-8B6A-F1430FAE0FFB}"/>
    <cellStyle name="40% - Accent1 7 6 2 2 2" xfId="18543" xr:uid="{3A11420F-05E1-4331-8B85-FB33BDA86E0F}"/>
    <cellStyle name="40% - Accent1 7 6 2 2 2 2" xfId="18544" xr:uid="{D76679A6-3CBE-47EA-9D93-F4BD2F887E95}"/>
    <cellStyle name="40% - Accent1 7 6 2 2 3" xfId="18545" xr:uid="{979C6F36-AB03-4340-8946-434E953941A3}"/>
    <cellStyle name="40% - Accent1 7 6 2 3" xfId="18546" xr:uid="{80F3C577-88A8-41ED-9D16-DD34F233992D}"/>
    <cellStyle name="40% - Accent1 7 6 2 3 2" xfId="18547" xr:uid="{C1CC740E-2950-4BE2-8AE7-0013C08CE17E}"/>
    <cellStyle name="40% - Accent1 7 6 2 4" xfId="18548" xr:uid="{D1A09EBC-39BC-404C-A02E-EBF6F589FD41}"/>
    <cellStyle name="40% - Accent1 7 6 3" xfId="18549" xr:uid="{4C716177-F509-4410-AA05-C668034D0C64}"/>
    <cellStyle name="40% - Accent1 7 6 3 2" xfId="18550" xr:uid="{BB500B0F-43B2-4EEF-80D6-A5F13EDADD75}"/>
    <cellStyle name="40% - Accent1 7 6 3 2 2" xfId="18551" xr:uid="{35BBD116-A53B-4EB9-8232-2AB769879107}"/>
    <cellStyle name="40% - Accent1 7 6 3 3" xfId="18552" xr:uid="{1D649988-0279-4886-9022-90B70F499ABE}"/>
    <cellStyle name="40% - Accent1 7 6 4" xfId="18553" xr:uid="{78FAFE96-E771-4979-913A-FAD7CE262CD9}"/>
    <cellStyle name="40% - Accent1 7 6 4 2" xfId="18554" xr:uid="{F7895C6D-A808-4722-83E6-95F125C12247}"/>
    <cellStyle name="40% - Accent1 7 6 5" xfId="18555" xr:uid="{3294EEB9-09A8-43C6-891D-14A7E40F22B2}"/>
    <cellStyle name="40% - Accent1 7 7" xfId="18556" xr:uid="{EEBB2A8E-1710-4103-83A8-CAC8F2A70F02}"/>
    <cellStyle name="40% - Accent1 7 7 2" xfId="18557" xr:uid="{5CEB14A4-A3DE-4B7D-A120-3A4F50933BB5}"/>
    <cellStyle name="40% - Accent1 7 7 2 2" xfId="18558" xr:uid="{CEF7C4BE-DA0E-493A-94C2-C2EB6218CEF9}"/>
    <cellStyle name="40% - Accent1 7 7 2 2 2" xfId="18559" xr:uid="{B6075F77-E57E-462E-AE24-A23EE4C23CBB}"/>
    <cellStyle name="40% - Accent1 7 7 2 3" xfId="18560" xr:uid="{1B4D3B69-E41E-493B-BBFF-D8300656DDF0}"/>
    <cellStyle name="40% - Accent1 7 7 3" xfId="18561" xr:uid="{7E0A1864-EC26-4119-B93E-1E492ED8814D}"/>
    <cellStyle name="40% - Accent1 7 7 3 2" xfId="18562" xr:uid="{8E90645A-725B-4CBF-9D2B-D9BB3C16F8D0}"/>
    <cellStyle name="40% - Accent1 7 7 4" xfId="18563" xr:uid="{4A8C76BF-3856-43B8-B907-3E68B943AEC1}"/>
    <cellStyle name="40% - Accent1 7 8" xfId="18564" xr:uid="{412CA7FF-CBE5-43C8-B960-E9820631E5C7}"/>
    <cellStyle name="40% - Accent1 7 8 2" xfId="18565" xr:uid="{43FC60C0-CCF1-4C5A-BCB4-C26E41AE58FF}"/>
    <cellStyle name="40% - Accent1 7 8 2 2" xfId="18566" xr:uid="{5EC4A70B-F521-4929-8420-F25A4CE0536D}"/>
    <cellStyle name="40% - Accent1 7 8 3" xfId="18567" xr:uid="{A6AFE1F3-7EA7-4D7B-9B78-354028AC64AA}"/>
    <cellStyle name="40% - Accent1 7 9" xfId="18568" xr:uid="{80C1F765-727D-4E28-9B19-680A65F9658A}"/>
    <cellStyle name="40% - Accent1 7 9 2" xfId="18569" xr:uid="{BB41334E-C5F9-4C80-B4EB-DC094A90D014}"/>
    <cellStyle name="40% - Accent1 8" xfId="18570" xr:uid="{40C49709-8613-4361-B335-ACF02E9D6FAB}"/>
    <cellStyle name="40% - Accent1 8 10" xfId="18571" xr:uid="{8D54F941-2CF7-4785-AFBD-516B3C93A5FC}"/>
    <cellStyle name="40% - Accent1 8 11" xfId="18572" xr:uid="{5D298485-DF5A-4DD0-8CB6-EE06193EC682}"/>
    <cellStyle name="40% - Accent1 8 2" xfId="18573" xr:uid="{2548C9B7-A151-4B52-A1C6-A8EE37ED4D22}"/>
    <cellStyle name="40% - Accent1 8 2 10" xfId="18574" xr:uid="{3BAD73A2-6B3D-4D5E-BB3F-4D5F8D37673D}"/>
    <cellStyle name="40% - Accent1 8 2 2" xfId="18575" xr:uid="{0C3AF807-AC5F-467C-B31D-539E480618D9}"/>
    <cellStyle name="40% - Accent1 8 2 2 2" xfId="18576" xr:uid="{1FD45601-F879-461E-A874-739EB7623A72}"/>
    <cellStyle name="40% - Accent1 8 2 2 2 2" xfId="18577" xr:uid="{5FE4A265-513B-431C-972D-27F729891B84}"/>
    <cellStyle name="40% - Accent1 8 2 2 2 2 2" xfId="18578" xr:uid="{8CC6655A-B607-48A9-BB4D-20DBFC2F70B6}"/>
    <cellStyle name="40% - Accent1 8 2 2 2 2 2 2" xfId="18579" xr:uid="{9A2CB417-6788-494A-A825-EDDA77E5BB03}"/>
    <cellStyle name="40% - Accent1 8 2 2 2 2 3" xfId="18580" xr:uid="{ABD6764D-99F8-4310-867F-E74376F829B3}"/>
    <cellStyle name="40% - Accent1 8 2 2 2 3" xfId="18581" xr:uid="{5F5741D8-D6AA-4CD6-994D-D3A7D282ED89}"/>
    <cellStyle name="40% - Accent1 8 2 2 2 3 2" xfId="18582" xr:uid="{3E728C45-1C27-4E37-81D9-2BC7BFC1EEFB}"/>
    <cellStyle name="40% - Accent1 8 2 2 2 4" xfId="18583" xr:uid="{7D0F8DE3-5489-4094-93C6-2E1CEFEC5427}"/>
    <cellStyle name="40% - Accent1 8 2 2 2 5" xfId="18584" xr:uid="{DE222B35-F97C-4CFC-B539-7BFD43672010}"/>
    <cellStyle name="40% - Accent1 8 2 2 3" xfId="18585" xr:uid="{9D467C92-5A5E-405F-A769-4B6F251B538B}"/>
    <cellStyle name="40% - Accent1 8 2 2 3 2" xfId="18586" xr:uid="{2609D69B-1A7A-4FD4-8085-0310E9FCCA1D}"/>
    <cellStyle name="40% - Accent1 8 2 2 3 2 2" xfId="18587" xr:uid="{5E53BB6C-9BD6-4CD9-9D6B-52E0FB5607C9}"/>
    <cellStyle name="40% - Accent1 8 2 2 3 3" xfId="18588" xr:uid="{E82367CA-222F-4654-89B3-CAA0E1DCB5AD}"/>
    <cellStyle name="40% - Accent1 8 2 2 4" xfId="18589" xr:uid="{BEE2F2B7-BD3D-49EB-8768-2450042D58A4}"/>
    <cellStyle name="40% - Accent1 8 2 2 4 2" xfId="18590" xr:uid="{85B38B92-7995-432E-AB3F-5DE0AEC2FDFE}"/>
    <cellStyle name="40% - Accent1 8 2 2 5" xfId="18591" xr:uid="{ED82E549-FEFB-4505-A6C0-2B36A2075067}"/>
    <cellStyle name="40% - Accent1 8 2 2 6" xfId="18592" xr:uid="{2E6648BC-2088-4C51-9FB5-3219EF0FE879}"/>
    <cellStyle name="40% - Accent1 8 2 3" xfId="18593" xr:uid="{84D1A88D-D39C-4BFB-AA66-CB74A6FD7310}"/>
    <cellStyle name="40% - Accent1 8 2 3 2" xfId="18594" xr:uid="{00B56D43-7B1B-4877-8C03-D66175980466}"/>
    <cellStyle name="40% - Accent1 8 2 3 2 2" xfId="18595" xr:uid="{421B7543-2C8C-4C1A-B173-36CCE76EE3E0}"/>
    <cellStyle name="40% - Accent1 8 2 3 2 2 2" xfId="18596" xr:uid="{0A14ABA1-8E6E-4C76-9EFE-6709DD00D6BD}"/>
    <cellStyle name="40% - Accent1 8 2 3 2 2 2 2" xfId="18597" xr:uid="{9CB4A301-9901-4488-B7B8-68A9F003DFF4}"/>
    <cellStyle name="40% - Accent1 8 2 3 2 2 3" xfId="18598" xr:uid="{28E4DAF5-09C4-4C64-A4CF-CC184DF24361}"/>
    <cellStyle name="40% - Accent1 8 2 3 2 3" xfId="18599" xr:uid="{2DE468D8-9B0F-476C-8FB4-66843150DF84}"/>
    <cellStyle name="40% - Accent1 8 2 3 2 3 2" xfId="18600" xr:uid="{B23B7B3B-6BC5-44F4-8766-8C00A0A51806}"/>
    <cellStyle name="40% - Accent1 8 2 3 2 4" xfId="18601" xr:uid="{17C3170B-B977-4836-8B4D-474439B0D13D}"/>
    <cellStyle name="40% - Accent1 8 2 3 2 5" xfId="18602" xr:uid="{19966C4A-17EF-47E8-AD9F-9B640FDBCA58}"/>
    <cellStyle name="40% - Accent1 8 2 3 3" xfId="18603" xr:uid="{EF1823C8-E3DA-48EC-997F-940C9D74CD8D}"/>
    <cellStyle name="40% - Accent1 8 2 3 3 2" xfId="18604" xr:uid="{DBA91CE3-F9EB-4E01-A4D0-D58988AA7E66}"/>
    <cellStyle name="40% - Accent1 8 2 3 3 2 2" xfId="18605" xr:uid="{EED9942C-FCDF-496C-A629-DA47ABB6F4F5}"/>
    <cellStyle name="40% - Accent1 8 2 3 3 3" xfId="18606" xr:uid="{87886F25-1B38-4760-8231-8B3479234889}"/>
    <cellStyle name="40% - Accent1 8 2 3 4" xfId="18607" xr:uid="{B86D3B15-C6AD-4093-A8D6-48C58AE1F311}"/>
    <cellStyle name="40% - Accent1 8 2 3 4 2" xfId="18608" xr:uid="{FEED343C-C210-41B5-A838-7C3AB1A17F6E}"/>
    <cellStyle name="40% - Accent1 8 2 3 5" xfId="18609" xr:uid="{E03FD4EE-6B18-403D-8020-28039978E3F5}"/>
    <cellStyle name="40% - Accent1 8 2 3 6" xfId="18610" xr:uid="{DA98117F-8151-4472-B280-B34C54FFE926}"/>
    <cellStyle name="40% - Accent1 8 2 4" xfId="18611" xr:uid="{DA2A74B3-C038-4883-804F-CF0F2B86FC7E}"/>
    <cellStyle name="40% - Accent1 8 2 4 2" xfId="18612" xr:uid="{AE7283AB-B1C3-4F11-B1B7-EEB6599BC4EE}"/>
    <cellStyle name="40% - Accent1 8 2 4 2 2" xfId="18613" xr:uid="{EECC3558-FB4D-4C5B-BFC9-89C6AE015AF2}"/>
    <cellStyle name="40% - Accent1 8 2 4 2 2 2" xfId="18614" xr:uid="{02A81471-4339-4B3F-B3E9-CC2A4885C2FB}"/>
    <cellStyle name="40% - Accent1 8 2 4 2 2 2 2" xfId="18615" xr:uid="{8A15B31A-123C-4EFF-B04A-A7D9DCBB0FA3}"/>
    <cellStyle name="40% - Accent1 8 2 4 2 2 3" xfId="18616" xr:uid="{49705029-B75A-4A9C-8286-05EFBFC33A54}"/>
    <cellStyle name="40% - Accent1 8 2 4 2 3" xfId="18617" xr:uid="{F4935440-7A83-4FC5-ACDD-432C2F093F8D}"/>
    <cellStyle name="40% - Accent1 8 2 4 2 3 2" xfId="18618" xr:uid="{595317D3-F083-419B-93D6-60DBA88E8DA9}"/>
    <cellStyle name="40% - Accent1 8 2 4 2 4" xfId="18619" xr:uid="{1F02F3BD-6776-4FCB-99D0-623407AF533B}"/>
    <cellStyle name="40% - Accent1 8 2 4 3" xfId="18620" xr:uid="{53F11229-656B-4848-8CD6-6B339715859D}"/>
    <cellStyle name="40% - Accent1 8 2 4 3 2" xfId="18621" xr:uid="{F28587E1-B244-406D-98D1-6569FBC82BBD}"/>
    <cellStyle name="40% - Accent1 8 2 4 3 2 2" xfId="18622" xr:uid="{B3F1184D-3DB3-4F06-B85A-A26CF5A35FDA}"/>
    <cellStyle name="40% - Accent1 8 2 4 3 3" xfId="18623" xr:uid="{11C40458-11DF-4E2E-84CD-04D2957F4E88}"/>
    <cellStyle name="40% - Accent1 8 2 4 4" xfId="18624" xr:uid="{422E56EF-A1E4-4B9F-B6C8-CFD49B743B04}"/>
    <cellStyle name="40% - Accent1 8 2 4 4 2" xfId="18625" xr:uid="{B8528C98-65AB-485A-87F6-25BE6A59F913}"/>
    <cellStyle name="40% - Accent1 8 2 4 5" xfId="18626" xr:uid="{E17818B7-A118-49B1-B82F-FA3D2E42C952}"/>
    <cellStyle name="40% - Accent1 8 2 4 6" xfId="18627" xr:uid="{3DBA9FB9-98A5-4B5B-A9F2-E9844CEE439A}"/>
    <cellStyle name="40% - Accent1 8 2 5" xfId="18628" xr:uid="{29924CAA-3FA0-40AD-97F2-38BC9D9C48DA}"/>
    <cellStyle name="40% - Accent1 8 2 5 2" xfId="18629" xr:uid="{76E1A5C5-4E7D-4B94-8CC8-3F464383B8AD}"/>
    <cellStyle name="40% - Accent1 8 2 5 2 2" xfId="18630" xr:uid="{49D7A683-3F8F-4F97-9E00-D57791FB6F6C}"/>
    <cellStyle name="40% - Accent1 8 2 5 2 2 2" xfId="18631" xr:uid="{02254380-1CC8-46FB-89F3-E2AEBCC38A67}"/>
    <cellStyle name="40% - Accent1 8 2 5 2 2 2 2" xfId="18632" xr:uid="{AC4DA3DD-B53A-4F69-87F2-B045CEB52ECC}"/>
    <cellStyle name="40% - Accent1 8 2 5 2 2 3" xfId="18633" xr:uid="{9971D92D-5219-4120-8A76-2E6898A74C57}"/>
    <cellStyle name="40% - Accent1 8 2 5 2 3" xfId="18634" xr:uid="{2613C85B-5E35-4218-BCF7-6DCE247F20E2}"/>
    <cellStyle name="40% - Accent1 8 2 5 2 3 2" xfId="18635" xr:uid="{EB055BD8-35EE-43D0-8490-50C50D61C4D7}"/>
    <cellStyle name="40% - Accent1 8 2 5 2 4" xfId="18636" xr:uid="{ADD06B96-2625-44A1-BD39-935EDC31F2C2}"/>
    <cellStyle name="40% - Accent1 8 2 5 3" xfId="18637" xr:uid="{AE8A1B34-30A5-4F8A-9B86-F83A75B2F688}"/>
    <cellStyle name="40% - Accent1 8 2 5 3 2" xfId="18638" xr:uid="{334AEDC2-3D7A-420E-8564-A146A12F9F9E}"/>
    <cellStyle name="40% - Accent1 8 2 5 3 2 2" xfId="18639" xr:uid="{63C9A369-D37E-4344-82A1-F92DC00B8278}"/>
    <cellStyle name="40% - Accent1 8 2 5 3 3" xfId="18640" xr:uid="{98A27090-8556-48C2-9ECD-24937F98BF65}"/>
    <cellStyle name="40% - Accent1 8 2 5 4" xfId="18641" xr:uid="{389040C8-C7A2-4363-8F8E-9BC4EB970EEA}"/>
    <cellStyle name="40% - Accent1 8 2 5 4 2" xfId="18642" xr:uid="{703EF297-2C02-4818-BAE3-6B54094081BE}"/>
    <cellStyle name="40% - Accent1 8 2 5 5" xfId="18643" xr:uid="{D992DCF0-9354-4444-AAC5-2888933C9DC9}"/>
    <cellStyle name="40% - Accent1 8 2 6" xfId="18644" xr:uid="{8A9BAB92-0430-4861-B123-FD90392029F3}"/>
    <cellStyle name="40% - Accent1 8 2 6 2" xfId="18645" xr:uid="{B0DEE938-CE7E-46C5-92F3-E5C9AAAB031E}"/>
    <cellStyle name="40% - Accent1 8 2 6 2 2" xfId="18646" xr:uid="{4ADAC262-41BE-4276-AD8B-15F73FAC3709}"/>
    <cellStyle name="40% - Accent1 8 2 6 2 2 2" xfId="18647" xr:uid="{8744E217-B9C4-491D-BCA4-CEE598D05843}"/>
    <cellStyle name="40% - Accent1 8 2 6 2 3" xfId="18648" xr:uid="{CB8DD532-F09B-429A-B796-B7C6E478E9EE}"/>
    <cellStyle name="40% - Accent1 8 2 6 3" xfId="18649" xr:uid="{51C8B213-B4B4-4409-A172-274488A7729A}"/>
    <cellStyle name="40% - Accent1 8 2 6 3 2" xfId="18650" xr:uid="{B3B8D9A9-7799-4B06-9835-1DE3A4E7A495}"/>
    <cellStyle name="40% - Accent1 8 2 6 4" xfId="18651" xr:uid="{01AD556C-E0F9-4603-83D6-374A4BB9114F}"/>
    <cellStyle name="40% - Accent1 8 2 7" xfId="18652" xr:uid="{49BCC626-DAD8-465E-8A9E-65AB7AF045A5}"/>
    <cellStyle name="40% - Accent1 8 2 7 2" xfId="18653" xr:uid="{5934E8B7-160A-4CB3-AED3-FE90F8BA6DC3}"/>
    <cellStyle name="40% - Accent1 8 2 7 2 2" xfId="18654" xr:uid="{CDEC7F42-2366-4C80-917B-DBB08964C635}"/>
    <cellStyle name="40% - Accent1 8 2 7 3" xfId="18655" xr:uid="{16CEA628-7F31-4546-97C3-E61CAC6B6ACE}"/>
    <cellStyle name="40% - Accent1 8 2 8" xfId="18656" xr:uid="{9FA97B65-360B-48BC-B28A-630E73AC6CE6}"/>
    <cellStyle name="40% - Accent1 8 2 8 2" xfId="18657" xr:uid="{9D8DBDE0-225F-4A33-9173-49499FB931E0}"/>
    <cellStyle name="40% - Accent1 8 2 9" xfId="18658" xr:uid="{F798C678-3336-497A-8D64-C02D89E6CBC3}"/>
    <cellStyle name="40% - Accent1 8 3" xfId="18659" xr:uid="{4DD16430-0AE9-453C-ADCD-CC9EB9EDA5CE}"/>
    <cellStyle name="40% - Accent1 8 3 2" xfId="18660" xr:uid="{2007D5D5-9FB1-49CE-85FB-35E1B549ACCE}"/>
    <cellStyle name="40% - Accent1 8 3 2 2" xfId="18661" xr:uid="{273DD91C-979D-4A10-8DF9-0402EE1E5269}"/>
    <cellStyle name="40% - Accent1 8 3 2 2 2" xfId="18662" xr:uid="{914FAAB2-5016-416E-8A11-3CBCA7B2D537}"/>
    <cellStyle name="40% - Accent1 8 3 2 2 2 2" xfId="18663" xr:uid="{8DAE8DAD-078E-49B5-8CC3-2D281E647CF3}"/>
    <cellStyle name="40% - Accent1 8 3 2 2 3" xfId="18664" xr:uid="{CBA79EFD-05D7-4BDF-844D-2D633087274B}"/>
    <cellStyle name="40% - Accent1 8 3 2 3" xfId="18665" xr:uid="{5A6EDA70-00DF-48BC-A509-55FFCAD6F798}"/>
    <cellStyle name="40% - Accent1 8 3 2 3 2" xfId="18666" xr:uid="{DB121354-1320-4442-96DC-6584742A658F}"/>
    <cellStyle name="40% - Accent1 8 3 2 4" xfId="18667" xr:uid="{46026378-335B-4FDE-ACEF-F4FA2457AA2B}"/>
    <cellStyle name="40% - Accent1 8 3 2 5" xfId="18668" xr:uid="{BB2E3357-D233-4F71-960A-5859EA42398A}"/>
    <cellStyle name="40% - Accent1 8 3 3" xfId="18669" xr:uid="{3C083166-A719-4AFE-AF3B-21DE216A09CD}"/>
    <cellStyle name="40% - Accent1 8 3 3 2" xfId="18670" xr:uid="{A5B5F413-DC7F-4792-990D-6C84E4ECCD54}"/>
    <cellStyle name="40% - Accent1 8 3 3 2 2" xfId="18671" xr:uid="{FC209217-D559-4059-B5F5-0592B5FAD08E}"/>
    <cellStyle name="40% - Accent1 8 3 3 3" xfId="18672" xr:uid="{864E3D9F-F425-47BD-AFCD-3C72DD1BCD22}"/>
    <cellStyle name="40% - Accent1 8 3 4" xfId="18673" xr:uid="{F72979E1-9D86-4C38-AC28-8F1193C84493}"/>
    <cellStyle name="40% - Accent1 8 3 4 2" xfId="18674" xr:uid="{22825993-CCA6-413E-B078-6C94F46EA206}"/>
    <cellStyle name="40% - Accent1 8 3 5" xfId="18675" xr:uid="{76AFAA76-A215-4F7D-BBBF-631835A8B744}"/>
    <cellStyle name="40% - Accent1 8 3 6" xfId="18676" xr:uid="{DB6EA8AF-B9F6-4AE6-A446-A6BE3E744636}"/>
    <cellStyle name="40% - Accent1 8 4" xfId="18677" xr:uid="{DD0082F6-FF3D-4650-9642-5080C84AC104}"/>
    <cellStyle name="40% - Accent1 8 4 2" xfId="18678" xr:uid="{126648FF-E5F6-498E-B8B9-DE61E27147A5}"/>
    <cellStyle name="40% - Accent1 8 4 2 2" xfId="18679" xr:uid="{E521F2AF-28BF-4EBF-AEAC-6676DD4637C1}"/>
    <cellStyle name="40% - Accent1 8 4 2 2 2" xfId="18680" xr:uid="{91D3C6D6-F131-4325-B9DD-CA7C0FF5400E}"/>
    <cellStyle name="40% - Accent1 8 4 2 2 2 2" xfId="18681" xr:uid="{DC162471-A722-4695-AA99-21237B0E010B}"/>
    <cellStyle name="40% - Accent1 8 4 2 2 3" xfId="18682" xr:uid="{97F496B7-281A-457D-A541-EC45E454CB85}"/>
    <cellStyle name="40% - Accent1 8 4 2 3" xfId="18683" xr:uid="{AD4CAC28-C452-40A4-AC2F-9BD848CFD568}"/>
    <cellStyle name="40% - Accent1 8 4 2 3 2" xfId="18684" xr:uid="{0E7D39C7-CE1C-40FD-AB16-19C499E62E40}"/>
    <cellStyle name="40% - Accent1 8 4 2 4" xfId="18685" xr:uid="{19ABEA9D-4BC5-41BB-B456-F62F2445C193}"/>
    <cellStyle name="40% - Accent1 8 4 2 5" xfId="18686" xr:uid="{0E74DEDE-5E05-47C2-95DB-124BE5B9E012}"/>
    <cellStyle name="40% - Accent1 8 4 3" xfId="18687" xr:uid="{1D5F4FE1-BE3B-4CAC-AF7E-350EC0A41D94}"/>
    <cellStyle name="40% - Accent1 8 4 3 2" xfId="18688" xr:uid="{50E8B08C-6FB9-443E-B130-AE3E35AC9ACE}"/>
    <cellStyle name="40% - Accent1 8 4 3 2 2" xfId="18689" xr:uid="{B59A0946-9D36-4FBE-8101-CBB9420763C3}"/>
    <cellStyle name="40% - Accent1 8 4 3 3" xfId="18690" xr:uid="{BB7F68D2-E2C5-4553-9D4E-0A1BFA7A1E17}"/>
    <cellStyle name="40% - Accent1 8 4 4" xfId="18691" xr:uid="{CF06B28D-1E44-4D8B-A921-7D145128CA6E}"/>
    <cellStyle name="40% - Accent1 8 4 4 2" xfId="18692" xr:uid="{FCE6B718-5E16-47A0-A8DA-D14D8E4A4F34}"/>
    <cellStyle name="40% - Accent1 8 4 5" xfId="18693" xr:uid="{C5661AB4-2C27-418B-8C20-17BF20D3F74C}"/>
    <cellStyle name="40% - Accent1 8 4 6" xfId="18694" xr:uid="{B9E21ADF-5A10-4F0C-BFDD-5186FEE72F2F}"/>
    <cellStyle name="40% - Accent1 8 5" xfId="18695" xr:uid="{04F3E819-8252-45C9-A212-673C098AFCEC}"/>
    <cellStyle name="40% - Accent1 8 5 2" xfId="18696" xr:uid="{53F17C6F-CBBB-43D7-8ED2-23F3EDFFCA83}"/>
    <cellStyle name="40% - Accent1 8 5 2 2" xfId="18697" xr:uid="{79122DA7-04C4-4BE7-A46E-77BDC96CA8C5}"/>
    <cellStyle name="40% - Accent1 8 5 2 2 2" xfId="18698" xr:uid="{6CDF6FB1-1977-4F23-87EE-C495327F7418}"/>
    <cellStyle name="40% - Accent1 8 5 2 2 2 2" xfId="18699" xr:uid="{A4D4F052-3A37-4A77-9FCD-B4589C1E5674}"/>
    <cellStyle name="40% - Accent1 8 5 2 2 3" xfId="18700" xr:uid="{81DE33A1-B716-4E96-95F7-9CE1DA6685D0}"/>
    <cellStyle name="40% - Accent1 8 5 2 3" xfId="18701" xr:uid="{A6143D88-EF5B-4874-93B0-BCC444790B49}"/>
    <cellStyle name="40% - Accent1 8 5 2 3 2" xfId="18702" xr:uid="{CB413BF1-C389-4F24-A0C5-4E53F35C0D6C}"/>
    <cellStyle name="40% - Accent1 8 5 2 4" xfId="18703" xr:uid="{2F6CAA09-651B-49F8-9BBF-8D804EEE0B40}"/>
    <cellStyle name="40% - Accent1 8 5 3" xfId="18704" xr:uid="{E62C5549-D25F-46A5-97A8-6A1D051F929F}"/>
    <cellStyle name="40% - Accent1 8 5 3 2" xfId="18705" xr:uid="{136747C2-B872-4CE4-879B-4F77CBF8EF31}"/>
    <cellStyle name="40% - Accent1 8 5 3 2 2" xfId="18706" xr:uid="{2F6EDCBA-70B7-4F90-A0F3-6C1142B5B710}"/>
    <cellStyle name="40% - Accent1 8 5 3 3" xfId="18707" xr:uid="{A48445F8-1FD2-45FD-9D90-6879AE32FA96}"/>
    <cellStyle name="40% - Accent1 8 5 4" xfId="18708" xr:uid="{4A9BAB29-6846-4E76-BCD4-AF308746BEB4}"/>
    <cellStyle name="40% - Accent1 8 5 4 2" xfId="18709" xr:uid="{41360C6E-1CC7-4762-9745-2B9A4941C501}"/>
    <cellStyle name="40% - Accent1 8 5 5" xfId="18710" xr:uid="{9DB150EB-2A30-44F9-9191-429A2CCA2D7B}"/>
    <cellStyle name="40% - Accent1 8 5 6" xfId="18711" xr:uid="{B4EC6277-93D0-4155-A9EA-6BC96B38D3AA}"/>
    <cellStyle name="40% - Accent1 8 6" xfId="18712" xr:uid="{1F0C5883-352E-404F-9780-797EF591580C}"/>
    <cellStyle name="40% - Accent1 8 6 2" xfId="18713" xr:uid="{143B5A8C-1747-435D-9EDF-B3C04D8417AD}"/>
    <cellStyle name="40% - Accent1 8 6 2 2" xfId="18714" xr:uid="{A8659039-D1B5-46DB-9CDA-7C0D845738F8}"/>
    <cellStyle name="40% - Accent1 8 6 2 2 2" xfId="18715" xr:uid="{825C26A8-B7C9-494D-9028-8BEB23731BA3}"/>
    <cellStyle name="40% - Accent1 8 6 2 2 2 2" xfId="18716" xr:uid="{610CBA64-C120-4A27-AE2B-4E903EEB5440}"/>
    <cellStyle name="40% - Accent1 8 6 2 2 3" xfId="18717" xr:uid="{8D6B3F82-523D-4843-B5E9-265668D55524}"/>
    <cellStyle name="40% - Accent1 8 6 2 3" xfId="18718" xr:uid="{EFD8ABD5-6071-497A-837B-FFF8BAA6BF8C}"/>
    <cellStyle name="40% - Accent1 8 6 2 3 2" xfId="18719" xr:uid="{E4BB4616-3B6A-4F07-9FC3-86C4F1C12087}"/>
    <cellStyle name="40% - Accent1 8 6 2 4" xfId="18720" xr:uid="{41521529-F1AA-4E03-B1E0-B5EF87BF3E74}"/>
    <cellStyle name="40% - Accent1 8 6 3" xfId="18721" xr:uid="{EB3E32C0-16E1-4F95-A7B8-40698AC3E89C}"/>
    <cellStyle name="40% - Accent1 8 6 3 2" xfId="18722" xr:uid="{89D5C637-9084-4A5E-8676-94AF96F40CE2}"/>
    <cellStyle name="40% - Accent1 8 6 3 2 2" xfId="18723" xr:uid="{0D7DFC58-41B9-488A-AA22-26FEF31D7F1C}"/>
    <cellStyle name="40% - Accent1 8 6 3 3" xfId="18724" xr:uid="{8193249F-73EA-47EE-87C5-08E59E4956D5}"/>
    <cellStyle name="40% - Accent1 8 6 4" xfId="18725" xr:uid="{1D779540-1CB6-4550-830D-738048B6CE75}"/>
    <cellStyle name="40% - Accent1 8 6 4 2" xfId="18726" xr:uid="{6BE0D883-7701-4B0F-8B86-78518FDF89B4}"/>
    <cellStyle name="40% - Accent1 8 6 5" xfId="18727" xr:uid="{038D8BAE-EE0B-4C8F-912F-2B1A4EC2F5E3}"/>
    <cellStyle name="40% - Accent1 8 7" xfId="18728" xr:uid="{81644F59-AEBA-4B9C-ADBF-F84B54E3D65E}"/>
    <cellStyle name="40% - Accent1 8 7 2" xfId="18729" xr:uid="{9330F2D7-6BCA-49AE-BC6D-7AFF375DE654}"/>
    <cellStyle name="40% - Accent1 8 7 2 2" xfId="18730" xr:uid="{58182DF6-F9F0-4424-BC41-C8AF3B439E40}"/>
    <cellStyle name="40% - Accent1 8 7 2 2 2" xfId="18731" xr:uid="{889EC481-7A10-4D99-953C-014E80CC26FB}"/>
    <cellStyle name="40% - Accent1 8 7 2 3" xfId="18732" xr:uid="{47638DBC-509D-4CA9-A7CD-98B6D7A29E03}"/>
    <cellStyle name="40% - Accent1 8 7 3" xfId="18733" xr:uid="{90B40C2C-444F-45A5-92E3-91154726F98B}"/>
    <cellStyle name="40% - Accent1 8 7 3 2" xfId="18734" xr:uid="{9067A4FA-4AD9-4FD9-B811-0D9AF14F9777}"/>
    <cellStyle name="40% - Accent1 8 7 4" xfId="18735" xr:uid="{9706AF17-AB44-43A5-9C0F-3A4DFB01B185}"/>
    <cellStyle name="40% - Accent1 8 8" xfId="18736" xr:uid="{7E32ED8C-ABA6-4C4D-8411-B661FA3CAEC9}"/>
    <cellStyle name="40% - Accent1 8 8 2" xfId="18737" xr:uid="{42CD776F-DAC5-4A1E-A956-25B52AE56A23}"/>
    <cellStyle name="40% - Accent1 8 8 2 2" xfId="18738" xr:uid="{37AA4672-32AE-4F87-A310-417AA0F107C5}"/>
    <cellStyle name="40% - Accent1 8 8 3" xfId="18739" xr:uid="{6CFC668B-835D-488C-8BB6-F13A24D0B6A2}"/>
    <cellStyle name="40% - Accent1 8 9" xfId="18740" xr:uid="{982BD3AE-73C3-48E9-80E5-021607061CDE}"/>
    <cellStyle name="40% - Accent1 8 9 2" xfId="18741" xr:uid="{F9DA41A5-5F36-4D8A-BC76-69E4F5107CC4}"/>
    <cellStyle name="40% - Accent1 9" xfId="18742" xr:uid="{3E75365E-738E-4C3C-AE48-BE92ED155929}"/>
    <cellStyle name="40% - Accent1 9 10" xfId="18743" xr:uid="{B71D9092-8D78-4096-8204-A45A176F4DE7}"/>
    <cellStyle name="40% - Accent1 9 2" xfId="18744" xr:uid="{9688CB89-7F29-40C6-BE47-538990130093}"/>
    <cellStyle name="40% - Accent1 9 2 2" xfId="18745" xr:uid="{95D04D97-A8D9-4C91-A970-AB59EA4658F1}"/>
    <cellStyle name="40% - Accent1 9 2 2 2" xfId="18746" xr:uid="{A217BA20-CDB3-4409-9D1B-FB4A74E469D7}"/>
    <cellStyle name="40% - Accent1 9 2 2 2 2" xfId="18747" xr:uid="{66F99162-E265-4299-8A3D-38218A438A67}"/>
    <cellStyle name="40% - Accent1 9 2 2 2 2 2" xfId="18748" xr:uid="{27142EE2-0012-4540-A0A6-D6560F3C37C2}"/>
    <cellStyle name="40% - Accent1 9 2 2 2 3" xfId="18749" xr:uid="{1B0D5425-B56D-43F3-841B-D784FBA04265}"/>
    <cellStyle name="40% - Accent1 9 2 2 3" xfId="18750" xr:uid="{B9A00BA8-E6CB-476C-A476-818A7E2F756A}"/>
    <cellStyle name="40% - Accent1 9 2 2 3 2" xfId="18751" xr:uid="{B44CCE9D-F01C-4059-99C4-92B662E68013}"/>
    <cellStyle name="40% - Accent1 9 2 2 4" xfId="18752" xr:uid="{7FBAC008-C199-4823-8B92-F8AF3B3454E0}"/>
    <cellStyle name="40% - Accent1 9 2 2 5" xfId="18753" xr:uid="{D03C1825-A1B5-47D9-B0C9-72D617394777}"/>
    <cellStyle name="40% - Accent1 9 2 3" xfId="18754" xr:uid="{4129B8A5-80C1-499F-9E8F-9E7C538DF68D}"/>
    <cellStyle name="40% - Accent1 9 2 3 2" xfId="18755" xr:uid="{C7A9D535-943E-4E84-8EFF-CE4667C3E0DE}"/>
    <cellStyle name="40% - Accent1 9 2 3 2 2" xfId="18756" xr:uid="{6C3E9C2E-BC8E-4D2D-934B-21E13C82D998}"/>
    <cellStyle name="40% - Accent1 9 2 3 3" xfId="18757" xr:uid="{165AE2EB-7BA4-44CA-8BC0-D206CA3D846F}"/>
    <cellStyle name="40% - Accent1 9 2 4" xfId="18758" xr:uid="{3442EAEA-E177-4113-955E-735D430010FF}"/>
    <cellStyle name="40% - Accent1 9 2 4 2" xfId="18759" xr:uid="{9C2A9997-76E8-43F7-A0E1-CAD315B78B7E}"/>
    <cellStyle name="40% - Accent1 9 2 5" xfId="18760" xr:uid="{AF468CBF-B9F4-46CA-A553-3D269A593491}"/>
    <cellStyle name="40% - Accent1 9 2 6" xfId="18761" xr:uid="{1D10D847-D341-46C4-BCED-5975EC043FE9}"/>
    <cellStyle name="40% - Accent1 9 3" xfId="18762" xr:uid="{3FDDC30E-356B-4C35-BE63-CC9F4D45F340}"/>
    <cellStyle name="40% - Accent1 9 3 2" xfId="18763" xr:uid="{79157983-6C3C-4D18-8D04-921628E5664A}"/>
    <cellStyle name="40% - Accent1 9 3 2 2" xfId="18764" xr:uid="{F9263936-2BA7-427F-BD6D-614D9EFA3092}"/>
    <cellStyle name="40% - Accent1 9 3 2 2 2" xfId="18765" xr:uid="{92384ABF-ACA2-4D5E-80B8-3F88ACF9E676}"/>
    <cellStyle name="40% - Accent1 9 3 2 2 2 2" xfId="18766" xr:uid="{5C872B22-364A-46D0-83A8-1FC0E3D153DE}"/>
    <cellStyle name="40% - Accent1 9 3 2 2 3" xfId="18767" xr:uid="{169F4D26-21E2-4F2A-B016-9829073CA199}"/>
    <cellStyle name="40% - Accent1 9 3 2 3" xfId="18768" xr:uid="{F602DE3A-508B-4EA8-A94A-5840CE50E581}"/>
    <cellStyle name="40% - Accent1 9 3 2 3 2" xfId="18769" xr:uid="{4C990321-8830-4BE0-93D4-F7069F66118B}"/>
    <cellStyle name="40% - Accent1 9 3 2 4" xfId="18770" xr:uid="{27CEABA4-F10D-431F-9B98-7623C62D1C27}"/>
    <cellStyle name="40% - Accent1 9 3 2 5" xfId="18771" xr:uid="{6C50AF18-2F21-4D33-AEBE-48212071C511}"/>
    <cellStyle name="40% - Accent1 9 3 3" xfId="18772" xr:uid="{A1618C5D-8137-4B6B-8D8C-C8E8E5A9C971}"/>
    <cellStyle name="40% - Accent1 9 3 3 2" xfId="18773" xr:uid="{C97FDC4A-B27E-4B71-BC50-3EE1CD72F3D2}"/>
    <cellStyle name="40% - Accent1 9 3 3 2 2" xfId="18774" xr:uid="{E2C23DEC-35B6-4CAE-B32E-C4C9A9D0107E}"/>
    <cellStyle name="40% - Accent1 9 3 3 3" xfId="18775" xr:uid="{F3EA5E2A-A3AD-4DE3-969D-D6797174193F}"/>
    <cellStyle name="40% - Accent1 9 3 4" xfId="18776" xr:uid="{8C1E4B24-C68C-4E01-9966-F83BF81FCA62}"/>
    <cellStyle name="40% - Accent1 9 3 4 2" xfId="18777" xr:uid="{5F06F6E8-0DB0-4834-86A6-86A0D6F9BECD}"/>
    <cellStyle name="40% - Accent1 9 3 5" xfId="18778" xr:uid="{113A8811-8313-442E-8F34-694E1F2467D1}"/>
    <cellStyle name="40% - Accent1 9 3 6" xfId="18779" xr:uid="{5CF3782A-ED71-4002-8930-94AA80ED59B2}"/>
    <cellStyle name="40% - Accent1 9 4" xfId="18780" xr:uid="{482C269C-EF22-4677-B313-E810DD484548}"/>
    <cellStyle name="40% - Accent1 9 4 2" xfId="18781" xr:uid="{B6D7580D-3BEA-460A-BACF-FCFFE758B732}"/>
    <cellStyle name="40% - Accent1 9 4 2 2" xfId="18782" xr:uid="{DB8444F1-8CC3-465B-A8D0-F208DD6B2D9C}"/>
    <cellStyle name="40% - Accent1 9 4 2 2 2" xfId="18783" xr:uid="{E4D6780F-06F6-4CA3-9979-07F401C34E0B}"/>
    <cellStyle name="40% - Accent1 9 4 2 2 2 2" xfId="18784" xr:uid="{9E695608-FFEA-4FFE-A491-4EB47E3461D4}"/>
    <cellStyle name="40% - Accent1 9 4 2 2 3" xfId="18785" xr:uid="{5948A8B3-7CDD-4334-8773-B726E9BA814B}"/>
    <cellStyle name="40% - Accent1 9 4 2 3" xfId="18786" xr:uid="{492E7CCA-16C5-45F6-ADB7-83FF6EA5BEC2}"/>
    <cellStyle name="40% - Accent1 9 4 2 3 2" xfId="18787" xr:uid="{C29F1D42-F358-4186-98F8-A659B0197B8C}"/>
    <cellStyle name="40% - Accent1 9 4 2 4" xfId="18788" xr:uid="{74FA7041-78F3-4F59-BD2E-A175AE9BA786}"/>
    <cellStyle name="40% - Accent1 9 4 3" xfId="18789" xr:uid="{2639668C-A33A-4787-9E39-FF38E40086C6}"/>
    <cellStyle name="40% - Accent1 9 4 3 2" xfId="18790" xr:uid="{F6EC2F0F-3335-444B-9E16-A30164F3DE94}"/>
    <cellStyle name="40% - Accent1 9 4 3 2 2" xfId="18791" xr:uid="{A612C58D-7A74-4B42-A4F5-F9FFC19109F0}"/>
    <cellStyle name="40% - Accent1 9 4 3 3" xfId="18792" xr:uid="{6795F008-B163-4A91-AF26-6C69AFD90A62}"/>
    <cellStyle name="40% - Accent1 9 4 4" xfId="18793" xr:uid="{3CB4C028-2922-4D64-A21A-666157B79F12}"/>
    <cellStyle name="40% - Accent1 9 4 4 2" xfId="18794" xr:uid="{780B35A8-3566-4DD3-81A1-8D116914FD21}"/>
    <cellStyle name="40% - Accent1 9 4 5" xfId="18795" xr:uid="{28D5F556-77C3-45C1-8786-0C1598E51323}"/>
    <cellStyle name="40% - Accent1 9 4 6" xfId="18796" xr:uid="{74A032C3-9AA8-4505-80C6-C85B2151A325}"/>
    <cellStyle name="40% - Accent1 9 5" xfId="18797" xr:uid="{EF2A7C46-39B2-4B9C-9D69-76C71ABE2FBF}"/>
    <cellStyle name="40% - Accent1 9 5 2" xfId="18798" xr:uid="{746B855E-ED6E-464E-B41A-5FCD6CFED1DB}"/>
    <cellStyle name="40% - Accent1 9 5 2 2" xfId="18799" xr:uid="{F3E7E529-07ED-4C8F-89D5-10516D935D87}"/>
    <cellStyle name="40% - Accent1 9 5 2 2 2" xfId="18800" xr:uid="{9D3FB8B9-A6A6-412D-8089-748D5C7FA0F2}"/>
    <cellStyle name="40% - Accent1 9 5 2 2 2 2" xfId="18801" xr:uid="{92BE4D70-7002-4EBA-8363-92603C1339C1}"/>
    <cellStyle name="40% - Accent1 9 5 2 2 3" xfId="18802" xr:uid="{8141FFCE-54FF-40F1-A44F-FFD43820A9D3}"/>
    <cellStyle name="40% - Accent1 9 5 2 3" xfId="18803" xr:uid="{2911B638-CDC8-4F48-9B70-23AA4D425ADC}"/>
    <cellStyle name="40% - Accent1 9 5 2 3 2" xfId="18804" xr:uid="{A3484727-8001-43F8-9485-308E38491DDF}"/>
    <cellStyle name="40% - Accent1 9 5 2 4" xfId="18805" xr:uid="{CA251EAD-95A0-471D-9AB5-FA2557D96749}"/>
    <cellStyle name="40% - Accent1 9 5 3" xfId="18806" xr:uid="{D25410B5-6E7B-459D-95D0-7CEFF9691EC4}"/>
    <cellStyle name="40% - Accent1 9 5 3 2" xfId="18807" xr:uid="{F525D44D-5FBA-4445-A9D0-5A0A209CEC96}"/>
    <cellStyle name="40% - Accent1 9 5 3 2 2" xfId="18808" xr:uid="{D328871A-3D55-4132-9B1F-988D634138D9}"/>
    <cellStyle name="40% - Accent1 9 5 3 3" xfId="18809" xr:uid="{93C7631A-5A48-424F-81B3-989AD484E38A}"/>
    <cellStyle name="40% - Accent1 9 5 4" xfId="18810" xr:uid="{EC6EF21C-1880-46E5-AA5C-03C6000A34E6}"/>
    <cellStyle name="40% - Accent1 9 5 4 2" xfId="18811" xr:uid="{BCF84F1B-5D06-48CA-A260-15084619E4C3}"/>
    <cellStyle name="40% - Accent1 9 5 5" xfId="18812" xr:uid="{618423FE-9C83-4643-815A-2E90DC89607C}"/>
    <cellStyle name="40% - Accent1 9 6" xfId="18813" xr:uid="{DFE0B094-705B-46ED-83CA-E433657DFFBE}"/>
    <cellStyle name="40% - Accent1 9 6 2" xfId="18814" xr:uid="{2E2045B6-C53C-4AA7-8B59-F78F9E17392F}"/>
    <cellStyle name="40% - Accent1 9 6 2 2" xfId="18815" xr:uid="{091BF9EA-908E-4F6D-B9B3-038A9F9D30DF}"/>
    <cellStyle name="40% - Accent1 9 6 2 2 2" xfId="18816" xr:uid="{0987E4E4-4CBA-4456-9864-A0BAC02BCD39}"/>
    <cellStyle name="40% - Accent1 9 6 2 3" xfId="18817" xr:uid="{FE2F8B4F-3BDE-41B3-B881-157D6F36CECC}"/>
    <cellStyle name="40% - Accent1 9 6 3" xfId="18818" xr:uid="{43F4AF76-E127-4565-B1F0-CFD474F95188}"/>
    <cellStyle name="40% - Accent1 9 6 3 2" xfId="18819" xr:uid="{9F192F2B-C2B3-489C-8A33-3C1C7E5686A5}"/>
    <cellStyle name="40% - Accent1 9 6 4" xfId="18820" xr:uid="{1DA9CA29-C2AA-4EA3-93FA-824411FC7BAB}"/>
    <cellStyle name="40% - Accent1 9 7" xfId="18821" xr:uid="{FB1AC6EB-08A0-43EB-B648-7C95DFDDA1C0}"/>
    <cellStyle name="40% - Accent1 9 7 2" xfId="18822" xr:uid="{B63DF816-8370-4C12-9B87-8D09A898F244}"/>
    <cellStyle name="40% - Accent1 9 7 2 2" xfId="18823" xr:uid="{B03EBEEB-7F0A-4CBA-BAAC-4AA4547C6A18}"/>
    <cellStyle name="40% - Accent1 9 7 3" xfId="18824" xr:uid="{3ADFC222-2B32-4D2A-B0C7-2BDD3FD98AE9}"/>
    <cellStyle name="40% - Accent1 9 8" xfId="18825" xr:uid="{C7AA75B2-232C-4AD4-8B33-B03162FB7750}"/>
    <cellStyle name="40% - Accent1 9 8 2" xfId="18826" xr:uid="{816DD097-6698-4DF3-BDC8-A92C4FBB27A7}"/>
    <cellStyle name="40% - Accent1 9 9" xfId="18827" xr:uid="{7F6B6639-1535-418A-9453-A580811427C9}"/>
    <cellStyle name="40% - Accent2" xfId="97" builtinId="35" hidden="1"/>
    <cellStyle name="40% - Accent2 10" xfId="18828" xr:uid="{7A5B1D67-E40A-41FB-A466-D17A2BFD8C6D}"/>
    <cellStyle name="40% - Accent2 10 2" xfId="18829" xr:uid="{614E3FA2-DE3A-4B39-A0FF-BF3AA7597DDB}"/>
    <cellStyle name="40% - Accent2 11" xfId="18830" xr:uid="{ED343CFB-8C6A-4935-B0E7-B4B6CFEFE032}"/>
    <cellStyle name="40% - Accent2 11 2" xfId="18831" xr:uid="{4E72C0B1-74C6-4580-87BB-37C72A133288}"/>
    <cellStyle name="40% - Accent2 12" xfId="18832" xr:uid="{DFD62265-0EE0-4541-9255-13045FA845AC}"/>
    <cellStyle name="40% - Accent2 12 2" xfId="18833" xr:uid="{E74C4AC5-55BD-48AC-B862-4FAD0FBEEDDD}"/>
    <cellStyle name="40% - Accent2 13" xfId="18834" xr:uid="{51C5EEFB-6D62-435E-842D-A6689FEB3557}"/>
    <cellStyle name="40% - Accent2 2" xfId="18835" xr:uid="{0C719CA1-A19C-4B21-983B-1D75D712B4BE}"/>
    <cellStyle name="40% - Accent2 2 10" xfId="18836" xr:uid="{C84A06C0-1EEA-46FD-AED4-0EDCDB78C25B}"/>
    <cellStyle name="40% - Accent2 2 11" xfId="18837" xr:uid="{755B5E64-72A8-4AFF-B2C9-6CBF6EA95FC2}"/>
    <cellStyle name="40% - Accent2 2 11 2" xfId="18838" xr:uid="{7D3BEA0F-3725-4025-9AC6-F32C765ED3E0}"/>
    <cellStyle name="40% - Accent2 2 11 2 2" xfId="18839" xr:uid="{1905C151-B2A3-48C7-8AD4-931848415017}"/>
    <cellStyle name="40% - Accent2 2 11 2 2 2" xfId="18840" xr:uid="{2301BEE8-18D1-4F28-8855-8E913A3E65FE}"/>
    <cellStyle name="40% - Accent2 2 11 2 3" xfId="18841" xr:uid="{D8BEFCA8-79D4-41F5-A33C-D339F0BFA0FE}"/>
    <cellStyle name="40% - Accent2 2 11 3" xfId="18842" xr:uid="{E750211A-E6A7-4E6E-9C38-928B6153721B}"/>
    <cellStyle name="40% - Accent2 2 11 3 2" xfId="18843" xr:uid="{64AC0836-B3DA-499B-A783-4006C7351D52}"/>
    <cellStyle name="40% - Accent2 2 11 4" xfId="18844" xr:uid="{A9017F88-C9E0-4407-9ABD-4425693F360B}"/>
    <cellStyle name="40% - Accent2 2 12" xfId="18845" xr:uid="{1F866BE8-7694-43FC-A744-7CF5B3E42D8C}"/>
    <cellStyle name="40% - Accent2 2 12 2" xfId="18846" xr:uid="{4122581F-54A9-4D39-8BF1-1955DA150506}"/>
    <cellStyle name="40% - Accent2 2 12 2 2" xfId="18847" xr:uid="{A08FC3EA-013C-49FD-A548-8400E4E730AA}"/>
    <cellStyle name="40% - Accent2 2 12 3" xfId="18848" xr:uid="{33F76685-5155-45D1-8384-53EC4D6A35EE}"/>
    <cellStyle name="40% - Accent2 2 13" xfId="18849" xr:uid="{FABE4A73-40A8-4CA5-8DB5-32902906D811}"/>
    <cellStyle name="40% - Accent2 2 13 2" xfId="18850" xr:uid="{B6C46E16-ADA6-493F-9709-A01E6991EEB4}"/>
    <cellStyle name="40% - Accent2 2 14" xfId="18851" xr:uid="{4445A0EA-7360-4E9B-AF22-14B058B0018E}"/>
    <cellStyle name="40% - Accent2 2 2" xfId="18852" xr:uid="{8682F721-825C-4822-8B7E-061D700A9933}"/>
    <cellStyle name="40% - Accent2 2 2 2" xfId="18853" xr:uid="{54B1B464-D4E7-44E7-A319-69B21BBE90D0}"/>
    <cellStyle name="40% - Accent2 2 2 2 2" xfId="18854" xr:uid="{5B633D20-865E-457E-98F9-6610F6817231}"/>
    <cellStyle name="40% - Accent2 2 2 2 2 2" xfId="18855" xr:uid="{D0B7A624-C27D-4B41-99CA-0225F6A6BD56}"/>
    <cellStyle name="40% - Accent2 2 2 2 2 3" xfId="18856" xr:uid="{150C256A-CCFB-431F-A010-BEDE7338CC16}"/>
    <cellStyle name="40% - Accent2 2 2 2 2 3 2" xfId="18857" xr:uid="{AD961464-30FC-4A9A-A987-DA041CD00C93}"/>
    <cellStyle name="40% - Accent2 2 2 2 2 3 2 2" xfId="18858" xr:uid="{CDE0BF18-5A8C-433F-910C-8FC7094FE2CB}"/>
    <cellStyle name="40% - Accent2 2 2 2 2 3 2 2 2" xfId="18859" xr:uid="{19FB5C45-C67D-47CE-90CB-88BD81C51FD1}"/>
    <cellStyle name="40% - Accent2 2 2 2 2 3 2 3" xfId="18860" xr:uid="{49610FB3-606C-42DC-BCA7-130F4A510191}"/>
    <cellStyle name="40% - Accent2 2 2 2 2 3 3" xfId="18861" xr:uid="{6075FDF7-7123-4362-9730-402927C0A5F5}"/>
    <cellStyle name="40% - Accent2 2 2 2 2 3 3 2" xfId="18862" xr:uid="{97ACD38A-A417-4B8B-96BE-096061BC1B2A}"/>
    <cellStyle name="40% - Accent2 2 2 2 2 3 4" xfId="18863" xr:uid="{CBFF23C4-D9BF-4F29-9FD9-D6A4F1A9A166}"/>
    <cellStyle name="40% - Accent2 2 2 2 2 4" xfId="18864" xr:uid="{08C81F1A-2D5C-4C96-A012-C7123C6B3C19}"/>
    <cellStyle name="40% - Accent2 2 2 2 2 4 2" xfId="18865" xr:uid="{A78F553B-AC60-4665-BBF9-522B03713D4D}"/>
    <cellStyle name="40% - Accent2 2 2 2 2 4 2 2" xfId="18866" xr:uid="{7E988F80-6411-4B64-8CE2-D52D5ECC7114}"/>
    <cellStyle name="40% - Accent2 2 2 2 2 4 3" xfId="18867" xr:uid="{F9E83BB6-5D19-4AD2-B67F-66E1FB9F4E9F}"/>
    <cellStyle name="40% - Accent2 2 2 2 2 5" xfId="18868" xr:uid="{15D66E18-242B-49FD-9786-B8D061535F03}"/>
    <cellStyle name="40% - Accent2 2 2 2 2 5 2" xfId="18869" xr:uid="{D032D79D-8526-429A-9254-5E9CD4B97A49}"/>
    <cellStyle name="40% - Accent2 2 2 2 2 6" xfId="18870" xr:uid="{14E380B3-FC8B-49F1-B182-961EB41CEB99}"/>
    <cellStyle name="40% - Accent2 2 2 2 3" xfId="18871" xr:uid="{BF26896E-EFD4-4A27-BF55-249B891A9193}"/>
    <cellStyle name="40% - Accent2 2 2 2 3 2" xfId="18872" xr:uid="{0DB5C82F-71DE-4EBD-827D-F2013DDC3FC4}"/>
    <cellStyle name="40% - Accent2 2 2 2 3 2 2" xfId="18873" xr:uid="{78FBB6E9-9BFC-4934-96DC-AA475D7C2DC6}"/>
    <cellStyle name="40% - Accent2 2 2 2 3 2 2 2" xfId="18874" xr:uid="{DF650843-C8BC-4C5B-BF40-B0A3E611B29D}"/>
    <cellStyle name="40% - Accent2 2 2 2 3 2 2 2 2" xfId="18875" xr:uid="{F95C791C-7D1F-4AD8-B2B8-A33DE1F2BF1D}"/>
    <cellStyle name="40% - Accent2 2 2 2 3 2 2 3" xfId="18876" xr:uid="{344926FE-BB65-4FBE-BBF6-2316D4F62367}"/>
    <cellStyle name="40% - Accent2 2 2 2 3 2 3" xfId="18877" xr:uid="{9DB28AB3-3D35-4128-9FB5-7D154A977748}"/>
    <cellStyle name="40% - Accent2 2 2 2 3 2 3 2" xfId="18878" xr:uid="{C62C3D92-64EE-4928-AE53-542EC44C06DB}"/>
    <cellStyle name="40% - Accent2 2 2 2 3 2 4" xfId="18879" xr:uid="{91D36B88-38F0-4407-BF8C-56B3B30D05D6}"/>
    <cellStyle name="40% - Accent2 2 2 2 3 3" xfId="18880" xr:uid="{0DB53B9B-3C08-4222-93AB-979E3945B086}"/>
    <cellStyle name="40% - Accent2 2 2 2 3 3 2" xfId="18881" xr:uid="{59D02839-FFEE-4DCC-962C-27934A9F0776}"/>
    <cellStyle name="40% - Accent2 2 2 2 3 3 2 2" xfId="18882" xr:uid="{A3D91FA3-FA23-4CE7-822A-866FF2881E09}"/>
    <cellStyle name="40% - Accent2 2 2 2 3 3 3" xfId="18883" xr:uid="{0E32D9A3-5D14-4F67-95BD-7DECCBA794A3}"/>
    <cellStyle name="40% - Accent2 2 2 2 3 4" xfId="18884" xr:uid="{53328B7A-54A5-4542-8566-5DFEF80909FB}"/>
    <cellStyle name="40% - Accent2 2 2 2 3 4 2" xfId="18885" xr:uid="{CF8DEA79-3F51-40F6-9ECE-1283CA43143B}"/>
    <cellStyle name="40% - Accent2 2 2 2 3 5" xfId="18886" xr:uid="{4AC530E5-E9F7-40BB-811F-5D5697C67487}"/>
    <cellStyle name="40% - Accent2 2 2 2 4" xfId="18887" xr:uid="{A9240930-4635-439B-956D-CA3EC3BA9BC5}"/>
    <cellStyle name="40% - Accent2 2 2 2 4 2" xfId="18888" xr:uid="{64E84EB2-7E24-4DDC-9DDB-E015DA52B4FC}"/>
    <cellStyle name="40% - Accent2 2 2 2 4 2 2" xfId="18889" xr:uid="{E17F01E5-3A98-4FD7-96F2-BA5AC5B1D74F}"/>
    <cellStyle name="40% - Accent2 2 2 2 4 2 2 2" xfId="18890" xr:uid="{2881B47A-09BD-4AC1-A9EC-0F1F33742D95}"/>
    <cellStyle name="40% - Accent2 2 2 2 4 2 2 2 2" xfId="18891" xr:uid="{201FD397-21C0-49FD-9447-483816DA5EC4}"/>
    <cellStyle name="40% - Accent2 2 2 2 4 2 2 3" xfId="18892" xr:uid="{DC12522B-31AB-471D-9982-247499500A83}"/>
    <cellStyle name="40% - Accent2 2 2 2 4 2 3" xfId="18893" xr:uid="{A635942A-8A90-4E98-97D7-307FF0EA75B6}"/>
    <cellStyle name="40% - Accent2 2 2 2 4 2 3 2" xfId="18894" xr:uid="{7C9AA5A6-EC22-41E2-B3D4-5546F6F4A3F0}"/>
    <cellStyle name="40% - Accent2 2 2 2 4 2 4" xfId="18895" xr:uid="{79C310E0-82A2-4B3A-B1A6-80ED5F69B190}"/>
    <cellStyle name="40% - Accent2 2 2 2 4 3" xfId="18896" xr:uid="{259E8E41-039C-4F8B-949A-8301D42018B5}"/>
    <cellStyle name="40% - Accent2 2 2 2 4 3 2" xfId="18897" xr:uid="{859CBEC2-50F1-4187-A6F0-C6E4A22AA54C}"/>
    <cellStyle name="40% - Accent2 2 2 2 4 3 2 2" xfId="18898" xr:uid="{17A19BC7-11CD-4C8F-81DC-0CD516EF98DF}"/>
    <cellStyle name="40% - Accent2 2 2 2 4 3 3" xfId="18899" xr:uid="{F082C3FB-3BD0-4729-BCC6-EF000EC58463}"/>
    <cellStyle name="40% - Accent2 2 2 2 4 4" xfId="18900" xr:uid="{2BCA6BA9-3401-4A5E-AFA4-77FC03A5A730}"/>
    <cellStyle name="40% - Accent2 2 2 2 4 4 2" xfId="18901" xr:uid="{225773FB-5A8D-44AE-8C8E-6EFAD5B935B4}"/>
    <cellStyle name="40% - Accent2 2 2 2 4 5" xfId="18902" xr:uid="{E68F575F-6F1A-4349-91C3-5D2E403E8E2C}"/>
    <cellStyle name="40% - Accent2 2 2 2_Sheet1" xfId="18903" xr:uid="{99E9AB71-36BB-4E9D-885B-C7609B7B297B}"/>
    <cellStyle name="40% - Accent2 2 2 3" xfId="18904" xr:uid="{A2DA6C7D-E5F4-485F-9023-B607DCA31F30}"/>
    <cellStyle name="40% - Accent2 2 2 3 2" xfId="18905" xr:uid="{13AD0264-723B-4200-8AA0-A27E5B78179D}"/>
    <cellStyle name="40% - Accent2 2 2 3 2 2" xfId="18906" xr:uid="{C6C282BC-53D9-4146-A409-0AFC797E7A16}"/>
    <cellStyle name="40% - Accent2 2 2 3 2 2 2" xfId="18907" xr:uid="{42506281-0063-4EB6-A0CE-61EBF73C76A3}"/>
    <cellStyle name="40% - Accent2 2 2 3 2 2 2 2" xfId="18908" xr:uid="{A0B9C169-1B52-4786-BE9F-437A833D913A}"/>
    <cellStyle name="40% - Accent2 2 2 3 2 2 3" xfId="18909" xr:uid="{17D58D21-EEEF-483B-AF0B-29B0DAB27D05}"/>
    <cellStyle name="40% - Accent2 2 2 3 2 3" xfId="18910" xr:uid="{335FFA32-2D09-4E39-8866-FFDE23D6B6F0}"/>
    <cellStyle name="40% - Accent2 2 2 3 2 3 2" xfId="18911" xr:uid="{7E6FC27C-4521-4EB5-9A83-8E9970CDCB55}"/>
    <cellStyle name="40% - Accent2 2 2 3 2 4" xfId="18912" xr:uid="{50A0FE7C-E3CA-4297-B66D-7E50E0FA09C8}"/>
    <cellStyle name="40% - Accent2 2 2 3 3" xfId="18913" xr:uid="{C6B1E92D-3A20-4BD4-B295-7C9BC2A7BF94}"/>
    <cellStyle name="40% - Accent2 2 2 3 3 2" xfId="18914" xr:uid="{66A53EBC-D05B-4FDA-BFC1-66FBF7742CA0}"/>
    <cellStyle name="40% - Accent2 2 2 3 3 2 2" xfId="18915" xr:uid="{C8AEC3A1-5AFA-43D5-AF71-5DA9C1251624}"/>
    <cellStyle name="40% - Accent2 2 2 3 3 3" xfId="18916" xr:uid="{ACCAFC04-0913-40D2-A929-7B99A5678D14}"/>
    <cellStyle name="40% - Accent2 2 2 3 4" xfId="18917" xr:uid="{488B87CB-3C67-486F-A726-3174C8A8F986}"/>
    <cellStyle name="40% - Accent2 2 2 3 4 2" xfId="18918" xr:uid="{9013A2EC-3BC8-48AF-9E3E-44D3A74945A2}"/>
    <cellStyle name="40% - Accent2 2 2 3 5" xfId="18919" xr:uid="{36D4E139-8570-4DB7-B2E8-EA846C8EA93A}"/>
    <cellStyle name="40% - Accent2 2 2 4" xfId="18920" xr:uid="{196ED101-7E19-4271-982C-EB08F8E1D0E0}"/>
    <cellStyle name="40% - Accent2 2 2 4 2" xfId="18921" xr:uid="{D3FB6544-3555-490A-9B2B-C002A6AD3C31}"/>
    <cellStyle name="40% - Accent2 2 2 4 2 2" xfId="18922" xr:uid="{D295C9F7-57A5-4895-AD51-133980CC52FB}"/>
    <cellStyle name="40% - Accent2 2 2 4 2 2 2" xfId="18923" xr:uid="{D83039CB-BE31-40CE-9B3B-9D0FCE83909A}"/>
    <cellStyle name="40% - Accent2 2 2 4 2 3" xfId="18924" xr:uid="{068B136D-A9A4-4784-916A-647B22EC3E06}"/>
    <cellStyle name="40% - Accent2 2 2 4 3" xfId="18925" xr:uid="{A09D9C3C-43F9-4BB8-8C05-CAA33EBB8AF0}"/>
    <cellStyle name="40% - Accent2 2 2 4 3 2" xfId="18926" xr:uid="{8697E6B5-0330-46B2-9138-9174731CC376}"/>
    <cellStyle name="40% - Accent2 2 2 4 4" xfId="18927" xr:uid="{0A46C905-209A-4441-9052-783FBC50FDEF}"/>
    <cellStyle name="40% - Accent2 2 2 5" xfId="18928" xr:uid="{4770B445-4D20-4F97-9850-7580276D149E}"/>
    <cellStyle name="40% - Accent2 2 2 5 2" xfId="18929" xr:uid="{BDAF178C-A07F-42CB-93BA-1D4874E15BF2}"/>
    <cellStyle name="40% - Accent2 2 2 5 2 2" xfId="18930" xr:uid="{C1638875-7016-444C-BCF5-F3DD4EE4D79E}"/>
    <cellStyle name="40% - Accent2 2 2 5 3" xfId="18931" xr:uid="{8FF50968-08C8-4231-9C4B-9084CBF5DB0C}"/>
    <cellStyle name="40% - Accent2 2 2 6" xfId="18932" xr:uid="{58CDDBDA-0F80-4BC4-8B70-A015D1438DDB}"/>
    <cellStyle name="40% - Accent2 2 2 6 2" xfId="18933" xr:uid="{A89515AE-CDC9-4F99-8064-5865C0F881BE}"/>
    <cellStyle name="40% - Accent2 2 2 7" xfId="18934" xr:uid="{C0E44A16-00DA-4BAE-95F7-9F9E16D90373}"/>
    <cellStyle name="40% - Accent2 2 2_Asset Register (new)" xfId="18935" xr:uid="{C63639CD-2436-4E54-A1D8-5F6621693E1C}"/>
    <cellStyle name="40% - Accent2 2 3" xfId="18936" xr:uid="{0D52CD4D-F5AA-412C-ADEB-829A8E02C467}"/>
    <cellStyle name="40% - Accent2 2 3 2" xfId="18937" xr:uid="{233CAD1C-4EC4-4636-ABB1-DF33865F1002}"/>
    <cellStyle name="40% - Accent2 2 3 2 2" xfId="18938" xr:uid="{A1271D77-077D-430D-9FB8-D1C6E9B79392}"/>
    <cellStyle name="40% - Accent2 2 3 2 2 2" xfId="18939" xr:uid="{ACE59597-FA73-4A79-8119-B015962FC059}"/>
    <cellStyle name="40% - Accent2 2 3 2 2 2 2" xfId="18940" xr:uid="{46F9D496-B740-4B14-94F1-C9D33176C69E}"/>
    <cellStyle name="40% - Accent2 2 3 2 2 3" xfId="18941" xr:uid="{75D8B9B3-DAE1-44BE-A07F-2AEFFCFB0B78}"/>
    <cellStyle name="40% - Accent2 2 3 2 3" xfId="18942" xr:uid="{14E2532B-8C9A-42F1-AF71-454DF304C87F}"/>
    <cellStyle name="40% - Accent2 2 3 2 3 2" xfId="18943" xr:uid="{FF076070-2FE1-4849-81F3-52F6DC108F44}"/>
    <cellStyle name="40% - Accent2 2 3 2 3 2 2" xfId="18944" xr:uid="{3C6F839C-248D-4459-9B83-73B419283769}"/>
    <cellStyle name="40% - Accent2 2 3 2 3 2 2 2" xfId="18945" xr:uid="{07B9C90C-B2D8-41D8-BDD4-9FF0ABA1147B}"/>
    <cellStyle name="40% - Accent2 2 3 2 3 2 3" xfId="18946" xr:uid="{9F73D3AA-008D-4A6E-8576-8133A7B5B7C7}"/>
    <cellStyle name="40% - Accent2 2 3 2 3 3" xfId="18947" xr:uid="{6A6DA253-3B99-4439-9A78-7DB2A0445F89}"/>
    <cellStyle name="40% - Accent2 2 3 2 3 3 2" xfId="18948" xr:uid="{8F567683-2D14-4E83-81C1-F01B7EF07038}"/>
    <cellStyle name="40% - Accent2 2 3 2 3 4" xfId="18949" xr:uid="{4EA8CA90-FFF4-45CB-B88F-6798F170EB70}"/>
    <cellStyle name="40% - Accent2 2 3 2 4" xfId="18950" xr:uid="{2B2E15B3-AD6F-4FDF-A675-C725BE953D9D}"/>
    <cellStyle name="40% - Accent2 2 3 2 4 2" xfId="18951" xr:uid="{339D42C7-5C75-4499-A148-AB589810983C}"/>
    <cellStyle name="40% - Accent2 2 3 2 4 2 2" xfId="18952" xr:uid="{B381802A-92EF-496B-9A93-4CB19E72BDB3}"/>
    <cellStyle name="40% - Accent2 2 3 2 4 3" xfId="18953" xr:uid="{99FAC072-5743-4B93-9631-496C4FBAE09B}"/>
    <cellStyle name="40% - Accent2 2 3 2 5" xfId="18954" xr:uid="{40A9BC85-BF20-4080-B63A-61BAE4DBDCCE}"/>
    <cellStyle name="40% - Accent2 2 3 2 5 2" xfId="18955" xr:uid="{A91A41AB-9534-43C7-B869-5B94818998E3}"/>
    <cellStyle name="40% - Accent2 2 3 2 6" xfId="18956" xr:uid="{BAFA1D03-4689-4B6F-AC89-1787D065D3D3}"/>
    <cellStyle name="40% - Accent2 2 3 2 6 2" xfId="18957" xr:uid="{647704E9-6D95-4E6C-8EFF-A5FFFB3BC7B1}"/>
    <cellStyle name="40% - Accent2 2 3 2 7" xfId="18958" xr:uid="{0A3647C8-92BD-4BE9-A61F-88D2A60C0225}"/>
    <cellStyle name="40% - Accent2 2 3 2 8" xfId="18959" xr:uid="{C05AF8D8-D2AF-4331-9E45-0CD5DD19F3F9}"/>
    <cellStyle name="40% - Accent2 2 3 3" xfId="18960" xr:uid="{957D9B33-26A3-4EC0-8785-21F1B99C6733}"/>
    <cellStyle name="40% - Accent2 2 3 3 2" xfId="18961" xr:uid="{D45CA59E-60E3-4C1A-8965-46F12CAD4B79}"/>
    <cellStyle name="40% - Accent2 2 3 3 2 2" xfId="18962" xr:uid="{7EFCBA49-0C77-49B3-97EE-734A2E8E3A4C}"/>
    <cellStyle name="40% - Accent2 2 3 3 2 2 2" xfId="18963" xr:uid="{5B11C2E5-9E2F-4BA8-A6FA-89CB5B2A535B}"/>
    <cellStyle name="40% - Accent2 2 3 3 2 2 2 2" xfId="18964" xr:uid="{5E2DB3B7-F0C3-4173-A1EF-CA6FE4D04625}"/>
    <cellStyle name="40% - Accent2 2 3 3 2 2 3" xfId="18965" xr:uid="{4EE0C0D9-4CB2-451B-9F11-4F28DA7DA774}"/>
    <cellStyle name="40% - Accent2 2 3 3 2 3" xfId="18966" xr:uid="{D8E99FF8-C8BA-4555-AE16-F6FF3D227572}"/>
    <cellStyle name="40% - Accent2 2 3 3 2 3 2" xfId="18967" xr:uid="{96896799-934E-4A45-8FDB-5797DB7D02A6}"/>
    <cellStyle name="40% - Accent2 2 3 3 2 4" xfId="18968" xr:uid="{6E1F95B1-9A24-49C4-9CF8-643CEE404C2D}"/>
    <cellStyle name="40% - Accent2 2 3 3 3" xfId="18969" xr:uid="{FCAC0C93-3308-4DA8-8508-FCFB901E2EA5}"/>
    <cellStyle name="40% - Accent2 2 3 3 3 2" xfId="18970" xr:uid="{CC350748-C83B-4A3D-B963-83212BD24550}"/>
    <cellStyle name="40% - Accent2 2 3 3 3 2 2" xfId="18971" xr:uid="{852AC9BE-08C4-4460-B963-7282C290E6A3}"/>
    <cellStyle name="40% - Accent2 2 3 3 3 3" xfId="18972" xr:uid="{DE014AE9-13BB-476D-9891-684F8B1ED3CF}"/>
    <cellStyle name="40% - Accent2 2 3 3 4" xfId="18973" xr:uid="{8F50EB51-C9E1-4C78-98AB-5F53BCCBE950}"/>
    <cellStyle name="40% - Accent2 2 3 3 4 2" xfId="18974" xr:uid="{A4B6D94B-DE81-41F6-88AC-2527E96E879C}"/>
    <cellStyle name="40% - Accent2 2 3 3 5" xfId="18975" xr:uid="{2C9FC9D7-ED8C-4C69-B38C-CD245DED8A4D}"/>
    <cellStyle name="40% - Accent2 2 3 3 5 2" xfId="18976" xr:uid="{5C942C5E-8762-4BDD-B88D-8276D06DD56B}"/>
    <cellStyle name="40% - Accent2 2 3 3 6" xfId="18977" xr:uid="{0F6BB689-5F1E-49D0-9E39-0E19E2AFAFAA}"/>
    <cellStyle name="40% - Accent2 2 3 3 7" xfId="18978" xr:uid="{8904F063-D423-4191-B3CB-C76CDA2C3257}"/>
    <cellStyle name="40% - Accent2 2 3 4" xfId="18979" xr:uid="{B3FA0D1F-B670-4C0F-8C4B-84C482D9AC86}"/>
    <cellStyle name="40% - Accent2 2 3 4 2" xfId="18980" xr:uid="{A496F5F1-3C8F-4C37-B50E-7E0EDE7CF29B}"/>
    <cellStyle name="40% - Accent2 2 3 4 2 2" xfId="18981" xr:uid="{C79A9643-4076-4D2E-8A16-EFB28BCF7D38}"/>
    <cellStyle name="40% - Accent2 2 3 4 2 2 2" xfId="18982" xr:uid="{EA0ECD06-2ADC-4417-9BE0-F3136A8E2C9C}"/>
    <cellStyle name="40% - Accent2 2 3 4 2 2 2 2" xfId="18983" xr:uid="{A94758CD-CC04-4333-839E-06D5BC8A93F1}"/>
    <cellStyle name="40% - Accent2 2 3 4 2 2 3" xfId="18984" xr:uid="{B406F84E-A683-4703-8284-A785DBB1A7F6}"/>
    <cellStyle name="40% - Accent2 2 3 4 2 3" xfId="18985" xr:uid="{9727C319-EBC1-4B9E-BE83-F8D865A86430}"/>
    <cellStyle name="40% - Accent2 2 3 4 2 3 2" xfId="18986" xr:uid="{2DD25D05-8752-4A20-90D0-F1FD9D35C760}"/>
    <cellStyle name="40% - Accent2 2 3 4 2 4" xfId="18987" xr:uid="{6EFF614B-2D3C-41AA-BB03-6657DE2375F3}"/>
    <cellStyle name="40% - Accent2 2 3 4 3" xfId="18988" xr:uid="{5459D639-F94A-43FB-8412-37D846477513}"/>
    <cellStyle name="40% - Accent2 2 3 4 3 2" xfId="18989" xr:uid="{2035C953-E9DF-4526-B83A-BEFAEED00598}"/>
    <cellStyle name="40% - Accent2 2 3 4 3 2 2" xfId="18990" xr:uid="{90E95DEF-9494-4E1A-BC03-715CC960914F}"/>
    <cellStyle name="40% - Accent2 2 3 4 3 3" xfId="18991" xr:uid="{F022FB35-0B3A-42AE-BE02-76A1ECBDAA9E}"/>
    <cellStyle name="40% - Accent2 2 3 4 4" xfId="18992" xr:uid="{AAA5F77E-9F54-4CC8-825F-11EA74EB5371}"/>
    <cellStyle name="40% - Accent2 2 3 4 4 2" xfId="18993" xr:uid="{0451D630-A55D-49B6-988F-F5C6B0936A17}"/>
    <cellStyle name="40% - Accent2 2 3 4 5" xfId="18994" xr:uid="{B9977571-DB09-4234-9921-194CC209A629}"/>
    <cellStyle name="40% - Accent2 2 3 5" xfId="18995" xr:uid="{213599C2-8F3B-4DD8-9CCB-9316267FAF6E}"/>
    <cellStyle name="40% - Accent2 2 3 5 2" xfId="18996" xr:uid="{EBF6E2FE-2FBC-4D40-B76B-B55D9F2B5B78}"/>
    <cellStyle name="40% - Accent2 2 3 6" xfId="18997" xr:uid="{74B1561E-6AFA-4E62-9B54-CADE2A227A78}"/>
    <cellStyle name="40% - Accent2 2 3_Sheet1" xfId="18998" xr:uid="{BC662A68-274F-4F3C-9C2B-314EF35E586D}"/>
    <cellStyle name="40% - Accent2 2 4" xfId="18999" xr:uid="{7A1EE232-BCB1-44F7-880B-0283ABF04046}"/>
    <cellStyle name="40% - Accent2 2 4 2" xfId="19000" xr:uid="{DB95D641-E49E-4464-B0FD-367B5B476A80}"/>
    <cellStyle name="40% - Accent2 2 4 2 2" xfId="19001" xr:uid="{DAB92614-E302-4E29-AB0C-6823D4BDB2D4}"/>
    <cellStyle name="40% - Accent2 2 4 2 2 2" xfId="19002" xr:uid="{02546346-1870-4607-8339-37DF1D2609DA}"/>
    <cellStyle name="40% - Accent2 2 4 2 2 3" xfId="19003" xr:uid="{0CEE4BE2-9034-4EDA-9746-F54684347BF1}"/>
    <cellStyle name="40% - Accent2 2 4 2 3" xfId="19004" xr:uid="{8F6F96B9-D551-4BEA-8154-9B3CD3461B14}"/>
    <cellStyle name="40% - Accent2 2 4 2 4" xfId="19005" xr:uid="{940ED7FA-7D49-46FB-9EBF-11307A332B5D}"/>
    <cellStyle name="40% - Accent2 2 4 3" xfId="19006" xr:uid="{5C4D12EC-C698-4855-B1CF-58370F5B0901}"/>
    <cellStyle name="40% - Accent2 2 4 3 2" xfId="19007" xr:uid="{73614101-89C5-4A78-9C18-2FA25C19D467}"/>
    <cellStyle name="40% - Accent2 2 4 3 3" xfId="19008" xr:uid="{4D73BD4B-0E16-4114-88EF-C5DB6AAC903C}"/>
    <cellStyle name="40% - Accent2 2 4 4" xfId="19009" xr:uid="{9E6B52A0-2337-4FBC-A4BF-44C2226D194C}"/>
    <cellStyle name="40% - Accent2 2 4 4 2" xfId="19010" xr:uid="{0C4DC5A9-3674-4C3E-B237-FCE0F3F24EFA}"/>
    <cellStyle name="40% - Accent2 2 4 5" xfId="19011" xr:uid="{9C5D75A0-9F5C-4645-A8AF-E041AF960C18}"/>
    <cellStyle name="40% - Accent2 2 5" xfId="19012" xr:uid="{7369531B-133B-46D2-A1CC-CA613DA2AE3F}"/>
    <cellStyle name="40% - Accent2 2 5 2" xfId="19013" xr:uid="{3C96405C-ACFC-4827-B367-845D86C469DA}"/>
    <cellStyle name="40% - Accent2 2 6" xfId="19014" xr:uid="{5236DB68-529E-4363-888E-2C48621FE815}"/>
    <cellStyle name="40% - Accent2 2 7" xfId="19015" xr:uid="{C0CAA353-F940-45B3-B10E-471A8C57965E}"/>
    <cellStyle name="40% - Accent2 2 8" xfId="19016" xr:uid="{497EEC58-58AE-4BC5-A49A-5EEB66FEF307}"/>
    <cellStyle name="40% - Accent2 2 9" xfId="19017" xr:uid="{DFAB248B-73AC-4FAD-8E37-04A47318EEE3}"/>
    <cellStyle name="40% - Accent2 2 9 2" xfId="19018" xr:uid="{BAB1EF1F-1EE4-4ED3-9BD3-50317DE3C468}"/>
    <cellStyle name="40% - Accent2 2 9 2 2" xfId="19019" xr:uid="{6AB60917-556C-431C-9952-6D9907B1A0F6}"/>
    <cellStyle name="40% - Accent2 2 9 2 2 2" xfId="19020" xr:uid="{A7D2807B-8D9D-403F-8F60-11C855661B05}"/>
    <cellStyle name="40% - Accent2 2 9 2 2 2 2" xfId="19021" xr:uid="{F383FDF7-A997-4F92-A1CD-9CCA0CAD64DA}"/>
    <cellStyle name="40% - Accent2 2 9 2 2 3" xfId="19022" xr:uid="{1ED4EF45-E542-4FA4-8849-18315A4E775A}"/>
    <cellStyle name="40% - Accent2 2 9 2 3" xfId="19023" xr:uid="{10D1FBA3-1057-4500-8C56-77260003951C}"/>
    <cellStyle name="40% - Accent2 2 9 2 3 2" xfId="19024" xr:uid="{09D04926-12E2-433C-9FD7-F9653A63ACCF}"/>
    <cellStyle name="40% - Accent2 2 9 2 4" xfId="19025" xr:uid="{FE3EA318-D329-459B-A618-DB80EBCD7424}"/>
    <cellStyle name="40% - Accent2 2 9 3" xfId="19026" xr:uid="{07A119A7-A90F-4F4D-A9FF-789AA61874AB}"/>
    <cellStyle name="40% - Accent2 2 9 3 2" xfId="19027" xr:uid="{09C8B72D-6728-4610-A079-B6F58159204A}"/>
    <cellStyle name="40% - Accent2 2 9 3 2 2" xfId="19028" xr:uid="{90DE22B0-5C88-4B78-B0F3-84B2E4227445}"/>
    <cellStyle name="40% - Accent2 2 9 3 3" xfId="19029" xr:uid="{8C9771D7-E92E-4E0D-B1DF-F78ABAF259D4}"/>
    <cellStyle name="40% - Accent2 2 9 4" xfId="19030" xr:uid="{67EAF314-689C-4205-A3EE-F5A99A38B929}"/>
    <cellStyle name="40% - Accent2 2 9 4 2" xfId="19031" xr:uid="{E277A1E7-F8ED-4B63-8EB8-1C7EC87B1DFF}"/>
    <cellStyle name="40% - Accent2 2 9 5" xfId="19032" xr:uid="{360871E5-C29C-493A-B8CC-81D6405FDC3A}"/>
    <cellStyle name="40% - Accent2 2_Asset Register (new)" xfId="19033" xr:uid="{7817ED0E-2271-4D25-B080-EF23F9831CCD}"/>
    <cellStyle name="40% - Accent2 3" xfId="19034" xr:uid="{421C7E5B-440F-4ED9-B2CF-7C153567773F}"/>
    <cellStyle name="40% - Accent2 3 10" xfId="19035" xr:uid="{9CF7BDE2-2C9C-4467-B911-A8B94642D0AB}"/>
    <cellStyle name="40% - Accent2 3 10 2" xfId="19036" xr:uid="{29DFBCDF-B295-4940-91A7-24CC17ECCD1A}"/>
    <cellStyle name="40% - Accent2 3 10 2 2" xfId="19037" xr:uid="{238AF32F-FE5B-4345-8F1F-9E5AAAAC65A3}"/>
    <cellStyle name="40% - Accent2 3 10 2 2 2" xfId="19038" xr:uid="{98F666A6-6F5B-4BF0-8319-10685A901016}"/>
    <cellStyle name="40% - Accent2 3 10 2 2 2 2" xfId="19039" xr:uid="{8DD076F5-26D7-4456-9A88-B40F2E2475A5}"/>
    <cellStyle name="40% - Accent2 3 10 2 2 3" xfId="19040" xr:uid="{DF0C0160-A3B9-49BF-97DC-E1AA55668882}"/>
    <cellStyle name="40% - Accent2 3 10 2 3" xfId="19041" xr:uid="{174B46D8-1255-4D12-B72D-F82A7706BC24}"/>
    <cellStyle name="40% - Accent2 3 10 2 3 2" xfId="19042" xr:uid="{F7521FCE-E3D4-4641-83E6-55D75FD0DB41}"/>
    <cellStyle name="40% - Accent2 3 10 2 4" xfId="19043" xr:uid="{73C3AF77-7FFA-4BED-BE5F-EEC61B9F7308}"/>
    <cellStyle name="40% - Accent2 3 10 3" xfId="19044" xr:uid="{FE606718-FA2B-4F83-B015-C049A5543B2C}"/>
    <cellStyle name="40% - Accent2 3 10 3 2" xfId="19045" xr:uid="{4F8FC972-4685-41C7-AB87-F7BE92AB508A}"/>
    <cellStyle name="40% - Accent2 3 10 3 2 2" xfId="19046" xr:uid="{BC513ABB-2ADF-4ADC-8FB1-F52980E21139}"/>
    <cellStyle name="40% - Accent2 3 10 3 3" xfId="19047" xr:uid="{470EB9EF-C0E9-41D3-ADD8-8E01B44F14F8}"/>
    <cellStyle name="40% - Accent2 3 10 4" xfId="19048" xr:uid="{97796534-AF6A-45B3-91FE-E0F16A16A295}"/>
    <cellStyle name="40% - Accent2 3 10 4 2" xfId="19049" xr:uid="{22DBC8E6-649A-412D-97A6-302E2E9BDC77}"/>
    <cellStyle name="40% - Accent2 3 10 5" xfId="19050" xr:uid="{2DED3B3D-46EE-45A5-8A76-A7B2FCACBA6F}"/>
    <cellStyle name="40% - Accent2 3 11" xfId="19051" xr:uid="{ABC65EA5-7127-4CCD-A6CF-BC24A12E9880}"/>
    <cellStyle name="40% - Accent2 3 11 2" xfId="19052" xr:uid="{83C1202E-CCB0-4109-9DF2-848900EB0521}"/>
    <cellStyle name="40% - Accent2 3 11 2 2" xfId="19053" xr:uid="{795102A6-0758-4021-9AE4-48E4468F1F2A}"/>
    <cellStyle name="40% - Accent2 3 11 2 2 2" xfId="19054" xr:uid="{0993CA5D-082A-4B22-8516-BDB146658AA4}"/>
    <cellStyle name="40% - Accent2 3 11 2 2 2 2" xfId="19055" xr:uid="{6DD52C66-5F89-4247-9A5F-1A10A7F999B5}"/>
    <cellStyle name="40% - Accent2 3 11 2 2 3" xfId="19056" xr:uid="{80FEABBB-D809-4F60-BBF2-E2CF156C0688}"/>
    <cellStyle name="40% - Accent2 3 11 2 3" xfId="19057" xr:uid="{5040C0E3-9688-4389-8608-1B1A89F866B7}"/>
    <cellStyle name="40% - Accent2 3 11 2 3 2" xfId="19058" xr:uid="{1AE96490-8707-4E7C-8E18-9B9A4F608CD0}"/>
    <cellStyle name="40% - Accent2 3 11 2 4" xfId="19059" xr:uid="{5C015160-894F-4F6A-9F86-A828C21E8517}"/>
    <cellStyle name="40% - Accent2 3 11 3" xfId="19060" xr:uid="{FCB1F01C-48F1-4CAB-BBE7-C6A605A78C76}"/>
    <cellStyle name="40% - Accent2 3 11 3 2" xfId="19061" xr:uid="{A433E413-7A03-4BED-858A-0A75CD32D3B9}"/>
    <cellStyle name="40% - Accent2 3 11 3 2 2" xfId="19062" xr:uid="{FF177E0A-60CD-4D38-8F7C-F132EB8538AF}"/>
    <cellStyle name="40% - Accent2 3 11 3 3" xfId="19063" xr:uid="{08E1E9B7-B8DC-44EF-AA55-93896ED1BA60}"/>
    <cellStyle name="40% - Accent2 3 11 4" xfId="19064" xr:uid="{83A7DB4F-BCD3-402E-84FD-D9A20B8449F6}"/>
    <cellStyle name="40% - Accent2 3 11 4 2" xfId="19065" xr:uid="{A36CAEF5-9C96-4BC9-81B9-131D6467BCF5}"/>
    <cellStyle name="40% - Accent2 3 11 5" xfId="19066" xr:uid="{03E517B0-AA02-47D9-B7B2-27A76B91E11C}"/>
    <cellStyle name="40% - Accent2 3 12" xfId="19067" xr:uid="{B7C4C99B-26E7-4540-8FC7-479C5E1FC921}"/>
    <cellStyle name="40% - Accent2 3 12 2" xfId="19068" xr:uid="{9897DD01-619F-4593-8CE5-E7040B0D9556}"/>
    <cellStyle name="40% - Accent2 3 12 2 2" xfId="19069" xr:uid="{1B4A6C38-D84B-4145-BC2C-C238460AC72D}"/>
    <cellStyle name="40% - Accent2 3 12 2 2 2" xfId="19070" xr:uid="{ABF57E6E-979B-4752-9C8B-D028BF5D0A62}"/>
    <cellStyle name="40% - Accent2 3 12 2 2 2 2" xfId="19071" xr:uid="{D1FFE2EE-EBAD-4CF2-8B98-512C3914C918}"/>
    <cellStyle name="40% - Accent2 3 12 2 2 3" xfId="19072" xr:uid="{3A3C5A50-80C9-4A94-AEB2-43F3DD13688D}"/>
    <cellStyle name="40% - Accent2 3 12 2 3" xfId="19073" xr:uid="{D29ED201-4ED7-421B-85F2-C388B3340EE9}"/>
    <cellStyle name="40% - Accent2 3 12 2 3 2" xfId="19074" xr:uid="{061FDD06-5C4C-400C-997A-637FECB3E7AF}"/>
    <cellStyle name="40% - Accent2 3 12 2 4" xfId="19075" xr:uid="{8AF34829-F130-4551-90C4-5A2B20402971}"/>
    <cellStyle name="40% - Accent2 3 12 3" xfId="19076" xr:uid="{D82F9272-3BC3-4C34-9891-40FADF38951A}"/>
    <cellStyle name="40% - Accent2 3 12 3 2" xfId="19077" xr:uid="{3A44B341-FD7C-47B1-A380-857BC7F42A7C}"/>
    <cellStyle name="40% - Accent2 3 12 3 2 2" xfId="19078" xr:uid="{5DF36D84-1546-45CB-9BC2-FA8EE3E5D792}"/>
    <cellStyle name="40% - Accent2 3 12 3 3" xfId="19079" xr:uid="{23A29619-E256-413E-81CF-9D2636E3412B}"/>
    <cellStyle name="40% - Accent2 3 12 4" xfId="19080" xr:uid="{4552C21C-2973-4B0E-A503-5D39C0482AE0}"/>
    <cellStyle name="40% - Accent2 3 12 4 2" xfId="19081" xr:uid="{ED7B8E1E-8B80-4C50-8C33-320B8F798D99}"/>
    <cellStyle name="40% - Accent2 3 12 5" xfId="19082" xr:uid="{7C7B7DCF-EDB1-4F78-9618-6D0F9F317579}"/>
    <cellStyle name="40% - Accent2 3 13" xfId="19083" xr:uid="{85EF36FC-2681-449A-ADF8-DAE9F9138A59}"/>
    <cellStyle name="40% - Accent2 3 13 2" xfId="19084" xr:uid="{6C2E4C24-7ADE-43C2-B458-22A8235BEEEA}"/>
    <cellStyle name="40% - Accent2 3 13 2 2" xfId="19085" xr:uid="{7C08DCA6-3444-4B62-8742-9478F0B8CA70}"/>
    <cellStyle name="40% - Accent2 3 13 2 2 2" xfId="19086" xr:uid="{055A7AB1-EC0C-49A3-BB7E-2FD928CC35E1}"/>
    <cellStyle name="40% - Accent2 3 13 2 2 2 2" xfId="19087" xr:uid="{DEF1BDEA-CB4D-44AF-8B56-25ED0CC58B76}"/>
    <cellStyle name="40% - Accent2 3 13 2 2 3" xfId="19088" xr:uid="{C441BDFB-4443-4F91-BF53-EF9250F9CCBA}"/>
    <cellStyle name="40% - Accent2 3 13 2 3" xfId="19089" xr:uid="{028C0EE9-D7F7-4061-845B-952EA9867918}"/>
    <cellStyle name="40% - Accent2 3 13 2 3 2" xfId="19090" xr:uid="{D00F0D72-4B51-4408-8EC9-59ACE2AD049A}"/>
    <cellStyle name="40% - Accent2 3 13 2 4" xfId="19091" xr:uid="{906F6F39-E62A-468B-9D6F-1B4471DE0163}"/>
    <cellStyle name="40% - Accent2 3 13 3" xfId="19092" xr:uid="{3A7EA3C9-3750-4E07-9C24-E956D1F1FF3B}"/>
    <cellStyle name="40% - Accent2 3 13 3 2" xfId="19093" xr:uid="{5CD123D6-4E91-48FC-8AEB-57E4A0D8F855}"/>
    <cellStyle name="40% - Accent2 3 13 3 2 2" xfId="19094" xr:uid="{1DEF1671-D04C-4883-96CD-4ADFC8E0AD11}"/>
    <cellStyle name="40% - Accent2 3 13 3 3" xfId="19095" xr:uid="{9D57BE82-2136-4E00-9781-1D87AE453675}"/>
    <cellStyle name="40% - Accent2 3 13 4" xfId="19096" xr:uid="{3ABB4934-834C-4674-B9AE-B09E52EA044A}"/>
    <cellStyle name="40% - Accent2 3 13 4 2" xfId="19097" xr:uid="{13DA18EF-1104-47C5-9727-2C53766D53CD}"/>
    <cellStyle name="40% - Accent2 3 13 5" xfId="19098" xr:uid="{97B43FA9-B28C-4AE2-BFF8-B1F4CF61B0D4}"/>
    <cellStyle name="40% - Accent2 3 14" xfId="19099" xr:uid="{02C0F22F-5378-457A-807B-ED8E556CCCAE}"/>
    <cellStyle name="40% - Accent2 3 14 2" xfId="19100" xr:uid="{2D68803E-A45B-4A59-8C79-8DC623428DC2}"/>
    <cellStyle name="40% - Accent2 3 14 2 2" xfId="19101" xr:uid="{AC67C4D0-A876-4B77-B737-2E0E866266F8}"/>
    <cellStyle name="40% - Accent2 3 14 2 2 2" xfId="19102" xr:uid="{F4907288-CC84-43DC-A5A0-51628380488C}"/>
    <cellStyle name="40% - Accent2 3 14 2 3" xfId="19103" xr:uid="{20A6CD87-96A0-450F-B5B3-A5D2088E9462}"/>
    <cellStyle name="40% - Accent2 3 14 3" xfId="19104" xr:uid="{AEF483CB-7F3E-423B-9B61-CF24BC312F5E}"/>
    <cellStyle name="40% - Accent2 3 14 3 2" xfId="19105" xr:uid="{0C582616-B579-42B8-A9FB-9F67792C695A}"/>
    <cellStyle name="40% - Accent2 3 14 4" xfId="19106" xr:uid="{05E2F600-6E47-4E6D-A073-7656C28A2CB5}"/>
    <cellStyle name="40% - Accent2 3 15" xfId="19107" xr:uid="{E016FE0B-1830-49D2-ABE2-71D5380B669A}"/>
    <cellStyle name="40% - Accent2 3 15 2" xfId="19108" xr:uid="{10F149AC-484E-446E-A51F-C2EFE818971A}"/>
    <cellStyle name="40% - Accent2 3 15 2 2" xfId="19109" xr:uid="{B74595DC-B79D-4B6E-BBEA-601DEEA49FEA}"/>
    <cellStyle name="40% - Accent2 3 15 3" xfId="19110" xr:uid="{8D03E344-9E52-4F3A-97C2-5E25BB6C809F}"/>
    <cellStyle name="40% - Accent2 3 16" xfId="19111" xr:uid="{FC3837E3-9ADC-4AD3-871E-6ED539E70FC4}"/>
    <cellStyle name="40% - Accent2 3 16 2" xfId="19112" xr:uid="{D4118ABC-43E2-403E-8E7D-1A058A07F450}"/>
    <cellStyle name="40% - Accent2 3 17" xfId="19113" xr:uid="{5BFEC1DD-7739-4A8A-8625-40A4171D48FC}"/>
    <cellStyle name="40% - Accent2 3 17 2" xfId="19114" xr:uid="{4D34ED37-E93F-4E68-BA43-E04FD8996BD8}"/>
    <cellStyle name="40% - Accent2 3 18" xfId="19115" xr:uid="{BDE99E78-596A-4D05-A4C2-B68E63CA2C36}"/>
    <cellStyle name="40% - Accent2 3 19" xfId="19116" xr:uid="{10BD12AD-288F-4D34-84B6-28D1DE71CF3E}"/>
    <cellStyle name="40% - Accent2 3 2" xfId="19117" xr:uid="{24E55609-139B-487D-B0CD-8FE03CD6FE6B}"/>
    <cellStyle name="40% - Accent2 3 2 10" xfId="19118" xr:uid="{68F22BD0-596B-48CD-9EEC-141DC7A59BB7}"/>
    <cellStyle name="40% - Accent2 3 2 10 2" xfId="19119" xr:uid="{27C12F6A-F443-4BBC-8CD2-03CB09DBD7CA}"/>
    <cellStyle name="40% - Accent2 3 2 10 2 2" xfId="19120" xr:uid="{0490F65D-EE73-434B-83A8-F7FA36CD94F4}"/>
    <cellStyle name="40% - Accent2 3 2 10 2 2 2" xfId="19121" xr:uid="{87E73F30-5052-4F3F-BA00-874B6FE02F1A}"/>
    <cellStyle name="40% - Accent2 3 2 10 2 2 2 2" xfId="19122" xr:uid="{819E32F2-CDCE-4F43-8E8A-A63D9ED5B72D}"/>
    <cellStyle name="40% - Accent2 3 2 10 2 2 3" xfId="19123" xr:uid="{565A3506-91E8-4892-AA42-155B2681B9F0}"/>
    <cellStyle name="40% - Accent2 3 2 10 2 3" xfId="19124" xr:uid="{0796A9D1-31F8-4193-A92E-9C9B4AC684FF}"/>
    <cellStyle name="40% - Accent2 3 2 10 2 3 2" xfId="19125" xr:uid="{B7E5C744-15BB-4F82-A43B-07C306CFCB79}"/>
    <cellStyle name="40% - Accent2 3 2 10 2 4" xfId="19126" xr:uid="{8968EB6C-607A-4BC6-8EE0-A53E202462DA}"/>
    <cellStyle name="40% - Accent2 3 2 10 3" xfId="19127" xr:uid="{119A5062-1A67-4622-A353-2F25AAE26DFE}"/>
    <cellStyle name="40% - Accent2 3 2 10 3 2" xfId="19128" xr:uid="{120DAE46-E454-4B5C-BF4E-9F56C583AF26}"/>
    <cellStyle name="40% - Accent2 3 2 10 3 2 2" xfId="19129" xr:uid="{88EE0A8D-97AD-4C7F-84D2-9CEA8F89F84E}"/>
    <cellStyle name="40% - Accent2 3 2 10 3 3" xfId="19130" xr:uid="{C8A6F7BD-B5B2-4866-8DDD-59948FD929D3}"/>
    <cellStyle name="40% - Accent2 3 2 10 4" xfId="19131" xr:uid="{145EC653-8DD2-4F55-A237-51F7FF84BA5F}"/>
    <cellStyle name="40% - Accent2 3 2 10 4 2" xfId="19132" xr:uid="{6BD82AB9-DB70-4974-9486-3414A5BB7F00}"/>
    <cellStyle name="40% - Accent2 3 2 10 5" xfId="19133" xr:uid="{658619DC-AE73-4582-A1EE-6E564838FF73}"/>
    <cellStyle name="40% - Accent2 3 2 11" xfId="19134" xr:uid="{009E3137-F089-489D-B492-EAC818AE2038}"/>
    <cellStyle name="40% - Accent2 3 2 11 2" xfId="19135" xr:uid="{550B1AB3-16E6-44B2-844E-EB51F3DBD66E}"/>
    <cellStyle name="40% - Accent2 3 2 11 2 2" xfId="19136" xr:uid="{7D2AFC89-6806-49AC-A5EE-9DA5E824B0C2}"/>
    <cellStyle name="40% - Accent2 3 2 11 2 2 2" xfId="19137" xr:uid="{74A8EBFF-11F3-49E3-8778-1F1893F858FB}"/>
    <cellStyle name="40% - Accent2 3 2 11 2 2 2 2" xfId="19138" xr:uid="{8CEB5B0C-47A0-4063-BC39-3477718875A7}"/>
    <cellStyle name="40% - Accent2 3 2 11 2 2 3" xfId="19139" xr:uid="{FA313240-9397-4393-ACA8-CB4C0685DC20}"/>
    <cellStyle name="40% - Accent2 3 2 11 2 3" xfId="19140" xr:uid="{17FCF198-EDA6-497A-9AF3-42DD19DC2C74}"/>
    <cellStyle name="40% - Accent2 3 2 11 2 3 2" xfId="19141" xr:uid="{C754195B-F9FA-45D5-B960-8D259A54927E}"/>
    <cellStyle name="40% - Accent2 3 2 11 2 4" xfId="19142" xr:uid="{F8191A49-97BB-4921-AF65-FC561C7FAD49}"/>
    <cellStyle name="40% - Accent2 3 2 11 3" xfId="19143" xr:uid="{85F4212A-BFC3-48AD-A44A-045E56DBE7AC}"/>
    <cellStyle name="40% - Accent2 3 2 11 3 2" xfId="19144" xr:uid="{E7E0D353-81D8-409A-B95A-8681766E8ECB}"/>
    <cellStyle name="40% - Accent2 3 2 11 3 2 2" xfId="19145" xr:uid="{507929A0-EFB5-44FB-B37C-C032FE0837CF}"/>
    <cellStyle name="40% - Accent2 3 2 11 3 3" xfId="19146" xr:uid="{CD08D0E0-E726-4562-8194-622DB104CBBE}"/>
    <cellStyle name="40% - Accent2 3 2 11 4" xfId="19147" xr:uid="{E419155B-3869-483F-8668-30B601DEB2C0}"/>
    <cellStyle name="40% - Accent2 3 2 11 4 2" xfId="19148" xr:uid="{58DAC4F4-B87A-4312-9A25-B664A1541A77}"/>
    <cellStyle name="40% - Accent2 3 2 11 5" xfId="19149" xr:uid="{975340EB-517E-4BB2-8474-A0DE592B1E87}"/>
    <cellStyle name="40% - Accent2 3 2 12" xfId="19150" xr:uid="{E8407D6F-1AA0-451F-A36F-67B74CBFA355}"/>
    <cellStyle name="40% - Accent2 3 2 12 2" xfId="19151" xr:uid="{AD311767-BBEB-4170-A350-005CBCC22FA5}"/>
    <cellStyle name="40% - Accent2 3 2 12 2 2" xfId="19152" xr:uid="{7231803D-8067-4399-AB4E-19ACEB19BF2F}"/>
    <cellStyle name="40% - Accent2 3 2 12 2 2 2" xfId="19153" xr:uid="{3950148C-135E-447D-A450-996715947F75}"/>
    <cellStyle name="40% - Accent2 3 2 12 2 3" xfId="19154" xr:uid="{8B5D3611-1CEB-40BC-A8FB-4B915896E058}"/>
    <cellStyle name="40% - Accent2 3 2 12 3" xfId="19155" xr:uid="{832D96B1-A519-4E25-B601-8F192EC9A483}"/>
    <cellStyle name="40% - Accent2 3 2 12 3 2" xfId="19156" xr:uid="{5B7608DC-FAAC-45FF-BF73-F6F150681915}"/>
    <cellStyle name="40% - Accent2 3 2 12 4" xfId="19157" xr:uid="{C269CC54-DB5D-4BCB-9998-68EEC5EABC4A}"/>
    <cellStyle name="40% - Accent2 3 2 13" xfId="19158" xr:uid="{02CCD612-A5E6-4F66-9D32-567574410054}"/>
    <cellStyle name="40% - Accent2 3 2 13 2" xfId="19159" xr:uid="{27A9329D-9F6A-4547-A3A2-C18EE83E6BC5}"/>
    <cellStyle name="40% - Accent2 3 2 13 2 2" xfId="19160" xr:uid="{E5B69C5E-8BC9-446B-90A4-561DFFC49F44}"/>
    <cellStyle name="40% - Accent2 3 2 13 3" xfId="19161" xr:uid="{9732E7B6-642D-43AD-BE2D-55F30C1C98CC}"/>
    <cellStyle name="40% - Accent2 3 2 14" xfId="19162" xr:uid="{B41E4B5F-0392-431E-94A1-B35062DB04B8}"/>
    <cellStyle name="40% - Accent2 3 2 14 2" xfId="19163" xr:uid="{F4B041CC-7EFC-4837-9F8E-3305D0929E12}"/>
    <cellStyle name="40% - Accent2 3 2 15" xfId="19164" xr:uid="{6A9E034D-A2F4-49A6-939A-368F2C82919D}"/>
    <cellStyle name="40% - Accent2 3 2 15 2" xfId="19165" xr:uid="{043AD484-801E-4A52-91D4-9859FD462661}"/>
    <cellStyle name="40% - Accent2 3 2 16" xfId="19166" xr:uid="{22E18A4D-D398-43DE-BE72-0C723FEA490C}"/>
    <cellStyle name="40% - Accent2 3 2 17" xfId="19167" xr:uid="{2995E2F1-1F4E-4BE7-876B-EF0EB6CCEFB9}"/>
    <cellStyle name="40% - Accent2 3 2 2" xfId="19168" xr:uid="{01B50D8B-6B6E-468C-9503-E858A29CA1E5}"/>
    <cellStyle name="40% - Accent2 3 2 2 10" xfId="19169" xr:uid="{5440C256-6DD3-45EA-8029-8168248C461B}"/>
    <cellStyle name="40% - Accent2 3 2 2 2" xfId="19170" xr:uid="{8F1EA8A5-9E7A-42B9-9CD2-0ECC2070D2F0}"/>
    <cellStyle name="40% - Accent2 3 2 2 2 2" xfId="19171" xr:uid="{72F464EE-98D4-488B-B6B0-31B5BE1887B3}"/>
    <cellStyle name="40% - Accent2 3 2 2 2 2 2" xfId="19172" xr:uid="{61510078-5B34-49FC-B0C0-9725CF1E7BFA}"/>
    <cellStyle name="40% - Accent2 3 2 2 2 2 2 2" xfId="19173" xr:uid="{46E044F3-A3A5-4465-BADF-98D25666A130}"/>
    <cellStyle name="40% - Accent2 3 2 2 2 2 2 2 2" xfId="19174" xr:uid="{1089B06D-523F-44F1-948A-51A28D96F86B}"/>
    <cellStyle name="40% - Accent2 3 2 2 2 2 2 2 2 2" xfId="19175" xr:uid="{0533DBAA-7465-4D1C-99F9-398665E7CCE3}"/>
    <cellStyle name="40% - Accent2 3 2 2 2 2 2 2 3" xfId="19176" xr:uid="{C5DC5E9F-9EDA-445D-B70D-75E33A2D3A31}"/>
    <cellStyle name="40% - Accent2 3 2 2 2 2 2 3" xfId="19177" xr:uid="{8A7BC52D-B247-4B4C-AD45-18CBBE5AB480}"/>
    <cellStyle name="40% - Accent2 3 2 2 2 2 2 3 2" xfId="19178" xr:uid="{87FD0DD6-BC2A-485D-81D3-8259D6BCBF0F}"/>
    <cellStyle name="40% - Accent2 3 2 2 2 2 2 4" xfId="19179" xr:uid="{1D613AE9-E980-475E-AA84-E5C591AED010}"/>
    <cellStyle name="40% - Accent2 3 2 2 2 2 2 4 2" xfId="19180" xr:uid="{A4DDB41F-D9FD-466C-B0E1-8C2415BCC3F9}"/>
    <cellStyle name="40% - Accent2 3 2 2 2 2 2 5" xfId="19181" xr:uid="{C3A86A79-FAE7-4C43-8A37-6134DCEDB848}"/>
    <cellStyle name="40% - Accent2 3 2 2 2 2 2 6" xfId="19182" xr:uid="{DE05CDE7-D46E-4F68-85B9-1A451F9DFB87}"/>
    <cellStyle name="40% - Accent2 3 2 2 2 2 3" xfId="19183" xr:uid="{67B00A3F-8FCC-4279-9861-F22126EA1FE1}"/>
    <cellStyle name="40% - Accent2 3 2 2 2 2 3 2" xfId="19184" xr:uid="{781A6F6E-7CE5-448C-9920-12B2F2ACBD77}"/>
    <cellStyle name="40% - Accent2 3 2 2 2 2 3 2 2" xfId="19185" xr:uid="{B4153373-C856-4D77-AEF9-50F3845F6B63}"/>
    <cellStyle name="40% - Accent2 3 2 2 2 2 3 3" xfId="19186" xr:uid="{01ED5D16-6584-4FE7-8503-8B784AC8F646}"/>
    <cellStyle name="40% - Accent2 3 2 2 2 2 4" xfId="19187" xr:uid="{F58CA944-37F2-4DC1-A403-9EB0824A2580}"/>
    <cellStyle name="40% - Accent2 3 2 2 2 2 4 2" xfId="19188" xr:uid="{19CEEA71-B987-4C30-8238-60A47FD313AE}"/>
    <cellStyle name="40% - Accent2 3 2 2 2 2 5" xfId="19189" xr:uid="{FD56B23D-8594-4304-9E87-B865D09496E0}"/>
    <cellStyle name="40% - Accent2 3 2 2 2 2 5 2" xfId="19190" xr:uid="{E6CBA803-CC96-45CD-9774-D4E9F7BB1364}"/>
    <cellStyle name="40% - Accent2 3 2 2 2 2 6" xfId="19191" xr:uid="{7392C3E8-9E40-410C-A5B8-A4EF25C277BF}"/>
    <cellStyle name="40% - Accent2 3 2 2 2 2 7" xfId="19192" xr:uid="{5DE9841D-2268-408A-B398-CAD5787CD69F}"/>
    <cellStyle name="40% - Accent2 3 2 2 2 3" xfId="19193" xr:uid="{3E4A0BBB-F498-44F2-A16F-D3534ACC4C25}"/>
    <cellStyle name="40% - Accent2 3 2 2 2 3 2" xfId="19194" xr:uid="{950DE772-C43B-442E-92BB-6019779A7047}"/>
    <cellStyle name="40% - Accent2 3 2 2 2 3 2 2" xfId="19195" xr:uid="{6FCAAF50-F93E-4A93-A587-5E24823D1313}"/>
    <cellStyle name="40% - Accent2 3 2 2 2 3 2 2 2" xfId="19196" xr:uid="{F311A462-BE27-41A3-A603-BD26BDD98DD3}"/>
    <cellStyle name="40% - Accent2 3 2 2 2 3 2 3" xfId="19197" xr:uid="{40481A0C-BDD3-422A-BD3B-65A0DE2CA67A}"/>
    <cellStyle name="40% - Accent2 3 2 2 2 3 3" xfId="19198" xr:uid="{258CD1F1-E2D6-4444-8B91-E0D1C1BAB486}"/>
    <cellStyle name="40% - Accent2 3 2 2 2 3 3 2" xfId="19199" xr:uid="{F1084B80-3B3B-4E35-90A2-23F52B74BFDF}"/>
    <cellStyle name="40% - Accent2 3 2 2 2 3 4" xfId="19200" xr:uid="{DAE6D426-4310-4E51-A228-2D953387CD4E}"/>
    <cellStyle name="40% - Accent2 3 2 2 2 3 4 2" xfId="19201" xr:uid="{0695099B-E799-47BC-A0D9-0CC1375A47A7}"/>
    <cellStyle name="40% - Accent2 3 2 2 2 3 5" xfId="19202" xr:uid="{25086DCD-0AEC-46DE-A6CD-B42F3AEBDE17}"/>
    <cellStyle name="40% - Accent2 3 2 2 2 3 6" xfId="19203" xr:uid="{FFFC408C-BABF-40E2-8311-C9079104B8DD}"/>
    <cellStyle name="40% - Accent2 3 2 2 2 4" xfId="19204" xr:uid="{393915FE-CD65-4C13-BF88-E1763D97C324}"/>
    <cellStyle name="40% - Accent2 3 2 2 2 4 2" xfId="19205" xr:uid="{6DD6BDF5-B042-4C49-BD98-58678809149D}"/>
    <cellStyle name="40% - Accent2 3 2 2 2 4 2 2" xfId="19206" xr:uid="{29AFC6F7-F0BC-4568-861C-081892C1E050}"/>
    <cellStyle name="40% - Accent2 3 2 2 2 4 3" xfId="19207" xr:uid="{14FBD882-D692-4B99-888F-BD838D698BB7}"/>
    <cellStyle name="40% - Accent2 3 2 2 2 5" xfId="19208" xr:uid="{EC80419D-C7D8-4F84-A053-605345DA3C9B}"/>
    <cellStyle name="40% - Accent2 3 2 2 2 5 2" xfId="19209" xr:uid="{18949E0D-B774-40C6-B1B7-34681965268C}"/>
    <cellStyle name="40% - Accent2 3 2 2 2 6" xfId="19210" xr:uid="{64211457-27CF-4DC2-91F3-CAB76976F38B}"/>
    <cellStyle name="40% - Accent2 3 2 2 2 6 2" xfId="19211" xr:uid="{73B36894-40A9-429B-AE5F-B9C0E8B42938}"/>
    <cellStyle name="40% - Accent2 3 2 2 2 7" xfId="19212" xr:uid="{F6C610CF-2ADF-441F-AD4C-5DAFF602F127}"/>
    <cellStyle name="40% - Accent2 3 2 2 2 8" xfId="19213" xr:uid="{9E79920D-1B90-428D-A971-7D1DEF4E21C1}"/>
    <cellStyle name="40% - Accent2 3 2 2 3" xfId="19214" xr:uid="{2A9987FE-C9FF-414E-8039-CE3984C8C7F1}"/>
    <cellStyle name="40% - Accent2 3 2 2 3 2" xfId="19215" xr:uid="{B1E404D8-92D5-474E-B6E6-C80E0A137E23}"/>
    <cellStyle name="40% - Accent2 3 2 2 3 2 2" xfId="19216" xr:uid="{AA1A37E8-B692-498A-A222-A50D2FC0835B}"/>
    <cellStyle name="40% - Accent2 3 2 2 3 2 2 2" xfId="19217" xr:uid="{4DF9A646-4C42-4745-8A39-65B6D5A29D42}"/>
    <cellStyle name="40% - Accent2 3 2 2 3 2 2 2 2" xfId="19218" xr:uid="{6100A6E0-04D6-4037-A602-0AAB8C8FD3BA}"/>
    <cellStyle name="40% - Accent2 3 2 2 3 2 2 3" xfId="19219" xr:uid="{90E76792-03D0-4F7E-9A4E-97566B5CA773}"/>
    <cellStyle name="40% - Accent2 3 2 2 3 2 3" xfId="19220" xr:uid="{23CF61BB-9E09-4499-A156-44C399B7994B}"/>
    <cellStyle name="40% - Accent2 3 2 2 3 2 3 2" xfId="19221" xr:uid="{3AD3BFF6-B158-4D45-8509-DFB1E3178F17}"/>
    <cellStyle name="40% - Accent2 3 2 2 3 2 4" xfId="19222" xr:uid="{551D0001-86BE-41A5-AD87-CC2D08EA7BA5}"/>
    <cellStyle name="40% - Accent2 3 2 2 3 2 4 2" xfId="19223" xr:uid="{1E184602-2834-4330-8A84-9C6FEA24A9C3}"/>
    <cellStyle name="40% - Accent2 3 2 2 3 2 5" xfId="19224" xr:uid="{F8101F33-8889-45E6-9F99-936C2C5F5A99}"/>
    <cellStyle name="40% - Accent2 3 2 2 3 2 6" xfId="19225" xr:uid="{108383FE-51AF-4AEC-8C3F-CF946CFFF83C}"/>
    <cellStyle name="40% - Accent2 3 2 2 3 3" xfId="19226" xr:uid="{A015BF14-27C9-40D8-9E09-8E577571F314}"/>
    <cellStyle name="40% - Accent2 3 2 2 3 3 2" xfId="19227" xr:uid="{2563EFEE-F9C9-4AB4-B55A-B91E971F7B51}"/>
    <cellStyle name="40% - Accent2 3 2 2 3 3 2 2" xfId="19228" xr:uid="{BAC779FD-0FC9-4972-BF5B-F925D6B2B11D}"/>
    <cellStyle name="40% - Accent2 3 2 2 3 3 3" xfId="19229" xr:uid="{E282E332-B396-491E-8E6D-09DFE2F501DF}"/>
    <cellStyle name="40% - Accent2 3 2 2 3 4" xfId="19230" xr:uid="{B92D2AB4-3E50-4F11-9106-54BE560262F1}"/>
    <cellStyle name="40% - Accent2 3 2 2 3 4 2" xfId="19231" xr:uid="{58157B0F-C30D-4245-BCC0-226981665C0D}"/>
    <cellStyle name="40% - Accent2 3 2 2 3 5" xfId="19232" xr:uid="{B62B3847-15EC-4FA0-893D-655D5E816084}"/>
    <cellStyle name="40% - Accent2 3 2 2 3 5 2" xfId="19233" xr:uid="{72C1046A-CAEA-473D-A009-C668452D7282}"/>
    <cellStyle name="40% - Accent2 3 2 2 3 6" xfId="19234" xr:uid="{D5FBEA16-F192-4F73-9586-84636173C086}"/>
    <cellStyle name="40% - Accent2 3 2 2 3 7" xfId="19235" xr:uid="{B044012C-45F0-42B1-A72B-66713A99D1D1}"/>
    <cellStyle name="40% - Accent2 3 2 2 4" xfId="19236" xr:uid="{595C4BAD-8477-46C2-9F6C-A9F0BADF1FF8}"/>
    <cellStyle name="40% - Accent2 3 2 2 4 2" xfId="19237" xr:uid="{E0401BE1-EBB9-4D98-B7C2-4ACE4145374A}"/>
    <cellStyle name="40% - Accent2 3 2 2 4 2 2" xfId="19238" xr:uid="{DE4BB997-CF7D-49A6-9E74-3DD127CC0945}"/>
    <cellStyle name="40% - Accent2 3 2 2 4 2 2 2" xfId="19239" xr:uid="{0C932BEB-F0E6-414E-80B6-28EE22F5C8F6}"/>
    <cellStyle name="40% - Accent2 3 2 2 4 2 2 2 2" xfId="19240" xr:uid="{901E2BDC-820F-42B3-BDB9-E25B61BA8AB4}"/>
    <cellStyle name="40% - Accent2 3 2 2 4 2 2 3" xfId="19241" xr:uid="{C649E9AB-4CE5-42AC-82B3-8C76822CC3CB}"/>
    <cellStyle name="40% - Accent2 3 2 2 4 2 3" xfId="19242" xr:uid="{0289348C-E408-447C-AC65-5522B254095F}"/>
    <cellStyle name="40% - Accent2 3 2 2 4 2 3 2" xfId="19243" xr:uid="{EF674A82-D30B-461B-8D74-F8BE682573E4}"/>
    <cellStyle name="40% - Accent2 3 2 2 4 2 4" xfId="19244" xr:uid="{F0752CF6-C3A3-495A-AD30-A9B7F6F37671}"/>
    <cellStyle name="40% - Accent2 3 2 2 4 3" xfId="19245" xr:uid="{1DAAB8FF-D735-4799-9CC8-758ED6D5B2D1}"/>
    <cellStyle name="40% - Accent2 3 2 2 4 3 2" xfId="19246" xr:uid="{76366BCA-E01A-49A9-BCF4-93611558A71A}"/>
    <cellStyle name="40% - Accent2 3 2 2 4 3 2 2" xfId="19247" xr:uid="{7CFE4912-5EBD-43B9-AED2-479127E29EB6}"/>
    <cellStyle name="40% - Accent2 3 2 2 4 3 3" xfId="19248" xr:uid="{562623BE-BB95-4083-952C-7FDC104FB393}"/>
    <cellStyle name="40% - Accent2 3 2 2 4 4" xfId="19249" xr:uid="{ABD5AEE3-BF64-4630-820F-B289983B45CA}"/>
    <cellStyle name="40% - Accent2 3 2 2 4 4 2" xfId="19250" xr:uid="{1FE6FF2C-BDFB-4398-A6AD-023A633342E5}"/>
    <cellStyle name="40% - Accent2 3 2 2 4 5" xfId="19251" xr:uid="{C733C9D8-CEC6-43B0-A388-1ED8B913154A}"/>
    <cellStyle name="40% - Accent2 3 2 2 4 5 2" xfId="19252" xr:uid="{52BD33AC-786C-4AAF-B49D-4B192DE71139}"/>
    <cellStyle name="40% - Accent2 3 2 2 4 6" xfId="19253" xr:uid="{A88D757A-ED70-45AD-9E5F-8DF73CA95B13}"/>
    <cellStyle name="40% - Accent2 3 2 2 4 7" xfId="19254" xr:uid="{61A14A83-043C-43E6-B2D9-1DB65B628CE8}"/>
    <cellStyle name="40% - Accent2 3 2 2 5" xfId="19255" xr:uid="{8A17E55A-8B37-4963-A17D-BAECC8517222}"/>
    <cellStyle name="40% - Accent2 3 2 2 5 2" xfId="19256" xr:uid="{38324AAF-E810-46D3-A8F3-5E9A8504C143}"/>
    <cellStyle name="40% - Accent2 3 2 2 5 2 2" xfId="19257" xr:uid="{074BFC8A-8C2E-4421-ADA4-36A58DEDE4EA}"/>
    <cellStyle name="40% - Accent2 3 2 2 5 2 2 2" xfId="19258" xr:uid="{025DE2E9-0D20-4F7C-B0D6-4EBF6C134D3E}"/>
    <cellStyle name="40% - Accent2 3 2 2 5 2 3" xfId="19259" xr:uid="{1E08C79A-44DC-46E9-ACFF-AFDE54FA7436}"/>
    <cellStyle name="40% - Accent2 3 2 2 5 3" xfId="19260" xr:uid="{A552FBC9-88BC-41A7-89E5-1EFCA36E0A82}"/>
    <cellStyle name="40% - Accent2 3 2 2 5 3 2" xfId="19261" xr:uid="{31A41215-6386-44D7-8F42-47DFA3FF589B}"/>
    <cellStyle name="40% - Accent2 3 2 2 5 4" xfId="19262" xr:uid="{5E2E86BD-189F-489B-A2E3-11D7C26041CB}"/>
    <cellStyle name="40% - Accent2 3 2 2 6" xfId="19263" xr:uid="{DAEC391B-F00B-46F2-8714-68275F5302E9}"/>
    <cellStyle name="40% - Accent2 3 2 2 6 2" xfId="19264" xr:uid="{48F03278-DC2F-4810-B31C-A5E2FF135A2A}"/>
    <cellStyle name="40% - Accent2 3 2 2 6 2 2" xfId="19265" xr:uid="{5781F75E-B5E0-40B7-AC30-40C93C6F9F78}"/>
    <cellStyle name="40% - Accent2 3 2 2 6 3" xfId="19266" xr:uid="{5D0A66D0-257D-4306-A007-D3208CE92BBF}"/>
    <cellStyle name="40% - Accent2 3 2 2 7" xfId="19267" xr:uid="{3CC20891-69EB-4EE4-943E-7C14F3250A33}"/>
    <cellStyle name="40% - Accent2 3 2 2 7 2" xfId="19268" xr:uid="{0DA8BF9E-B65A-4156-88BB-DB8CAEC50C31}"/>
    <cellStyle name="40% - Accent2 3 2 2 8" xfId="19269" xr:uid="{3B47407F-0089-484F-A543-947DF876BD1F}"/>
    <cellStyle name="40% - Accent2 3 2 2 8 2" xfId="19270" xr:uid="{DBDA8793-B8A7-4D77-AB96-91C3E418603E}"/>
    <cellStyle name="40% - Accent2 3 2 2 9" xfId="19271" xr:uid="{BC4A6498-A1D5-4E73-8F60-2F06C50CF81D}"/>
    <cellStyle name="40% - Accent2 3 2 2_Asset Register (new)" xfId="19272" xr:uid="{94F0CA70-9A37-4A9A-910E-9C65C1D5CDE7}"/>
    <cellStyle name="40% - Accent2 3 2 3" xfId="19273" xr:uid="{DA738A66-0574-48E3-AD2B-F3D8D68497C4}"/>
    <cellStyle name="40% - Accent2 3 2 3 2" xfId="19274" xr:uid="{1BC43C1F-41C9-4997-927B-538C8954E2C9}"/>
    <cellStyle name="40% - Accent2 3 2 3 2 2" xfId="19275" xr:uid="{8A536389-AD27-4370-8E00-5BB77CE8D8DC}"/>
    <cellStyle name="40% - Accent2 3 2 3 2 2 2" xfId="19276" xr:uid="{43B730CF-B433-4FE8-8D66-1B57E0AA53F8}"/>
    <cellStyle name="40% - Accent2 3 2 3 2 2 2 2" xfId="19277" xr:uid="{9B6B3923-0DD8-4874-9299-15438443E59A}"/>
    <cellStyle name="40% - Accent2 3 2 3 2 2 2 2 2" xfId="19278" xr:uid="{0B0D9058-FDD9-4CC1-ABB6-0F0468A2515C}"/>
    <cellStyle name="40% - Accent2 3 2 3 2 2 2 3" xfId="19279" xr:uid="{03AB99DA-7163-49A5-89BF-F8F145DCC54B}"/>
    <cellStyle name="40% - Accent2 3 2 3 2 2 3" xfId="19280" xr:uid="{D72A89F2-F2C9-4B78-BCB2-5C2A73FBED1A}"/>
    <cellStyle name="40% - Accent2 3 2 3 2 2 3 2" xfId="19281" xr:uid="{6FE7C93F-A340-4B6F-A4AE-86CC1E9C6055}"/>
    <cellStyle name="40% - Accent2 3 2 3 2 2 4" xfId="19282" xr:uid="{8E25486D-E85B-47E5-9A69-409EB47510F9}"/>
    <cellStyle name="40% - Accent2 3 2 3 2 2 4 2" xfId="19283" xr:uid="{08B4FE6D-A1D4-49D3-BD68-CAC854307F2A}"/>
    <cellStyle name="40% - Accent2 3 2 3 2 2 5" xfId="19284" xr:uid="{8C9B6205-40CF-4581-8796-EBE99007716D}"/>
    <cellStyle name="40% - Accent2 3 2 3 2 2 6" xfId="19285" xr:uid="{91BA99A2-F726-4E21-9276-ADE4BA7A9047}"/>
    <cellStyle name="40% - Accent2 3 2 3 2 3" xfId="19286" xr:uid="{4DB15023-6597-402E-AFF8-088BBCCF80FE}"/>
    <cellStyle name="40% - Accent2 3 2 3 2 3 2" xfId="19287" xr:uid="{94FA12BF-234C-42D2-BA72-89445D11A60A}"/>
    <cellStyle name="40% - Accent2 3 2 3 2 3 2 2" xfId="19288" xr:uid="{0F1C85B7-9F83-4E00-9ED0-A16C0FD7C9CB}"/>
    <cellStyle name="40% - Accent2 3 2 3 2 3 3" xfId="19289" xr:uid="{836ED35B-01F7-43ED-AF3D-53BC3FE30F6F}"/>
    <cellStyle name="40% - Accent2 3 2 3 2 4" xfId="19290" xr:uid="{AB07DA51-802D-44C3-94A1-86335C3D97AA}"/>
    <cellStyle name="40% - Accent2 3 2 3 2 4 2" xfId="19291" xr:uid="{AF15F7F6-AB9F-4B1E-BEE0-3446CA645045}"/>
    <cellStyle name="40% - Accent2 3 2 3 2 5" xfId="19292" xr:uid="{21007DF9-4767-419A-801A-A337C20C7C95}"/>
    <cellStyle name="40% - Accent2 3 2 3 2 5 2" xfId="19293" xr:uid="{8CE70FF6-C584-4BA9-A1C6-3EBB4CBC6B30}"/>
    <cellStyle name="40% - Accent2 3 2 3 2 6" xfId="19294" xr:uid="{859A0B23-2134-4053-9583-8FE774069BAA}"/>
    <cellStyle name="40% - Accent2 3 2 3 2 7" xfId="19295" xr:uid="{1EF1CA2A-EE64-4C98-AEC5-7CC5FDEDF82E}"/>
    <cellStyle name="40% - Accent2 3 2 3 3" xfId="19296" xr:uid="{2A719FD8-FE99-4B8E-A3E8-7E3BB1BE3C38}"/>
    <cellStyle name="40% - Accent2 3 2 3 3 2" xfId="19297" xr:uid="{7CFD7F91-C4EA-4682-B8FB-10493F4C1E8E}"/>
    <cellStyle name="40% - Accent2 3 2 3 3 2 2" xfId="19298" xr:uid="{282E8304-FB0E-4EA9-9F98-11DF7FCFC887}"/>
    <cellStyle name="40% - Accent2 3 2 3 3 2 2 2" xfId="19299" xr:uid="{54F17C4C-63C2-4E48-ABAC-054B996D06F9}"/>
    <cellStyle name="40% - Accent2 3 2 3 3 2 3" xfId="19300" xr:uid="{363E1704-4819-4A5A-A6EC-EB3DF58AFB46}"/>
    <cellStyle name="40% - Accent2 3 2 3 3 3" xfId="19301" xr:uid="{2C599738-9787-4716-9B07-ACEE7DE699E4}"/>
    <cellStyle name="40% - Accent2 3 2 3 3 3 2" xfId="19302" xr:uid="{8E668B17-6EC6-4DD6-BA58-26A87E38DD28}"/>
    <cellStyle name="40% - Accent2 3 2 3 3 4" xfId="19303" xr:uid="{90497498-7720-48CE-88B9-D821F699F9F3}"/>
    <cellStyle name="40% - Accent2 3 2 3 3 4 2" xfId="19304" xr:uid="{3A342944-5023-4721-87D8-82B2097285A3}"/>
    <cellStyle name="40% - Accent2 3 2 3 3 5" xfId="19305" xr:uid="{9C39A709-5376-437C-91F9-8AC43CDEA8A0}"/>
    <cellStyle name="40% - Accent2 3 2 3 3 6" xfId="19306" xr:uid="{4FD15E2D-DD6A-4EEB-87B5-288B9D6803F5}"/>
    <cellStyle name="40% - Accent2 3 2 3 4" xfId="19307" xr:uid="{42C5E7AB-3172-415E-B4C1-D548044A9700}"/>
    <cellStyle name="40% - Accent2 3 2 3 4 2" xfId="19308" xr:uid="{CB123135-D6F4-45BE-A242-33A238E309A1}"/>
    <cellStyle name="40% - Accent2 3 2 3 4 2 2" xfId="19309" xr:uid="{E5D16586-E2F6-4948-90A9-C83206A6A75D}"/>
    <cellStyle name="40% - Accent2 3 2 3 4 3" xfId="19310" xr:uid="{EA1559F2-9FC4-4958-AA59-51BF4B56239E}"/>
    <cellStyle name="40% - Accent2 3 2 3 5" xfId="19311" xr:uid="{15AD095E-0779-463D-8B01-A8C071005DE0}"/>
    <cellStyle name="40% - Accent2 3 2 3 5 2" xfId="19312" xr:uid="{8582DDAA-C990-4FF0-9443-030E5CDB57E0}"/>
    <cellStyle name="40% - Accent2 3 2 3 6" xfId="19313" xr:uid="{F81A8999-2ABC-4C54-B82F-852C3CA28F6E}"/>
    <cellStyle name="40% - Accent2 3 2 3 6 2" xfId="19314" xr:uid="{9AFC950A-5D3D-4E40-874E-15E79AAEDBB2}"/>
    <cellStyle name="40% - Accent2 3 2 3 7" xfId="19315" xr:uid="{8BF8AA94-29D0-44D4-B387-B47BF8F780B0}"/>
    <cellStyle name="40% - Accent2 3 2 3 8" xfId="19316" xr:uid="{F8DFB92B-4654-45A0-92EE-FF11D81CBFAC}"/>
    <cellStyle name="40% - Accent2 3 2 4" xfId="19317" xr:uid="{33165645-9F80-4255-BC34-034E41275A5E}"/>
    <cellStyle name="40% - Accent2 3 2 4 2" xfId="19318" xr:uid="{C78BCEAF-A9F1-4B55-87D0-662115C7250D}"/>
    <cellStyle name="40% - Accent2 3 2 4 2 2" xfId="19319" xr:uid="{185AC202-2434-42E0-BC6E-6655EC0F199B}"/>
    <cellStyle name="40% - Accent2 3 2 4 2 2 2" xfId="19320" xr:uid="{25C7F1CE-C8CE-4C18-96DA-B0FB36423DCB}"/>
    <cellStyle name="40% - Accent2 3 2 4 2 2 2 2" xfId="19321" xr:uid="{DF2881E7-6E65-4E63-A060-0624C26E82AD}"/>
    <cellStyle name="40% - Accent2 3 2 4 2 2 3" xfId="19322" xr:uid="{5AFA6CE4-4B62-4AB5-B304-CD0834D76F5D}"/>
    <cellStyle name="40% - Accent2 3 2 4 2 3" xfId="19323" xr:uid="{ABC24295-A5E2-415B-901A-A051D321B0A6}"/>
    <cellStyle name="40% - Accent2 3 2 4 2 3 2" xfId="19324" xr:uid="{FEB8CF21-7602-453C-8858-20DF1932D0DB}"/>
    <cellStyle name="40% - Accent2 3 2 4 2 4" xfId="19325" xr:uid="{8EE85CAA-5C64-4C60-A33C-27683EB5C339}"/>
    <cellStyle name="40% - Accent2 3 2 4 2 4 2" xfId="19326" xr:uid="{735AEA36-425D-41BE-A6FF-96D7786CDC70}"/>
    <cellStyle name="40% - Accent2 3 2 4 2 5" xfId="19327" xr:uid="{AF0823EB-588F-4F4D-B073-C53F1AF1BC52}"/>
    <cellStyle name="40% - Accent2 3 2 4 2 6" xfId="19328" xr:uid="{FF6BD3D5-93E1-4246-957A-3856F3689437}"/>
    <cellStyle name="40% - Accent2 3 2 4 3" xfId="19329" xr:uid="{C56359F7-D0D4-4FAC-86EB-5A1496F6B893}"/>
    <cellStyle name="40% - Accent2 3 2 4 3 2" xfId="19330" xr:uid="{673C8120-FDC5-457F-9116-330FF1803735}"/>
    <cellStyle name="40% - Accent2 3 2 4 3 2 2" xfId="19331" xr:uid="{B3930FE8-D55C-4FD6-869E-4F16E6365085}"/>
    <cellStyle name="40% - Accent2 3 2 4 3 3" xfId="19332" xr:uid="{666BFD06-D47A-49FE-9046-6F431FF8E017}"/>
    <cellStyle name="40% - Accent2 3 2 4 4" xfId="19333" xr:uid="{77315B12-1075-42F8-B0D2-38B7A9CD91BA}"/>
    <cellStyle name="40% - Accent2 3 2 4 4 2" xfId="19334" xr:uid="{992FE2CC-EDCB-461B-8A5A-B154205385B1}"/>
    <cellStyle name="40% - Accent2 3 2 4 5" xfId="19335" xr:uid="{49CA8E04-E8B4-4101-B57C-8CFD856CF4A7}"/>
    <cellStyle name="40% - Accent2 3 2 4 5 2" xfId="19336" xr:uid="{BAF04E1E-FDB9-474B-918A-5828943B40C4}"/>
    <cellStyle name="40% - Accent2 3 2 4 6" xfId="19337" xr:uid="{EAA9249F-7238-4C06-A307-77F181712014}"/>
    <cellStyle name="40% - Accent2 3 2 4 7" xfId="19338" xr:uid="{64E5CA65-6E22-482D-9B5F-C73AF55E68F4}"/>
    <cellStyle name="40% - Accent2 3 2 5" xfId="19339" xr:uid="{88CEB361-E3F2-47C5-B8CA-115FCD7BC621}"/>
    <cellStyle name="40% - Accent2 3 2 5 2" xfId="19340" xr:uid="{A8AD6855-8327-4EF6-92CA-6C23E5164649}"/>
    <cellStyle name="40% - Accent2 3 2 5 2 2" xfId="19341" xr:uid="{1F6A7077-3850-4D5F-967F-33A3C1E6A44D}"/>
    <cellStyle name="40% - Accent2 3 2 5 2 2 2" xfId="19342" xr:uid="{8C762B78-6C4A-49EF-A83F-F4D99C771CA1}"/>
    <cellStyle name="40% - Accent2 3 2 5 2 2 2 2" xfId="19343" xr:uid="{D91A8CF7-E3F2-4BEE-952C-6D766935CA93}"/>
    <cellStyle name="40% - Accent2 3 2 5 2 2 3" xfId="19344" xr:uid="{D0E9F4B0-71EA-4502-B149-CB83928A5281}"/>
    <cellStyle name="40% - Accent2 3 2 5 2 3" xfId="19345" xr:uid="{06BF03C1-9FF8-4D64-BA43-92DAE9A6120E}"/>
    <cellStyle name="40% - Accent2 3 2 5 2 3 2" xfId="19346" xr:uid="{9AD6C883-143D-45B6-8630-18E781F725AA}"/>
    <cellStyle name="40% - Accent2 3 2 5 2 4" xfId="19347" xr:uid="{DB0DC3B5-CD29-48A2-8A0B-35A158613C2C}"/>
    <cellStyle name="40% - Accent2 3 2 5 3" xfId="19348" xr:uid="{23DF16C5-AF07-44C3-9A5F-4FB864417527}"/>
    <cellStyle name="40% - Accent2 3 2 5 3 2" xfId="19349" xr:uid="{B12E9B7D-8E06-45B2-BAA9-885D6E9EFE19}"/>
    <cellStyle name="40% - Accent2 3 2 5 3 2 2" xfId="19350" xr:uid="{B2843F0C-58F5-482B-8D5E-F8D7C1CAC215}"/>
    <cellStyle name="40% - Accent2 3 2 5 3 3" xfId="19351" xr:uid="{74CD4FC8-8156-4FB4-8092-F755BEC92457}"/>
    <cellStyle name="40% - Accent2 3 2 5 4" xfId="19352" xr:uid="{C0AED1FF-44A7-4E9B-AB9B-86A4756063C6}"/>
    <cellStyle name="40% - Accent2 3 2 5 4 2" xfId="19353" xr:uid="{BA51E5B3-003D-4652-A64A-CC1C572DAECC}"/>
    <cellStyle name="40% - Accent2 3 2 5 5" xfId="19354" xr:uid="{6440FAC1-C973-4B39-BBAC-8DC1AD4B8621}"/>
    <cellStyle name="40% - Accent2 3 2 5 5 2" xfId="19355" xr:uid="{12DBB2C9-BD2A-418B-8D74-0187B7C600DB}"/>
    <cellStyle name="40% - Accent2 3 2 5 6" xfId="19356" xr:uid="{CDDDF4C1-543D-4382-9AB8-0DD254C6DF51}"/>
    <cellStyle name="40% - Accent2 3 2 5 7" xfId="19357" xr:uid="{8C073BFD-F595-4D66-9341-C2DB525A71FC}"/>
    <cellStyle name="40% - Accent2 3 2 6" xfId="19358" xr:uid="{F7A07212-863F-4788-B4BA-A15BC5376A0D}"/>
    <cellStyle name="40% - Accent2 3 2 6 2" xfId="19359" xr:uid="{034560DC-0FC5-41E5-9628-9858E385ADCC}"/>
    <cellStyle name="40% - Accent2 3 2 6 2 2" xfId="19360" xr:uid="{4E39F5F7-EA77-4856-A97E-5C30C390D2BE}"/>
    <cellStyle name="40% - Accent2 3 2 6 2 2 2" xfId="19361" xr:uid="{0A19FB05-5FA3-47C6-BDCF-E7140D5E8E6B}"/>
    <cellStyle name="40% - Accent2 3 2 6 2 2 2 2" xfId="19362" xr:uid="{F67A0D28-C6C2-4F4D-9D00-647B3EB69921}"/>
    <cellStyle name="40% - Accent2 3 2 6 2 2 3" xfId="19363" xr:uid="{ED3FD261-9C45-4781-8B6E-251A053C3207}"/>
    <cellStyle name="40% - Accent2 3 2 6 2 3" xfId="19364" xr:uid="{4B75DABC-0F3C-4BB2-947A-613E7A492A25}"/>
    <cellStyle name="40% - Accent2 3 2 6 2 3 2" xfId="19365" xr:uid="{436AF24C-0037-4B85-8ED9-47BBA6055082}"/>
    <cellStyle name="40% - Accent2 3 2 6 2 4" xfId="19366" xr:uid="{D2F6EC02-AC0B-4971-9714-30CC51B9701F}"/>
    <cellStyle name="40% - Accent2 3 2 6 3" xfId="19367" xr:uid="{62E03081-BC03-4864-8A0E-D3C7C6388AF9}"/>
    <cellStyle name="40% - Accent2 3 2 6 3 2" xfId="19368" xr:uid="{65EE2B15-FA40-4747-9655-07B969F74A73}"/>
    <cellStyle name="40% - Accent2 3 2 6 3 2 2" xfId="19369" xr:uid="{6ACEF2FD-10E0-48D8-B8D6-5EB0C17DE796}"/>
    <cellStyle name="40% - Accent2 3 2 6 3 3" xfId="19370" xr:uid="{96998BF2-460A-467F-9E2D-E6A048DA3BA6}"/>
    <cellStyle name="40% - Accent2 3 2 6 4" xfId="19371" xr:uid="{958655B1-6D80-40AE-B1C0-70C73D5E5837}"/>
    <cellStyle name="40% - Accent2 3 2 6 4 2" xfId="19372" xr:uid="{7E537562-612A-40A5-9F7E-DED729A59289}"/>
    <cellStyle name="40% - Accent2 3 2 6 5" xfId="19373" xr:uid="{C929FC30-484D-4DCE-A75B-C5EFE3142A47}"/>
    <cellStyle name="40% - Accent2 3 2 7" xfId="19374" xr:uid="{93A5BAAB-CB4D-4F81-A771-5192D5D6D087}"/>
    <cellStyle name="40% - Accent2 3 2 7 2" xfId="19375" xr:uid="{3AEB666E-F397-409F-ACD5-2C901FAB24D1}"/>
    <cellStyle name="40% - Accent2 3 2 7 2 2" xfId="19376" xr:uid="{EEAE4F86-7F81-48A8-BAE1-73C9D1E4417B}"/>
    <cellStyle name="40% - Accent2 3 2 7 2 2 2" xfId="19377" xr:uid="{401BB2D8-1670-4C97-AD0E-3B53B8F8A10B}"/>
    <cellStyle name="40% - Accent2 3 2 7 2 2 2 2" xfId="19378" xr:uid="{58816ADB-91F2-442C-8B5A-197910FFA24D}"/>
    <cellStyle name="40% - Accent2 3 2 7 2 2 3" xfId="19379" xr:uid="{3A676D90-D703-4475-9FB4-1F5645308FF9}"/>
    <cellStyle name="40% - Accent2 3 2 7 2 3" xfId="19380" xr:uid="{692CA322-2FB3-4ADD-87C5-2545C787B7EC}"/>
    <cellStyle name="40% - Accent2 3 2 7 2 3 2" xfId="19381" xr:uid="{C6D00178-1B4D-4EFB-82AA-468975552ED7}"/>
    <cellStyle name="40% - Accent2 3 2 7 2 4" xfId="19382" xr:uid="{BA427D2A-7611-4C3C-8E8B-0CF98B62A065}"/>
    <cellStyle name="40% - Accent2 3 2 7 3" xfId="19383" xr:uid="{1AA181B8-430A-41C5-BE55-465CDE6AF12C}"/>
    <cellStyle name="40% - Accent2 3 2 7 3 2" xfId="19384" xr:uid="{710A1EAB-40FA-40A5-A5D0-89CF2AB97046}"/>
    <cellStyle name="40% - Accent2 3 2 7 3 2 2" xfId="19385" xr:uid="{E9695702-0B60-4686-8161-1118B1C0FA42}"/>
    <cellStyle name="40% - Accent2 3 2 7 3 3" xfId="19386" xr:uid="{0839B2DB-3A2C-4842-9CC4-AB38D616111E}"/>
    <cellStyle name="40% - Accent2 3 2 7 4" xfId="19387" xr:uid="{7513D17C-B9F1-47D1-BDB7-E6799730CAC8}"/>
    <cellStyle name="40% - Accent2 3 2 7 4 2" xfId="19388" xr:uid="{7A9C5A1C-05C8-49AE-B7EB-099EB5D699A6}"/>
    <cellStyle name="40% - Accent2 3 2 7 5" xfId="19389" xr:uid="{171270D0-842D-4A97-B0BD-86CCCDC7275D}"/>
    <cellStyle name="40% - Accent2 3 2 8" xfId="19390" xr:uid="{2943A45F-A947-44EF-A907-1B49D9C20DA8}"/>
    <cellStyle name="40% - Accent2 3 2 8 2" xfId="19391" xr:uid="{C6FB49ED-1954-4BDA-9DA9-8C499B1E114A}"/>
    <cellStyle name="40% - Accent2 3 2 8 2 2" xfId="19392" xr:uid="{F313AB74-9B58-4510-AF13-A51FF8A75077}"/>
    <cellStyle name="40% - Accent2 3 2 8 2 2 2" xfId="19393" xr:uid="{396C83EF-678D-4BCB-A425-799036F2E897}"/>
    <cellStyle name="40% - Accent2 3 2 8 2 2 2 2" xfId="19394" xr:uid="{8D3F011F-B083-4A1A-ADE1-78D70EC089A0}"/>
    <cellStyle name="40% - Accent2 3 2 8 2 2 3" xfId="19395" xr:uid="{1E4E9E8F-5801-4E78-B321-A582D8F8E997}"/>
    <cellStyle name="40% - Accent2 3 2 8 2 3" xfId="19396" xr:uid="{6EF952C9-C7B4-4A41-839A-303BAB684643}"/>
    <cellStyle name="40% - Accent2 3 2 8 2 3 2" xfId="19397" xr:uid="{990ADD8B-B5D1-48F9-A4D9-AE5189B7D39D}"/>
    <cellStyle name="40% - Accent2 3 2 8 2 4" xfId="19398" xr:uid="{F9CBA802-9DE0-4A28-9457-BA96C363F628}"/>
    <cellStyle name="40% - Accent2 3 2 8 3" xfId="19399" xr:uid="{73A089E5-BD50-4986-9EF5-E36ECEA0068D}"/>
    <cellStyle name="40% - Accent2 3 2 8 3 2" xfId="19400" xr:uid="{EBAB9A72-38D0-4305-A252-C3A68D0D252E}"/>
    <cellStyle name="40% - Accent2 3 2 8 3 2 2" xfId="19401" xr:uid="{4C726415-8929-4B42-9C42-18154641BD58}"/>
    <cellStyle name="40% - Accent2 3 2 8 3 3" xfId="19402" xr:uid="{1BA8F410-6AB2-4190-AF9C-16D5BAF29152}"/>
    <cellStyle name="40% - Accent2 3 2 8 4" xfId="19403" xr:uid="{E1987C54-B649-41A4-89C5-F8B8D90B4885}"/>
    <cellStyle name="40% - Accent2 3 2 8 4 2" xfId="19404" xr:uid="{E71F9150-AE3B-4CBB-8BF2-16E0EE9A4941}"/>
    <cellStyle name="40% - Accent2 3 2 8 5" xfId="19405" xr:uid="{CEA04E3A-5DC5-4351-8167-7C09B4C9CEE1}"/>
    <cellStyle name="40% - Accent2 3 2 9" xfId="19406" xr:uid="{72FAC9DE-5B64-40B1-88E4-3225320C16B3}"/>
    <cellStyle name="40% - Accent2 3 2 9 2" xfId="19407" xr:uid="{0137BF5A-1616-4DBB-B4C2-F2B7935D212A}"/>
    <cellStyle name="40% - Accent2 3 2 9 2 2" xfId="19408" xr:uid="{40346C19-BD1B-4334-A8D6-6741FF6428C8}"/>
    <cellStyle name="40% - Accent2 3 2 9 2 2 2" xfId="19409" xr:uid="{064DBD79-86EF-4AB9-AF17-B979395F4C6D}"/>
    <cellStyle name="40% - Accent2 3 2 9 2 2 2 2" xfId="19410" xr:uid="{145A83A1-3DC1-4777-B30C-DA26153F0D58}"/>
    <cellStyle name="40% - Accent2 3 2 9 2 2 3" xfId="19411" xr:uid="{8A2773F6-CBEB-4402-8F03-475BF4CF50B0}"/>
    <cellStyle name="40% - Accent2 3 2 9 2 3" xfId="19412" xr:uid="{ECA024E6-5B51-4D06-8D9E-C97C0DE60957}"/>
    <cellStyle name="40% - Accent2 3 2 9 2 3 2" xfId="19413" xr:uid="{62D57A4D-AE3C-4A52-8DA6-07D09F6D638A}"/>
    <cellStyle name="40% - Accent2 3 2 9 2 4" xfId="19414" xr:uid="{640856CB-1A5E-4BC3-99DA-E88D16AAE920}"/>
    <cellStyle name="40% - Accent2 3 2 9 3" xfId="19415" xr:uid="{3801B9BC-0B1D-4492-A81A-AD5350E6096F}"/>
    <cellStyle name="40% - Accent2 3 2 9 3 2" xfId="19416" xr:uid="{675A7DE8-D46A-46A8-8316-1239FDA0B09B}"/>
    <cellStyle name="40% - Accent2 3 2 9 3 2 2" xfId="19417" xr:uid="{2E7BE6ED-EF7F-42F5-9F4A-3F7F59F4B2F9}"/>
    <cellStyle name="40% - Accent2 3 2 9 3 3" xfId="19418" xr:uid="{2C86E726-E13D-4876-99B6-AAE4F78808FF}"/>
    <cellStyle name="40% - Accent2 3 2 9 4" xfId="19419" xr:uid="{AAD4B7EB-9912-4EC1-86A3-0BCC9742B86E}"/>
    <cellStyle name="40% - Accent2 3 2 9 4 2" xfId="19420" xr:uid="{A8939F44-338A-4F91-BF2D-FA8255900C66}"/>
    <cellStyle name="40% - Accent2 3 2 9 5" xfId="19421" xr:uid="{3A45C146-E197-4D4C-9186-341A2DCA9493}"/>
    <cellStyle name="40% - Accent2 3 2_Asset Register (new)" xfId="19422" xr:uid="{99AF5B09-2F19-4C4F-9050-985E8D7657E7}"/>
    <cellStyle name="40% - Accent2 3 3" xfId="19423" xr:uid="{748C1E15-D327-4A91-836A-EAE718096485}"/>
    <cellStyle name="40% - Accent2 3 3 10" xfId="19424" xr:uid="{CEBB4D4E-5141-4AE6-9434-494C181B2C65}"/>
    <cellStyle name="40% - Accent2 3 3 10 2" xfId="19425" xr:uid="{895D18C2-B111-4E6B-89C9-D32417C4BA37}"/>
    <cellStyle name="40% - Accent2 3 3 11" xfId="19426" xr:uid="{111C34A7-5CF1-40BA-97B4-671443790306}"/>
    <cellStyle name="40% - Accent2 3 3 11 2" xfId="19427" xr:uid="{9AD8561C-FBD8-4CED-9574-67CCDFCCD613}"/>
    <cellStyle name="40% - Accent2 3 3 12" xfId="19428" xr:uid="{449F20E2-1B89-468D-AFE7-9C37AC7C44D1}"/>
    <cellStyle name="40% - Accent2 3 3 13" xfId="19429" xr:uid="{58C9A40D-7331-4C6B-8BC1-767336592085}"/>
    <cellStyle name="40% - Accent2 3 3 2" xfId="19430" xr:uid="{9A3FACCA-F2DA-45D4-ABBD-B0BC46F78C74}"/>
    <cellStyle name="40% - Accent2 3 3 2 2" xfId="19431" xr:uid="{B16D0CA2-5148-41A3-9B20-3DE912534313}"/>
    <cellStyle name="40% - Accent2 3 3 2 2 2" xfId="19432" xr:uid="{7BDCDC5D-AC1C-4990-A697-FAE63D215E40}"/>
    <cellStyle name="40% - Accent2 3 3 2 2 2 2" xfId="19433" xr:uid="{27BC654C-C5D9-45D2-BB31-1635CB675AD9}"/>
    <cellStyle name="40% - Accent2 3 3 2 2 2 2 2" xfId="19434" xr:uid="{0C795652-3358-426E-888E-27DA182A1433}"/>
    <cellStyle name="40% - Accent2 3 3 2 2 2 2 2 2" xfId="19435" xr:uid="{37630656-022C-4986-817F-566B5190384B}"/>
    <cellStyle name="40% - Accent2 3 3 2 2 2 2 3" xfId="19436" xr:uid="{64F17C86-6D83-4262-8DDB-5CA645237749}"/>
    <cellStyle name="40% - Accent2 3 3 2 2 2 3" xfId="19437" xr:uid="{76FD039E-33C4-4AC4-A65B-C9B66FB45066}"/>
    <cellStyle name="40% - Accent2 3 3 2 2 2 3 2" xfId="19438" xr:uid="{DAF9AE81-7142-4461-BA23-79639BDFA096}"/>
    <cellStyle name="40% - Accent2 3 3 2 2 2 4" xfId="19439" xr:uid="{DF850C89-9855-4D3D-83C6-6DEA422CAB6D}"/>
    <cellStyle name="40% - Accent2 3 3 2 2 2 4 2" xfId="19440" xr:uid="{7102A5B7-9FC7-4954-B7B8-AEC65022B49F}"/>
    <cellStyle name="40% - Accent2 3 3 2 2 2 5" xfId="19441" xr:uid="{7D7D80B9-8124-471C-BE32-78B2845C6BA4}"/>
    <cellStyle name="40% - Accent2 3 3 2 2 2 6" xfId="19442" xr:uid="{9FB8808A-B5BB-4A2A-A390-F262E75745C5}"/>
    <cellStyle name="40% - Accent2 3 3 2 2 3" xfId="19443" xr:uid="{5DFB7D77-2ED0-4C0A-86A1-CD1D01CF8C00}"/>
    <cellStyle name="40% - Accent2 3 3 2 2 3 2" xfId="19444" xr:uid="{AD5CF0B9-7661-4615-ABEE-2D0AEDF91045}"/>
    <cellStyle name="40% - Accent2 3 3 2 2 3 2 2" xfId="19445" xr:uid="{43217F3C-252C-423D-8BA5-1B8481C806C8}"/>
    <cellStyle name="40% - Accent2 3 3 2 2 3 3" xfId="19446" xr:uid="{19BF0BDF-EDD6-44B1-9C31-D4AFC04C8421}"/>
    <cellStyle name="40% - Accent2 3 3 2 2 4" xfId="19447" xr:uid="{C6C3E474-D718-487E-B77E-3D59ACC0EC80}"/>
    <cellStyle name="40% - Accent2 3 3 2 2 4 2" xfId="19448" xr:uid="{432237B0-545C-4901-BAAE-23E53AEF83C8}"/>
    <cellStyle name="40% - Accent2 3 3 2 2 5" xfId="19449" xr:uid="{E817E188-F615-48E9-9970-6DCC3E4FFC08}"/>
    <cellStyle name="40% - Accent2 3 3 2 2 5 2" xfId="19450" xr:uid="{D2BE538A-ECFE-458C-8BB9-F33AC62BBD74}"/>
    <cellStyle name="40% - Accent2 3 3 2 2 6" xfId="19451" xr:uid="{421B4C7E-3D4B-4D86-91F9-5668FDB96289}"/>
    <cellStyle name="40% - Accent2 3 3 2 2 7" xfId="19452" xr:uid="{77DE13C1-A675-41FA-A8C9-179D445E0672}"/>
    <cellStyle name="40% - Accent2 3 3 2 3" xfId="19453" xr:uid="{10A126D9-8AA3-4BB8-AFB0-F60FE776690B}"/>
    <cellStyle name="40% - Accent2 3 3 2 3 2" xfId="19454" xr:uid="{076D903C-7E8D-44A8-986A-FDC710446F8D}"/>
    <cellStyle name="40% - Accent2 3 3 2 3 2 2" xfId="19455" xr:uid="{D0800BD3-3007-4534-9546-D701D33D787D}"/>
    <cellStyle name="40% - Accent2 3 3 2 3 2 2 2" xfId="19456" xr:uid="{A2063E3B-B2A6-4610-AF65-9CE7071F488C}"/>
    <cellStyle name="40% - Accent2 3 3 2 3 2 2 2 2" xfId="19457" xr:uid="{299EDC87-5F22-4C55-8067-8DC3A42CFD21}"/>
    <cellStyle name="40% - Accent2 3 3 2 3 2 2 3" xfId="19458" xr:uid="{6E462DC4-6C43-4595-A485-7BFC08E4BFD2}"/>
    <cellStyle name="40% - Accent2 3 3 2 3 2 3" xfId="19459" xr:uid="{2BF3FE56-6C45-40A3-8073-55A05905A7D0}"/>
    <cellStyle name="40% - Accent2 3 3 2 3 2 3 2" xfId="19460" xr:uid="{CF6E8F8B-4878-46F4-AED9-9D5FDB6690B8}"/>
    <cellStyle name="40% - Accent2 3 3 2 3 2 4" xfId="19461" xr:uid="{23B3EE41-3636-40B7-977F-B57FF1983314}"/>
    <cellStyle name="40% - Accent2 3 3 2 3 3" xfId="19462" xr:uid="{39D1CB4B-A1D3-4220-BA17-64A24966415F}"/>
    <cellStyle name="40% - Accent2 3 3 2 3 3 2" xfId="19463" xr:uid="{51D88FD4-ECAC-4809-BA7B-B4A146991324}"/>
    <cellStyle name="40% - Accent2 3 3 2 3 3 2 2" xfId="19464" xr:uid="{ABD95F3C-0E3A-4C1D-8977-95C29965ADA6}"/>
    <cellStyle name="40% - Accent2 3 3 2 3 3 3" xfId="19465" xr:uid="{4D233480-CA26-4DA9-BEFE-4F6AD1121A59}"/>
    <cellStyle name="40% - Accent2 3 3 2 3 4" xfId="19466" xr:uid="{50804D0B-2DB3-41E6-8F38-94E8992F6A3D}"/>
    <cellStyle name="40% - Accent2 3 3 2 3 4 2" xfId="19467" xr:uid="{C5CAB087-285B-4281-B44F-2355919EB0A4}"/>
    <cellStyle name="40% - Accent2 3 3 2 3 5" xfId="19468" xr:uid="{A49D00B5-45A6-4C07-9145-05E7E959F21D}"/>
    <cellStyle name="40% - Accent2 3 3 2 3 5 2" xfId="19469" xr:uid="{373A46EC-2ACF-4BD8-B71A-743036BD3C97}"/>
    <cellStyle name="40% - Accent2 3 3 2 3 6" xfId="19470" xr:uid="{8455B341-4B00-4766-A46A-DC86027FF5E7}"/>
    <cellStyle name="40% - Accent2 3 3 2 3 7" xfId="19471" xr:uid="{F6691253-767A-47A6-88D9-77C887E4B231}"/>
    <cellStyle name="40% - Accent2 3 3 2 4" xfId="19472" xr:uid="{FD610B7B-3933-48A2-B7FC-720354B9AC93}"/>
    <cellStyle name="40% - Accent2 3 3 2 4 2" xfId="19473" xr:uid="{739F8659-A4DB-402F-A9DB-19D02E040F0D}"/>
    <cellStyle name="40% - Accent2 3 3 2 4 2 2" xfId="19474" xr:uid="{AFAC0555-5922-4AFB-B816-2A8AAB396F06}"/>
    <cellStyle name="40% - Accent2 3 3 2 4 2 2 2" xfId="19475" xr:uid="{D2881A20-C516-43BC-85BD-0A3D7BBAC763}"/>
    <cellStyle name="40% - Accent2 3 3 2 4 2 3" xfId="19476" xr:uid="{22C25B7C-A236-4C45-91CD-D5D72379705F}"/>
    <cellStyle name="40% - Accent2 3 3 2 4 3" xfId="19477" xr:uid="{C07EABC0-E84C-447C-8DBC-822D1D5D3C2D}"/>
    <cellStyle name="40% - Accent2 3 3 2 4 3 2" xfId="19478" xr:uid="{59253B9F-3257-4C83-88E8-75A02730EA8D}"/>
    <cellStyle name="40% - Accent2 3 3 2 4 4" xfId="19479" xr:uid="{2770A60D-B9FE-4062-941E-533611DC9CA8}"/>
    <cellStyle name="40% - Accent2 3 3 2 5" xfId="19480" xr:uid="{3CE92397-672D-43EF-A661-8305E55E3736}"/>
    <cellStyle name="40% - Accent2 3 3 2 5 2" xfId="19481" xr:uid="{09DD2B7C-8ED4-4081-9E1E-506A50B95422}"/>
    <cellStyle name="40% - Accent2 3 3 2 5 2 2" xfId="19482" xr:uid="{754A69A2-A4E7-434B-AE99-D6F8D27F5171}"/>
    <cellStyle name="40% - Accent2 3 3 2 5 3" xfId="19483" xr:uid="{30368A5A-507A-427C-AEFE-959649A291B8}"/>
    <cellStyle name="40% - Accent2 3 3 2 6" xfId="19484" xr:uid="{0A523511-1314-49D5-B3D8-3593CCD2CD9B}"/>
    <cellStyle name="40% - Accent2 3 3 2 6 2" xfId="19485" xr:uid="{4B16AF10-4B0E-4C17-ACA4-1ED53E5DE394}"/>
    <cellStyle name="40% - Accent2 3 3 2 7" xfId="19486" xr:uid="{F2A1B81C-39FF-45D1-B2B0-B7378C700604}"/>
    <cellStyle name="40% - Accent2 3 3 2 7 2" xfId="19487" xr:uid="{E1F303FD-3AC6-402A-B9DD-F632722CA6CF}"/>
    <cellStyle name="40% - Accent2 3 3 2 8" xfId="19488" xr:uid="{8C18F283-404D-4C08-9EB5-039DFDA3BA0C}"/>
    <cellStyle name="40% - Accent2 3 3 2 9" xfId="19489" xr:uid="{73F50B43-3E87-4CB4-AD4C-3AF5EFB98E33}"/>
    <cellStyle name="40% - Accent2 3 3 3" xfId="19490" xr:uid="{C161C184-62B5-4BBE-A961-0D988918947B}"/>
    <cellStyle name="40% - Accent2 3 3 3 2" xfId="19491" xr:uid="{81964C86-0211-4236-A0B7-BBEDC58E8C83}"/>
    <cellStyle name="40% - Accent2 3 3 3 2 2" xfId="19492" xr:uid="{F1F4D007-89AD-4668-95C6-4E0E5F3B02BB}"/>
    <cellStyle name="40% - Accent2 3 3 3 2 2 2" xfId="19493" xr:uid="{B122503D-435C-40D2-9FA1-34E6586155AE}"/>
    <cellStyle name="40% - Accent2 3 3 3 2 2 2 2" xfId="19494" xr:uid="{9D5B18A1-CF44-471D-BA9D-8482649B54DF}"/>
    <cellStyle name="40% - Accent2 3 3 3 2 2 2 2 2" xfId="19495" xr:uid="{E30B7008-40CE-4A6A-A2C8-E64868D016C1}"/>
    <cellStyle name="40% - Accent2 3 3 3 2 2 2 3" xfId="19496" xr:uid="{7457871C-2EA0-4656-9D2A-9DB688A5C024}"/>
    <cellStyle name="40% - Accent2 3 3 3 2 2 3" xfId="19497" xr:uid="{08FE70FE-E999-4B31-8989-F7D6FD339B84}"/>
    <cellStyle name="40% - Accent2 3 3 3 2 2 3 2" xfId="19498" xr:uid="{9D6C8729-94ED-47D2-8EDC-89B2B5834CDF}"/>
    <cellStyle name="40% - Accent2 3 3 3 2 2 4" xfId="19499" xr:uid="{3FFA3332-8EC5-4C6E-8087-8AE1FD8EAF65}"/>
    <cellStyle name="40% - Accent2 3 3 3 2 3" xfId="19500" xr:uid="{0C13AB42-9551-46CC-A432-127509CF5C11}"/>
    <cellStyle name="40% - Accent2 3 3 3 2 3 2" xfId="19501" xr:uid="{6479389B-9D0C-4B79-A12A-F4F84B3DD3DA}"/>
    <cellStyle name="40% - Accent2 3 3 3 2 3 2 2" xfId="19502" xr:uid="{E2247487-0DEF-48C2-A6B6-0FC9F6D532F2}"/>
    <cellStyle name="40% - Accent2 3 3 3 2 3 3" xfId="19503" xr:uid="{516CF706-F70E-41BE-8EEB-91D407041216}"/>
    <cellStyle name="40% - Accent2 3 3 3 2 4" xfId="19504" xr:uid="{73A3E811-522B-4C7E-9AC2-129CD33864A8}"/>
    <cellStyle name="40% - Accent2 3 3 3 2 4 2" xfId="19505" xr:uid="{6562EF15-13F1-42FB-83A7-A040AA2ECD14}"/>
    <cellStyle name="40% - Accent2 3 3 3 2 5" xfId="19506" xr:uid="{0F2E828F-51BC-4A15-A3C4-853E3DFA77FB}"/>
    <cellStyle name="40% - Accent2 3 3 3 2 5 2" xfId="19507" xr:uid="{FD95CF0B-758B-435F-81F1-273D410B2963}"/>
    <cellStyle name="40% - Accent2 3 3 3 2 6" xfId="19508" xr:uid="{A1AC54E0-F0C4-4D03-8B3B-5CA691EDDBD2}"/>
    <cellStyle name="40% - Accent2 3 3 3 2 7" xfId="19509" xr:uid="{F7E1A7BE-C6B6-4235-98A4-3389F5672933}"/>
    <cellStyle name="40% - Accent2 3 3 3 3" xfId="19510" xr:uid="{EF4A6960-0906-489E-87CC-FD7A0EFF6945}"/>
    <cellStyle name="40% - Accent2 3 3 3 3 2" xfId="19511" xr:uid="{0B3F67BF-4C36-4D47-AFE2-672D675B558F}"/>
    <cellStyle name="40% - Accent2 3 3 3 3 2 2" xfId="19512" xr:uid="{42FD60A6-CB41-45F4-A744-312A5890B1C2}"/>
    <cellStyle name="40% - Accent2 3 3 3 3 2 2 2" xfId="19513" xr:uid="{46688B92-A2A6-45CC-8171-6688680E5AEA}"/>
    <cellStyle name="40% - Accent2 3 3 3 3 2 2 2 2" xfId="19514" xr:uid="{2C26578C-5E2F-4EF0-8D95-BC1ECBE921CD}"/>
    <cellStyle name="40% - Accent2 3 3 3 3 2 2 3" xfId="19515" xr:uid="{D0FE3A86-3C34-4E8B-B99D-5085AF9FD173}"/>
    <cellStyle name="40% - Accent2 3 3 3 3 2 3" xfId="19516" xr:uid="{F2970B90-2D3D-4522-866B-1368B4CBFDE3}"/>
    <cellStyle name="40% - Accent2 3 3 3 3 2 3 2" xfId="19517" xr:uid="{CF67BE18-2BBA-478B-8895-5A34F2496A5E}"/>
    <cellStyle name="40% - Accent2 3 3 3 3 2 4" xfId="19518" xr:uid="{F5F7034B-4605-482F-9E43-84A0BA9C221D}"/>
    <cellStyle name="40% - Accent2 3 3 3 3 3" xfId="19519" xr:uid="{A7F864D3-0F0D-4368-A4AA-B24E92D4B2DB}"/>
    <cellStyle name="40% - Accent2 3 3 3 3 3 2" xfId="19520" xr:uid="{0930E7A5-DD00-4BBE-8E83-04E022F4215D}"/>
    <cellStyle name="40% - Accent2 3 3 3 3 3 2 2" xfId="19521" xr:uid="{1BF3D274-AE1A-4F7A-91D2-2F17347965BA}"/>
    <cellStyle name="40% - Accent2 3 3 3 3 3 3" xfId="19522" xr:uid="{1A0A0545-38B7-4DD2-933C-5E3038B83076}"/>
    <cellStyle name="40% - Accent2 3 3 3 3 4" xfId="19523" xr:uid="{51D3B0F1-77E6-4CB9-AB1F-CE145D455E1A}"/>
    <cellStyle name="40% - Accent2 3 3 3 3 4 2" xfId="19524" xr:uid="{2CBB962B-2E5A-467D-AB0A-944BCE35F363}"/>
    <cellStyle name="40% - Accent2 3 3 3 3 5" xfId="19525" xr:uid="{115F8798-9918-4CA1-9204-9DE6854A1802}"/>
    <cellStyle name="40% - Accent2 3 3 3 4" xfId="19526" xr:uid="{6E3E0637-0A55-4984-A058-1B201B5A2AFF}"/>
    <cellStyle name="40% - Accent2 3 3 3 4 2" xfId="19527" xr:uid="{FA1F6614-B1BE-4AE1-9F94-B5555FC8BBE6}"/>
    <cellStyle name="40% - Accent2 3 3 3 4 2 2" xfId="19528" xr:uid="{00DC3A96-46E1-468D-B406-FF9E5531C752}"/>
    <cellStyle name="40% - Accent2 3 3 3 4 2 2 2" xfId="19529" xr:uid="{721132E9-177C-4188-AC78-9BB746B99DFD}"/>
    <cellStyle name="40% - Accent2 3 3 3 4 2 3" xfId="19530" xr:uid="{54A5D6CF-2032-4941-BD84-0046D023AE6D}"/>
    <cellStyle name="40% - Accent2 3 3 3 4 3" xfId="19531" xr:uid="{9494624A-5AF7-47A1-AFCD-4154293FB07F}"/>
    <cellStyle name="40% - Accent2 3 3 3 4 3 2" xfId="19532" xr:uid="{A5F4CF64-D173-499B-9435-0E0966A9B28C}"/>
    <cellStyle name="40% - Accent2 3 3 3 4 4" xfId="19533" xr:uid="{CB2C79A2-7635-4186-B7C5-7197C2653612}"/>
    <cellStyle name="40% - Accent2 3 3 3 5" xfId="19534" xr:uid="{362312AE-5167-4825-BB6A-3EEBDDC57089}"/>
    <cellStyle name="40% - Accent2 3 3 3 5 2" xfId="19535" xr:uid="{320E45D7-8E09-4237-B418-C0D95C110125}"/>
    <cellStyle name="40% - Accent2 3 3 3 5 2 2" xfId="19536" xr:uid="{D9D0C897-1157-4C35-B3A3-4EEF4216C2EF}"/>
    <cellStyle name="40% - Accent2 3 3 3 5 3" xfId="19537" xr:uid="{B737C590-7C87-4EBA-8503-30870D67F400}"/>
    <cellStyle name="40% - Accent2 3 3 3 6" xfId="19538" xr:uid="{3DCDBCBF-573E-4C7B-9C80-B0275AFC760C}"/>
    <cellStyle name="40% - Accent2 3 3 3 6 2" xfId="19539" xr:uid="{9A88BEE6-AE9A-4341-A1F3-4026E9C6904A}"/>
    <cellStyle name="40% - Accent2 3 3 3 7" xfId="19540" xr:uid="{C865C3E3-B71B-4925-8B2B-77D0D560C4A9}"/>
    <cellStyle name="40% - Accent2 3 3 3 7 2" xfId="19541" xr:uid="{D7C1C1B5-A6F6-47EE-8693-E3A30E5E5F25}"/>
    <cellStyle name="40% - Accent2 3 3 3 8" xfId="19542" xr:uid="{FBEBE784-31CE-4AEB-B91F-4ED3C51A6240}"/>
    <cellStyle name="40% - Accent2 3 3 3 9" xfId="19543" xr:uid="{56FF8B7D-EED1-4499-8DFF-B6A0EA1D4DBC}"/>
    <cellStyle name="40% - Accent2 3 3 4" xfId="19544" xr:uid="{532B07EE-CC8F-445F-A92E-D984C55BACDD}"/>
    <cellStyle name="40% - Accent2 3 3 4 2" xfId="19545" xr:uid="{FA8E8349-5C39-4D30-A2A0-32D08C82D36E}"/>
    <cellStyle name="40% - Accent2 3 3 4 2 2" xfId="19546" xr:uid="{77C6A958-1561-43A4-9D35-E794F4E79136}"/>
    <cellStyle name="40% - Accent2 3 3 4 2 2 2" xfId="19547" xr:uid="{53FC7F18-178F-4DE0-96C8-C4D35BD4AEE2}"/>
    <cellStyle name="40% - Accent2 3 3 4 2 2 2 2" xfId="19548" xr:uid="{78548641-434B-4DEC-9424-F7EC6B5916E8}"/>
    <cellStyle name="40% - Accent2 3 3 4 2 2 3" xfId="19549" xr:uid="{97C2734A-9889-4C11-9826-F4E17BD37F9E}"/>
    <cellStyle name="40% - Accent2 3 3 4 2 3" xfId="19550" xr:uid="{01A1EC1F-6759-42DF-849E-C1A9BF492581}"/>
    <cellStyle name="40% - Accent2 3 3 4 2 3 2" xfId="19551" xr:uid="{B5A53756-DDA6-4820-BAA4-9D986651CCC5}"/>
    <cellStyle name="40% - Accent2 3 3 4 2 4" xfId="19552" xr:uid="{DA5A744B-5999-450A-BB21-9B0D878BB736}"/>
    <cellStyle name="40% - Accent2 3 3 4 3" xfId="19553" xr:uid="{521969B9-24C2-42FF-94F4-0CE9E1057E91}"/>
    <cellStyle name="40% - Accent2 3 3 4 3 2" xfId="19554" xr:uid="{813FC1BC-4AE3-4C26-8EAD-03BB43DC6FAD}"/>
    <cellStyle name="40% - Accent2 3 3 4 3 2 2" xfId="19555" xr:uid="{1861C42F-E178-4B7F-93A6-3A189A1484EC}"/>
    <cellStyle name="40% - Accent2 3 3 4 3 3" xfId="19556" xr:uid="{79106776-8136-4167-91B3-0560B6F83076}"/>
    <cellStyle name="40% - Accent2 3 3 4 4" xfId="19557" xr:uid="{00642653-8412-4219-A6B1-F8E06792C80D}"/>
    <cellStyle name="40% - Accent2 3 3 4 4 2" xfId="19558" xr:uid="{3DD7F15B-A53E-4357-835C-1D410C95666E}"/>
    <cellStyle name="40% - Accent2 3 3 4 5" xfId="19559" xr:uid="{1E3258DC-1408-4955-B897-1A69224C54B4}"/>
    <cellStyle name="40% - Accent2 3 3 4 5 2" xfId="19560" xr:uid="{031C1742-C132-4D2B-B2EE-58DDF8AD7C87}"/>
    <cellStyle name="40% - Accent2 3 3 4 6" xfId="19561" xr:uid="{6D4B0483-4163-46EF-8620-4A704BA8BE1B}"/>
    <cellStyle name="40% - Accent2 3 3 4 7" xfId="19562" xr:uid="{C1430536-A6ED-4439-BF69-0D09D733F553}"/>
    <cellStyle name="40% - Accent2 3 3 5" xfId="19563" xr:uid="{6FD18439-6370-4591-98DE-99D7ACB02AA8}"/>
    <cellStyle name="40% - Accent2 3 3 5 2" xfId="19564" xr:uid="{9B2E76EB-F83A-4FEE-885A-86E9682DE728}"/>
    <cellStyle name="40% - Accent2 3 3 5 2 2" xfId="19565" xr:uid="{BAE2A1F7-D159-4637-8E04-2944062167A7}"/>
    <cellStyle name="40% - Accent2 3 3 5 2 2 2" xfId="19566" xr:uid="{2832D4E1-7696-4306-A555-CFA00CD06D53}"/>
    <cellStyle name="40% - Accent2 3 3 5 2 2 2 2" xfId="19567" xr:uid="{E78FF93E-0A74-47F7-B32F-EDE6D46D2497}"/>
    <cellStyle name="40% - Accent2 3 3 5 2 2 3" xfId="19568" xr:uid="{17DCDBFD-3115-41CC-A53F-562D44E5DF3C}"/>
    <cellStyle name="40% - Accent2 3 3 5 2 3" xfId="19569" xr:uid="{4C108966-7764-478C-B32D-1141AF58729B}"/>
    <cellStyle name="40% - Accent2 3 3 5 2 3 2" xfId="19570" xr:uid="{F7791E7F-A68F-45BC-96A7-6D3BAAB274D3}"/>
    <cellStyle name="40% - Accent2 3 3 5 2 4" xfId="19571" xr:uid="{D73DBE51-299C-460C-9ADA-D6CCEF1FAD8C}"/>
    <cellStyle name="40% - Accent2 3 3 5 3" xfId="19572" xr:uid="{F500BAD2-AFB1-4597-9444-647F8FDC21C2}"/>
    <cellStyle name="40% - Accent2 3 3 5 3 2" xfId="19573" xr:uid="{607B121E-DF2C-4A77-92D3-244BC3B8449B}"/>
    <cellStyle name="40% - Accent2 3 3 5 3 2 2" xfId="19574" xr:uid="{0E1C2AB6-A12D-4FFD-95FD-E707164D32E5}"/>
    <cellStyle name="40% - Accent2 3 3 5 3 3" xfId="19575" xr:uid="{D59E74FE-A305-4511-85D1-6788978629DA}"/>
    <cellStyle name="40% - Accent2 3 3 5 4" xfId="19576" xr:uid="{E6052845-E220-4756-B3F9-D72DDA52C9CF}"/>
    <cellStyle name="40% - Accent2 3 3 5 4 2" xfId="19577" xr:uid="{931293E4-F964-4287-A258-51AFFDFF11DD}"/>
    <cellStyle name="40% - Accent2 3 3 5 5" xfId="19578" xr:uid="{1BA80A45-0EA3-4D41-A61F-ABCF6E195807}"/>
    <cellStyle name="40% - Accent2 3 3 6" xfId="19579" xr:uid="{C434A69B-01FB-4548-96CD-1ED0558B2022}"/>
    <cellStyle name="40% - Accent2 3 3 6 2" xfId="19580" xr:uid="{2EE4C7A9-4B82-44F0-8370-4B6A18DB0602}"/>
    <cellStyle name="40% - Accent2 3 3 6 2 2" xfId="19581" xr:uid="{0FA1BFE3-FAC5-4583-901C-6649A726EF9F}"/>
    <cellStyle name="40% - Accent2 3 3 6 2 2 2" xfId="19582" xr:uid="{9BBDA62A-E039-4D57-9D92-622979062500}"/>
    <cellStyle name="40% - Accent2 3 3 6 2 2 2 2" xfId="19583" xr:uid="{E6BE0662-4928-4A9D-8F8B-D72C0A2FF4F3}"/>
    <cellStyle name="40% - Accent2 3 3 6 2 2 3" xfId="19584" xr:uid="{6EEA5547-3EB0-4BC4-8204-EC4E86D0963E}"/>
    <cellStyle name="40% - Accent2 3 3 6 2 3" xfId="19585" xr:uid="{A956F942-6244-4609-8B00-E82B99AF1266}"/>
    <cellStyle name="40% - Accent2 3 3 6 2 3 2" xfId="19586" xr:uid="{A76FD329-86E5-4785-97C9-2948159A3280}"/>
    <cellStyle name="40% - Accent2 3 3 6 2 4" xfId="19587" xr:uid="{CAE6BAA4-BF54-4463-B6FD-6748CD5EC9FE}"/>
    <cellStyle name="40% - Accent2 3 3 6 3" xfId="19588" xr:uid="{4E594321-B0CB-44E3-845C-AF8C6CE9ECCC}"/>
    <cellStyle name="40% - Accent2 3 3 6 3 2" xfId="19589" xr:uid="{FF51652C-58C0-47AC-8198-77082509854F}"/>
    <cellStyle name="40% - Accent2 3 3 6 3 2 2" xfId="19590" xr:uid="{068AC3DC-217C-4AF9-9544-DEF3941BF6F6}"/>
    <cellStyle name="40% - Accent2 3 3 6 3 3" xfId="19591" xr:uid="{A9EDBAAD-17BB-4CCA-A4A1-68523A0CCA79}"/>
    <cellStyle name="40% - Accent2 3 3 6 4" xfId="19592" xr:uid="{AAF74A31-AA55-4CFF-9B60-78115AF2C8CC}"/>
    <cellStyle name="40% - Accent2 3 3 6 4 2" xfId="19593" xr:uid="{7E525984-3EEF-4E85-91F1-B7C9AF75A1FF}"/>
    <cellStyle name="40% - Accent2 3 3 6 5" xfId="19594" xr:uid="{3A43664A-03C2-4973-A3DD-AC28225B00F1}"/>
    <cellStyle name="40% - Accent2 3 3 7" xfId="19595" xr:uid="{C6C2DE92-202C-4961-BE85-F01ACF3F7F3F}"/>
    <cellStyle name="40% - Accent2 3 3 7 2" xfId="19596" xr:uid="{96AFEB36-C7DB-491F-A7D1-7BA0CA15CDF1}"/>
    <cellStyle name="40% - Accent2 3 3 7 2 2" xfId="19597" xr:uid="{EC489ECA-3760-443E-A0F6-8669EB7D07C7}"/>
    <cellStyle name="40% - Accent2 3 3 7 2 2 2" xfId="19598" xr:uid="{8F07A0E9-EEEB-4E82-BB5D-192CA3573DF0}"/>
    <cellStyle name="40% - Accent2 3 3 7 2 2 2 2" xfId="19599" xr:uid="{9C59AE26-6440-4ECA-A7E4-E23E447F405E}"/>
    <cellStyle name="40% - Accent2 3 3 7 2 2 3" xfId="19600" xr:uid="{DB4B8CE9-E21C-4BD7-BFE7-48B4835E527F}"/>
    <cellStyle name="40% - Accent2 3 3 7 2 3" xfId="19601" xr:uid="{7DAA6529-A1DF-45DD-B421-05D492DB23EE}"/>
    <cellStyle name="40% - Accent2 3 3 7 2 3 2" xfId="19602" xr:uid="{06EC8CE0-BAC8-4E34-9467-54026D085091}"/>
    <cellStyle name="40% - Accent2 3 3 7 2 4" xfId="19603" xr:uid="{2CEB10F0-1745-4796-A23F-FF595D3C182D}"/>
    <cellStyle name="40% - Accent2 3 3 7 3" xfId="19604" xr:uid="{236DCD3D-A07E-4AC2-9ED3-72D7E5B92AF2}"/>
    <cellStyle name="40% - Accent2 3 3 7 3 2" xfId="19605" xr:uid="{13D22221-7505-44C3-A2AC-A41A465EF268}"/>
    <cellStyle name="40% - Accent2 3 3 7 3 2 2" xfId="19606" xr:uid="{37A3DE8F-B717-4F62-A70A-5DEAF1A9FA4F}"/>
    <cellStyle name="40% - Accent2 3 3 7 3 3" xfId="19607" xr:uid="{E9C04F13-A9C9-4643-AAF5-5CE8EB2FA754}"/>
    <cellStyle name="40% - Accent2 3 3 7 4" xfId="19608" xr:uid="{FC82FB51-1846-48D2-866F-CD583EB71442}"/>
    <cellStyle name="40% - Accent2 3 3 7 4 2" xfId="19609" xr:uid="{8B720E6B-A170-41D3-AA5E-5EDED9C57AF6}"/>
    <cellStyle name="40% - Accent2 3 3 7 5" xfId="19610" xr:uid="{D645785A-AB4A-4757-B77B-8ECC7D88006E}"/>
    <cellStyle name="40% - Accent2 3 3 8" xfId="19611" xr:uid="{F23DAE5F-0F0C-4A16-BD48-534A456379B6}"/>
    <cellStyle name="40% - Accent2 3 3 8 2" xfId="19612" xr:uid="{14E11717-65B5-4088-ADE7-BF1E660E17CB}"/>
    <cellStyle name="40% - Accent2 3 3 8 2 2" xfId="19613" xr:uid="{6ED421F3-9D53-4D03-B959-E61F7E70D08A}"/>
    <cellStyle name="40% - Accent2 3 3 8 2 2 2" xfId="19614" xr:uid="{BB44FCE4-AECB-495F-9EE8-F2C7E0E7FB87}"/>
    <cellStyle name="40% - Accent2 3 3 8 2 3" xfId="19615" xr:uid="{87415D1B-ADDA-4F05-8AD4-986FAD474FDA}"/>
    <cellStyle name="40% - Accent2 3 3 8 3" xfId="19616" xr:uid="{1A6D5EBB-6244-4E86-88DA-D29416B5BB67}"/>
    <cellStyle name="40% - Accent2 3 3 8 3 2" xfId="19617" xr:uid="{915FC4C5-8948-4799-A107-06D7AE59773E}"/>
    <cellStyle name="40% - Accent2 3 3 8 4" xfId="19618" xr:uid="{45A1D4EA-2C86-41B7-B4CA-A85CC0EA7D57}"/>
    <cellStyle name="40% - Accent2 3 3 9" xfId="19619" xr:uid="{09440F0C-A7CE-4E82-9228-A8A6994C7C39}"/>
    <cellStyle name="40% - Accent2 3 3 9 2" xfId="19620" xr:uid="{FA524124-91B4-4311-B1E7-15864750ECC6}"/>
    <cellStyle name="40% - Accent2 3 3 9 2 2" xfId="19621" xr:uid="{8A8640E3-8A97-4E03-AB66-54F1C733EE59}"/>
    <cellStyle name="40% - Accent2 3 3 9 3" xfId="19622" xr:uid="{7D0AE759-55F1-439B-B1F0-1BE73D370728}"/>
    <cellStyle name="40% - Accent2 3 3_Asset Register (new)" xfId="19623" xr:uid="{E135AA55-83A8-4AEB-8B52-AB31B24C0AC2}"/>
    <cellStyle name="40% - Accent2 3 4" xfId="19624" xr:uid="{B1E73870-A032-4C43-8A94-810E6D1D8D66}"/>
    <cellStyle name="40% - Accent2 3 4 10" xfId="19625" xr:uid="{E90E66AD-30E5-4C2D-8EE2-039CA8A0EE2A}"/>
    <cellStyle name="40% - Accent2 3 4 11" xfId="19626" xr:uid="{7DA34A1E-0AB3-495C-80D2-B5CDF3A9661D}"/>
    <cellStyle name="40% - Accent2 3 4 2" xfId="19627" xr:uid="{E7754FDA-BACD-48A2-979B-AA5ADAED574F}"/>
    <cellStyle name="40% - Accent2 3 4 2 2" xfId="19628" xr:uid="{7A5D0A8F-6F2B-412D-A49E-FC2BC0150BFE}"/>
    <cellStyle name="40% - Accent2 3 4 2 2 2" xfId="19629" xr:uid="{F671400A-035E-48EF-8D63-8AFD831EB39F}"/>
    <cellStyle name="40% - Accent2 3 4 2 2 2 2" xfId="19630" xr:uid="{DC0607F3-2378-47B6-913B-5DF07F064450}"/>
    <cellStyle name="40% - Accent2 3 4 2 2 2 2 2" xfId="19631" xr:uid="{C462A05C-01D6-411B-A47E-46009AC9B28F}"/>
    <cellStyle name="40% - Accent2 3 4 2 2 2 3" xfId="19632" xr:uid="{25113FE2-3BAC-43FD-AB43-2D5D900BF251}"/>
    <cellStyle name="40% - Accent2 3 4 2 2 3" xfId="19633" xr:uid="{3232FB09-71A8-47F5-B6F9-367BDA5E373F}"/>
    <cellStyle name="40% - Accent2 3 4 2 2 3 2" xfId="19634" xr:uid="{BAC87426-D1DB-4B0F-B980-C94097ADDD87}"/>
    <cellStyle name="40% - Accent2 3 4 2 2 4" xfId="19635" xr:uid="{88AA8FDE-AD42-4A22-8E26-961FA5F4C8AA}"/>
    <cellStyle name="40% - Accent2 3 4 2 2 4 2" xfId="19636" xr:uid="{C3236126-9CB6-49A0-9613-D7DBBBE45708}"/>
    <cellStyle name="40% - Accent2 3 4 2 2 5" xfId="19637" xr:uid="{DB91A43F-26F7-401D-B26B-4F51041541AE}"/>
    <cellStyle name="40% - Accent2 3 4 2 2 6" xfId="19638" xr:uid="{3EF542B4-433D-4D90-BBED-160349D0C2B5}"/>
    <cellStyle name="40% - Accent2 3 4 2 3" xfId="19639" xr:uid="{9B7BB730-66D4-4AFD-AD19-E2D682E821CD}"/>
    <cellStyle name="40% - Accent2 3 4 2 3 2" xfId="19640" xr:uid="{A4B427B5-5A35-4F2C-86B0-433C266F532F}"/>
    <cellStyle name="40% - Accent2 3 4 2 3 2 2" xfId="19641" xr:uid="{27A7BCAD-9E33-4D0D-BC84-FB6A6B90F025}"/>
    <cellStyle name="40% - Accent2 3 4 2 3 3" xfId="19642" xr:uid="{59C7D95F-9B66-4816-95AF-33028590BC88}"/>
    <cellStyle name="40% - Accent2 3 4 2 4" xfId="19643" xr:uid="{5630B7B1-EE60-4A17-9262-D333120B32B8}"/>
    <cellStyle name="40% - Accent2 3 4 2 4 2" xfId="19644" xr:uid="{279BA1D3-BD9B-4AE5-97C5-C5309940F1B5}"/>
    <cellStyle name="40% - Accent2 3 4 2 5" xfId="19645" xr:uid="{3A123DFE-9B65-482D-8202-160619C9A628}"/>
    <cellStyle name="40% - Accent2 3 4 2 5 2" xfId="19646" xr:uid="{F384A70C-BA5A-4F9B-99DE-B7C8B6C52C1C}"/>
    <cellStyle name="40% - Accent2 3 4 2 6" xfId="19647" xr:uid="{8B1F76E9-9D75-46B3-9B14-B038B40C4BD3}"/>
    <cellStyle name="40% - Accent2 3 4 2 7" xfId="19648" xr:uid="{DAB412DB-1E6C-413A-84C0-90A32E7E6622}"/>
    <cellStyle name="40% - Accent2 3 4 3" xfId="19649" xr:uid="{7546E9D6-2E09-42A2-9D25-36BF58087310}"/>
    <cellStyle name="40% - Accent2 3 4 3 2" xfId="19650" xr:uid="{C4CAEAFD-6300-4979-8D90-593166DFA8A1}"/>
    <cellStyle name="40% - Accent2 3 4 3 2 2" xfId="19651" xr:uid="{75BC7FB8-33E4-4405-A6C3-36B29B6CE4D8}"/>
    <cellStyle name="40% - Accent2 3 4 3 2 2 2" xfId="19652" xr:uid="{2A301F6E-8732-42EF-8B2C-89344E9F6D94}"/>
    <cellStyle name="40% - Accent2 3 4 3 2 2 2 2" xfId="19653" xr:uid="{C603681F-EDA8-479A-8341-922DD471C625}"/>
    <cellStyle name="40% - Accent2 3 4 3 2 2 3" xfId="19654" xr:uid="{3F6D6BB9-D3E2-42E6-951F-6DBE19A7F20C}"/>
    <cellStyle name="40% - Accent2 3 4 3 2 3" xfId="19655" xr:uid="{65D1D136-4E5B-4E57-9B1C-9D2D25E3E03E}"/>
    <cellStyle name="40% - Accent2 3 4 3 2 3 2" xfId="19656" xr:uid="{5825A3B2-B688-4A64-B287-EDDA85405483}"/>
    <cellStyle name="40% - Accent2 3 4 3 2 4" xfId="19657" xr:uid="{AFCC2117-063F-4185-9FC4-D466992B4DB9}"/>
    <cellStyle name="40% - Accent2 3 4 3 3" xfId="19658" xr:uid="{A2B0E3CE-006C-4AF7-8A72-C386A2903871}"/>
    <cellStyle name="40% - Accent2 3 4 3 3 2" xfId="19659" xr:uid="{EFE1DC21-40C9-46C6-BDA8-2FC5701C2D41}"/>
    <cellStyle name="40% - Accent2 3 4 3 3 2 2" xfId="19660" xr:uid="{4E542A2E-6A14-4B58-BF62-0D1A7F753A7D}"/>
    <cellStyle name="40% - Accent2 3 4 3 3 3" xfId="19661" xr:uid="{EC4977EB-71AB-471A-9FC8-1927F4A8A444}"/>
    <cellStyle name="40% - Accent2 3 4 3 4" xfId="19662" xr:uid="{5471B72F-F6BB-4321-8784-35108377D0BD}"/>
    <cellStyle name="40% - Accent2 3 4 3 4 2" xfId="19663" xr:uid="{F12AD909-F166-4AC3-8D53-AF8DBDE0BC84}"/>
    <cellStyle name="40% - Accent2 3 4 3 5" xfId="19664" xr:uid="{B43E8C0E-58ED-4D35-897C-23C48E41991F}"/>
    <cellStyle name="40% - Accent2 3 4 3 5 2" xfId="19665" xr:uid="{44D1365F-4858-41DE-A630-86CDBA91DF7F}"/>
    <cellStyle name="40% - Accent2 3 4 3 6" xfId="19666" xr:uid="{96C65972-7795-4250-9290-324F584E48DA}"/>
    <cellStyle name="40% - Accent2 3 4 3 7" xfId="19667" xr:uid="{D170CC0D-2E9F-4EB3-8F28-496CA81C3DA2}"/>
    <cellStyle name="40% - Accent2 3 4 4" xfId="19668" xr:uid="{E785A3BA-5174-49C7-902A-26BE30CEF080}"/>
    <cellStyle name="40% - Accent2 3 4 4 2" xfId="19669" xr:uid="{6551F1AB-351E-4E7F-8048-D7651A99DE0D}"/>
    <cellStyle name="40% - Accent2 3 4 4 2 2" xfId="19670" xr:uid="{2765841C-3133-42E6-83DC-7AB5689FFA21}"/>
    <cellStyle name="40% - Accent2 3 4 4 2 2 2" xfId="19671" xr:uid="{13F5433A-2978-4A3F-BE8D-94DC35B8EDAF}"/>
    <cellStyle name="40% - Accent2 3 4 4 2 2 2 2" xfId="19672" xr:uid="{1D0CB08E-81E9-4A9E-86E9-3E9F920715EB}"/>
    <cellStyle name="40% - Accent2 3 4 4 2 2 3" xfId="19673" xr:uid="{80F0A646-D248-4E9A-97A4-3BDE0AFFBEAD}"/>
    <cellStyle name="40% - Accent2 3 4 4 2 3" xfId="19674" xr:uid="{5C345B6A-3CB9-4D51-8433-C64158E750B3}"/>
    <cellStyle name="40% - Accent2 3 4 4 2 3 2" xfId="19675" xr:uid="{35B0D912-DCE7-4A26-B91F-EDCA9791C8C2}"/>
    <cellStyle name="40% - Accent2 3 4 4 2 4" xfId="19676" xr:uid="{E6A22AEE-7606-4052-BAFF-54EA73CD8D54}"/>
    <cellStyle name="40% - Accent2 3 4 4 3" xfId="19677" xr:uid="{B84DAC03-ACC5-4382-A748-5D1D6C7B1948}"/>
    <cellStyle name="40% - Accent2 3 4 4 3 2" xfId="19678" xr:uid="{A2EAA517-E34E-4292-B171-676C74179BED}"/>
    <cellStyle name="40% - Accent2 3 4 4 3 2 2" xfId="19679" xr:uid="{82C27DE4-5EB0-4077-A310-0CEA79BC0AA4}"/>
    <cellStyle name="40% - Accent2 3 4 4 3 3" xfId="19680" xr:uid="{DA7A6E5B-C055-473F-81D4-1C4407AE13AA}"/>
    <cellStyle name="40% - Accent2 3 4 4 4" xfId="19681" xr:uid="{88628B85-98AC-4749-A19D-C0BF8310CAC9}"/>
    <cellStyle name="40% - Accent2 3 4 4 4 2" xfId="19682" xr:uid="{D6D9D2E2-4C86-4F2E-BD2B-5B96907350AF}"/>
    <cellStyle name="40% - Accent2 3 4 4 5" xfId="19683" xr:uid="{EE232DF4-93C9-4FA9-95E5-571C4CEF0EC0}"/>
    <cellStyle name="40% - Accent2 3 4 5" xfId="19684" xr:uid="{B1151BA8-4F80-4631-A24A-3460D8EB5370}"/>
    <cellStyle name="40% - Accent2 3 4 5 2" xfId="19685" xr:uid="{BE67309F-D786-43C5-AB63-C7FA0DB1F0F8}"/>
    <cellStyle name="40% - Accent2 3 4 5 2 2" xfId="19686" xr:uid="{79EC04F6-DEFF-4CC4-BD6C-ED755EB341CA}"/>
    <cellStyle name="40% - Accent2 3 4 5 2 2 2" xfId="19687" xr:uid="{2FE9775E-7C72-4EF8-A660-9048780EE4DE}"/>
    <cellStyle name="40% - Accent2 3 4 5 2 2 2 2" xfId="19688" xr:uid="{5E0EC231-A5C6-4D78-AAF4-B380548400CD}"/>
    <cellStyle name="40% - Accent2 3 4 5 2 2 3" xfId="19689" xr:uid="{3A136A73-1296-421B-AC00-95CB7F876642}"/>
    <cellStyle name="40% - Accent2 3 4 5 2 3" xfId="19690" xr:uid="{BBFA094F-6412-4A76-B057-B08BBC8356F6}"/>
    <cellStyle name="40% - Accent2 3 4 5 2 3 2" xfId="19691" xr:uid="{77810BC4-952A-4B58-B687-3FC0566944AD}"/>
    <cellStyle name="40% - Accent2 3 4 5 2 4" xfId="19692" xr:uid="{2DEAF3BB-C805-434F-BEE6-BF97C82E5E83}"/>
    <cellStyle name="40% - Accent2 3 4 5 3" xfId="19693" xr:uid="{7A617053-18A7-45DC-AA9F-A74DEC4940DB}"/>
    <cellStyle name="40% - Accent2 3 4 5 3 2" xfId="19694" xr:uid="{C2CD6549-417B-4505-AEBE-496C55E5FB1C}"/>
    <cellStyle name="40% - Accent2 3 4 5 3 2 2" xfId="19695" xr:uid="{2323D7E6-D224-4D7F-9C9D-681B1A7682BA}"/>
    <cellStyle name="40% - Accent2 3 4 5 3 3" xfId="19696" xr:uid="{FFD7C1D4-1C44-4851-82D4-AD5C7C065250}"/>
    <cellStyle name="40% - Accent2 3 4 5 4" xfId="19697" xr:uid="{8DB01718-41DF-4646-9469-35F74E434167}"/>
    <cellStyle name="40% - Accent2 3 4 5 4 2" xfId="19698" xr:uid="{D467A790-8004-4CC7-A273-7B4E2F22425B}"/>
    <cellStyle name="40% - Accent2 3 4 5 5" xfId="19699" xr:uid="{1AEB5BBC-D481-42A3-B8A4-87A37998B728}"/>
    <cellStyle name="40% - Accent2 3 4 6" xfId="19700" xr:uid="{6708799B-5E57-44B8-AD7E-69D726A7BBDD}"/>
    <cellStyle name="40% - Accent2 3 4 6 2" xfId="19701" xr:uid="{EFE88E6C-9A45-44BF-BBEF-3DD6F0DF248E}"/>
    <cellStyle name="40% - Accent2 3 4 6 2 2" xfId="19702" xr:uid="{E669535A-AC1F-497A-B5E2-FA5A6C301D5F}"/>
    <cellStyle name="40% - Accent2 3 4 6 2 2 2" xfId="19703" xr:uid="{51DB1CE0-8604-4A0F-8D90-DC5E36B67836}"/>
    <cellStyle name="40% - Accent2 3 4 6 2 3" xfId="19704" xr:uid="{7231A257-E1BA-45DA-8AE0-65CD715611FE}"/>
    <cellStyle name="40% - Accent2 3 4 6 3" xfId="19705" xr:uid="{11086049-B68F-4F0F-A9BA-D9007472630C}"/>
    <cellStyle name="40% - Accent2 3 4 6 3 2" xfId="19706" xr:uid="{08F434E7-8EAA-48D1-83F0-1D9E4AE0D237}"/>
    <cellStyle name="40% - Accent2 3 4 6 4" xfId="19707" xr:uid="{C497F0AD-91AF-46D3-A192-97E4923D671E}"/>
    <cellStyle name="40% - Accent2 3 4 7" xfId="19708" xr:uid="{D801DE01-E345-4A94-828F-D8C6B6BD443C}"/>
    <cellStyle name="40% - Accent2 3 4 7 2" xfId="19709" xr:uid="{DD79AC3D-5908-48E5-8E50-2584707C88BF}"/>
    <cellStyle name="40% - Accent2 3 4 7 2 2" xfId="19710" xr:uid="{9A6F56AD-5883-40AB-848B-BE7754070BEA}"/>
    <cellStyle name="40% - Accent2 3 4 7 3" xfId="19711" xr:uid="{93C57D3F-FF85-4169-91E6-FC95C932A118}"/>
    <cellStyle name="40% - Accent2 3 4 8" xfId="19712" xr:uid="{DC510A45-DF44-4105-94F2-B338220A7F8C}"/>
    <cellStyle name="40% - Accent2 3 4 8 2" xfId="19713" xr:uid="{77348BEC-8529-484F-848B-0506045F85FF}"/>
    <cellStyle name="40% - Accent2 3 4 9" xfId="19714" xr:uid="{F5B37ABE-567C-4F9F-9CC9-DEA7D5ED4722}"/>
    <cellStyle name="40% - Accent2 3 4 9 2" xfId="19715" xr:uid="{A3108B57-9953-45B1-A366-5C44DB56DE3D}"/>
    <cellStyle name="40% - Accent2 3 5" xfId="19716" xr:uid="{EDC93D81-DB30-4AA4-BED4-00F417F0F0A7}"/>
    <cellStyle name="40% - Accent2 3 5 2" xfId="19717" xr:uid="{B8749FC9-613F-4AAC-AB84-C52604C9FD7E}"/>
    <cellStyle name="40% - Accent2 3 5 2 2" xfId="19718" xr:uid="{66648277-1640-4F9E-813A-1DBA6D09AAD9}"/>
    <cellStyle name="40% - Accent2 3 5 2 2 2" xfId="19719" xr:uid="{F6426647-3220-49E9-ADC4-E55986B1D369}"/>
    <cellStyle name="40% - Accent2 3 5 2 2 2 2" xfId="19720" xr:uid="{FF4C6FCD-04E8-46C1-925C-017EBC49355E}"/>
    <cellStyle name="40% - Accent2 3 5 2 2 2 2 2" xfId="19721" xr:uid="{DDF50C34-5028-4ABB-8136-FAFB920FA0B6}"/>
    <cellStyle name="40% - Accent2 3 5 2 2 2 3" xfId="19722" xr:uid="{0B535680-28D8-4A13-A2A0-D11E1D58ADFF}"/>
    <cellStyle name="40% - Accent2 3 5 2 2 3" xfId="19723" xr:uid="{F6EB295E-2DFF-4BF4-AD3C-353FF578EF26}"/>
    <cellStyle name="40% - Accent2 3 5 2 2 3 2" xfId="19724" xr:uid="{F7F7AEC7-A1EC-43D0-88D7-C6F06C2E7D60}"/>
    <cellStyle name="40% - Accent2 3 5 2 2 4" xfId="19725" xr:uid="{7AAC5132-B80C-4008-BDA3-B43D81775E34}"/>
    <cellStyle name="40% - Accent2 3 5 2 2 4 2" xfId="19726" xr:uid="{B630CFC8-43B8-49A8-BE23-473A769ADEAF}"/>
    <cellStyle name="40% - Accent2 3 5 2 2 5" xfId="19727" xr:uid="{D873D4AE-545F-4EEF-A628-2E09F77143FB}"/>
    <cellStyle name="40% - Accent2 3 5 2 2 6" xfId="19728" xr:uid="{B1FB774B-2BA1-44C7-A95E-FF2D2902DE4F}"/>
    <cellStyle name="40% - Accent2 3 5 2 3" xfId="19729" xr:uid="{E7A182D2-3A13-41E4-98B1-412BC4E651BD}"/>
    <cellStyle name="40% - Accent2 3 5 2 3 2" xfId="19730" xr:uid="{D330F792-AD87-4E57-A2A4-0C87F34E99F5}"/>
    <cellStyle name="40% - Accent2 3 5 2 3 2 2" xfId="19731" xr:uid="{9EAB984E-DFDA-419A-9659-5DED31FCF35D}"/>
    <cellStyle name="40% - Accent2 3 5 2 3 3" xfId="19732" xr:uid="{9A404DEC-B68E-4357-BE1A-C0F79782B4C4}"/>
    <cellStyle name="40% - Accent2 3 5 2 4" xfId="19733" xr:uid="{BE4F0383-506D-4FBB-9DF1-CC8DFD04852B}"/>
    <cellStyle name="40% - Accent2 3 5 2 4 2" xfId="19734" xr:uid="{4EF4039F-F9E9-4B8B-A45C-35119351C0A5}"/>
    <cellStyle name="40% - Accent2 3 5 2 5" xfId="19735" xr:uid="{F4F1812F-36AA-44AA-9663-055B0E3313E6}"/>
    <cellStyle name="40% - Accent2 3 5 2 5 2" xfId="19736" xr:uid="{B1CA107A-A73C-492C-933F-4E59DB2A4EC2}"/>
    <cellStyle name="40% - Accent2 3 5 2 6" xfId="19737" xr:uid="{92664235-C30D-411C-BE5B-EE90F59721BB}"/>
    <cellStyle name="40% - Accent2 3 5 2 7" xfId="19738" xr:uid="{13F9648E-577E-46F2-9392-16159663F6DB}"/>
    <cellStyle name="40% - Accent2 3 5 3" xfId="19739" xr:uid="{3C6B6189-99EF-4A40-B54A-82A74CE23362}"/>
    <cellStyle name="40% - Accent2 3 5 3 2" xfId="19740" xr:uid="{F54922AB-3260-49AF-8CAF-5D370A8ABD13}"/>
    <cellStyle name="40% - Accent2 3 5 3 2 2" xfId="19741" xr:uid="{404FE723-15AF-4334-8534-CD3696A5E5FB}"/>
    <cellStyle name="40% - Accent2 3 5 3 2 2 2" xfId="19742" xr:uid="{DBF3FE04-CB55-4866-97EC-070662987E77}"/>
    <cellStyle name="40% - Accent2 3 5 3 2 2 2 2" xfId="19743" xr:uid="{4BE054CD-BA50-410C-8942-5F02AA2E2502}"/>
    <cellStyle name="40% - Accent2 3 5 3 2 2 3" xfId="19744" xr:uid="{7C73DFAC-3DA1-4544-BE6D-2D48B83DA54F}"/>
    <cellStyle name="40% - Accent2 3 5 3 2 3" xfId="19745" xr:uid="{0FBB9ED9-9894-466C-9489-8E2994A66E53}"/>
    <cellStyle name="40% - Accent2 3 5 3 2 3 2" xfId="19746" xr:uid="{94D30BB2-EC33-43A1-BE88-81EF72A74575}"/>
    <cellStyle name="40% - Accent2 3 5 3 2 4" xfId="19747" xr:uid="{4C12268B-29BE-4445-A879-6762B44C5DBD}"/>
    <cellStyle name="40% - Accent2 3 5 3 3" xfId="19748" xr:uid="{1264D01E-7058-4337-9AD5-629FB7A868F9}"/>
    <cellStyle name="40% - Accent2 3 5 3 3 2" xfId="19749" xr:uid="{2233858C-070A-407A-AA48-B18C68EDDB4D}"/>
    <cellStyle name="40% - Accent2 3 5 3 3 2 2" xfId="19750" xr:uid="{B64DB276-22E0-4493-A2FE-6D8074432623}"/>
    <cellStyle name="40% - Accent2 3 5 3 3 3" xfId="19751" xr:uid="{E0D4D9B7-AB35-40CF-BB9E-62191260FB48}"/>
    <cellStyle name="40% - Accent2 3 5 3 4" xfId="19752" xr:uid="{F457F705-918C-4FF9-80F2-2E116741BEDD}"/>
    <cellStyle name="40% - Accent2 3 5 3 4 2" xfId="19753" xr:uid="{65570CAE-38F0-42C1-8DD2-7DB25D13D387}"/>
    <cellStyle name="40% - Accent2 3 5 3 5" xfId="19754" xr:uid="{918BABBC-591A-4CE1-BF06-EB33318E786D}"/>
    <cellStyle name="40% - Accent2 3 5 3 5 2" xfId="19755" xr:uid="{9314711E-8B07-4A8B-BEC3-7EFD3F72AE30}"/>
    <cellStyle name="40% - Accent2 3 5 3 6" xfId="19756" xr:uid="{9916C31F-A55C-45BB-BAF7-1485B32FEA9C}"/>
    <cellStyle name="40% - Accent2 3 5 3 7" xfId="19757" xr:uid="{5EAF565F-1C00-4CB5-8F61-26CF4D998577}"/>
    <cellStyle name="40% - Accent2 3 5 4" xfId="19758" xr:uid="{E349136C-2CCB-497F-86B6-ED8D953F76E1}"/>
    <cellStyle name="40% - Accent2 3 5 4 2" xfId="19759" xr:uid="{F3B2B7D1-AC42-4D8B-B5FF-110D3147DFD1}"/>
    <cellStyle name="40% - Accent2 3 5 4 2 2" xfId="19760" xr:uid="{5BA82BF2-4B98-4169-BD0E-6A9ECB3DDD3F}"/>
    <cellStyle name="40% - Accent2 3 5 4 2 2 2" xfId="19761" xr:uid="{9460D66E-8382-4BAF-897B-D80AB06A8A22}"/>
    <cellStyle name="40% - Accent2 3 5 4 2 3" xfId="19762" xr:uid="{6AAEA580-9565-49A9-A47E-5983D9523F2E}"/>
    <cellStyle name="40% - Accent2 3 5 4 3" xfId="19763" xr:uid="{DB3C13F1-5E22-45E8-862A-B2C0765946D0}"/>
    <cellStyle name="40% - Accent2 3 5 4 3 2" xfId="19764" xr:uid="{B0E8470A-8ABE-452E-AEB3-E2B5EA937340}"/>
    <cellStyle name="40% - Accent2 3 5 4 4" xfId="19765" xr:uid="{AB7F5633-6249-4CEE-AFB3-D41A974EB43E}"/>
    <cellStyle name="40% - Accent2 3 5 5" xfId="19766" xr:uid="{367BD7C4-8399-4389-ABE6-71BBDF0231DE}"/>
    <cellStyle name="40% - Accent2 3 5 5 2" xfId="19767" xr:uid="{8B8F91B2-56C6-4470-844F-7E72BEE9F2D0}"/>
    <cellStyle name="40% - Accent2 3 5 5 2 2" xfId="19768" xr:uid="{0A41F923-9234-4E91-A287-DF6B828B2A56}"/>
    <cellStyle name="40% - Accent2 3 5 5 3" xfId="19769" xr:uid="{F8E16EAD-46AF-4B1C-A18F-3CA6302A1A5C}"/>
    <cellStyle name="40% - Accent2 3 5 6" xfId="19770" xr:uid="{5E821FC0-2C9E-4C9A-80D1-9B670DBC4E33}"/>
    <cellStyle name="40% - Accent2 3 5 6 2" xfId="19771" xr:uid="{CB36AFB3-AC32-4947-8FD1-EE62E1C1D014}"/>
    <cellStyle name="40% - Accent2 3 5 7" xfId="19772" xr:uid="{8C422FF1-87D5-47C4-9E7F-56119F3BF440}"/>
    <cellStyle name="40% - Accent2 3 5 7 2" xfId="19773" xr:uid="{53361BF0-2687-468F-BEC1-40BDCAC097D2}"/>
    <cellStyle name="40% - Accent2 3 5 8" xfId="19774" xr:uid="{568B7BC1-9080-4B2E-9B0E-462202BE0A24}"/>
    <cellStyle name="40% - Accent2 3 5 9" xfId="19775" xr:uid="{B04AE53F-299D-4A99-B0D8-E01CD68CFD43}"/>
    <cellStyle name="40% - Accent2 3 6" xfId="19776" xr:uid="{C46D749A-7CB9-4E9F-98EE-B581F3354727}"/>
    <cellStyle name="40% - Accent2 3 6 2" xfId="19777" xr:uid="{9C3F3B47-F010-4463-8CE5-2725504CE874}"/>
    <cellStyle name="40% - Accent2 3 6 2 2" xfId="19778" xr:uid="{1E8CE3E5-439D-4ABA-9A26-4EEA201E7FD7}"/>
    <cellStyle name="40% - Accent2 3 6 2 2 2" xfId="19779" xr:uid="{399E5CC8-D8B7-424B-A36E-0C87D5A19D9A}"/>
    <cellStyle name="40% - Accent2 3 6 2 2 2 2" xfId="19780" xr:uid="{D721E8CB-D1DF-4601-B84C-846AB8AF652E}"/>
    <cellStyle name="40% - Accent2 3 6 2 2 2 2 2" xfId="19781" xr:uid="{610F5326-6490-4066-90D4-51A8B0524AA5}"/>
    <cellStyle name="40% - Accent2 3 6 2 2 2 3" xfId="19782" xr:uid="{F874640A-27BF-4810-9A11-EBC765AF466D}"/>
    <cellStyle name="40% - Accent2 3 6 2 2 3" xfId="19783" xr:uid="{9BE1C889-FBC7-41BC-A3FC-102021CCAD74}"/>
    <cellStyle name="40% - Accent2 3 6 2 2 3 2" xfId="19784" xr:uid="{D8742269-33EE-4671-9F9D-DF38EA56EFD6}"/>
    <cellStyle name="40% - Accent2 3 6 2 2 4" xfId="19785" xr:uid="{506E0370-FCB0-4E0B-A37A-51C1EAFBD085}"/>
    <cellStyle name="40% - Accent2 3 6 2 2 4 2" xfId="19786" xr:uid="{2BFF09E6-C52E-4C1D-8E3D-68E09627B314}"/>
    <cellStyle name="40% - Accent2 3 6 2 2 5" xfId="19787" xr:uid="{A22591AA-4C19-4BB0-92C3-7C05E26733AF}"/>
    <cellStyle name="40% - Accent2 3 6 2 2 6" xfId="19788" xr:uid="{756A7005-47EF-4584-BC9D-CE0FE949EEB9}"/>
    <cellStyle name="40% - Accent2 3 6 2 3" xfId="19789" xr:uid="{4703F777-1275-4F4A-B585-C1407201F8C9}"/>
    <cellStyle name="40% - Accent2 3 6 2 3 2" xfId="19790" xr:uid="{5DBAABFA-41B6-4023-899B-4583858E7A43}"/>
    <cellStyle name="40% - Accent2 3 6 2 3 2 2" xfId="19791" xr:uid="{F8200695-9A83-4A5D-A3A2-682337D2AD09}"/>
    <cellStyle name="40% - Accent2 3 6 2 3 3" xfId="19792" xr:uid="{0365579B-E1CD-4D5D-B747-68466BCB1C82}"/>
    <cellStyle name="40% - Accent2 3 6 2 4" xfId="19793" xr:uid="{4DB83C5C-604C-4076-988C-33A8F68DD598}"/>
    <cellStyle name="40% - Accent2 3 6 2 4 2" xfId="19794" xr:uid="{BA5ED621-020B-4702-B6F1-386F7F066606}"/>
    <cellStyle name="40% - Accent2 3 6 2 5" xfId="19795" xr:uid="{5FE4DAB5-FBF5-4CA0-B429-31FF02384166}"/>
    <cellStyle name="40% - Accent2 3 6 2 5 2" xfId="19796" xr:uid="{F069CC4D-017D-44E1-8AFB-DC5E6AA5C45A}"/>
    <cellStyle name="40% - Accent2 3 6 2 6" xfId="19797" xr:uid="{6AADA544-E8F3-400A-A73E-BF28067210C7}"/>
    <cellStyle name="40% - Accent2 3 6 2 7" xfId="19798" xr:uid="{2D575A59-44AB-4C91-ABBC-2D805FF42391}"/>
    <cellStyle name="40% - Accent2 3 6 3" xfId="19799" xr:uid="{B5E2570E-2BE6-4BAA-BFD8-F3E8D683FD0B}"/>
    <cellStyle name="40% - Accent2 3 6 3 2" xfId="19800" xr:uid="{EC61228D-35D4-45D7-ACB0-92CB15449384}"/>
    <cellStyle name="40% - Accent2 3 6 3 2 2" xfId="19801" xr:uid="{DED02BD2-F412-4CD9-8F41-E21B3854FA47}"/>
    <cellStyle name="40% - Accent2 3 6 3 2 2 2" xfId="19802" xr:uid="{0AB2D430-14EC-4E15-ABB8-CED9B8228144}"/>
    <cellStyle name="40% - Accent2 3 6 3 2 3" xfId="19803" xr:uid="{BA795191-BB73-4F16-B5AE-98ED2206759A}"/>
    <cellStyle name="40% - Accent2 3 6 3 3" xfId="19804" xr:uid="{FE7B6ED0-74BB-45C8-B6E4-6B8809940742}"/>
    <cellStyle name="40% - Accent2 3 6 3 3 2" xfId="19805" xr:uid="{A0C35B72-E992-4AD7-9EBC-69889AD7552E}"/>
    <cellStyle name="40% - Accent2 3 6 3 4" xfId="19806" xr:uid="{36104E52-4CBA-49B3-9FB1-EA1431B02A43}"/>
    <cellStyle name="40% - Accent2 3 6 3 4 2" xfId="19807" xr:uid="{ABA03EA8-EC72-4434-8132-92B653AED95E}"/>
    <cellStyle name="40% - Accent2 3 6 3 5" xfId="19808" xr:uid="{E0413ECB-1ADB-43AA-A3A6-FB351D0B1901}"/>
    <cellStyle name="40% - Accent2 3 6 3 6" xfId="19809" xr:uid="{2A1CBD7F-F6F8-4DE5-A3FD-B0EF5F8E412D}"/>
    <cellStyle name="40% - Accent2 3 6 4" xfId="19810" xr:uid="{F0BF63AA-14E3-4E29-908E-B04778E48467}"/>
    <cellStyle name="40% - Accent2 3 6 4 2" xfId="19811" xr:uid="{50AE1708-13A1-4C1E-BF3B-29193451C385}"/>
    <cellStyle name="40% - Accent2 3 6 4 2 2" xfId="19812" xr:uid="{EEB50653-EDA8-45E4-B777-273589D6FB54}"/>
    <cellStyle name="40% - Accent2 3 6 4 3" xfId="19813" xr:uid="{716A66C2-622E-4EAF-88EF-E46603F2D60D}"/>
    <cellStyle name="40% - Accent2 3 6 5" xfId="19814" xr:uid="{B5E8EB18-B60D-4244-91B8-53551B5F1327}"/>
    <cellStyle name="40% - Accent2 3 6 5 2" xfId="19815" xr:uid="{E036EE65-702E-4ACC-8A74-164403D5CE0D}"/>
    <cellStyle name="40% - Accent2 3 6 6" xfId="19816" xr:uid="{A6651561-FE58-49C6-8976-E9DC122A34E4}"/>
    <cellStyle name="40% - Accent2 3 6 6 2" xfId="19817" xr:uid="{333AA216-5B03-4D2C-A93A-3B7B92EDB8CD}"/>
    <cellStyle name="40% - Accent2 3 6 7" xfId="19818" xr:uid="{A733A321-FDB9-4BF6-B710-1A7D3451D640}"/>
    <cellStyle name="40% - Accent2 3 6 8" xfId="19819" xr:uid="{E52F5685-1958-498A-A28B-B4B88EF401C2}"/>
    <cellStyle name="40% - Accent2 3 7" xfId="19820" xr:uid="{142726FC-1D15-44F1-955D-D920B2B8AB04}"/>
    <cellStyle name="40% - Accent2 3 7 2" xfId="19821" xr:uid="{DF33C15C-DCEC-40F2-949E-BB258A7FB807}"/>
    <cellStyle name="40% - Accent2 3 7 2 2" xfId="19822" xr:uid="{9A937657-AAE3-4DF9-94C7-55C8F3CFF154}"/>
    <cellStyle name="40% - Accent2 3 7 2 2 2" xfId="19823" xr:uid="{799B1EE0-8E63-4FC3-9732-34665F6AE5C5}"/>
    <cellStyle name="40% - Accent2 3 7 2 2 2 2" xfId="19824" xr:uid="{647274B6-7ED9-4A99-AEB7-99CD36B3AB33}"/>
    <cellStyle name="40% - Accent2 3 7 2 2 3" xfId="19825" xr:uid="{F673FAED-B512-44FF-93DA-55DBEB7398D9}"/>
    <cellStyle name="40% - Accent2 3 7 2 3" xfId="19826" xr:uid="{86776438-BFDA-436A-8251-47C1EAD91446}"/>
    <cellStyle name="40% - Accent2 3 7 2 3 2" xfId="19827" xr:uid="{A234493D-19F2-4300-A17D-D1DBE5EDC454}"/>
    <cellStyle name="40% - Accent2 3 7 2 4" xfId="19828" xr:uid="{1F386C2F-25C6-452C-8EF8-E638DC596DB7}"/>
    <cellStyle name="40% - Accent2 3 7 2 4 2" xfId="19829" xr:uid="{21D66E4A-1025-4C37-B87F-9DF053628DFF}"/>
    <cellStyle name="40% - Accent2 3 7 2 5" xfId="19830" xr:uid="{FFAB36D5-9A65-48DE-BC3A-5C7C713FDAB4}"/>
    <cellStyle name="40% - Accent2 3 7 2 6" xfId="19831" xr:uid="{8F4D57DC-F31C-4F35-97B2-47C82F578528}"/>
    <cellStyle name="40% - Accent2 3 7 3" xfId="19832" xr:uid="{703698B9-2C5B-41B6-ABC3-115F1E951CAA}"/>
    <cellStyle name="40% - Accent2 3 7 3 2" xfId="19833" xr:uid="{2D54D1C5-3AE5-4173-BB3E-7F0EEA957824}"/>
    <cellStyle name="40% - Accent2 3 7 3 2 2" xfId="19834" xr:uid="{08DB4FD1-4C2C-42E5-8FF9-AE6B536F749A}"/>
    <cellStyle name="40% - Accent2 3 7 3 3" xfId="19835" xr:uid="{A4FF14FA-CD45-43C2-9CD2-06C26C2F87CD}"/>
    <cellStyle name="40% - Accent2 3 7 4" xfId="19836" xr:uid="{E6F19BAF-D7C4-4257-BE28-FCE0F76367A6}"/>
    <cellStyle name="40% - Accent2 3 7 4 2" xfId="19837" xr:uid="{4CD749DA-0711-4F79-B9E4-A11D22328913}"/>
    <cellStyle name="40% - Accent2 3 7 5" xfId="19838" xr:uid="{316FE008-AE2E-4DA3-9373-502475AE9802}"/>
    <cellStyle name="40% - Accent2 3 7 5 2" xfId="19839" xr:uid="{4AB35BC1-22C5-4573-9910-84C001EC66AD}"/>
    <cellStyle name="40% - Accent2 3 7 6" xfId="19840" xr:uid="{9A53CA23-1059-4312-B87E-365392672967}"/>
    <cellStyle name="40% - Accent2 3 7 7" xfId="19841" xr:uid="{5154ACB1-E480-479A-B2B1-97A5B1C88CE5}"/>
    <cellStyle name="40% - Accent2 3 8" xfId="19842" xr:uid="{2C5C9DE7-6C33-48F1-A6B8-CE4F22C8B3FD}"/>
    <cellStyle name="40% - Accent2 3 8 2" xfId="19843" xr:uid="{16573CBA-AB55-4193-A3E8-6D9479424F91}"/>
    <cellStyle name="40% - Accent2 3 8 2 2" xfId="19844" xr:uid="{0608FC6D-C6F5-4F45-A176-1714FFE211C5}"/>
    <cellStyle name="40% - Accent2 3 8 2 2 2" xfId="19845" xr:uid="{DDD3381F-A5E1-41E2-93DE-DD3194E26AE6}"/>
    <cellStyle name="40% - Accent2 3 8 2 2 2 2" xfId="19846" xr:uid="{7EB9DB27-AF26-4D84-B82E-0CAB24F7C24A}"/>
    <cellStyle name="40% - Accent2 3 8 2 2 3" xfId="19847" xr:uid="{30EB1E58-B09E-4EFD-B3D0-60F3F38DDE57}"/>
    <cellStyle name="40% - Accent2 3 8 2 3" xfId="19848" xr:uid="{48B03DC0-1A02-4249-9003-FD4C365C291A}"/>
    <cellStyle name="40% - Accent2 3 8 2 3 2" xfId="19849" xr:uid="{60403CC1-8E91-4053-BFAB-A616440258AF}"/>
    <cellStyle name="40% - Accent2 3 8 2 4" xfId="19850" xr:uid="{2BB9B3C5-BBC3-4DE7-B42E-34826C8DCEF7}"/>
    <cellStyle name="40% - Accent2 3 8 3" xfId="19851" xr:uid="{19376DA5-6DB4-458A-89E1-C87D2F999065}"/>
    <cellStyle name="40% - Accent2 3 8 3 2" xfId="19852" xr:uid="{71D66F7F-04CA-40DC-B274-12CA951C1556}"/>
    <cellStyle name="40% - Accent2 3 8 3 2 2" xfId="19853" xr:uid="{D34EE369-0C51-4066-8C5F-EAEC40F7C028}"/>
    <cellStyle name="40% - Accent2 3 8 3 3" xfId="19854" xr:uid="{4A20E7EA-0521-4931-8EC5-42F5D49B4E02}"/>
    <cellStyle name="40% - Accent2 3 8 4" xfId="19855" xr:uid="{7D3A5723-A2BC-481B-AC3F-1B31E84887A2}"/>
    <cellStyle name="40% - Accent2 3 8 4 2" xfId="19856" xr:uid="{A7487ECB-A2D5-4534-B52E-0A46493CE60E}"/>
    <cellStyle name="40% - Accent2 3 8 5" xfId="19857" xr:uid="{8FC92941-2C2C-4EAF-A756-12B35E82EA38}"/>
    <cellStyle name="40% - Accent2 3 8 5 2" xfId="19858" xr:uid="{7C1F0919-E9F6-4D02-890B-95F25D17F7D7}"/>
    <cellStyle name="40% - Accent2 3 8 6" xfId="19859" xr:uid="{DF9B3B89-7C0B-4B44-8152-799067A9C251}"/>
    <cellStyle name="40% - Accent2 3 8 7" xfId="19860" xr:uid="{EA401830-7AAB-4DCA-BC65-9CB1FE172A5B}"/>
    <cellStyle name="40% - Accent2 3 9" xfId="19861" xr:uid="{56B3246D-797D-41CF-9E9B-869377B38BD6}"/>
    <cellStyle name="40% - Accent2 3 9 2" xfId="19862" xr:uid="{DDE7A0E2-5164-49FB-B447-4A7F372DF2A7}"/>
    <cellStyle name="40% - Accent2 3 9 2 2" xfId="19863" xr:uid="{8603CE72-B9A1-4476-B70F-42D2B3915375}"/>
    <cellStyle name="40% - Accent2 3 9 2 2 2" xfId="19864" xr:uid="{A2018DCC-C9A3-48F3-8855-C1A39EAC3CE9}"/>
    <cellStyle name="40% - Accent2 3 9 2 2 2 2" xfId="19865" xr:uid="{2F2E31CE-D0B8-4307-8E68-A5B1F3F15835}"/>
    <cellStyle name="40% - Accent2 3 9 2 2 3" xfId="19866" xr:uid="{92B4FC2D-FD61-4941-888F-37793B16CF5E}"/>
    <cellStyle name="40% - Accent2 3 9 2 3" xfId="19867" xr:uid="{78817ABE-0B49-443E-81CE-6BE0C12BA917}"/>
    <cellStyle name="40% - Accent2 3 9 2 3 2" xfId="19868" xr:uid="{358B7757-353B-474C-89A7-BC6D2DE5D88F}"/>
    <cellStyle name="40% - Accent2 3 9 2 4" xfId="19869" xr:uid="{B246464F-0DE9-4FFA-94FD-C20D9887C69C}"/>
    <cellStyle name="40% - Accent2 3 9 3" xfId="19870" xr:uid="{A44BBDFA-556D-4C58-A443-71F84DD4B73C}"/>
    <cellStyle name="40% - Accent2 3 9 3 2" xfId="19871" xr:uid="{B3D9716E-8E7E-4021-A07B-DAAE999DCDFC}"/>
    <cellStyle name="40% - Accent2 3 9 3 2 2" xfId="19872" xr:uid="{08CD2528-ED71-4EAA-A8BD-D03B294A44CE}"/>
    <cellStyle name="40% - Accent2 3 9 3 3" xfId="19873" xr:uid="{A2EE2BFA-E618-499B-8795-2F236C1A05AC}"/>
    <cellStyle name="40% - Accent2 3 9 4" xfId="19874" xr:uid="{FCE7522C-E3A9-46E3-84AA-668565090740}"/>
    <cellStyle name="40% - Accent2 3 9 4 2" xfId="19875" xr:uid="{245D1639-C5E0-4E4C-94F5-543135B0448F}"/>
    <cellStyle name="40% - Accent2 3 9 5" xfId="19876" xr:uid="{B6ADA949-7CEA-4FB6-BDF9-B2F8DEE2DE80}"/>
    <cellStyle name="40% - Accent2 3_Asset Register (new)" xfId="19877" xr:uid="{68678767-1D2E-459A-8535-77F0E378D087}"/>
    <cellStyle name="40% - Accent2 4" xfId="19878" xr:uid="{91951130-DA6C-42FB-B15E-871B7146BF60}"/>
    <cellStyle name="40% - Accent2 4 10" xfId="19879" xr:uid="{1381BBC3-6194-4218-800A-61419E85AE5F}"/>
    <cellStyle name="40% - Accent2 4 10 2" xfId="19880" xr:uid="{1F5C0719-FC8A-4317-BFB5-553D3BB8537D}"/>
    <cellStyle name="40% - Accent2 4 10 2 2" xfId="19881" xr:uid="{90F9CEB3-0EC7-4823-9A36-4C34CE36A8F2}"/>
    <cellStyle name="40% - Accent2 4 10 2 2 2" xfId="19882" xr:uid="{000E7478-1F75-43EA-9576-C9ED5F905F9D}"/>
    <cellStyle name="40% - Accent2 4 10 2 2 2 2" xfId="19883" xr:uid="{E1C8C953-7261-494D-94BC-73F5FF250B32}"/>
    <cellStyle name="40% - Accent2 4 10 2 2 3" xfId="19884" xr:uid="{24F4EA75-9791-4721-8252-69882943257D}"/>
    <cellStyle name="40% - Accent2 4 10 2 3" xfId="19885" xr:uid="{FC691598-2DC5-4EFD-8D53-70A449C484D2}"/>
    <cellStyle name="40% - Accent2 4 10 2 3 2" xfId="19886" xr:uid="{2048D7B1-52E0-4A79-A8F1-68323A41CA94}"/>
    <cellStyle name="40% - Accent2 4 10 2 4" xfId="19887" xr:uid="{7C643230-0E53-4D2E-A3DA-A6560A516597}"/>
    <cellStyle name="40% - Accent2 4 10 3" xfId="19888" xr:uid="{21A49575-D38A-4502-A549-4087A8CF5FCB}"/>
    <cellStyle name="40% - Accent2 4 10 3 2" xfId="19889" xr:uid="{D4E42D4A-2000-497A-985B-9189907D65C8}"/>
    <cellStyle name="40% - Accent2 4 10 3 2 2" xfId="19890" xr:uid="{1F6E4390-274E-4615-BD8B-0537D7B6DDBD}"/>
    <cellStyle name="40% - Accent2 4 10 3 3" xfId="19891" xr:uid="{F4599BA3-FBAE-4E43-915F-96C1A18E6FB1}"/>
    <cellStyle name="40% - Accent2 4 10 4" xfId="19892" xr:uid="{7AEFB71B-B81E-4B91-95F3-995177C348F6}"/>
    <cellStyle name="40% - Accent2 4 10 4 2" xfId="19893" xr:uid="{3129501F-A5E3-4395-AF23-03FC45542E18}"/>
    <cellStyle name="40% - Accent2 4 10 5" xfId="19894" xr:uid="{A9CA508A-9137-4CA9-A451-A487B5477FC4}"/>
    <cellStyle name="40% - Accent2 4 11" xfId="19895" xr:uid="{3228D26D-F0A5-48CB-8930-97E43CB9D8E2}"/>
    <cellStyle name="40% - Accent2 4 11 2" xfId="19896" xr:uid="{EFD988CF-22D1-41A3-8AD4-07181F33B18A}"/>
    <cellStyle name="40% - Accent2 4 11 2 2" xfId="19897" xr:uid="{04742414-591A-4FD0-ACF0-82A292D31B72}"/>
    <cellStyle name="40% - Accent2 4 11 2 2 2" xfId="19898" xr:uid="{E159B8AF-CFF9-458D-A74F-E00AC1F71ABF}"/>
    <cellStyle name="40% - Accent2 4 11 2 2 2 2" xfId="19899" xr:uid="{85DC7EC0-FF8F-4426-83F0-7119FE4D6561}"/>
    <cellStyle name="40% - Accent2 4 11 2 2 3" xfId="19900" xr:uid="{F2D3F86A-ACF4-4B4B-A571-752A3500FB0F}"/>
    <cellStyle name="40% - Accent2 4 11 2 3" xfId="19901" xr:uid="{ADB8D4E7-FE93-4CA4-883C-4FB2D49B2A86}"/>
    <cellStyle name="40% - Accent2 4 11 2 3 2" xfId="19902" xr:uid="{E97F62CE-7A1B-4016-9EF1-5ADF069551BB}"/>
    <cellStyle name="40% - Accent2 4 11 2 4" xfId="19903" xr:uid="{CC650441-5765-4060-8399-68011AE81FFF}"/>
    <cellStyle name="40% - Accent2 4 11 3" xfId="19904" xr:uid="{E748304C-B0C1-4167-A7E5-2EEEA88F108C}"/>
    <cellStyle name="40% - Accent2 4 11 3 2" xfId="19905" xr:uid="{2F5B7D15-E143-497B-A34A-AFD560D941C7}"/>
    <cellStyle name="40% - Accent2 4 11 3 2 2" xfId="19906" xr:uid="{ACBF903B-3916-4A29-8B77-ED0F69D04491}"/>
    <cellStyle name="40% - Accent2 4 11 3 3" xfId="19907" xr:uid="{DAA82DE1-6069-4900-8C1A-568C745F7BE1}"/>
    <cellStyle name="40% - Accent2 4 11 4" xfId="19908" xr:uid="{DD9010EC-A215-47F9-AA17-099579D1239C}"/>
    <cellStyle name="40% - Accent2 4 11 4 2" xfId="19909" xr:uid="{9BE8E44A-4A18-4A02-A523-46F8B7DB01AD}"/>
    <cellStyle name="40% - Accent2 4 11 5" xfId="19910" xr:uid="{93E00DB8-CB08-46BC-AEE1-13C2B44B2C6C}"/>
    <cellStyle name="40% - Accent2 4 12" xfId="19911" xr:uid="{42D257C3-B8C5-46D0-B2A0-A110DA6AE1B3}"/>
    <cellStyle name="40% - Accent2 4 12 2" xfId="19912" xr:uid="{D5E99F89-AC14-4220-BF01-5E796CCDC5A2}"/>
    <cellStyle name="40% - Accent2 4 12 2 2" xfId="19913" xr:uid="{6A9286F2-AC8C-4BCB-BDCE-A9D69A8E10EC}"/>
    <cellStyle name="40% - Accent2 4 12 2 2 2" xfId="19914" xr:uid="{0C59BC37-1F5B-48DC-B5D8-32D6DF291573}"/>
    <cellStyle name="40% - Accent2 4 12 2 2 2 2" xfId="19915" xr:uid="{202E6948-033E-42A5-A0B8-C3849B074570}"/>
    <cellStyle name="40% - Accent2 4 12 2 2 3" xfId="19916" xr:uid="{D291E9F0-72A0-4F68-B5F0-5472B346E710}"/>
    <cellStyle name="40% - Accent2 4 12 2 3" xfId="19917" xr:uid="{B512C0EB-1E9B-4890-9AC5-CD692C222257}"/>
    <cellStyle name="40% - Accent2 4 12 2 3 2" xfId="19918" xr:uid="{292EFC38-B3A3-4B79-9DD8-B9292444980E}"/>
    <cellStyle name="40% - Accent2 4 12 2 4" xfId="19919" xr:uid="{5932D46A-87D1-4B59-B707-94FCC408ED70}"/>
    <cellStyle name="40% - Accent2 4 12 3" xfId="19920" xr:uid="{C7E7E220-74D8-473B-B0C0-DEC324204076}"/>
    <cellStyle name="40% - Accent2 4 12 3 2" xfId="19921" xr:uid="{CD4E7180-5926-453D-AB47-7C70069B003F}"/>
    <cellStyle name="40% - Accent2 4 12 3 2 2" xfId="19922" xr:uid="{617DB0EA-3EB0-49F2-B6B7-02FD53A8DB49}"/>
    <cellStyle name="40% - Accent2 4 12 3 3" xfId="19923" xr:uid="{9E02862D-BE3E-4919-9E46-F56AD615BCD7}"/>
    <cellStyle name="40% - Accent2 4 12 4" xfId="19924" xr:uid="{0CE88C77-E2E4-4E80-94D8-3B8C4F5051EA}"/>
    <cellStyle name="40% - Accent2 4 12 4 2" xfId="19925" xr:uid="{D8D6D65D-524D-4437-8B29-CA0F6251AE07}"/>
    <cellStyle name="40% - Accent2 4 12 5" xfId="19926" xr:uid="{DD928B33-2E1E-468D-915F-A9A98996C5C6}"/>
    <cellStyle name="40% - Accent2 4 13" xfId="19927" xr:uid="{CD3E2831-FB2C-43C4-85DD-AFE9CE30BB8B}"/>
    <cellStyle name="40% - Accent2 4 13 2" xfId="19928" xr:uid="{B2635037-C13C-4909-824F-285F337ECD80}"/>
    <cellStyle name="40% - Accent2 4 13 2 2" xfId="19929" xr:uid="{8A23E6E1-3615-4C63-AF69-3DB8DC566DAF}"/>
    <cellStyle name="40% - Accent2 4 13 2 2 2" xfId="19930" xr:uid="{C4E1626C-3E18-4D05-B3D3-50BD9A363E1A}"/>
    <cellStyle name="40% - Accent2 4 13 2 2 2 2" xfId="19931" xr:uid="{5A9F3835-B296-4DD6-B1F4-DA704F54C574}"/>
    <cellStyle name="40% - Accent2 4 13 2 2 3" xfId="19932" xr:uid="{1A4431F7-A24B-424B-A08C-F4BAA6FEEC66}"/>
    <cellStyle name="40% - Accent2 4 13 2 3" xfId="19933" xr:uid="{DF89D29E-8511-4324-A19F-511F4CD82B91}"/>
    <cellStyle name="40% - Accent2 4 13 2 3 2" xfId="19934" xr:uid="{857826DA-3FDA-47E2-9853-8E4DD27D5291}"/>
    <cellStyle name="40% - Accent2 4 13 2 4" xfId="19935" xr:uid="{1E8AECA7-8E34-40D7-932B-129A88907201}"/>
    <cellStyle name="40% - Accent2 4 13 3" xfId="19936" xr:uid="{30D96727-46EE-4B7D-9796-A920CDCC2686}"/>
    <cellStyle name="40% - Accent2 4 13 3 2" xfId="19937" xr:uid="{FBF123EC-2C99-4173-AB49-0B4B109A44AD}"/>
    <cellStyle name="40% - Accent2 4 13 3 2 2" xfId="19938" xr:uid="{C1952D97-55C9-4A23-AEF2-AE4D69274B5E}"/>
    <cellStyle name="40% - Accent2 4 13 3 3" xfId="19939" xr:uid="{0F8C4944-FBBF-4555-BBF2-5C7CBF550CB7}"/>
    <cellStyle name="40% - Accent2 4 13 4" xfId="19940" xr:uid="{F71F379B-7510-4974-A49D-FF80099CB323}"/>
    <cellStyle name="40% - Accent2 4 13 4 2" xfId="19941" xr:uid="{EA655561-FC62-418A-BD2E-9FE826A0B552}"/>
    <cellStyle name="40% - Accent2 4 13 5" xfId="19942" xr:uid="{8927E482-92B1-4532-B3CD-AE316A868459}"/>
    <cellStyle name="40% - Accent2 4 14" xfId="19943" xr:uid="{FD89B726-102D-42FE-8070-8D1EF57891B5}"/>
    <cellStyle name="40% - Accent2 4 14 2" xfId="19944" xr:uid="{033D4A6F-D47C-4F3F-8FF8-8FD33DE71722}"/>
    <cellStyle name="40% - Accent2 4 14 2 2" xfId="19945" xr:uid="{207B37F2-4E3D-4A01-ADCA-7706C1A48AD1}"/>
    <cellStyle name="40% - Accent2 4 14 2 2 2" xfId="19946" xr:uid="{79E0E25B-63AE-4DBF-A26E-E03975045AC0}"/>
    <cellStyle name="40% - Accent2 4 14 2 3" xfId="19947" xr:uid="{6C0F0D84-907F-4583-B503-2F41859CE394}"/>
    <cellStyle name="40% - Accent2 4 14 3" xfId="19948" xr:uid="{68FDFF3C-E44A-43E4-A743-68CF7A9A147B}"/>
    <cellStyle name="40% - Accent2 4 14 3 2" xfId="19949" xr:uid="{6F9F444B-8553-44A0-B12D-73BF749C6EB4}"/>
    <cellStyle name="40% - Accent2 4 14 4" xfId="19950" xr:uid="{D44547A4-7D0A-47CC-8643-48E2A5E8E9CC}"/>
    <cellStyle name="40% - Accent2 4 15" xfId="19951" xr:uid="{C81621BF-16B5-4594-95A0-5B0CF6F66075}"/>
    <cellStyle name="40% - Accent2 4 15 2" xfId="19952" xr:uid="{20DE257A-BFD1-43BC-BFD1-C0DDC997BC98}"/>
    <cellStyle name="40% - Accent2 4 15 2 2" xfId="19953" xr:uid="{EC8CA3FC-4EAA-4644-9F19-AC674E5A43DE}"/>
    <cellStyle name="40% - Accent2 4 15 3" xfId="19954" xr:uid="{6F31C58C-021C-4FF3-9B0C-BCED45945ED4}"/>
    <cellStyle name="40% - Accent2 4 16" xfId="19955" xr:uid="{82DA9C4E-0E0B-4E56-9A86-9A39AA62F84F}"/>
    <cellStyle name="40% - Accent2 4 16 2" xfId="19956" xr:uid="{F1A7D9E6-54B0-4B4A-B6E8-D1D1652FAACA}"/>
    <cellStyle name="40% - Accent2 4 17" xfId="19957" xr:uid="{5BDAD385-D7F6-43E0-A1AA-36CC2AF01BF3}"/>
    <cellStyle name="40% - Accent2 4 17 2" xfId="19958" xr:uid="{DF792972-8539-480A-9E86-6494DC752B5F}"/>
    <cellStyle name="40% - Accent2 4 18" xfId="19959" xr:uid="{A1E8D722-1982-4F28-83B8-9E4D2A1E92AF}"/>
    <cellStyle name="40% - Accent2 4 19" xfId="19960" xr:uid="{5D1AD3DA-7EF1-4180-9DD0-132630613D8F}"/>
    <cellStyle name="40% - Accent2 4 2" xfId="19961" xr:uid="{076BA5C0-E493-4CD9-A852-C5A3CE7BFE0C}"/>
    <cellStyle name="40% - Accent2 4 2 10" xfId="19962" xr:uid="{F0414897-E0DE-4854-8B78-61BE1753F741}"/>
    <cellStyle name="40% - Accent2 4 2 10 2" xfId="19963" xr:uid="{F7B5CA94-38E9-418C-A305-26D190438D48}"/>
    <cellStyle name="40% - Accent2 4 2 10 2 2" xfId="19964" xr:uid="{1F4478A8-C3FC-46FC-952C-C0753D2AFC92}"/>
    <cellStyle name="40% - Accent2 4 2 10 2 2 2" xfId="19965" xr:uid="{8C634B58-8B9D-445F-946B-85ECE11EB124}"/>
    <cellStyle name="40% - Accent2 4 2 10 2 2 2 2" xfId="19966" xr:uid="{6EB16185-5D6B-4A70-8407-0CF41347A2B8}"/>
    <cellStyle name="40% - Accent2 4 2 10 2 2 3" xfId="19967" xr:uid="{AF046F11-2DB1-4F59-9F16-D0E5DFF0B03A}"/>
    <cellStyle name="40% - Accent2 4 2 10 2 3" xfId="19968" xr:uid="{F5980B60-C2A5-42B5-82D5-32BFD76F2159}"/>
    <cellStyle name="40% - Accent2 4 2 10 2 3 2" xfId="19969" xr:uid="{E6925DCC-E600-4592-BA62-14D573860B4C}"/>
    <cellStyle name="40% - Accent2 4 2 10 2 4" xfId="19970" xr:uid="{AFB90FA3-C271-45A6-918A-B5FB3CCE00F7}"/>
    <cellStyle name="40% - Accent2 4 2 10 3" xfId="19971" xr:uid="{2CABF52A-A18B-4A7F-B909-57F8E5D0DD4E}"/>
    <cellStyle name="40% - Accent2 4 2 10 3 2" xfId="19972" xr:uid="{DC77C502-0B52-4FB2-971E-77EF8B78B731}"/>
    <cellStyle name="40% - Accent2 4 2 10 3 2 2" xfId="19973" xr:uid="{D90AF674-272B-4446-8A43-2E0B228900BF}"/>
    <cellStyle name="40% - Accent2 4 2 10 3 3" xfId="19974" xr:uid="{985669B0-AC24-4763-84ED-1F1A16EE2281}"/>
    <cellStyle name="40% - Accent2 4 2 10 4" xfId="19975" xr:uid="{5ECE9A16-F7DF-4A3A-9ECB-065FC5A7D097}"/>
    <cellStyle name="40% - Accent2 4 2 10 4 2" xfId="19976" xr:uid="{EB161B91-DAB0-458A-BEDF-025CB20AA0DB}"/>
    <cellStyle name="40% - Accent2 4 2 10 5" xfId="19977" xr:uid="{1418712D-684F-423D-BA00-71842137D383}"/>
    <cellStyle name="40% - Accent2 4 2 11" xfId="19978" xr:uid="{5A8F4774-8E56-42A5-A23D-2D04E2E2E567}"/>
    <cellStyle name="40% - Accent2 4 2 11 2" xfId="19979" xr:uid="{71286839-4C8C-4447-93DE-F36B57709825}"/>
    <cellStyle name="40% - Accent2 4 2 11 2 2" xfId="19980" xr:uid="{F1297316-E07B-42E8-A82C-5336AD5F3420}"/>
    <cellStyle name="40% - Accent2 4 2 11 2 2 2" xfId="19981" xr:uid="{C7E9BE2E-04C6-4C64-943A-797B8D56A228}"/>
    <cellStyle name="40% - Accent2 4 2 11 2 2 2 2" xfId="19982" xr:uid="{9B66E4DF-4E23-4C45-AE18-E44CA608FC47}"/>
    <cellStyle name="40% - Accent2 4 2 11 2 2 3" xfId="19983" xr:uid="{21E03176-6586-483D-8B31-9107241F2BDD}"/>
    <cellStyle name="40% - Accent2 4 2 11 2 3" xfId="19984" xr:uid="{2F9FDA6C-570C-453B-892D-751B17F135F4}"/>
    <cellStyle name="40% - Accent2 4 2 11 2 3 2" xfId="19985" xr:uid="{C4225276-B859-45DF-BB35-1F474847C414}"/>
    <cellStyle name="40% - Accent2 4 2 11 2 4" xfId="19986" xr:uid="{EA5BA2C0-435C-4164-BBC6-AE9A8DDABE90}"/>
    <cellStyle name="40% - Accent2 4 2 11 3" xfId="19987" xr:uid="{6EB6CCF5-4B87-4188-B925-67CAEE51B5C6}"/>
    <cellStyle name="40% - Accent2 4 2 11 3 2" xfId="19988" xr:uid="{ED96BD57-4FA4-40CC-8B46-47F0B2A097E1}"/>
    <cellStyle name="40% - Accent2 4 2 11 3 2 2" xfId="19989" xr:uid="{72528A91-BFAD-4C0E-911B-D93CE42871D2}"/>
    <cellStyle name="40% - Accent2 4 2 11 3 3" xfId="19990" xr:uid="{E4F70CD6-06FB-4D1A-A1A9-173F0BC48B7A}"/>
    <cellStyle name="40% - Accent2 4 2 11 4" xfId="19991" xr:uid="{43ECAEAB-BC86-4C93-AEFA-EB3717A3BBCC}"/>
    <cellStyle name="40% - Accent2 4 2 11 4 2" xfId="19992" xr:uid="{7B631001-647E-4F8E-8588-617ED3DDC80C}"/>
    <cellStyle name="40% - Accent2 4 2 11 5" xfId="19993" xr:uid="{32AF54F8-D7AC-4049-91C3-0F6248F429CF}"/>
    <cellStyle name="40% - Accent2 4 2 12" xfId="19994" xr:uid="{86930051-6140-4981-9252-EBE0ED4FF337}"/>
    <cellStyle name="40% - Accent2 4 2 12 2" xfId="19995" xr:uid="{9701F792-E49B-4BD2-AB75-F984ED71664D}"/>
    <cellStyle name="40% - Accent2 4 2 12 2 2" xfId="19996" xr:uid="{1B08F6D5-638B-47DE-9B92-7A9780E4F654}"/>
    <cellStyle name="40% - Accent2 4 2 12 2 2 2" xfId="19997" xr:uid="{E0E24DA7-13CD-4D25-AC59-5D0151FD57F4}"/>
    <cellStyle name="40% - Accent2 4 2 12 2 3" xfId="19998" xr:uid="{A69F25B4-F888-4175-B989-EA5E4B1A6C21}"/>
    <cellStyle name="40% - Accent2 4 2 12 3" xfId="19999" xr:uid="{1CDDBA45-8676-445B-AE1D-590261D12FAE}"/>
    <cellStyle name="40% - Accent2 4 2 12 3 2" xfId="20000" xr:uid="{34E75B7A-935C-42F8-87C6-0611BD245D3A}"/>
    <cellStyle name="40% - Accent2 4 2 12 4" xfId="20001" xr:uid="{D23DE5C3-2ED6-4E36-8D73-0259477348D9}"/>
    <cellStyle name="40% - Accent2 4 2 13" xfId="20002" xr:uid="{FB4B0FBB-930A-4E09-A4F2-930F1FF5C15C}"/>
    <cellStyle name="40% - Accent2 4 2 13 2" xfId="20003" xr:uid="{7BE1BBE2-D6CF-48F3-86EE-DBAA9663A90B}"/>
    <cellStyle name="40% - Accent2 4 2 13 2 2" xfId="20004" xr:uid="{2FB949BE-B9AA-4850-9A07-187B5CE7C589}"/>
    <cellStyle name="40% - Accent2 4 2 13 3" xfId="20005" xr:uid="{CB0F4A0B-2BAC-4B21-A14D-9A9FCA4EF7F4}"/>
    <cellStyle name="40% - Accent2 4 2 14" xfId="20006" xr:uid="{2CF73CC3-E310-49DC-8F7A-DAA15D2B3FB0}"/>
    <cellStyle name="40% - Accent2 4 2 14 2" xfId="20007" xr:uid="{F019ABF9-0303-4F1B-8F45-14E7FB81CA69}"/>
    <cellStyle name="40% - Accent2 4 2 15" xfId="20008" xr:uid="{9402CE3D-A78E-4A36-B51A-EAC50B552393}"/>
    <cellStyle name="40% - Accent2 4 2 15 2" xfId="20009" xr:uid="{EAB3E2BC-DB6E-4A69-8D9B-41D26D65B8F5}"/>
    <cellStyle name="40% - Accent2 4 2 16" xfId="20010" xr:uid="{BEF03029-0DDB-4CDC-B38D-B616ABB1385B}"/>
    <cellStyle name="40% - Accent2 4 2 17" xfId="20011" xr:uid="{DE6C3E60-6CC0-4F14-A71A-7297A486B73B}"/>
    <cellStyle name="40% - Accent2 4 2 2" xfId="20012" xr:uid="{34D76F61-0A61-488D-A66F-A4A167FE4B89}"/>
    <cellStyle name="40% - Accent2 4 2 2 10" xfId="20013" xr:uid="{82566830-BE04-4031-A6D0-A0E52DEEC20C}"/>
    <cellStyle name="40% - Accent2 4 2 2 2" xfId="20014" xr:uid="{53F4B694-8315-40E9-92C7-71DF594FC578}"/>
    <cellStyle name="40% - Accent2 4 2 2 2 2" xfId="20015" xr:uid="{F36745D4-A899-4A7F-AC94-F43DF4DED552}"/>
    <cellStyle name="40% - Accent2 4 2 2 2 2 2" xfId="20016" xr:uid="{53B7D316-8E29-49D2-BC27-93D042EEDA53}"/>
    <cellStyle name="40% - Accent2 4 2 2 2 2 2 2" xfId="20017" xr:uid="{1D051DFD-412D-4BE1-8BDF-52C194500DA0}"/>
    <cellStyle name="40% - Accent2 4 2 2 2 2 2 2 2" xfId="20018" xr:uid="{5182E325-835F-4BCB-9CCB-5DC1F4EA7B85}"/>
    <cellStyle name="40% - Accent2 4 2 2 2 2 2 2 2 2" xfId="20019" xr:uid="{7C2566E3-15C1-491B-A2A6-113E4BB9F388}"/>
    <cellStyle name="40% - Accent2 4 2 2 2 2 2 2 3" xfId="20020" xr:uid="{19F44158-4ABB-4675-817E-67FEF89E1ECC}"/>
    <cellStyle name="40% - Accent2 4 2 2 2 2 2 3" xfId="20021" xr:uid="{61931484-2876-4660-AE0A-3EFBC12FA3C3}"/>
    <cellStyle name="40% - Accent2 4 2 2 2 2 2 3 2" xfId="20022" xr:uid="{39BCC0DF-40ED-4837-9337-945FAE3252B5}"/>
    <cellStyle name="40% - Accent2 4 2 2 2 2 2 4" xfId="20023" xr:uid="{D5B94003-553F-47B8-82EA-84CDF8BE851E}"/>
    <cellStyle name="40% - Accent2 4 2 2 2 2 2 4 2" xfId="20024" xr:uid="{62E16711-02E9-4642-BFDF-E6807BC98B2F}"/>
    <cellStyle name="40% - Accent2 4 2 2 2 2 2 5" xfId="20025" xr:uid="{71238D21-EDCA-4F10-A3F7-AC38561DDDA1}"/>
    <cellStyle name="40% - Accent2 4 2 2 2 2 2 6" xfId="20026" xr:uid="{A467A16D-6FAE-4DC0-B94F-FB8E655D151D}"/>
    <cellStyle name="40% - Accent2 4 2 2 2 2 3" xfId="20027" xr:uid="{BB553556-1939-4DDF-913B-9EB380991764}"/>
    <cellStyle name="40% - Accent2 4 2 2 2 2 3 2" xfId="20028" xr:uid="{3E4CE8A7-18B4-455E-BC07-A79401F249D1}"/>
    <cellStyle name="40% - Accent2 4 2 2 2 2 3 2 2" xfId="20029" xr:uid="{40E79EF0-94C3-4C92-8AA8-1787B2BFA4B2}"/>
    <cellStyle name="40% - Accent2 4 2 2 2 2 3 3" xfId="20030" xr:uid="{3DF7298E-1A81-434B-81CD-8B329E69CA7A}"/>
    <cellStyle name="40% - Accent2 4 2 2 2 2 4" xfId="20031" xr:uid="{415D1D29-4A85-4955-BC14-B10127C60E54}"/>
    <cellStyle name="40% - Accent2 4 2 2 2 2 4 2" xfId="20032" xr:uid="{504DE960-631E-4908-883F-3CA70A88F57C}"/>
    <cellStyle name="40% - Accent2 4 2 2 2 2 5" xfId="20033" xr:uid="{D9870C23-02E5-43DE-9E2F-1F0B663DD8DF}"/>
    <cellStyle name="40% - Accent2 4 2 2 2 2 5 2" xfId="20034" xr:uid="{70C55E3A-2D94-4AE7-85B0-B744B399FCE7}"/>
    <cellStyle name="40% - Accent2 4 2 2 2 2 6" xfId="20035" xr:uid="{CA2EFD2B-E71C-4226-9D55-60ECCEA2F4E2}"/>
    <cellStyle name="40% - Accent2 4 2 2 2 2 7" xfId="20036" xr:uid="{3B615DA9-2F47-4039-A920-BCE8CA34BB81}"/>
    <cellStyle name="40% - Accent2 4 2 2 2 3" xfId="20037" xr:uid="{7B344138-F6AC-4C47-AFB1-4F3CCDD5C91E}"/>
    <cellStyle name="40% - Accent2 4 2 2 2 3 2" xfId="20038" xr:uid="{D63509BF-14FD-4612-BA2B-4E4B56E5A6DE}"/>
    <cellStyle name="40% - Accent2 4 2 2 2 3 2 2" xfId="20039" xr:uid="{F4A22D7D-F130-45E3-9507-BCF3BC3C92EC}"/>
    <cellStyle name="40% - Accent2 4 2 2 2 3 2 2 2" xfId="20040" xr:uid="{B149A9AA-7955-45D5-8819-D2C3A7D0EC38}"/>
    <cellStyle name="40% - Accent2 4 2 2 2 3 2 3" xfId="20041" xr:uid="{C4A9D79C-F3AB-46C9-92AB-6C4B7BB2D3AC}"/>
    <cellStyle name="40% - Accent2 4 2 2 2 3 3" xfId="20042" xr:uid="{7F9E8E3F-EE60-410B-AB53-9B8501FAD01F}"/>
    <cellStyle name="40% - Accent2 4 2 2 2 3 3 2" xfId="20043" xr:uid="{DECCE0DE-6DF4-45B0-9060-10D675F079CB}"/>
    <cellStyle name="40% - Accent2 4 2 2 2 3 4" xfId="20044" xr:uid="{FBB67A41-A474-408B-B4DE-FAB2109AEEC1}"/>
    <cellStyle name="40% - Accent2 4 2 2 2 3 4 2" xfId="20045" xr:uid="{B6E832CE-F129-473C-B83E-F96C146AECC2}"/>
    <cellStyle name="40% - Accent2 4 2 2 2 3 5" xfId="20046" xr:uid="{F7F4996E-B7E1-4D8E-A7E9-EAAAB1C6EAB0}"/>
    <cellStyle name="40% - Accent2 4 2 2 2 3 6" xfId="20047" xr:uid="{761B2D91-BD13-47AB-940D-92E8E871AFC9}"/>
    <cellStyle name="40% - Accent2 4 2 2 2 4" xfId="20048" xr:uid="{3F227789-643E-4F29-AA64-F2E9C07A17AC}"/>
    <cellStyle name="40% - Accent2 4 2 2 2 4 2" xfId="20049" xr:uid="{FC08AB1C-89B8-4520-9E9F-A45161AA10BB}"/>
    <cellStyle name="40% - Accent2 4 2 2 2 4 2 2" xfId="20050" xr:uid="{526A0010-C900-47A2-ACA1-74D6FB5F246E}"/>
    <cellStyle name="40% - Accent2 4 2 2 2 4 3" xfId="20051" xr:uid="{5FCCACED-42FD-4C21-AD2F-507FD1CCDEFE}"/>
    <cellStyle name="40% - Accent2 4 2 2 2 5" xfId="20052" xr:uid="{74C6710C-9510-45BA-BE24-9ED1A4E4C20D}"/>
    <cellStyle name="40% - Accent2 4 2 2 2 5 2" xfId="20053" xr:uid="{1FAE70A4-95F3-463D-817C-C9F55725761F}"/>
    <cellStyle name="40% - Accent2 4 2 2 2 6" xfId="20054" xr:uid="{4B6DF69D-540A-40EF-84BB-0491FE0E22CA}"/>
    <cellStyle name="40% - Accent2 4 2 2 2 6 2" xfId="20055" xr:uid="{1727B94B-DD57-43E9-B67C-B305560C2649}"/>
    <cellStyle name="40% - Accent2 4 2 2 2 7" xfId="20056" xr:uid="{BACDFF90-146B-414B-98AA-B7593092B4EB}"/>
    <cellStyle name="40% - Accent2 4 2 2 2 8" xfId="20057" xr:uid="{617068FC-712C-4090-B396-FCE28C9915CC}"/>
    <cellStyle name="40% - Accent2 4 2 2 3" xfId="20058" xr:uid="{BFA6D553-7BA1-4617-A675-07E74677ED6C}"/>
    <cellStyle name="40% - Accent2 4 2 2 3 2" xfId="20059" xr:uid="{50BD0E22-B0A6-4487-822D-4EB62E81BC05}"/>
    <cellStyle name="40% - Accent2 4 2 2 3 2 2" xfId="20060" xr:uid="{E2EF3A55-C63F-4B18-8195-5BD94ACE3C30}"/>
    <cellStyle name="40% - Accent2 4 2 2 3 2 2 2" xfId="20061" xr:uid="{6D15E953-2042-40B5-8392-C0F734365D3D}"/>
    <cellStyle name="40% - Accent2 4 2 2 3 2 2 2 2" xfId="20062" xr:uid="{5E235CEB-C738-4A35-B2A1-9A8540E8EAEA}"/>
    <cellStyle name="40% - Accent2 4 2 2 3 2 2 3" xfId="20063" xr:uid="{2888AB44-285B-44B3-9890-F48985A90BB0}"/>
    <cellStyle name="40% - Accent2 4 2 2 3 2 3" xfId="20064" xr:uid="{AB52AA67-1222-45DD-A1B6-ACB54DC18BEF}"/>
    <cellStyle name="40% - Accent2 4 2 2 3 2 3 2" xfId="20065" xr:uid="{737D026B-CA69-4C5E-BE15-7C4497135C25}"/>
    <cellStyle name="40% - Accent2 4 2 2 3 2 4" xfId="20066" xr:uid="{4A76D361-2A3A-4133-9A59-AB2CD9381E33}"/>
    <cellStyle name="40% - Accent2 4 2 2 3 2 4 2" xfId="20067" xr:uid="{62C1E374-1B0D-41E9-9744-0D0644ACCFFA}"/>
    <cellStyle name="40% - Accent2 4 2 2 3 2 5" xfId="20068" xr:uid="{EC298312-33B5-45FA-8A70-44A6077D9436}"/>
    <cellStyle name="40% - Accent2 4 2 2 3 2 6" xfId="20069" xr:uid="{4C140BB3-CCC1-44BE-8B26-3CADBAE57B79}"/>
    <cellStyle name="40% - Accent2 4 2 2 3 3" xfId="20070" xr:uid="{C25E9C27-FAA4-4F95-9D1D-DF945FE28385}"/>
    <cellStyle name="40% - Accent2 4 2 2 3 3 2" xfId="20071" xr:uid="{CDC8397B-978A-426C-B5D6-788661E7D13C}"/>
    <cellStyle name="40% - Accent2 4 2 2 3 3 2 2" xfId="20072" xr:uid="{FC2BCCD1-0A7C-432F-A433-0BA8565B345B}"/>
    <cellStyle name="40% - Accent2 4 2 2 3 3 3" xfId="20073" xr:uid="{76AAA945-C334-4185-B6F3-25D78B8464BE}"/>
    <cellStyle name="40% - Accent2 4 2 2 3 4" xfId="20074" xr:uid="{5AE1E975-DEAC-4232-8B59-C1BC7B92C9F5}"/>
    <cellStyle name="40% - Accent2 4 2 2 3 4 2" xfId="20075" xr:uid="{661CA688-1D4E-4D7B-9521-36F1EF7D2FCD}"/>
    <cellStyle name="40% - Accent2 4 2 2 3 5" xfId="20076" xr:uid="{6809A528-8946-401D-B944-5FB09998A3E4}"/>
    <cellStyle name="40% - Accent2 4 2 2 3 5 2" xfId="20077" xr:uid="{DF0710C9-3738-4F79-880D-2D5E9E596A1A}"/>
    <cellStyle name="40% - Accent2 4 2 2 3 6" xfId="20078" xr:uid="{51C5993F-A437-4966-8D39-673070990335}"/>
    <cellStyle name="40% - Accent2 4 2 2 3 7" xfId="20079" xr:uid="{60094CBF-5213-458A-9622-4A3B0A0D9285}"/>
    <cellStyle name="40% - Accent2 4 2 2 4" xfId="20080" xr:uid="{2A5DB27E-91A6-42A4-A9A0-5B6B2F8C2086}"/>
    <cellStyle name="40% - Accent2 4 2 2 4 2" xfId="20081" xr:uid="{A832A1E8-6D4E-434E-84A5-D1ED786490D5}"/>
    <cellStyle name="40% - Accent2 4 2 2 4 2 2" xfId="20082" xr:uid="{FB725ACD-02DF-4E69-9DB3-52B9E64E361B}"/>
    <cellStyle name="40% - Accent2 4 2 2 4 2 2 2" xfId="20083" xr:uid="{8DEEBDC1-E37A-4C28-92AC-4B403FCB85C2}"/>
    <cellStyle name="40% - Accent2 4 2 2 4 2 2 2 2" xfId="20084" xr:uid="{9CCDB8F5-D002-4566-8E1C-AA14940250D0}"/>
    <cellStyle name="40% - Accent2 4 2 2 4 2 2 3" xfId="20085" xr:uid="{CA302C3B-28FC-4589-8A1E-47706DAB6920}"/>
    <cellStyle name="40% - Accent2 4 2 2 4 2 3" xfId="20086" xr:uid="{020DCE6A-7699-4436-A821-5FE0687BFA0E}"/>
    <cellStyle name="40% - Accent2 4 2 2 4 2 3 2" xfId="20087" xr:uid="{41B52DAE-C374-4A2C-B057-A0DAFD621D91}"/>
    <cellStyle name="40% - Accent2 4 2 2 4 2 4" xfId="20088" xr:uid="{3C17524E-46BD-45C6-AB13-3EFDFFAA55FB}"/>
    <cellStyle name="40% - Accent2 4 2 2 4 3" xfId="20089" xr:uid="{C410FBB5-9E08-44C0-8AF8-998877E9DD95}"/>
    <cellStyle name="40% - Accent2 4 2 2 4 3 2" xfId="20090" xr:uid="{F2617488-9608-4EFC-AD6B-78E091D31F42}"/>
    <cellStyle name="40% - Accent2 4 2 2 4 3 2 2" xfId="20091" xr:uid="{74040744-55E3-40B3-AA94-4D9473340038}"/>
    <cellStyle name="40% - Accent2 4 2 2 4 3 3" xfId="20092" xr:uid="{81DF3A54-D525-48E4-8EE7-9AF8FBD0BACB}"/>
    <cellStyle name="40% - Accent2 4 2 2 4 4" xfId="20093" xr:uid="{EDF7274E-FF8F-4D51-8C7A-F8A7931E916F}"/>
    <cellStyle name="40% - Accent2 4 2 2 4 4 2" xfId="20094" xr:uid="{2B9E8F57-4EF5-4BBA-88B2-C7D5AE5D7B44}"/>
    <cellStyle name="40% - Accent2 4 2 2 4 5" xfId="20095" xr:uid="{A10C3742-67CD-43C5-A68E-A091ACACFA6D}"/>
    <cellStyle name="40% - Accent2 4 2 2 4 5 2" xfId="20096" xr:uid="{63D18A86-37C6-4A67-8A06-DB72CEAE2EAB}"/>
    <cellStyle name="40% - Accent2 4 2 2 4 6" xfId="20097" xr:uid="{9F5A40A8-82C3-47C2-87CD-860E68E0251C}"/>
    <cellStyle name="40% - Accent2 4 2 2 4 7" xfId="20098" xr:uid="{8C7670E9-C752-4F35-B089-C151BD65393F}"/>
    <cellStyle name="40% - Accent2 4 2 2 5" xfId="20099" xr:uid="{A1C93312-3572-470D-BD88-57936B55628A}"/>
    <cellStyle name="40% - Accent2 4 2 2 5 2" xfId="20100" xr:uid="{32E03644-E560-4219-B085-035EBC1606E6}"/>
    <cellStyle name="40% - Accent2 4 2 2 5 2 2" xfId="20101" xr:uid="{74C768CC-4C96-459F-BC81-3DF789DC3726}"/>
    <cellStyle name="40% - Accent2 4 2 2 5 2 2 2" xfId="20102" xr:uid="{85A34030-7D7E-4411-A5DC-06C084B79DA4}"/>
    <cellStyle name="40% - Accent2 4 2 2 5 2 3" xfId="20103" xr:uid="{8CD8EEA0-6EFB-4D86-92CA-9F31DC54B734}"/>
    <cellStyle name="40% - Accent2 4 2 2 5 3" xfId="20104" xr:uid="{986CF783-C750-44AB-8B4D-0C6A72D97F78}"/>
    <cellStyle name="40% - Accent2 4 2 2 5 3 2" xfId="20105" xr:uid="{1450C20D-E501-458D-A309-A130C42D6888}"/>
    <cellStyle name="40% - Accent2 4 2 2 5 4" xfId="20106" xr:uid="{B7A10CF0-20D6-42FF-A777-7A08AE693AFD}"/>
    <cellStyle name="40% - Accent2 4 2 2 6" xfId="20107" xr:uid="{6B125F3D-2F77-45F0-ACA0-B836206FFB14}"/>
    <cellStyle name="40% - Accent2 4 2 2 6 2" xfId="20108" xr:uid="{4962B4E4-31D3-4A42-A2AE-B4FBF0FB1B53}"/>
    <cellStyle name="40% - Accent2 4 2 2 6 2 2" xfId="20109" xr:uid="{CF4C57EB-48A0-430E-9707-A8FCA617E95B}"/>
    <cellStyle name="40% - Accent2 4 2 2 6 3" xfId="20110" xr:uid="{6B36E085-1503-43EC-85AC-608C9D89C3DA}"/>
    <cellStyle name="40% - Accent2 4 2 2 7" xfId="20111" xr:uid="{125330A1-733E-47DF-968A-3AD8AAFD808F}"/>
    <cellStyle name="40% - Accent2 4 2 2 7 2" xfId="20112" xr:uid="{8C92001A-9AB9-45F3-A106-7A941C5DB6C5}"/>
    <cellStyle name="40% - Accent2 4 2 2 8" xfId="20113" xr:uid="{1DA8E9FF-43B4-4710-BB8D-0290B1BCD4C8}"/>
    <cellStyle name="40% - Accent2 4 2 2 8 2" xfId="20114" xr:uid="{7C1684D3-267A-4A22-BDB7-13DC3F26E0B6}"/>
    <cellStyle name="40% - Accent2 4 2 2 9" xfId="20115" xr:uid="{C22ECAA8-0155-4F76-9F0A-8FBC435D05D1}"/>
    <cellStyle name="40% - Accent2 4 2 2_Asset Register (new)" xfId="20116" xr:uid="{25E9DF28-6269-4731-9484-0EC272C116EC}"/>
    <cellStyle name="40% - Accent2 4 2 3" xfId="20117" xr:uid="{D2953808-3634-4057-9FDC-11C21493F5F6}"/>
    <cellStyle name="40% - Accent2 4 2 3 2" xfId="20118" xr:uid="{40550E87-317D-466F-B838-6C7668BA66E3}"/>
    <cellStyle name="40% - Accent2 4 2 3 2 2" xfId="20119" xr:uid="{009FE256-FF96-439E-9F63-37EF5C7F16B1}"/>
    <cellStyle name="40% - Accent2 4 2 3 2 2 2" xfId="20120" xr:uid="{F9E070B2-FED6-41C1-BCC0-DB5CB6F38391}"/>
    <cellStyle name="40% - Accent2 4 2 3 2 2 2 2" xfId="20121" xr:uid="{A1DDF309-CC37-4B55-A3CB-DF42E64C264E}"/>
    <cellStyle name="40% - Accent2 4 2 3 2 2 2 2 2" xfId="20122" xr:uid="{9D97C8B2-52D6-4131-9158-C4F171584DC7}"/>
    <cellStyle name="40% - Accent2 4 2 3 2 2 2 3" xfId="20123" xr:uid="{8177B43E-309E-4582-B9C6-E6265667B7D8}"/>
    <cellStyle name="40% - Accent2 4 2 3 2 2 3" xfId="20124" xr:uid="{CF8744F5-7238-4F47-B67B-B696B0AFDA51}"/>
    <cellStyle name="40% - Accent2 4 2 3 2 2 3 2" xfId="20125" xr:uid="{72F8ABBB-BB77-4929-AC42-BB1DBFF5D53D}"/>
    <cellStyle name="40% - Accent2 4 2 3 2 2 4" xfId="20126" xr:uid="{5155A9AF-9C84-4374-96A8-A3F046791331}"/>
    <cellStyle name="40% - Accent2 4 2 3 2 2 4 2" xfId="20127" xr:uid="{1E6B4BC7-F022-460C-9FB9-2AF89EB0A46A}"/>
    <cellStyle name="40% - Accent2 4 2 3 2 2 5" xfId="20128" xr:uid="{07DAF967-8A29-475A-97A8-E94D9B672ABA}"/>
    <cellStyle name="40% - Accent2 4 2 3 2 2 6" xfId="20129" xr:uid="{555B6FD1-BADE-4B8F-8F9C-17A9B05C2BF2}"/>
    <cellStyle name="40% - Accent2 4 2 3 2 3" xfId="20130" xr:uid="{BFAB6581-C94A-48C0-9541-126C55C3A832}"/>
    <cellStyle name="40% - Accent2 4 2 3 2 3 2" xfId="20131" xr:uid="{ABEA976B-CB8D-45F6-A75F-5CFE3C765284}"/>
    <cellStyle name="40% - Accent2 4 2 3 2 3 2 2" xfId="20132" xr:uid="{33C7668E-5C4D-4916-8BD8-1845315748BE}"/>
    <cellStyle name="40% - Accent2 4 2 3 2 3 3" xfId="20133" xr:uid="{995F498A-3DA9-4252-8387-583C14506E61}"/>
    <cellStyle name="40% - Accent2 4 2 3 2 4" xfId="20134" xr:uid="{6CD0EC8F-13A6-4F79-9BE4-4154E4F3C070}"/>
    <cellStyle name="40% - Accent2 4 2 3 2 4 2" xfId="20135" xr:uid="{E4D53546-74D3-498B-92AC-D323254387BE}"/>
    <cellStyle name="40% - Accent2 4 2 3 2 5" xfId="20136" xr:uid="{9E041CAB-6F42-44C7-A56B-C7FEA0E462B8}"/>
    <cellStyle name="40% - Accent2 4 2 3 2 5 2" xfId="20137" xr:uid="{697C28EB-8B1F-4711-9B77-C67A101FC659}"/>
    <cellStyle name="40% - Accent2 4 2 3 2 6" xfId="20138" xr:uid="{F5C923FD-26B7-43F4-AF78-4A590616D6A1}"/>
    <cellStyle name="40% - Accent2 4 2 3 2 7" xfId="20139" xr:uid="{88F5C378-3F69-47BF-B050-5B9ED02B625D}"/>
    <cellStyle name="40% - Accent2 4 2 3 3" xfId="20140" xr:uid="{68069186-1157-4D6E-92F2-277FFE4A4BAE}"/>
    <cellStyle name="40% - Accent2 4 2 3 3 2" xfId="20141" xr:uid="{697622CB-5046-438D-859F-1A05A21F171D}"/>
    <cellStyle name="40% - Accent2 4 2 3 3 2 2" xfId="20142" xr:uid="{87C211D9-EE51-42EA-94B6-40A4BF9FAE81}"/>
    <cellStyle name="40% - Accent2 4 2 3 3 2 2 2" xfId="20143" xr:uid="{4AC3F9A2-97EE-4ED6-A445-57ACF2F59C1C}"/>
    <cellStyle name="40% - Accent2 4 2 3 3 2 3" xfId="20144" xr:uid="{71D06CA5-63F5-4316-9E4B-FA554DE3C07F}"/>
    <cellStyle name="40% - Accent2 4 2 3 3 3" xfId="20145" xr:uid="{0991363A-B0BD-434A-BB36-C52D534295BF}"/>
    <cellStyle name="40% - Accent2 4 2 3 3 3 2" xfId="20146" xr:uid="{D2842B2C-7763-4D76-910B-C991AAD59160}"/>
    <cellStyle name="40% - Accent2 4 2 3 3 4" xfId="20147" xr:uid="{1386818E-C8D6-4EA0-B1C3-78B20173E714}"/>
    <cellStyle name="40% - Accent2 4 2 3 3 4 2" xfId="20148" xr:uid="{6AC9331A-794A-457E-B080-4C3EDF78FE8B}"/>
    <cellStyle name="40% - Accent2 4 2 3 3 5" xfId="20149" xr:uid="{7C07BD4D-4D1E-4486-8006-87571821C176}"/>
    <cellStyle name="40% - Accent2 4 2 3 3 6" xfId="20150" xr:uid="{E3E552BB-6149-4EDB-93F5-9A6D02562397}"/>
    <cellStyle name="40% - Accent2 4 2 3 4" xfId="20151" xr:uid="{DDA2FEE0-1105-4734-8930-EC581E1A1052}"/>
    <cellStyle name="40% - Accent2 4 2 3 4 2" xfId="20152" xr:uid="{5ABDA389-86D3-4572-AF31-102B911D91F7}"/>
    <cellStyle name="40% - Accent2 4 2 3 4 2 2" xfId="20153" xr:uid="{8CEDB395-AF2E-4FEB-876A-5EC88F1BA96F}"/>
    <cellStyle name="40% - Accent2 4 2 3 4 3" xfId="20154" xr:uid="{61C79F53-E6BE-4327-B43A-E33B3C17B3BD}"/>
    <cellStyle name="40% - Accent2 4 2 3 5" xfId="20155" xr:uid="{BA455617-3991-4188-B904-5C183A33CBA2}"/>
    <cellStyle name="40% - Accent2 4 2 3 5 2" xfId="20156" xr:uid="{78FE85F9-03B4-475B-8D19-57F105842747}"/>
    <cellStyle name="40% - Accent2 4 2 3 6" xfId="20157" xr:uid="{70278C60-CAC7-434B-8209-59700098AF83}"/>
    <cellStyle name="40% - Accent2 4 2 3 6 2" xfId="20158" xr:uid="{3A895394-0CA2-466D-87CB-D47C1EA2FE28}"/>
    <cellStyle name="40% - Accent2 4 2 3 7" xfId="20159" xr:uid="{1E11BE7D-A430-4B60-97E6-0785695F5480}"/>
    <cellStyle name="40% - Accent2 4 2 3 8" xfId="20160" xr:uid="{C2B4DC37-FA4B-44AD-84D7-27158B01DCFB}"/>
    <cellStyle name="40% - Accent2 4 2 4" xfId="20161" xr:uid="{1D1FD457-B857-4AFB-ADD3-EC6392299A43}"/>
    <cellStyle name="40% - Accent2 4 2 4 2" xfId="20162" xr:uid="{923CBC51-6C26-470A-81A0-73A3E9EA5167}"/>
    <cellStyle name="40% - Accent2 4 2 4 2 2" xfId="20163" xr:uid="{517A125F-A003-4B0B-A939-A98CACA64E88}"/>
    <cellStyle name="40% - Accent2 4 2 4 2 2 2" xfId="20164" xr:uid="{CC3CBF33-9758-4534-81F3-1D8C6F2821EA}"/>
    <cellStyle name="40% - Accent2 4 2 4 2 2 2 2" xfId="20165" xr:uid="{A5502984-CFEA-4517-A28F-CF04793B964A}"/>
    <cellStyle name="40% - Accent2 4 2 4 2 2 3" xfId="20166" xr:uid="{6148CB71-C097-4680-A94D-CA9AEE8B8E13}"/>
    <cellStyle name="40% - Accent2 4 2 4 2 3" xfId="20167" xr:uid="{252B1D2C-6D71-4AD7-8542-90C71A06DA84}"/>
    <cellStyle name="40% - Accent2 4 2 4 2 3 2" xfId="20168" xr:uid="{2F07F3A0-2A9C-468A-A37B-96504764004D}"/>
    <cellStyle name="40% - Accent2 4 2 4 2 4" xfId="20169" xr:uid="{10E7C2F1-13D8-42DA-A41A-C58F9A1482F1}"/>
    <cellStyle name="40% - Accent2 4 2 4 2 4 2" xfId="20170" xr:uid="{26D20917-27D5-419A-BE39-7A9E373D49B1}"/>
    <cellStyle name="40% - Accent2 4 2 4 2 5" xfId="20171" xr:uid="{BD3E3023-AF8C-406E-AD17-A40DAA5E83AC}"/>
    <cellStyle name="40% - Accent2 4 2 4 2 6" xfId="20172" xr:uid="{4B26C448-838D-45EA-A5A6-B616FDC54DDF}"/>
    <cellStyle name="40% - Accent2 4 2 4 3" xfId="20173" xr:uid="{5071A14A-59ED-40F8-A8B1-244675DA7A97}"/>
    <cellStyle name="40% - Accent2 4 2 4 3 2" xfId="20174" xr:uid="{0EA1F82C-0D37-4B05-95E6-E765C3A62E29}"/>
    <cellStyle name="40% - Accent2 4 2 4 3 2 2" xfId="20175" xr:uid="{8E7EEAA9-AAF4-4B17-9013-1F12F602FBCB}"/>
    <cellStyle name="40% - Accent2 4 2 4 3 3" xfId="20176" xr:uid="{EE65269F-7FE6-4E27-B1EC-24903D4032D0}"/>
    <cellStyle name="40% - Accent2 4 2 4 4" xfId="20177" xr:uid="{5AB91C99-9447-4EAA-8859-9CEE6A8E43F5}"/>
    <cellStyle name="40% - Accent2 4 2 4 4 2" xfId="20178" xr:uid="{73EB078E-6BA9-4FAD-A9B3-C2FFCEC37A45}"/>
    <cellStyle name="40% - Accent2 4 2 4 5" xfId="20179" xr:uid="{5379A1E9-2CA9-4EAF-9FAF-6F2D90A0A435}"/>
    <cellStyle name="40% - Accent2 4 2 4 5 2" xfId="20180" xr:uid="{7B7522BE-0D04-44DB-A4C6-8382414BB940}"/>
    <cellStyle name="40% - Accent2 4 2 4 6" xfId="20181" xr:uid="{BC8D0823-A717-4C2C-98F3-CEED8EF5C9FF}"/>
    <cellStyle name="40% - Accent2 4 2 4 7" xfId="20182" xr:uid="{58D1A95A-7313-4EFA-AE90-3B302D92940C}"/>
    <cellStyle name="40% - Accent2 4 2 5" xfId="20183" xr:uid="{5739CA87-E56B-42AB-BBB0-1BEF63B607FA}"/>
    <cellStyle name="40% - Accent2 4 2 5 2" xfId="20184" xr:uid="{237EE0C2-A285-40C5-BBAC-2CC2AE6ABF46}"/>
    <cellStyle name="40% - Accent2 4 2 5 2 2" xfId="20185" xr:uid="{FC5C419F-E32F-487E-A61B-72926B71F2A8}"/>
    <cellStyle name="40% - Accent2 4 2 5 2 2 2" xfId="20186" xr:uid="{C297B2D3-2FCF-419E-81F6-853ADC802031}"/>
    <cellStyle name="40% - Accent2 4 2 5 2 2 2 2" xfId="20187" xr:uid="{33839D9D-07E5-44C3-86C2-5EE58F17E5B6}"/>
    <cellStyle name="40% - Accent2 4 2 5 2 2 3" xfId="20188" xr:uid="{BB149A22-C1F4-48E7-91DB-A8701ECB6939}"/>
    <cellStyle name="40% - Accent2 4 2 5 2 3" xfId="20189" xr:uid="{5F72CF60-1D21-44C2-BFD2-C49ADCB649A6}"/>
    <cellStyle name="40% - Accent2 4 2 5 2 3 2" xfId="20190" xr:uid="{54796D0C-9C72-48A9-9DDF-8EA7F577CE15}"/>
    <cellStyle name="40% - Accent2 4 2 5 2 4" xfId="20191" xr:uid="{65A97929-4943-4989-85AA-BE2F9EDEF786}"/>
    <cellStyle name="40% - Accent2 4 2 5 3" xfId="20192" xr:uid="{9EC7ADBF-6159-45AB-9E5F-0908880E3E55}"/>
    <cellStyle name="40% - Accent2 4 2 5 3 2" xfId="20193" xr:uid="{3C6105BE-AB5F-4162-B24F-D71A40070B9F}"/>
    <cellStyle name="40% - Accent2 4 2 5 3 2 2" xfId="20194" xr:uid="{035E697F-9421-4DC8-9E85-FA1DE92B6370}"/>
    <cellStyle name="40% - Accent2 4 2 5 3 3" xfId="20195" xr:uid="{CBB1BFFC-C7A0-468E-914D-E78440A34C50}"/>
    <cellStyle name="40% - Accent2 4 2 5 4" xfId="20196" xr:uid="{1F13D2C1-16F5-40A6-95F5-A2757F2BBEDC}"/>
    <cellStyle name="40% - Accent2 4 2 5 4 2" xfId="20197" xr:uid="{790299B5-F7AE-4370-B5FB-EAA23A4CED5F}"/>
    <cellStyle name="40% - Accent2 4 2 5 5" xfId="20198" xr:uid="{83F24B46-5BA8-4AF2-BC63-C77288D2A77D}"/>
    <cellStyle name="40% - Accent2 4 2 5 5 2" xfId="20199" xr:uid="{9CF046B5-BE36-4CED-90B6-698C2F257162}"/>
    <cellStyle name="40% - Accent2 4 2 5 6" xfId="20200" xr:uid="{23D14C82-9A51-40F1-8C3A-15376005D93F}"/>
    <cellStyle name="40% - Accent2 4 2 5 7" xfId="20201" xr:uid="{32BE05B2-2642-4738-B8E4-2EF03789D658}"/>
    <cellStyle name="40% - Accent2 4 2 6" xfId="20202" xr:uid="{73F1BE2C-B5EA-47FB-BB66-C1021B620EA9}"/>
    <cellStyle name="40% - Accent2 4 2 6 2" xfId="20203" xr:uid="{1F8AB3C0-F7DE-4108-9A32-081B9D20663C}"/>
    <cellStyle name="40% - Accent2 4 2 6 2 2" xfId="20204" xr:uid="{0CB7E65F-9D10-4ED8-9147-17AA72218481}"/>
    <cellStyle name="40% - Accent2 4 2 6 2 2 2" xfId="20205" xr:uid="{0E07FF9A-6218-4ADD-80CD-0ECF4ECA814B}"/>
    <cellStyle name="40% - Accent2 4 2 6 2 2 2 2" xfId="20206" xr:uid="{0B34801F-70F5-4E65-AF23-52E0E563CB47}"/>
    <cellStyle name="40% - Accent2 4 2 6 2 2 3" xfId="20207" xr:uid="{578221FE-1A24-44F2-83D0-422581F4AEE5}"/>
    <cellStyle name="40% - Accent2 4 2 6 2 3" xfId="20208" xr:uid="{6F1D33A8-C546-4A9B-99C6-4DE40EDD335A}"/>
    <cellStyle name="40% - Accent2 4 2 6 2 3 2" xfId="20209" xr:uid="{032C197C-E8CE-47F5-8338-8B099AE64D98}"/>
    <cellStyle name="40% - Accent2 4 2 6 2 4" xfId="20210" xr:uid="{7D76C4EB-04FC-49CD-B18C-5B0B4F3DCE5B}"/>
    <cellStyle name="40% - Accent2 4 2 6 3" xfId="20211" xr:uid="{6775ABA1-79FD-4462-BF3B-0F9B98A80C14}"/>
    <cellStyle name="40% - Accent2 4 2 6 3 2" xfId="20212" xr:uid="{C5FC66BB-8647-4050-9B8A-704C2D796D35}"/>
    <cellStyle name="40% - Accent2 4 2 6 3 2 2" xfId="20213" xr:uid="{734446CC-B39E-46FF-BF75-4B4349F9AFDB}"/>
    <cellStyle name="40% - Accent2 4 2 6 3 3" xfId="20214" xr:uid="{CAAF71BB-71C8-4630-96C9-2AB99E4EBC55}"/>
    <cellStyle name="40% - Accent2 4 2 6 4" xfId="20215" xr:uid="{E60290B5-E1BC-4D95-92B2-8EED6D44FE2B}"/>
    <cellStyle name="40% - Accent2 4 2 6 4 2" xfId="20216" xr:uid="{935E3380-D76A-4797-BE64-1123C50ED0A5}"/>
    <cellStyle name="40% - Accent2 4 2 6 5" xfId="20217" xr:uid="{A9728840-6B31-4CC6-A359-2451ECB7968E}"/>
    <cellStyle name="40% - Accent2 4 2 7" xfId="20218" xr:uid="{093EDA72-74E9-4386-8938-9EA4422E9753}"/>
    <cellStyle name="40% - Accent2 4 2 7 2" xfId="20219" xr:uid="{998AA237-12DC-42EA-BB38-5494C759EDA9}"/>
    <cellStyle name="40% - Accent2 4 2 7 2 2" xfId="20220" xr:uid="{AD8EE494-50DA-4768-A829-0C3D60A8D2FA}"/>
    <cellStyle name="40% - Accent2 4 2 7 2 2 2" xfId="20221" xr:uid="{25A9C625-22A6-4F8A-83AF-43DE3C883B7C}"/>
    <cellStyle name="40% - Accent2 4 2 7 2 2 2 2" xfId="20222" xr:uid="{5B465348-8423-4820-8772-2FF065C44FEE}"/>
    <cellStyle name="40% - Accent2 4 2 7 2 2 3" xfId="20223" xr:uid="{9B22AC59-AE06-4649-B921-2CA64E8B06D3}"/>
    <cellStyle name="40% - Accent2 4 2 7 2 3" xfId="20224" xr:uid="{C349756F-F85E-41E5-B2FA-C6D16B29844A}"/>
    <cellStyle name="40% - Accent2 4 2 7 2 3 2" xfId="20225" xr:uid="{5EC1AFD6-4D8D-4367-ABED-9EF875D07C1D}"/>
    <cellStyle name="40% - Accent2 4 2 7 2 4" xfId="20226" xr:uid="{9771F760-93A4-41FE-B53C-ED8F89E3442E}"/>
    <cellStyle name="40% - Accent2 4 2 7 3" xfId="20227" xr:uid="{DE19BE19-CCFB-47FA-AA21-51B0B4CEBFF2}"/>
    <cellStyle name="40% - Accent2 4 2 7 3 2" xfId="20228" xr:uid="{F7A9A3B1-265B-4364-BC8E-481377016A47}"/>
    <cellStyle name="40% - Accent2 4 2 7 3 2 2" xfId="20229" xr:uid="{6F4F1A0A-8E0A-4B44-ADEB-309CD1BA0AE0}"/>
    <cellStyle name="40% - Accent2 4 2 7 3 3" xfId="20230" xr:uid="{3F341331-4671-4809-886B-14CE19068AB7}"/>
    <cellStyle name="40% - Accent2 4 2 7 4" xfId="20231" xr:uid="{7EE1D5FE-58DB-49AD-97C7-5E1E6BB90513}"/>
    <cellStyle name="40% - Accent2 4 2 7 4 2" xfId="20232" xr:uid="{C8D0925B-A2CB-49C8-A26D-4200C73282C1}"/>
    <cellStyle name="40% - Accent2 4 2 7 5" xfId="20233" xr:uid="{9A76778F-A40A-4B25-A4FE-1BBDC8D286EF}"/>
    <cellStyle name="40% - Accent2 4 2 8" xfId="20234" xr:uid="{553DA54A-03AD-437E-BCA4-581A01CF98B4}"/>
    <cellStyle name="40% - Accent2 4 2 8 2" xfId="20235" xr:uid="{C3553B69-ED43-4793-8345-EE5B2BACB394}"/>
    <cellStyle name="40% - Accent2 4 2 8 2 2" xfId="20236" xr:uid="{902380EF-B7E6-48DF-991F-A6905FEDDD45}"/>
    <cellStyle name="40% - Accent2 4 2 8 2 2 2" xfId="20237" xr:uid="{944DECE6-1EFD-4EFB-98E8-C67D382F9B88}"/>
    <cellStyle name="40% - Accent2 4 2 8 2 2 2 2" xfId="20238" xr:uid="{3CF1AEF4-A036-48EE-8C09-E0A29C6C922E}"/>
    <cellStyle name="40% - Accent2 4 2 8 2 2 3" xfId="20239" xr:uid="{953C8235-FDAA-499B-A828-680F84F99E9A}"/>
    <cellStyle name="40% - Accent2 4 2 8 2 3" xfId="20240" xr:uid="{B9106142-D85B-4B41-9547-F6C997335AC5}"/>
    <cellStyle name="40% - Accent2 4 2 8 2 3 2" xfId="20241" xr:uid="{7B353CEB-AC46-4F3F-9453-255A263F6AF2}"/>
    <cellStyle name="40% - Accent2 4 2 8 2 4" xfId="20242" xr:uid="{3386F77F-71EE-4566-9C21-7989EA61586A}"/>
    <cellStyle name="40% - Accent2 4 2 8 3" xfId="20243" xr:uid="{DCA84C29-BC82-49D0-B195-49D34BD346EE}"/>
    <cellStyle name="40% - Accent2 4 2 8 3 2" xfId="20244" xr:uid="{9002994E-0649-4E8E-A5B6-9AD714839D62}"/>
    <cellStyle name="40% - Accent2 4 2 8 3 2 2" xfId="20245" xr:uid="{116CBDEC-73F0-4352-AF50-7A42F8F507DC}"/>
    <cellStyle name="40% - Accent2 4 2 8 3 3" xfId="20246" xr:uid="{C0215888-A0F3-4EA5-84DE-F51EC2DBF3D3}"/>
    <cellStyle name="40% - Accent2 4 2 8 4" xfId="20247" xr:uid="{229ED00A-D5B5-4CC6-9120-FAEABAB13B4B}"/>
    <cellStyle name="40% - Accent2 4 2 8 4 2" xfId="20248" xr:uid="{20425D6E-66E5-443C-9032-19C0FBBDFB95}"/>
    <cellStyle name="40% - Accent2 4 2 8 5" xfId="20249" xr:uid="{1CB99B76-7248-4A6B-8C05-100319A9F5A8}"/>
    <cellStyle name="40% - Accent2 4 2 9" xfId="20250" xr:uid="{95CE7923-0671-469E-A995-C6DBB999EA08}"/>
    <cellStyle name="40% - Accent2 4 2 9 2" xfId="20251" xr:uid="{4174AC80-15EA-4FBA-BC85-E33A416BBF29}"/>
    <cellStyle name="40% - Accent2 4 2 9 2 2" xfId="20252" xr:uid="{23ECDE7B-D509-4B7B-B2D5-0D1AA2C20989}"/>
    <cellStyle name="40% - Accent2 4 2 9 2 2 2" xfId="20253" xr:uid="{9C2D6AFD-C429-4092-A17F-FDBBBC765177}"/>
    <cellStyle name="40% - Accent2 4 2 9 2 2 2 2" xfId="20254" xr:uid="{FCDBFF40-D021-4F0E-8E22-AC858EBF81FC}"/>
    <cellStyle name="40% - Accent2 4 2 9 2 2 3" xfId="20255" xr:uid="{13A37ACD-DFEC-494E-B895-C849D43B4BBE}"/>
    <cellStyle name="40% - Accent2 4 2 9 2 3" xfId="20256" xr:uid="{FFADF963-370B-4616-A5CC-95A169D25366}"/>
    <cellStyle name="40% - Accent2 4 2 9 2 3 2" xfId="20257" xr:uid="{F76BBEAD-5513-4FA9-8221-A57AE2589A07}"/>
    <cellStyle name="40% - Accent2 4 2 9 2 4" xfId="20258" xr:uid="{555CE5CF-8E6E-4537-BFA7-82D0F22505BD}"/>
    <cellStyle name="40% - Accent2 4 2 9 3" xfId="20259" xr:uid="{1A072BE1-8791-45E3-818F-F1922C168A6D}"/>
    <cellStyle name="40% - Accent2 4 2 9 3 2" xfId="20260" xr:uid="{3153864D-46C5-4FE1-AB0B-CBDB691BE976}"/>
    <cellStyle name="40% - Accent2 4 2 9 3 2 2" xfId="20261" xr:uid="{631AE028-D15D-40FD-80B3-935ACD703AFE}"/>
    <cellStyle name="40% - Accent2 4 2 9 3 3" xfId="20262" xr:uid="{D29C80C4-0833-48B1-BCE2-A3FA588A36EC}"/>
    <cellStyle name="40% - Accent2 4 2 9 4" xfId="20263" xr:uid="{F6EE462B-C0D6-48D1-965E-9B9084769EC2}"/>
    <cellStyle name="40% - Accent2 4 2 9 4 2" xfId="20264" xr:uid="{FD3FC457-2B8E-4B4E-B94D-211484393DB8}"/>
    <cellStyle name="40% - Accent2 4 2 9 5" xfId="20265" xr:uid="{D2B86723-0585-444A-AD13-1214B2A1FB07}"/>
    <cellStyle name="40% - Accent2 4 2_Asset Register (new)" xfId="20266" xr:uid="{424F249B-857B-4BED-A7C8-96A89ACD9C7F}"/>
    <cellStyle name="40% - Accent2 4 3" xfId="20267" xr:uid="{1632EB35-36F9-4207-9139-924AF995D141}"/>
    <cellStyle name="40% - Accent2 4 3 10" xfId="20268" xr:uid="{EE122A7B-AEBA-4820-8C5C-EBC588918558}"/>
    <cellStyle name="40% - Accent2 4 3 10 2" xfId="20269" xr:uid="{5E2DFF5D-0530-4387-BF37-9D3F4A266B5B}"/>
    <cellStyle name="40% - Accent2 4 3 11" xfId="20270" xr:uid="{8F9283AD-847F-401E-B41A-7F21F8E66082}"/>
    <cellStyle name="40% - Accent2 4 3 11 2" xfId="20271" xr:uid="{6828A004-EEDC-440B-8F78-A9DBC176744B}"/>
    <cellStyle name="40% - Accent2 4 3 12" xfId="20272" xr:uid="{50178E83-248D-413D-9E78-1813DFF9E8AB}"/>
    <cellStyle name="40% - Accent2 4 3 13" xfId="20273" xr:uid="{4104803E-227D-4A1F-BBBC-09F160405E29}"/>
    <cellStyle name="40% - Accent2 4 3 2" xfId="20274" xr:uid="{4B761277-D093-465B-9FB7-72E4B5717F28}"/>
    <cellStyle name="40% - Accent2 4 3 2 2" xfId="20275" xr:uid="{3DAA5E9E-58A7-4A69-8D28-1ADB465B66D0}"/>
    <cellStyle name="40% - Accent2 4 3 2 2 2" xfId="20276" xr:uid="{EF04F10A-7F18-4D4D-8E47-FA92DB91F408}"/>
    <cellStyle name="40% - Accent2 4 3 2 2 2 2" xfId="20277" xr:uid="{8C9882EB-2981-46FF-900A-0C1F39938E43}"/>
    <cellStyle name="40% - Accent2 4 3 2 2 2 2 2" xfId="20278" xr:uid="{965D71C4-914D-4EF8-8AAC-D16D3D2571DF}"/>
    <cellStyle name="40% - Accent2 4 3 2 2 2 2 2 2" xfId="20279" xr:uid="{D3EFC9E1-EC7D-405D-B918-F3D3646194C9}"/>
    <cellStyle name="40% - Accent2 4 3 2 2 2 2 3" xfId="20280" xr:uid="{16686000-D3BA-47C0-A60C-EF4A24287481}"/>
    <cellStyle name="40% - Accent2 4 3 2 2 2 3" xfId="20281" xr:uid="{811C6A8C-A2DD-43EA-B725-8A71A65A78D1}"/>
    <cellStyle name="40% - Accent2 4 3 2 2 2 3 2" xfId="20282" xr:uid="{9A5A0E21-1A41-4983-9B2C-006017B98A13}"/>
    <cellStyle name="40% - Accent2 4 3 2 2 2 4" xfId="20283" xr:uid="{06A41FB9-CBE3-4DE8-A5E2-D3E5896638CD}"/>
    <cellStyle name="40% - Accent2 4 3 2 2 2 4 2" xfId="20284" xr:uid="{4F3A2B43-239B-4527-992D-DD6EDE9A9EAD}"/>
    <cellStyle name="40% - Accent2 4 3 2 2 2 5" xfId="20285" xr:uid="{68CD5C69-28D6-497E-804A-9BC93A2EE756}"/>
    <cellStyle name="40% - Accent2 4 3 2 2 2 6" xfId="20286" xr:uid="{59A23791-AF6C-4904-9D52-E08662ACDD1F}"/>
    <cellStyle name="40% - Accent2 4 3 2 2 3" xfId="20287" xr:uid="{8E72375F-ADDE-4AA2-92B3-490DBED35195}"/>
    <cellStyle name="40% - Accent2 4 3 2 2 3 2" xfId="20288" xr:uid="{15DD74CB-EF79-4B97-8A97-49816E6C5749}"/>
    <cellStyle name="40% - Accent2 4 3 2 2 3 2 2" xfId="20289" xr:uid="{DA522BB3-C810-48B9-B3F8-72B109880D48}"/>
    <cellStyle name="40% - Accent2 4 3 2 2 3 3" xfId="20290" xr:uid="{DFE30F9B-6B16-4F86-8775-EB9A2C20CEA7}"/>
    <cellStyle name="40% - Accent2 4 3 2 2 4" xfId="20291" xr:uid="{4DA2E728-BB8E-4A7E-AC26-9B70779C333E}"/>
    <cellStyle name="40% - Accent2 4 3 2 2 4 2" xfId="20292" xr:uid="{6B9E1A5E-AC21-436E-915B-384EE15F710B}"/>
    <cellStyle name="40% - Accent2 4 3 2 2 5" xfId="20293" xr:uid="{E7F8C615-EDC0-4AB1-A9B1-7F93B7C24B9D}"/>
    <cellStyle name="40% - Accent2 4 3 2 2 5 2" xfId="20294" xr:uid="{2BCE84C8-8562-4EA0-9E76-74D9CE66B36D}"/>
    <cellStyle name="40% - Accent2 4 3 2 2 6" xfId="20295" xr:uid="{B4A8285E-C74C-4A98-AD64-8BC1257C8DDA}"/>
    <cellStyle name="40% - Accent2 4 3 2 2 7" xfId="20296" xr:uid="{DA9CAF2F-FF51-4B2B-BD82-E992A9AA462E}"/>
    <cellStyle name="40% - Accent2 4 3 2 3" xfId="20297" xr:uid="{B1CD433E-513F-4449-8786-FA6FB77945D4}"/>
    <cellStyle name="40% - Accent2 4 3 2 3 2" xfId="20298" xr:uid="{386D19AE-717A-48B7-9934-FD08BC6CE770}"/>
    <cellStyle name="40% - Accent2 4 3 2 3 2 2" xfId="20299" xr:uid="{B1609F22-07A4-4D32-BCB7-D332DCC682B0}"/>
    <cellStyle name="40% - Accent2 4 3 2 3 2 2 2" xfId="20300" xr:uid="{8A862E08-036B-4361-B816-6B1982D7125B}"/>
    <cellStyle name="40% - Accent2 4 3 2 3 2 2 2 2" xfId="20301" xr:uid="{054E42BE-2FFE-4D93-98B0-9BE0A9212723}"/>
    <cellStyle name="40% - Accent2 4 3 2 3 2 2 3" xfId="20302" xr:uid="{720E18F7-9D9E-4F2A-9C26-A0C89B6A27FA}"/>
    <cellStyle name="40% - Accent2 4 3 2 3 2 3" xfId="20303" xr:uid="{FC0D2545-FE1F-402C-91D3-EE679171418F}"/>
    <cellStyle name="40% - Accent2 4 3 2 3 2 3 2" xfId="20304" xr:uid="{514BD1C0-8665-4340-AF6D-A57A454834BC}"/>
    <cellStyle name="40% - Accent2 4 3 2 3 2 4" xfId="20305" xr:uid="{3406E5F2-F4F5-43A6-9489-3B6C9D801F26}"/>
    <cellStyle name="40% - Accent2 4 3 2 3 3" xfId="20306" xr:uid="{E6FA2BED-63A9-4657-B6E4-51B5D79D535D}"/>
    <cellStyle name="40% - Accent2 4 3 2 3 3 2" xfId="20307" xr:uid="{1CF0B7B9-C813-4DBB-B71D-F9F9631E48C7}"/>
    <cellStyle name="40% - Accent2 4 3 2 3 3 2 2" xfId="20308" xr:uid="{FF7CD438-B610-4EBA-AEC8-248AB32B91E6}"/>
    <cellStyle name="40% - Accent2 4 3 2 3 3 3" xfId="20309" xr:uid="{A8E84778-E2FF-4C33-8666-C02C52247BFF}"/>
    <cellStyle name="40% - Accent2 4 3 2 3 4" xfId="20310" xr:uid="{20356CEF-B6FA-43D6-ADCF-235FF3691DDF}"/>
    <cellStyle name="40% - Accent2 4 3 2 3 4 2" xfId="20311" xr:uid="{C9B6FB7B-1228-4278-867A-35DE92BB9341}"/>
    <cellStyle name="40% - Accent2 4 3 2 3 5" xfId="20312" xr:uid="{74A21297-031B-4EF4-98A9-97DE039374C2}"/>
    <cellStyle name="40% - Accent2 4 3 2 3 5 2" xfId="20313" xr:uid="{9E6DE561-E806-4EDD-994C-71DB037D907D}"/>
    <cellStyle name="40% - Accent2 4 3 2 3 6" xfId="20314" xr:uid="{507D09D0-E45D-4559-B09F-1FD1669C2566}"/>
    <cellStyle name="40% - Accent2 4 3 2 3 7" xfId="20315" xr:uid="{52ADF198-AA4F-400D-AA59-6C080E421140}"/>
    <cellStyle name="40% - Accent2 4 3 2 4" xfId="20316" xr:uid="{A22B98D3-81AA-43C6-89E7-75AD572CCCF4}"/>
    <cellStyle name="40% - Accent2 4 3 2 4 2" xfId="20317" xr:uid="{2B9573D1-510C-44B2-B09A-7F27E99D3F3E}"/>
    <cellStyle name="40% - Accent2 4 3 2 4 2 2" xfId="20318" xr:uid="{F5DC8192-EB6E-4146-8828-8A3ED9131F33}"/>
    <cellStyle name="40% - Accent2 4 3 2 4 2 2 2" xfId="20319" xr:uid="{82A1F527-8A0E-41E2-82BA-C31E9B1FCBA9}"/>
    <cellStyle name="40% - Accent2 4 3 2 4 2 3" xfId="20320" xr:uid="{A0559678-3176-464E-B527-AC908CEB1FBD}"/>
    <cellStyle name="40% - Accent2 4 3 2 4 3" xfId="20321" xr:uid="{8CEC8D6E-529A-4699-A242-16D861AFE1F5}"/>
    <cellStyle name="40% - Accent2 4 3 2 4 3 2" xfId="20322" xr:uid="{9C1A1654-37B5-496E-B404-F28BC9614AA6}"/>
    <cellStyle name="40% - Accent2 4 3 2 4 4" xfId="20323" xr:uid="{D3EF2E26-7496-444E-A5B7-A8BD47FAA390}"/>
    <cellStyle name="40% - Accent2 4 3 2 5" xfId="20324" xr:uid="{EBCFF8CF-05B9-4FDA-A4BB-CC22CEB9B644}"/>
    <cellStyle name="40% - Accent2 4 3 2 5 2" xfId="20325" xr:uid="{127C672D-42D9-49E8-B5F7-9421D8BC2E36}"/>
    <cellStyle name="40% - Accent2 4 3 2 5 2 2" xfId="20326" xr:uid="{77FC540A-419A-4018-B7B0-4970DE1FBA7C}"/>
    <cellStyle name="40% - Accent2 4 3 2 5 3" xfId="20327" xr:uid="{63500333-1A02-4392-9304-870385C53D00}"/>
    <cellStyle name="40% - Accent2 4 3 2 6" xfId="20328" xr:uid="{CEC8C545-BACC-4314-A4E7-ED2DD6052FEC}"/>
    <cellStyle name="40% - Accent2 4 3 2 6 2" xfId="20329" xr:uid="{A6BB5103-2416-49F1-B497-CA90F55E553F}"/>
    <cellStyle name="40% - Accent2 4 3 2 7" xfId="20330" xr:uid="{4FA49B01-2C88-4D4F-81BC-281EC6BB59E0}"/>
    <cellStyle name="40% - Accent2 4 3 2 7 2" xfId="20331" xr:uid="{76755D7A-4D88-4C4E-ADA8-8A488F7428DD}"/>
    <cellStyle name="40% - Accent2 4 3 2 8" xfId="20332" xr:uid="{D9CEB3B6-A14B-4D37-A79A-3979171E5791}"/>
    <cellStyle name="40% - Accent2 4 3 2 9" xfId="20333" xr:uid="{51B1315F-459A-4776-8DB7-893C96504839}"/>
    <cellStyle name="40% - Accent2 4 3 3" xfId="20334" xr:uid="{8EBA543A-6BCE-444D-8581-09CA16993788}"/>
    <cellStyle name="40% - Accent2 4 3 3 2" xfId="20335" xr:uid="{B5F9BD09-2A31-4CC2-814D-528D945D25E5}"/>
    <cellStyle name="40% - Accent2 4 3 3 2 2" xfId="20336" xr:uid="{26577399-F3AB-4E97-A934-E49B5073D62E}"/>
    <cellStyle name="40% - Accent2 4 3 3 2 2 2" xfId="20337" xr:uid="{E11013D0-6208-4FF4-87A6-CF33902A9AFA}"/>
    <cellStyle name="40% - Accent2 4 3 3 2 2 2 2" xfId="20338" xr:uid="{F1D47985-4F4E-47EE-924E-22E36E6AA53F}"/>
    <cellStyle name="40% - Accent2 4 3 3 2 2 2 2 2" xfId="20339" xr:uid="{5B2131AA-A7E1-46A4-A5D7-598DCC993D75}"/>
    <cellStyle name="40% - Accent2 4 3 3 2 2 2 3" xfId="20340" xr:uid="{E2E50EA5-6B15-40E5-BADB-C2B647352370}"/>
    <cellStyle name="40% - Accent2 4 3 3 2 2 3" xfId="20341" xr:uid="{AD4250A7-6AD8-47C5-BB2B-9E7365EDB26F}"/>
    <cellStyle name="40% - Accent2 4 3 3 2 2 3 2" xfId="20342" xr:uid="{329E1CEF-C26F-41C8-A052-EA4389D967A5}"/>
    <cellStyle name="40% - Accent2 4 3 3 2 2 4" xfId="20343" xr:uid="{C867FC43-B742-4137-BB59-2E9B3A95CDB3}"/>
    <cellStyle name="40% - Accent2 4 3 3 2 3" xfId="20344" xr:uid="{A5287091-23AA-47E5-95C2-7E11EAAAB7AE}"/>
    <cellStyle name="40% - Accent2 4 3 3 2 3 2" xfId="20345" xr:uid="{1E4CE2A1-D57B-427A-9095-9BFE5178AFC7}"/>
    <cellStyle name="40% - Accent2 4 3 3 2 3 2 2" xfId="20346" xr:uid="{DA02FA34-9750-44A7-B5EA-8E676FE63C6B}"/>
    <cellStyle name="40% - Accent2 4 3 3 2 3 3" xfId="20347" xr:uid="{FD9B5997-6094-4D1F-9D65-8187FD29F667}"/>
    <cellStyle name="40% - Accent2 4 3 3 2 4" xfId="20348" xr:uid="{65062B11-02CD-4AFD-B401-8262232AF3C3}"/>
    <cellStyle name="40% - Accent2 4 3 3 2 4 2" xfId="20349" xr:uid="{FB155696-8DA9-493D-BEFA-52C0F49C909B}"/>
    <cellStyle name="40% - Accent2 4 3 3 2 5" xfId="20350" xr:uid="{E1183350-19AE-4567-924A-468270EBF07D}"/>
    <cellStyle name="40% - Accent2 4 3 3 2 5 2" xfId="20351" xr:uid="{9D1737A8-3860-4D0D-B4B4-C6252C5E643B}"/>
    <cellStyle name="40% - Accent2 4 3 3 2 6" xfId="20352" xr:uid="{E94F3371-77ED-4DC3-BA86-CB1FFD8FDCB0}"/>
    <cellStyle name="40% - Accent2 4 3 3 2 7" xfId="20353" xr:uid="{3F4DB397-F155-4D8A-9279-244D93560A71}"/>
    <cellStyle name="40% - Accent2 4 3 3 3" xfId="20354" xr:uid="{959AE7B7-9613-4077-8C00-F8C9476372E0}"/>
    <cellStyle name="40% - Accent2 4 3 3 3 2" xfId="20355" xr:uid="{8149C4CB-4AA5-4527-8ABC-F86D482A9F4C}"/>
    <cellStyle name="40% - Accent2 4 3 3 3 2 2" xfId="20356" xr:uid="{05F49066-C1B7-4EA2-AA0B-09F7CAA85B34}"/>
    <cellStyle name="40% - Accent2 4 3 3 3 2 2 2" xfId="20357" xr:uid="{ABD8CF09-B7BA-441D-AF2E-12AF30288361}"/>
    <cellStyle name="40% - Accent2 4 3 3 3 2 2 2 2" xfId="20358" xr:uid="{D3D4D0BE-A040-414B-9D0D-43E4E920B8D5}"/>
    <cellStyle name="40% - Accent2 4 3 3 3 2 2 3" xfId="20359" xr:uid="{478A302D-62C8-4360-B2D3-D6C797BC67F4}"/>
    <cellStyle name="40% - Accent2 4 3 3 3 2 3" xfId="20360" xr:uid="{32F7B246-921D-4622-A036-E84FED202604}"/>
    <cellStyle name="40% - Accent2 4 3 3 3 2 3 2" xfId="20361" xr:uid="{078E52C6-519F-4ACB-ACF4-3A930DF163F8}"/>
    <cellStyle name="40% - Accent2 4 3 3 3 2 4" xfId="20362" xr:uid="{C6D6CB08-9D33-4912-BA0C-C82707F1FD09}"/>
    <cellStyle name="40% - Accent2 4 3 3 3 3" xfId="20363" xr:uid="{62EFDA94-8432-4D9D-ADC6-38DC48CDA2DD}"/>
    <cellStyle name="40% - Accent2 4 3 3 3 3 2" xfId="20364" xr:uid="{354C061E-20CD-4AC3-BDBB-F94DD4BAA13F}"/>
    <cellStyle name="40% - Accent2 4 3 3 3 3 2 2" xfId="20365" xr:uid="{512D9FEE-DD1A-4D2B-A1F0-10872D571585}"/>
    <cellStyle name="40% - Accent2 4 3 3 3 3 3" xfId="20366" xr:uid="{8F437E48-2CAD-48EC-89B3-8896F614E437}"/>
    <cellStyle name="40% - Accent2 4 3 3 3 4" xfId="20367" xr:uid="{D47888D6-BDD2-4FD7-9356-2AD933D12E36}"/>
    <cellStyle name="40% - Accent2 4 3 3 3 4 2" xfId="20368" xr:uid="{4B14B3A5-1EFB-491E-94F1-CB531DA09C08}"/>
    <cellStyle name="40% - Accent2 4 3 3 3 5" xfId="20369" xr:uid="{8CD4EB8E-23D1-4E93-9889-B1248CCD676F}"/>
    <cellStyle name="40% - Accent2 4 3 3 4" xfId="20370" xr:uid="{C2903F42-CD8B-4257-AB4B-E00B2B492859}"/>
    <cellStyle name="40% - Accent2 4 3 3 4 2" xfId="20371" xr:uid="{2C8934E6-B366-4111-8D33-84651DCAB8B8}"/>
    <cellStyle name="40% - Accent2 4 3 3 4 2 2" xfId="20372" xr:uid="{0F623463-4522-45A6-8AB2-8ECE3F537EE7}"/>
    <cellStyle name="40% - Accent2 4 3 3 4 2 2 2" xfId="20373" xr:uid="{F7EFCDB2-A420-4FE1-B622-AF51A272CA58}"/>
    <cellStyle name="40% - Accent2 4 3 3 4 2 3" xfId="20374" xr:uid="{3398207A-7112-4E20-87A6-3F1BD6D8B5F1}"/>
    <cellStyle name="40% - Accent2 4 3 3 4 3" xfId="20375" xr:uid="{844D8010-86EC-4F1E-8CBA-BB299C3EE12F}"/>
    <cellStyle name="40% - Accent2 4 3 3 4 3 2" xfId="20376" xr:uid="{D4BB57A5-5937-49EE-A0AA-EDE4B9465CDB}"/>
    <cellStyle name="40% - Accent2 4 3 3 4 4" xfId="20377" xr:uid="{D10EBF68-9773-40AD-9BD2-C74F25E3D27E}"/>
    <cellStyle name="40% - Accent2 4 3 3 5" xfId="20378" xr:uid="{52EA4B07-51BB-4307-91FE-A6B4D40ADAD5}"/>
    <cellStyle name="40% - Accent2 4 3 3 5 2" xfId="20379" xr:uid="{46901AFB-6EA0-41A6-A80A-1D38C97B9D11}"/>
    <cellStyle name="40% - Accent2 4 3 3 5 2 2" xfId="20380" xr:uid="{74FF577D-2072-4BD6-90EB-9EC502918A2E}"/>
    <cellStyle name="40% - Accent2 4 3 3 5 3" xfId="20381" xr:uid="{E8E4F595-0705-4FA7-B01F-0AC02036CB32}"/>
    <cellStyle name="40% - Accent2 4 3 3 6" xfId="20382" xr:uid="{46782593-DEC4-4BAD-B439-96F0C7D8822A}"/>
    <cellStyle name="40% - Accent2 4 3 3 6 2" xfId="20383" xr:uid="{AB1FA7BD-493B-436C-976E-A6DE3B53EF9D}"/>
    <cellStyle name="40% - Accent2 4 3 3 7" xfId="20384" xr:uid="{077A9B1D-A1D6-4745-8CE0-284EB67B3F2C}"/>
    <cellStyle name="40% - Accent2 4 3 3 7 2" xfId="20385" xr:uid="{5818BD6A-F0C1-4A08-81D1-E1EEB0B1F799}"/>
    <cellStyle name="40% - Accent2 4 3 3 8" xfId="20386" xr:uid="{DF753C45-212B-4B42-A1BD-377B49857CEC}"/>
    <cellStyle name="40% - Accent2 4 3 3 9" xfId="20387" xr:uid="{44921456-696B-4291-AB0B-FA7154519D1D}"/>
    <cellStyle name="40% - Accent2 4 3 4" xfId="20388" xr:uid="{8E55098D-531E-4493-A9D3-E2885DE993A3}"/>
    <cellStyle name="40% - Accent2 4 3 4 2" xfId="20389" xr:uid="{1055213B-F172-451E-96D3-22E11B87F825}"/>
    <cellStyle name="40% - Accent2 4 3 4 2 2" xfId="20390" xr:uid="{E45E4D83-0BEF-4631-9467-83699467112B}"/>
    <cellStyle name="40% - Accent2 4 3 4 2 2 2" xfId="20391" xr:uid="{1E9D4B25-5928-4F82-A018-D6991389A6D4}"/>
    <cellStyle name="40% - Accent2 4 3 4 2 2 2 2" xfId="20392" xr:uid="{F853AFA2-C741-4C4B-847B-244F1791B443}"/>
    <cellStyle name="40% - Accent2 4 3 4 2 2 3" xfId="20393" xr:uid="{E967D9EB-486D-4B07-93D7-FCA9B8D0B53F}"/>
    <cellStyle name="40% - Accent2 4 3 4 2 3" xfId="20394" xr:uid="{31FD927C-77DB-4AD8-9367-3278BAB12BC9}"/>
    <cellStyle name="40% - Accent2 4 3 4 2 3 2" xfId="20395" xr:uid="{877857E6-C25B-4C0E-A594-88E2642CBCBA}"/>
    <cellStyle name="40% - Accent2 4 3 4 2 4" xfId="20396" xr:uid="{DB64E1B5-175D-43EE-8E20-D9A4D235F9E0}"/>
    <cellStyle name="40% - Accent2 4 3 4 3" xfId="20397" xr:uid="{C3CC6644-8387-44D7-B8D6-1747B4AC8745}"/>
    <cellStyle name="40% - Accent2 4 3 4 3 2" xfId="20398" xr:uid="{9238E9A3-5CF8-499A-BA06-A4159C558D5F}"/>
    <cellStyle name="40% - Accent2 4 3 4 3 2 2" xfId="20399" xr:uid="{2BE52875-C274-45C4-8AD1-FAF08E83159C}"/>
    <cellStyle name="40% - Accent2 4 3 4 3 3" xfId="20400" xr:uid="{A41A1D95-11CC-4211-870C-50E1EF43ACF9}"/>
    <cellStyle name="40% - Accent2 4 3 4 4" xfId="20401" xr:uid="{FF599CDA-201D-4A86-910F-166A6D1EDEB2}"/>
    <cellStyle name="40% - Accent2 4 3 4 4 2" xfId="20402" xr:uid="{7A03A582-F4A9-4427-843C-117A78A5A6AC}"/>
    <cellStyle name="40% - Accent2 4 3 4 5" xfId="20403" xr:uid="{BA3CDEDA-DBBB-4CA9-8555-5B1A683436A1}"/>
    <cellStyle name="40% - Accent2 4 3 4 5 2" xfId="20404" xr:uid="{C1114D58-EE5B-4AAD-9480-2088B9854D17}"/>
    <cellStyle name="40% - Accent2 4 3 4 6" xfId="20405" xr:uid="{D2939D9D-2C95-4BB7-8EC9-3B31C86B0E9F}"/>
    <cellStyle name="40% - Accent2 4 3 4 7" xfId="20406" xr:uid="{A20E3394-6EAA-4A34-96CA-B5277615A889}"/>
    <cellStyle name="40% - Accent2 4 3 5" xfId="20407" xr:uid="{3FD4C39B-EFB7-4E7D-A8DD-E8B8404F1445}"/>
    <cellStyle name="40% - Accent2 4 3 5 2" xfId="20408" xr:uid="{589A3978-2625-4CC5-A99D-1069FCDD0D91}"/>
    <cellStyle name="40% - Accent2 4 3 5 2 2" xfId="20409" xr:uid="{ECDA91A2-ABCB-4AB9-B950-C64DECB3F2CF}"/>
    <cellStyle name="40% - Accent2 4 3 5 2 2 2" xfId="20410" xr:uid="{A84DF91E-6884-4D0F-915A-FB185DBFE677}"/>
    <cellStyle name="40% - Accent2 4 3 5 2 2 2 2" xfId="20411" xr:uid="{03BBD88D-6837-4A53-A690-524744583F51}"/>
    <cellStyle name="40% - Accent2 4 3 5 2 2 3" xfId="20412" xr:uid="{6ED6914C-BF5F-44DF-BDB6-5809236FB601}"/>
    <cellStyle name="40% - Accent2 4 3 5 2 3" xfId="20413" xr:uid="{560F134A-7193-4C4E-A491-2835B3EE7A71}"/>
    <cellStyle name="40% - Accent2 4 3 5 2 3 2" xfId="20414" xr:uid="{04D75037-A0BF-4146-B0DC-7B958BFCD5B0}"/>
    <cellStyle name="40% - Accent2 4 3 5 2 4" xfId="20415" xr:uid="{17052DB0-C2CB-4141-998B-745A3005267A}"/>
    <cellStyle name="40% - Accent2 4 3 5 3" xfId="20416" xr:uid="{BD9BE0CE-5336-439B-AC53-3C86EA64FE89}"/>
    <cellStyle name="40% - Accent2 4 3 5 3 2" xfId="20417" xr:uid="{0DB6E183-B896-485A-A536-7995F9C3657F}"/>
    <cellStyle name="40% - Accent2 4 3 5 3 2 2" xfId="20418" xr:uid="{7DEF4BDD-F80B-4505-B83E-313B43012019}"/>
    <cellStyle name="40% - Accent2 4 3 5 3 3" xfId="20419" xr:uid="{13A33A93-79CB-4EB0-A404-7C78C130A7A8}"/>
    <cellStyle name="40% - Accent2 4 3 5 4" xfId="20420" xr:uid="{23685904-3957-4ACD-A99B-464F74A6CF37}"/>
    <cellStyle name="40% - Accent2 4 3 5 4 2" xfId="20421" xr:uid="{732A9E79-BE24-46B2-875B-4E3E7332DD9E}"/>
    <cellStyle name="40% - Accent2 4 3 5 5" xfId="20422" xr:uid="{10915560-FDAC-4C21-BBCA-742213DA9317}"/>
    <cellStyle name="40% - Accent2 4 3 6" xfId="20423" xr:uid="{C31FD4F3-7CD6-4E1D-82E0-7F2385F9F057}"/>
    <cellStyle name="40% - Accent2 4 3 6 2" xfId="20424" xr:uid="{6D4778EE-017F-48FF-A105-4D9022EEE706}"/>
    <cellStyle name="40% - Accent2 4 3 6 2 2" xfId="20425" xr:uid="{BD3C23E7-D400-4D3E-87EC-178861405665}"/>
    <cellStyle name="40% - Accent2 4 3 6 2 2 2" xfId="20426" xr:uid="{E9901433-BB8E-4B35-B0F9-540239DE45CD}"/>
    <cellStyle name="40% - Accent2 4 3 6 2 2 2 2" xfId="20427" xr:uid="{93927F9C-5A7E-48C8-A072-09A0B097A784}"/>
    <cellStyle name="40% - Accent2 4 3 6 2 2 3" xfId="20428" xr:uid="{A17D660D-4FB3-49CC-AA19-08006DFE22BC}"/>
    <cellStyle name="40% - Accent2 4 3 6 2 3" xfId="20429" xr:uid="{8187BBE5-5011-486F-B7D5-767CE006FE03}"/>
    <cellStyle name="40% - Accent2 4 3 6 2 3 2" xfId="20430" xr:uid="{E7CBB9EA-803F-4C74-91F5-849C998FEB9B}"/>
    <cellStyle name="40% - Accent2 4 3 6 2 4" xfId="20431" xr:uid="{9B5A2B43-8B02-4832-A918-283EC75DA3F7}"/>
    <cellStyle name="40% - Accent2 4 3 6 3" xfId="20432" xr:uid="{D74F02F7-19F2-4B3A-BEBC-4B98FF74A90C}"/>
    <cellStyle name="40% - Accent2 4 3 6 3 2" xfId="20433" xr:uid="{883F18E1-6C4A-47D2-AFB6-D18D62AA5487}"/>
    <cellStyle name="40% - Accent2 4 3 6 3 2 2" xfId="20434" xr:uid="{9A35D1A4-1BE4-40ED-8611-848F68251B37}"/>
    <cellStyle name="40% - Accent2 4 3 6 3 3" xfId="20435" xr:uid="{2F01A2C0-3236-4B87-A639-F1C4B02C217A}"/>
    <cellStyle name="40% - Accent2 4 3 6 4" xfId="20436" xr:uid="{078C35DD-3A76-4F97-9076-CBA9C60AF041}"/>
    <cellStyle name="40% - Accent2 4 3 6 4 2" xfId="20437" xr:uid="{58929D99-7A9B-43B2-B638-20C1F0E1DAA8}"/>
    <cellStyle name="40% - Accent2 4 3 6 5" xfId="20438" xr:uid="{8E3ACA60-4A6D-4B83-9448-597A46BD6188}"/>
    <cellStyle name="40% - Accent2 4 3 7" xfId="20439" xr:uid="{53E16459-FA9E-4446-BDF7-F5892E4C03EE}"/>
    <cellStyle name="40% - Accent2 4 3 7 2" xfId="20440" xr:uid="{E21D2F02-BF91-4937-A192-9A81B34768D0}"/>
    <cellStyle name="40% - Accent2 4 3 7 2 2" xfId="20441" xr:uid="{9CB6E9EA-43FF-4F2B-9664-ABBB567998FA}"/>
    <cellStyle name="40% - Accent2 4 3 7 2 2 2" xfId="20442" xr:uid="{8BBA3A01-EFF8-4DCC-8766-FECD6EC49ABF}"/>
    <cellStyle name="40% - Accent2 4 3 7 2 2 2 2" xfId="20443" xr:uid="{5C0BE6F8-133F-4D86-8C93-D63C98799A7D}"/>
    <cellStyle name="40% - Accent2 4 3 7 2 2 3" xfId="20444" xr:uid="{3CE422B1-FCE2-46DB-AA43-57507B7DDEEA}"/>
    <cellStyle name="40% - Accent2 4 3 7 2 3" xfId="20445" xr:uid="{CADCA0CC-6685-461D-953E-409C7E78C561}"/>
    <cellStyle name="40% - Accent2 4 3 7 2 3 2" xfId="20446" xr:uid="{3E3E8F00-65CD-49CB-90D6-EDE171B8AC9E}"/>
    <cellStyle name="40% - Accent2 4 3 7 2 4" xfId="20447" xr:uid="{7066F689-9987-4D41-B7E6-61DBF5574791}"/>
    <cellStyle name="40% - Accent2 4 3 7 3" xfId="20448" xr:uid="{91028623-4D2C-4793-8DA5-DF59EDBC4306}"/>
    <cellStyle name="40% - Accent2 4 3 7 3 2" xfId="20449" xr:uid="{9DAC840C-B4B1-49D7-ADFA-B42B2DB5304A}"/>
    <cellStyle name="40% - Accent2 4 3 7 3 2 2" xfId="20450" xr:uid="{715D23A3-F308-4CE5-89B9-E0FDD7911B29}"/>
    <cellStyle name="40% - Accent2 4 3 7 3 3" xfId="20451" xr:uid="{B7C683A5-AB18-4102-A60B-7CD110057E8D}"/>
    <cellStyle name="40% - Accent2 4 3 7 4" xfId="20452" xr:uid="{C501D3CD-D00A-4FBC-9478-78103D8D792B}"/>
    <cellStyle name="40% - Accent2 4 3 7 4 2" xfId="20453" xr:uid="{7EC5F055-D3B3-4537-912F-57EC1A42E83C}"/>
    <cellStyle name="40% - Accent2 4 3 7 5" xfId="20454" xr:uid="{8D569DB1-1869-483B-8E76-EDD16C0867EE}"/>
    <cellStyle name="40% - Accent2 4 3 8" xfId="20455" xr:uid="{6521A949-5CC3-43FB-B445-66F73E5B00CB}"/>
    <cellStyle name="40% - Accent2 4 3 8 2" xfId="20456" xr:uid="{A764E3F3-C579-4A5E-A18D-C18CCA98F0A9}"/>
    <cellStyle name="40% - Accent2 4 3 8 2 2" xfId="20457" xr:uid="{94C744AB-8DBE-4A2E-9553-3A8345A9EB46}"/>
    <cellStyle name="40% - Accent2 4 3 8 2 2 2" xfId="20458" xr:uid="{0432DA98-96BB-47B6-BB70-656AC7C2D5BA}"/>
    <cellStyle name="40% - Accent2 4 3 8 2 3" xfId="20459" xr:uid="{0E332BB0-D378-42E8-A325-EEA7815AA9DC}"/>
    <cellStyle name="40% - Accent2 4 3 8 3" xfId="20460" xr:uid="{26543B32-06EB-4FBF-A00B-743C1005CB7A}"/>
    <cellStyle name="40% - Accent2 4 3 8 3 2" xfId="20461" xr:uid="{A89CE0B0-B982-4DAE-9CA2-6C59DB2A5055}"/>
    <cellStyle name="40% - Accent2 4 3 8 4" xfId="20462" xr:uid="{A502B376-D205-41D3-8325-1C408343D1CB}"/>
    <cellStyle name="40% - Accent2 4 3 9" xfId="20463" xr:uid="{8E266716-BE3F-40AB-9E54-11491804DFB9}"/>
    <cellStyle name="40% - Accent2 4 3 9 2" xfId="20464" xr:uid="{CF06A5C6-8B8B-49BC-B048-2DDF99EF3C64}"/>
    <cellStyle name="40% - Accent2 4 3 9 2 2" xfId="20465" xr:uid="{47B06004-E0DA-472F-99DA-8C856DABB446}"/>
    <cellStyle name="40% - Accent2 4 3 9 3" xfId="20466" xr:uid="{E7F281AF-F9B3-4B75-92DF-DA460E31D73C}"/>
    <cellStyle name="40% - Accent2 4 3_Asset Register (new)" xfId="20467" xr:uid="{F0507461-AF80-41E0-A38C-C8BB697D5635}"/>
    <cellStyle name="40% - Accent2 4 4" xfId="20468" xr:uid="{03D326A3-C265-41D4-B3AD-FD5C9C4EA0A4}"/>
    <cellStyle name="40% - Accent2 4 4 10" xfId="20469" xr:uid="{67A02A49-2632-42EF-B6D3-BBA003652A47}"/>
    <cellStyle name="40% - Accent2 4 4 11" xfId="20470" xr:uid="{2FE38A43-48D3-4CDA-9827-A3B5DC0E9810}"/>
    <cellStyle name="40% - Accent2 4 4 2" xfId="20471" xr:uid="{7E53C5BA-0D85-4D92-BFD6-B128B771F64F}"/>
    <cellStyle name="40% - Accent2 4 4 2 2" xfId="20472" xr:uid="{75E698E6-8B80-4069-BC13-323694A49149}"/>
    <cellStyle name="40% - Accent2 4 4 2 2 2" xfId="20473" xr:uid="{22A30704-D36F-4B30-8E2F-8A4AEBF02792}"/>
    <cellStyle name="40% - Accent2 4 4 2 2 2 2" xfId="20474" xr:uid="{B6DC71CB-EE27-40FC-8144-E02A1200A590}"/>
    <cellStyle name="40% - Accent2 4 4 2 2 2 2 2" xfId="20475" xr:uid="{AD0105EA-C681-4ECC-80D4-F56B3E7F33CE}"/>
    <cellStyle name="40% - Accent2 4 4 2 2 2 3" xfId="20476" xr:uid="{067E94BE-69F7-4B25-8E02-E701439A05C9}"/>
    <cellStyle name="40% - Accent2 4 4 2 2 3" xfId="20477" xr:uid="{38FEB5CB-9A05-48D7-9DC1-8E06E7975E16}"/>
    <cellStyle name="40% - Accent2 4 4 2 2 3 2" xfId="20478" xr:uid="{AB8D9D5D-7511-4207-AF4C-048D546C834A}"/>
    <cellStyle name="40% - Accent2 4 4 2 2 4" xfId="20479" xr:uid="{00734BBE-6335-4995-B37E-3D9B9D8EA25B}"/>
    <cellStyle name="40% - Accent2 4 4 2 2 4 2" xfId="20480" xr:uid="{E1692F29-7AEB-4E35-BEF8-40216F55A4EA}"/>
    <cellStyle name="40% - Accent2 4 4 2 2 5" xfId="20481" xr:uid="{ADDE3DC5-5D0D-469A-9AE1-9EDE5663EE35}"/>
    <cellStyle name="40% - Accent2 4 4 2 2 6" xfId="20482" xr:uid="{2669FC2F-D273-4F2C-AA5A-4772C403C10F}"/>
    <cellStyle name="40% - Accent2 4 4 2 3" xfId="20483" xr:uid="{18896A8C-D67A-4609-B68E-254E74F6CBD3}"/>
    <cellStyle name="40% - Accent2 4 4 2 3 2" xfId="20484" xr:uid="{2B93FD7E-0172-43E6-9E10-E02C23155C2B}"/>
    <cellStyle name="40% - Accent2 4 4 2 3 2 2" xfId="20485" xr:uid="{175814D2-0623-4BCD-806C-9F09E2199BD7}"/>
    <cellStyle name="40% - Accent2 4 4 2 3 3" xfId="20486" xr:uid="{B4271DD6-3C2B-449C-92B9-EC58CA883AA4}"/>
    <cellStyle name="40% - Accent2 4 4 2 4" xfId="20487" xr:uid="{7FB04EF1-0506-45F1-957A-FB18CB264869}"/>
    <cellStyle name="40% - Accent2 4 4 2 4 2" xfId="20488" xr:uid="{293C5CD3-B086-408E-8520-65C3FCC468D5}"/>
    <cellStyle name="40% - Accent2 4 4 2 5" xfId="20489" xr:uid="{2A6FB080-1662-45B4-A210-C31BCC171CD0}"/>
    <cellStyle name="40% - Accent2 4 4 2 5 2" xfId="20490" xr:uid="{F70BB809-7CBC-4700-BE20-A73D08871D30}"/>
    <cellStyle name="40% - Accent2 4 4 2 6" xfId="20491" xr:uid="{DEC83B25-A363-406B-9142-A940B509E7C6}"/>
    <cellStyle name="40% - Accent2 4 4 2 7" xfId="20492" xr:uid="{94FAEBB3-4AAF-43B5-86C0-CF5231A5F9E8}"/>
    <cellStyle name="40% - Accent2 4 4 3" xfId="20493" xr:uid="{178DA696-8FE2-4A22-843B-A6B4394B962F}"/>
    <cellStyle name="40% - Accent2 4 4 3 2" xfId="20494" xr:uid="{62565330-2B61-48B1-863C-223D2FD03527}"/>
    <cellStyle name="40% - Accent2 4 4 3 2 2" xfId="20495" xr:uid="{00EF294B-3F10-4388-906F-EDE4179E46F2}"/>
    <cellStyle name="40% - Accent2 4 4 3 2 2 2" xfId="20496" xr:uid="{CA057114-5E8C-4C88-B60F-A25C43486809}"/>
    <cellStyle name="40% - Accent2 4 4 3 2 2 2 2" xfId="20497" xr:uid="{B8CD1E76-FB6D-4EF8-9DF6-9C7CF8A47AF1}"/>
    <cellStyle name="40% - Accent2 4 4 3 2 2 3" xfId="20498" xr:uid="{1B03B6A3-AE43-4D70-9857-6D6959FC5F7F}"/>
    <cellStyle name="40% - Accent2 4 4 3 2 3" xfId="20499" xr:uid="{BC1D2339-019C-4F83-8F6D-F5CB823728AC}"/>
    <cellStyle name="40% - Accent2 4 4 3 2 3 2" xfId="20500" xr:uid="{4722448D-BA44-4C60-9F1F-0933A391CAEA}"/>
    <cellStyle name="40% - Accent2 4 4 3 2 4" xfId="20501" xr:uid="{A90D132E-7B27-4407-A7F3-A61256C7C880}"/>
    <cellStyle name="40% - Accent2 4 4 3 3" xfId="20502" xr:uid="{E297401B-D357-4C0C-8906-BDBB259261F9}"/>
    <cellStyle name="40% - Accent2 4 4 3 3 2" xfId="20503" xr:uid="{22EBFCB4-0F07-4F4E-BB4F-46B12E539049}"/>
    <cellStyle name="40% - Accent2 4 4 3 3 2 2" xfId="20504" xr:uid="{E181B221-D096-4ADA-BDAC-E00FF467C16B}"/>
    <cellStyle name="40% - Accent2 4 4 3 3 3" xfId="20505" xr:uid="{24FC30B4-05A3-4D50-A64C-F91A074F4988}"/>
    <cellStyle name="40% - Accent2 4 4 3 4" xfId="20506" xr:uid="{7721A99F-9855-46EC-8EC2-8CF0823FFE09}"/>
    <cellStyle name="40% - Accent2 4 4 3 4 2" xfId="20507" xr:uid="{13848171-22BE-4FCC-A780-1CA3E3661167}"/>
    <cellStyle name="40% - Accent2 4 4 3 5" xfId="20508" xr:uid="{C33CC570-963B-4F9E-985E-B17739C3D4F0}"/>
    <cellStyle name="40% - Accent2 4 4 3 5 2" xfId="20509" xr:uid="{E452862C-6D60-4B39-936C-562AE0B11140}"/>
    <cellStyle name="40% - Accent2 4 4 3 6" xfId="20510" xr:uid="{C6D827DA-93CC-4CDB-9336-7C498BE0DFAD}"/>
    <cellStyle name="40% - Accent2 4 4 3 7" xfId="20511" xr:uid="{740EE6BF-5407-40C2-A924-60E12EC16C33}"/>
    <cellStyle name="40% - Accent2 4 4 4" xfId="20512" xr:uid="{C6139BB8-5ED8-43DC-8D1C-59A0FA117A08}"/>
    <cellStyle name="40% - Accent2 4 4 4 2" xfId="20513" xr:uid="{2C67FB41-2D59-4104-AB57-1AAA80AA0158}"/>
    <cellStyle name="40% - Accent2 4 4 4 2 2" xfId="20514" xr:uid="{DD4A8AF3-12BE-4E7D-A450-D444F8CA5CD5}"/>
    <cellStyle name="40% - Accent2 4 4 4 2 2 2" xfId="20515" xr:uid="{92C1D925-3FBE-4F5B-95F0-BA47FC9AC277}"/>
    <cellStyle name="40% - Accent2 4 4 4 2 2 2 2" xfId="20516" xr:uid="{D2FF7D0D-B038-49EB-923E-4F12CC9386A1}"/>
    <cellStyle name="40% - Accent2 4 4 4 2 2 3" xfId="20517" xr:uid="{64BF1E64-92EC-4F4C-A9A6-A2BB00877BC1}"/>
    <cellStyle name="40% - Accent2 4 4 4 2 3" xfId="20518" xr:uid="{40EEEB46-9C16-4778-9E05-24C2230C9AA3}"/>
    <cellStyle name="40% - Accent2 4 4 4 2 3 2" xfId="20519" xr:uid="{106DA79E-6CDD-4FBF-814F-76EA6C36C6D3}"/>
    <cellStyle name="40% - Accent2 4 4 4 2 4" xfId="20520" xr:uid="{C5EFD318-D913-40E7-8F31-698673E0FB3D}"/>
    <cellStyle name="40% - Accent2 4 4 4 3" xfId="20521" xr:uid="{07E396E2-82F1-4603-B486-23DC4C1213CA}"/>
    <cellStyle name="40% - Accent2 4 4 4 3 2" xfId="20522" xr:uid="{32F94E89-5C15-41B5-B1CE-7B72E4FD6837}"/>
    <cellStyle name="40% - Accent2 4 4 4 3 2 2" xfId="20523" xr:uid="{BF73523B-8914-40A7-A47B-B9E6D092A997}"/>
    <cellStyle name="40% - Accent2 4 4 4 3 3" xfId="20524" xr:uid="{DDE9AD0E-27B1-4110-A5D8-42B60E2200DD}"/>
    <cellStyle name="40% - Accent2 4 4 4 4" xfId="20525" xr:uid="{AF0A0F54-19C5-46BD-9DFB-18EEA4619569}"/>
    <cellStyle name="40% - Accent2 4 4 4 4 2" xfId="20526" xr:uid="{335BA37E-F5EE-4C03-B9DF-66F113D79BA9}"/>
    <cellStyle name="40% - Accent2 4 4 4 5" xfId="20527" xr:uid="{27BBFEFC-E431-497E-95D1-6890D46BD1E7}"/>
    <cellStyle name="40% - Accent2 4 4 5" xfId="20528" xr:uid="{6A8C8FD0-65EE-4B94-9B22-D55BFF7D6A04}"/>
    <cellStyle name="40% - Accent2 4 4 5 2" xfId="20529" xr:uid="{8F555978-6F61-4E76-9E40-E8ECB5EA09C6}"/>
    <cellStyle name="40% - Accent2 4 4 5 2 2" xfId="20530" xr:uid="{0131E36A-AA37-47F0-8821-EEC70C0FF483}"/>
    <cellStyle name="40% - Accent2 4 4 5 2 2 2" xfId="20531" xr:uid="{5D37A764-1112-498D-91AF-2686C18CF9EE}"/>
    <cellStyle name="40% - Accent2 4 4 5 2 2 2 2" xfId="20532" xr:uid="{1C29C2DC-9870-49AE-8600-4323ECC2448B}"/>
    <cellStyle name="40% - Accent2 4 4 5 2 2 3" xfId="20533" xr:uid="{B905F4D0-0667-46EE-B262-937D03079614}"/>
    <cellStyle name="40% - Accent2 4 4 5 2 3" xfId="20534" xr:uid="{F2A7AC21-E179-4054-BA46-BE2BDD12FC18}"/>
    <cellStyle name="40% - Accent2 4 4 5 2 3 2" xfId="20535" xr:uid="{5593F723-774D-4E25-9976-F1716A6DDA00}"/>
    <cellStyle name="40% - Accent2 4 4 5 2 4" xfId="20536" xr:uid="{6FBA957E-FBD1-4C3A-B155-1BCE78CFE062}"/>
    <cellStyle name="40% - Accent2 4 4 5 3" xfId="20537" xr:uid="{41D749C2-1A0B-451F-980A-6C00D53C5815}"/>
    <cellStyle name="40% - Accent2 4 4 5 3 2" xfId="20538" xr:uid="{335D336B-CC22-455B-B443-EA8AFDA70045}"/>
    <cellStyle name="40% - Accent2 4 4 5 3 2 2" xfId="20539" xr:uid="{5DE98374-F236-4FDB-A6DA-AE681FF4D466}"/>
    <cellStyle name="40% - Accent2 4 4 5 3 3" xfId="20540" xr:uid="{8A65467F-C928-4F0C-AD6C-9759D311AA8F}"/>
    <cellStyle name="40% - Accent2 4 4 5 4" xfId="20541" xr:uid="{78CF71FA-E5B2-4CA2-9353-291494275A3D}"/>
    <cellStyle name="40% - Accent2 4 4 5 4 2" xfId="20542" xr:uid="{6E91F6DA-8C83-4498-8105-32D42CDFD167}"/>
    <cellStyle name="40% - Accent2 4 4 5 5" xfId="20543" xr:uid="{525CB388-F7C5-4DEC-92A6-639C5E52CA3D}"/>
    <cellStyle name="40% - Accent2 4 4 6" xfId="20544" xr:uid="{7103E4FA-222D-45CB-A525-29CA515CE0DA}"/>
    <cellStyle name="40% - Accent2 4 4 6 2" xfId="20545" xr:uid="{204F972E-CEC3-426A-A867-4BCB974900D0}"/>
    <cellStyle name="40% - Accent2 4 4 6 2 2" xfId="20546" xr:uid="{184A09D1-D87A-45DC-90D5-8C7ED7EE68AE}"/>
    <cellStyle name="40% - Accent2 4 4 6 2 2 2" xfId="20547" xr:uid="{1CCE07A2-7BEE-4C09-B033-89E9AEE3706E}"/>
    <cellStyle name="40% - Accent2 4 4 6 2 3" xfId="20548" xr:uid="{9D5BED9E-4435-4930-A04F-CBB3D662852D}"/>
    <cellStyle name="40% - Accent2 4 4 6 3" xfId="20549" xr:uid="{E7405BEB-C713-4EDE-B936-F2671005CC9A}"/>
    <cellStyle name="40% - Accent2 4 4 6 3 2" xfId="20550" xr:uid="{BD6F6586-2218-42CA-9E53-E67626A2112E}"/>
    <cellStyle name="40% - Accent2 4 4 6 4" xfId="20551" xr:uid="{1CB1BAD1-CADF-467D-BD3D-38B4C9FF933B}"/>
    <cellStyle name="40% - Accent2 4 4 7" xfId="20552" xr:uid="{50F7E9BA-1EBF-43B7-A53C-335EBDB23EAD}"/>
    <cellStyle name="40% - Accent2 4 4 7 2" xfId="20553" xr:uid="{AF300133-130B-4B2F-9D2C-79AE799F055A}"/>
    <cellStyle name="40% - Accent2 4 4 7 2 2" xfId="20554" xr:uid="{D1B0FA8A-4B28-4B78-BE61-BF8E8517DC2B}"/>
    <cellStyle name="40% - Accent2 4 4 7 3" xfId="20555" xr:uid="{E382A62A-C90E-43EE-BA51-E18C7E1197D9}"/>
    <cellStyle name="40% - Accent2 4 4 8" xfId="20556" xr:uid="{8D737449-2607-4260-8BA3-C991A68D4EA4}"/>
    <cellStyle name="40% - Accent2 4 4 8 2" xfId="20557" xr:uid="{CD04A7D3-A6A7-4835-B1A4-D855FCB2E4B4}"/>
    <cellStyle name="40% - Accent2 4 4 9" xfId="20558" xr:uid="{A89E99D1-CF6F-49B4-B68F-D9F9748E9DEF}"/>
    <cellStyle name="40% - Accent2 4 4 9 2" xfId="20559" xr:uid="{E2E20CFF-DEF0-4307-A888-CC3AD36817D3}"/>
    <cellStyle name="40% - Accent2 4 5" xfId="20560" xr:uid="{58886E1A-1AB3-4B65-A99A-8F4525378D48}"/>
    <cellStyle name="40% - Accent2 4 5 2" xfId="20561" xr:uid="{39FB78BB-CCB2-4CCF-8298-68B682C8C38F}"/>
    <cellStyle name="40% - Accent2 4 5 2 2" xfId="20562" xr:uid="{1771B3C7-E315-4214-BD33-875E11BEE710}"/>
    <cellStyle name="40% - Accent2 4 5 2 2 2" xfId="20563" xr:uid="{51F9593A-2600-4FD6-BDB8-8273A75010F6}"/>
    <cellStyle name="40% - Accent2 4 5 2 2 2 2" xfId="20564" xr:uid="{BEDB6CD9-4723-489E-8B97-0C3A36A384F4}"/>
    <cellStyle name="40% - Accent2 4 5 2 2 2 2 2" xfId="20565" xr:uid="{AF8DB5EF-537A-4253-B061-C1F44869CCEF}"/>
    <cellStyle name="40% - Accent2 4 5 2 2 2 3" xfId="20566" xr:uid="{96D7836E-0D37-475D-B319-55D661F39EDF}"/>
    <cellStyle name="40% - Accent2 4 5 2 2 3" xfId="20567" xr:uid="{DF102F10-E574-4D99-9BF5-B41C4545AAB4}"/>
    <cellStyle name="40% - Accent2 4 5 2 2 3 2" xfId="20568" xr:uid="{4FDCC47C-56FD-45F3-A216-EBA27F5078F2}"/>
    <cellStyle name="40% - Accent2 4 5 2 2 4" xfId="20569" xr:uid="{2BA4603B-B290-4039-AD49-123D7D059076}"/>
    <cellStyle name="40% - Accent2 4 5 2 3" xfId="20570" xr:uid="{1DF3A46C-79BC-49D6-9731-4083AFBBF602}"/>
    <cellStyle name="40% - Accent2 4 5 2 3 2" xfId="20571" xr:uid="{9E4C75C2-DAC3-4F06-8335-28D5A75FF4F4}"/>
    <cellStyle name="40% - Accent2 4 5 2 3 2 2" xfId="20572" xr:uid="{AB5E4408-0B13-45FE-BA1D-C3B3529C9228}"/>
    <cellStyle name="40% - Accent2 4 5 2 3 3" xfId="20573" xr:uid="{DBC445E2-0451-40DC-AC9F-FD3FF0A08A9E}"/>
    <cellStyle name="40% - Accent2 4 5 2 4" xfId="20574" xr:uid="{4BBD0589-E71B-4BCF-9DB8-EAADFDF933EB}"/>
    <cellStyle name="40% - Accent2 4 5 2 4 2" xfId="20575" xr:uid="{F5BF27C4-F000-4D42-8A79-FBB9973B24FF}"/>
    <cellStyle name="40% - Accent2 4 5 2 5" xfId="20576" xr:uid="{E52DF1C3-1CE0-403D-9075-7489E0A32910}"/>
    <cellStyle name="40% - Accent2 4 5 2 5 2" xfId="20577" xr:uid="{A4E90671-C4AA-43E8-AECA-91654FD5BB57}"/>
    <cellStyle name="40% - Accent2 4 5 2 6" xfId="20578" xr:uid="{E81030E0-0813-4CDC-B10D-95266CBA6753}"/>
    <cellStyle name="40% - Accent2 4 5 2 7" xfId="20579" xr:uid="{01C2BE95-7E9E-4C21-AE35-8C7525D54F49}"/>
    <cellStyle name="40% - Accent2 4 5 3" xfId="20580" xr:uid="{C3103FE4-347E-452E-8A5A-0D3816DC0B4E}"/>
    <cellStyle name="40% - Accent2 4 5 3 2" xfId="20581" xr:uid="{5B7024FC-04A1-431A-82D9-EA49268FF8F8}"/>
    <cellStyle name="40% - Accent2 4 5 3 2 2" xfId="20582" xr:uid="{51676FF2-0747-47BE-94BB-0BB7F0DC69A2}"/>
    <cellStyle name="40% - Accent2 4 5 3 2 2 2" xfId="20583" xr:uid="{AB1003E9-BD50-4DEF-BE43-73ACCA789C24}"/>
    <cellStyle name="40% - Accent2 4 5 3 2 2 2 2" xfId="20584" xr:uid="{8A90B203-423C-41BE-8A7D-82B2C6C245CC}"/>
    <cellStyle name="40% - Accent2 4 5 3 2 2 3" xfId="20585" xr:uid="{0B5312FD-980C-4C74-901D-33DECC6F5D48}"/>
    <cellStyle name="40% - Accent2 4 5 3 2 3" xfId="20586" xr:uid="{D934C843-E909-48C4-89D2-31837AAFAC11}"/>
    <cellStyle name="40% - Accent2 4 5 3 2 3 2" xfId="20587" xr:uid="{AE048A89-7520-461D-95A3-350132BE137A}"/>
    <cellStyle name="40% - Accent2 4 5 3 2 4" xfId="20588" xr:uid="{67B55C28-434A-4AF1-A6C6-43BF2FCD7254}"/>
    <cellStyle name="40% - Accent2 4 5 3 3" xfId="20589" xr:uid="{713B4588-0F09-4088-BA6E-38888C6261ED}"/>
    <cellStyle name="40% - Accent2 4 5 3 3 2" xfId="20590" xr:uid="{F0B16C9F-F377-4942-98D0-D9DC3229815E}"/>
    <cellStyle name="40% - Accent2 4 5 3 3 2 2" xfId="20591" xr:uid="{99CF59F7-2FB8-4AE5-8658-45BE8A133D68}"/>
    <cellStyle name="40% - Accent2 4 5 3 3 3" xfId="20592" xr:uid="{D03A76DD-DBE5-47FE-8B52-31E13FC56D5B}"/>
    <cellStyle name="40% - Accent2 4 5 3 4" xfId="20593" xr:uid="{009B3CE8-7538-482D-8B4F-A6280035F7BA}"/>
    <cellStyle name="40% - Accent2 4 5 3 4 2" xfId="20594" xr:uid="{D3C7C571-07AB-4E48-8F48-775886BD659E}"/>
    <cellStyle name="40% - Accent2 4 5 3 5" xfId="20595" xr:uid="{1C4E97C3-42DA-4126-B472-0AD91DFC3F83}"/>
    <cellStyle name="40% - Accent2 4 5 4" xfId="20596" xr:uid="{9662AFB5-0A3D-49AB-B496-54DD056F202F}"/>
    <cellStyle name="40% - Accent2 4 5 4 2" xfId="20597" xr:uid="{40660DB0-55B1-40A2-BCED-4554CA7B741C}"/>
    <cellStyle name="40% - Accent2 4 5 4 2 2" xfId="20598" xr:uid="{5C4FD289-A0C9-427E-B3A7-0EBE2069FEC2}"/>
    <cellStyle name="40% - Accent2 4 5 4 2 2 2" xfId="20599" xr:uid="{BE0B00CB-062E-4523-92EC-A4EE20355420}"/>
    <cellStyle name="40% - Accent2 4 5 4 2 3" xfId="20600" xr:uid="{496BF40B-2E67-43BA-BE3B-0F3E410CAB98}"/>
    <cellStyle name="40% - Accent2 4 5 4 3" xfId="20601" xr:uid="{3E1F42DD-76C9-4CD2-9D6F-B103233DC397}"/>
    <cellStyle name="40% - Accent2 4 5 4 3 2" xfId="20602" xr:uid="{4E9554EF-46C5-4BB1-9CC3-6DD7839EDFC4}"/>
    <cellStyle name="40% - Accent2 4 5 4 4" xfId="20603" xr:uid="{881B35F3-D2A1-4670-9FE8-3A9FAC64B71D}"/>
    <cellStyle name="40% - Accent2 4 5 5" xfId="20604" xr:uid="{78AAFD96-0414-4968-BAD0-B0D11E3A14E2}"/>
    <cellStyle name="40% - Accent2 4 5 5 2" xfId="20605" xr:uid="{1EE8F556-43FE-46FA-A6EF-B5B2543F9FC7}"/>
    <cellStyle name="40% - Accent2 4 5 5 2 2" xfId="20606" xr:uid="{1C374BDA-0C91-4D67-A8F1-22BF1889FD1F}"/>
    <cellStyle name="40% - Accent2 4 5 5 3" xfId="20607" xr:uid="{0E7B92DD-9C20-4F72-9D52-5B1C6B957014}"/>
    <cellStyle name="40% - Accent2 4 5 6" xfId="20608" xr:uid="{D8BCC38F-2E40-47E5-B60E-3AE2CD2D9F3C}"/>
    <cellStyle name="40% - Accent2 4 5 6 2" xfId="20609" xr:uid="{F78FE0FE-620D-4551-8585-20CE91A73786}"/>
    <cellStyle name="40% - Accent2 4 5 7" xfId="20610" xr:uid="{6A1DE57C-B3F2-4774-8E13-73484C95FA4A}"/>
    <cellStyle name="40% - Accent2 4 5 7 2" xfId="20611" xr:uid="{D2B9347C-6A97-4C74-B1CB-17DCD2EE33F2}"/>
    <cellStyle name="40% - Accent2 4 5 8" xfId="20612" xr:uid="{1BBBEBF6-2D29-4900-AE81-0979F9EDB204}"/>
    <cellStyle name="40% - Accent2 4 5 9" xfId="20613" xr:uid="{DA119BC4-4E16-4FD6-866B-EABD201AF9DC}"/>
    <cellStyle name="40% - Accent2 4 6" xfId="20614" xr:uid="{CFFC9070-5359-48CC-9C17-8D8E3FDAC633}"/>
    <cellStyle name="40% - Accent2 4 6 2" xfId="20615" xr:uid="{BDB3EBB8-7CD8-40D8-BE0E-83F82BF97057}"/>
    <cellStyle name="40% - Accent2 4 6 2 2" xfId="20616" xr:uid="{D9D042C2-ADA0-4C5F-A9B0-DB4148DF3757}"/>
    <cellStyle name="40% - Accent2 4 6 2 2 2" xfId="20617" xr:uid="{1879EE7F-1349-4F1F-A592-BEAA597E9A5C}"/>
    <cellStyle name="40% - Accent2 4 6 2 2 2 2" xfId="20618" xr:uid="{8A774B5C-BF17-4C36-8F67-96828F1EB67D}"/>
    <cellStyle name="40% - Accent2 4 6 2 2 2 2 2" xfId="20619" xr:uid="{EEDDE822-8A1D-4A58-82E9-6A739459323B}"/>
    <cellStyle name="40% - Accent2 4 6 2 2 2 3" xfId="20620" xr:uid="{0B88061F-3E2F-417B-BC2D-CF153D657EF5}"/>
    <cellStyle name="40% - Accent2 4 6 2 2 3" xfId="20621" xr:uid="{9065B817-CB0E-49C4-96B6-2AE1CC534480}"/>
    <cellStyle name="40% - Accent2 4 6 2 2 3 2" xfId="20622" xr:uid="{B4D9C8C7-D5CB-43A9-AFEF-A41785CFB0BE}"/>
    <cellStyle name="40% - Accent2 4 6 2 2 4" xfId="20623" xr:uid="{4A014533-8A6D-40A4-A1DB-5C08C4C37828}"/>
    <cellStyle name="40% - Accent2 4 6 2 3" xfId="20624" xr:uid="{86FA4326-84F2-4B55-BDCD-FC575F5E9DE1}"/>
    <cellStyle name="40% - Accent2 4 6 2 3 2" xfId="20625" xr:uid="{5DA367DD-A775-4ABC-8D9B-ACFAA76E21EE}"/>
    <cellStyle name="40% - Accent2 4 6 2 3 2 2" xfId="20626" xr:uid="{CD8081BF-97AA-4791-94D9-558BA845B8DB}"/>
    <cellStyle name="40% - Accent2 4 6 2 3 3" xfId="20627" xr:uid="{D121DEB6-BCAA-48D0-BEF4-0ABA0A69DEB1}"/>
    <cellStyle name="40% - Accent2 4 6 2 4" xfId="20628" xr:uid="{AC183CE6-5221-47CC-91AF-659D5E95573C}"/>
    <cellStyle name="40% - Accent2 4 6 2 4 2" xfId="20629" xr:uid="{0FFDD9F8-CC51-44F1-95EC-DFEE45475B45}"/>
    <cellStyle name="40% - Accent2 4 6 2 5" xfId="20630" xr:uid="{850D084A-AA86-451E-9D3F-0F1C7AAB779C}"/>
    <cellStyle name="40% - Accent2 4 6 3" xfId="20631" xr:uid="{478B5BB3-9734-4CC0-AF07-AC3832BCF074}"/>
    <cellStyle name="40% - Accent2 4 6 3 2" xfId="20632" xr:uid="{B285F298-14F3-4BE2-B331-59B114A13822}"/>
    <cellStyle name="40% - Accent2 4 6 3 2 2" xfId="20633" xr:uid="{3780371A-A63B-4726-90FB-D3EE88B1D82E}"/>
    <cellStyle name="40% - Accent2 4 6 3 2 2 2" xfId="20634" xr:uid="{F3E143A8-E049-4F9B-940E-B3CE0019381A}"/>
    <cellStyle name="40% - Accent2 4 6 3 2 3" xfId="20635" xr:uid="{372A1B99-EA6D-4B80-985D-F68B47933318}"/>
    <cellStyle name="40% - Accent2 4 6 3 3" xfId="20636" xr:uid="{15099CC0-115E-40BB-9A5A-A3B1FA71FCD3}"/>
    <cellStyle name="40% - Accent2 4 6 3 3 2" xfId="20637" xr:uid="{D4355A5E-E32E-4379-A47A-607D0CB87494}"/>
    <cellStyle name="40% - Accent2 4 6 3 4" xfId="20638" xr:uid="{D20DF3EF-02FD-4B4C-AB59-120B78770BB4}"/>
    <cellStyle name="40% - Accent2 4 6 4" xfId="20639" xr:uid="{8C70957B-177C-415C-8F68-F7B93269B2DE}"/>
    <cellStyle name="40% - Accent2 4 6 4 2" xfId="20640" xr:uid="{D8067704-85D1-458E-A75C-9B80574F475C}"/>
    <cellStyle name="40% - Accent2 4 6 4 2 2" xfId="20641" xr:uid="{5B9C78D6-F1E6-4314-A57B-A3DBAD733126}"/>
    <cellStyle name="40% - Accent2 4 6 4 3" xfId="20642" xr:uid="{480E4B7E-A69F-4E6D-A3FF-1CAE65E53C42}"/>
    <cellStyle name="40% - Accent2 4 6 5" xfId="20643" xr:uid="{9C4DA461-C4BB-4CF2-B189-DC8299EBA23E}"/>
    <cellStyle name="40% - Accent2 4 6 5 2" xfId="20644" xr:uid="{1693792F-7566-4FB0-AF98-7BCB79CAD33E}"/>
    <cellStyle name="40% - Accent2 4 6 6" xfId="20645" xr:uid="{2ABD5C0B-3E99-4D71-8835-0C50475B6E4C}"/>
    <cellStyle name="40% - Accent2 4 6 6 2" xfId="20646" xr:uid="{09941BC0-8ACA-4E9F-84C7-0F70F82B19CA}"/>
    <cellStyle name="40% - Accent2 4 6 7" xfId="20647" xr:uid="{D912B457-5D1C-4594-9895-3B0266C8D210}"/>
    <cellStyle name="40% - Accent2 4 6 8" xfId="20648" xr:uid="{ABCBAC61-42AA-4FF4-A0B3-167169D243E6}"/>
    <cellStyle name="40% - Accent2 4 7" xfId="20649" xr:uid="{B65C11CB-4475-4AB3-8D9E-A7D741BC2915}"/>
    <cellStyle name="40% - Accent2 4 7 2" xfId="20650" xr:uid="{5AD58E14-3604-4941-B7D0-055F4B67EB11}"/>
    <cellStyle name="40% - Accent2 4 7 2 2" xfId="20651" xr:uid="{0CA3D852-5B5A-41A4-892F-F6686DEAC149}"/>
    <cellStyle name="40% - Accent2 4 7 2 2 2" xfId="20652" xr:uid="{0688A2B2-F5E4-4EA7-9F81-C0FA2F435D21}"/>
    <cellStyle name="40% - Accent2 4 7 2 2 2 2" xfId="20653" xr:uid="{E8BF66EF-9902-4C83-957E-DF92BBF7D8F7}"/>
    <cellStyle name="40% - Accent2 4 7 2 2 3" xfId="20654" xr:uid="{4560D445-E795-460A-A0F3-89AC03D35756}"/>
    <cellStyle name="40% - Accent2 4 7 2 3" xfId="20655" xr:uid="{E18498FB-98AE-4EEA-94F5-E8C3AB33BADF}"/>
    <cellStyle name="40% - Accent2 4 7 2 3 2" xfId="20656" xr:uid="{8E5E3360-F35B-431A-80F9-7D42FEDD9860}"/>
    <cellStyle name="40% - Accent2 4 7 2 4" xfId="20657" xr:uid="{99967063-2482-4366-8A49-22F6D88EA922}"/>
    <cellStyle name="40% - Accent2 4 7 3" xfId="20658" xr:uid="{64902AA1-19CE-4F85-8F16-C551B9D840B4}"/>
    <cellStyle name="40% - Accent2 4 7 3 2" xfId="20659" xr:uid="{AC028492-5D4B-48B7-802C-43CA1232D10B}"/>
    <cellStyle name="40% - Accent2 4 7 3 2 2" xfId="20660" xr:uid="{723BAB05-87A2-48B0-890E-C27E4F4C5179}"/>
    <cellStyle name="40% - Accent2 4 7 3 3" xfId="20661" xr:uid="{F7DE428D-F439-4611-8516-6F04A97B9BC2}"/>
    <cellStyle name="40% - Accent2 4 7 4" xfId="20662" xr:uid="{4202A6BA-11B0-40B6-BD8B-E493E4C02694}"/>
    <cellStyle name="40% - Accent2 4 7 4 2" xfId="20663" xr:uid="{15884D01-C42B-4890-A2D4-3736D65CC2EC}"/>
    <cellStyle name="40% - Accent2 4 7 5" xfId="20664" xr:uid="{A7956BF3-E2E6-43C8-9E81-2832323F0FC0}"/>
    <cellStyle name="40% - Accent2 4 8" xfId="20665" xr:uid="{6F7B1A0B-EC66-4A53-A85F-A7417002A15E}"/>
    <cellStyle name="40% - Accent2 4 8 2" xfId="20666" xr:uid="{C5E16574-06D2-4B04-BF39-BA9082B4C527}"/>
    <cellStyle name="40% - Accent2 4 8 2 2" xfId="20667" xr:uid="{A2008C3D-9704-4678-95AA-292AB9EABFEE}"/>
    <cellStyle name="40% - Accent2 4 8 2 2 2" xfId="20668" xr:uid="{BBB9A397-FD50-490D-BBD0-92B9640DA66D}"/>
    <cellStyle name="40% - Accent2 4 8 2 2 2 2" xfId="20669" xr:uid="{B6DFBA75-4FE9-4574-8D73-9721DD303D7D}"/>
    <cellStyle name="40% - Accent2 4 8 2 2 3" xfId="20670" xr:uid="{204118AA-A28C-4ACF-A2BA-5EC1ED9D9142}"/>
    <cellStyle name="40% - Accent2 4 8 2 3" xfId="20671" xr:uid="{47148E70-4909-48CE-ACAE-64C336817E79}"/>
    <cellStyle name="40% - Accent2 4 8 2 3 2" xfId="20672" xr:uid="{109519EB-1088-456D-B25F-F8407D1ACF56}"/>
    <cellStyle name="40% - Accent2 4 8 2 4" xfId="20673" xr:uid="{88E6C5DE-1F43-49C8-B350-DB490733E17E}"/>
    <cellStyle name="40% - Accent2 4 8 3" xfId="20674" xr:uid="{17C77CC4-886E-4ADC-8068-A78055455654}"/>
    <cellStyle name="40% - Accent2 4 8 3 2" xfId="20675" xr:uid="{C3FE6130-705C-44C3-B4CB-AD9485B83521}"/>
    <cellStyle name="40% - Accent2 4 8 3 2 2" xfId="20676" xr:uid="{4EAF5582-05FF-42DC-80D8-B2434871F0DF}"/>
    <cellStyle name="40% - Accent2 4 8 3 3" xfId="20677" xr:uid="{F4FB4909-A2ED-4695-BEA7-9C31B385D92D}"/>
    <cellStyle name="40% - Accent2 4 8 4" xfId="20678" xr:uid="{ABC314EF-A03A-44B5-BF11-56A5690E431B}"/>
    <cellStyle name="40% - Accent2 4 8 4 2" xfId="20679" xr:uid="{117CF300-0632-4453-AF45-7D0ADA2027E4}"/>
    <cellStyle name="40% - Accent2 4 8 5" xfId="20680" xr:uid="{CDC1A384-3FD4-4012-88BE-F8A9A2F1ACD4}"/>
    <cellStyle name="40% - Accent2 4 9" xfId="20681" xr:uid="{EBCEC759-43C1-4037-80D3-CBDBB58A5EBE}"/>
    <cellStyle name="40% - Accent2 4 9 2" xfId="20682" xr:uid="{568ACA14-1F47-41B2-8DA4-75BF0D1743C0}"/>
    <cellStyle name="40% - Accent2 4 9 2 2" xfId="20683" xr:uid="{5A195139-F038-4938-8204-D816FDA6DE2D}"/>
    <cellStyle name="40% - Accent2 4 9 2 2 2" xfId="20684" xr:uid="{C2AA528B-CE8F-4BEF-8520-AE2C87933BDA}"/>
    <cellStyle name="40% - Accent2 4 9 2 2 2 2" xfId="20685" xr:uid="{E6C76A69-D2E8-4EDC-9464-D776C5EA7990}"/>
    <cellStyle name="40% - Accent2 4 9 2 2 3" xfId="20686" xr:uid="{E5AF9AF6-E6CC-4907-931A-6A3519F7C253}"/>
    <cellStyle name="40% - Accent2 4 9 2 3" xfId="20687" xr:uid="{A096D332-95E3-470C-AAD9-BFB0EDB15F10}"/>
    <cellStyle name="40% - Accent2 4 9 2 3 2" xfId="20688" xr:uid="{C13BA2D9-D8D3-49FA-BDF2-8ACC25AFA405}"/>
    <cellStyle name="40% - Accent2 4 9 2 4" xfId="20689" xr:uid="{BE36E0FE-586E-477E-8A2C-DA82503D6A5D}"/>
    <cellStyle name="40% - Accent2 4 9 3" xfId="20690" xr:uid="{C07F6C15-A875-414B-8A76-E36B0ECE6457}"/>
    <cellStyle name="40% - Accent2 4 9 3 2" xfId="20691" xr:uid="{C6709A08-A982-49F9-87A1-9F2B8F12C266}"/>
    <cellStyle name="40% - Accent2 4 9 3 2 2" xfId="20692" xr:uid="{ADB361A5-0ED4-4E8D-B6EF-E054623CB072}"/>
    <cellStyle name="40% - Accent2 4 9 3 3" xfId="20693" xr:uid="{4BA9DB23-955E-4F1C-ADFB-1EE1D409FBA3}"/>
    <cellStyle name="40% - Accent2 4 9 4" xfId="20694" xr:uid="{A532F721-6B28-47ED-B4D5-2D8C8EFEDE75}"/>
    <cellStyle name="40% - Accent2 4 9 4 2" xfId="20695" xr:uid="{4BD3F59A-687B-428C-93C6-4AF06573E5C5}"/>
    <cellStyle name="40% - Accent2 4 9 5" xfId="20696" xr:uid="{1197DA27-4C9C-4A29-8250-69AE5D169F8F}"/>
    <cellStyle name="40% - Accent2 4_Asset Register (new)" xfId="20697" xr:uid="{C4582FD5-7CCD-41CA-B2F3-DA7E55980A56}"/>
    <cellStyle name="40% - Accent2 5" xfId="20698" xr:uid="{225B70CD-C18F-4E08-8954-21C031609BFF}"/>
    <cellStyle name="40% - Accent2 5 10" xfId="20699" xr:uid="{BE75078F-300C-4B82-BDCD-0909854AE48E}"/>
    <cellStyle name="40% - Accent2 5 10 2" xfId="20700" xr:uid="{3F2C5077-AA23-4995-9650-E8860378727C}"/>
    <cellStyle name="40% - Accent2 5 11" xfId="20701" xr:uid="{142C93BE-A076-4C5E-AD91-19AA08AD0075}"/>
    <cellStyle name="40% - Accent2 5 12" xfId="20702" xr:uid="{AEE807E8-77EA-4C41-BF7A-318CCD6343FD}"/>
    <cellStyle name="40% - Accent2 5 2" xfId="20703" xr:uid="{CD75FF2F-B0BD-4D22-8D88-723CB0BFCC07}"/>
    <cellStyle name="40% - Accent2 5 2 10" xfId="20704" xr:uid="{2DB5D6BE-BB9A-4E54-81DA-C284557B6767}"/>
    <cellStyle name="40% - Accent2 5 2 11" xfId="20705" xr:uid="{D03B3D0D-A67A-415B-84A4-0EB2495ABC52}"/>
    <cellStyle name="40% - Accent2 5 2 2" xfId="20706" xr:uid="{B2371DF0-C346-4BC5-B4DA-99D07EABCFE4}"/>
    <cellStyle name="40% - Accent2 5 2 2 2" xfId="20707" xr:uid="{AF66781E-11AA-4EBF-82A1-935FD3BE14CB}"/>
    <cellStyle name="40% - Accent2 5 2 2 2 2" xfId="20708" xr:uid="{041D1A25-266C-4491-AF08-95B90BE5583E}"/>
    <cellStyle name="40% - Accent2 5 2 2 2 2 2" xfId="20709" xr:uid="{E67B2E72-E16B-43D1-8E7F-32E6FAAE1BB0}"/>
    <cellStyle name="40% - Accent2 5 2 2 2 2 2 2" xfId="20710" xr:uid="{FFAEBA84-C703-413A-B3CB-ADFA801242C3}"/>
    <cellStyle name="40% - Accent2 5 2 2 2 2 3" xfId="20711" xr:uid="{5985A38A-6E38-4721-A8E0-AC3ECA350A01}"/>
    <cellStyle name="40% - Accent2 5 2 2 2 3" xfId="20712" xr:uid="{1BBA0535-01F2-4422-9A03-6E77E2DB684D}"/>
    <cellStyle name="40% - Accent2 5 2 2 2 3 2" xfId="20713" xr:uid="{C68A7A98-A2D0-4CF6-8B24-05F03B673C7B}"/>
    <cellStyle name="40% - Accent2 5 2 2 2 4" xfId="20714" xr:uid="{DA90EBCD-D19A-4FC7-A7EB-6BDAB5543033}"/>
    <cellStyle name="40% - Accent2 5 2 2 2 5" xfId="20715" xr:uid="{CAD425D8-8E81-472F-8AA3-689CC1B4230A}"/>
    <cellStyle name="40% - Accent2 5 2 2 3" xfId="20716" xr:uid="{7C89E0F0-6D01-48A4-908C-4CEE0823272C}"/>
    <cellStyle name="40% - Accent2 5 2 2 3 2" xfId="20717" xr:uid="{2F9C30A1-F507-41BD-9EF9-CFA364CA8C3B}"/>
    <cellStyle name="40% - Accent2 5 2 2 3 2 2" xfId="20718" xr:uid="{28D8E5EE-9C29-47CC-835D-FC387E934548}"/>
    <cellStyle name="40% - Accent2 5 2 2 3 3" xfId="20719" xr:uid="{08F0E443-171D-4585-9F02-F3A3177BE2C6}"/>
    <cellStyle name="40% - Accent2 5 2 2 4" xfId="20720" xr:uid="{260A374E-80A0-4A32-8034-A7382B0A805A}"/>
    <cellStyle name="40% - Accent2 5 2 2 4 2" xfId="20721" xr:uid="{4D35A581-D305-4203-A044-13418D1C1267}"/>
    <cellStyle name="40% - Accent2 5 2 2 5" xfId="20722" xr:uid="{4C1956F0-04E7-4604-B7D7-0F202D115D1D}"/>
    <cellStyle name="40% - Accent2 5 2 2 5 2" xfId="20723" xr:uid="{9C5DCDAB-1535-4E43-B178-BB0135BA4761}"/>
    <cellStyle name="40% - Accent2 5 2 2 6" xfId="20724" xr:uid="{44FF25B8-2FD5-43D9-968A-28C5707BDAEE}"/>
    <cellStyle name="40% - Accent2 5 2 2 7" xfId="20725" xr:uid="{DA846B74-1FFE-47A5-B6E1-A4F2E5F8E1B4}"/>
    <cellStyle name="40% - Accent2 5 2 3" xfId="20726" xr:uid="{41EF3664-CE41-4B16-9EBA-890CD7A06F55}"/>
    <cellStyle name="40% - Accent2 5 2 3 2" xfId="20727" xr:uid="{3347739E-286D-4D9C-9A43-0C9D72DFD248}"/>
    <cellStyle name="40% - Accent2 5 2 3 2 2" xfId="20728" xr:uid="{C72C25EA-E09D-4C28-BCFA-8E6F0EF65DA1}"/>
    <cellStyle name="40% - Accent2 5 2 3 2 2 2" xfId="20729" xr:uid="{EA091771-0750-484F-8CF5-00DA6DFD7F40}"/>
    <cellStyle name="40% - Accent2 5 2 3 2 2 2 2" xfId="20730" xr:uid="{FD009705-4433-4519-9A6F-420F606F63E2}"/>
    <cellStyle name="40% - Accent2 5 2 3 2 2 3" xfId="20731" xr:uid="{E5757849-2F71-4228-B1DA-B074131E538C}"/>
    <cellStyle name="40% - Accent2 5 2 3 2 3" xfId="20732" xr:uid="{8171FAA6-D3CC-48C6-A250-95E1F12D462F}"/>
    <cellStyle name="40% - Accent2 5 2 3 2 3 2" xfId="20733" xr:uid="{CE2FE49F-498D-4809-9374-B88AA0831184}"/>
    <cellStyle name="40% - Accent2 5 2 3 2 4" xfId="20734" xr:uid="{1902B94D-1455-4D70-BFC4-2411F628D9E3}"/>
    <cellStyle name="40% - Accent2 5 2 3 2 5" xfId="20735" xr:uid="{A4D3F5BB-1490-496D-BCAA-F8E28EBF148C}"/>
    <cellStyle name="40% - Accent2 5 2 3 3" xfId="20736" xr:uid="{D94C9B62-37E2-4B2A-8927-67BC9D905542}"/>
    <cellStyle name="40% - Accent2 5 2 3 3 2" xfId="20737" xr:uid="{5D66B87B-7EA8-45F0-B1B0-CDB29124BD72}"/>
    <cellStyle name="40% - Accent2 5 2 3 3 2 2" xfId="20738" xr:uid="{D63504D7-EA7F-4B4E-881A-8DA4E4C5C5C8}"/>
    <cellStyle name="40% - Accent2 5 2 3 3 3" xfId="20739" xr:uid="{3DBF76CD-43DE-4087-AB5F-3EC5A69627D5}"/>
    <cellStyle name="40% - Accent2 5 2 3 4" xfId="20740" xr:uid="{053F62C1-6123-4F2F-8AFE-BCA2BCF1E873}"/>
    <cellStyle name="40% - Accent2 5 2 3 4 2" xfId="20741" xr:uid="{C0849E82-40DB-4A76-BCAD-A34D10C3BE1B}"/>
    <cellStyle name="40% - Accent2 5 2 3 5" xfId="20742" xr:uid="{E8BAE558-6F42-4AB3-916E-D2E653A9980C}"/>
    <cellStyle name="40% - Accent2 5 2 3 6" xfId="20743" xr:uid="{896E9C77-9647-44D3-A715-854E97B7BB62}"/>
    <cellStyle name="40% - Accent2 5 2 4" xfId="20744" xr:uid="{ED016729-6968-4A33-8308-975546960380}"/>
    <cellStyle name="40% - Accent2 5 2 4 2" xfId="20745" xr:uid="{CD2C22F2-BEE1-4169-9ABD-5BB9E8CFCBF7}"/>
    <cellStyle name="40% - Accent2 5 2 4 2 2" xfId="20746" xr:uid="{B71302C1-ADE6-448E-B182-A150300F7FAB}"/>
    <cellStyle name="40% - Accent2 5 2 4 2 2 2" xfId="20747" xr:uid="{0E205A5B-9A0C-4B2C-A4C7-1C4D7BD7D4C2}"/>
    <cellStyle name="40% - Accent2 5 2 4 2 2 2 2" xfId="20748" xr:uid="{4DCA28CE-B5CC-4D11-8EED-B41C640F232A}"/>
    <cellStyle name="40% - Accent2 5 2 4 2 2 3" xfId="20749" xr:uid="{F2CCC7AA-A380-4CB5-AC7F-91CA9B7F4F26}"/>
    <cellStyle name="40% - Accent2 5 2 4 2 3" xfId="20750" xr:uid="{69C02E93-3556-45AD-BC2C-18A85456B5F2}"/>
    <cellStyle name="40% - Accent2 5 2 4 2 3 2" xfId="20751" xr:uid="{5ADF945A-9583-4886-98C6-726FC79FBAEB}"/>
    <cellStyle name="40% - Accent2 5 2 4 2 4" xfId="20752" xr:uid="{44763156-103C-42E7-81D1-E03A4CCD4E3E}"/>
    <cellStyle name="40% - Accent2 5 2 4 3" xfId="20753" xr:uid="{1D23F983-7689-47A8-B72F-6FD0F1249250}"/>
    <cellStyle name="40% - Accent2 5 2 4 3 2" xfId="20754" xr:uid="{EEC7F430-FFF2-4EF0-B964-911FDAE3C1CC}"/>
    <cellStyle name="40% - Accent2 5 2 4 3 2 2" xfId="20755" xr:uid="{54730CFA-6908-4B9C-BBA8-24070F0F3704}"/>
    <cellStyle name="40% - Accent2 5 2 4 3 3" xfId="20756" xr:uid="{35FD2D91-9F93-4B61-8B69-9C7320460F00}"/>
    <cellStyle name="40% - Accent2 5 2 4 4" xfId="20757" xr:uid="{CA14348F-730C-475F-9817-41B68425CFB0}"/>
    <cellStyle name="40% - Accent2 5 2 4 4 2" xfId="20758" xr:uid="{0E27E66C-FAB9-49E7-B347-DE92286446C2}"/>
    <cellStyle name="40% - Accent2 5 2 4 5" xfId="20759" xr:uid="{CA27961C-0473-440B-AFFE-6ADCBE20CCEF}"/>
    <cellStyle name="40% - Accent2 5 2 4 6" xfId="20760" xr:uid="{FEF361F8-8000-4BEF-A271-95A07264DC33}"/>
    <cellStyle name="40% - Accent2 5 2 5" xfId="20761" xr:uid="{34DC434F-861F-492A-AB78-292D17A07C44}"/>
    <cellStyle name="40% - Accent2 5 2 5 2" xfId="20762" xr:uid="{02752DD3-0C90-485C-BC86-ABF8A56A5EE5}"/>
    <cellStyle name="40% - Accent2 5 2 5 2 2" xfId="20763" xr:uid="{D9B346A4-5559-40EA-9B25-BCDFEEB1476D}"/>
    <cellStyle name="40% - Accent2 5 2 5 2 2 2" xfId="20764" xr:uid="{EA15DB56-9868-4675-A8C4-20DC3E59E988}"/>
    <cellStyle name="40% - Accent2 5 2 5 2 2 2 2" xfId="20765" xr:uid="{C71A62EF-F978-4314-AFE2-742E5AFB9B5B}"/>
    <cellStyle name="40% - Accent2 5 2 5 2 2 3" xfId="20766" xr:uid="{DB8E98A8-2165-43AC-86C6-B0B2410BF21B}"/>
    <cellStyle name="40% - Accent2 5 2 5 2 3" xfId="20767" xr:uid="{0F07F7BD-7754-4660-98C6-56FAEFAEC12E}"/>
    <cellStyle name="40% - Accent2 5 2 5 2 3 2" xfId="20768" xr:uid="{BDD484F5-7464-4798-AC8D-D6684FAF819C}"/>
    <cellStyle name="40% - Accent2 5 2 5 2 4" xfId="20769" xr:uid="{2867DB17-21DE-43F8-AF62-D8526D28CAE2}"/>
    <cellStyle name="40% - Accent2 5 2 5 3" xfId="20770" xr:uid="{4E44D543-C3F7-4822-B468-189E50EAB530}"/>
    <cellStyle name="40% - Accent2 5 2 5 3 2" xfId="20771" xr:uid="{940F70C8-B27F-436F-975D-8E2FD584B80E}"/>
    <cellStyle name="40% - Accent2 5 2 5 3 2 2" xfId="20772" xr:uid="{FD8F7E27-E267-4922-BEE3-810A60CFB07C}"/>
    <cellStyle name="40% - Accent2 5 2 5 3 3" xfId="20773" xr:uid="{0ACED261-B342-4385-A14B-5ACA7E07B558}"/>
    <cellStyle name="40% - Accent2 5 2 5 4" xfId="20774" xr:uid="{ABD7F148-78DA-414B-86FD-0DC436C2D871}"/>
    <cellStyle name="40% - Accent2 5 2 5 4 2" xfId="20775" xr:uid="{D746E804-740E-4C4C-AD74-F6B32AA9A593}"/>
    <cellStyle name="40% - Accent2 5 2 5 5" xfId="20776" xr:uid="{1ABC4DBD-41D0-4C4D-92E3-0CB4BC8F5A1D}"/>
    <cellStyle name="40% - Accent2 5 2 6" xfId="20777" xr:uid="{CD2794BF-BAF1-493B-904C-29BF22A51BC2}"/>
    <cellStyle name="40% - Accent2 5 2 6 2" xfId="20778" xr:uid="{65616311-525A-4DB1-A855-31CD2F3A873A}"/>
    <cellStyle name="40% - Accent2 5 2 6 2 2" xfId="20779" xr:uid="{E6EA7328-10F3-49F3-8B15-180DFBF09D77}"/>
    <cellStyle name="40% - Accent2 5 2 6 2 2 2" xfId="20780" xr:uid="{40DB7CC2-6A7A-4FC8-B49B-BFE6D883CA29}"/>
    <cellStyle name="40% - Accent2 5 2 6 2 3" xfId="20781" xr:uid="{D5165341-4ECF-47A4-9384-43F8FF010BB2}"/>
    <cellStyle name="40% - Accent2 5 2 6 3" xfId="20782" xr:uid="{681FF87A-AE32-45BE-BBB8-178C5222F9B8}"/>
    <cellStyle name="40% - Accent2 5 2 6 3 2" xfId="20783" xr:uid="{B50C4724-688C-4BF2-AC88-9E7AE702D7FF}"/>
    <cellStyle name="40% - Accent2 5 2 6 4" xfId="20784" xr:uid="{6ACFD3E6-815E-4F99-9D3B-DF7D2FADDE31}"/>
    <cellStyle name="40% - Accent2 5 2 7" xfId="20785" xr:uid="{3C97ED21-BFB1-4EE6-B89E-5A7B0494D03B}"/>
    <cellStyle name="40% - Accent2 5 2 7 2" xfId="20786" xr:uid="{B0879362-4DCC-4087-B487-6EC184C6D0B1}"/>
    <cellStyle name="40% - Accent2 5 2 7 2 2" xfId="20787" xr:uid="{9C82A8B1-19D0-4944-AB48-21EB16C272A3}"/>
    <cellStyle name="40% - Accent2 5 2 7 3" xfId="20788" xr:uid="{F22638E6-7BDD-44CE-B1DD-81856D4F1844}"/>
    <cellStyle name="40% - Accent2 5 2 8" xfId="20789" xr:uid="{2B76CF0D-5A8A-493B-B4A0-A4CAAE1EF928}"/>
    <cellStyle name="40% - Accent2 5 2 8 2" xfId="20790" xr:uid="{B707B66A-77DA-4713-B434-319B2D1DCD05}"/>
    <cellStyle name="40% - Accent2 5 2 9" xfId="20791" xr:uid="{08DDA22B-0179-4EEF-958F-679169836142}"/>
    <cellStyle name="40% - Accent2 5 2 9 2" xfId="20792" xr:uid="{A2AA0462-79C2-4F9D-938E-F1838E50A4E5}"/>
    <cellStyle name="40% - Accent2 5 3" xfId="20793" xr:uid="{8296E0CD-E18C-4DBA-AD93-A654F48D0441}"/>
    <cellStyle name="40% - Accent2 5 3 2" xfId="20794" xr:uid="{DFD93F4E-2ACA-40BF-AF87-405B87952C94}"/>
    <cellStyle name="40% - Accent2 5 3 2 2" xfId="20795" xr:uid="{9291CB31-8AD3-45D5-83DB-DD8D0083B8E0}"/>
    <cellStyle name="40% - Accent2 5 3 2 2 2" xfId="20796" xr:uid="{C2F80A5C-4F58-4E21-AAA0-EE52054FAE78}"/>
    <cellStyle name="40% - Accent2 5 3 2 2 2 2" xfId="20797" xr:uid="{B37F3821-6842-431D-AD3C-63C4EE02B708}"/>
    <cellStyle name="40% - Accent2 5 3 2 2 3" xfId="20798" xr:uid="{9C75C257-0C9B-48E3-8BD0-9FABCFA007F3}"/>
    <cellStyle name="40% - Accent2 5 3 2 3" xfId="20799" xr:uid="{0FD2B29F-4954-4222-B4CE-83172353F474}"/>
    <cellStyle name="40% - Accent2 5 3 2 3 2" xfId="20800" xr:uid="{6A617936-BFC6-41C1-B71B-D195561BF18B}"/>
    <cellStyle name="40% - Accent2 5 3 2 4" xfId="20801" xr:uid="{60F91539-8969-4C61-A375-3DE366055DF1}"/>
    <cellStyle name="40% - Accent2 5 3 2 5" xfId="20802" xr:uid="{C8F9BA16-8279-424A-A367-F63F0994FAFD}"/>
    <cellStyle name="40% - Accent2 5 3 3" xfId="20803" xr:uid="{6EDACBDD-D07D-4E32-BCA3-CDE9DB8E8CF8}"/>
    <cellStyle name="40% - Accent2 5 3 3 2" xfId="20804" xr:uid="{6D56F217-9A67-4243-8C67-2559C3FDBB40}"/>
    <cellStyle name="40% - Accent2 5 3 3 2 2" xfId="20805" xr:uid="{B51058DB-BD53-4DA3-BB52-DC93D55EBB7D}"/>
    <cellStyle name="40% - Accent2 5 3 3 3" xfId="20806" xr:uid="{5A3F921A-75A3-4183-9F31-2B0C045ABE26}"/>
    <cellStyle name="40% - Accent2 5 3 4" xfId="20807" xr:uid="{1ECB0E77-5ECC-4E60-9CDF-7F033CE7736C}"/>
    <cellStyle name="40% - Accent2 5 3 4 2" xfId="20808" xr:uid="{1B9479B7-9BE6-4956-BB8E-FBC369631887}"/>
    <cellStyle name="40% - Accent2 5 3 5" xfId="20809" xr:uid="{2607978B-BA79-4821-86B6-F81C5EB528D2}"/>
    <cellStyle name="40% - Accent2 5 3 5 2" xfId="20810" xr:uid="{3CE94FFF-C081-4682-827B-1E2F44C9E1CC}"/>
    <cellStyle name="40% - Accent2 5 3 6" xfId="20811" xr:uid="{D7246579-86B3-4A84-AF25-D06453801F8B}"/>
    <cellStyle name="40% - Accent2 5 3 7" xfId="20812" xr:uid="{A214C8CD-97AA-4C90-9C4C-35A51C924F9A}"/>
    <cellStyle name="40% - Accent2 5 4" xfId="20813" xr:uid="{9D160F36-6F84-4391-93DE-2FD3F5BF26FD}"/>
    <cellStyle name="40% - Accent2 5 4 2" xfId="20814" xr:uid="{4D342EEE-8624-4CA9-91B6-B553F672DEDF}"/>
    <cellStyle name="40% - Accent2 5 4 2 2" xfId="20815" xr:uid="{3B71B1FF-A050-42C2-8AED-1A1DA57A0669}"/>
    <cellStyle name="40% - Accent2 5 4 2 2 2" xfId="20816" xr:uid="{A7311A00-AA6B-48D2-B999-CBD493D9EB95}"/>
    <cellStyle name="40% - Accent2 5 4 2 2 2 2" xfId="20817" xr:uid="{070924AE-999E-44F3-8FA7-F0AA8486AB2F}"/>
    <cellStyle name="40% - Accent2 5 4 2 2 3" xfId="20818" xr:uid="{7332919E-0846-4876-B7F4-762C3F121799}"/>
    <cellStyle name="40% - Accent2 5 4 2 3" xfId="20819" xr:uid="{5ADF33A3-EC57-4C4B-9A0A-1C58F79E3E1E}"/>
    <cellStyle name="40% - Accent2 5 4 2 3 2" xfId="20820" xr:uid="{F19510D8-06C6-4D21-98A8-8643C4BD3B99}"/>
    <cellStyle name="40% - Accent2 5 4 2 4" xfId="20821" xr:uid="{A33BA2B8-5019-4050-8ADB-50A56AC28030}"/>
    <cellStyle name="40% - Accent2 5 4 2 5" xfId="20822" xr:uid="{2AB431AE-92C3-4ECA-85FD-E3F206810792}"/>
    <cellStyle name="40% - Accent2 5 4 3" xfId="20823" xr:uid="{B5DF2B94-9A77-4ED8-B631-85D4F24B6B46}"/>
    <cellStyle name="40% - Accent2 5 4 3 2" xfId="20824" xr:uid="{1AF624C4-0C8E-4252-A620-B932D6504A3F}"/>
    <cellStyle name="40% - Accent2 5 4 3 2 2" xfId="20825" xr:uid="{040284C8-CAE6-4ECF-85DF-BB47B0421C6F}"/>
    <cellStyle name="40% - Accent2 5 4 3 3" xfId="20826" xr:uid="{3DB6B976-43C8-47EC-B162-E639E3A17B5E}"/>
    <cellStyle name="40% - Accent2 5 4 4" xfId="20827" xr:uid="{5219F2E4-AAF2-4F3F-9551-316C59E9B5FE}"/>
    <cellStyle name="40% - Accent2 5 4 4 2" xfId="20828" xr:uid="{8C592096-D8FC-4566-BC0C-D3D9FDFC7CC9}"/>
    <cellStyle name="40% - Accent2 5 4 5" xfId="20829" xr:uid="{5D66ADD1-DD6A-41C1-909F-6A0B73CC3F47}"/>
    <cellStyle name="40% - Accent2 5 4 6" xfId="20830" xr:uid="{145E772D-5ED4-4EA1-9049-34BD19EF13E8}"/>
    <cellStyle name="40% - Accent2 5 5" xfId="20831" xr:uid="{E4EB8E41-7318-4CC2-8AE6-98695B8C6AA3}"/>
    <cellStyle name="40% - Accent2 5 5 2" xfId="20832" xr:uid="{CA28C081-A0F5-4560-882C-1EDFF2BDE44D}"/>
    <cellStyle name="40% - Accent2 5 5 2 2" xfId="20833" xr:uid="{C02EDE6B-0FB7-4E6B-8BD9-92D6CAF24192}"/>
    <cellStyle name="40% - Accent2 5 5 2 2 2" xfId="20834" xr:uid="{6CEDE2B4-E9E2-485E-BA7E-68FDE38FAFB9}"/>
    <cellStyle name="40% - Accent2 5 5 2 2 2 2" xfId="20835" xr:uid="{8981A370-B0CE-49C4-85EB-39F9A218AFA6}"/>
    <cellStyle name="40% - Accent2 5 5 2 2 3" xfId="20836" xr:uid="{A67634A9-67CA-49C5-B948-508001E315F4}"/>
    <cellStyle name="40% - Accent2 5 5 2 3" xfId="20837" xr:uid="{3419C4F2-32B6-4EE0-A8BD-092355DCA47F}"/>
    <cellStyle name="40% - Accent2 5 5 2 3 2" xfId="20838" xr:uid="{9F30E2C7-FBAC-461B-9317-53300619DB6D}"/>
    <cellStyle name="40% - Accent2 5 5 2 4" xfId="20839" xr:uid="{3CE06DEA-3B47-4430-9035-1B6A71DB81A0}"/>
    <cellStyle name="40% - Accent2 5 5 3" xfId="20840" xr:uid="{A5B6B8DC-D34D-4D2D-B8AD-9EEF88602528}"/>
    <cellStyle name="40% - Accent2 5 5 3 2" xfId="20841" xr:uid="{DFC56493-F3D1-4172-8CAE-19C08B1ED79D}"/>
    <cellStyle name="40% - Accent2 5 5 3 2 2" xfId="20842" xr:uid="{E8479391-120D-49B1-8B25-B58A1BA14629}"/>
    <cellStyle name="40% - Accent2 5 5 3 3" xfId="20843" xr:uid="{4324B81F-A2B0-46F5-9231-064CEB1FCB3F}"/>
    <cellStyle name="40% - Accent2 5 5 4" xfId="20844" xr:uid="{12DD7223-CF2A-4168-88C9-F6F14C1A8F63}"/>
    <cellStyle name="40% - Accent2 5 5 4 2" xfId="20845" xr:uid="{74E36054-15AF-4C94-BCB4-8B229CDB9AF1}"/>
    <cellStyle name="40% - Accent2 5 5 5" xfId="20846" xr:uid="{281B0B03-AC4F-4907-9B97-CD3F34FAF506}"/>
    <cellStyle name="40% - Accent2 5 5 6" xfId="20847" xr:uid="{511608D0-CFB4-4088-813D-8F6B6D04F1B7}"/>
    <cellStyle name="40% - Accent2 5 6" xfId="20848" xr:uid="{3B17AAC4-1772-424A-B1B2-2ACCE4029B76}"/>
    <cellStyle name="40% - Accent2 5 6 2" xfId="20849" xr:uid="{C6EB2529-0B5C-41B7-A114-EC798538B85B}"/>
    <cellStyle name="40% - Accent2 5 6 2 2" xfId="20850" xr:uid="{166B3B6E-B7AB-4D22-A82A-0FD792AC2BCE}"/>
    <cellStyle name="40% - Accent2 5 6 2 2 2" xfId="20851" xr:uid="{83BBA52C-B7BA-41BC-800D-4877F9ECC674}"/>
    <cellStyle name="40% - Accent2 5 6 2 2 2 2" xfId="20852" xr:uid="{A378F775-3A0E-43B3-A219-5C9150E13B08}"/>
    <cellStyle name="40% - Accent2 5 6 2 2 3" xfId="20853" xr:uid="{7E43046C-5361-4DCC-BE49-D34FD41981CE}"/>
    <cellStyle name="40% - Accent2 5 6 2 3" xfId="20854" xr:uid="{C907CBA1-4C19-49E9-809A-1F0D1ECB509E}"/>
    <cellStyle name="40% - Accent2 5 6 2 3 2" xfId="20855" xr:uid="{3A145E11-20A6-4B09-95D3-E7FB2CC46641}"/>
    <cellStyle name="40% - Accent2 5 6 2 4" xfId="20856" xr:uid="{E30E8AC9-D49D-4F92-9B01-039BD261419F}"/>
    <cellStyle name="40% - Accent2 5 6 3" xfId="20857" xr:uid="{E9C1DDD2-7BA1-433F-B318-6ACAA740D009}"/>
    <cellStyle name="40% - Accent2 5 6 3 2" xfId="20858" xr:uid="{BB99D934-C839-4615-8750-B3E2EE22364A}"/>
    <cellStyle name="40% - Accent2 5 6 3 2 2" xfId="20859" xr:uid="{EC0EA248-73A9-401B-9E38-B03247E5AAB1}"/>
    <cellStyle name="40% - Accent2 5 6 3 3" xfId="20860" xr:uid="{ACB80D51-F9F0-483C-BDAE-86464B95312B}"/>
    <cellStyle name="40% - Accent2 5 6 4" xfId="20861" xr:uid="{C0AFE2DF-B4DA-4094-BEFC-BDFFB9AC5B50}"/>
    <cellStyle name="40% - Accent2 5 6 4 2" xfId="20862" xr:uid="{6C864759-C884-4752-8164-5FC9F8B8CE46}"/>
    <cellStyle name="40% - Accent2 5 6 5" xfId="20863" xr:uid="{3BF8817D-B777-4A55-A541-5B447AC4DA2A}"/>
    <cellStyle name="40% - Accent2 5 7" xfId="20864" xr:uid="{8BFCDF1E-5687-4584-9C48-0CC304DFE9E3}"/>
    <cellStyle name="40% - Accent2 5 7 2" xfId="20865" xr:uid="{9A7BFA01-CAD5-4949-90FD-9F8A1F110581}"/>
    <cellStyle name="40% - Accent2 5 7 2 2" xfId="20866" xr:uid="{1044BE6D-E56B-42C4-908E-B1CA6DC5D0B3}"/>
    <cellStyle name="40% - Accent2 5 7 2 2 2" xfId="20867" xr:uid="{41E9E118-4BDB-40CA-A7C3-208EE5834C9E}"/>
    <cellStyle name="40% - Accent2 5 7 2 3" xfId="20868" xr:uid="{31FF0FF0-1D68-4ECD-953D-0CFDCE34F56B}"/>
    <cellStyle name="40% - Accent2 5 7 3" xfId="20869" xr:uid="{6676A7E0-03FD-43BA-8676-D3E69E18592D}"/>
    <cellStyle name="40% - Accent2 5 7 3 2" xfId="20870" xr:uid="{FF80E065-DC3C-4392-A1DE-53F252581AF8}"/>
    <cellStyle name="40% - Accent2 5 7 4" xfId="20871" xr:uid="{8E3C902B-0435-4569-AF4A-DFA85D130746}"/>
    <cellStyle name="40% - Accent2 5 8" xfId="20872" xr:uid="{2DD2C5F8-17BD-474A-B2CB-B988457C212C}"/>
    <cellStyle name="40% - Accent2 5 8 2" xfId="20873" xr:uid="{F93BCF2A-93B4-4E8E-8CAF-D8AE69F55AC7}"/>
    <cellStyle name="40% - Accent2 5 8 2 2" xfId="20874" xr:uid="{96E9F710-9B2B-4248-962D-B359B4047888}"/>
    <cellStyle name="40% - Accent2 5 8 3" xfId="20875" xr:uid="{8CB1748C-6BF1-42F7-8A49-B8B0FDA7C5EE}"/>
    <cellStyle name="40% - Accent2 5 9" xfId="20876" xr:uid="{4572BA9A-8F4B-4840-81F9-20BAD1DC7CDF}"/>
    <cellStyle name="40% - Accent2 5 9 2" xfId="20877" xr:uid="{4EBE31AA-11A2-4F8B-87C5-1A9599D4E2C3}"/>
    <cellStyle name="40% - Accent2 6" xfId="20878" xr:uid="{648BB691-414D-4885-9363-7E70241EFEA1}"/>
    <cellStyle name="40% - Accent2 6 10" xfId="20879" xr:uid="{7E6EB5C1-E4E9-4950-AB4D-AEAE344AEE6C}"/>
    <cellStyle name="40% - Accent2 6 10 2" xfId="20880" xr:uid="{C5EE2B64-9C57-498E-BA98-EFB445211877}"/>
    <cellStyle name="40% - Accent2 6 11" xfId="20881" xr:uid="{5A854138-B12B-4D92-B06B-3972135351CA}"/>
    <cellStyle name="40% - Accent2 6 12" xfId="20882" xr:uid="{9A08C640-89A4-4E74-B7CE-31166934F819}"/>
    <cellStyle name="40% - Accent2 6 2" xfId="20883" xr:uid="{28A669D9-CFEB-4104-A9A0-0BC2A03D0C0B}"/>
    <cellStyle name="40% - Accent2 6 2 10" xfId="20884" xr:uid="{56AF97D5-3BAE-46C1-A428-801ECC289F31}"/>
    <cellStyle name="40% - Accent2 6 2 11" xfId="20885" xr:uid="{2505C2F1-7853-4B13-B918-D3B7A6335BB7}"/>
    <cellStyle name="40% - Accent2 6 2 2" xfId="20886" xr:uid="{B64CDA7C-190F-4B61-B7E9-60613F052083}"/>
    <cellStyle name="40% - Accent2 6 2 2 2" xfId="20887" xr:uid="{90A72296-90CC-4991-B7D5-FFD087B24BC0}"/>
    <cellStyle name="40% - Accent2 6 2 2 2 2" xfId="20888" xr:uid="{18AF35A2-4F63-4EED-B947-75A987BEDD93}"/>
    <cellStyle name="40% - Accent2 6 2 2 2 2 2" xfId="20889" xr:uid="{FD043DF8-1CAB-4D3F-B0AB-A83694AAE747}"/>
    <cellStyle name="40% - Accent2 6 2 2 2 2 2 2" xfId="20890" xr:uid="{A20DE7A5-2DE3-48EC-89BC-23C52B3CEF10}"/>
    <cellStyle name="40% - Accent2 6 2 2 2 2 3" xfId="20891" xr:uid="{BD007F69-F56D-402C-9E23-3441FFE7E727}"/>
    <cellStyle name="40% - Accent2 6 2 2 2 3" xfId="20892" xr:uid="{C02105B2-69CD-4E37-B31F-6566471C9845}"/>
    <cellStyle name="40% - Accent2 6 2 2 2 3 2" xfId="20893" xr:uid="{D7191186-C9C2-4914-B042-3801DE8F2446}"/>
    <cellStyle name="40% - Accent2 6 2 2 2 4" xfId="20894" xr:uid="{894CFEB8-F6AA-4E62-B46B-A4329638B658}"/>
    <cellStyle name="40% - Accent2 6 2 2 2 5" xfId="20895" xr:uid="{00E49024-5335-441A-82B3-367C744BB432}"/>
    <cellStyle name="40% - Accent2 6 2 2 3" xfId="20896" xr:uid="{7A2129CB-07D0-4019-88A3-58184C1935EA}"/>
    <cellStyle name="40% - Accent2 6 2 2 3 2" xfId="20897" xr:uid="{B29720EA-BE93-41E6-8445-BED51C99EBA0}"/>
    <cellStyle name="40% - Accent2 6 2 2 3 2 2" xfId="20898" xr:uid="{A35F1361-CAAF-4D1E-AFDA-AC6857B6B02F}"/>
    <cellStyle name="40% - Accent2 6 2 2 3 3" xfId="20899" xr:uid="{EA30C7F7-49F6-43A5-A9EA-2884A95E2FFD}"/>
    <cellStyle name="40% - Accent2 6 2 2 4" xfId="20900" xr:uid="{A10F6A43-74A6-47DD-B274-19B493ACC8C1}"/>
    <cellStyle name="40% - Accent2 6 2 2 4 2" xfId="20901" xr:uid="{02559E14-BB8F-4295-80C8-0CD3DD51213B}"/>
    <cellStyle name="40% - Accent2 6 2 2 5" xfId="20902" xr:uid="{DD8AD76A-94AE-464B-B56B-41C29B5E3A75}"/>
    <cellStyle name="40% - Accent2 6 2 2 6" xfId="20903" xr:uid="{95BF0F82-FAC7-468E-8B65-6CC9336EF45C}"/>
    <cellStyle name="40% - Accent2 6 2 3" xfId="20904" xr:uid="{20E5D0EE-2842-413A-8C2E-9AB653C7BB61}"/>
    <cellStyle name="40% - Accent2 6 2 3 2" xfId="20905" xr:uid="{CC65E9A7-27A6-48E5-BE83-E325F840A90E}"/>
    <cellStyle name="40% - Accent2 6 2 3 2 2" xfId="20906" xr:uid="{B75D42AE-E70E-4572-A59D-66D5E2E1E602}"/>
    <cellStyle name="40% - Accent2 6 2 3 2 2 2" xfId="20907" xr:uid="{D7782288-08F0-4927-AC97-E820D465F6A0}"/>
    <cellStyle name="40% - Accent2 6 2 3 2 2 2 2" xfId="20908" xr:uid="{4872FE12-7C8C-4DD0-BAE2-7A9C5FFB49C9}"/>
    <cellStyle name="40% - Accent2 6 2 3 2 2 3" xfId="20909" xr:uid="{AC86EC7D-7831-4B7D-854A-782AC7F4EC6E}"/>
    <cellStyle name="40% - Accent2 6 2 3 2 3" xfId="20910" xr:uid="{ACFE4E01-292B-4436-8164-D2BC56071CC4}"/>
    <cellStyle name="40% - Accent2 6 2 3 2 3 2" xfId="20911" xr:uid="{933CA706-D601-47F2-9528-83D131E692C9}"/>
    <cellStyle name="40% - Accent2 6 2 3 2 4" xfId="20912" xr:uid="{1CFC4F0F-E029-4801-A050-02FB63612221}"/>
    <cellStyle name="40% - Accent2 6 2 3 2 5" xfId="20913" xr:uid="{1B22BF49-8F37-444C-823C-A204069EA4EA}"/>
    <cellStyle name="40% - Accent2 6 2 3 3" xfId="20914" xr:uid="{3E3BB251-67DF-4C4E-9564-13C3E4F82303}"/>
    <cellStyle name="40% - Accent2 6 2 3 3 2" xfId="20915" xr:uid="{DE14EC43-71A9-480D-BFA1-4AA65B8174AF}"/>
    <cellStyle name="40% - Accent2 6 2 3 3 2 2" xfId="20916" xr:uid="{746B4603-59B0-4B15-9BFA-5500BCD965B4}"/>
    <cellStyle name="40% - Accent2 6 2 3 3 3" xfId="20917" xr:uid="{38187E05-39BF-4136-B621-E831FEE9B719}"/>
    <cellStyle name="40% - Accent2 6 2 3 4" xfId="20918" xr:uid="{57083D0B-1BA1-4AA7-BB8D-5957E1566C2D}"/>
    <cellStyle name="40% - Accent2 6 2 3 4 2" xfId="20919" xr:uid="{BC08021E-0FCC-4558-947F-6AD5CB9EDC31}"/>
    <cellStyle name="40% - Accent2 6 2 3 5" xfId="20920" xr:uid="{C184C17B-BAAB-4252-91E4-837240281C03}"/>
    <cellStyle name="40% - Accent2 6 2 3 6" xfId="20921" xr:uid="{5CE89B45-9036-4C93-909B-6D6E5957734D}"/>
    <cellStyle name="40% - Accent2 6 2 4" xfId="20922" xr:uid="{F8E26835-2E79-4E96-AA21-93397B1BDA28}"/>
    <cellStyle name="40% - Accent2 6 2 4 2" xfId="20923" xr:uid="{4E3355C3-9D55-4A47-BCA5-1D65685F833D}"/>
    <cellStyle name="40% - Accent2 6 2 4 2 2" xfId="20924" xr:uid="{4C8325C8-BE36-4672-9E2F-4EA0E1855025}"/>
    <cellStyle name="40% - Accent2 6 2 4 2 2 2" xfId="20925" xr:uid="{AE6602E8-1AA7-40F7-8BD1-BDC07090AC1E}"/>
    <cellStyle name="40% - Accent2 6 2 4 2 2 2 2" xfId="20926" xr:uid="{18728ABC-A7ED-49BB-BE1C-833CDA513B85}"/>
    <cellStyle name="40% - Accent2 6 2 4 2 2 3" xfId="20927" xr:uid="{D001958F-1A51-44EB-BDFA-5F9FE1D38198}"/>
    <cellStyle name="40% - Accent2 6 2 4 2 3" xfId="20928" xr:uid="{7E633FDD-B5BD-4812-A4FF-E88C50549807}"/>
    <cellStyle name="40% - Accent2 6 2 4 2 3 2" xfId="20929" xr:uid="{730D562E-F606-4E27-95F2-42DF9F69DEC5}"/>
    <cellStyle name="40% - Accent2 6 2 4 2 4" xfId="20930" xr:uid="{2C4A9505-CE27-4EE2-B44E-DCEAA39DD875}"/>
    <cellStyle name="40% - Accent2 6 2 4 3" xfId="20931" xr:uid="{0D8F5800-239F-471D-A92B-80243B7801D9}"/>
    <cellStyle name="40% - Accent2 6 2 4 3 2" xfId="20932" xr:uid="{443308CE-B3CA-4485-8524-5F36387B1117}"/>
    <cellStyle name="40% - Accent2 6 2 4 3 2 2" xfId="20933" xr:uid="{FCA3316C-6854-410D-9A9F-CA8B86E21553}"/>
    <cellStyle name="40% - Accent2 6 2 4 3 3" xfId="20934" xr:uid="{D88CAB0E-E396-4389-BA5B-95187EF4146C}"/>
    <cellStyle name="40% - Accent2 6 2 4 4" xfId="20935" xr:uid="{932FE12C-9F65-4B5F-ABA0-AFFC36A4E556}"/>
    <cellStyle name="40% - Accent2 6 2 4 4 2" xfId="20936" xr:uid="{47EC57EF-5FF5-4B0D-9E04-BE841A89471D}"/>
    <cellStyle name="40% - Accent2 6 2 4 5" xfId="20937" xr:uid="{4C42F859-3B1E-4AA7-8DA6-B9D83B00EB5F}"/>
    <cellStyle name="40% - Accent2 6 2 4 6" xfId="20938" xr:uid="{0F7AFE78-3705-493E-A12A-47B9B1ED4809}"/>
    <cellStyle name="40% - Accent2 6 2 5" xfId="20939" xr:uid="{140AAB6E-F3AB-4CBE-BB68-1FA2D833684C}"/>
    <cellStyle name="40% - Accent2 6 2 5 2" xfId="20940" xr:uid="{BE14EB4D-F9FA-45D5-87EF-B5EF3CA504DE}"/>
    <cellStyle name="40% - Accent2 6 2 5 2 2" xfId="20941" xr:uid="{8D1DFB3C-1117-4E4A-B262-2AD5CAB1ABF1}"/>
    <cellStyle name="40% - Accent2 6 2 5 2 2 2" xfId="20942" xr:uid="{A1288810-AA98-4D63-AE57-EE94815CF3A1}"/>
    <cellStyle name="40% - Accent2 6 2 5 2 2 2 2" xfId="20943" xr:uid="{032C78CE-CB5D-4312-9462-61E344B9485A}"/>
    <cellStyle name="40% - Accent2 6 2 5 2 2 3" xfId="20944" xr:uid="{BD113A1C-FC2B-4B70-B6FE-991BFF514B83}"/>
    <cellStyle name="40% - Accent2 6 2 5 2 3" xfId="20945" xr:uid="{62F7E560-F040-4048-80B6-6973D1F0FF97}"/>
    <cellStyle name="40% - Accent2 6 2 5 2 3 2" xfId="20946" xr:uid="{96F7B175-E8B0-4C7F-91C0-02664161737A}"/>
    <cellStyle name="40% - Accent2 6 2 5 2 4" xfId="20947" xr:uid="{FF3F5609-62A5-43ED-85D9-D04AABD0F3D3}"/>
    <cellStyle name="40% - Accent2 6 2 5 3" xfId="20948" xr:uid="{D0AE664B-137F-4AB1-AEEF-6AB3C83FC0AD}"/>
    <cellStyle name="40% - Accent2 6 2 5 3 2" xfId="20949" xr:uid="{8D7404E5-2A5A-4D2E-8C5D-C24F8647B471}"/>
    <cellStyle name="40% - Accent2 6 2 5 3 2 2" xfId="20950" xr:uid="{066BF223-0F24-4FA2-B9AB-79A8ED065F51}"/>
    <cellStyle name="40% - Accent2 6 2 5 3 3" xfId="20951" xr:uid="{A6A8BB96-EB2A-440E-B4C1-B68657FB863D}"/>
    <cellStyle name="40% - Accent2 6 2 5 4" xfId="20952" xr:uid="{A6AE8D4D-7A2C-442D-AB6F-A0575D71234F}"/>
    <cellStyle name="40% - Accent2 6 2 5 4 2" xfId="20953" xr:uid="{5B05941E-FF21-4ADF-A033-EEADD548509B}"/>
    <cellStyle name="40% - Accent2 6 2 5 5" xfId="20954" xr:uid="{3B4DD75C-B304-4938-A841-C7A9AC045BFA}"/>
    <cellStyle name="40% - Accent2 6 2 6" xfId="20955" xr:uid="{3031D316-5711-43E7-A1BA-58B0F2B048CE}"/>
    <cellStyle name="40% - Accent2 6 2 6 2" xfId="20956" xr:uid="{555F26F8-4213-44CC-BCB3-A84E7CF01F5D}"/>
    <cellStyle name="40% - Accent2 6 2 6 2 2" xfId="20957" xr:uid="{3AA54577-253E-4C54-A080-7C40AC9D825D}"/>
    <cellStyle name="40% - Accent2 6 2 6 2 2 2" xfId="20958" xr:uid="{06E2DAE3-2FC3-4C46-B78B-30700EA92F58}"/>
    <cellStyle name="40% - Accent2 6 2 6 2 3" xfId="20959" xr:uid="{E9BA189C-C1AC-401F-B3E9-5075CC277ABD}"/>
    <cellStyle name="40% - Accent2 6 2 6 3" xfId="20960" xr:uid="{A14B7791-EB53-4169-9FB7-C46F713B38DC}"/>
    <cellStyle name="40% - Accent2 6 2 6 3 2" xfId="20961" xr:uid="{CFEBAC34-F8FB-4C55-BE3E-A866B02FCBBD}"/>
    <cellStyle name="40% - Accent2 6 2 6 4" xfId="20962" xr:uid="{D1E2D152-B8A3-4560-8575-7C8AD7D16D52}"/>
    <cellStyle name="40% - Accent2 6 2 7" xfId="20963" xr:uid="{04D1D4BD-7D02-4003-B5F5-8F65F1D0344B}"/>
    <cellStyle name="40% - Accent2 6 2 7 2" xfId="20964" xr:uid="{E99D2664-ACED-4E23-85FD-69519F587432}"/>
    <cellStyle name="40% - Accent2 6 2 7 2 2" xfId="20965" xr:uid="{59ECDC49-A799-4213-A889-17723B0BB16B}"/>
    <cellStyle name="40% - Accent2 6 2 7 3" xfId="20966" xr:uid="{825D5A9B-A688-4626-98B9-7378D6F51E80}"/>
    <cellStyle name="40% - Accent2 6 2 8" xfId="20967" xr:uid="{84C6C8B8-FE0F-48B6-9437-ED19DB898BCC}"/>
    <cellStyle name="40% - Accent2 6 2 8 2" xfId="20968" xr:uid="{CEBAC125-C898-41CF-BDEE-CDC2848AA56A}"/>
    <cellStyle name="40% - Accent2 6 2 9" xfId="20969" xr:uid="{A4CB25AD-71AC-48FB-96C7-AEDE40AB24A3}"/>
    <cellStyle name="40% - Accent2 6 2 9 2" xfId="20970" xr:uid="{BDA55490-B8D3-4CB7-B529-3775306042B8}"/>
    <cellStyle name="40% - Accent2 6 3" xfId="20971" xr:uid="{77905169-789D-42BD-8B73-6E15058C1BFA}"/>
    <cellStyle name="40% - Accent2 6 3 2" xfId="20972" xr:uid="{1DDC2AE5-B68D-4A08-80ED-E31B0FDC17E3}"/>
    <cellStyle name="40% - Accent2 6 3 2 2" xfId="20973" xr:uid="{DE2409E9-5793-4C79-85D7-66CF49F27C2D}"/>
    <cellStyle name="40% - Accent2 6 3 2 2 2" xfId="20974" xr:uid="{3967BAF7-BD59-4470-B309-69E3BC3D4CAD}"/>
    <cellStyle name="40% - Accent2 6 3 2 2 2 2" xfId="20975" xr:uid="{DEB67BB4-FC6D-4195-8882-306F502107A9}"/>
    <cellStyle name="40% - Accent2 6 3 2 2 3" xfId="20976" xr:uid="{EDC40308-2573-4A40-8B44-6C8539941B18}"/>
    <cellStyle name="40% - Accent2 6 3 2 3" xfId="20977" xr:uid="{91B426A7-6985-4619-9A4D-6955C96D9116}"/>
    <cellStyle name="40% - Accent2 6 3 2 3 2" xfId="20978" xr:uid="{FB163F76-4696-412D-AD4A-E6842E205065}"/>
    <cellStyle name="40% - Accent2 6 3 2 4" xfId="20979" xr:uid="{11778535-EECF-4A65-82C1-A44445DD561D}"/>
    <cellStyle name="40% - Accent2 6 3 2 5" xfId="20980" xr:uid="{527F4B1A-AE3E-4CFC-BEBF-7DA5B8C84C96}"/>
    <cellStyle name="40% - Accent2 6 3 3" xfId="20981" xr:uid="{DD8282F7-06B1-410C-901C-06CAF920E521}"/>
    <cellStyle name="40% - Accent2 6 3 3 2" xfId="20982" xr:uid="{B854838F-5A5F-4BFE-A817-5FDBE2AA23AA}"/>
    <cellStyle name="40% - Accent2 6 3 3 2 2" xfId="20983" xr:uid="{2DB9A248-613D-476D-AA62-F81616B6D666}"/>
    <cellStyle name="40% - Accent2 6 3 3 3" xfId="20984" xr:uid="{DA0CF0C7-71E0-4A36-A59C-AEC516FC56E2}"/>
    <cellStyle name="40% - Accent2 6 3 4" xfId="20985" xr:uid="{2CB564F9-0627-47C2-B0C9-ACDE0CB47281}"/>
    <cellStyle name="40% - Accent2 6 3 4 2" xfId="20986" xr:uid="{C1087FB6-129B-4227-8B7A-DCF4C9E649F2}"/>
    <cellStyle name="40% - Accent2 6 3 5" xfId="20987" xr:uid="{22DAC7F7-D3E2-4F40-A6C9-BE871AF5BFD2}"/>
    <cellStyle name="40% - Accent2 6 3 6" xfId="20988" xr:uid="{CFD29804-1097-4E8E-94BC-18AC7B0F8469}"/>
    <cellStyle name="40% - Accent2 6 4" xfId="20989" xr:uid="{43FC9608-2F46-4FCC-A18B-5AD01753A0B6}"/>
    <cellStyle name="40% - Accent2 6 4 2" xfId="20990" xr:uid="{172ED556-081D-4EF2-AEA6-11CD4B2D7659}"/>
    <cellStyle name="40% - Accent2 6 4 2 2" xfId="20991" xr:uid="{89BEBDEC-DE97-4602-90AE-B2B024713701}"/>
    <cellStyle name="40% - Accent2 6 4 2 2 2" xfId="20992" xr:uid="{9A654D41-9F1C-4C37-BE2C-F8E700835409}"/>
    <cellStyle name="40% - Accent2 6 4 2 2 2 2" xfId="20993" xr:uid="{7C4E0412-1C8E-4CC5-8A04-0AFE2069509A}"/>
    <cellStyle name="40% - Accent2 6 4 2 2 3" xfId="20994" xr:uid="{AD18AEB4-BBD6-47A5-AFB5-CC6381DDDBE1}"/>
    <cellStyle name="40% - Accent2 6 4 2 3" xfId="20995" xr:uid="{BD5C593D-CD48-4079-9890-ACCB1AF7A033}"/>
    <cellStyle name="40% - Accent2 6 4 2 3 2" xfId="20996" xr:uid="{AD66516B-A8C8-4571-884B-A55C310F80C1}"/>
    <cellStyle name="40% - Accent2 6 4 2 4" xfId="20997" xr:uid="{8C0F7B4C-E91F-4116-A6E8-4E7121AA2915}"/>
    <cellStyle name="40% - Accent2 6 4 2 5" xfId="20998" xr:uid="{9FA388BA-8B6F-425D-BAF6-AC123216BA7A}"/>
    <cellStyle name="40% - Accent2 6 4 3" xfId="20999" xr:uid="{BC43FA83-B101-420E-B4DF-A3C5B448F098}"/>
    <cellStyle name="40% - Accent2 6 4 3 2" xfId="21000" xr:uid="{14347FE8-5DCC-4418-A824-08D94CCC25DD}"/>
    <cellStyle name="40% - Accent2 6 4 3 2 2" xfId="21001" xr:uid="{9D4F33CA-93A7-4FB8-85A4-014AA158BCC1}"/>
    <cellStyle name="40% - Accent2 6 4 3 3" xfId="21002" xr:uid="{991B00A5-6532-4330-A6FD-BE54969E0EFA}"/>
    <cellStyle name="40% - Accent2 6 4 4" xfId="21003" xr:uid="{E8F920BB-5447-436E-92E9-5EA6B801FC30}"/>
    <cellStyle name="40% - Accent2 6 4 4 2" xfId="21004" xr:uid="{5B2CCA81-9D0C-4092-AF11-6C1F599F193F}"/>
    <cellStyle name="40% - Accent2 6 4 5" xfId="21005" xr:uid="{8F179506-8382-41C1-B969-DD728C16F63B}"/>
    <cellStyle name="40% - Accent2 6 4 6" xfId="21006" xr:uid="{8D5AE0D5-31E6-4B1A-AB03-4B0B6A1C5B3D}"/>
    <cellStyle name="40% - Accent2 6 5" xfId="21007" xr:uid="{095EA87D-17FD-481A-B6E8-6D009B950F22}"/>
    <cellStyle name="40% - Accent2 6 5 2" xfId="21008" xr:uid="{21A119E6-3FE6-4686-B58B-97F49106900F}"/>
    <cellStyle name="40% - Accent2 6 5 2 2" xfId="21009" xr:uid="{8A3ACC5E-8689-4F4D-8C6B-60DAC01CAECA}"/>
    <cellStyle name="40% - Accent2 6 5 2 2 2" xfId="21010" xr:uid="{A559F58B-21DD-4365-8C52-A4E41B7A22EF}"/>
    <cellStyle name="40% - Accent2 6 5 2 2 2 2" xfId="21011" xr:uid="{7D722AE3-7238-4C35-BC68-E5D260D5BCC8}"/>
    <cellStyle name="40% - Accent2 6 5 2 2 3" xfId="21012" xr:uid="{DDE1179C-010F-4991-976D-B90A08A63D80}"/>
    <cellStyle name="40% - Accent2 6 5 2 3" xfId="21013" xr:uid="{CEF9FAAA-4F3F-4F48-A719-CCC39E363D24}"/>
    <cellStyle name="40% - Accent2 6 5 2 3 2" xfId="21014" xr:uid="{762D42F1-67A3-43BD-BA25-D7CAD8677F37}"/>
    <cellStyle name="40% - Accent2 6 5 2 4" xfId="21015" xr:uid="{4C1CE4D6-4EDA-4D25-864E-E4469160DB19}"/>
    <cellStyle name="40% - Accent2 6 5 3" xfId="21016" xr:uid="{8660AB5D-E186-42ED-ABB7-32A856232D2E}"/>
    <cellStyle name="40% - Accent2 6 5 3 2" xfId="21017" xr:uid="{5855FB66-3984-45FD-B2E7-EE1E3B5A687D}"/>
    <cellStyle name="40% - Accent2 6 5 3 2 2" xfId="21018" xr:uid="{F1D7E0B3-9883-4C19-B9E0-B2C44940EAA5}"/>
    <cellStyle name="40% - Accent2 6 5 3 3" xfId="21019" xr:uid="{77F21840-AA28-46B7-9AE5-28ADBF3A9D89}"/>
    <cellStyle name="40% - Accent2 6 5 4" xfId="21020" xr:uid="{8C23ABB8-2AA1-494A-8193-6AC2FAFE330D}"/>
    <cellStyle name="40% - Accent2 6 5 4 2" xfId="21021" xr:uid="{6B172E34-1412-4FEB-948B-3A9A1F02309F}"/>
    <cellStyle name="40% - Accent2 6 5 5" xfId="21022" xr:uid="{2D57E939-5EB2-4F39-9ADC-80E56E73F96F}"/>
    <cellStyle name="40% - Accent2 6 5 6" xfId="21023" xr:uid="{7599D26F-42C0-4EB2-9A84-B53875E0552E}"/>
    <cellStyle name="40% - Accent2 6 6" xfId="21024" xr:uid="{90F7D21D-4937-44D9-B8DA-8F36CDF5E51B}"/>
    <cellStyle name="40% - Accent2 6 6 2" xfId="21025" xr:uid="{7C4A3399-2512-44A0-B024-0F6645263D25}"/>
    <cellStyle name="40% - Accent2 6 6 2 2" xfId="21026" xr:uid="{89D09E18-AE57-41A0-92FE-39B422EEDB3A}"/>
    <cellStyle name="40% - Accent2 6 6 2 2 2" xfId="21027" xr:uid="{A3E94C3F-A991-4B9E-867B-AE37FA00E462}"/>
    <cellStyle name="40% - Accent2 6 6 2 2 2 2" xfId="21028" xr:uid="{414D1415-47EE-449A-8D0D-DDE329D4D9F3}"/>
    <cellStyle name="40% - Accent2 6 6 2 2 3" xfId="21029" xr:uid="{EB282BC0-0ED1-4DF9-BBB3-57EF2E0E9429}"/>
    <cellStyle name="40% - Accent2 6 6 2 3" xfId="21030" xr:uid="{E50F7D45-46FC-4034-8697-2D2FCFCF86AE}"/>
    <cellStyle name="40% - Accent2 6 6 2 3 2" xfId="21031" xr:uid="{B4D92841-E2FD-4F69-8AAC-89E7E7FB2812}"/>
    <cellStyle name="40% - Accent2 6 6 2 4" xfId="21032" xr:uid="{C770D1E9-CA41-4A90-881C-92B4255376BE}"/>
    <cellStyle name="40% - Accent2 6 6 3" xfId="21033" xr:uid="{D8CB16CE-BC48-43AA-B82F-5D62607C88D7}"/>
    <cellStyle name="40% - Accent2 6 6 3 2" xfId="21034" xr:uid="{07E67648-722E-4D41-8F4A-10CD6768F865}"/>
    <cellStyle name="40% - Accent2 6 6 3 2 2" xfId="21035" xr:uid="{53EDE3AA-FD20-40AC-BBCC-BC407384CB4A}"/>
    <cellStyle name="40% - Accent2 6 6 3 3" xfId="21036" xr:uid="{4FB68195-A7C2-4187-9B5F-47DD621CBC76}"/>
    <cellStyle name="40% - Accent2 6 6 4" xfId="21037" xr:uid="{E12659A2-8DF5-4BDE-B65C-EBFEE0ED362A}"/>
    <cellStyle name="40% - Accent2 6 6 4 2" xfId="21038" xr:uid="{50ACD8DB-E970-4FA3-9263-09E777DFB3DA}"/>
    <cellStyle name="40% - Accent2 6 6 5" xfId="21039" xr:uid="{D09DDAFA-A292-4668-9B0B-0727D9B13D4D}"/>
    <cellStyle name="40% - Accent2 6 7" xfId="21040" xr:uid="{3FEE99A3-3037-4AC3-B7A8-639456B771C0}"/>
    <cellStyle name="40% - Accent2 6 7 2" xfId="21041" xr:uid="{93ADE67C-3EC4-45D2-9EF0-79D48D2EED75}"/>
    <cellStyle name="40% - Accent2 6 7 2 2" xfId="21042" xr:uid="{2802BCA1-1615-44D3-BCED-7825E13053AD}"/>
    <cellStyle name="40% - Accent2 6 7 2 2 2" xfId="21043" xr:uid="{F33DC6A1-F224-417C-A473-46846CDF7273}"/>
    <cellStyle name="40% - Accent2 6 7 2 3" xfId="21044" xr:uid="{1CAF8813-0FAA-4F2A-8B72-065D313CCC0E}"/>
    <cellStyle name="40% - Accent2 6 7 3" xfId="21045" xr:uid="{93D0573F-37F8-4E8C-BE72-E0F8DB52126A}"/>
    <cellStyle name="40% - Accent2 6 7 3 2" xfId="21046" xr:uid="{B20FA4A7-CB42-4C7A-8FFF-033105EA651F}"/>
    <cellStyle name="40% - Accent2 6 7 4" xfId="21047" xr:uid="{33FF158D-83D8-4398-B142-B7CD1636C85C}"/>
    <cellStyle name="40% - Accent2 6 8" xfId="21048" xr:uid="{3DC30FB8-CCCB-412C-B8FF-48F04FAA44F2}"/>
    <cellStyle name="40% - Accent2 6 8 2" xfId="21049" xr:uid="{10430A1B-7DF4-4159-A9CD-7E8D5C998BF3}"/>
    <cellStyle name="40% - Accent2 6 8 2 2" xfId="21050" xr:uid="{FCD44D15-D297-44E5-8E34-4CD19ED40781}"/>
    <cellStyle name="40% - Accent2 6 8 3" xfId="21051" xr:uid="{B069B351-F108-4893-AF4C-BDE48660A2A1}"/>
    <cellStyle name="40% - Accent2 6 9" xfId="21052" xr:uid="{4F14608C-D0C1-4413-A7C7-B2F651FAA164}"/>
    <cellStyle name="40% - Accent2 6 9 2" xfId="21053" xr:uid="{DE39C37D-7CCE-4DB5-A614-33F5DB10379F}"/>
    <cellStyle name="40% - Accent2 7" xfId="21054" xr:uid="{6445D2AD-52E3-4B38-A51D-09BDC2BBA2F6}"/>
    <cellStyle name="40% - Accent2 7 10" xfId="21055" xr:uid="{90F3A01F-305F-4AB4-9F7C-B04EC69C0041}"/>
    <cellStyle name="40% - Accent2 7 10 2" xfId="21056" xr:uid="{A299F13A-207D-4539-9D80-743A09D5E45D}"/>
    <cellStyle name="40% - Accent2 7 11" xfId="21057" xr:uid="{6F8C2663-E9AD-456A-BC5C-39A5C4ECEB55}"/>
    <cellStyle name="40% - Accent2 7 12" xfId="21058" xr:uid="{5B716448-032D-4CBD-B8E2-CFC019BFDDF3}"/>
    <cellStyle name="40% - Accent2 7 2" xfId="21059" xr:uid="{E7275554-4090-4C42-B173-1E9B3BF42E35}"/>
    <cellStyle name="40% - Accent2 7 2 10" xfId="21060" xr:uid="{DFA63E37-E1DF-4F1B-8575-9B37434BEE97}"/>
    <cellStyle name="40% - Accent2 7 2 2" xfId="21061" xr:uid="{1CBF5794-7547-463F-B5E9-7BDD972CF9F9}"/>
    <cellStyle name="40% - Accent2 7 2 2 2" xfId="21062" xr:uid="{8D5AE451-F185-4C72-AFFA-D99B1E408936}"/>
    <cellStyle name="40% - Accent2 7 2 2 2 2" xfId="21063" xr:uid="{1A34EC77-ADEB-48F0-8759-E3B91C4856AB}"/>
    <cellStyle name="40% - Accent2 7 2 2 2 2 2" xfId="21064" xr:uid="{B5318A52-13EE-4384-B6D0-53A43456A8C2}"/>
    <cellStyle name="40% - Accent2 7 2 2 2 2 2 2" xfId="21065" xr:uid="{914ECEC2-7324-418F-A608-AC558978083D}"/>
    <cellStyle name="40% - Accent2 7 2 2 2 2 3" xfId="21066" xr:uid="{83B2EF79-781D-4101-8356-F8F79AC9201B}"/>
    <cellStyle name="40% - Accent2 7 2 2 2 3" xfId="21067" xr:uid="{EB26B8BF-6F3F-4403-BE59-04B0F5C86121}"/>
    <cellStyle name="40% - Accent2 7 2 2 2 3 2" xfId="21068" xr:uid="{081235E4-ADED-4216-A369-FC7222872BE2}"/>
    <cellStyle name="40% - Accent2 7 2 2 2 4" xfId="21069" xr:uid="{43A94FD5-6ADB-4A07-A7FB-A6F188D8445D}"/>
    <cellStyle name="40% - Accent2 7 2 2 2 5" xfId="21070" xr:uid="{0C6CD319-5CF5-4743-9CA8-34B5D99C8E36}"/>
    <cellStyle name="40% - Accent2 7 2 2 3" xfId="21071" xr:uid="{103A98E2-BFC2-45F1-B47C-77F73C451E56}"/>
    <cellStyle name="40% - Accent2 7 2 2 3 2" xfId="21072" xr:uid="{A6FC6E7C-D48D-4B30-863D-93614F877637}"/>
    <cellStyle name="40% - Accent2 7 2 2 3 2 2" xfId="21073" xr:uid="{7D872320-2931-4460-AC1F-C3CA55697642}"/>
    <cellStyle name="40% - Accent2 7 2 2 3 3" xfId="21074" xr:uid="{24F263C8-8CBD-4E5C-9E36-D30E0EFD6EA3}"/>
    <cellStyle name="40% - Accent2 7 2 2 4" xfId="21075" xr:uid="{0B902C81-5A8F-4EEB-842D-F08A959BD758}"/>
    <cellStyle name="40% - Accent2 7 2 2 4 2" xfId="21076" xr:uid="{546694B0-26ED-4D2F-A244-2B33046A1075}"/>
    <cellStyle name="40% - Accent2 7 2 2 5" xfId="21077" xr:uid="{64B60BDE-A90F-404B-9793-B5B184A2088D}"/>
    <cellStyle name="40% - Accent2 7 2 2 6" xfId="21078" xr:uid="{C686FF99-502C-4128-92AB-C80B3CED7DEB}"/>
    <cellStyle name="40% - Accent2 7 2 3" xfId="21079" xr:uid="{0C6124C5-DA2C-408C-949C-09C689FBC5DF}"/>
    <cellStyle name="40% - Accent2 7 2 3 2" xfId="21080" xr:uid="{C1A30C6F-33CB-4A7F-B35B-EA85B9FA4E27}"/>
    <cellStyle name="40% - Accent2 7 2 3 2 2" xfId="21081" xr:uid="{52B81B90-8B9F-4DA0-AB29-6B5CE4AD381A}"/>
    <cellStyle name="40% - Accent2 7 2 3 2 2 2" xfId="21082" xr:uid="{007A75B5-8370-4D40-9BD1-22B5B4190E25}"/>
    <cellStyle name="40% - Accent2 7 2 3 2 2 2 2" xfId="21083" xr:uid="{3763BC0D-1A6D-422E-B7B0-743150FA5F01}"/>
    <cellStyle name="40% - Accent2 7 2 3 2 2 3" xfId="21084" xr:uid="{2E67C247-3FEC-483B-AD47-13D098E5636D}"/>
    <cellStyle name="40% - Accent2 7 2 3 2 3" xfId="21085" xr:uid="{D28D9516-3FB0-4F81-ACE6-E9E2F72FD1F5}"/>
    <cellStyle name="40% - Accent2 7 2 3 2 3 2" xfId="21086" xr:uid="{4527F0B2-F6D8-4048-AADA-4388932B7B79}"/>
    <cellStyle name="40% - Accent2 7 2 3 2 4" xfId="21087" xr:uid="{FBC18D33-4A62-4738-81B1-2A91BD49E7DA}"/>
    <cellStyle name="40% - Accent2 7 2 3 2 5" xfId="21088" xr:uid="{453B6F20-A7F5-4DE7-9301-1137E93D6E4F}"/>
    <cellStyle name="40% - Accent2 7 2 3 3" xfId="21089" xr:uid="{EE8E555C-20C7-4DC4-9CB2-6B8A28359B6C}"/>
    <cellStyle name="40% - Accent2 7 2 3 3 2" xfId="21090" xr:uid="{7564D2E8-1957-4BE1-ADD0-4DF9203E3FDF}"/>
    <cellStyle name="40% - Accent2 7 2 3 3 2 2" xfId="21091" xr:uid="{227D4442-42F2-4770-851B-3717CDCC687E}"/>
    <cellStyle name="40% - Accent2 7 2 3 3 3" xfId="21092" xr:uid="{F18870B7-6C97-4381-B8EE-2EA25474A2E0}"/>
    <cellStyle name="40% - Accent2 7 2 3 4" xfId="21093" xr:uid="{4AF761F4-C88D-4BDB-83FE-92A21C53C853}"/>
    <cellStyle name="40% - Accent2 7 2 3 4 2" xfId="21094" xr:uid="{FE5D7DAB-1BC6-4853-87EF-FCC66640F1D0}"/>
    <cellStyle name="40% - Accent2 7 2 3 5" xfId="21095" xr:uid="{1B2CA222-B2AC-4112-924E-AA768F68E2E0}"/>
    <cellStyle name="40% - Accent2 7 2 3 6" xfId="21096" xr:uid="{35BE6034-2D62-4A83-961B-F9572FB3DB29}"/>
    <cellStyle name="40% - Accent2 7 2 4" xfId="21097" xr:uid="{B7EED5A5-E4AE-4121-AC90-469FF6FF2364}"/>
    <cellStyle name="40% - Accent2 7 2 4 2" xfId="21098" xr:uid="{F212C63E-6EB3-439B-87CB-496C3D89887E}"/>
    <cellStyle name="40% - Accent2 7 2 4 2 2" xfId="21099" xr:uid="{C437EB30-7C67-4912-8FD9-E177BA537C71}"/>
    <cellStyle name="40% - Accent2 7 2 4 2 2 2" xfId="21100" xr:uid="{2D8B6BE3-650E-404E-B76D-1D2B993DABBA}"/>
    <cellStyle name="40% - Accent2 7 2 4 2 2 2 2" xfId="21101" xr:uid="{273AFE80-3A03-4D3C-9A06-62802909808C}"/>
    <cellStyle name="40% - Accent2 7 2 4 2 2 3" xfId="21102" xr:uid="{F4663363-EED5-468D-B40E-E1714405239D}"/>
    <cellStyle name="40% - Accent2 7 2 4 2 3" xfId="21103" xr:uid="{8AA42B14-B3EE-437B-8D3B-B7911FB070B2}"/>
    <cellStyle name="40% - Accent2 7 2 4 2 3 2" xfId="21104" xr:uid="{09BE7EE2-002A-4BB6-A15C-974E069E6435}"/>
    <cellStyle name="40% - Accent2 7 2 4 2 4" xfId="21105" xr:uid="{4252AB2C-3A50-4718-8A0B-7143CFC82EB1}"/>
    <cellStyle name="40% - Accent2 7 2 4 3" xfId="21106" xr:uid="{ED671F23-10E2-4046-A7FC-E159584A4428}"/>
    <cellStyle name="40% - Accent2 7 2 4 3 2" xfId="21107" xr:uid="{A39F7CD7-F142-43C2-BF9D-F9B7BD894822}"/>
    <cellStyle name="40% - Accent2 7 2 4 3 2 2" xfId="21108" xr:uid="{5BDF999E-886B-4F2C-9464-DA0147F78A01}"/>
    <cellStyle name="40% - Accent2 7 2 4 3 3" xfId="21109" xr:uid="{B107C1AA-071D-4B62-9295-BCD1C102F96B}"/>
    <cellStyle name="40% - Accent2 7 2 4 4" xfId="21110" xr:uid="{D60E3C32-F91E-4CBB-BD53-940B93847F8A}"/>
    <cellStyle name="40% - Accent2 7 2 4 4 2" xfId="21111" xr:uid="{D1E49FFC-D031-4C6D-976D-17E55BFC78AC}"/>
    <cellStyle name="40% - Accent2 7 2 4 5" xfId="21112" xr:uid="{D307FB4F-0FBB-4EA9-9CCF-C53BF72E61EC}"/>
    <cellStyle name="40% - Accent2 7 2 4 6" xfId="21113" xr:uid="{DB9F43A1-E794-4E98-AC2E-B822188531FA}"/>
    <cellStyle name="40% - Accent2 7 2 5" xfId="21114" xr:uid="{851E2374-24A2-4DE8-85A3-009F32A97C91}"/>
    <cellStyle name="40% - Accent2 7 2 5 2" xfId="21115" xr:uid="{63DC6A47-10CC-4E84-8920-A081B88B97FE}"/>
    <cellStyle name="40% - Accent2 7 2 5 2 2" xfId="21116" xr:uid="{F2427D89-4CB0-462D-BCE2-5E440DC57F27}"/>
    <cellStyle name="40% - Accent2 7 2 5 2 2 2" xfId="21117" xr:uid="{A55EF5E7-85FF-4D98-93F4-6E8F8FAF5537}"/>
    <cellStyle name="40% - Accent2 7 2 5 2 2 2 2" xfId="21118" xr:uid="{1BA773BB-CEB4-4FE0-A1C5-4683E38EBAFD}"/>
    <cellStyle name="40% - Accent2 7 2 5 2 2 3" xfId="21119" xr:uid="{CE89AEF2-679C-4EF1-8A7D-B0BDF51E3844}"/>
    <cellStyle name="40% - Accent2 7 2 5 2 3" xfId="21120" xr:uid="{E3E2ED02-947A-4C0D-968D-75305A5B66CF}"/>
    <cellStyle name="40% - Accent2 7 2 5 2 3 2" xfId="21121" xr:uid="{57EAA397-B245-400F-B041-757448FD9111}"/>
    <cellStyle name="40% - Accent2 7 2 5 2 4" xfId="21122" xr:uid="{30DD9B39-EC4F-4110-A0E7-F9DEF8EC7806}"/>
    <cellStyle name="40% - Accent2 7 2 5 3" xfId="21123" xr:uid="{D604CD34-7E97-4034-876F-F7A43D3B0047}"/>
    <cellStyle name="40% - Accent2 7 2 5 3 2" xfId="21124" xr:uid="{9FCD9E6F-7114-43DC-8439-F1A3801ADCF8}"/>
    <cellStyle name="40% - Accent2 7 2 5 3 2 2" xfId="21125" xr:uid="{9596947D-53A9-4C94-B203-735CFA768617}"/>
    <cellStyle name="40% - Accent2 7 2 5 3 3" xfId="21126" xr:uid="{753F3D31-568E-45EF-924F-810EEF34DDAF}"/>
    <cellStyle name="40% - Accent2 7 2 5 4" xfId="21127" xr:uid="{B90FBA37-496B-4A6D-A773-E2032A1BEA9E}"/>
    <cellStyle name="40% - Accent2 7 2 5 4 2" xfId="21128" xr:uid="{9D95708A-AEE1-4B83-9C4F-A864EA7139B1}"/>
    <cellStyle name="40% - Accent2 7 2 5 5" xfId="21129" xr:uid="{A97AB32F-BF08-44FA-8471-3B4A7EA3E3CE}"/>
    <cellStyle name="40% - Accent2 7 2 6" xfId="21130" xr:uid="{262AD26F-5077-4235-9C98-EDF8DDBF9A40}"/>
    <cellStyle name="40% - Accent2 7 2 6 2" xfId="21131" xr:uid="{405D55BC-DAB1-4A88-8E58-1B7F1200A505}"/>
    <cellStyle name="40% - Accent2 7 2 6 2 2" xfId="21132" xr:uid="{6E5958CE-7EAF-4841-8B53-E884F292A02F}"/>
    <cellStyle name="40% - Accent2 7 2 6 2 2 2" xfId="21133" xr:uid="{6D4A0ACF-9C41-4666-8D38-180DB8D62C26}"/>
    <cellStyle name="40% - Accent2 7 2 6 2 3" xfId="21134" xr:uid="{76446C8C-AF50-4BE8-A09D-A71CFE64CDFB}"/>
    <cellStyle name="40% - Accent2 7 2 6 3" xfId="21135" xr:uid="{758DE3DA-7F0F-409D-B4C0-036FBB5687FC}"/>
    <cellStyle name="40% - Accent2 7 2 6 3 2" xfId="21136" xr:uid="{5290A907-CC33-4003-9625-402D120E8E1A}"/>
    <cellStyle name="40% - Accent2 7 2 6 4" xfId="21137" xr:uid="{B6F2FBB2-E9F0-4455-A205-D02C867FFDC9}"/>
    <cellStyle name="40% - Accent2 7 2 7" xfId="21138" xr:uid="{E4FC631C-0660-496A-823E-50152F0C6519}"/>
    <cellStyle name="40% - Accent2 7 2 7 2" xfId="21139" xr:uid="{E49AFFB9-E2C8-4679-B1FF-DA189B8366E8}"/>
    <cellStyle name="40% - Accent2 7 2 7 2 2" xfId="21140" xr:uid="{BC410905-5D91-41CD-BEE4-79EBED6CDB73}"/>
    <cellStyle name="40% - Accent2 7 2 7 3" xfId="21141" xr:uid="{B2AA98CF-A2AD-4798-9D2C-0802169DB12E}"/>
    <cellStyle name="40% - Accent2 7 2 8" xfId="21142" xr:uid="{6651C33A-8362-45A0-A68A-36BB7F829D5E}"/>
    <cellStyle name="40% - Accent2 7 2 8 2" xfId="21143" xr:uid="{16114142-AC9E-4E61-BB4E-6D7B9EE42708}"/>
    <cellStyle name="40% - Accent2 7 2 9" xfId="21144" xr:uid="{3CB894CF-EEF0-4199-A4D0-B7BEB70BAAE5}"/>
    <cellStyle name="40% - Accent2 7 3" xfId="21145" xr:uid="{DD9B9139-F56E-49A5-9D25-4C46002754B6}"/>
    <cellStyle name="40% - Accent2 7 3 2" xfId="21146" xr:uid="{EABE826B-81BE-4BA3-9324-D713A8069799}"/>
    <cellStyle name="40% - Accent2 7 3 2 2" xfId="21147" xr:uid="{375152DE-3C84-4C05-B79B-0B2F41554355}"/>
    <cellStyle name="40% - Accent2 7 3 2 2 2" xfId="21148" xr:uid="{67B6A599-15ED-48FD-B4E3-E328429FD8C0}"/>
    <cellStyle name="40% - Accent2 7 3 2 2 2 2" xfId="21149" xr:uid="{7942AE65-B30F-4A71-88D9-8B6199D98042}"/>
    <cellStyle name="40% - Accent2 7 3 2 2 3" xfId="21150" xr:uid="{37DBB021-9943-4B43-80B3-6C7EC7B67041}"/>
    <cellStyle name="40% - Accent2 7 3 2 3" xfId="21151" xr:uid="{3C693379-7114-444F-A1A2-626F1BDB04B0}"/>
    <cellStyle name="40% - Accent2 7 3 2 3 2" xfId="21152" xr:uid="{7EC5E75F-61BC-4545-B092-F14224B55B5B}"/>
    <cellStyle name="40% - Accent2 7 3 2 4" xfId="21153" xr:uid="{56E25616-AE19-4575-8F3C-5C590AE88585}"/>
    <cellStyle name="40% - Accent2 7 3 2 5" xfId="21154" xr:uid="{E246A38C-1596-4972-AD1D-FE8D3292660A}"/>
    <cellStyle name="40% - Accent2 7 3 3" xfId="21155" xr:uid="{D0C817F9-3D3C-400B-954B-060F24A4C3AB}"/>
    <cellStyle name="40% - Accent2 7 3 3 2" xfId="21156" xr:uid="{84F1FD43-E782-4653-B8E7-3DCE1D241C89}"/>
    <cellStyle name="40% - Accent2 7 3 3 2 2" xfId="21157" xr:uid="{5A70095D-2041-49D4-864C-2255B9F01633}"/>
    <cellStyle name="40% - Accent2 7 3 3 3" xfId="21158" xr:uid="{1B5E608F-1CC0-4C72-9ED6-1EE16953C0FB}"/>
    <cellStyle name="40% - Accent2 7 3 4" xfId="21159" xr:uid="{52BFF0F5-A7E5-411E-B14C-8CBF431477FE}"/>
    <cellStyle name="40% - Accent2 7 3 4 2" xfId="21160" xr:uid="{CDF93E2F-320D-4BE8-BEB4-5A837FC44435}"/>
    <cellStyle name="40% - Accent2 7 3 5" xfId="21161" xr:uid="{2D0E8021-C7B6-412F-8EA9-2392CBE1C602}"/>
    <cellStyle name="40% - Accent2 7 3 6" xfId="21162" xr:uid="{7948035F-2292-4A53-AE07-59CBF00805CD}"/>
    <cellStyle name="40% - Accent2 7 4" xfId="21163" xr:uid="{AD7788B9-B963-414B-B270-E5BA6506A79C}"/>
    <cellStyle name="40% - Accent2 7 4 2" xfId="21164" xr:uid="{9BF1E4CA-D45D-4422-A8B4-159019CFB022}"/>
    <cellStyle name="40% - Accent2 7 4 2 2" xfId="21165" xr:uid="{073F53CF-9FD8-4396-9092-CBEF42F52D77}"/>
    <cellStyle name="40% - Accent2 7 4 2 2 2" xfId="21166" xr:uid="{2D0AD698-00A4-4420-87F6-442A394F31CA}"/>
    <cellStyle name="40% - Accent2 7 4 2 2 2 2" xfId="21167" xr:uid="{55C54BB2-86C7-4723-B2B6-86019DA2E113}"/>
    <cellStyle name="40% - Accent2 7 4 2 2 3" xfId="21168" xr:uid="{87362416-48FC-4CAF-B884-B2768EC4C319}"/>
    <cellStyle name="40% - Accent2 7 4 2 3" xfId="21169" xr:uid="{7E908ABB-72DC-4F8E-B437-85A5FEA4D64E}"/>
    <cellStyle name="40% - Accent2 7 4 2 3 2" xfId="21170" xr:uid="{2E16B6DA-AB56-4A92-8ACB-7A706AA51257}"/>
    <cellStyle name="40% - Accent2 7 4 2 4" xfId="21171" xr:uid="{12DDA37C-B5CC-4774-9596-0C4F7461F994}"/>
    <cellStyle name="40% - Accent2 7 4 2 5" xfId="21172" xr:uid="{5BBCA8B3-2E33-418D-BF9D-473B6ACFEF2C}"/>
    <cellStyle name="40% - Accent2 7 4 3" xfId="21173" xr:uid="{2FBA84B1-2D5C-4BC8-8818-31F96ECEDB39}"/>
    <cellStyle name="40% - Accent2 7 4 3 2" xfId="21174" xr:uid="{AE348CA8-9781-4C2A-A645-5498B16A73A1}"/>
    <cellStyle name="40% - Accent2 7 4 3 2 2" xfId="21175" xr:uid="{BBEC58B1-104E-4F0F-A4DF-032D8F456F60}"/>
    <cellStyle name="40% - Accent2 7 4 3 3" xfId="21176" xr:uid="{47B59D2F-5D0E-48C0-920F-872D79503935}"/>
    <cellStyle name="40% - Accent2 7 4 4" xfId="21177" xr:uid="{167E3580-7A71-4EE7-9014-4C4BB10C7957}"/>
    <cellStyle name="40% - Accent2 7 4 4 2" xfId="21178" xr:uid="{C51FCF7A-4642-4849-BA22-8FEBCB2FACE5}"/>
    <cellStyle name="40% - Accent2 7 4 5" xfId="21179" xr:uid="{20859EA6-285B-4619-A4D7-CF12A8BD9A05}"/>
    <cellStyle name="40% - Accent2 7 4 6" xfId="21180" xr:uid="{F2761799-EBA6-4911-B620-ED30AFB64F9A}"/>
    <cellStyle name="40% - Accent2 7 5" xfId="21181" xr:uid="{C4C9F873-8D8F-4585-9A85-49A20A1590A5}"/>
    <cellStyle name="40% - Accent2 7 5 2" xfId="21182" xr:uid="{F4DA6F1F-2334-48A3-B6F4-9402A3E748D9}"/>
    <cellStyle name="40% - Accent2 7 5 2 2" xfId="21183" xr:uid="{7A643190-CA20-4FEA-AC41-BCB7BC7A3AA1}"/>
    <cellStyle name="40% - Accent2 7 5 2 2 2" xfId="21184" xr:uid="{7EA014A0-A619-4406-BAB4-4AC187118081}"/>
    <cellStyle name="40% - Accent2 7 5 2 2 2 2" xfId="21185" xr:uid="{3A21FE0D-2F43-4C01-BC11-780A71F8EDC0}"/>
    <cellStyle name="40% - Accent2 7 5 2 2 3" xfId="21186" xr:uid="{38E6FAF6-E07D-47A8-937C-560198301519}"/>
    <cellStyle name="40% - Accent2 7 5 2 3" xfId="21187" xr:uid="{3EFDC056-8573-49A2-9DCF-0EBCC673C361}"/>
    <cellStyle name="40% - Accent2 7 5 2 3 2" xfId="21188" xr:uid="{CFE04E01-ACC5-4596-A61F-B02263DC2679}"/>
    <cellStyle name="40% - Accent2 7 5 2 4" xfId="21189" xr:uid="{876C2594-083B-45B5-B9B2-DD010B46BD65}"/>
    <cellStyle name="40% - Accent2 7 5 3" xfId="21190" xr:uid="{408EAF26-32C3-472F-AE68-320A8DCBAAD5}"/>
    <cellStyle name="40% - Accent2 7 5 3 2" xfId="21191" xr:uid="{633AFDD0-3840-4147-8311-4C75B0941469}"/>
    <cellStyle name="40% - Accent2 7 5 3 2 2" xfId="21192" xr:uid="{D949270B-C1FD-447E-8CB3-7EB83BD6BF10}"/>
    <cellStyle name="40% - Accent2 7 5 3 3" xfId="21193" xr:uid="{17760B53-8F88-44F9-92AF-F54B3B9508C5}"/>
    <cellStyle name="40% - Accent2 7 5 4" xfId="21194" xr:uid="{36F00B9F-7830-482F-8869-11C90D4008E1}"/>
    <cellStyle name="40% - Accent2 7 5 4 2" xfId="21195" xr:uid="{98BE1124-A86E-444A-8835-3A1055CCDFFA}"/>
    <cellStyle name="40% - Accent2 7 5 5" xfId="21196" xr:uid="{DFE51967-6934-49A0-ABFF-C208505F9E21}"/>
    <cellStyle name="40% - Accent2 7 5 6" xfId="21197" xr:uid="{FF4EC3EA-CADC-4B72-BCDC-6BF5CEFC3833}"/>
    <cellStyle name="40% - Accent2 7 6" xfId="21198" xr:uid="{2F9C746E-76BA-4015-8543-625BFE1CE9D3}"/>
    <cellStyle name="40% - Accent2 7 6 2" xfId="21199" xr:uid="{DFE470D2-E9B8-485D-A9DA-5D76DD8C8A6E}"/>
    <cellStyle name="40% - Accent2 7 6 2 2" xfId="21200" xr:uid="{BCB59A87-0854-415D-AA3A-0B5A7312A358}"/>
    <cellStyle name="40% - Accent2 7 6 2 2 2" xfId="21201" xr:uid="{08BD86B4-926C-4008-A4DD-9C6AC8DF1F15}"/>
    <cellStyle name="40% - Accent2 7 6 2 2 2 2" xfId="21202" xr:uid="{47370381-24CE-40FD-989C-432C521C77AB}"/>
    <cellStyle name="40% - Accent2 7 6 2 2 3" xfId="21203" xr:uid="{F0BD59F5-65DA-4E0D-85AF-0A86A62AAD91}"/>
    <cellStyle name="40% - Accent2 7 6 2 3" xfId="21204" xr:uid="{BDE91C79-6982-4175-A6C7-5071261FAFA1}"/>
    <cellStyle name="40% - Accent2 7 6 2 3 2" xfId="21205" xr:uid="{1929B381-2AC3-49F6-814E-CC0426ACF4A4}"/>
    <cellStyle name="40% - Accent2 7 6 2 4" xfId="21206" xr:uid="{8A568FF0-06B9-47D9-9907-07B8FB6AC694}"/>
    <cellStyle name="40% - Accent2 7 6 3" xfId="21207" xr:uid="{9191C827-77DB-4DEE-812C-9C51B9096BAF}"/>
    <cellStyle name="40% - Accent2 7 6 3 2" xfId="21208" xr:uid="{46A44C1B-6408-4E7F-A655-13FD3100F313}"/>
    <cellStyle name="40% - Accent2 7 6 3 2 2" xfId="21209" xr:uid="{EBA20413-BBAB-450A-80CF-1CF0F22987C5}"/>
    <cellStyle name="40% - Accent2 7 6 3 3" xfId="21210" xr:uid="{822D0E23-E519-4ECD-AD4E-2243071F2111}"/>
    <cellStyle name="40% - Accent2 7 6 4" xfId="21211" xr:uid="{94533140-47DB-4AA6-91A7-193F20410945}"/>
    <cellStyle name="40% - Accent2 7 6 4 2" xfId="21212" xr:uid="{FA12A89F-950B-4382-B8AA-C5649B9A8CEF}"/>
    <cellStyle name="40% - Accent2 7 6 5" xfId="21213" xr:uid="{35D90BF4-7198-4496-A677-72E118B88E2E}"/>
    <cellStyle name="40% - Accent2 7 7" xfId="21214" xr:uid="{C3247383-4FBD-4D0A-BB1F-7ADE1B8D4D56}"/>
    <cellStyle name="40% - Accent2 7 7 2" xfId="21215" xr:uid="{D3811B17-BE1B-4A0D-8F34-223DEE903768}"/>
    <cellStyle name="40% - Accent2 7 7 2 2" xfId="21216" xr:uid="{04165C53-C91D-4030-9A57-F9240DCF12C4}"/>
    <cellStyle name="40% - Accent2 7 7 2 2 2" xfId="21217" xr:uid="{C3C4DFEF-7A7D-473F-956D-1FB6C7EF7AF9}"/>
    <cellStyle name="40% - Accent2 7 7 2 3" xfId="21218" xr:uid="{C949E8BF-27DF-4ABE-BB61-7DE0ED9E5267}"/>
    <cellStyle name="40% - Accent2 7 7 3" xfId="21219" xr:uid="{70290AFB-470E-4CAA-B2AC-27FDD6377215}"/>
    <cellStyle name="40% - Accent2 7 7 3 2" xfId="21220" xr:uid="{2956181F-CD01-40B5-A9CE-F8FC273AB082}"/>
    <cellStyle name="40% - Accent2 7 7 4" xfId="21221" xr:uid="{350E8DF2-7206-4BAA-A366-975F7D8D3C44}"/>
    <cellStyle name="40% - Accent2 7 8" xfId="21222" xr:uid="{C996214D-CBE8-499A-BA63-BA71D08E98AC}"/>
    <cellStyle name="40% - Accent2 7 8 2" xfId="21223" xr:uid="{1BE0F490-8D3E-4E04-AE5D-3ACAB474C846}"/>
    <cellStyle name="40% - Accent2 7 8 2 2" xfId="21224" xr:uid="{F7AF7042-1C09-4751-8A39-46394A23F730}"/>
    <cellStyle name="40% - Accent2 7 8 3" xfId="21225" xr:uid="{265E3CE6-9DC4-40D8-9C46-437905D4D75E}"/>
    <cellStyle name="40% - Accent2 7 9" xfId="21226" xr:uid="{4C8AB624-67CB-4694-98D2-5822D0156F6D}"/>
    <cellStyle name="40% - Accent2 7 9 2" xfId="21227" xr:uid="{A0BAB4BC-89D8-4BE5-A5E0-C22EE6EEFB71}"/>
    <cellStyle name="40% - Accent2 8" xfId="21228" xr:uid="{03F271C9-9194-454B-B610-23B86E44BCD1}"/>
    <cellStyle name="40% - Accent2 8 10" xfId="21229" xr:uid="{F07268EE-ECDA-4C97-A802-263604FB030C}"/>
    <cellStyle name="40% - Accent2 8 11" xfId="21230" xr:uid="{280674F9-9582-4112-86A0-4AF4C872D4D8}"/>
    <cellStyle name="40% - Accent2 8 2" xfId="21231" xr:uid="{942FB150-E90C-426E-9291-74A1CE5F8FD3}"/>
    <cellStyle name="40% - Accent2 8 2 10" xfId="21232" xr:uid="{C2E25BD3-AACE-4897-8805-FC8F0E419DA3}"/>
    <cellStyle name="40% - Accent2 8 2 2" xfId="21233" xr:uid="{5437ACA3-0AA7-4A70-AA51-A0BE3D024E69}"/>
    <cellStyle name="40% - Accent2 8 2 2 2" xfId="21234" xr:uid="{80B939C9-08D7-4A64-970C-DBC0252207E1}"/>
    <cellStyle name="40% - Accent2 8 2 2 2 2" xfId="21235" xr:uid="{C9E15421-D236-48D5-B096-3570A5E8325F}"/>
    <cellStyle name="40% - Accent2 8 2 2 2 2 2" xfId="21236" xr:uid="{9D19FA63-337A-4E27-8842-91BE2532332B}"/>
    <cellStyle name="40% - Accent2 8 2 2 2 2 2 2" xfId="21237" xr:uid="{239D6236-17F0-400B-8404-83B29B89C57D}"/>
    <cellStyle name="40% - Accent2 8 2 2 2 2 3" xfId="21238" xr:uid="{09BF21AC-436B-4F9A-934C-99D0E2CA45D0}"/>
    <cellStyle name="40% - Accent2 8 2 2 2 3" xfId="21239" xr:uid="{E1ACCFE7-3BED-4318-A540-12A778A3DAB1}"/>
    <cellStyle name="40% - Accent2 8 2 2 2 3 2" xfId="21240" xr:uid="{AA1159DB-B830-4F62-A740-7C5D33FAF4C2}"/>
    <cellStyle name="40% - Accent2 8 2 2 2 4" xfId="21241" xr:uid="{D77AE7C0-7683-4494-9BF2-1C7E9F60064F}"/>
    <cellStyle name="40% - Accent2 8 2 2 2 5" xfId="21242" xr:uid="{53453692-5986-4C1A-A3E4-F5802FBACD64}"/>
    <cellStyle name="40% - Accent2 8 2 2 3" xfId="21243" xr:uid="{554F6026-7B46-4945-90FB-4B9E393445C5}"/>
    <cellStyle name="40% - Accent2 8 2 2 3 2" xfId="21244" xr:uid="{229B0B7E-AAB6-49DF-AA75-47441C5A5B0A}"/>
    <cellStyle name="40% - Accent2 8 2 2 3 2 2" xfId="21245" xr:uid="{18B28260-2C93-4A66-9733-FA66EF87851D}"/>
    <cellStyle name="40% - Accent2 8 2 2 3 3" xfId="21246" xr:uid="{2C4C205B-BA3D-471F-ACB5-81409CCBFD22}"/>
    <cellStyle name="40% - Accent2 8 2 2 4" xfId="21247" xr:uid="{CF97135F-BE50-42E9-9776-514D168E1089}"/>
    <cellStyle name="40% - Accent2 8 2 2 4 2" xfId="21248" xr:uid="{72A30EEE-CEE2-4F2F-8F01-60E3E439183A}"/>
    <cellStyle name="40% - Accent2 8 2 2 5" xfId="21249" xr:uid="{733422DB-4B9F-4689-B021-2A1FF4E9C30D}"/>
    <cellStyle name="40% - Accent2 8 2 2 6" xfId="21250" xr:uid="{1C4EAD3A-EA18-4B6E-A01F-C08C7A17A993}"/>
    <cellStyle name="40% - Accent2 8 2 3" xfId="21251" xr:uid="{CB01F768-BB6C-4D15-9B41-4FC34075E3AB}"/>
    <cellStyle name="40% - Accent2 8 2 3 2" xfId="21252" xr:uid="{3AA0BFF4-1564-4489-BCD4-AF5C8386E56D}"/>
    <cellStyle name="40% - Accent2 8 2 3 2 2" xfId="21253" xr:uid="{C216C71B-EA25-4502-BB18-F6318ACD7904}"/>
    <cellStyle name="40% - Accent2 8 2 3 2 2 2" xfId="21254" xr:uid="{FB76CDB3-19CE-4199-92F4-E1EBC6B5A9D1}"/>
    <cellStyle name="40% - Accent2 8 2 3 2 2 2 2" xfId="21255" xr:uid="{FCF4AA78-624F-42DD-8678-EF1BB8CD6A0D}"/>
    <cellStyle name="40% - Accent2 8 2 3 2 2 3" xfId="21256" xr:uid="{30CF4A44-11B2-4CB3-8990-8AD243B68FAA}"/>
    <cellStyle name="40% - Accent2 8 2 3 2 3" xfId="21257" xr:uid="{082702FB-F27B-47AE-9FFA-9BEDC4EA5713}"/>
    <cellStyle name="40% - Accent2 8 2 3 2 3 2" xfId="21258" xr:uid="{C8C584DA-4F35-4204-A2D0-354E077815B2}"/>
    <cellStyle name="40% - Accent2 8 2 3 2 4" xfId="21259" xr:uid="{7B0D30B8-AB98-44E9-BE88-52261515E03C}"/>
    <cellStyle name="40% - Accent2 8 2 3 2 5" xfId="21260" xr:uid="{94B18F9B-5430-4C15-8AAD-1C5DEB6C5173}"/>
    <cellStyle name="40% - Accent2 8 2 3 3" xfId="21261" xr:uid="{781DF9EC-0281-4A64-96DE-4E4639F81487}"/>
    <cellStyle name="40% - Accent2 8 2 3 3 2" xfId="21262" xr:uid="{E2BB46F7-4D28-4F9A-B81A-69C3D9647CA6}"/>
    <cellStyle name="40% - Accent2 8 2 3 3 2 2" xfId="21263" xr:uid="{F4F63D10-705D-4C1B-97C0-00421366185D}"/>
    <cellStyle name="40% - Accent2 8 2 3 3 3" xfId="21264" xr:uid="{5950EF92-F2CA-4172-9F01-ADF49BAC1D8C}"/>
    <cellStyle name="40% - Accent2 8 2 3 4" xfId="21265" xr:uid="{C373D3FA-7E93-4BFC-92C5-0FE023CDB432}"/>
    <cellStyle name="40% - Accent2 8 2 3 4 2" xfId="21266" xr:uid="{717F7CDC-CF4B-4BB6-9253-A2E717E807D9}"/>
    <cellStyle name="40% - Accent2 8 2 3 5" xfId="21267" xr:uid="{F135F7C9-8C7E-46D1-9872-0FF120D26EA7}"/>
    <cellStyle name="40% - Accent2 8 2 3 6" xfId="21268" xr:uid="{590A539B-3B34-4A6B-9E3D-92B0626AB9EA}"/>
    <cellStyle name="40% - Accent2 8 2 4" xfId="21269" xr:uid="{F1897E41-14B4-4BB6-9925-BA8FE680A41D}"/>
    <cellStyle name="40% - Accent2 8 2 4 2" xfId="21270" xr:uid="{E95F6591-3BB9-40D4-A2D8-B1DE1211B7E5}"/>
    <cellStyle name="40% - Accent2 8 2 4 2 2" xfId="21271" xr:uid="{05AAB2F1-6337-467B-9FB2-D703D60C0EA0}"/>
    <cellStyle name="40% - Accent2 8 2 4 2 2 2" xfId="21272" xr:uid="{2A926F6F-2CEE-4AEF-91FE-064C59EDDA27}"/>
    <cellStyle name="40% - Accent2 8 2 4 2 2 2 2" xfId="21273" xr:uid="{A282B4C0-5986-4F40-BB8B-E91B98159F53}"/>
    <cellStyle name="40% - Accent2 8 2 4 2 2 3" xfId="21274" xr:uid="{62E391BC-E57D-492C-A2C9-BB9D27B0FE9C}"/>
    <cellStyle name="40% - Accent2 8 2 4 2 3" xfId="21275" xr:uid="{0851AA25-EC88-48D1-B723-2B747530C11D}"/>
    <cellStyle name="40% - Accent2 8 2 4 2 3 2" xfId="21276" xr:uid="{109FD65E-9442-40F6-B900-2A189D9B16E7}"/>
    <cellStyle name="40% - Accent2 8 2 4 2 4" xfId="21277" xr:uid="{DE748A8B-7268-4FEA-91A2-9948A9229608}"/>
    <cellStyle name="40% - Accent2 8 2 4 3" xfId="21278" xr:uid="{90842973-2135-4A99-81F6-5C9746C71219}"/>
    <cellStyle name="40% - Accent2 8 2 4 3 2" xfId="21279" xr:uid="{E423076F-6097-4ADF-87BC-1F2261A39DAB}"/>
    <cellStyle name="40% - Accent2 8 2 4 3 2 2" xfId="21280" xr:uid="{2B0853EC-6B97-476B-B961-331BCFABD6AC}"/>
    <cellStyle name="40% - Accent2 8 2 4 3 3" xfId="21281" xr:uid="{ACC3E75E-8964-4962-9935-94B01024779D}"/>
    <cellStyle name="40% - Accent2 8 2 4 4" xfId="21282" xr:uid="{E6FBFFEB-11A8-4F15-AFE4-EB169DD0F629}"/>
    <cellStyle name="40% - Accent2 8 2 4 4 2" xfId="21283" xr:uid="{1288A71A-E9DF-4B60-A842-20495ABCC620}"/>
    <cellStyle name="40% - Accent2 8 2 4 5" xfId="21284" xr:uid="{411F74DC-CD92-479E-8BA4-661DB45C286D}"/>
    <cellStyle name="40% - Accent2 8 2 4 6" xfId="21285" xr:uid="{AA824712-E6A9-47E5-AD8F-1ECF871B614D}"/>
    <cellStyle name="40% - Accent2 8 2 5" xfId="21286" xr:uid="{95DF78D2-FCFC-4761-A6CF-85FB32E55A36}"/>
    <cellStyle name="40% - Accent2 8 2 5 2" xfId="21287" xr:uid="{D6870D30-4151-4B31-B07B-97D678739787}"/>
    <cellStyle name="40% - Accent2 8 2 5 2 2" xfId="21288" xr:uid="{1691646D-DBB1-4F19-99D2-1FA3175425CC}"/>
    <cellStyle name="40% - Accent2 8 2 5 2 2 2" xfId="21289" xr:uid="{4FBD07BC-74CB-4B8D-9258-D37E02D3D66F}"/>
    <cellStyle name="40% - Accent2 8 2 5 2 2 2 2" xfId="21290" xr:uid="{CB170B10-E391-4919-8990-B1E6775BA4B6}"/>
    <cellStyle name="40% - Accent2 8 2 5 2 2 3" xfId="21291" xr:uid="{06143327-B548-4C16-8A46-933AA9DEBC45}"/>
    <cellStyle name="40% - Accent2 8 2 5 2 3" xfId="21292" xr:uid="{81011EB3-4E34-44DC-B3A2-1C83857E9076}"/>
    <cellStyle name="40% - Accent2 8 2 5 2 3 2" xfId="21293" xr:uid="{11233C22-0C11-445E-93C3-CFA84F5012B4}"/>
    <cellStyle name="40% - Accent2 8 2 5 2 4" xfId="21294" xr:uid="{16D5B082-896B-4826-8361-D5172FD814A1}"/>
    <cellStyle name="40% - Accent2 8 2 5 3" xfId="21295" xr:uid="{E5FB1A2C-2A85-4FC2-A5BE-7AC3C15694D1}"/>
    <cellStyle name="40% - Accent2 8 2 5 3 2" xfId="21296" xr:uid="{907D7EEE-E75F-4CEE-AA2B-7FB1DB8D0ECB}"/>
    <cellStyle name="40% - Accent2 8 2 5 3 2 2" xfId="21297" xr:uid="{4AA61F9E-8AE9-4D4F-909A-ECC52C847514}"/>
    <cellStyle name="40% - Accent2 8 2 5 3 3" xfId="21298" xr:uid="{FCBD3102-808D-4EBD-A94A-12BAC0ADD93B}"/>
    <cellStyle name="40% - Accent2 8 2 5 4" xfId="21299" xr:uid="{D770B4E2-2181-4923-8907-3A44566A94D6}"/>
    <cellStyle name="40% - Accent2 8 2 5 4 2" xfId="21300" xr:uid="{3C3CA423-3E9F-4FDE-A949-88339ADD9FBA}"/>
    <cellStyle name="40% - Accent2 8 2 5 5" xfId="21301" xr:uid="{76F95D5F-2282-406F-B207-4A0A42F0076C}"/>
    <cellStyle name="40% - Accent2 8 2 6" xfId="21302" xr:uid="{A7AC9682-8871-4973-A052-B2F5A2CD7041}"/>
    <cellStyle name="40% - Accent2 8 2 6 2" xfId="21303" xr:uid="{EDC9A3D9-3CF5-4C16-B6E5-99A2C5636B58}"/>
    <cellStyle name="40% - Accent2 8 2 6 2 2" xfId="21304" xr:uid="{50146F83-1138-4D11-8300-64F06AEBA69A}"/>
    <cellStyle name="40% - Accent2 8 2 6 2 2 2" xfId="21305" xr:uid="{69D7D0C1-1DA8-4548-A05A-490387C0F391}"/>
    <cellStyle name="40% - Accent2 8 2 6 2 3" xfId="21306" xr:uid="{456E5F96-251E-4E7B-BF64-38B061F0611E}"/>
    <cellStyle name="40% - Accent2 8 2 6 3" xfId="21307" xr:uid="{6B5F75E0-94A6-4A13-9013-2F941B705A02}"/>
    <cellStyle name="40% - Accent2 8 2 6 3 2" xfId="21308" xr:uid="{D4AE4273-2050-4971-A228-767898C68C8E}"/>
    <cellStyle name="40% - Accent2 8 2 6 4" xfId="21309" xr:uid="{F56CD8ED-A8D8-4A99-9B1B-449ABBEF7E8E}"/>
    <cellStyle name="40% - Accent2 8 2 7" xfId="21310" xr:uid="{B51139CF-F224-4554-90CC-9FB2239613B5}"/>
    <cellStyle name="40% - Accent2 8 2 7 2" xfId="21311" xr:uid="{A45571EF-1F2C-4417-9116-189CBF713C6F}"/>
    <cellStyle name="40% - Accent2 8 2 7 2 2" xfId="21312" xr:uid="{F06FC14F-C734-4861-80B0-B6D0A2DAA5CB}"/>
    <cellStyle name="40% - Accent2 8 2 7 3" xfId="21313" xr:uid="{50B65E28-F100-4499-ADC8-461A0B22613B}"/>
    <cellStyle name="40% - Accent2 8 2 8" xfId="21314" xr:uid="{470B5142-6CDC-4E92-AF0C-BE9B0003B53E}"/>
    <cellStyle name="40% - Accent2 8 2 8 2" xfId="21315" xr:uid="{BC029B0A-8B06-4196-B282-19318D9E13AE}"/>
    <cellStyle name="40% - Accent2 8 2 9" xfId="21316" xr:uid="{3A9B5B83-FBBF-4DA9-A282-68B61F36048C}"/>
    <cellStyle name="40% - Accent2 8 3" xfId="21317" xr:uid="{D412D842-48B7-4CC6-A86D-CB378174FD27}"/>
    <cellStyle name="40% - Accent2 8 3 2" xfId="21318" xr:uid="{354861D6-063B-41CF-805A-229A6666D0C2}"/>
    <cellStyle name="40% - Accent2 8 3 2 2" xfId="21319" xr:uid="{05CAC2D2-EB07-4E25-99C9-8D21D5AD691D}"/>
    <cellStyle name="40% - Accent2 8 3 2 2 2" xfId="21320" xr:uid="{C392DB17-DBF4-4491-93DB-22C7BA485029}"/>
    <cellStyle name="40% - Accent2 8 3 2 2 2 2" xfId="21321" xr:uid="{794D5258-4B43-4621-BEA0-69FA2B0E2D24}"/>
    <cellStyle name="40% - Accent2 8 3 2 2 3" xfId="21322" xr:uid="{1A125D68-F132-42AE-9E8A-4A17D2176B68}"/>
    <cellStyle name="40% - Accent2 8 3 2 3" xfId="21323" xr:uid="{57253965-6CC7-4832-AC6E-E8FD4F4B5992}"/>
    <cellStyle name="40% - Accent2 8 3 2 3 2" xfId="21324" xr:uid="{3CC248B6-8C4C-4678-ABD4-C5149A1D5B58}"/>
    <cellStyle name="40% - Accent2 8 3 2 4" xfId="21325" xr:uid="{E0F0EA10-24B2-4064-8008-E5FAEA5BD6B9}"/>
    <cellStyle name="40% - Accent2 8 3 2 5" xfId="21326" xr:uid="{2699C43B-CB89-48F9-B508-5F05B2BBB99E}"/>
    <cellStyle name="40% - Accent2 8 3 3" xfId="21327" xr:uid="{ABC4B657-7911-4407-8ADA-DD65B131C29C}"/>
    <cellStyle name="40% - Accent2 8 3 3 2" xfId="21328" xr:uid="{78873A53-61BA-475E-9499-A0704F4654F6}"/>
    <cellStyle name="40% - Accent2 8 3 3 2 2" xfId="21329" xr:uid="{1CDCF172-7A02-4858-816E-3453AF327D66}"/>
    <cellStyle name="40% - Accent2 8 3 3 3" xfId="21330" xr:uid="{358C727B-F85B-4B6F-BF6C-DD582ED13208}"/>
    <cellStyle name="40% - Accent2 8 3 4" xfId="21331" xr:uid="{3F02350B-9F3C-4A0F-965F-68AAA9A02A75}"/>
    <cellStyle name="40% - Accent2 8 3 4 2" xfId="21332" xr:uid="{7A96DBEE-563B-4E3F-B86C-7CF1C2CEB005}"/>
    <cellStyle name="40% - Accent2 8 3 5" xfId="21333" xr:uid="{6FD08ECF-AF9B-417E-87C9-FEC03331374E}"/>
    <cellStyle name="40% - Accent2 8 3 6" xfId="21334" xr:uid="{130547B6-AB54-4D3F-A41B-FE9ACCB0DCFB}"/>
    <cellStyle name="40% - Accent2 8 4" xfId="21335" xr:uid="{F1E28A35-C26D-487E-AE15-B036974E7EB7}"/>
    <cellStyle name="40% - Accent2 8 4 2" xfId="21336" xr:uid="{72A880F4-0B0C-43AE-8EC1-C1DF0E856D72}"/>
    <cellStyle name="40% - Accent2 8 4 2 2" xfId="21337" xr:uid="{AC847D83-78EA-4965-BF73-8B4859FAA1F2}"/>
    <cellStyle name="40% - Accent2 8 4 2 2 2" xfId="21338" xr:uid="{5816B537-F4BC-4DE8-94B1-9B83D7220359}"/>
    <cellStyle name="40% - Accent2 8 4 2 2 2 2" xfId="21339" xr:uid="{B79DA7D4-32A4-403C-8F42-ED209865B674}"/>
    <cellStyle name="40% - Accent2 8 4 2 2 3" xfId="21340" xr:uid="{928DA251-6CF2-4F34-9062-34046ABF21AE}"/>
    <cellStyle name="40% - Accent2 8 4 2 3" xfId="21341" xr:uid="{F35B212E-D77C-4925-A4E5-4661006CD974}"/>
    <cellStyle name="40% - Accent2 8 4 2 3 2" xfId="21342" xr:uid="{10EF253A-B062-4F59-8D13-7FDCCC17B906}"/>
    <cellStyle name="40% - Accent2 8 4 2 4" xfId="21343" xr:uid="{02467CEB-50CE-4A29-AB1B-EF9DF6E2BA64}"/>
    <cellStyle name="40% - Accent2 8 4 2 5" xfId="21344" xr:uid="{FF1D8D0D-5D19-417C-AC47-4571EDE9E92C}"/>
    <cellStyle name="40% - Accent2 8 4 3" xfId="21345" xr:uid="{F88B8B0B-DFAE-4CEF-B330-428E3B9D0F37}"/>
    <cellStyle name="40% - Accent2 8 4 3 2" xfId="21346" xr:uid="{F893817D-DE53-4103-AD04-939B9E19AB62}"/>
    <cellStyle name="40% - Accent2 8 4 3 2 2" xfId="21347" xr:uid="{02C93205-1A5C-4C60-A953-D51368EC5A20}"/>
    <cellStyle name="40% - Accent2 8 4 3 3" xfId="21348" xr:uid="{1F01E21F-A8C3-4EB9-A57B-CE525AE04F8C}"/>
    <cellStyle name="40% - Accent2 8 4 4" xfId="21349" xr:uid="{1DD83CD0-E508-4CB3-99A8-32F9BF077409}"/>
    <cellStyle name="40% - Accent2 8 4 4 2" xfId="21350" xr:uid="{5754DB83-2666-45B0-B82A-BE2CB1FE860C}"/>
    <cellStyle name="40% - Accent2 8 4 5" xfId="21351" xr:uid="{B343662E-5FEF-491A-9B2D-2D046A46786E}"/>
    <cellStyle name="40% - Accent2 8 4 6" xfId="21352" xr:uid="{A080D598-91A3-41DE-A568-CA785D54B67E}"/>
    <cellStyle name="40% - Accent2 8 5" xfId="21353" xr:uid="{A8487F33-FB98-4DB3-BD14-04800A2017AC}"/>
    <cellStyle name="40% - Accent2 8 5 2" xfId="21354" xr:uid="{A600741D-7C73-4234-85C4-2A1297BC740F}"/>
    <cellStyle name="40% - Accent2 8 5 2 2" xfId="21355" xr:uid="{B84AF4B8-308C-4033-A0CF-84CFCC2E97AF}"/>
    <cellStyle name="40% - Accent2 8 5 2 2 2" xfId="21356" xr:uid="{1690B04F-5E96-4500-9D84-36D0E02A2C7D}"/>
    <cellStyle name="40% - Accent2 8 5 2 2 2 2" xfId="21357" xr:uid="{C517AE63-5E4D-452F-B1CB-F2DB625A02ED}"/>
    <cellStyle name="40% - Accent2 8 5 2 2 3" xfId="21358" xr:uid="{D57AA353-DC87-432E-B276-30EF978E795D}"/>
    <cellStyle name="40% - Accent2 8 5 2 3" xfId="21359" xr:uid="{A6FC1987-3BD7-4480-ABC4-714318213F30}"/>
    <cellStyle name="40% - Accent2 8 5 2 3 2" xfId="21360" xr:uid="{779FEB98-A98A-4D03-A85C-C4A4E728C84F}"/>
    <cellStyle name="40% - Accent2 8 5 2 4" xfId="21361" xr:uid="{9CEC884D-1DE2-4104-8BB6-1EA0486F104A}"/>
    <cellStyle name="40% - Accent2 8 5 3" xfId="21362" xr:uid="{0CB525FD-6CE8-48AC-9CA6-7690E6E5CF6B}"/>
    <cellStyle name="40% - Accent2 8 5 3 2" xfId="21363" xr:uid="{DFB3C723-6ECF-4FFB-862E-D6EA92978014}"/>
    <cellStyle name="40% - Accent2 8 5 3 2 2" xfId="21364" xr:uid="{CB6DA381-DCF1-460F-AE10-5E92641D4C80}"/>
    <cellStyle name="40% - Accent2 8 5 3 3" xfId="21365" xr:uid="{B8CB0A03-6199-43A1-B6FF-0FBAA465EC09}"/>
    <cellStyle name="40% - Accent2 8 5 4" xfId="21366" xr:uid="{E8A5C561-D0DF-4B31-BEA0-B17D37C63053}"/>
    <cellStyle name="40% - Accent2 8 5 4 2" xfId="21367" xr:uid="{CABEBE31-5D84-4404-90A1-A992354258CA}"/>
    <cellStyle name="40% - Accent2 8 5 5" xfId="21368" xr:uid="{0E991463-418C-4FAF-931E-FB909A4EAB62}"/>
    <cellStyle name="40% - Accent2 8 5 6" xfId="21369" xr:uid="{52C624E6-0BCD-4E9A-B2AA-B7DD3936B5EA}"/>
    <cellStyle name="40% - Accent2 8 6" xfId="21370" xr:uid="{14E1C504-8FFF-44CD-9C04-C4488E8016FD}"/>
    <cellStyle name="40% - Accent2 8 6 2" xfId="21371" xr:uid="{98737EA4-40D8-4864-AE0E-6F3A05F26F69}"/>
    <cellStyle name="40% - Accent2 8 6 2 2" xfId="21372" xr:uid="{F992CD36-7783-46A2-BBEE-6429E2032504}"/>
    <cellStyle name="40% - Accent2 8 6 2 2 2" xfId="21373" xr:uid="{D75F6937-D69D-40D0-B932-1BDD7E4918B7}"/>
    <cellStyle name="40% - Accent2 8 6 2 2 2 2" xfId="21374" xr:uid="{4106B7FC-83ED-4930-B751-90D1AD26362B}"/>
    <cellStyle name="40% - Accent2 8 6 2 2 3" xfId="21375" xr:uid="{3EEFC8FE-A9D2-4EFC-B024-519FBFBA278A}"/>
    <cellStyle name="40% - Accent2 8 6 2 3" xfId="21376" xr:uid="{A9EFB80A-E1E7-49F9-BA9B-72D22AFD6366}"/>
    <cellStyle name="40% - Accent2 8 6 2 3 2" xfId="21377" xr:uid="{2F49094D-F74D-485E-AFD6-292674BF1BE5}"/>
    <cellStyle name="40% - Accent2 8 6 2 4" xfId="21378" xr:uid="{B613B0B5-E8D0-43FC-A2C7-5BA51C5287A3}"/>
    <cellStyle name="40% - Accent2 8 6 3" xfId="21379" xr:uid="{681B42FE-0157-48CA-AC8E-A7F0C33AB1C2}"/>
    <cellStyle name="40% - Accent2 8 6 3 2" xfId="21380" xr:uid="{EE8BE228-0E15-4E9B-BA80-0AAD35EAF97A}"/>
    <cellStyle name="40% - Accent2 8 6 3 2 2" xfId="21381" xr:uid="{DC537B2E-AB5D-4E55-90F9-DDE9253C6844}"/>
    <cellStyle name="40% - Accent2 8 6 3 3" xfId="21382" xr:uid="{ED16FDE9-DEF3-4543-AA5D-D74A285ED191}"/>
    <cellStyle name="40% - Accent2 8 6 4" xfId="21383" xr:uid="{153DD9D2-D68C-4046-8B39-605CC600961A}"/>
    <cellStyle name="40% - Accent2 8 6 4 2" xfId="21384" xr:uid="{F01A7DAA-1E3A-4A32-8541-2C1093A4664D}"/>
    <cellStyle name="40% - Accent2 8 6 5" xfId="21385" xr:uid="{686EA3ED-3EA0-4DBA-8577-9BD96C79B5AE}"/>
    <cellStyle name="40% - Accent2 8 7" xfId="21386" xr:uid="{129FE3C5-5267-4FE5-8E29-B22182BFFE79}"/>
    <cellStyle name="40% - Accent2 8 7 2" xfId="21387" xr:uid="{F4C0FA0F-8CFF-42A7-9C2B-9B1CE6F4FBA4}"/>
    <cellStyle name="40% - Accent2 8 7 2 2" xfId="21388" xr:uid="{49F57079-28A5-40D3-93AE-D40AE8556DE5}"/>
    <cellStyle name="40% - Accent2 8 7 2 2 2" xfId="21389" xr:uid="{8F5FAAEB-76D3-49BA-8139-DA6DE9E6D3ED}"/>
    <cellStyle name="40% - Accent2 8 7 2 3" xfId="21390" xr:uid="{F80B6BC3-176C-4A6D-BC70-E23F9E01A740}"/>
    <cellStyle name="40% - Accent2 8 7 3" xfId="21391" xr:uid="{61E79968-B182-4EDD-AAB3-CB6689AF5353}"/>
    <cellStyle name="40% - Accent2 8 7 3 2" xfId="21392" xr:uid="{B5F0B7CB-F42A-421A-B453-EA3105292368}"/>
    <cellStyle name="40% - Accent2 8 7 4" xfId="21393" xr:uid="{C1C15846-6033-4E32-B792-7D838606F829}"/>
    <cellStyle name="40% - Accent2 8 8" xfId="21394" xr:uid="{28820D3C-C8F0-4A09-81A1-624AD19E4B5F}"/>
    <cellStyle name="40% - Accent2 8 8 2" xfId="21395" xr:uid="{42BD79DD-75F2-4848-AA92-F6713B16EA73}"/>
    <cellStyle name="40% - Accent2 8 8 2 2" xfId="21396" xr:uid="{47DDFF20-6F1C-4F82-927F-82E08E5D3FB3}"/>
    <cellStyle name="40% - Accent2 8 8 3" xfId="21397" xr:uid="{BAC25ABC-4D97-43D1-9787-A9A87C65A02B}"/>
    <cellStyle name="40% - Accent2 8 9" xfId="21398" xr:uid="{F075DA9A-3FE4-4794-879D-4FEABA9C02DE}"/>
    <cellStyle name="40% - Accent2 8 9 2" xfId="21399" xr:uid="{25602589-ED5F-483E-A6F8-C2E60A1621CE}"/>
    <cellStyle name="40% - Accent2 9" xfId="21400" xr:uid="{8050333E-EC81-4EA5-B562-FA1DDB82A19A}"/>
    <cellStyle name="40% - Accent2 9 10" xfId="21401" xr:uid="{C877CE71-2EC2-4E4F-9F4C-08B59B7432D8}"/>
    <cellStyle name="40% - Accent2 9 2" xfId="21402" xr:uid="{052F5973-1192-4811-85FB-DDCDCFA230D2}"/>
    <cellStyle name="40% - Accent2 9 2 2" xfId="21403" xr:uid="{D278DCC1-11D2-4371-9F57-69806DFADDA9}"/>
    <cellStyle name="40% - Accent2 9 2 2 2" xfId="21404" xr:uid="{1D280FAD-FEEA-4787-83BF-6BC2DE6DE756}"/>
    <cellStyle name="40% - Accent2 9 2 2 2 2" xfId="21405" xr:uid="{CC2FAA22-ADE3-40B8-92F5-E053945FF986}"/>
    <cellStyle name="40% - Accent2 9 2 2 2 2 2" xfId="21406" xr:uid="{AD278760-E237-4F25-92F4-A9E0F2E757F0}"/>
    <cellStyle name="40% - Accent2 9 2 2 2 3" xfId="21407" xr:uid="{99B42935-80C9-4FA0-8E3E-777761FC094E}"/>
    <cellStyle name="40% - Accent2 9 2 2 3" xfId="21408" xr:uid="{0E3AC71A-A851-4600-844A-423CDB0B53A5}"/>
    <cellStyle name="40% - Accent2 9 2 2 3 2" xfId="21409" xr:uid="{3A0E9EA0-09B6-4229-9D0F-B1F8BE114399}"/>
    <cellStyle name="40% - Accent2 9 2 2 4" xfId="21410" xr:uid="{4F3D25D8-291E-4921-A5E4-D5F76AEBEFE8}"/>
    <cellStyle name="40% - Accent2 9 2 2 5" xfId="21411" xr:uid="{DB298C63-5485-42B0-A25D-E19BFFA3F46F}"/>
    <cellStyle name="40% - Accent2 9 2 3" xfId="21412" xr:uid="{9486B2C7-F3DB-4F55-B0CB-E4FF0B5DED3B}"/>
    <cellStyle name="40% - Accent2 9 2 3 2" xfId="21413" xr:uid="{BFBF5066-E2C4-4DC2-9F08-E1353B33C5EB}"/>
    <cellStyle name="40% - Accent2 9 2 3 2 2" xfId="21414" xr:uid="{9AF345F6-4FF6-4061-9B47-1453C33A49C1}"/>
    <cellStyle name="40% - Accent2 9 2 3 3" xfId="21415" xr:uid="{304BE7BC-DD33-4DA4-90B4-2C4715885230}"/>
    <cellStyle name="40% - Accent2 9 2 4" xfId="21416" xr:uid="{E299FDBB-CEFD-4FF5-BE54-2ED7679B78F8}"/>
    <cellStyle name="40% - Accent2 9 2 4 2" xfId="21417" xr:uid="{0393448F-A5AF-4533-A6C5-2F0446FEA9AD}"/>
    <cellStyle name="40% - Accent2 9 2 5" xfId="21418" xr:uid="{92CEA52E-E50D-477F-A2BE-A4D894F1DA78}"/>
    <cellStyle name="40% - Accent2 9 2 6" xfId="21419" xr:uid="{5D8C5147-A412-477A-A3CD-6AAC494013AB}"/>
    <cellStyle name="40% - Accent2 9 3" xfId="21420" xr:uid="{91A70C3F-98A2-4C05-99EF-C2E1A066A34E}"/>
    <cellStyle name="40% - Accent2 9 3 2" xfId="21421" xr:uid="{8D3DCF88-ED0E-4706-BC8B-494199F23E8D}"/>
    <cellStyle name="40% - Accent2 9 3 2 2" xfId="21422" xr:uid="{C7803DAE-734F-44F1-BF03-198032544BD2}"/>
    <cellStyle name="40% - Accent2 9 3 2 2 2" xfId="21423" xr:uid="{09F6FFB8-A42A-48F9-BE08-30322D57554D}"/>
    <cellStyle name="40% - Accent2 9 3 2 2 2 2" xfId="21424" xr:uid="{D83BA99B-E310-4F49-949D-4E15112641EA}"/>
    <cellStyle name="40% - Accent2 9 3 2 2 3" xfId="21425" xr:uid="{AC498342-DB8D-4D46-89C0-F5374A8C91C3}"/>
    <cellStyle name="40% - Accent2 9 3 2 3" xfId="21426" xr:uid="{755B134C-F665-42A6-9127-F6C448BD4955}"/>
    <cellStyle name="40% - Accent2 9 3 2 3 2" xfId="21427" xr:uid="{0A31FA93-F531-4A92-A005-F8A4A0A8ACA6}"/>
    <cellStyle name="40% - Accent2 9 3 2 4" xfId="21428" xr:uid="{38994589-8249-4754-AD75-A34AB9C4CD5C}"/>
    <cellStyle name="40% - Accent2 9 3 2 5" xfId="21429" xr:uid="{306DC4B2-F5B2-4A9C-8EFA-2698D58A8D5A}"/>
    <cellStyle name="40% - Accent2 9 3 3" xfId="21430" xr:uid="{1FF7DAAC-36CC-4C2A-B70E-CE9981EF76E7}"/>
    <cellStyle name="40% - Accent2 9 3 3 2" xfId="21431" xr:uid="{751D945E-0A4E-417B-9097-4B0B18D7D370}"/>
    <cellStyle name="40% - Accent2 9 3 3 2 2" xfId="21432" xr:uid="{B4ABCB1A-666A-436F-8425-3A536511894D}"/>
    <cellStyle name="40% - Accent2 9 3 3 3" xfId="21433" xr:uid="{102F5DC3-C1C6-499D-9421-BEB38C6C4335}"/>
    <cellStyle name="40% - Accent2 9 3 4" xfId="21434" xr:uid="{F72D1D0D-D1A6-4E74-9B00-A97594EB52BA}"/>
    <cellStyle name="40% - Accent2 9 3 4 2" xfId="21435" xr:uid="{C9BA20B8-068D-4F31-9511-07DBA5D601B1}"/>
    <cellStyle name="40% - Accent2 9 3 5" xfId="21436" xr:uid="{2F80B1B5-9A45-4EB9-97FA-502896C16D2A}"/>
    <cellStyle name="40% - Accent2 9 3 6" xfId="21437" xr:uid="{6E735D5C-3D00-40D0-908C-871B27D3B322}"/>
    <cellStyle name="40% - Accent2 9 4" xfId="21438" xr:uid="{1E4A5608-1B66-4288-9DBA-76A4B5B2BC0A}"/>
    <cellStyle name="40% - Accent2 9 4 2" xfId="21439" xr:uid="{1F6E45B7-754B-4A3C-8B6E-B854527ED730}"/>
    <cellStyle name="40% - Accent2 9 4 2 2" xfId="21440" xr:uid="{9440BA19-AE6E-4560-A4A2-166C7DE66E17}"/>
    <cellStyle name="40% - Accent2 9 4 2 2 2" xfId="21441" xr:uid="{FF79BEC2-8855-4C4C-9F82-A940A66F3D1E}"/>
    <cellStyle name="40% - Accent2 9 4 2 2 2 2" xfId="21442" xr:uid="{1CEA5945-8A6A-4E1B-9145-D9F5367D2C12}"/>
    <cellStyle name="40% - Accent2 9 4 2 2 3" xfId="21443" xr:uid="{32157177-AC54-4D31-863A-255687D321E6}"/>
    <cellStyle name="40% - Accent2 9 4 2 3" xfId="21444" xr:uid="{796E7F82-DA57-4413-98F9-ADBB1E9E5F22}"/>
    <cellStyle name="40% - Accent2 9 4 2 3 2" xfId="21445" xr:uid="{B9A8DF73-2036-4CB7-B7B0-1A21313DDE6E}"/>
    <cellStyle name="40% - Accent2 9 4 2 4" xfId="21446" xr:uid="{328BE2A2-ED4A-42DA-953A-E6DDDA3942FD}"/>
    <cellStyle name="40% - Accent2 9 4 3" xfId="21447" xr:uid="{EE184018-1E6F-49B1-8675-B5216975D1F0}"/>
    <cellStyle name="40% - Accent2 9 4 3 2" xfId="21448" xr:uid="{3D14AAC3-C61D-40E8-BBE5-62B389D3F20A}"/>
    <cellStyle name="40% - Accent2 9 4 3 2 2" xfId="21449" xr:uid="{BC4D3F86-FEA4-4B5B-AECD-2D3D09CE6078}"/>
    <cellStyle name="40% - Accent2 9 4 3 3" xfId="21450" xr:uid="{8DDBA82C-1AD1-4F4B-A7DA-63E2E15071E1}"/>
    <cellStyle name="40% - Accent2 9 4 4" xfId="21451" xr:uid="{E53442BE-94B7-4DA2-BB91-7DF6B3F78674}"/>
    <cellStyle name="40% - Accent2 9 4 4 2" xfId="21452" xr:uid="{2A646910-CC33-4033-94D9-9956CD868E83}"/>
    <cellStyle name="40% - Accent2 9 4 5" xfId="21453" xr:uid="{6A2917CF-0272-40CF-9DEA-4F76F2A8FB19}"/>
    <cellStyle name="40% - Accent2 9 4 6" xfId="21454" xr:uid="{D22D0419-0E04-4678-A393-2E1243DCEEF4}"/>
    <cellStyle name="40% - Accent2 9 5" xfId="21455" xr:uid="{18415D7C-9A26-43F2-BDB7-F76ADBABAC22}"/>
    <cellStyle name="40% - Accent2 9 5 2" xfId="21456" xr:uid="{F5E3F17B-6498-49C7-B20C-FC22CF12E5BA}"/>
    <cellStyle name="40% - Accent2 9 5 2 2" xfId="21457" xr:uid="{4CA76ECC-760D-4517-8B4F-CB11A366FB7D}"/>
    <cellStyle name="40% - Accent2 9 5 2 2 2" xfId="21458" xr:uid="{3957E0B4-EC77-486C-829B-8B0920DACBE3}"/>
    <cellStyle name="40% - Accent2 9 5 2 2 2 2" xfId="21459" xr:uid="{6A3C3FAA-2E52-47D9-8ACE-16D92E880AC8}"/>
    <cellStyle name="40% - Accent2 9 5 2 2 3" xfId="21460" xr:uid="{6B448EF1-FB72-4A95-9F19-FDF386482563}"/>
    <cellStyle name="40% - Accent2 9 5 2 3" xfId="21461" xr:uid="{C0744CDE-BB81-4D0A-8215-992EEB6A1CF3}"/>
    <cellStyle name="40% - Accent2 9 5 2 3 2" xfId="21462" xr:uid="{311473A3-3CF6-40F5-B469-4133AEC6AD32}"/>
    <cellStyle name="40% - Accent2 9 5 2 4" xfId="21463" xr:uid="{5C1314FE-A31D-448C-83FA-393D465324E4}"/>
    <cellStyle name="40% - Accent2 9 5 3" xfId="21464" xr:uid="{3C90FB01-0EC5-449C-93A4-8B685FA125DE}"/>
    <cellStyle name="40% - Accent2 9 5 3 2" xfId="21465" xr:uid="{35524A24-1EC8-425C-9300-EB27DDE1E9A5}"/>
    <cellStyle name="40% - Accent2 9 5 3 2 2" xfId="21466" xr:uid="{7BABF437-A613-4059-9288-709C3F3B1638}"/>
    <cellStyle name="40% - Accent2 9 5 3 3" xfId="21467" xr:uid="{5928A058-38BF-4C42-B4F0-B56743EB106D}"/>
    <cellStyle name="40% - Accent2 9 5 4" xfId="21468" xr:uid="{C7A37126-45D1-450F-AD5B-DBFD57FFDC17}"/>
    <cellStyle name="40% - Accent2 9 5 4 2" xfId="21469" xr:uid="{E67E20F6-CB24-477B-B5AC-1791B3DF195F}"/>
    <cellStyle name="40% - Accent2 9 5 5" xfId="21470" xr:uid="{0D3CE8CC-96A5-4E46-B8F1-87DA5BA6FB6B}"/>
    <cellStyle name="40% - Accent2 9 6" xfId="21471" xr:uid="{1A8EBA0C-AF09-4883-9F72-72F9A249EEDF}"/>
    <cellStyle name="40% - Accent2 9 6 2" xfId="21472" xr:uid="{3D57D4CA-3677-42A5-9F8D-E937686B2F1C}"/>
    <cellStyle name="40% - Accent2 9 6 2 2" xfId="21473" xr:uid="{4957C673-F115-4B49-A3CA-2A58507C43B4}"/>
    <cellStyle name="40% - Accent2 9 6 2 2 2" xfId="21474" xr:uid="{F7A8D7EB-1B6E-449A-8BF0-67C9C84FE229}"/>
    <cellStyle name="40% - Accent2 9 6 2 3" xfId="21475" xr:uid="{95335367-DBD1-47B9-8930-06331648BF2B}"/>
    <cellStyle name="40% - Accent2 9 6 3" xfId="21476" xr:uid="{5B90044B-1FA6-48E9-AC0B-185EC039706F}"/>
    <cellStyle name="40% - Accent2 9 6 3 2" xfId="21477" xr:uid="{0737CED3-13E2-4213-B181-766B99E0B8A3}"/>
    <cellStyle name="40% - Accent2 9 6 4" xfId="21478" xr:uid="{631DC9C6-5210-4E09-B028-66913F09AAE5}"/>
    <cellStyle name="40% - Accent2 9 7" xfId="21479" xr:uid="{ABF3CAEB-9760-4B69-96F8-CD2026B03945}"/>
    <cellStyle name="40% - Accent2 9 7 2" xfId="21480" xr:uid="{8357AC7F-E315-476A-85C1-0F681B210213}"/>
    <cellStyle name="40% - Accent2 9 7 2 2" xfId="21481" xr:uid="{430BD0E6-3E27-4EB6-8F89-B9FA690CE951}"/>
    <cellStyle name="40% - Accent2 9 7 3" xfId="21482" xr:uid="{D2E1A2CD-CFAE-4E92-8E87-0EDE88C7370D}"/>
    <cellStyle name="40% - Accent2 9 8" xfId="21483" xr:uid="{78FBEF86-575B-482C-BAA2-FBC721C1FD14}"/>
    <cellStyle name="40% - Accent2 9 8 2" xfId="21484" xr:uid="{B9D37E1E-682B-4B57-9245-01B5E697EC26}"/>
    <cellStyle name="40% - Accent2 9 9" xfId="21485" xr:uid="{41376BC5-4CC4-4005-8CDC-6B899E3D5C82}"/>
    <cellStyle name="40% - Accent3" xfId="101" builtinId="39" hidden="1"/>
    <cellStyle name="40% - Accent3 10" xfId="21486" xr:uid="{B5CD116C-92B9-4049-9E42-D4815DBE7E0B}"/>
    <cellStyle name="40% - Accent3 10 2" xfId="21487" xr:uid="{B2EC0FAC-57BC-429A-886D-DB6B0DA30F60}"/>
    <cellStyle name="40% - Accent3 11" xfId="21488" xr:uid="{AAB0AF75-B622-4903-847E-7CD20C85346C}"/>
    <cellStyle name="40% - Accent3 11 2" xfId="21489" xr:uid="{92F5E66B-F61A-4E82-A451-B00B59FBD4E8}"/>
    <cellStyle name="40% - Accent3 12" xfId="21490" xr:uid="{DE0F6F51-2BF1-44F7-9C45-BC1548F49645}"/>
    <cellStyle name="40% - Accent3 12 2" xfId="21491" xr:uid="{01394D36-DC58-4A88-B06F-5EBB2391C32F}"/>
    <cellStyle name="40% - Accent3 13" xfId="21492" xr:uid="{0117FF7B-139E-4514-80BA-DE25AA803262}"/>
    <cellStyle name="40% - Accent3 2" xfId="21493" xr:uid="{C251B971-50C1-4FAD-ACF4-697CB0C47718}"/>
    <cellStyle name="40% - Accent3 2 10" xfId="21494" xr:uid="{AB653BAD-318D-4EB5-A94A-B0FB7752232F}"/>
    <cellStyle name="40% - Accent3 2 11" xfId="21495" xr:uid="{D8DF1B60-07CB-47AD-9211-053F9E93C262}"/>
    <cellStyle name="40% - Accent3 2 11 2" xfId="21496" xr:uid="{C6B69EEF-E678-488B-8952-927A682951E7}"/>
    <cellStyle name="40% - Accent3 2 11 2 2" xfId="21497" xr:uid="{559F31F9-C0B0-4F00-83C6-A93F265B4773}"/>
    <cellStyle name="40% - Accent3 2 11 2 2 2" xfId="21498" xr:uid="{C3D7755E-9964-4853-A96F-8CDE50011F0D}"/>
    <cellStyle name="40% - Accent3 2 11 2 3" xfId="21499" xr:uid="{13ED9309-723F-4B52-AF51-E6C35561E91C}"/>
    <cellStyle name="40% - Accent3 2 11 3" xfId="21500" xr:uid="{5A29E0C9-7161-41E8-B75E-D35A5D14F83B}"/>
    <cellStyle name="40% - Accent3 2 11 3 2" xfId="21501" xr:uid="{ECEE13C1-48A5-4DC6-8709-7BF93E550BE8}"/>
    <cellStyle name="40% - Accent3 2 11 4" xfId="21502" xr:uid="{33741028-2102-4D67-AC52-E5CA5A0C6F4C}"/>
    <cellStyle name="40% - Accent3 2 12" xfId="21503" xr:uid="{0C90966F-7914-4FAB-8317-FFB3D1730692}"/>
    <cellStyle name="40% - Accent3 2 12 2" xfId="21504" xr:uid="{86C6F4E9-2FB0-499F-97B2-B3D41FD92EE4}"/>
    <cellStyle name="40% - Accent3 2 12 2 2" xfId="21505" xr:uid="{D877C613-76D9-4ADA-8859-08036F630B29}"/>
    <cellStyle name="40% - Accent3 2 12 3" xfId="21506" xr:uid="{9C97E417-B127-4192-B345-B75377F9CE6B}"/>
    <cellStyle name="40% - Accent3 2 13" xfId="21507" xr:uid="{C4B6CAB4-9207-4D70-B039-567C73537742}"/>
    <cellStyle name="40% - Accent3 2 13 2" xfId="21508" xr:uid="{7F07AD35-4CCD-435C-ADE2-45DEF08E6FCE}"/>
    <cellStyle name="40% - Accent3 2 14" xfId="21509" xr:uid="{EA9C9053-659A-46B3-BEDD-189E0ACBA523}"/>
    <cellStyle name="40% - Accent3 2 2" xfId="21510" xr:uid="{4217D2C1-5753-4F38-86CB-7E2ED9894513}"/>
    <cellStyle name="40% - Accent3 2 2 2" xfId="21511" xr:uid="{C6035D9A-49CC-4AC4-A0B3-57BE1A627073}"/>
    <cellStyle name="40% - Accent3 2 2 2 2" xfId="21512" xr:uid="{3EFA0504-C104-4B12-8178-C11BAFEED261}"/>
    <cellStyle name="40% - Accent3 2 2 2 2 2" xfId="21513" xr:uid="{06C52AF0-3515-48A9-9B02-31F0241E3290}"/>
    <cellStyle name="40% - Accent3 2 2 2 2 3" xfId="21514" xr:uid="{FB3A5611-90A2-4EDD-8655-19703D7C33EC}"/>
    <cellStyle name="40% - Accent3 2 2 2 2 3 2" xfId="21515" xr:uid="{06554843-9B59-4851-B963-4FC26D14D380}"/>
    <cellStyle name="40% - Accent3 2 2 2 2 3 2 2" xfId="21516" xr:uid="{1D0DFC61-AFD4-4B16-95F7-0414BB514560}"/>
    <cellStyle name="40% - Accent3 2 2 2 2 3 2 2 2" xfId="21517" xr:uid="{D6DC5154-A92E-4B8E-B233-4B78120B53D5}"/>
    <cellStyle name="40% - Accent3 2 2 2 2 3 2 3" xfId="21518" xr:uid="{1A27855E-2D26-46E3-B13C-B199F0D70D50}"/>
    <cellStyle name="40% - Accent3 2 2 2 2 3 3" xfId="21519" xr:uid="{D57B43FB-52E8-45F5-B101-EE1ADBE5D8AB}"/>
    <cellStyle name="40% - Accent3 2 2 2 2 3 3 2" xfId="21520" xr:uid="{DB31CF1B-3BDC-498C-9918-02F1E16D5E6B}"/>
    <cellStyle name="40% - Accent3 2 2 2 2 3 4" xfId="21521" xr:uid="{6AF0CE1D-3968-4CDC-B499-6CA3DCB93714}"/>
    <cellStyle name="40% - Accent3 2 2 2 2 4" xfId="21522" xr:uid="{0CB49842-C72E-4C3E-9EF6-B424738E7D5A}"/>
    <cellStyle name="40% - Accent3 2 2 2 2 4 2" xfId="21523" xr:uid="{C330E8DC-BB1D-4974-B6C6-3AA9FED6E933}"/>
    <cellStyle name="40% - Accent3 2 2 2 2 4 2 2" xfId="21524" xr:uid="{A7C797D7-E888-43AB-9C9C-492BAD2E6FDE}"/>
    <cellStyle name="40% - Accent3 2 2 2 2 4 3" xfId="21525" xr:uid="{2F62FEA1-464F-48BC-9746-1CCE52DA77A8}"/>
    <cellStyle name="40% - Accent3 2 2 2 2 5" xfId="21526" xr:uid="{DBD7C99A-9A74-49B4-87F5-28A73E8A47F9}"/>
    <cellStyle name="40% - Accent3 2 2 2 2 5 2" xfId="21527" xr:uid="{5D39088A-E3D3-4138-B0EB-826D730DB0F4}"/>
    <cellStyle name="40% - Accent3 2 2 2 2 6" xfId="21528" xr:uid="{129C4046-B1E5-4C3C-900E-53CD646F0C26}"/>
    <cellStyle name="40% - Accent3 2 2 2 3" xfId="21529" xr:uid="{B0BBD4C7-BC5D-40FD-890F-039CC5EC2430}"/>
    <cellStyle name="40% - Accent3 2 2 2 3 2" xfId="21530" xr:uid="{1739B238-59A2-4BC4-BAB4-078A737DEB6C}"/>
    <cellStyle name="40% - Accent3 2 2 2 3 2 2" xfId="21531" xr:uid="{B21E2685-5C15-42E2-B5F1-8351D82A8E5A}"/>
    <cellStyle name="40% - Accent3 2 2 2 3 2 2 2" xfId="21532" xr:uid="{D163B9C9-1718-4052-9624-E73C0B5DCA3F}"/>
    <cellStyle name="40% - Accent3 2 2 2 3 2 2 2 2" xfId="21533" xr:uid="{E5F0B331-6103-4DC4-A2CE-BC84AA6EE3C3}"/>
    <cellStyle name="40% - Accent3 2 2 2 3 2 2 3" xfId="21534" xr:uid="{CFEB37F0-0A79-4BAA-9229-ED259F9B888F}"/>
    <cellStyle name="40% - Accent3 2 2 2 3 2 3" xfId="21535" xr:uid="{29BF4D39-9D4D-4F18-B373-0BABD8528A2D}"/>
    <cellStyle name="40% - Accent3 2 2 2 3 2 3 2" xfId="21536" xr:uid="{ACDF05CB-9594-40B9-82EB-8ECAF9DF1E84}"/>
    <cellStyle name="40% - Accent3 2 2 2 3 2 4" xfId="21537" xr:uid="{DE911A17-5A5C-4842-901B-4076D5DC1B38}"/>
    <cellStyle name="40% - Accent3 2 2 2 3 3" xfId="21538" xr:uid="{C0C58582-2410-42A2-8589-CE9DB4C35830}"/>
    <cellStyle name="40% - Accent3 2 2 2 3 3 2" xfId="21539" xr:uid="{8A9C3425-7C8C-43CE-BC69-19071CE64D81}"/>
    <cellStyle name="40% - Accent3 2 2 2 3 3 2 2" xfId="21540" xr:uid="{B8AD25A3-1655-4B95-AD9A-699F0878A332}"/>
    <cellStyle name="40% - Accent3 2 2 2 3 3 3" xfId="21541" xr:uid="{789DEAC2-D24C-447A-B90C-B73D182CDD8D}"/>
    <cellStyle name="40% - Accent3 2 2 2 3 4" xfId="21542" xr:uid="{F871D805-7879-4A17-89CA-4F4EAC32FA31}"/>
    <cellStyle name="40% - Accent3 2 2 2 3 4 2" xfId="21543" xr:uid="{ADCC2D2C-48CC-4376-9E81-FF71357B1D74}"/>
    <cellStyle name="40% - Accent3 2 2 2 3 5" xfId="21544" xr:uid="{42AD073B-03C6-48E7-9681-88C45CBE1D6D}"/>
    <cellStyle name="40% - Accent3 2 2 2 4" xfId="21545" xr:uid="{FA9B811E-C640-48BB-BA27-D2FD11AC7845}"/>
    <cellStyle name="40% - Accent3 2 2 2 4 2" xfId="21546" xr:uid="{1829DAFE-271E-4FC0-BC58-25002EB6BD3D}"/>
    <cellStyle name="40% - Accent3 2 2 2 4 2 2" xfId="21547" xr:uid="{CC08E66C-CDA5-4A95-8A61-9BA198CD2443}"/>
    <cellStyle name="40% - Accent3 2 2 2 4 2 2 2" xfId="21548" xr:uid="{74C089A1-8AD1-4D7D-9139-883E5794D1F8}"/>
    <cellStyle name="40% - Accent3 2 2 2 4 2 2 2 2" xfId="21549" xr:uid="{FCC47FD8-98C5-4298-AC15-FEDB84735CEA}"/>
    <cellStyle name="40% - Accent3 2 2 2 4 2 2 3" xfId="21550" xr:uid="{1DA41272-C265-4A2B-B392-4816781D7A39}"/>
    <cellStyle name="40% - Accent3 2 2 2 4 2 3" xfId="21551" xr:uid="{031750CA-AA46-432C-8D78-E0470233D457}"/>
    <cellStyle name="40% - Accent3 2 2 2 4 2 3 2" xfId="21552" xr:uid="{E3EFB94F-C53C-4447-AD70-1F913A0EF313}"/>
    <cellStyle name="40% - Accent3 2 2 2 4 2 4" xfId="21553" xr:uid="{074A8B11-8225-4082-992B-E26E6EFCF973}"/>
    <cellStyle name="40% - Accent3 2 2 2 4 3" xfId="21554" xr:uid="{8260130B-AEDF-4764-8E5F-33CFAF167A5C}"/>
    <cellStyle name="40% - Accent3 2 2 2 4 3 2" xfId="21555" xr:uid="{34460A28-7DF2-41E8-859E-90FD81A3178D}"/>
    <cellStyle name="40% - Accent3 2 2 2 4 3 2 2" xfId="21556" xr:uid="{0FBD8CEB-C9FF-44DA-8A20-DF7EFAC03BFD}"/>
    <cellStyle name="40% - Accent3 2 2 2 4 3 3" xfId="21557" xr:uid="{CF1B55AD-6670-4A9A-A9DA-1F077EDFF6EC}"/>
    <cellStyle name="40% - Accent3 2 2 2 4 4" xfId="21558" xr:uid="{BFA76197-216E-44A9-8BB6-C8E77E2391D5}"/>
    <cellStyle name="40% - Accent3 2 2 2 4 4 2" xfId="21559" xr:uid="{4ABE298C-D218-4515-92BE-DDF22896E476}"/>
    <cellStyle name="40% - Accent3 2 2 2 4 5" xfId="21560" xr:uid="{01A04AF3-08F3-44B0-B3C6-C3F683DE5EA5}"/>
    <cellStyle name="40% - Accent3 2 2 2_Sheet1" xfId="21561" xr:uid="{64FC49AF-38BB-4B98-AD21-83A474DE13A1}"/>
    <cellStyle name="40% - Accent3 2 2 3" xfId="21562" xr:uid="{97D62368-49C4-4247-9EF6-BB733A4A92AC}"/>
    <cellStyle name="40% - Accent3 2 2 3 2" xfId="21563" xr:uid="{CF1120E9-B6D3-4C9B-A269-16A15614B75F}"/>
    <cellStyle name="40% - Accent3 2 2 3 2 2" xfId="21564" xr:uid="{8757C051-7EAF-4E01-BC5B-CADEAC792C99}"/>
    <cellStyle name="40% - Accent3 2 2 3 2 2 2" xfId="21565" xr:uid="{5650A2B2-00E3-4447-A3F5-7F91EBB746A0}"/>
    <cellStyle name="40% - Accent3 2 2 3 2 2 2 2" xfId="21566" xr:uid="{D949AA5A-9D9B-4442-9464-5FBF5B418DC3}"/>
    <cellStyle name="40% - Accent3 2 2 3 2 2 3" xfId="21567" xr:uid="{0A7296A2-3E8F-4309-89BC-F5E3B7029995}"/>
    <cellStyle name="40% - Accent3 2 2 3 2 3" xfId="21568" xr:uid="{483C2C76-094D-487C-9A18-617350B8F705}"/>
    <cellStyle name="40% - Accent3 2 2 3 2 3 2" xfId="21569" xr:uid="{DE8785E3-FFCD-4542-9D37-7A6B377075AD}"/>
    <cellStyle name="40% - Accent3 2 2 3 2 4" xfId="21570" xr:uid="{ACE216DF-41B6-4D04-9ABB-EC959E5AA1BD}"/>
    <cellStyle name="40% - Accent3 2 2 3 3" xfId="21571" xr:uid="{812EB7A9-9017-447F-9695-D1C8CA7BAE3F}"/>
    <cellStyle name="40% - Accent3 2 2 3 3 2" xfId="21572" xr:uid="{45A1E92C-18BC-4B6E-BEE4-CF0AFE315011}"/>
    <cellStyle name="40% - Accent3 2 2 3 3 2 2" xfId="21573" xr:uid="{D06F0F32-3D8C-4796-8799-01D5953C25C4}"/>
    <cellStyle name="40% - Accent3 2 2 3 3 3" xfId="21574" xr:uid="{5EAF5B5E-B0AD-47FA-AD6C-305ED55CBD8F}"/>
    <cellStyle name="40% - Accent3 2 2 3 4" xfId="21575" xr:uid="{361C1392-9718-4E5E-8059-FA1CAE34E2B3}"/>
    <cellStyle name="40% - Accent3 2 2 3 4 2" xfId="21576" xr:uid="{DD07A43F-806F-4490-BF21-D5AC44C7C562}"/>
    <cellStyle name="40% - Accent3 2 2 3 5" xfId="21577" xr:uid="{72077057-752B-44D0-B72B-0C5155BA6758}"/>
    <cellStyle name="40% - Accent3 2 2 4" xfId="21578" xr:uid="{36519C5D-8CE9-4B57-8DFA-C7F8EE933A7F}"/>
    <cellStyle name="40% - Accent3 2 2 4 2" xfId="21579" xr:uid="{4AA47F30-3C74-47E1-8164-88545E842696}"/>
    <cellStyle name="40% - Accent3 2 2 4 2 2" xfId="21580" xr:uid="{DB7D6A95-DCB0-455A-B074-947EA0365526}"/>
    <cellStyle name="40% - Accent3 2 2 4 2 2 2" xfId="21581" xr:uid="{0BC5CC6B-5BC2-44D2-9D91-1EBC9EB33216}"/>
    <cellStyle name="40% - Accent3 2 2 4 2 3" xfId="21582" xr:uid="{8196CC38-3B1F-4C47-9AE8-49263F7E9A04}"/>
    <cellStyle name="40% - Accent3 2 2 4 3" xfId="21583" xr:uid="{BA3FC2FA-CB5D-40C2-B92D-2B40A53D8CBE}"/>
    <cellStyle name="40% - Accent3 2 2 4 3 2" xfId="21584" xr:uid="{62812DC5-24E1-4D23-A90E-F6853786D38F}"/>
    <cellStyle name="40% - Accent3 2 2 4 4" xfId="21585" xr:uid="{6EC2F9AE-35AA-4466-86E6-D4C92F35D392}"/>
    <cellStyle name="40% - Accent3 2 2 5" xfId="21586" xr:uid="{B10FCE78-A5A1-4326-B39A-1233AA534738}"/>
    <cellStyle name="40% - Accent3 2 2 5 2" xfId="21587" xr:uid="{1B9BFB53-D4E3-4B9A-AD20-79DE05782CFF}"/>
    <cellStyle name="40% - Accent3 2 2 5 2 2" xfId="21588" xr:uid="{9C665960-61F7-43C9-9668-27C6E41819D4}"/>
    <cellStyle name="40% - Accent3 2 2 5 3" xfId="21589" xr:uid="{208FAEA2-6A09-44CB-8786-60EE468C10FE}"/>
    <cellStyle name="40% - Accent3 2 2 6" xfId="21590" xr:uid="{47F78C64-7F2D-4FA7-BB9C-8874DF68621D}"/>
    <cellStyle name="40% - Accent3 2 2 6 2" xfId="21591" xr:uid="{56E6F682-3A66-45BC-B24A-254702B0C36A}"/>
    <cellStyle name="40% - Accent3 2 2 7" xfId="21592" xr:uid="{21FB77ED-1F95-4B46-8DB7-363196F6BF4C}"/>
    <cellStyle name="40% - Accent3 2 2_Asset Register (new)" xfId="21593" xr:uid="{D2A22062-CEAB-45C9-A30F-116AEB87FABC}"/>
    <cellStyle name="40% - Accent3 2 3" xfId="21594" xr:uid="{2BD68AA9-A21C-42BB-ABE3-FAE0E4AC00DD}"/>
    <cellStyle name="40% - Accent3 2 3 2" xfId="21595" xr:uid="{B4FB71DB-432A-428C-99FD-6EC83BAC3C39}"/>
    <cellStyle name="40% - Accent3 2 3 2 2" xfId="21596" xr:uid="{9F96C47F-349D-45DE-BE4E-5ACF01997346}"/>
    <cellStyle name="40% - Accent3 2 3 2 2 2" xfId="21597" xr:uid="{19972BDC-8607-42A4-AD8C-63E45AAA7004}"/>
    <cellStyle name="40% - Accent3 2 3 2 2 2 2" xfId="21598" xr:uid="{08E7F329-3854-440A-A579-73A3378340F7}"/>
    <cellStyle name="40% - Accent3 2 3 2 2 3" xfId="21599" xr:uid="{7EFBFA88-F95F-462B-AD45-BDBC53D81A77}"/>
    <cellStyle name="40% - Accent3 2 3 2 3" xfId="21600" xr:uid="{73F0A295-EC12-4000-8446-30DDE469D7E7}"/>
    <cellStyle name="40% - Accent3 2 3 2 3 2" xfId="21601" xr:uid="{5362DC4A-8F6F-49AD-B9BA-C6568F33172D}"/>
    <cellStyle name="40% - Accent3 2 3 2 3 2 2" xfId="21602" xr:uid="{C39C5AFB-7E5D-4D72-A224-CA4B6F7507CB}"/>
    <cellStyle name="40% - Accent3 2 3 2 3 2 2 2" xfId="21603" xr:uid="{3F95770F-2280-4A89-9932-84B41BFF984A}"/>
    <cellStyle name="40% - Accent3 2 3 2 3 2 3" xfId="21604" xr:uid="{519A8E50-1036-48A9-9588-D2AC37304884}"/>
    <cellStyle name="40% - Accent3 2 3 2 3 3" xfId="21605" xr:uid="{EB7E46F1-7544-46EA-85EA-13378F7B7877}"/>
    <cellStyle name="40% - Accent3 2 3 2 3 3 2" xfId="21606" xr:uid="{A1B4B3BC-69BF-4711-89A1-4EF3C3E650BB}"/>
    <cellStyle name="40% - Accent3 2 3 2 3 4" xfId="21607" xr:uid="{4F595544-54A9-4E6F-9F6F-AF208726BD0A}"/>
    <cellStyle name="40% - Accent3 2 3 2 4" xfId="21608" xr:uid="{1B710984-0BC0-4951-8C5C-EF82BE8B4F4E}"/>
    <cellStyle name="40% - Accent3 2 3 2 4 2" xfId="21609" xr:uid="{2A279F65-4986-4E08-87EF-C3CC791CBF63}"/>
    <cellStyle name="40% - Accent3 2 3 2 4 2 2" xfId="21610" xr:uid="{FD5B187A-4396-4F02-8509-7CCB56B05780}"/>
    <cellStyle name="40% - Accent3 2 3 2 4 3" xfId="21611" xr:uid="{8D1270D0-C19A-4A62-9434-A8E20CA8E361}"/>
    <cellStyle name="40% - Accent3 2 3 2 5" xfId="21612" xr:uid="{ED1C4800-773C-4850-B163-1FBC939B75B7}"/>
    <cellStyle name="40% - Accent3 2 3 2 5 2" xfId="21613" xr:uid="{C2C68166-E1D2-48D2-B42B-B97582E04834}"/>
    <cellStyle name="40% - Accent3 2 3 2 6" xfId="21614" xr:uid="{F11CA343-8E07-4848-BA34-7202113770FD}"/>
    <cellStyle name="40% - Accent3 2 3 2 6 2" xfId="21615" xr:uid="{ED8B4F19-B942-4F09-96E7-3CB7D13CCF27}"/>
    <cellStyle name="40% - Accent3 2 3 2 7" xfId="21616" xr:uid="{3C174F91-76A8-4298-B098-DD4B16BEDB22}"/>
    <cellStyle name="40% - Accent3 2 3 2 8" xfId="21617" xr:uid="{486E0687-CADD-4B60-BCCD-F080CAE52817}"/>
    <cellStyle name="40% - Accent3 2 3 3" xfId="21618" xr:uid="{33466722-8F21-4509-B4FF-4B43979E8962}"/>
    <cellStyle name="40% - Accent3 2 3 3 2" xfId="21619" xr:uid="{377E75AB-E507-4D1D-966F-4EDE979524E1}"/>
    <cellStyle name="40% - Accent3 2 3 3 2 2" xfId="21620" xr:uid="{4FDFFF9A-F792-4153-92AE-2EF6F5DD0992}"/>
    <cellStyle name="40% - Accent3 2 3 3 2 2 2" xfId="21621" xr:uid="{4C468E28-3957-4817-BA41-4CDE737F73D5}"/>
    <cellStyle name="40% - Accent3 2 3 3 2 2 2 2" xfId="21622" xr:uid="{F529A9B1-A753-40BB-8194-62C3A751BC7A}"/>
    <cellStyle name="40% - Accent3 2 3 3 2 2 3" xfId="21623" xr:uid="{E66207DA-9BF0-453A-B892-677AC47496D4}"/>
    <cellStyle name="40% - Accent3 2 3 3 2 3" xfId="21624" xr:uid="{195FAD38-BBC7-47F2-B45B-F4BB9CF5FB56}"/>
    <cellStyle name="40% - Accent3 2 3 3 2 3 2" xfId="21625" xr:uid="{BC1558E3-995B-4704-8159-0330B3348FB9}"/>
    <cellStyle name="40% - Accent3 2 3 3 2 4" xfId="21626" xr:uid="{CAFEC0A1-9BF1-46EC-A715-C7B4B8081091}"/>
    <cellStyle name="40% - Accent3 2 3 3 3" xfId="21627" xr:uid="{F04D1DF0-3137-4E25-A459-030690BC3E9A}"/>
    <cellStyle name="40% - Accent3 2 3 3 3 2" xfId="21628" xr:uid="{8EFE95C5-72D1-4868-A28E-EB01B4B2120E}"/>
    <cellStyle name="40% - Accent3 2 3 3 3 2 2" xfId="21629" xr:uid="{099596B4-2D38-4EFE-BEBA-58A99598322C}"/>
    <cellStyle name="40% - Accent3 2 3 3 3 3" xfId="21630" xr:uid="{2CA90AEB-335E-422E-A625-208AC70C8F7E}"/>
    <cellStyle name="40% - Accent3 2 3 3 4" xfId="21631" xr:uid="{AA589772-4402-4F59-B8E6-CBB5768F3387}"/>
    <cellStyle name="40% - Accent3 2 3 3 4 2" xfId="21632" xr:uid="{1E0D24E2-4F96-4734-8AEE-A2BC7AC2F9EA}"/>
    <cellStyle name="40% - Accent3 2 3 3 5" xfId="21633" xr:uid="{8A832651-B86C-4E6F-8937-116A07AE60E3}"/>
    <cellStyle name="40% - Accent3 2 3 3 5 2" xfId="21634" xr:uid="{6533B4EB-2D24-4A44-AB3B-799A7215C746}"/>
    <cellStyle name="40% - Accent3 2 3 3 6" xfId="21635" xr:uid="{EFCA67B8-FC43-44D9-8EF4-3FEB06B78E45}"/>
    <cellStyle name="40% - Accent3 2 3 3 7" xfId="21636" xr:uid="{C47FC560-ED51-4981-A1F8-B30A4DDF8086}"/>
    <cellStyle name="40% - Accent3 2 3 4" xfId="21637" xr:uid="{7B3CD990-08C5-4E09-BE3E-B039A3353C77}"/>
    <cellStyle name="40% - Accent3 2 3 4 2" xfId="21638" xr:uid="{5CDE75A0-6A1D-45D8-BA21-DBDF5EA7293F}"/>
    <cellStyle name="40% - Accent3 2 3 4 2 2" xfId="21639" xr:uid="{C6A212D1-F224-4F67-9402-899432143D77}"/>
    <cellStyle name="40% - Accent3 2 3 4 2 2 2" xfId="21640" xr:uid="{9EDB4DDD-C147-4949-8973-DCB3B141CD15}"/>
    <cellStyle name="40% - Accent3 2 3 4 2 2 2 2" xfId="21641" xr:uid="{0310DF91-51A9-4ADD-9DDE-207AB81A576F}"/>
    <cellStyle name="40% - Accent3 2 3 4 2 2 3" xfId="21642" xr:uid="{AB2D4F96-A866-44BA-A47C-6E0B5A19ABAC}"/>
    <cellStyle name="40% - Accent3 2 3 4 2 3" xfId="21643" xr:uid="{3CAB7F70-2E4F-4C41-90CB-B4ADE5CAE85A}"/>
    <cellStyle name="40% - Accent3 2 3 4 2 3 2" xfId="21644" xr:uid="{35B75651-DBBC-477B-81FF-4CFB00E7641F}"/>
    <cellStyle name="40% - Accent3 2 3 4 2 4" xfId="21645" xr:uid="{82C78FE8-DEBD-4075-A94E-33B7EC222406}"/>
    <cellStyle name="40% - Accent3 2 3 4 3" xfId="21646" xr:uid="{D5B09593-E84A-46FA-9ECA-A086B900F62C}"/>
    <cellStyle name="40% - Accent3 2 3 4 3 2" xfId="21647" xr:uid="{B076365E-02A0-406F-9357-790CC2FFCD29}"/>
    <cellStyle name="40% - Accent3 2 3 4 3 2 2" xfId="21648" xr:uid="{8BB3794E-8BCB-4D58-B762-BE9298FE9336}"/>
    <cellStyle name="40% - Accent3 2 3 4 3 3" xfId="21649" xr:uid="{8C28AFD5-6484-4CB9-AB89-0B413268D430}"/>
    <cellStyle name="40% - Accent3 2 3 4 4" xfId="21650" xr:uid="{FA0E6F38-E6AA-4D8B-854C-DE2BBAD475F5}"/>
    <cellStyle name="40% - Accent3 2 3 4 4 2" xfId="21651" xr:uid="{C0BF927A-C430-4375-A9BE-F4F89B1825CA}"/>
    <cellStyle name="40% - Accent3 2 3 4 5" xfId="21652" xr:uid="{A6854565-8755-486F-8BF5-D8E0A3CA1AAC}"/>
    <cellStyle name="40% - Accent3 2 3 5" xfId="21653" xr:uid="{98FD3780-7577-44E9-AD75-4096A886444B}"/>
    <cellStyle name="40% - Accent3 2 3 5 2" xfId="21654" xr:uid="{C6695B2B-891D-4B7D-9C50-855038E886D0}"/>
    <cellStyle name="40% - Accent3 2 3 6" xfId="21655" xr:uid="{B2BE24F2-CE35-47A2-BF4B-EF1073CEB863}"/>
    <cellStyle name="40% - Accent3 2 3_Sheet1" xfId="21656" xr:uid="{AAAE630B-B9A3-4B3F-9B94-BE934E5C8460}"/>
    <cellStyle name="40% - Accent3 2 4" xfId="21657" xr:uid="{EFB8FC89-1600-4657-B045-0E7F78C4DE67}"/>
    <cellStyle name="40% - Accent3 2 4 2" xfId="21658" xr:uid="{1000B169-676D-4488-BD8A-902D66E9E3F8}"/>
    <cellStyle name="40% - Accent3 2 4 2 2" xfId="21659" xr:uid="{8B29C13C-BFEE-4EF0-8425-665C091D818B}"/>
    <cellStyle name="40% - Accent3 2 4 2 2 2" xfId="21660" xr:uid="{7C71B5EF-6C9E-4727-8214-180909F5358C}"/>
    <cellStyle name="40% - Accent3 2 4 2 2 3" xfId="21661" xr:uid="{F6D38BA8-571E-4319-A547-913AD210B044}"/>
    <cellStyle name="40% - Accent3 2 4 2 3" xfId="21662" xr:uid="{0E1C7D96-2FFC-4224-9BCB-E2CF59196B86}"/>
    <cellStyle name="40% - Accent3 2 4 2 4" xfId="21663" xr:uid="{1A916C92-0B20-4275-B616-C3055CEA9EC4}"/>
    <cellStyle name="40% - Accent3 2 4 3" xfId="21664" xr:uid="{9FDAA212-A847-4983-8CBE-657CA69C3B19}"/>
    <cellStyle name="40% - Accent3 2 4 3 2" xfId="21665" xr:uid="{A265868C-EAC8-431B-A032-5DC869D98D3C}"/>
    <cellStyle name="40% - Accent3 2 4 3 3" xfId="21666" xr:uid="{1EE18955-69E5-4852-ADBD-684B12D79ACA}"/>
    <cellStyle name="40% - Accent3 2 4 4" xfId="21667" xr:uid="{72FAE3DD-5C87-4C55-A8C2-E65E114886AA}"/>
    <cellStyle name="40% - Accent3 2 4 4 2" xfId="21668" xr:uid="{45AC6FDA-B397-4826-81EE-7E72C556FE1A}"/>
    <cellStyle name="40% - Accent3 2 4 5" xfId="21669" xr:uid="{014D9B86-12E6-46F3-BF77-4FEE037445DA}"/>
    <cellStyle name="40% - Accent3 2 5" xfId="21670" xr:uid="{6DED348A-BF91-4E14-A58A-99870AB5D5C7}"/>
    <cellStyle name="40% - Accent3 2 5 2" xfId="21671" xr:uid="{0A9E17AF-7AFF-45D1-B07F-DDA6FF56F459}"/>
    <cellStyle name="40% - Accent3 2 6" xfId="21672" xr:uid="{A6ACE02D-3749-4D17-87BF-DED1D2B1E799}"/>
    <cellStyle name="40% - Accent3 2 7" xfId="21673" xr:uid="{562F4DBB-176A-45BF-B452-E7E8F116657F}"/>
    <cellStyle name="40% - Accent3 2 8" xfId="21674" xr:uid="{1B5A81E2-212F-4E5C-A66B-877464C45DDC}"/>
    <cellStyle name="40% - Accent3 2 9" xfId="21675" xr:uid="{CF9F9472-963F-47D4-B85B-19E2CFF69B24}"/>
    <cellStyle name="40% - Accent3 2 9 2" xfId="21676" xr:uid="{E5A3EA23-4342-4EFE-BC4D-C05636F5EC2D}"/>
    <cellStyle name="40% - Accent3 2 9 2 2" xfId="21677" xr:uid="{D2CDDB99-B5E2-4D2F-969D-675E75F96203}"/>
    <cellStyle name="40% - Accent3 2 9 2 2 2" xfId="21678" xr:uid="{466117C8-95A0-4215-AB19-040EF1F6F2D4}"/>
    <cellStyle name="40% - Accent3 2 9 2 2 2 2" xfId="21679" xr:uid="{0F3971D0-81C4-40E0-B1AA-81304AF30D90}"/>
    <cellStyle name="40% - Accent3 2 9 2 2 3" xfId="21680" xr:uid="{370169C4-397D-496B-ACBA-EC46BE794D49}"/>
    <cellStyle name="40% - Accent3 2 9 2 3" xfId="21681" xr:uid="{E60701AC-ABC1-4F52-BA07-AFDECA78DA05}"/>
    <cellStyle name="40% - Accent3 2 9 2 3 2" xfId="21682" xr:uid="{B5314493-EF63-4F22-9498-BC72CB3A5AF2}"/>
    <cellStyle name="40% - Accent3 2 9 2 4" xfId="21683" xr:uid="{BE36FEE8-D74E-4DD7-887F-5A69D8B30A58}"/>
    <cellStyle name="40% - Accent3 2 9 3" xfId="21684" xr:uid="{030B6E20-E04A-4DBE-9E69-BECB68C1C74D}"/>
    <cellStyle name="40% - Accent3 2 9 3 2" xfId="21685" xr:uid="{9AD01008-1006-4281-B5DA-B56C534E5247}"/>
    <cellStyle name="40% - Accent3 2 9 3 2 2" xfId="21686" xr:uid="{52223313-F6E2-44A9-9CF7-83A43E96E99C}"/>
    <cellStyle name="40% - Accent3 2 9 3 3" xfId="21687" xr:uid="{BAEE8830-8532-4B27-8283-73CB3DBDAD09}"/>
    <cellStyle name="40% - Accent3 2 9 4" xfId="21688" xr:uid="{92C35C9E-8FF1-4CFC-AB0C-7AD1CA354F96}"/>
    <cellStyle name="40% - Accent3 2 9 4 2" xfId="21689" xr:uid="{D1F0021C-4D54-4E0E-8C21-EBFC5C07E016}"/>
    <cellStyle name="40% - Accent3 2 9 5" xfId="21690" xr:uid="{D063808A-0AC8-44FD-9025-AD5625946A45}"/>
    <cellStyle name="40% - Accent3 2_Asset Register (new)" xfId="21691" xr:uid="{E5437469-5DA8-433F-8941-B7BC695BBFD6}"/>
    <cellStyle name="40% - Accent3 3" xfId="21692" xr:uid="{3284E9AF-208F-4ED5-BCA6-C848F7D351FF}"/>
    <cellStyle name="40% - Accent3 3 10" xfId="21693" xr:uid="{D5B8D7BE-7596-4662-A313-D71258D3C65F}"/>
    <cellStyle name="40% - Accent3 3 10 2" xfId="21694" xr:uid="{42E0C935-54A5-4442-BA56-71118D0CF00D}"/>
    <cellStyle name="40% - Accent3 3 10 2 2" xfId="21695" xr:uid="{E092788C-DD3E-439A-A7FC-E25B7BBC7B2A}"/>
    <cellStyle name="40% - Accent3 3 10 2 2 2" xfId="21696" xr:uid="{D98964B5-1B33-4D0E-B30D-B2E5B7096089}"/>
    <cellStyle name="40% - Accent3 3 10 2 2 2 2" xfId="21697" xr:uid="{AE00F1F2-E690-49D2-8AFE-516029A90A8A}"/>
    <cellStyle name="40% - Accent3 3 10 2 2 3" xfId="21698" xr:uid="{3EB06239-0B2D-4A7E-8A4A-17C59B6232AA}"/>
    <cellStyle name="40% - Accent3 3 10 2 3" xfId="21699" xr:uid="{2345496C-8434-414C-A70C-D3FEB001E3E9}"/>
    <cellStyle name="40% - Accent3 3 10 2 3 2" xfId="21700" xr:uid="{CF1C048A-7D30-4236-AF55-3C62714DE520}"/>
    <cellStyle name="40% - Accent3 3 10 2 4" xfId="21701" xr:uid="{892D751E-9C02-438C-B125-04925B26DD56}"/>
    <cellStyle name="40% - Accent3 3 10 3" xfId="21702" xr:uid="{EBB577F5-C16F-4A28-A259-396019D4B581}"/>
    <cellStyle name="40% - Accent3 3 10 3 2" xfId="21703" xr:uid="{3DB2E1AF-60CC-461F-B41C-80C493056A2F}"/>
    <cellStyle name="40% - Accent3 3 10 3 2 2" xfId="21704" xr:uid="{D3B636E8-10DB-4780-AA23-0F84CB3CA260}"/>
    <cellStyle name="40% - Accent3 3 10 3 3" xfId="21705" xr:uid="{0E3456CE-0595-456C-8019-7AD93C2BE56C}"/>
    <cellStyle name="40% - Accent3 3 10 4" xfId="21706" xr:uid="{C0943ACF-5724-41DB-8E9C-EDDD89D84B2F}"/>
    <cellStyle name="40% - Accent3 3 10 4 2" xfId="21707" xr:uid="{08F30574-BF7D-4AD1-B9F3-FAA6D6382909}"/>
    <cellStyle name="40% - Accent3 3 10 5" xfId="21708" xr:uid="{625C9144-FAB4-4376-BFC2-C9FAF8367FB1}"/>
    <cellStyle name="40% - Accent3 3 11" xfId="21709" xr:uid="{F1B3AC1C-476B-454B-A3F1-BCC707FC8BE8}"/>
    <cellStyle name="40% - Accent3 3 11 2" xfId="21710" xr:uid="{3FEFFF4F-39B0-4AEE-AA2D-DCBDD830DFCF}"/>
    <cellStyle name="40% - Accent3 3 11 2 2" xfId="21711" xr:uid="{8E352109-515C-4684-B851-86A718487E65}"/>
    <cellStyle name="40% - Accent3 3 11 2 2 2" xfId="21712" xr:uid="{16A1B235-0A25-4738-A5B2-94C18954846B}"/>
    <cellStyle name="40% - Accent3 3 11 2 2 2 2" xfId="21713" xr:uid="{99EB30FA-9753-4FF4-A814-3C94AF2E2221}"/>
    <cellStyle name="40% - Accent3 3 11 2 2 3" xfId="21714" xr:uid="{CA70DB1B-0A15-4810-A3A1-30358E883650}"/>
    <cellStyle name="40% - Accent3 3 11 2 3" xfId="21715" xr:uid="{EE37E75C-5F70-4FAD-82CA-8C627D769BB1}"/>
    <cellStyle name="40% - Accent3 3 11 2 3 2" xfId="21716" xr:uid="{337EB05C-3F54-480D-B92D-A2ABE2B6EBA1}"/>
    <cellStyle name="40% - Accent3 3 11 2 4" xfId="21717" xr:uid="{26F3A8B6-E69B-48E1-B25D-72679B60CABB}"/>
    <cellStyle name="40% - Accent3 3 11 3" xfId="21718" xr:uid="{CADD12C0-3A75-4BB1-9777-C1735A79742D}"/>
    <cellStyle name="40% - Accent3 3 11 3 2" xfId="21719" xr:uid="{553B91F0-689E-49D4-9701-058375BE20B1}"/>
    <cellStyle name="40% - Accent3 3 11 3 2 2" xfId="21720" xr:uid="{B65B33F7-F3B5-4622-87E3-E191819A048D}"/>
    <cellStyle name="40% - Accent3 3 11 3 3" xfId="21721" xr:uid="{5D6C7A23-F40C-412E-BF81-F366AFF754AE}"/>
    <cellStyle name="40% - Accent3 3 11 4" xfId="21722" xr:uid="{94BA0BB4-9A6F-49E4-89B4-A8F6D4D33229}"/>
    <cellStyle name="40% - Accent3 3 11 4 2" xfId="21723" xr:uid="{590CB504-59D8-493D-9603-ECC6BA6AE4B7}"/>
    <cellStyle name="40% - Accent3 3 11 5" xfId="21724" xr:uid="{F4DA5A8C-28A9-43F5-A2CC-86AD28B13FB3}"/>
    <cellStyle name="40% - Accent3 3 12" xfId="21725" xr:uid="{AF751EE5-5505-477A-9347-89DF3F98D992}"/>
    <cellStyle name="40% - Accent3 3 12 2" xfId="21726" xr:uid="{D70939C2-9153-4926-9C4A-866E15C1AB47}"/>
    <cellStyle name="40% - Accent3 3 12 2 2" xfId="21727" xr:uid="{EB306215-0812-485F-9B4D-762629AF64B6}"/>
    <cellStyle name="40% - Accent3 3 12 2 2 2" xfId="21728" xr:uid="{1D079749-2CB1-450B-A689-47AA270923AA}"/>
    <cellStyle name="40% - Accent3 3 12 2 2 2 2" xfId="21729" xr:uid="{FC3F3080-BF45-4605-B273-E03CA6D3303F}"/>
    <cellStyle name="40% - Accent3 3 12 2 2 3" xfId="21730" xr:uid="{2FF9B747-718E-4F1B-A720-8AF4EE8D45CA}"/>
    <cellStyle name="40% - Accent3 3 12 2 3" xfId="21731" xr:uid="{54910409-6DB9-4D51-8A41-A79AF5C56DF4}"/>
    <cellStyle name="40% - Accent3 3 12 2 3 2" xfId="21732" xr:uid="{CC8A99D2-07C9-4195-AB27-20DC368D75A0}"/>
    <cellStyle name="40% - Accent3 3 12 2 4" xfId="21733" xr:uid="{5B44B57C-D3B7-424B-B359-AC0033816EA0}"/>
    <cellStyle name="40% - Accent3 3 12 3" xfId="21734" xr:uid="{2ADCA884-C9CA-4B90-AB06-FDEB04E9F0F0}"/>
    <cellStyle name="40% - Accent3 3 12 3 2" xfId="21735" xr:uid="{326CA22D-AA23-499D-BB2E-D2305F4CFC9D}"/>
    <cellStyle name="40% - Accent3 3 12 3 2 2" xfId="21736" xr:uid="{B483D5EA-CF72-4C4C-8FE1-A5EDEE603A38}"/>
    <cellStyle name="40% - Accent3 3 12 3 3" xfId="21737" xr:uid="{AA085BDB-A1F1-4D88-AA0C-EE32E61FFE78}"/>
    <cellStyle name="40% - Accent3 3 12 4" xfId="21738" xr:uid="{52AF6A85-EAEF-4C48-AE19-BF1186F477C6}"/>
    <cellStyle name="40% - Accent3 3 12 4 2" xfId="21739" xr:uid="{B32FFE89-922A-436C-9B9C-4E99F2AA9649}"/>
    <cellStyle name="40% - Accent3 3 12 5" xfId="21740" xr:uid="{6905D7FA-27A4-4E1B-8C37-D67B0F26F71A}"/>
    <cellStyle name="40% - Accent3 3 13" xfId="21741" xr:uid="{D950D325-94CB-48CC-9C18-759F3EFFF861}"/>
    <cellStyle name="40% - Accent3 3 13 2" xfId="21742" xr:uid="{29BFE52C-9BB5-4BB3-AD07-5F1E69E93426}"/>
    <cellStyle name="40% - Accent3 3 13 2 2" xfId="21743" xr:uid="{E1419E33-B00E-4F6D-B2AD-CD13570CD3B3}"/>
    <cellStyle name="40% - Accent3 3 13 2 2 2" xfId="21744" xr:uid="{E1FB2155-7885-4FB4-A71E-84E20E30B154}"/>
    <cellStyle name="40% - Accent3 3 13 2 2 2 2" xfId="21745" xr:uid="{5888605B-BD86-499D-90C2-B052FD04964B}"/>
    <cellStyle name="40% - Accent3 3 13 2 2 3" xfId="21746" xr:uid="{3506B36F-E6A6-4003-BE60-E8F6D8332E23}"/>
    <cellStyle name="40% - Accent3 3 13 2 3" xfId="21747" xr:uid="{9F041A34-D654-41BD-82A6-34ABDE5DF6CB}"/>
    <cellStyle name="40% - Accent3 3 13 2 3 2" xfId="21748" xr:uid="{76A78078-954E-421B-946B-9665C4988894}"/>
    <cellStyle name="40% - Accent3 3 13 2 4" xfId="21749" xr:uid="{4A4C27A5-1EC0-4325-B250-8EADC5CD92C7}"/>
    <cellStyle name="40% - Accent3 3 13 3" xfId="21750" xr:uid="{4AD8E0F3-D999-4AB8-9397-5B0FC5177C47}"/>
    <cellStyle name="40% - Accent3 3 13 3 2" xfId="21751" xr:uid="{677CFC8D-BC0A-42C1-9462-596135CAC2B7}"/>
    <cellStyle name="40% - Accent3 3 13 3 2 2" xfId="21752" xr:uid="{9F86A6DD-39FA-49DE-B468-BF69544D5824}"/>
    <cellStyle name="40% - Accent3 3 13 3 3" xfId="21753" xr:uid="{9A14018D-0732-492F-9304-A08EEF8BF397}"/>
    <cellStyle name="40% - Accent3 3 13 4" xfId="21754" xr:uid="{9A0E027E-5EA7-45DC-BAE3-1DDD0217DC9D}"/>
    <cellStyle name="40% - Accent3 3 13 4 2" xfId="21755" xr:uid="{23B6B635-43C4-447F-ACA0-ED814E91ED30}"/>
    <cellStyle name="40% - Accent3 3 13 5" xfId="21756" xr:uid="{361C243A-1F90-44CA-AD7F-03F551B554DA}"/>
    <cellStyle name="40% - Accent3 3 14" xfId="21757" xr:uid="{AF875218-B399-4F29-B0BA-F86B2615F50C}"/>
    <cellStyle name="40% - Accent3 3 14 2" xfId="21758" xr:uid="{7DA302A1-8044-4F84-8032-712748BB9D6E}"/>
    <cellStyle name="40% - Accent3 3 14 2 2" xfId="21759" xr:uid="{33C5E58D-735B-4333-8758-CAF7B539E8A0}"/>
    <cellStyle name="40% - Accent3 3 14 2 2 2" xfId="21760" xr:uid="{E6C37EB4-E54D-4B9B-A0C0-02884710A325}"/>
    <cellStyle name="40% - Accent3 3 14 2 3" xfId="21761" xr:uid="{5AB19328-D690-4637-ACFD-896382C9AF9C}"/>
    <cellStyle name="40% - Accent3 3 14 3" xfId="21762" xr:uid="{4F6A2692-C2B0-4A77-8348-503733813CBC}"/>
    <cellStyle name="40% - Accent3 3 14 3 2" xfId="21763" xr:uid="{60B0EE3B-6C74-4C60-8263-10E2004B6C9D}"/>
    <cellStyle name="40% - Accent3 3 14 4" xfId="21764" xr:uid="{531CF085-F919-406B-8AD3-835BE4D301C3}"/>
    <cellStyle name="40% - Accent3 3 15" xfId="21765" xr:uid="{80BAE586-1DFB-4F86-8919-9E1862BA9A77}"/>
    <cellStyle name="40% - Accent3 3 15 2" xfId="21766" xr:uid="{3E977C32-EB73-4442-831F-78F46B50E1D3}"/>
    <cellStyle name="40% - Accent3 3 15 2 2" xfId="21767" xr:uid="{2B57B083-9BBA-4FAE-9098-58404EC6D873}"/>
    <cellStyle name="40% - Accent3 3 15 3" xfId="21768" xr:uid="{5327DB37-0668-48C0-80FE-1624428CA448}"/>
    <cellStyle name="40% - Accent3 3 16" xfId="21769" xr:uid="{9551E2D7-0E30-4A49-A85D-3FA42D7EB765}"/>
    <cellStyle name="40% - Accent3 3 16 2" xfId="21770" xr:uid="{9F7DD316-4CAD-493A-AE22-BE108ACF4A57}"/>
    <cellStyle name="40% - Accent3 3 17" xfId="21771" xr:uid="{D249319A-09F0-4AF0-AE44-BF9C71EF388F}"/>
    <cellStyle name="40% - Accent3 3 17 2" xfId="21772" xr:uid="{139D2FB7-D2D3-429E-9E53-F067A10F5E26}"/>
    <cellStyle name="40% - Accent3 3 18" xfId="21773" xr:uid="{A2C2DFEE-773A-44E3-954E-E97846E11781}"/>
    <cellStyle name="40% - Accent3 3 19" xfId="21774" xr:uid="{EF573BEA-3726-4612-A8D9-0D0D139C6136}"/>
    <cellStyle name="40% - Accent3 3 2" xfId="21775" xr:uid="{FBAC0414-2418-4170-828D-A9FA8B7D8681}"/>
    <cellStyle name="40% - Accent3 3 2 10" xfId="21776" xr:uid="{8F68FE5D-9216-4BF2-8D20-EA612726FE09}"/>
    <cellStyle name="40% - Accent3 3 2 10 2" xfId="21777" xr:uid="{A01F0A29-4B3D-403D-91E3-E8337EBEF2BB}"/>
    <cellStyle name="40% - Accent3 3 2 10 2 2" xfId="21778" xr:uid="{1253D78C-9D8C-4251-8236-A9A4D9BAD2D7}"/>
    <cellStyle name="40% - Accent3 3 2 10 2 2 2" xfId="21779" xr:uid="{89223971-09F1-4DE1-A486-F250DD4A48B9}"/>
    <cellStyle name="40% - Accent3 3 2 10 2 2 2 2" xfId="21780" xr:uid="{A587A4FE-5A4F-432E-8ED8-4A7B970E6750}"/>
    <cellStyle name="40% - Accent3 3 2 10 2 2 3" xfId="21781" xr:uid="{31047AAB-961F-4FBF-BD0E-2E9611C325A8}"/>
    <cellStyle name="40% - Accent3 3 2 10 2 3" xfId="21782" xr:uid="{33447B16-B373-4D3B-AF25-CEF0F2DCF2C7}"/>
    <cellStyle name="40% - Accent3 3 2 10 2 3 2" xfId="21783" xr:uid="{EBC5742B-53D7-4D0C-B317-41FBC7B26E73}"/>
    <cellStyle name="40% - Accent3 3 2 10 2 4" xfId="21784" xr:uid="{6B4C9065-9262-4DE2-816D-8B3C2E1557C2}"/>
    <cellStyle name="40% - Accent3 3 2 10 3" xfId="21785" xr:uid="{AAA4B129-B891-4ACD-BFA3-66405516961C}"/>
    <cellStyle name="40% - Accent3 3 2 10 3 2" xfId="21786" xr:uid="{5B169EB3-F0AA-4625-B449-DD0B09FFF49C}"/>
    <cellStyle name="40% - Accent3 3 2 10 3 2 2" xfId="21787" xr:uid="{626B67D9-5D89-49EF-A09F-6D0E86167B4A}"/>
    <cellStyle name="40% - Accent3 3 2 10 3 3" xfId="21788" xr:uid="{13123364-3E40-4B01-9E6D-8113252A912D}"/>
    <cellStyle name="40% - Accent3 3 2 10 4" xfId="21789" xr:uid="{88BAB8DA-E5D6-4B7E-83CE-0FED1B19F1A7}"/>
    <cellStyle name="40% - Accent3 3 2 10 4 2" xfId="21790" xr:uid="{759ABBC3-FFB7-444F-BE4C-B092D79D51EB}"/>
    <cellStyle name="40% - Accent3 3 2 10 5" xfId="21791" xr:uid="{4203753E-E787-43DC-9C6C-59FE9563F121}"/>
    <cellStyle name="40% - Accent3 3 2 11" xfId="21792" xr:uid="{6D854742-A57B-45FD-B85D-F0C7CA31C654}"/>
    <cellStyle name="40% - Accent3 3 2 11 2" xfId="21793" xr:uid="{A2865620-12F5-4DAC-A47D-1D11FCDA46EE}"/>
    <cellStyle name="40% - Accent3 3 2 11 2 2" xfId="21794" xr:uid="{F6C60C38-DBCB-4C81-9EBF-DE7C79497A38}"/>
    <cellStyle name="40% - Accent3 3 2 11 2 2 2" xfId="21795" xr:uid="{7A0E0980-76AE-4E5D-99BE-961600C83CF5}"/>
    <cellStyle name="40% - Accent3 3 2 11 2 2 2 2" xfId="21796" xr:uid="{AB9EB748-790C-418D-BAB0-6BC6C25C189F}"/>
    <cellStyle name="40% - Accent3 3 2 11 2 2 3" xfId="21797" xr:uid="{88723F62-FC83-47B2-886F-9569D2D86731}"/>
    <cellStyle name="40% - Accent3 3 2 11 2 3" xfId="21798" xr:uid="{D3058434-24E8-4160-B7CC-09A611B1D556}"/>
    <cellStyle name="40% - Accent3 3 2 11 2 3 2" xfId="21799" xr:uid="{A358EA52-4994-4CDF-827B-921CE0980C27}"/>
    <cellStyle name="40% - Accent3 3 2 11 2 4" xfId="21800" xr:uid="{B3A328A6-9BDC-4473-B086-C8A403CF8773}"/>
    <cellStyle name="40% - Accent3 3 2 11 3" xfId="21801" xr:uid="{FB2C46A5-4F9C-4759-BB52-50235CB51EE7}"/>
    <cellStyle name="40% - Accent3 3 2 11 3 2" xfId="21802" xr:uid="{E19AF886-B4F7-4DB1-81ED-23EC58E0C424}"/>
    <cellStyle name="40% - Accent3 3 2 11 3 2 2" xfId="21803" xr:uid="{9FD9E1ED-CE11-4655-A1E6-91CC9492FC8C}"/>
    <cellStyle name="40% - Accent3 3 2 11 3 3" xfId="21804" xr:uid="{8A028435-34AA-4AAC-8676-6043EB6EECD6}"/>
    <cellStyle name="40% - Accent3 3 2 11 4" xfId="21805" xr:uid="{02AEF18F-B83D-4A4A-9E94-687BD23388E2}"/>
    <cellStyle name="40% - Accent3 3 2 11 4 2" xfId="21806" xr:uid="{D7C2EC02-4625-4E15-A2EA-304C9D1FD57C}"/>
    <cellStyle name="40% - Accent3 3 2 11 5" xfId="21807" xr:uid="{4094D69B-36CB-4643-B72C-EC4AA9EBD30C}"/>
    <cellStyle name="40% - Accent3 3 2 12" xfId="21808" xr:uid="{A1A31F92-1ACE-438F-81B9-4E3B16AD6BFC}"/>
    <cellStyle name="40% - Accent3 3 2 12 2" xfId="21809" xr:uid="{3D425C88-BED8-49E4-9B58-8DE6060A2810}"/>
    <cellStyle name="40% - Accent3 3 2 12 2 2" xfId="21810" xr:uid="{53E5A5F8-8E4B-4A8F-9615-B9F2D7EF9853}"/>
    <cellStyle name="40% - Accent3 3 2 12 2 2 2" xfId="21811" xr:uid="{8BA42A8D-D067-4101-B547-8043C33C5F0D}"/>
    <cellStyle name="40% - Accent3 3 2 12 2 3" xfId="21812" xr:uid="{2E20C8A9-960D-47C1-A0C3-3F5A40982809}"/>
    <cellStyle name="40% - Accent3 3 2 12 3" xfId="21813" xr:uid="{168304B6-C840-4B81-8A6C-7E14B6DC0D12}"/>
    <cellStyle name="40% - Accent3 3 2 12 3 2" xfId="21814" xr:uid="{36F65B74-DB8A-4F1E-A86A-8A43F5055D7F}"/>
    <cellStyle name="40% - Accent3 3 2 12 4" xfId="21815" xr:uid="{3440C889-149D-42FD-946F-BF04A27D6155}"/>
    <cellStyle name="40% - Accent3 3 2 13" xfId="21816" xr:uid="{EB99D9C5-A933-4470-A2AF-FA94352AE848}"/>
    <cellStyle name="40% - Accent3 3 2 13 2" xfId="21817" xr:uid="{76536DB9-A317-4983-90DE-0AD74E164A92}"/>
    <cellStyle name="40% - Accent3 3 2 13 2 2" xfId="21818" xr:uid="{EA7EF726-27E3-422E-834C-D06C452C573D}"/>
    <cellStyle name="40% - Accent3 3 2 13 3" xfId="21819" xr:uid="{7C3F15DC-1626-4286-87A5-3EE9101A683B}"/>
    <cellStyle name="40% - Accent3 3 2 14" xfId="21820" xr:uid="{BE4CDC99-8815-425A-881C-56DCB41E4F8B}"/>
    <cellStyle name="40% - Accent3 3 2 14 2" xfId="21821" xr:uid="{8C495ED4-7F97-4F30-88BA-693FE0388C22}"/>
    <cellStyle name="40% - Accent3 3 2 15" xfId="21822" xr:uid="{00F12367-0EFA-4D63-81F5-8B63B6729A2D}"/>
    <cellStyle name="40% - Accent3 3 2 15 2" xfId="21823" xr:uid="{3D8FC8AC-8E61-4B2C-9AC5-92F275C76557}"/>
    <cellStyle name="40% - Accent3 3 2 16" xfId="21824" xr:uid="{8B32BFA8-14CC-43E2-9656-A57F186CE5CC}"/>
    <cellStyle name="40% - Accent3 3 2 17" xfId="21825" xr:uid="{05437063-1C98-4463-8E71-566D49AD7B1D}"/>
    <cellStyle name="40% - Accent3 3 2 2" xfId="21826" xr:uid="{9808E56A-8ED8-44F2-8D13-CF4FC5372A42}"/>
    <cellStyle name="40% - Accent3 3 2 2 10" xfId="21827" xr:uid="{DE4264DA-E105-4C2C-8D16-9E3CEBE1D574}"/>
    <cellStyle name="40% - Accent3 3 2 2 2" xfId="21828" xr:uid="{82893359-FF5D-4FBF-8FA6-EBD6AA76E057}"/>
    <cellStyle name="40% - Accent3 3 2 2 2 2" xfId="21829" xr:uid="{834D86CB-6764-47A1-93AE-D4614E7C1602}"/>
    <cellStyle name="40% - Accent3 3 2 2 2 2 2" xfId="21830" xr:uid="{66E4876D-F167-4C2C-83E5-1C657F7ED73F}"/>
    <cellStyle name="40% - Accent3 3 2 2 2 2 2 2" xfId="21831" xr:uid="{E6C4AC6F-96C1-4E70-A886-8559E61C620C}"/>
    <cellStyle name="40% - Accent3 3 2 2 2 2 2 2 2" xfId="21832" xr:uid="{95EF6E80-65D8-4DDB-A455-E9AF6CE9BF46}"/>
    <cellStyle name="40% - Accent3 3 2 2 2 2 2 2 2 2" xfId="21833" xr:uid="{A129E564-CC2A-46B2-9D43-21402847008D}"/>
    <cellStyle name="40% - Accent3 3 2 2 2 2 2 2 3" xfId="21834" xr:uid="{CD05930A-6661-4231-9093-AC6A4D26A407}"/>
    <cellStyle name="40% - Accent3 3 2 2 2 2 2 3" xfId="21835" xr:uid="{F5A088DE-623A-494D-8185-46EFB128C05E}"/>
    <cellStyle name="40% - Accent3 3 2 2 2 2 2 3 2" xfId="21836" xr:uid="{E0EAF09F-F55C-4F07-8626-E1A7F47EA95E}"/>
    <cellStyle name="40% - Accent3 3 2 2 2 2 2 4" xfId="21837" xr:uid="{7ABE657B-36A7-48DD-8E28-2EE6FF075AA0}"/>
    <cellStyle name="40% - Accent3 3 2 2 2 2 2 4 2" xfId="21838" xr:uid="{EAAF0804-1680-4D0B-8BF9-CA030EB974DD}"/>
    <cellStyle name="40% - Accent3 3 2 2 2 2 2 5" xfId="21839" xr:uid="{7D7EC92B-93D6-4F51-9AE4-E16E2FB81336}"/>
    <cellStyle name="40% - Accent3 3 2 2 2 2 2 6" xfId="21840" xr:uid="{4A154761-D34B-4911-82B5-ED0B69A8C720}"/>
    <cellStyle name="40% - Accent3 3 2 2 2 2 3" xfId="21841" xr:uid="{8C89357B-CC9B-4B41-A307-2716A69EF4FC}"/>
    <cellStyle name="40% - Accent3 3 2 2 2 2 3 2" xfId="21842" xr:uid="{6C2D3AE5-E906-4205-9FD4-1899018F7228}"/>
    <cellStyle name="40% - Accent3 3 2 2 2 2 3 2 2" xfId="21843" xr:uid="{6FF2FA71-E181-4E43-B2E6-2A4194EA221A}"/>
    <cellStyle name="40% - Accent3 3 2 2 2 2 3 3" xfId="21844" xr:uid="{7F2397D1-3C1B-436A-875A-0043C0DE6159}"/>
    <cellStyle name="40% - Accent3 3 2 2 2 2 4" xfId="21845" xr:uid="{061385B9-48F7-404D-B77F-64236A323E9A}"/>
    <cellStyle name="40% - Accent3 3 2 2 2 2 4 2" xfId="21846" xr:uid="{45A61F7F-7C71-472C-85EE-E04FDC20E808}"/>
    <cellStyle name="40% - Accent3 3 2 2 2 2 5" xfId="21847" xr:uid="{A5C3B26F-1FD5-4E1E-B4FD-AD13271A113B}"/>
    <cellStyle name="40% - Accent3 3 2 2 2 2 5 2" xfId="21848" xr:uid="{0797A728-9B1F-4EE9-AA65-2638600F9F09}"/>
    <cellStyle name="40% - Accent3 3 2 2 2 2 6" xfId="21849" xr:uid="{20BCF916-37B0-40EA-B451-AD39916D9DD2}"/>
    <cellStyle name="40% - Accent3 3 2 2 2 2 7" xfId="21850" xr:uid="{5B0527D3-7219-41AE-8F3B-43F48430E2CC}"/>
    <cellStyle name="40% - Accent3 3 2 2 2 3" xfId="21851" xr:uid="{1C61E03B-EBA9-435B-B826-0F3AC2593B50}"/>
    <cellStyle name="40% - Accent3 3 2 2 2 3 2" xfId="21852" xr:uid="{7991FEE9-7591-4EF3-B451-3972792ECEA6}"/>
    <cellStyle name="40% - Accent3 3 2 2 2 3 2 2" xfId="21853" xr:uid="{DD56319D-CFE3-405F-857D-E35DADEDFB82}"/>
    <cellStyle name="40% - Accent3 3 2 2 2 3 2 2 2" xfId="21854" xr:uid="{5610E3C5-58BB-4AC2-9E34-59F7C1BE5E0F}"/>
    <cellStyle name="40% - Accent3 3 2 2 2 3 2 3" xfId="21855" xr:uid="{1B995085-C7D9-42A3-8F04-4F61C197CFAF}"/>
    <cellStyle name="40% - Accent3 3 2 2 2 3 3" xfId="21856" xr:uid="{6E89655F-CA35-4396-8C4B-0423F4807064}"/>
    <cellStyle name="40% - Accent3 3 2 2 2 3 3 2" xfId="21857" xr:uid="{D5F74AB7-76BE-457C-844A-05BDE8A3AF3E}"/>
    <cellStyle name="40% - Accent3 3 2 2 2 3 4" xfId="21858" xr:uid="{27EE963B-BC94-46BF-8D84-70451A22A123}"/>
    <cellStyle name="40% - Accent3 3 2 2 2 3 4 2" xfId="21859" xr:uid="{6687B651-20A5-4E7C-AC06-C904849C1CAB}"/>
    <cellStyle name="40% - Accent3 3 2 2 2 3 5" xfId="21860" xr:uid="{9697A540-AC02-4502-825E-C533D70727CB}"/>
    <cellStyle name="40% - Accent3 3 2 2 2 3 6" xfId="21861" xr:uid="{D17FDE8B-77D6-451D-BF1D-575180E85987}"/>
    <cellStyle name="40% - Accent3 3 2 2 2 4" xfId="21862" xr:uid="{C3C93EFC-AA13-4B00-A500-6D42E7399D30}"/>
    <cellStyle name="40% - Accent3 3 2 2 2 4 2" xfId="21863" xr:uid="{09DF3409-BF3B-495F-AC3A-095A10F1A136}"/>
    <cellStyle name="40% - Accent3 3 2 2 2 4 2 2" xfId="21864" xr:uid="{0EF05FF0-E7CF-4AEE-8B89-23AFF501129A}"/>
    <cellStyle name="40% - Accent3 3 2 2 2 4 3" xfId="21865" xr:uid="{12954BA5-0310-4990-B64A-40B856AAE2C5}"/>
    <cellStyle name="40% - Accent3 3 2 2 2 5" xfId="21866" xr:uid="{088ADD49-EFB2-415E-936C-A9FF027C2702}"/>
    <cellStyle name="40% - Accent3 3 2 2 2 5 2" xfId="21867" xr:uid="{E50ADC2B-0442-4103-BFC5-EE32D9E28A81}"/>
    <cellStyle name="40% - Accent3 3 2 2 2 6" xfId="21868" xr:uid="{63B63621-4248-4AE8-8428-A5EEB66B61A4}"/>
    <cellStyle name="40% - Accent3 3 2 2 2 6 2" xfId="21869" xr:uid="{F776ACC9-9218-4F0C-97A8-3F7709F91A1A}"/>
    <cellStyle name="40% - Accent3 3 2 2 2 7" xfId="21870" xr:uid="{D3C64984-83A4-4DA3-B5B0-D7A4EA71549A}"/>
    <cellStyle name="40% - Accent3 3 2 2 2 8" xfId="21871" xr:uid="{E781C025-856E-41F5-B49D-BC5094863513}"/>
    <cellStyle name="40% - Accent3 3 2 2 3" xfId="21872" xr:uid="{1DA42A61-6681-41D8-80F2-132292F6D1ED}"/>
    <cellStyle name="40% - Accent3 3 2 2 3 2" xfId="21873" xr:uid="{95001AD4-6732-4C10-98EA-30BBB4D1807C}"/>
    <cellStyle name="40% - Accent3 3 2 2 3 2 2" xfId="21874" xr:uid="{35A8AA44-7B80-45D5-88CF-903A7AC9337E}"/>
    <cellStyle name="40% - Accent3 3 2 2 3 2 2 2" xfId="21875" xr:uid="{A1152A2B-C6BC-4C73-8098-400A7A97B6A1}"/>
    <cellStyle name="40% - Accent3 3 2 2 3 2 2 2 2" xfId="21876" xr:uid="{AB17D66A-1F6A-4609-BE0F-AE9594E73BCD}"/>
    <cellStyle name="40% - Accent3 3 2 2 3 2 2 3" xfId="21877" xr:uid="{F913EBE7-7C75-49C2-9816-01CE2DC86A49}"/>
    <cellStyle name="40% - Accent3 3 2 2 3 2 3" xfId="21878" xr:uid="{8546F110-C7F4-46FE-9C93-B0F67B192C70}"/>
    <cellStyle name="40% - Accent3 3 2 2 3 2 3 2" xfId="21879" xr:uid="{38826F20-3E31-4F4F-A8F2-DF3662D20819}"/>
    <cellStyle name="40% - Accent3 3 2 2 3 2 4" xfId="21880" xr:uid="{15C3F23C-0032-49C5-A979-FF1AF45CADA4}"/>
    <cellStyle name="40% - Accent3 3 2 2 3 2 4 2" xfId="21881" xr:uid="{49893A89-2F55-4D0B-A0AF-1472747F885E}"/>
    <cellStyle name="40% - Accent3 3 2 2 3 2 5" xfId="21882" xr:uid="{29CAC339-C8A0-4100-8F84-9F937CC1B22F}"/>
    <cellStyle name="40% - Accent3 3 2 2 3 2 6" xfId="21883" xr:uid="{6812B7ED-203B-48CD-85C3-56F118472F37}"/>
    <cellStyle name="40% - Accent3 3 2 2 3 3" xfId="21884" xr:uid="{8089AC3D-33AB-48CB-A53B-6A45F53524DC}"/>
    <cellStyle name="40% - Accent3 3 2 2 3 3 2" xfId="21885" xr:uid="{74505558-2069-41B4-B2CE-6294F83FD85E}"/>
    <cellStyle name="40% - Accent3 3 2 2 3 3 2 2" xfId="21886" xr:uid="{95916501-287E-4FE0-BBDB-B21DB5275702}"/>
    <cellStyle name="40% - Accent3 3 2 2 3 3 3" xfId="21887" xr:uid="{26752892-A291-4555-B712-6A0A015C6AA9}"/>
    <cellStyle name="40% - Accent3 3 2 2 3 4" xfId="21888" xr:uid="{00BDCD18-D4B1-49A6-BEA9-6ECDBEB5EEB7}"/>
    <cellStyle name="40% - Accent3 3 2 2 3 4 2" xfId="21889" xr:uid="{A621CD2D-BBFD-4579-8EA5-0E9667FC8B96}"/>
    <cellStyle name="40% - Accent3 3 2 2 3 5" xfId="21890" xr:uid="{FC993487-6A61-4BE8-97B3-DFB385092BF7}"/>
    <cellStyle name="40% - Accent3 3 2 2 3 5 2" xfId="21891" xr:uid="{DB31BA33-4B9F-43D7-AC76-8A89A7DAAF04}"/>
    <cellStyle name="40% - Accent3 3 2 2 3 6" xfId="21892" xr:uid="{170E258B-9963-4481-B166-DF8CE60A9B40}"/>
    <cellStyle name="40% - Accent3 3 2 2 3 7" xfId="21893" xr:uid="{B59779CE-FBC8-4F73-914D-D4495A057C45}"/>
    <cellStyle name="40% - Accent3 3 2 2 4" xfId="21894" xr:uid="{7CF02487-2172-4B4C-BD0E-54C9840EEB55}"/>
    <cellStyle name="40% - Accent3 3 2 2 4 2" xfId="21895" xr:uid="{29EBAC34-9BAD-48F8-8E8B-0A381336538D}"/>
    <cellStyle name="40% - Accent3 3 2 2 4 2 2" xfId="21896" xr:uid="{79185B3C-643B-4594-877C-EA413BC53469}"/>
    <cellStyle name="40% - Accent3 3 2 2 4 2 2 2" xfId="21897" xr:uid="{9E8EAD91-D427-4BE9-92BD-66302CE44D30}"/>
    <cellStyle name="40% - Accent3 3 2 2 4 2 2 2 2" xfId="21898" xr:uid="{BF3ECB22-9378-40D7-B344-D621F87B931B}"/>
    <cellStyle name="40% - Accent3 3 2 2 4 2 2 3" xfId="21899" xr:uid="{220896AF-22CE-4334-9C5E-6A4613470181}"/>
    <cellStyle name="40% - Accent3 3 2 2 4 2 3" xfId="21900" xr:uid="{67DD20A8-2F4E-4721-B5C6-2F535F21E3E3}"/>
    <cellStyle name="40% - Accent3 3 2 2 4 2 3 2" xfId="21901" xr:uid="{5064944C-EF47-40E9-AF12-89703D8CEB91}"/>
    <cellStyle name="40% - Accent3 3 2 2 4 2 4" xfId="21902" xr:uid="{4E735D23-AAD5-401B-9FCB-A6C1E1997734}"/>
    <cellStyle name="40% - Accent3 3 2 2 4 3" xfId="21903" xr:uid="{7D53EA31-6F41-4E84-998E-270002A3DAD1}"/>
    <cellStyle name="40% - Accent3 3 2 2 4 3 2" xfId="21904" xr:uid="{4AEEC0BF-5508-4F19-BD84-3F381AEDE530}"/>
    <cellStyle name="40% - Accent3 3 2 2 4 3 2 2" xfId="21905" xr:uid="{07CF128E-1E24-43F2-8D2A-2858D4066B86}"/>
    <cellStyle name="40% - Accent3 3 2 2 4 3 3" xfId="21906" xr:uid="{13277B4A-FB1F-4CCA-AD70-68B0C06BCEE5}"/>
    <cellStyle name="40% - Accent3 3 2 2 4 4" xfId="21907" xr:uid="{362398F4-2FA5-4BAF-9732-C0149854C0CE}"/>
    <cellStyle name="40% - Accent3 3 2 2 4 4 2" xfId="21908" xr:uid="{0AC990E5-A4C4-431D-AB3A-83A242CFF595}"/>
    <cellStyle name="40% - Accent3 3 2 2 4 5" xfId="21909" xr:uid="{9BB46B2B-FA05-4169-ADD6-0A28761461DB}"/>
    <cellStyle name="40% - Accent3 3 2 2 4 5 2" xfId="21910" xr:uid="{F7CC1726-CAEA-4E5A-93DD-CF054A0DF0B4}"/>
    <cellStyle name="40% - Accent3 3 2 2 4 6" xfId="21911" xr:uid="{5CDF0387-66C9-4714-89DC-943BCA1F56EE}"/>
    <cellStyle name="40% - Accent3 3 2 2 4 7" xfId="21912" xr:uid="{EF625013-13BB-4736-9F64-6B3B401CCC7B}"/>
    <cellStyle name="40% - Accent3 3 2 2 5" xfId="21913" xr:uid="{08958790-4B95-4CA7-B49B-A95CA44DF2C7}"/>
    <cellStyle name="40% - Accent3 3 2 2 5 2" xfId="21914" xr:uid="{A116281C-472E-45FD-8710-0DEF83D6F7FA}"/>
    <cellStyle name="40% - Accent3 3 2 2 5 2 2" xfId="21915" xr:uid="{D6C2E9FB-4C03-4184-BCA5-ABF18F197ADF}"/>
    <cellStyle name="40% - Accent3 3 2 2 5 2 2 2" xfId="21916" xr:uid="{A9EF88BB-92B9-47E3-A323-E318BF6C25DB}"/>
    <cellStyle name="40% - Accent3 3 2 2 5 2 3" xfId="21917" xr:uid="{5A2C9E9E-73DB-4D97-A6B1-D666AA077E6C}"/>
    <cellStyle name="40% - Accent3 3 2 2 5 3" xfId="21918" xr:uid="{A755BC11-6F8B-42BF-8F27-2D65E58E6AE7}"/>
    <cellStyle name="40% - Accent3 3 2 2 5 3 2" xfId="21919" xr:uid="{6C4A40DE-BACA-47FA-AEF6-93E61BA67644}"/>
    <cellStyle name="40% - Accent3 3 2 2 5 4" xfId="21920" xr:uid="{9B04EEFC-7A76-4032-82F2-A895613F6971}"/>
    <cellStyle name="40% - Accent3 3 2 2 6" xfId="21921" xr:uid="{7C698179-F4EA-4B23-98AF-6905490C0928}"/>
    <cellStyle name="40% - Accent3 3 2 2 6 2" xfId="21922" xr:uid="{E92EDAE9-9FD9-4258-A37F-68A404A37BA2}"/>
    <cellStyle name="40% - Accent3 3 2 2 6 2 2" xfId="21923" xr:uid="{F2E89F67-EBC2-4B55-ADEF-2112E1FCAFE7}"/>
    <cellStyle name="40% - Accent3 3 2 2 6 3" xfId="21924" xr:uid="{B7718961-BED9-4D06-83B1-4DD3138046AB}"/>
    <cellStyle name="40% - Accent3 3 2 2 7" xfId="21925" xr:uid="{799A4D30-AE27-4283-BBC6-0C114AD3A4A4}"/>
    <cellStyle name="40% - Accent3 3 2 2 7 2" xfId="21926" xr:uid="{554572C9-F800-47A5-8AB2-FBFD605FE919}"/>
    <cellStyle name="40% - Accent3 3 2 2 8" xfId="21927" xr:uid="{DBBCE8A6-CE34-4ECB-92B6-8E7DB81D3A6D}"/>
    <cellStyle name="40% - Accent3 3 2 2 8 2" xfId="21928" xr:uid="{0FFA2F58-3A93-4079-BEE0-FB297B59E24C}"/>
    <cellStyle name="40% - Accent3 3 2 2 9" xfId="21929" xr:uid="{64757569-5945-4613-9F06-2E03ED5B53BD}"/>
    <cellStyle name="40% - Accent3 3 2 2_Asset Register (new)" xfId="21930" xr:uid="{172EBCED-71D1-4AE1-B532-5287D817E918}"/>
    <cellStyle name="40% - Accent3 3 2 3" xfId="21931" xr:uid="{1B074F73-A02E-484C-B061-6846099F3B5F}"/>
    <cellStyle name="40% - Accent3 3 2 3 2" xfId="21932" xr:uid="{00F42739-142B-4550-B25B-2C1321B8ECB5}"/>
    <cellStyle name="40% - Accent3 3 2 3 2 2" xfId="21933" xr:uid="{FD6737E3-1080-4722-92C7-04A9F38CD870}"/>
    <cellStyle name="40% - Accent3 3 2 3 2 2 2" xfId="21934" xr:uid="{A01B0950-64A1-4B23-AF6B-8572CE3094E6}"/>
    <cellStyle name="40% - Accent3 3 2 3 2 2 2 2" xfId="21935" xr:uid="{8C2C50A0-1B33-448A-BB81-08676680D3AC}"/>
    <cellStyle name="40% - Accent3 3 2 3 2 2 2 2 2" xfId="21936" xr:uid="{D6525625-D9D5-4A14-8F1A-A0C437BF400D}"/>
    <cellStyle name="40% - Accent3 3 2 3 2 2 2 3" xfId="21937" xr:uid="{5666306C-3C5F-417F-B2C3-9949B1FC0FC5}"/>
    <cellStyle name="40% - Accent3 3 2 3 2 2 3" xfId="21938" xr:uid="{475C191F-2C15-4A8D-BB30-D9474DA64331}"/>
    <cellStyle name="40% - Accent3 3 2 3 2 2 3 2" xfId="21939" xr:uid="{C73D31F9-7554-48F9-AC14-BF922BCDFC3E}"/>
    <cellStyle name="40% - Accent3 3 2 3 2 2 4" xfId="21940" xr:uid="{6BC154AE-6732-45A6-8E80-5F84A5B8756D}"/>
    <cellStyle name="40% - Accent3 3 2 3 2 2 4 2" xfId="21941" xr:uid="{E34183E3-7AEF-4FB3-9787-D4BC5C91396D}"/>
    <cellStyle name="40% - Accent3 3 2 3 2 2 5" xfId="21942" xr:uid="{152EB58E-BF64-4954-B1EC-F831ACA18C3C}"/>
    <cellStyle name="40% - Accent3 3 2 3 2 2 6" xfId="21943" xr:uid="{96C2F891-4E51-4214-ABBC-F5CDA0C6F33C}"/>
    <cellStyle name="40% - Accent3 3 2 3 2 3" xfId="21944" xr:uid="{99E69FC4-58D7-49CF-AE6D-413E500B8EAA}"/>
    <cellStyle name="40% - Accent3 3 2 3 2 3 2" xfId="21945" xr:uid="{8BC52995-1824-48BA-9AAC-9AF415FB9636}"/>
    <cellStyle name="40% - Accent3 3 2 3 2 3 2 2" xfId="21946" xr:uid="{A7295D2F-3541-4EEB-ADAE-22F8C1D328D6}"/>
    <cellStyle name="40% - Accent3 3 2 3 2 3 3" xfId="21947" xr:uid="{6AC9BC20-DCA0-4944-89EA-1B99203AFBF6}"/>
    <cellStyle name="40% - Accent3 3 2 3 2 4" xfId="21948" xr:uid="{0A190C47-0947-47FA-8756-FCABEBEC9365}"/>
    <cellStyle name="40% - Accent3 3 2 3 2 4 2" xfId="21949" xr:uid="{7FA2A61F-797B-472A-9A7F-10F6CA38DF77}"/>
    <cellStyle name="40% - Accent3 3 2 3 2 5" xfId="21950" xr:uid="{41A13856-3D7C-4371-AA49-4017F5DEB641}"/>
    <cellStyle name="40% - Accent3 3 2 3 2 5 2" xfId="21951" xr:uid="{A02A58CB-B44D-4DB8-8977-A61EB85D3978}"/>
    <cellStyle name="40% - Accent3 3 2 3 2 6" xfId="21952" xr:uid="{024734C3-85E7-47F3-B6AD-9BE0AC79F023}"/>
    <cellStyle name="40% - Accent3 3 2 3 2 7" xfId="21953" xr:uid="{7C18A6A0-DFB1-40A1-9157-DE9D02C9942E}"/>
    <cellStyle name="40% - Accent3 3 2 3 3" xfId="21954" xr:uid="{FF956639-CDA4-4C79-87F3-FF1CBCBE827D}"/>
    <cellStyle name="40% - Accent3 3 2 3 3 2" xfId="21955" xr:uid="{6432D4C0-C1CB-426A-AF9E-95CA99201A34}"/>
    <cellStyle name="40% - Accent3 3 2 3 3 2 2" xfId="21956" xr:uid="{BC547145-F270-48D4-8805-536243BB2B92}"/>
    <cellStyle name="40% - Accent3 3 2 3 3 2 2 2" xfId="21957" xr:uid="{C9AB323A-519E-4678-BB6B-316D84E2E3A6}"/>
    <cellStyle name="40% - Accent3 3 2 3 3 2 3" xfId="21958" xr:uid="{E40F23F5-2961-4633-B463-161047A53BC1}"/>
    <cellStyle name="40% - Accent3 3 2 3 3 3" xfId="21959" xr:uid="{59A45EDE-3C86-4045-B1D9-3F6DC6B58BDD}"/>
    <cellStyle name="40% - Accent3 3 2 3 3 3 2" xfId="21960" xr:uid="{BFCC0DE8-4652-406D-A494-6B47F40AA064}"/>
    <cellStyle name="40% - Accent3 3 2 3 3 4" xfId="21961" xr:uid="{B1ADA646-AAB0-4368-BF53-68CE9330F08D}"/>
    <cellStyle name="40% - Accent3 3 2 3 3 4 2" xfId="21962" xr:uid="{25D834B4-9B6A-46BA-9286-1ECC35C4584C}"/>
    <cellStyle name="40% - Accent3 3 2 3 3 5" xfId="21963" xr:uid="{55B66CA2-984E-4879-B763-0127BD3F013B}"/>
    <cellStyle name="40% - Accent3 3 2 3 3 6" xfId="21964" xr:uid="{584043DF-61B3-4121-8381-31DA09E826CB}"/>
    <cellStyle name="40% - Accent3 3 2 3 4" xfId="21965" xr:uid="{29BA3204-437A-4BCB-A5EC-F7D27DDB6855}"/>
    <cellStyle name="40% - Accent3 3 2 3 4 2" xfId="21966" xr:uid="{2B94F2A8-0CF2-4378-8B6E-7B0F926913EF}"/>
    <cellStyle name="40% - Accent3 3 2 3 4 2 2" xfId="21967" xr:uid="{E55154EA-F7B4-4C5C-A13D-EE73788B6200}"/>
    <cellStyle name="40% - Accent3 3 2 3 4 3" xfId="21968" xr:uid="{D06AA07D-5D34-4835-BD7A-84992EA2DAF5}"/>
    <cellStyle name="40% - Accent3 3 2 3 5" xfId="21969" xr:uid="{D16C0701-D16B-43C6-8B41-F2F5CB25650E}"/>
    <cellStyle name="40% - Accent3 3 2 3 5 2" xfId="21970" xr:uid="{BD850EB4-7777-41F7-86AB-3F142E4DE65E}"/>
    <cellStyle name="40% - Accent3 3 2 3 6" xfId="21971" xr:uid="{9004836F-F3B7-42B2-A49D-0C7DFD4FF81B}"/>
    <cellStyle name="40% - Accent3 3 2 3 6 2" xfId="21972" xr:uid="{857E1E41-0EF5-4CC7-85E3-CCB26A302148}"/>
    <cellStyle name="40% - Accent3 3 2 3 7" xfId="21973" xr:uid="{737DDEF4-B22F-4EA7-AD24-0B79172029B6}"/>
    <cellStyle name="40% - Accent3 3 2 3 8" xfId="21974" xr:uid="{2E05F9CF-EF98-4C8F-9271-097020460AB6}"/>
    <cellStyle name="40% - Accent3 3 2 4" xfId="21975" xr:uid="{82845A8C-C335-49C9-A160-19C4E8FF4BA6}"/>
    <cellStyle name="40% - Accent3 3 2 4 2" xfId="21976" xr:uid="{9C093407-9B97-4A54-806A-AE9F94E0C52C}"/>
    <cellStyle name="40% - Accent3 3 2 4 2 2" xfId="21977" xr:uid="{D5C0F8BE-4655-4C91-BA43-53AD97E8E123}"/>
    <cellStyle name="40% - Accent3 3 2 4 2 2 2" xfId="21978" xr:uid="{889E98BA-902C-4F87-AB94-E837BE7738A8}"/>
    <cellStyle name="40% - Accent3 3 2 4 2 2 2 2" xfId="21979" xr:uid="{F878BEAE-524B-4C78-8EA1-88DD8FA71068}"/>
    <cellStyle name="40% - Accent3 3 2 4 2 2 3" xfId="21980" xr:uid="{B3EC5DB9-1D4E-47D1-AF00-114854AF2F79}"/>
    <cellStyle name="40% - Accent3 3 2 4 2 3" xfId="21981" xr:uid="{EAC850DD-A0C1-4059-9BE5-4958C0150246}"/>
    <cellStyle name="40% - Accent3 3 2 4 2 3 2" xfId="21982" xr:uid="{8C4358AC-EE28-43CD-BE04-9FE1C9945547}"/>
    <cellStyle name="40% - Accent3 3 2 4 2 4" xfId="21983" xr:uid="{32B58BF4-F707-408F-B8B0-1055C6074F62}"/>
    <cellStyle name="40% - Accent3 3 2 4 2 4 2" xfId="21984" xr:uid="{B035BD56-A895-4F33-8F70-2176B608ACD2}"/>
    <cellStyle name="40% - Accent3 3 2 4 2 5" xfId="21985" xr:uid="{9E172394-A053-47D3-AA99-25B664DEDCFD}"/>
    <cellStyle name="40% - Accent3 3 2 4 2 6" xfId="21986" xr:uid="{0B640D16-502C-4D24-978E-B84C668933B8}"/>
    <cellStyle name="40% - Accent3 3 2 4 3" xfId="21987" xr:uid="{FC4CFC94-67BE-46A8-8F79-D3BB9E60DF3E}"/>
    <cellStyle name="40% - Accent3 3 2 4 3 2" xfId="21988" xr:uid="{F6B50A97-4EA3-40B3-962E-CD7F66972A8A}"/>
    <cellStyle name="40% - Accent3 3 2 4 3 2 2" xfId="21989" xr:uid="{12B562F6-1FA6-49AA-B406-C2481C716D69}"/>
    <cellStyle name="40% - Accent3 3 2 4 3 3" xfId="21990" xr:uid="{35E7C95F-43FA-4A3E-B91A-E6A673EFF4B1}"/>
    <cellStyle name="40% - Accent3 3 2 4 4" xfId="21991" xr:uid="{A0077FD6-9C87-4FC6-A457-E111D565B147}"/>
    <cellStyle name="40% - Accent3 3 2 4 4 2" xfId="21992" xr:uid="{539E6E83-D83D-4699-9DF9-3181742AE03E}"/>
    <cellStyle name="40% - Accent3 3 2 4 5" xfId="21993" xr:uid="{BACEA2C5-9CFA-4789-A3F3-8EB928DF480F}"/>
    <cellStyle name="40% - Accent3 3 2 4 5 2" xfId="21994" xr:uid="{CA6D8144-48C2-4D4C-93D6-7779E6870B2F}"/>
    <cellStyle name="40% - Accent3 3 2 4 6" xfId="21995" xr:uid="{C17EC454-6969-42FF-9ABC-AA6756EA50FF}"/>
    <cellStyle name="40% - Accent3 3 2 4 7" xfId="21996" xr:uid="{3A4CF9CC-A828-4015-8260-CBCB10481902}"/>
    <cellStyle name="40% - Accent3 3 2 5" xfId="21997" xr:uid="{5A65ED3C-538F-471F-8DF9-96B80F0514FD}"/>
    <cellStyle name="40% - Accent3 3 2 5 2" xfId="21998" xr:uid="{90D4C9A8-E0CB-4BEB-B209-0CE73A78211B}"/>
    <cellStyle name="40% - Accent3 3 2 5 2 2" xfId="21999" xr:uid="{3F245DB7-2412-42A5-AC09-04EA68CFB998}"/>
    <cellStyle name="40% - Accent3 3 2 5 2 2 2" xfId="22000" xr:uid="{4371D8B1-419C-476F-A116-981C888C0BFF}"/>
    <cellStyle name="40% - Accent3 3 2 5 2 2 2 2" xfId="22001" xr:uid="{3EA9EC9D-021E-42A8-BB21-065609A66540}"/>
    <cellStyle name="40% - Accent3 3 2 5 2 2 3" xfId="22002" xr:uid="{91FBBB62-A920-487C-B271-0603BB2CB6A0}"/>
    <cellStyle name="40% - Accent3 3 2 5 2 3" xfId="22003" xr:uid="{4CC557A8-B08F-4C5F-86D7-C378BBB23890}"/>
    <cellStyle name="40% - Accent3 3 2 5 2 3 2" xfId="22004" xr:uid="{31C4FD78-500F-4976-9137-9F6E8E2E7E34}"/>
    <cellStyle name="40% - Accent3 3 2 5 2 4" xfId="22005" xr:uid="{36EE05F2-93B8-43A5-907B-206C34E47EE9}"/>
    <cellStyle name="40% - Accent3 3 2 5 3" xfId="22006" xr:uid="{BD5EEA32-94B6-40D6-AAC2-B6DF07F4F347}"/>
    <cellStyle name="40% - Accent3 3 2 5 3 2" xfId="22007" xr:uid="{4439546D-DD72-49C7-A5D0-88CC6B79DF4F}"/>
    <cellStyle name="40% - Accent3 3 2 5 3 2 2" xfId="22008" xr:uid="{F3239C86-48D5-4A16-8598-1B4EBB08ECCC}"/>
    <cellStyle name="40% - Accent3 3 2 5 3 3" xfId="22009" xr:uid="{D7943F7F-D077-4209-AF84-F241B84206FC}"/>
    <cellStyle name="40% - Accent3 3 2 5 4" xfId="22010" xr:uid="{1146CE91-CE5E-4584-A3FD-57EF999CE0EA}"/>
    <cellStyle name="40% - Accent3 3 2 5 4 2" xfId="22011" xr:uid="{34A431EF-03E6-4682-AC21-1E68E596E371}"/>
    <cellStyle name="40% - Accent3 3 2 5 5" xfId="22012" xr:uid="{359F5F69-0132-41E3-A04A-A442FE4E9CC0}"/>
    <cellStyle name="40% - Accent3 3 2 5 5 2" xfId="22013" xr:uid="{6BD2057C-6BF0-423C-A339-7410DD714BC3}"/>
    <cellStyle name="40% - Accent3 3 2 5 6" xfId="22014" xr:uid="{BB814157-C4AC-4C1B-AC01-03D317653DC0}"/>
    <cellStyle name="40% - Accent3 3 2 5 7" xfId="22015" xr:uid="{10CE8941-400B-4FE9-A08D-54E85CAF3646}"/>
    <cellStyle name="40% - Accent3 3 2 6" xfId="22016" xr:uid="{A628CAC7-715D-4339-B3D5-67DD7A8BE5A2}"/>
    <cellStyle name="40% - Accent3 3 2 6 2" xfId="22017" xr:uid="{27679C11-BA95-49A1-937E-B8C531A4E34E}"/>
    <cellStyle name="40% - Accent3 3 2 6 2 2" xfId="22018" xr:uid="{06D4F247-BA2C-4002-8544-FADEF08332CA}"/>
    <cellStyle name="40% - Accent3 3 2 6 2 2 2" xfId="22019" xr:uid="{FF221213-C792-4A12-8885-233D671CA6FF}"/>
    <cellStyle name="40% - Accent3 3 2 6 2 2 2 2" xfId="22020" xr:uid="{82AA5165-60C9-4607-B139-57750829424C}"/>
    <cellStyle name="40% - Accent3 3 2 6 2 2 3" xfId="22021" xr:uid="{55F42E29-203C-48EA-B20D-EFBC36F1E29B}"/>
    <cellStyle name="40% - Accent3 3 2 6 2 3" xfId="22022" xr:uid="{5C321124-BB15-4B8A-8565-1DB70BE536C4}"/>
    <cellStyle name="40% - Accent3 3 2 6 2 3 2" xfId="22023" xr:uid="{5A2D5ECB-0194-4289-99BE-6602A76A8577}"/>
    <cellStyle name="40% - Accent3 3 2 6 2 4" xfId="22024" xr:uid="{3DED8A8E-C42B-4EF9-9D94-E9697392D0E7}"/>
    <cellStyle name="40% - Accent3 3 2 6 3" xfId="22025" xr:uid="{AAE3598B-E99E-4D62-B69B-BCDF060378D7}"/>
    <cellStyle name="40% - Accent3 3 2 6 3 2" xfId="22026" xr:uid="{CBDBBF83-1C7B-47B2-915C-89A3BDFE84E8}"/>
    <cellStyle name="40% - Accent3 3 2 6 3 2 2" xfId="22027" xr:uid="{062907EF-9C24-4F78-A169-4A0917C09542}"/>
    <cellStyle name="40% - Accent3 3 2 6 3 3" xfId="22028" xr:uid="{01BE650D-7D15-4BA8-9D4E-176FFB1C3AF4}"/>
    <cellStyle name="40% - Accent3 3 2 6 4" xfId="22029" xr:uid="{B1874A08-1E4B-4457-8C3E-FF5959752564}"/>
    <cellStyle name="40% - Accent3 3 2 6 4 2" xfId="22030" xr:uid="{97F1D7EB-512B-43DD-AB07-7B57CA952BEE}"/>
    <cellStyle name="40% - Accent3 3 2 6 5" xfId="22031" xr:uid="{A290E57C-AD9F-4FC7-9878-A2BD8E9615ED}"/>
    <cellStyle name="40% - Accent3 3 2 7" xfId="22032" xr:uid="{8F811249-FEEF-457B-8970-D33DA065923C}"/>
    <cellStyle name="40% - Accent3 3 2 7 2" xfId="22033" xr:uid="{C5F336A6-2C91-4239-87D4-B9A81F867777}"/>
    <cellStyle name="40% - Accent3 3 2 7 2 2" xfId="22034" xr:uid="{13CF58B8-2393-45AE-BEA6-79CE0318A2DE}"/>
    <cellStyle name="40% - Accent3 3 2 7 2 2 2" xfId="22035" xr:uid="{1B1ABA4E-36BE-4BF4-BC35-9A2088CF0EF6}"/>
    <cellStyle name="40% - Accent3 3 2 7 2 2 2 2" xfId="22036" xr:uid="{3AE27C9C-0C54-4B64-B946-6E93D27E59A2}"/>
    <cellStyle name="40% - Accent3 3 2 7 2 2 3" xfId="22037" xr:uid="{0D697AD4-556F-4E8B-9D4B-1897707A2BD7}"/>
    <cellStyle name="40% - Accent3 3 2 7 2 3" xfId="22038" xr:uid="{499928F0-F970-42AF-9559-E37776610846}"/>
    <cellStyle name="40% - Accent3 3 2 7 2 3 2" xfId="22039" xr:uid="{AE037005-232D-4693-9E7E-C1082D53A7DC}"/>
    <cellStyle name="40% - Accent3 3 2 7 2 4" xfId="22040" xr:uid="{0ABD9F3C-1690-4383-8699-6F135B0B0556}"/>
    <cellStyle name="40% - Accent3 3 2 7 3" xfId="22041" xr:uid="{3E1FA641-FC0A-4726-A0CB-898387322F23}"/>
    <cellStyle name="40% - Accent3 3 2 7 3 2" xfId="22042" xr:uid="{5A323EF0-EF9F-4A2E-8A0B-38098307CCE0}"/>
    <cellStyle name="40% - Accent3 3 2 7 3 2 2" xfId="22043" xr:uid="{B7F46DCC-C4AF-4F0A-B886-5A41EA5E9898}"/>
    <cellStyle name="40% - Accent3 3 2 7 3 3" xfId="22044" xr:uid="{34B90C58-4B88-432B-B059-AA0317DB4357}"/>
    <cellStyle name="40% - Accent3 3 2 7 4" xfId="22045" xr:uid="{6295EFD1-48CD-4552-B34C-0A8141E6FF25}"/>
    <cellStyle name="40% - Accent3 3 2 7 4 2" xfId="22046" xr:uid="{3ACB0E1E-4440-46E8-8264-484C6B2F966A}"/>
    <cellStyle name="40% - Accent3 3 2 7 5" xfId="22047" xr:uid="{0A97280E-4723-4B51-AE3D-66F44E674608}"/>
    <cellStyle name="40% - Accent3 3 2 8" xfId="22048" xr:uid="{52C343D6-1231-4C45-BEAB-7E51CE6B839B}"/>
    <cellStyle name="40% - Accent3 3 2 8 2" xfId="22049" xr:uid="{A0631851-F453-446A-9778-6E2D168E4A90}"/>
    <cellStyle name="40% - Accent3 3 2 8 2 2" xfId="22050" xr:uid="{868FCC6F-B5D8-43A1-9FA3-3EA045838D60}"/>
    <cellStyle name="40% - Accent3 3 2 8 2 2 2" xfId="22051" xr:uid="{58FDB9C8-9CE8-470E-A3AD-1915F44B92A1}"/>
    <cellStyle name="40% - Accent3 3 2 8 2 2 2 2" xfId="22052" xr:uid="{91A92E7C-0FAD-4844-A11B-92F767A74FB6}"/>
    <cellStyle name="40% - Accent3 3 2 8 2 2 3" xfId="22053" xr:uid="{7E010D97-A56F-4ED6-929A-0C10895FDB0F}"/>
    <cellStyle name="40% - Accent3 3 2 8 2 3" xfId="22054" xr:uid="{17F7DAE8-C06C-4453-B782-F1E46735C4B2}"/>
    <cellStyle name="40% - Accent3 3 2 8 2 3 2" xfId="22055" xr:uid="{7111C689-F31F-4332-A7DC-D7172F580969}"/>
    <cellStyle name="40% - Accent3 3 2 8 2 4" xfId="22056" xr:uid="{03BCEA28-3768-4D8D-AC44-148998517E45}"/>
    <cellStyle name="40% - Accent3 3 2 8 3" xfId="22057" xr:uid="{F01205D6-EF05-460E-B9C0-C1A56A33B3BB}"/>
    <cellStyle name="40% - Accent3 3 2 8 3 2" xfId="22058" xr:uid="{56DD0CB2-C1E3-4F90-9E08-B87AF5A100E9}"/>
    <cellStyle name="40% - Accent3 3 2 8 3 2 2" xfId="22059" xr:uid="{F69C145E-14BE-495E-8B60-6EFC4D0515E5}"/>
    <cellStyle name="40% - Accent3 3 2 8 3 3" xfId="22060" xr:uid="{32E68AC1-0CE6-41F4-9053-28E079721995}"/>
    <cellStyle name="40% - Accent3 3 2 8 4" xfId="22061" xr:uid="{8E429401-33A3-4A13-94D8-1FEA115B426C}"/>
    <cellStyle name="40% - Accent3 3 2 8 4 2" xfId="22062" xr:uid="{0C9F3D14-9692-461C-8F03-9B1BA89167BD}"/>
    <cellStyle name="40% - Accent3 3 2 8 5" xfId="22063" xr:uid="{66F88E6A-3146-4DE6-8B00-D7E7495203D8}"/>
    <cellStyle name="40% - Accent3 3 2 9" xfId="22064" xr:uid="{9427BA8F-1846-4D14-A102-1297FD44BFAC}"/>
    <cellStyle name="40% - Accent3 3 2 9 2" xfId="22065" xr:uid="{C18E1192-1387-408E-9F5E-8E24A24D335F}"/>
    <cellStyle name="40% - Accent3 3 2 9 2 2" xfId="22066" xr:uid="{967FA736-DF48-492E-9879-B52AD59B8BC0}"/>
    <cellStyle name="40% - Accent3 3 2 9 2 2 2" xfId="22067" xr:uid="{FBED9182-7F73-49CF-B5AF-32F81A170986}"/>
    <cellStyle name="40% - Accent3 3 2 9 2 2 2 2" xfId="22068" xr:uid="{8A50EDC4-840D-423A-B6E3-3A178564BFBB}"/>
    <cellStyle name="40% - Accent3 3 2 9 2 2 3" xfId="22069" xr:uid="{89738502-7F70-4017-B9BD-D20EF859482D}"/>
    <cellStyle name="40% - Accent3 3 2 9 2 3" xfId="22070" xr:uid="{A220EBBD-BF3B-43E0-B477-6074E41A0530}"/>
    <cellStyle name="40% - Accent3 3 2 9 2 3 2" xfId="22071" xr:uid="{69A93046-9EC8-4B31-8B89-A5F23ED6F614}"/>
    <cellStyle name="40% - Accent3 3 2 9 2 4" xfId="22072" xr:uid="{A1560858-73DC-4906-9C0E-DE9E50D036BB}"/>
    <cellStyle name="40% - Accent3 3 2 9 3" xfId="22073" xr:uid="{78832B4D-B784-47C0-A90B-7AE217E07781}"/>
    <cellStyle name="40% - Accent3 3 2 9 3 2" xfId="22074" xr:uid="{1589FFEC-9D41-46F2-833E-40959094F925}"/>
    <cellStyle name="40% - Accent3 3 2 9 3 2 2" xfId="22075" xr:uid="{26FF13C1-972F-4762-9370-AA734480AEC9}"/>
    <cellStyle name="40% - Accent3 3 2 9 3 3" xfId="22076" xr:uid="{DC5B7154-DD92-424C-9870-DB5288E48003}"/>
    <cellStyle name="40% - Accent3 3 2 9 4" xfId="22077" xr:uid="{510AA2DE-8A41-474B-8D6C-588832598967}"/>
    <cellStyle name="40% - Accent3 3 2 9 4 2" xfId="22078" xr:uid="{4A7901D6-63F2-43A3-BB55-CD8F659CE04C}"/>
    <cellStyle name="40% - Accent3 3 2 9 5" xfId="22079" xr:uid="{80035EE0-5A63-49EA-814B-F7DCEB5BF2C4}"/>
    <cellStyle name="40% - Accent3 3 2_Asset Register (new)" xfId="22080" xr:uid="{ABBC03D1-E8BD-41E2-B3BD-EA1EACB79D59}"/>
    <cellStyle name="40% - Accent3 3 3" xfId="22081" xr:uid="{B6862A41-BE3F-47E6-9EA4-1946E54082B0}"/>
    <cellStyle name="40% - Accent3 3 3 10" xfId="22082" xr:uid="{2BC17ABE-E3E2-499A-9FCB-8189F16714F1}"/>
    <cellStyle name="40% - Accent3 3 3 10 2" xfId="22083" xr:uid="{06062F68-0404-4341-88E8-CA696999585E}"/>
    <cellStyle name="40% - Accent3 3 3 11" xfId="22084" xr:uid="{5C7008A0-15F3-4086-8C68-53790D86E223}"/>
    <cellStyle name="40% - Accent3 3 3 11 2" xfId="22085" xr:uid="{763D6431-3ECB-4B94-B597-FDEBDDB9DEB1}"/>
    <cellStyle name="40% - Accent3 3 3 12" xfId="22086" xr:uid="{B7CA2614-FB8E-4E74-9445-64A5DEE3247B}"/>
    <cellStyle name="40% - Accent3 3 3 13" xfId="22087" xr:uid="{EA2BB709-5484-4ED2-914F-E634CB52F28D}"/>
    <cellStyle name="40% - Accent3 3 3 2" xfId="22088" xr:uid="{83B6E928-75E7-4F22-853F-591DFE0A9FB1}"/>
    <cellStyle name="40% - Accent3 3 3 2 2" xfId="22089" xr:uid="{DB0F7219-FF18-4C24-98D8-6E6885913E01}"/>
    <cellStyle name="40% - Accent3 3 3 2 2 2" xfId="22090" xr:uid="{61005EB1-0FDD-4955-96C0-E5A692CAB9F7}"/>
    <cellStyle name="40% - Accent3 3 3 2 2 2 2" xfId="22091" xr:uid="{6491E0FC-9813-4E1D-B76A-A4A7CCF19E81}"/>
    <cellStyle name="40% - Accent3 3 3 2 2 2 2 2" xfId="22092" xr:uid="{C4D306F0-F05F-4EED-8BDE-8F8771F56E13}"/>
    <cellStyle name="40% - Accent3 3 3 2 2 2 2 2 2" xfId="22093" xr:uid="{DC95EC57-D56C-4950-B0C2-C53259CA232A}"/>
    <cellStyle name="40% - Accent3 3 3 2 2 2 2 3" xfId="22094" xr:uid="{22C7C196-8FAE-4E9C-866B-1039873E1C2F}"/>
    <cellStyle name="40% - Accent3 3 3 2 2 2 3" xfId="22095" xr:uid="{7FBA33A8-FDB1-4B91-968F-63375E72B2FD}"/>
    <cellStyle name="40% - Accent3 3 3 2 2 2 3 2" xfId="22096" xr:uid="{E846666F-B5E6-4EC1-AAC2-7435F5C74076}"/>
    <cellStyle name="40% - Accent3 3 3 2 2 2 4" xfId="22097" xr:uid="{B9A25C2F-A5BE-4EBC-BE2F-B7A6039830AE}"/>
    <cellStyle name="40% - Accent3 3 3 2 2 2 4 2" xfId="22098" xr:uid="{C9E521E4-F2D0-445D-87C4-838B47B4278B}"/>
    <cellStyle name="40% - Accent3 3 3 2 2 2 5" xfId="22099" xr:uid="{0EC6B03F-48F4-4061-ADD5-2340873AE917}"/>
    <cellStyle name="40% - Accent3 3 3 2 2 2 6" xfId="22100" xr:uid="{0E294F27-52DF-414B-9EB2-67529035D564}"/>
    <cellStyle name="40% - Accent3 3 3 2 2 3" xfId="22101" xr:uid="{AE4260E0-3E6B-4A56-A7AB-BA1675FB8DA8}"/>
    <cellStyle name="40% - Accent3 3 3 2 2 3 2" xfId="22102" xr:uid="{87188AEC-9AA2-4206-95B9-69A328CC20F3}"/>
    <cellStyle name="40% - Accent3 3 3 2 2 3 2 2" xfId="22103" xr:uid="{ADFBFEA9-2EEA-457C-BC8C-3F799DC95237}"/>
    <cellStyle name="40% - Accent3 3 3 2 2 3 3" xfId="22104" xr:uid="{63DD8766-38FD-44C3-8AC1-6A2AB4111EDF}"/>
    <cellStyle name="40% - Accent3 3 3 2 2 4" xfId="22105" xr:uid="{77DF7FF9-5B94-4B81-86CF-C51FC243D5B5}"/>
    <cellStyle name="40% - Accent3 3 3 2 2 4 2" xfId="22106" xr:uid="{F6872305-297D-4AD3-A42D-A7608CD9E5CF}"/>
    <cellStyle name="40% - Accent3 3 3 2 2 5" xfId="22107" xr:uid="{FAEBEDA8-F069-496E-946B-F7FD4D127F23}"/>
    <cellStyle name="40% - Accent3 3 3 2 2 5 2" xfId="22108" xr:uid="{DBE69D91-1D92-4698-BD7E-F6320056CF5D}"/>
    <cellStyle name="40% - Accent3 3 3 2 2 6" xfId="22109" xr:uid="{13979061-538C-4FA7-9915-9B828EBED29E}"/>
    <cellStyle name="40% - Accent3 3 3 2 2 7" xfId="22110" xr:uid="{1AB5BEA9-3B5A-4198-980B-4CAF3BFB40AD}"/>
    <cellStyle name="40% - Accent3 3 3 2 3" xfId="22111" xr:uid="{83A1EC4B-2203-405C-A776-73F8DBC05679}"/>
    <cellStyle name="40% - Accent3 3 3 2 3 2" xfId="22112" xr:uid="{B3D224FE-AE1B-4F43-B676-CB4DECCF43AB}"/>
    <cellStyle name="40% - Accent3 3 3 2 3 2 2" xfId="22113" xr:uid="{5C5B4C6C-C175-4DF4-8407-77F3AC41AD3F}"/>
    <cellStyle name="40% - Accent3 3 3 2 3 2 2 2" xfId="22114" xr:uid="{D11F5C35-4392-46D7-89B5-A5651D748CF7}"/>
    <cellStyle name="40% - Accent3 3 3 2 3 2 2 2 2" xfId="22115" xr:uid="{BFE0F474-97DE-4D3C-9E38-F08ACEF874D1}"/>
    <cellStyle name="40% - Accent3 3 3 2 3 2 2 3" xfId="22116" xr:uid="{EC5C32B2-4B5D-4F2F-9D49-B26375FB897C}"/>
    <cellStyle name="40% - Accent3 3 3 2 3 2 3" xfId="22117" xr:uid="{7D72A1E4-D0B8-4F4A-90BF-D843327874D2}"/>
    <cellStyle name="40% - Accent3 3 3 2 3 2 3 2" xfId="22118" xr:uid="{10A94F0D-F756-4725-8654-8DE1449AD897}"/>
    <cellStyle name="40% - Accent3 3 3 2 3 2 4" xfId="22119" xr:uid="{E11DF179-6B3D-4DB9-8E0F-896D03E7EAAD}"/>
    <cellStyle name="40% - Accent3 3 3 2 3 3" xfId="22120" xr:uid="{5E241044-108C-48CE-B36B-F0167740663B}"/>
    <cellStyle name="40% - Accent3 3 3 2 3 3 2" xfId="22121" xr:uid="{40368F1D-B47C-4676-AEC8-CC747F5ABD09}"/>
    <cellStyle name="40% - Accent3 3 3 2 3 3 2 2" xfId="22122" xr:uid="{56889CC6-8211-4839-8737-873088BBD5DC}"/>
    <cellStyle name="40% - Accent3 3 3 2 3 3 3" xfId="22123" xr:uid="{6A887827-88C4-4345-ADEA-5C924123B5D1}"/>
    <cellStyle name="40% - Accent3 3 3 2 3 4" xfId="22124" xr:uid="{289D681C-4B99-481B-9B09-43D4DB342230}"/>
    <cellStyle name="40% - Accent3 3 3 2 3 4 2" xfId="22125" xr:uid="{BFFB3E72-8473-423C-A66E-2EC40019475A}"/>
    <cellStyle name="40% - Accent3 3 3 2 3 5" xfId="22126" xr:uid="{4865904F-4421-40EC-A28E-8448D4CB911B}"/>
    <cellStyle name="40% - Accent3 3 3 2 3 5 2" xfId="22127" xr:uid="{3C28B6CD-BE41-40CA-994F-8227427B7A32}"/>
    <cellStyle name="40% - Accent3 3 3 2 3 6" xfId="22128" xr:uid="{E368B27E-3D90-48AC-A20F-A389BC19C4FE}"/>
    <cellStyle name="40% - Accent3 3 3 2 3 7" xfId="22129" xr:uid="{C7FC9EBB-2418-43FD-8B28-39128807B436}"/>
    <cellStyle name="40% - Accent3 3 3 2 4" xfId="22130" xr:uid="{15F1E4AB-98A7-49FE-8928-8019023344DF}"/>
    <cellStyle name="40% - Accent3 3 3 2 4 2" xfId="22131" xr:uid="{BE566529-DC0A-4858-8EC0-A01B7458E3A0}"/>
    <cellStyle name="40% - Accent3 3 3 2 4 2 2" xfId="22132" xr:uid="{FA552EAE-E332-4EC4-95BC-2EB276F80713}"/>
    <cellStyle name="40% - Accent3 3 3 2 4 2 2 2" xfId="22133" xr:uid="{29B8FFEE-ED6D-4F37-B43D-1FA782D39050}"/>
    <cellStyle name="40% - Accent3 3 3 2 4 2 3" xfId="22134" xr:uid="{03322ADF-DAF5-406E-81D1-B174A7CD6716}"/>
    <cellStyle name="40% - Accent3 3 3 2 4 3" xfId="22135" xr:uid="{AD17144A-6D0C-4E89-A1FE-27274B5AEC19}"/>
    <cellStyle name="40% - Accent3 3 3 2 4 3 2" xfId="22136" xr:uid="{270E9602-9C36-4F56-8AFA-61CD239D88CB}"/>
    <cellStyle name="40% - Accent3 3 3 2 4 4" xfId="22137" xr:uid="{0B7217E2-0724-45AB-BBA3-8A86338CB3F5}"/>
    <cellStyle name="40% - Accent3 3 3 2 5" xfId="22138" xr:uid="{33AA0048-1EB0-4479-BFB1-68D0BA7CCEA2}"/>
    <cellStyle name="40% - Accent3 3 3 2 5 2" xfId="22139" xr:uid="{D74F221C-0F3F-437C-8EA2-2E0F26A6E524}"/>
    <cellStyle name="40% - Accent3 3 3 2 5 2 2" xfId="22140" xr:uid="{F27560C1-6FF2-478E-A6BB-42D8CF13E4D9}"/>
    <cellStyle name="40% - Accent3 3 3 2 5 3" xfId="22141" xr:uid="{D826B147-21A7-4053-AA3E-74CACF3E7DEE}"/>
    <cellStyle name="40% - Accent3 3 3 2 6" xfId="22142" xr:uid="{A4FC345A-F76D-4BD8-B4A3-0DAC2A5FCA02}"/>
    <cellStyle name="40% - Accent3 3 3 2 6 2" xfId="22143" xr:uid="{212F5BE1-0192-4C59-9FC9-5E0209D2523B}"/>
    <cellStyle name="40% - Accent3 3 3 2 7" xfId="22144" xr:uid="{FF0F3A88-2A58-4951-90A8-FBBF15185A0E}"/>
    <cellStyle name="40% - Accent3 3 3 2 7 2" xfId="22145" xr:uid="{16C5454A-820C-4F95-AC7A-1CC8906CA13B}"/>
    <cellStyle name="40% - Accent3 3 3 2 8" xfId="22146" xr:uid="{630F6564-7FBA-4550-9553-D69C4E37F930}"/>
    <cellStyle name="40% - Accent3 3 3 2 9" xfId="22147" xr:uid="{002CD84B-4F17-4751-B917-75457DA957AE}"/>
    <cellStyle name="40% - Accent3 3 3 3" xfId="22148" xr:uid="{A7DF2EB6-85E0-469D-B870-6D4654AE163F}"/>
    <cellStyle name="40% - Accent3 3 3 3 2" xfId="22149" xr:uid="{D43F9742-0253-4CDB-9FF9-E7A8449D9165}"/>
    <cellStyle name="40% - Accent3 3 3 3 2 2" xfId="22150" xr:uid="{40361794-67F6-4B9F-893A-F3A7AAAAC988}"/>
    <cellStyle name="40% - Accent3 3 3 3 2 2 2" xfId="22151" xr:uid="{3D6E84DD-6382-422A-82E4-A0CB48F3EC25}"/>
    <cellStyle name="40% - Accent3 3 3 3 2 2 2 2" xfId="22152" xr:uid="{74F42C36-881E-42F8-9335-78F49B4A701B}"/>
    <cellStyle name="40% - Accent3 3 3 3 2 2 2 2 2" xfId="22153" xr:uid="{0E78C3DC-5252-4668-9659-2388DBFC7A06}"/>
    <cellStyle name="40% - Accent3 3 3 3 2 2 2 3" xfId="22154" xr:uid="{304617F7-9BF5-4898-BFBB-607999682684}"/>
    <cellStyle name="40% - Accent3 3 3 3 2 2 3" xfId="22155" xr:uid="{F726B99C-35EE-42CE-8B81-B3BF01ECB107}"/>
    <cellStyle name="40% - Accent3 3 3 3 2 2 3 2" xfId="22156" xr:uid="{069B6BA6-70BC-48D9-A0F5-4B7E02098153}"/>
    <cellStyle name="40% - Accent3 3 3 3 2 2 4" xfId="22157" xr:uid="{FBF3635A-0121-4782-A933-11537F3AA6AA}"/>
    <cellStyle name="40% - Accent3 3 3 3 2 3" xfId="22158" xr:uid="{9001B247-D3B9-437C-BBA4-40A63559646B}"/>
    <cellStyle name="40% - Accent3 3 3 3 2 3 2" xfId="22159" xr:uid="{84579F36-0A72-4979-ABF4-4E5193EE2FE3}"/>
    <cellStyle name="40% - Accent3 3 3 3 2 3 2 2" xfId="22160" xr:uid="{B3AD42D8-B21C-4CED-82E7-2188FEE00A18}"/>
    <cellStyle name="40% - Accent3 3 3 3 2 3 3" xfId="22161" xr:uid="{0762DA1A-CE2D-474E-85F5-D17BAC79B9D0}"/>
    <cellStyle name="40% - Accent3 3 3 3 2 4" xfId="22162" xr:uid="{F52D7E9E-D826-4E20-B8BC-020C28E367FA}"/>
    <cellStyle name="40% - Accent3 3 3 3 2 4 2" xfId="22163" xr:uid="{D55AE177-7EDC-4B5C-B0AC-489EB6B0D94E}"/>
    <cellStyle name="40% - Accent3 3 3 3 2 5" xfId="22164" xr:uid="{FCA28EB7-C6CB-410B-93FC-AD29B5EB76BF}"/>
    <cellStyle name="40% - Accent3 3 3 3 2 5 2" xfId="22165" xr:uid="{2760337C-0E54-4979-B840-19AE75026D80}"/>
    <cellStyle name="40% - Accent3 3 3 3 2 6" xfId="22166" xr:uid="{3DA52CB2-D027-4E7D-B4E7-07000CDC2B2F}"/>
    <cellStyle name="40% - Accent3 3 3 3 2 7" xfId="22167" xr:uid="{2A60CF2D-361F-4B8D-A847-1D515EB67677}"/>
    <cellStyle name="40% - Accent3 3 3 3 3" xfId="22168" xr:uid="{4085971F-3A71-4828-AEA4-1BEDA46FAED7}"/>
    <cellStyle name="40% - Accent3 3 3 3 3 2" xfId="22169" xr:uid="{B0A2268F-4C02-4D16-9BC3-1FFB626FCB78}"/>
    <cellStyle name="40% - Accent3 3 3 3 3 2 2" xfId="22170" xr:uid="{852DD4BF-545C-45CC-87A3-59421A966F47}"/>
    <cellStyle name="40% - Accent3 3 3 3 3 2 2 2" xfId="22171" xr:uid="{DCDB04AF-8B37-4789-BFCF-548E11B2126A}"/>
    <cellStyle name="40% - Accent3 3 3 3 3 2 2 2 2" xfId="22172" xr:uid="{01BDC68A-202A-473C-A163-A2799BB4C3E0}"/>
    <cellStyle name="40% - Accent3 3 3 3 3 2 2 3" xfId="22173" xr:uid="{5B38F198-2525-40FF-9B2F-46568E78361A}"/>
    <cellStyle name="40% - Accent3 3 3 3 3 2 3" xfId="22174" xr:uid="{3418D09A-9FDD-4861-BA5E-ADAB5786D8FE}"/>
    <cellStyle name="40% - Accent3 3 3 3 3 2 3 2" xfId="22175" xr:uid="{87F81E1C-F3C3-4FC4-A0ED-1687B1F49E0D}"/>
    <cellStyle name="40% - Accent3 3 3 3 3 2 4" xfId="22176" xr:uid="{A71098AA-FA92-45F3-B890-7A6894E0A553}"/>
    <cellStyle name="40% - Accent3 3 3 3 3 3" xfId="22177" xr:uid="{6E0B9450-E094-4145-B831-32A44093AF62}"/>
    <cellStyle name="40% - Accent3 3 3 3 3 3 2" xfId="22178" xr:uid="{B357EB52-26BE-434C-8497-02D24D9A0D2F}"/>
    <cellStyle name="40% - Accent3 3 3 3 3 3 2 2" xfId="22179" xr:uid="{1C362BE1-1081-4F53-913C-14799499B6BC}"/>
    <cellStyle name="40% - Accent3 3 3 3 3 3 3" xfId="22180" xr:uid="{ED3D4D83-5612-4B72-97B2-8A38AC635DAD}"/>
    <cellStyle name="40% - Accent3 3 3 3 3 4" xfId="22181" xr:uid="{D6B6AEDE-C430-4D6D-880A-0B11C6F950BB}"/>
    <cellStyle name="40% - Accent3 3 3 3 3 4 2" xfId="22182" xr:uid="{EC6BE58C-3800-4211-B4AD-A843E5C48FDD}"/>
    <cellStyle name="40% - Accent3 3 3 3 3 5" xfId="22183" xr:uid="{0DE1B904-52A0-49EC-BCC8-848DDFAD9E66}"/>
    <cellStyle name="40% - Accent3 3 3 3 4" xfId="22184" xr:uid="{BC9505C0-20D5-44C0-B617-AAAF2E0690B1}"/>
    <cellStyle name="40% - Accent3 3 3 3 4 2" xfId="22185" xr:uid="{EBF7D88F-0A46-418E-94A5-B9B89865296B}"/>
    <cellStyle name="40% - Accent3 3 3 3 4 2 2" xfId="22186" xr:uid="{1978D814-6E05-433B-92E1-1907BAD844CA}"/>
    <cellStyle name="40% - Accent3 3 3 3 4 2 2 2" xfId="22187" xr:uid="{5BA4E1AE-ED7B-481A-B9E4-00F7DA2C59CE}"/>
    <cellStyle name="40% - Accent3 3 3 3 4 2 3" xfId="22188" xr:uid="{02D6E506-8105-4FF9-B509-5459BA5F0804}"/>
    <cellStyle name="40% - Accent3 3 3 3 4 3" xfId="22189" xr:uid="{2339ACF6-51A9-42CD-8361-CD2450C7A493}"/>
    <cellStyle name="40% - Accent3 3 3 3 4 3 2" xfId="22190" xr:uid="{77ECB464-2E4A-4C5B-92BF-B6B0AB0CE709}"/>
    <cellStyle name="40% - Accent3 3 3 3 4 4" xfId="22191" xr:uid="{6A0BDF3E-E54F-442B-93CF-0FD39088AC17}"/>
    <cellStyle name="40% - Accent3 3 3 3 5" xfId="22192" xr:uid="{D69DD3AA-658E-491F-AEB7-905E09408350}"/>
    <cellStyle name="40% - Accent3 3 3 3 5 2" xfId="22193" xr:uid="{D25C86E6-F5EB-4F3E-BCEA-FD86A0AF803A}"/>
    <cellStyle name="40% - Accent3 3 3 3 5 2 2" xfId="22194" xr:uid="{FAC852A5-E596-47C1-82A9-375873CF16F6}"/>
    <cellStyle name="40% - Accent3 3 3 3 5 3" xfId="22195" xr:uid="{D3D216D6-CC35-46DC-9F5B-9EFCA7EB2874}"/>
    <cellStyle name="40% - Accent3 3 3 3 6" xfId="22196" xr:uid="{E29C41BC-B971-49DB-A431-F40FA39BD8EC}"/>
    <cellStyle name="40% - Accent3 3 3 3 6 2" xfId="22197" xr:uid="{5027B884-7CB8-41F6-9C23-D29913E69E37}"/>
    <cellStyle name="40% - Accent3 3 3 3 7" xfId="22198" xr:uid="{D1A881A1-BCA4-48E3-9363-E8A494EAEC5E}"/>
    <cellStyle name="40% - Accent3 3 3 3 7 2" xfId="22199" xr:uid="{F4A5F702-86C0-416D-84DB-3ADBDCAFE697}"/>
    <cellStyle name="40% - Accent3 3 3 3 8" xfId="22200" xr:uid="{6BC54C03-E475-4A34-B771-A8284CCD59FB}"/>
    <cellStyle name="40% - Accent3 3 3 3 9" xfId="22201" xr:uid="{A1192D1B-4AEC-41FE-A436-718F00F72660}"/>
    <cellStyle name="40% - Accent3 3 3 4" xfId="22202" xr:uid="{5AA80C20-7E26-42C9-8678-C71803BD89B2}"/>
    <cellStyle name="40% - Accent3 3 3 4 2" xfId="22203" xr:uid="{925F1F70-32ED-47EB-ABFE-52B7F6C25510}"/>
    <cellStyle name="40% - Accent3 3 3 4 2 2" xfId="22204" xr:uid="{FBBCC67A-EE42-47FB-80BC-DB660108EFB4}"/>
    <cellStyle name="40% - Accent3 3 3 4 2 2 2" xfId="22205" xr:uid="{6B8A0A3A-9334-4AF6-82A9-466227E107DD}"/>
    <cellStyle name="40% - Accent3 3 3 4 2 2 2 2" xfId="22206" xr:uid="{BFE8D134-65CB-4CB8-971B-9A435BB0AE74}"/>
    <cellStyle name="40% - Accent3 3 3 4 2 2 3" xfId="22207" xr:uid="{8193DF54-74EA-4671-9681-58D742416211}"/>
    <cellStyle name="40% - Accent3 3 3 4 2 3" xfId="22208" xr:uid="{9346D9E5-8FFC-435B-8092-E16A43451D7E}"/>
    <cellStyle name="40% - Accent3 3 3 4 2 3 2" xfId="22209" xr:uid="{D598E08B-F607-4E0D-AD70-8CF2A84616E5}"/>
    <cellStyle name="40% - Accent3 3 3 4 2 4" xfId="22210" xr:uid="{AFBA7ED2-9487-42C5-854B-D722BDA45890}"/>
    <cellStyle name="40% - Accent3 3 3 4 3" xfId="22211" xr:uid="{673F03B7-3A00-44B4-BE00-1B820F44C314}"/>
    <cellStyle name="40% - Accent3 3 3 4 3 2" xfId="22212" xr:uid="{658C2141-46D6-4E62-999E-75A558A31582}"/>
    <cellStyle name="40% - Accent3 3 3 4 3 2 2" xfId="22213" xr:uid="{947B10C1-B13A-4CDF-83C0-DC1877482F8A}"/>
    <cellStyle name="40% - Accent3 3 3 4 3 3" xfId="22214" xr:uid="{8AFD58E6-96F3-4681-AEE2-5B6CBFC2C1ED}"/>
    <cellStyle name="40% - Accent3 3 3 4 4" xfId="22215" xr:uid="{E313B2CA-E6A9-4DA2-8DD4-593751327B34}"/>
    <cellStyle name="40% - Accent3 3 3 4 4 2" xfId="22216" xr:uid="{BDFD5E67-1E13-4A6A-9249-86871464C0C3}"/>
    <cellStyle name="40% - Accent3 3 3 4 5" xfId="22217" xr:uid="{20060EEA-A834-44E0-B81F-841AA10D1941}"/>
    <cellStyle name="40% - Accent3 3 3 4 5 2" xfId="22218" xr:uid="{63883CCC-82FA-4195-A155-9DF64BC4ED9B}"/>
    <cellStyle name="40% - Accent3 3 3 4 6" xfId="22219" xr:uid="{A34D3E52-D70E-487A-A268-129088980D1A}"/>
    <cellStyle name="40% - Accent3 3 3 4 7" xfId="22220" xr:uid="{CAA285EE-B24F-46B0-A163-4516CD6474E1}"/>
    <cellStyle name="40% - Accent3 3 3 5" xfId="22221" xr:uid="{33C9A796-C919-4C3C-BFC4-523A204429C3}"/>
    <cellStyle name="40% - Accent3 3 3 5 2" xfId="22222" xr:uid="{35C92AB7-4CDC-4968-89C8-2D1EE218D475}"/>
    <cellStyle name="40% - Accent3 3 3 5 2 2" xfId="22223" xr:uid="{53BB1928-6C20-4397-A289-15379C2507AD}"/>
    <cellStyle name="40% - Accent3 3 3 5 2 2 2" xfId="22224" xr:uid="{191970B2-654D-4346-8BC7-58C77E6460A5}"/>
    <cellStyle name="40% - Accent3 3 3 5 2 2 2 2" xfId="22225" xr:uid="{72EC5852-1B44-40DD-9798-29C89D599FE9}"/>
    <cellStyle name="40% - Accent3 3 3 5 2 2 3" xfId="22226" xr:uid="{06C5FE9E-B341-40B1-9275-326F99FA4D80}"/>
    <cellStyle name="40% - Accent3 3 3 5 2 3" xfId="22227" xr:uid="{8C11C289-FD92-42BF-BD2E-23C7C196B7D5}"/>
    <cellStyle name="40% - Accent3 3 3 5 2 3 2" xfId="22228" xr:uid="{579D4A6D-F268-4F00-829E-429A405B9F12}"/>
    <cellStyle name="40% - Accent3 3 3 5 2 4" xfId="22229" xr:uid="{1F5CDB7F-D0E1-4A24-92D4-C709544AE8BE}"/>
    <cellStyle name="40% - Accent3 3 3 5 3" xfId="22230" xr:uid="{1EC4D526-1010-43F1-8F7C-C4E2C08864D2}"/>
    <cellStyle name="40% - Accent3 3 3 5 3 2" xfId="22231" xr:uid="{0DE56F8A-890C-456A-9BAD-2A5424BA65C7}"/>
    <cellStyle name="40% - Accent3 3 3 5 3 2 2" xfId="22232" xr:uid="{0D49C4F4-E626-485F-9EEA-41AEF63E8BC4}"/>
    <cellStyle name="40% - Accent3 3 3 5 3 3" xfId="22233" xr:uid="{20C38732-9716-44C9-B305-63E9C0A9CE17}"/>
    <cellStyle name="40% - Accent3 3 3 5 4" xfId="22234" xr:uid="{1B05E5BE-E3C0-4DC7-8CBE-C71BB8E84867}"/>
    <cellStyle name="40% - Accent3 3 3 5 4 2" xfId="22235" xr:uid="{C508349A-2549-4D93-943C-F86582448F61}"/>
    <cellStyle name="40% - Accent3 3 3 5 5" xfId="22236" xr:uid="{47AD830C-C262-453C-97B5-484CE316B22B}"/>
    <cellStyle name="40% - Accent3 3 3 6" xfId="22237" xr:uid="{F0901642-F230-49AA-93C0-E9B90DE1F4BA}"/>
    <cellStyle name="40% - Accent3 3 3 6 2" xfId="22238" xr:uid="{BADEF875-751B-42D2-8BC0-A67EA44380BC}"/>
    <cellStyle name="40% - Accent3 3 3 6 2 2" xfId="22239" xr:uid="{2F943CF3-E8A2-4452-8730-85F84C03FD2F}"/>
    <cellStyle name="40% - Accent3 3 3 6 2 2 2" xfId="22240" xr:uid="{54D111AE-E923-47C2-935F-6A79688B8C1D}"/>
    <cellStyle name="40% - Accent3 3 3 6 2 2 2 2" xfId="22241" xr:uid="{A21BE7FC-450B-47EC-87E0-3445B41DA5C3}"/>
    <cellStyle name="40% - Accent3 3 3 6 2 2 3" xfId="22242" xr:uid="{BA81BD38-79C7-4F65-BAF9-74825ECCB494}"/>
    <cellStyle name="40% - Accent3 3 3 6 2 3" xfId="22243" xr:uid="{E1AB8BCC-F761-4D2B-83BF-F67E3093BA07}"/>
    <cellStyle name="40% - Accent3 3 3 6 2 3 2" xfId="22244" xr:uid="{4581E6D5-3868-4726-B546-0A4A3E33BEE6}"/>
    <cellStyle name="40% - Accent3 3 3 6 2 4" xfId="22245" xr:uid="{FBE58B13-B8E1-41E0-81F3-632314A09AB7}"/>
    <cellStyle name="40% - Accent3 3 3 6 3" xfId="22246" xr:uid="{B5193661-5F5C-4951-92C8-520107CA4D2C}"/>
    <cellStyle name="40% - Accent3 3 3 6 3 2" xfId="22247" xr:uid="{91BB509B-ABA1-41F2-8FD7-9B7C79721CAD}"/>
    <cellStyle name="40% - Accent3 3 3 6 3 2 2" xfId="22248" xr:uid="{2BCB9ADE-FB1D-434D-9638-8F6F335432AB}"/>
    <cellStyle name="40% - Accent3 3 3 6 3 3" xfId="22249" xr:uid="{30BB812A-DFBA-442E-88DC-C0049A62E216}"/>
    <cellStyle name="40% - Accent3 3 3 6 4" xfId="22250" xr:uid="{F131C205-2E8B-4A5C-BDBA-E9BA82581E6A}"/>
    <cellStyle name="40% - Accent3 3 3 6 4 2" xfId="22251" xr:uid="{C53EE212-7206-4716-ACC8-B58801511326}"/>
    <cellStyle name="40% - Accent3 3 3 6 5" xfId="22252" xr:uid="{FEA25CFF-8CC3-42D3-9250-84B973CC2F04}"/>
    <cellStyle name="40% - Accent3 3 3 7" xfId="22253" xr:uid="{66882DE1-AA56-4231-9813-084FD5577652}"/>
    <cellStyle name="40% - Accent3 3 3 7 2" xfId="22254" xr:uid="{059C3589-FBE0-428A-AE0D-CA46FAFDB43F}"/>
    <cellStyle name="40% - Accent3 3 3 7 2 2" xfId="22255" xr:uid="{92610972-B4F3-491E-8A96-02AB0C207AE6}"/>
    <cellStyle name="40% - Accent3 3 3 7 2 2 2" xfId="22256" xr:uid="{A0F9EDB9-30BA-460E-AA8E-E1F05E8C85A4}"/>
    <cellStyle name="40% - Accent3 3 3 7 2 2 2 2" xfId="22257" xr:uid="{7E7E998E-5B54-4D3E-ADD9-3497B2CDC03E}"/>
    <cellStyle name="40% - Accent3 3 3 7 2 2 3" xfId="22258" xr:uid="{6C61E8E5-7719-4716-AF82-9E066348E873}"/>
    <cellStyle name="40% - Accent3 3 3 7 2 3" xfId="22259" xr:uid="{C06A1ABF-6FF6-49C6-9B0A-F7441EFB3E1E}"/>
    <cellStyle name="40% - Accent3 3 3 7 2 3 2" xfId="22260" xr:uid="{8941BEBD-DFBC-45AB-98BB-474E69D08FF7}"/>
    <cellStyle name="40% - Accent3 3 3 7 2 4" xfId="22261" xr:uid="{B0122257-7199-48E2-B5F4-3D0DCBEB9279}"/>
    <cellStyle name="40% - Accent3 3 3 7 3" xfId="22262" xr:uid="{601A0642-C203-4BDA-9456-E01401638A81}"/>
    <cellStyle name="40% - Accent3 3 3 7 3 2" xfId="22263" xr:uid="{2BE9D7C6-6E61-400C-9B00-0B1B4C4D90DF}"/>
    <cellStyle name="40% - Accent3 3 3 7 3 2 2" xfId="22264" xr:uid="{06CBD503-9EA8-4EDB-BBEE-54F776C5EE6D}"/>
    <cellStyle name="40% - Accent3 3 3 7 3 3" xfId="22265" xr:uid="{AED97762-C312-4119-962F-711164E41A7F}"/>
    <cellStyle name="40% - Accent3 3 3 7 4" xfId="22266" xr:uid="{8A66CCFE-5D4A-4BE4-91A3-CEA5DC9641A4}"/>
    <cellStyle name="40% - Accent3 3 3 7 4 2" xfId="22267" xr:uid="{749700A1-6450-43CA-9656-976139E4C699}"/>
    <cellStyle name="40% - Accent3 3 3 7 5" xfId="22268" xr:uid="{B51C784C-7475-40F9-A4CF-F4D089279012}"/>
    <cellStyle name="40% - Accent3 3 3 8" xfId="22269" xr:uid="{984ECB8D-0F3B-4468-B852-E8F6F62F43D7}"/>
    <cellStyle name="40% - Accent3 3 3 8 2" xfId="22270" xr:uid="{2863509C-78D5-4245-8074-C7382005318F}"/>
    <cellStyle name="40% - Accent3 3 3 8 2 2" xfId="22271" xr:uid="{4F00A079-208B-4000-B9E2-172CC1C462FE}"/>
    <cellStyle name="40% - Accent3 3 3 8 2 2 2" xfId="22272" xr:uid="{B04A6ED0-617E-455F-A2A6-65E6ACADE5F9}"/>
    <cellStyle name="40% - Accent3 3 3 8 2 3" xfId="22273" xr:uid="{DC6E5417-4968-4F9C-A882-F9D8548BAB84}"/>
    <cellStyle name="40% - Accent3 3 3 8 3" xfId="22274" xr:uid="{D0FEDD08-840D-44BE-83F8-D87FC39569E6}"/>
    <cellStyle name="40% - Accent3 3 3 8 3 2" xfId="22275" xr:uid="{DE6B773A-DDCB-409F-8471-3EDB13BD4BD0}"/>
    <cellStyle name="40% - Accent3 3 3 8 4" xfId="22276" xr:uid="{BEA55D0A-4280-4B6C-B3EB-7BB3861095C7}"/>
    <cellStyle name="40% - Accent3 3 3 9" xfId="22277" xr:uid="{5C593885-8050-4C33-813E-5F170961C3EF}"/>
    <cellStyle name="40% - Accent3 3 3 9 2" xfId="22278" xr:uid="{9836B567-C3C6-4905-B8BB-C2884A097CE9}"/>
    <cellStyle name="40% - Accent3 3 3 9 2 2" xfId="22279" xr:uid="{9D0CD200-C1FC-4449-9F74-1FAAED34F0EE}"/>
    <cellStyle name="40% - Accent3 3 3 9 3" xfId="22280" xr:uid="{E9E6F7AC-7325-49FE-9879-542C22A5DC0F}"/>
    <cellStyle name="40% - Accent3 3 3_Asset Register (new)" xfId="22281" xr:uid="{90ED8A6A-8390-4913-8CFC-1903857CCC70}"/>
    <cellStyle name="40% - Accent3 3 4" xfId="22282" xr:uid="{307EE822-445A-4D96-93BF-0F379DDEC887}"/>
    <cellStyle name="40% - Accent3 3 4 10" xfId="22283" xr:uid="{489BBE83-39D1-4F99-BDB9-750BC5CCD930}"/>
    <cellStyle name="40% - Accent3 3 4 11" xfId="22284" xr:uid="{356135AB-2209-4CB0-A639-C81CC88BF388}"/>
    <cellStyle name="40% - Accent3 3 4 2" xfId="22285" xr:uid="{8367FC7C-F16C-4CB1-88B7-150264393C35}"/>
    <cellStyle name="40% - Accent3 3 4 2 2" xfId="22286" xr:uid="{EE8F805A-ACF0-4170-8C73-F938DDA8FE40}"/>
    <cellStyle name="40% - Accent3 3 4 2 2 2" xfId="22287" xr:uid="{39815596-5846-4CFB-BC58-64F13D091D57}"/>
    <cellStyle name="40% - Accent3 3 4 2 2 2 2" xfId="22288" xr:uid="{9C0D79A9-43E3-4090-9637-8727C87C08F2}"/>
    <cellStyle name="40% - Accent3 3 4 2 2 2 2 2" xfId="22289" xr:uid="{FDEF9B18-81AC-4A07-BFF0-0DE37A0D1B2D}"/>
    <cellStyle name="40% - Accent3 3 4 2 2 2 3" xfId="22290" xr:uid="{0D8A4DBA-89AE-46D4-AB90-A837E9866402}"/>
    <cellStyle name="40% - Accent3 3 4 2 2 3" xfId="22291" xr:uid="{E6F7E967-D368-4208-8ED3-A8FC9B1C90A5}"/>
    <cellStyle name="40% - Accent3 3 4 2 2 3 2" xfId="22292" xr:uid="{6B2A9A7F-6C60-4F02-8AE1-A658E4692DB0}"/>
    <cellStyle name="40% - Accent3 3 4 2 2 4" xfId="22293" xr:uid="{4B963BA5-1E47-4282-8E6F-1F1DDBEB95C2}"/>
    <cellStyle name="40% - Accent3 3 4 2 2 4 2" xfId="22294" xr:uid="{27BD8ABE-6824-4EC6-99A3-0B7E95B40C23}"/>
    <cellStyle name="40% - Accent3 3 4 2 2 5" xfId="22295" xr:uid="{D742C80B-8E85-44C3-807F-F161843F247A}"/>
    <cellStyle name="40% - Accent3 3 4 2 2 6" xfId="22296" xr:uid="{F4DD25F0-331A-48B2-98A1-2E12CB5DFF47}"/>
    <cellStyle name="40% - Accent3 3 4 2 3" xfId="22297" xr:uid="{959F3441-F613-47D8-8C58-9D23C4FC33A9}"/>
    <cellStyle name="40% - Accent3 3 4 2 3 2" xfId="22298" xr:uid="{B542318D-A4C8-4EF2-9451-BCFE5589D235}"/>
    <cellStyle name="40% - Accent3 3 4 2 3 2 2" xfId="22299" xr:uid="{6EB2D3EC-29DD-45A9-ADD9-EAF96466EEC5}"/>
    <cellStyle name="40% - Accent3 3 4 2 3 3" xfId="22300" xr:uid="{0CF5D0A3-49F9-49F6-B511-AB813D0E81D6}"/>
    <cellStyle name="40% - Accent3 3 4 2 4" xfId="22301" xr:uid="{D5C7D240-A243-4C71-A1A9-212A2F323060}"/>
    <cellStyle name="40% - Accent3 3 4 2 4 2" xfId="22302" xr:uid="{ACAD3F0F-25B9-45F2-8AC9-E19C5DB1A26A}"/>
    <cellStyle name="40% - Accent3 3 4 2 5" xfId="22303" xr:uid="{CD898D16-9CD4-4B9C-8E41-F14B4DFE4B90}"/>
    <cellStyle name="40% - Accent3 3 4 2 5 2" xfId="22304" xr:uid="{DCE5B93D-8FDB-4298-929D-DA711F3ED895}"/>
    <cellStyle name="40% - Accent3 3 4 2 6" xfId="22305" xr:uid="{5A71BEBA-C497-4EB5-B7BB-0C35E6D64D20}"/>
    <cellStyle name="40% - Accent3 3 4 2 7" xfId="22306" xr:uid="{E4B7E005-6324-4DA1-A2D9-7599B164AA89}"/>
    <cellStyle name="40% - Accent3 3 4 3" xfId="22307" xr:uid="{711DD9D4-BC1A-41A4-9CAA-FF80488EB9C0}"/>
    <cellStyle name="40% - Accent3 3 4 3 2" xfId="22308" xr:uid="{DFD4CAE9-DECB-4088-94DD-45009DC5AC44}"/>
    <cellStyle name="40% - Accent3 3 4 3 2 2" xfId="22309" xr:uid="{58EAB067-4F05-498F-9C4E-B70E7001A8B1}"/>
    <cellStyle name="40% - Accent3 3 4 3 2 2 2" xfId="22310" xr:uid="{6646364D-A2CA-4248-B198-4B4EA17C2859}"/>
    <cellStyle name="40% - Accent3 3 4 3 2 2 2 2" xfId="22311" xr:uid="{DEB80E05-EBD5-4DCB-B083-6858D8FB2D01}"/>
    <cellStyle name="40% - Accent3 3 4 3 2 2 3" xfId="22312" xr:uid="{84BBF61D-E527-4838-B8CF-138779416D72}"/>
    <cellStyle name="40% - Accent3 3 4 3 2 3" xfId="22313" xr:uid="{BD9EF9F3-D693-4AE1-9D3C-50059821D2A4}"/>
    <cellStyle name="40% - Accent3 3 4 3 2 3 2" xfId="22314" xr:uid="{88293B8C-4F45-4B6D-B91E-7B706939BC3A}"/>
    <cellStyle name="40% - Accent3 3 4 3 2 4" xfId="22315" xr:uid="{F961555E-3BAB-414A-9356-6DAF70A0B003}"/>
    <cellStyle name="40% - Accent3 3 4 3 3" xfId="22316" xr:uid="{C3F37CC0-C319-4902-808D-6CB2120EF627}"/>
    <cellStyle name="40% - Accent3 3 4 3 3 2" xfId="22317" xr:uid="{DCC395DF-67DA-4B04-8F2B-B66D3367BABB}"/>
    <cellStyle name="40% - Accent3 3 4 3 3 2 2" xfId="22318" xr:uid="{C01658B0-3806-4699-A775-EC9340496E6E}"/>
    <cellStyle name="40% - Accent3 3 4 3 3 3" xfId="22319" xr:uid="{4465D6F3-C511-40D9-BB72-794DD56E331D}"/>
    <cellStyle name="40% - Accent3 3 4 3 4" xfId="22320" xr:uid="{139D18F8-6439-4CFA-BDF0-F998A3E11B22}"/>
    <cellStyle name="40% - Accent3 3 4 3 4 2" xfId="22321" xr:uid="{9523C3A6-35A0-4CF3-A5C2-A26A09234C71}"/>
    <cellStyle name="40% - Accent3 3 4 3 5" xfId="22322" xr:uid="{3B52AE82-9629-40C1-858E-7AFAA40E5671}"/>
    <cellStyle name="40% - Accent3 3 4 3 5 2" xfId="22323" xr:uid="{718D918E-D60F-4FF8-8D36-FF7DE3832AB6}"/>
    <cellStyle name="40% - Accent3 3 4 3 6" xfId="22324" xr:uid="{FCB3F651-CBF3-4D55-9651-83684C0EDBA9}"/>
    <cellStyle name="40% - Accent3 3 4 3 7" xfId="22325" xr:uid="{44152A89-E4CE-4497-AE9A-FEA73395C6D4}"/>
    <cellStyle name="40% - Accent3 3 4 4" xfId="22326" xr:uid="{48C4F09B-4C44-4642-B563-5B20D6DDCD89}"/>
    <cellStyle name="40% - Accent3 3 4 4 2" xfId="22327" xr:uid="{28DC3813-3FA9-4FF2-9FC6-9A2313E635D0}"/>
    <cellStyle name="40% - Accent3 3 4 4 2 2" xfId="22328" xr:uid="{C4142BD7-AD0C-45E1-AE9C-7F591063D792}"/>
    <cellStyle name="40% - Accent3 3 4 4 2 2 2" xfId="22329" xr:uid="{2A6F5ABD-9E6F-488B-B2FF-1FD5A15C47D7}"/>
    <cellStyle name="40% - Accent3 3 4 4 2 2 2 2" xfId="22330" xr:uid="{B3E394AF-9366-48A3-8039-F388E540A006}"/>
    <cellStyle name="40% - Accent3 3 4 4 2 2 3" xfId="22331" xr:uid="{5454D29F-A168-4A54-A4D4-F448E998055E}"/>
    <cellStyle name="40% - Accent3 3 4 4 2 3" xfId="22332" xr:uid="{CC3E4302-3D38-48F2-B12A-F4A9A23C2F26}"/>
    <cellStyle name="40% - Accent3 3 4 4 2 3 2" xfId="22333" xr:uid="{AD0A0E2E-60BF-4967-B1C0-ED143CDE4737}"/>
    <cellStyle name="40% - Accent3 3 4 4 2 4" xfId="22334" xr:uid="{F5395F0F-0984-471C-9604-8B7F96DD8F7D}"/>
    <cellStyle name="40% - Accent3 3 4 4 3" xfId="22335" xr:uid="{4E0FE6E2-181D-491C-B8A2-00A074608F6B}"/>
    <cellStyle name="40% - Accent3 3 4 4 3 2" xfId="22336" xr:uid="{A68925FB-FCAF-435A-912C-1DC10F50BC20}"/>
    <cellStyle name="40% - Accent3 3 4 4 3 2 2" xfId="22337" xr:uid="{E2AA2C39-C1DD-421F-9893-76ABE56F9C35}"/>
    <cellStyle name="40% - Accent3 3 4 4 3 3" xfId="22338" xr:uid="{686294A1-617D-4B90-B9A3-FB2564FF900F}"/>
    <cellStyle name="40% - Accent3 3 4 4 4" xfId="22339" xr:uid="{FCA6BB61-139E-4ADD-892E-A782D996A1F2}"/>
    <cellStyle name="40% - Accent3 3 4 4 4 2" xfId="22340" xr:uid="{2CD1DFB3-E5D6-4505-B9B5-8BAF1EA20683}"/>
    <cellStyle name="40% - Accent3 3 4 4 5" xfId="22341" xr:uid="{7564124E-6180-4CB9-98D8-08FC9726B8B4}"/>
    <cellStyle name="40% - Accent3 3 4 5" xfId="22342" xr:uid="{5B25FAD3-831E-401F-9BAC-F36054B35979}"/>
    <cellStyle name="40% - Accent3 3 4 5 2" xfId="22343" xr:uid="{B98FC975-237F-4E3D-B04E-AA92C901A400}"/>
    <cellStyle name="40% - Accent3 3 4 5 2 2" xfId="22344" xr:uid="{03EE749B-D89F-4FA3-8815-42F7FEE02BE7}"/>
    <cellStyle name="40% - Accent3 3 4 5 2 2 2" xfId="22345" xr:uid="{E4E997A5-6F62-4B50-B70E-12CA95250E93}"/>
    <cellStyle name="40% - Accent3 3 4 5 2 2 2 2" xfId="22346" xr:uid="{59D5379E-79FB-4B36-9274-134B06B930AC}"/>
    <cellStyle name="40% - Accent3 3 4 5 2 2 3" xfId="22347" xr:uid="{BB8861D3-9F53-45C6-8F92-44A0B094C55F}"/>
    <cellStyle name="40% - Accent3 3 4 5 2 3" xfId="22348" xr:uid="{8AD3E1A1-F792-465E-B4FF-0376C4661082}"/>
    <cellStyle name="40% - Accent3 3 4 5 2 3 2" xfId="22349" xr:uid="{78B3D93C-451A-4D61-AE0C-C6059B45A65F}"/>
    <cellStyle name="40% - Accent3 3 4 5 2 4" xfId="22350" xr:uid="{DDB293E1-0C1C-4DE7-BA82-79FF1AB80FBA}"/>
    <cellStyle name="40% - Accent3 3 4 5 3" xfId="22351" xr:uid="{D5562639-6DFE-4B3D-9DBD-C76F4163AA58}"/>
    <cellStyle name="40% - Accent3 3 4 5 3 2" xfId="22352" xr:uid="{214A1F61-882B-495E-9768-C866BA738649}"/>
    <cellStyle name="40% - Accent3 3 4 5 3 2 2" xfId="22353" xr:uid="{C46E98F3-4768-4E97-A70D-596661494338}"/>
    <cellStyle name="40% - Accent3 3 4 5 3 3" xfId="22354" xr:uid="{5A84E482-2AC2-4A85-A4AE-F28547375C1F}"/>
    <cellStyle name="40% - Accent3 3 4 5 4" xfId="22355" xr:uid="{769248D5-35A1-4C44-8794-9BB58E416415}"/>
    <cellStyle name="40% - Accent3 3 4 5 4 2" xfId="22356" xr:uid="{C88D20C3-3653-46CF-A9FE-D2B20917A862}"/>
    <cellStyle name="40% - Accent3 3 4 5 5" xfId="22357" xr:uid="{616D5B97-0FC1-4648-9880-9FF33DD7A0FD}"/>
    <cellStyle name="40% - Accent3 3 4 6" xfId="22358" xr:uid="{4F5575C8-5324-48D7-A27B-EE5F7F92ECF6}"/>
    <cellStyle name="40% - Accent3 3 4 6 2" xfId="22359" xr:uid="{AE7E0C8F-0D31-4715-AE85-340549AE02C9}"/>
    <cellStyle name="40% - Accent3 3 4 6 2 2" xfId="22360" xr:uid="{2B2EBCCD-8F1B-4E23-B39D-D085E359C8B9}"/>
    <cellStyle name="40% - Accent3 3 4 6 2 2 2" xfId="22361" xr:uid="{B1F19649-4113-41DF-83B8-0EEA0E97DB5C}"/>
    <cellStyle name="40% - Accent3 3 4 6 2 3" xfId="22362" xr:uid="{787D02AB-0846-494A-B724-A00443DF0811}"/>
    <cellStyle name="40% - Accent3 3 4 6 3" xfId="22363" xr:uid="{13B8EE37-9617-46D5-ACF4-85DDFA5F5B73}"/>
    <cellStyle name="40% - Accent3 3 4 6 3 2" xfId="22364" xr:uid="{3B77DD77-D85E-401B-8E07-A78F851B222D}"/>
    <cellStyle name="40% - Accent3 3 4 6 4" xfId="22365" xr:uid="{E386BE73-231D-4FC4-B83A-566BF06B3DD5}"/>
    <cellStyle name="40% - Accent3 3 4 7" xfId="22366" xr:uid="{C06FC8B4-CEF7-4A21-99C2-4D037B21D1D4}"/>
    <cellStyle name="40% - Accent3 3 4 7 2" xfId="22367" xr:uid="{9CEF8EF6-E13A-4758-BFF8-01EB21562D53}"/>
    <cellStyle name="40% - Accent3 3 4 7 2 2" xfId="22368" xr:uid="{0B3769E6-714A-40A9-AB70-075A7594CA76}"/>
    <cellStyle name="40% - Accent3 3 4 7 3" xfId="22369" xr:uid="{A88F8D25-EBBD-4E2C-959D-772C674CFE1D}"/>
    <cellStyle name="40% - Accent3 3 4 8" xfId="22370" xr:uid="{248F0D87-4F44-42CF-BFB0-0D3407D55D89}"/>
    <cellStyle name="40% - Accent3 3 4 8 2" xfId="22371" xr:uid="{4F2E61C1-D028-4A3F-AF9F-E345405F9647}"/>
    <cellStyle name="40% - Accent3 3 4 9" xfId="22372" xr:uid="{1F499056-2A14-4BFD-908D-32050467838D}"/>
    <cellStyle name="40% - Accent3 3 4 9 2" xfId="22373" xr:uid="{48D61ADF-7283-4385-9569-94A97AEF8552}"/>
    <cellStyle name="40% - Accent3 3 5" xfId="22374" xr:uid="{9A1B7624-1D74-4C17-85E0-E407AE395788}"/>
    <cellStyle name="40% - Accent3 3 5 2" xfId="22375" xr:uid="{BDCD728E-6FFC-485C-9067-54B6D0A553AA}"/>
    <cellStyle name="40% - Accent3 3 5 2 2" xfId="22376" xr:uid="{920C2CE7-6A20-40B9-BE4C-6350CF31DCDA}"/>
    <cellStyle name="40% - Accent3 3 5 2 2 2" xfId="22377" xr:uid="{3D9FEC59-F031-48D8-AEED-FE5ADF6818DE}"/>
    <cellStyle name="40% - Accent3 3 5 2 2 2 2" xfId="22378" xr:uid="{A4351039-B38C-42A0-8E80-0F8153297E3E}"/>
    <cellStyle name="40% - Accent3 3 5 2 2 2 2 2" xfId="22379" xr:uid="{960CA714-750B-4D62-9599-25DD19253ED7}"/>
    <cellStyle name="40% - Accent3 3 5 2 2 2 3" xfId="22380" xr:uid="{BE547E99-6D4B-45D1-9967-E68393C90A87}"/>
    <cellStyle name="40% - Accent3 3 5 2 2 3" xfId="22381" xr:uid="{3EB1E722-9708-445B-A90C-C9D8ABE59FB2}"/>
    <cellStyle name="40% - Accent3 3 5 2 2 3 2" xfId="22382" xr:uid="{E6F4F563-9BE0-4D89-BBDB-9BC194AC2555}"/>
    <cellStyle name="40% - Accent3 3 5 2 2 4" xfId="22383" xr:uid="{7B1191EA-2B33-4444-BD7C-079DE8E0BADB}"/>
    <cellStyle name="40% - Accent3 3 5 2 2 4 2" xfId="22384" xr:uid="{8A400092-FD08-44DC-8A4A-FF5D2C7105B0}"/>
    <cellStyle name="40% - Accent3 3 5 2 2 5" xfId="22385" xr:uid="{5B294998-89F6-4FAB-ACD0-DE8F292BB844}"/>
    <cellStyle name="40% - Accent3 3 5 2 2 6" xfId="22386" xr:uid="{CD24FE7C-6F47-4404-8CAA-D1F8F7FA947C}"/>
    <cellStyle name="40% - Accent3 3 5 2 3" xfId="22387" xr:uid="{3F431159-D36D-4426-A68B-495E0FEBACD1}"/>
    <cellStyle name="40% - Accent3 3 5 2 3 2" xfId="22388" xr:uid="{31876A46-FFD9-4E6F-B90B-F56E5C951D1B}"/>
    <cellStyle name="40% - Accent3 3 5 2 3 2 2" xfId="22389" xr:uid="{15F0FE1C-E627-4816-9F2E-FC56F6FC7E7D}"/>
    <cellStyle name="40% - Accent3 3 5 2 3 3" xfId="22390" xr:uid="{BF074008-614B-4A27-A240-0EED3C118207}"/>
    <cellStyle name="40% - Accent3 3 5 2 4" xfId="22391" xr:uid="{6520948F-6414-4D34-BE79-C7DD9A2D759D}"/>
    <cellStyle name="40% - Accent3 3 5 2 4 2" xfId="22392" xr:uid="{0FF4097D-A62F-40ED-9ED9-19ABF92C52DE}"/>
    <cellStyle name="40% - Accent3 3 5 2 5" xfId="22393" xr:uid="{2556925B-E57D-4642-A954-5DC3583DD4D7}"/>
    <cellStyle name="40% - Accent3 3 5 2 5 2" xfId="22394" xr:uid="{8DE80508-B736-4564-9F0B-2C6571FD98FB}"/>
    <cellStyle name="40% - Accent3 3 5 2 6" xfId="22395" xr:uid="{FD0E61E4-F4F1-40DF-A9E3-FF04A0E70D67}"/>
    <cellStyle name="40% - Accent3 3 5 2 7" xfId="22396" xr:uid="{6397D697-57D5-42C0-BEC4-D12EC449E419}"/>
    <cellStyle name="40% - Accent3 3 5 3" xfId="22397" xr:uid="{C3F16F8F-294E-43B7-BAEF-226406F8F6DF}"/>
    <cellStyle name="40% - Accent3 3 5 3 2" xfId="22398" xr:uid="{7A714232-669B-491C-823B-ECC23D39605E}"/>
    <cellStyle name="40% - Accent3 3 5 3 2 2" xfId="22399" xr:uid="{57767627-A3F9-4727-8E85-F59C473B2B0A}"/>
    <cellStyle name="40% - Accent3 3 5 3 2 2 2" xfId="22400" xr:uid="{40308920-763C-4004-9378-1AD4B8FED840}"/>
    <cellStyle name="40% - Accent3 3 5 3 2 2 2 2" xfId="22401" xr:uid="{83F28375-F5A1-4E20-B246-29832DA6C302}"/>
    <cellStyle name="40% - Accent3 3 5 3 2 2 3" xfId="22402" xr:uid="{C4A52E48-0C45-43FC-9B96-9A4553487C72}"/>
    <cellStyle name="40% - Accent3 3 5 3 2 3" xfId="22403" xr:uid="{19A2D6DE-BB43-4DBC-B3E5-F7E55DAFA00A}"/>
    <cellStyle name="40% - Accent3 3 5 3 2 3 2" xfId="22404" xr:uid="{A4360E3A-13BA-4E0D-ADA4-2D51067CEE56}"/>
    <cellStyle name="40% - Accent3 3 5 3 2 4" xfId="22405" xr:uid="{62B2B5CF-D36E-45EC-BB8A-8CC56FE51F12}"/>
    <cellStyle name="40% - Accent3 3 5 3 3" xfId="22406" xr:uid="{FBD1DAF1-5AC6-4B82-AD17-DA1B0758A011}"/>
    <cellStyle name="40% - Accent3 3 5 3 3 2" xfId="22407" xr:uid="{1425E2AF-351B-4FE8-9305-1F70720EFC27}"/>
    <cellStyle name="40% - Accent3 3 5 3 3 2 2" xfId="22408" xr:uid="{315F49B8-1B89-45AD-903B-9E916500D471}"/>
    <cellStyle name="40% - Accent3 3 5 3 3 3" xfId="22409" xr:uid="{5A219981-823C-46E6-A146-19FFCD0788B6}"/>
    <cellStyle name="40% - Accent3 3 5 3 4" xfId="22410" xr:uid="{5A32145D-8163-408A-AB5E-80E47B31BC38}"/>
    <cellStyle name="40% - Accent3 3 5 3 4 2" xfId="22411" xr:uid="{35080F64-578E-49EE-B6DB-85EDB3CBC764}"/>
    <cellStyle name="40% - Accent3 3 5 3 5" xfId="22412" xr:uid="{EAB227CF-A8C6-4ECC-B04A-235957B82F11}"/>
    <cellStyle name="40% - Accent3 3 5 3 5 2" xfId="22413" xr:uid="{FB44F52D-C986-4A1E-9B66-ABA81CDE4030}"/>
    <cellStyle name="40% - Accent3 3 5 3 6" xfId="22414" xr:uid="{FAF48A6F-4E4F-42F3-8469-C76B02779946}"/>
    <cellStyle name="40% - Accent3 3 5 3 7" xfId="22415" xr:uid="{02EC35CA-CCFE-47FE-B2F1-99AF1E7BF7ED}"/>
    <cellStyle name="40% - Accent3 3 5 4" xfId="22416" xr:uid="{329A5AD3-320F-4546-8B27-76B4382AAAE1}"/>
    <cellStyle name="40% - Accent3 3 5 4 2" xfId="22417" xr:uid="{C93096DD-B2F8-4FF2-9362-CF74EA03B1D8}"/>
    <cellStyle name="40% - Accent3 3 5 4 2 2" xfId="22418" xr:uid="{40842A72-834A-4661-85FF-6EC1EF7060FE}"/>
    <cellStyle name="40% - Accent3 3 5 4 2 2 2" xfId="22419" xr:uid="{1E2CDD2C-1F3B-4EBB-8B3D-727897906FF9}"/>
    <cellStyle name="40% - Accent3 3 5 4 2 3" xfId="22420" xr:uid="{E04403B6-603F-461D-8C5D-53FC8B66D522}"/>
    <cellStyle name="40% - Accent3 3 5 4 3" xfId="22421" xr:uid="{C757218E-4355-42D0-A2C2-3E71F8B113CF}"/>
    <cellStyle name="40% - Accent3 3 5 4 3 2" xfId="22422" xr:uid="{E0ED2F33-1696-4D3C-ACCB-91544E3A8EFB}"/>
    <cellStyle name="40% - Accent3 3 5 4 4" xfId="22423" xr:uid="{5E164DE2-0083-4A61-87BD-8498A84290D0}"/>
    <cellStyle name="40% - Accent3 3 5 5" xfId="22424" xr:uid="{BD745631-F810-45F9-B331-CC6C0F2057BF}"/>
    <cellStyle name="40% - Accent3 3 5 5 2" xfId="22425" xr:uid="{9BFE8057-40A2-4ACC-B244-3504220076CC}"/>
    <cellStyle name="40% - Accent3 3 5 5 2 2" xfId="22426" xr:uid="{1D9BE98B-6E7A-4A12-84F9-FA1D03D40421}"/>
    <cellStyle name="40% - Accent3 3 5 5 3" xfId="22427" xr:uid="{6CBEB29C-9E79-4A65-AA70-EE82AA807303}"/>
    <cellStyle name="40% - Accent3 3 5 6" xfId="22428" xr:uid="{5C62E758-E447-4076-8BCC-3F70B4E153C9}"/>
    <cellStyle name="40% - Accent3 3 5 6 2" xfId="22429" xr:uid="{C3DCF384-7E0D-4962-8F30-4098BA337481}"/>
    <cellStyle name="40% - Accent3 3 5 7" xfId="22430" xr:uid="{92660539-5D1B-4D7A-A809-DF9CE895939F}"/>
    <cellStyle name="40% - Accent3 3 5 7 2" xfId="22431" xr:uid="{3327A981-4E8E-4DC2-9BCA-8993631BB191}"/>
    <cellStyle name="40% - Accent3 3 5 8" xfId="22432" xr:uid="{5504A4AA-40A4-4FEE-823A-CF551E06DEC3}"/>
    <cellStyle name="40% - Accent3 3 5 9" xfId="22433" xr:uid="{A5DCF768-96E2-4E33-936F-3FB928CCF69D}"/>
    <cellStyle name="40% - Accent3 3 6" xfId="22434" xr:uid="{EB360280-65CF-4693-9D1F-08B949BE0C2D}"/>
    <cellStyle name="40% - Accent3 3 6 2" xfId="22435" xr:uid="{258AB471-93A1-467C-9BEF-FEB77844A4D5}"/>
    <cellStyle name="40% - Accent3 3 6 2 2" xfId="22436" xr:uid="{85A7A193-27C5-4B8B-A5FF-61A1CC18924E}"/>
    <cellStyle name="40% - Accent3 3 6 2 2 2" xfId="22437" xr:uid="{87024049-C8D1-400D-AFD1-602ADDEE3AB7}"/>
    <cellStyle name="40% - Accent3 3 6 2 2 2 2" xfId="22438" xr:uid="{6317777B-7A31-4DB4-803B-4929321220B9}"/>
    <cellStyle name="40% - Accent3 3 6 2 2 2 2 2" xfId="22439" xr:uid="{71F44281-ACAD-433F-AE1B-9176561757A9}"/>
    <cellStyle name="40% - Accent3 3 6 2 2 2 3" xfId="22440" xr:uid="{A63B0B32-5A84-4D6C-8ADA-819F3D043AE2}"/>
    <cellStyle name="40% - Accent3 3 6 2 2 3" xfId="22441" xr:uid="{10625566-CB80-4BD7-ACF6-EA71B58B7EF0}"/>
    <cellStyle name="40% - Accent3 3 6 2 2 3 2" xfId="22442" xr:uid="{5D8B99A5-8968-44ED-B403-1F47D9F8F06B}"/>
    <cellStyle name="40% - Accent3 3 6 2 2 4" xfId="22443" xr:uid="{5EBF1E79-2F70-47F9-B877-C5541350A2B2}"/>
    <cellStyle name="40% - Accent3 3 6 2 2 4 2" xfId="22444" xr:uid="{079A289A-3AE8-4174-B7D2-5E2E2B02CD7C}"/>
    <cellStyle name="40% - Accent3 3 6 2 2 5" xfId="22445" xr:uid="{D286F28A-0640-49CE-97B5-A7D013472C3A}"/>
    <cellStyle name="40% - Accent3 3 6 2 2 6" xfId="22446" xr:uid="{F0DFC53D-9548-415F-BFA2-A96084EA236C}"/>
    <cellStyle name="40% - Accent3 3 6 2 3" xfId="22447" xr:uid="{28E826DC-D98A-4F96-A5CE-94144C34AB8C}"/>
    <cellStyle name="40% - Accent3 3 6 2 3 2" xfId="22448" xr:uid="{368EC317-0C20-4DC2-8BF0-AB5A5D789B14}"/>
    <cellStyle name="40% - Accent3 3 6 2 3 2 2" xfId="22449" xr:uid="{6E4D70FA-DA48-4318-B58D-3C97811B82B8}"/>
    <cellStyle name="40% - Accent3 3 6 2 3 3" xfId="22450" xr:uid="{E462684B-0B3B-4C04-A983-FCD1274303A4}"/>
    <cellStyle name="40% - Accent3 3 6 2 4" xfId="22451" xr:uid="{2A842DE7-3CF3-42C6-85D4-0DFA9EF1F3AF}"/>
    <cellStyle name="40% - Accent3 3 6 2 4 2" xfId="22452" xr:uid="{0530EECF-CDA3-45B0-BB34-E0EF240DFB16}"/>
    <cellStyle name="40% - Accent3 3 6 2 5" xfId="22453" xr:uid="{8B598D68-D641-4083-AF98-FE48BDAA66AF}"/>
    <cellStyle name="40% - Accent3 3 6 2 5 2" xfId="22454" xr:uid="{295E8F61-29BF-46AD-8E9B-202DFD731D8A}"/>
    <cellStyle name="40% - Accent3 3 6 2 6" xfId="22455" xr:uid="{D9567532-77DB-461A-9CC3-73258BBB968B}"/>
    <cellStyle name="40% - Accent3 3 6 2 7" xfId="22456" xr:uid="{B6B44D2B-BBC5-45F4-AF6C-040A7631D5D5}"/>
    <cellStyle name="40% - Accent3 3 6 3" xfId="22457" xr:uid="{BABD7472-5F22-48BA-80E5-7D9B6A676CB7}"/>
    <cellStyle name="40% - Accent3 3 6 3 2" xfId="22458" xr:uid="{29A940FB-72D2-4CF6-8299-D61FEC133BDD}"/>
    <cellStyle name="40% - Accent3 3 6 3 2 2" xfId="22459" xr:uid="{7EE89E46-9CE1-4811-9B2A-D1FE736C4178}"/>
    <cellStyle name="40% - Accent3 3 6 3 2 2 2" xfId="22460" xr:uid="{6E6D45C3-879D-44AD-B7B2-A444A019350B}"/>
    <cellStyle name="40% - Accent3 3 6 3 2 3" xfId="22461" xr:uid="{68970B22-93E8-4A4A-9C0E-F6A414C6106F}"/>
    <cellStyle name="40% - Accent3 3 6 3 3" xfId="22462" xr:uid="{31E89118-8D02-454C-AF58-45761434A8F8}"/>
    <cellStyle name="40% - Accent3 3 6 3 3 2" xfId="22463" xr:uid="{E06B361D-2174-4929-8958-39DE0F0DEF29}"/>
    <cellStyle name="40% - Accent3 3 6 3 4" xfId="22464" xr:uid="{5EBFE3B5-3E03-4166-94F9-53809CB7A798}"/>
    <cellStyle name="40% - Accent3 3 6 3 4 2" xfId="22465" xr:uid="{5709C565-87D8-4951-AD56-E82F0AE92E03}"/>
    <cellStyle name="40% - Accent3 3 6 3 5" xfId="22466" xr:uid="{362B5D78-788B-4792-9BA8-F4BF5A33A41A}"/>
    <cellStyle name="40% - Accent3 3 6 3 6" xfId="22467" xr:uid="{50D2F194-309F-44C9-BF2B-213F5848481E}"/>
    <cellStyle name="40% - Accent3 3 6 4" xfId="22468" xr:uid="{B4E6A89B-3547-4E76-A56E-874EB29DAB7A}"/>
    <cellStyle name="40% - Accent3 3 6 4 2" xfId="22469" xr:uid="{57ECDB99-AD79-49E9-80DC-533C25E26E4C}"/>
    <cellStyle name="40% - Accent3 3 6 4 2 2" xfId="22470" xr:uid="{C227C766-4CC4-42D2-B86D-AC29FF0673F4}"/>
    <cellStyle name="40% - Accent3 3 6 4 3" xfId="22471" xr:uid="{C88B80D7-0A07-4D58-BC3F-451AE6D5CF50}"/>
    <cellStyle name="40% - Accent3 3 6 5" xfId="22472" xr:uid="{34329D8C-A347-46BB-9C3D-2CB0279700A2}"/>
    <cellStyle name="40% - Accent3 3 6 5 2" xfId="22473" xr:uid="{B7805B5F-3FB3-494C-A00D-99847D0F4A6A}"/>
    <cellStyle name="40% - Accent3 3 6 6" xfId="22474" xr:uid="{AEC1CB43-DAAE-4A1D-BB86-FCAF4D707ABF}"/>
    <cellStyle name="40% - Accent3 3 6 6 2" xfId="22475" xr:uid="{6B011D63-7936-4018-AE95-5B3A85B93D37}"/>
    <cellStyle name="40% - Accent3 3 6 7" xfId="22476" xr:uid="{AB6791D1-C92C-43DE-9003-9F82CC06D209}"/>
    <cellStyle name="40% - Accent3 3 6 8" xfId="22477" xr:uid="{12D089F7-B373-4B7B-B4D2-A5CBEB1C74F7}"/>
    <cellStyle name="40% - Accent3 3 7" xfId="22478" xr:uid="{A0F87D8C-4353-4BDB-B213-B45F4494A891}"/>
    <cellStyle name="40% - Accent3 3 7 2" xfId="22479" xr:uid="{EAB95C28-7182-471F-8138-60176FE725FD}"/>
    <cellStyle name="40% - Accent3 3 7 2 2" xfId="22480" xr:uid="{E940EBC6-280A-4598-9FE2-857C6DF52AD1}"/>
    <cellStyle name="40% - Accent3 3 7 2 2 2" xfId="22481" xr:uid="{0347C1B9-CB74-4CA0-B824-4B4D80195C34}"/>
    <cellStyle name="40% - Accent3 3 7 2 2 2 2" xfId="22482" xr:uid="{A63A80C2-4DFF-45C7-A0C9-0E8534F25C20}"/>
    <cellStyle name="40% - Accent3 3 7 2 2 3" xfId="22483" xr:uid="{20EBF7E2-75B0-4332-97C7-3F2FADEF517A}"/>
    <cellStyle name="40% - Accent3 3 7 2 3" xfId="22484" xr:uid="{0C28F833-2C4F-4C85-8FA5-4254C4E51647}"/>
    <cellStyle name="40% - Accent3 3 7 2 3 2" xfId="22485" xr:uid="{3F198EDE-1BD3-4409-9EE8-464D11D483C1}"/>
    <cellStyle name="40% - Accent3 3 7 2 4" xfId="22486" xr:uid="{3F7C770B-BCA5-41DB-B09F-4C50E34EA212}"/>
    <cellStyle name="40% - Accent3 3 7 2 4 2" xfId="22487" xr:uid="{E57B83C2-2D1C-42A3-900E-40DD09E45E6A}"/>
    <cellStyle name="40% - Accent3 3 7 2 5" xfId="22488" xr:uid="{7279ACD1-856F-4EA1-A35E-DCD34704F912}"/>
    <cellStyle name="40% - Accent3 3 7 2 6" xfId="22489" xr:uid="{972D25E3-B0E2-4DAF-AFEF-7EF1447BF0D3}"/>
    <cellStyle name="40% - Accent3 3 7 3" xfId="22490" xr:uid="{C76EC9C4-8CC2-46AF-BEFF-2BB7FCBB082A}"/>
    <cellStyle name="40% - Accent3 3 7 3 2" xfId="22491" xr:uid="{BC167EF6-2350-4135-89E3-65E0259A64DB}"/>
    <cellStyle name="40% - Accent3 3 7 3 2 2" xfId="22492" xr:uid="{D5AFA8C7-A37A-4A4F-BED8-3B701B8CD88F}"/>
    <cellStyle name="40% - Accent3 3 7 3 3" xfId="22493" xr:uid="{EC35D419-1AA1-4B16-A58F-8FEB1EA82EC6}"/>
    <cellStyle name="40% - Accent3 3 7 4" xfId="22494" xr:uid="{8E4FC3A2-AA39-4A98-91B8-D2427AA8A4F2}"/>
    <cellStyle name="40% - Accent3 3 7 4 2" xfId="22495" xr:uid="{6C2B14FF-D9FE-498D-B33B-20175263D095}"/>
    <cellStyle name="40% - Accent3 3 7 5" xfId="22496" xr:uid="{9F7B18BB-2070-46E5-A842-F1572E14B276}"/>
    <cellStyle name="40% - Accent3 3 7 5 2" xfId="22497" xr:uid="{95D01650-405D-47B1-8EDE-830C66348B29}"/>
    <cellStyle name="40% - Accent3 3 7 6" xfId="22498" xr:uid="{711C06BE-0484-4BAC-842E-998CA4814E4F}"/>
    <cellStyle name="40% - Accent3 3 7 7" xfId="22499" xr:uid="{21296565-2DA4-4D7D-8853-7133A2AA1597}"/>
    <cellStyle name="40% - Accent3 3 8" xfId="22500" xr:uid="{94F9333F-2910-4F0D-A90A-A709AD731DF3}"/>
    <cellStyle name="40% - Accent3 3 8 2" xfId="22501" xr:uid="{88AF355B-4F8B-46CB-8944-04AA3C02CD6D}"/>
    <cellStyle name="40% - Accent3 3 8 2 2" xfId="22502" xr:uid="{EF4C3916-B24C-4D54-BEB0-049D4820BD03}"/>
    <cellStyle name="40% - Accent3 3 8 2 2 2" xfId="22503" xr:uid="{0746744A-B3F3-4314-B01F-AACFCF4332D0}"/>
    <cellStyle name="40% - Accent3 3 8 2 2 2 2" xfId="22504" xr:uid="{DC1692B7-5843-4990-8FDC-69871BEE8D90}"/>
    <cellStyle name="40% - Accent3 3 8 2 2 3" xfId="22505" xr:uid="{D3AEAD97-4A26-4327-91B2-6B73D9F907BA}"/>
    <cellStyle name="40% - Accent3 3 8 2 3" xfId="22506" xr:uid="{F86B3155-180A-4CD4-BA8A-E10E407C0F6F}"/>
    <cellStyle name="40% - Accent3 3 8 2 3 2" xfId="22507" xr:uid="{65282F89-E330-4ACE-813E-B2E5BF2700CF}"/>
    <cellStyle name="40% - Accent3 3 8 2 4" xfId="22508" xr:uid="{0723C95A-31C7-4C54-ADC8-EFB6D6E1CBE7}"/>
    <cellStyle name="40% - Accent3 3 8 3" xfId="22509" xr:uid="{51D307EF-2369-4DC7-8C54-DB6F791973D4}"/>
    <cellStyle name="40% - Accent3 3 8 3 2" xfId="22510" xr:uid="{CD915E8F-98E6-48EE-827A-F010A4A0123D}"/>
    <cellStyle name="40% - Accent3 3 8 3 2 2" xfId="22511" xr:uid="{A4CCAA74-FC50-49F8-BEB2-E47C8EB0EBB0}"/>
    <cellStyle name="40% - Accent3 3 8 3 3" xfId="22512" xr:uid="{CB5CD5BD-B773-4D9E-989C-A4AB860E3895}"/>
    <cellStyle name="40% - Accent3 3 8 4" xfId="22513" xr:uid="{EC22E6F3-9AF9-4CA1-A9D9-1487C95D60FE}"/>
    <cellStyle name="40% - Accent3 3 8 4 2" xfId="22514" xr:uid="{D6E5D014-6AD8-4A4E-8DE6-944964C77E54}"/>
    <cellStyle name="40% - Accent3 3 8 5" xfId="22515" xr:uid="{39AAECAC-2553-4D2C-AC75-55990E636EFD}"/>
    <cellStyle name="40% - Accent3 3 8 5 2" xfId="22516" xr:uid="{2A140D0A-B77F-460B-B704-AEC58922F14B}"/>
    <cellStyle name="40% - Accent3 3 8 6" xfId="22517" xr:uid="{26D4A769-FFB5-44D0-BE4E-7E0A7FCD1574}"/>
    <cellStyle name="40% - Accent3 3 8 7" xfId="22518" xr:uid="{B063B2C8-F716-4863-81FF-3061D32CBD3C}"/>
    <cellStyle name="40% - Accent3 3 9" xfId="22519" xr:uid="{A335B66F-1397-4913-BF5D-00F63EC4B306}"/>
    <cellStyle name="40% - Accent3 3 9 2" xfId="22520" xr:uid="{D9538C00-C705-4D1D-8609-AE7D4A3D9568}"/>
    <cellStyle name="40% - Accent3 3 9 2 2" xfId="22521" xr:uid="{78DF3AD9-F678-46B5-B732-0B7B18217E49}"/>
    <cellStyle name="40% - Accent3 3 9 2 2 2" xfId="22522" xr:uid="{94C4F073-2F6F-4314-A55E-67F1D8C00232}"/>
    <cellStyle name="40% - Accent3 3 9 2 2 2 2" xfId="22523" xr:uid="{BA016D8D-1EE3-4CBB-8E67-AB92D164737D}"/>
    <cellStyle name="40% - Accent3 3 9 2 2 3" xfId="22524" xr:uid="{E216F075-1493-4504-808B-084B294FFA4B}"/>
    <cellStyle name="40% - Accent3 3 9 2 3" xfId="22525" xr:uid="{6E6E0316-60FC-4631-92BF-DEFF32E2AE05}"/>
    <cellStyle name="40% - Accent3 3 9 2 3 2" xfId="22526" xr:uid="{90AC6E13-DC16-4E7D-9F82-FA59E92482FF}"/>
    <cellStyle name="40% - Accent3 3 9 2 4" xfId="22527" xr:uid="{940E9365-9E23-43DE-BBF1-505BC9FBEC00}"/>
    <cellStyle name="40% - Accent3 3 9 3" xfId="22528" xr:uid="{60B63C03-D43C-4F87-9E17-490EDACA7655}"/>
    <cellStyle name="40% - Accent3 3 9 3 2" xfId="22529" xr:uid="{A444BE78-474D-4847-AD73-D928A87CDDB1}"/>
    <cellStyle name="40% - Accent3 3 9 3 2 2" xfId="22530" xr:uid="{54C30D17-2FE5-417A-93B9-919AAC085924}"/>
    <cellStyle name="40% - Accent3 3 9 3 3" xfId="22531" xr:uid="{11EE84DD-9F3F-4163-842A-08B76002657F}"/>
    <cellStyle name="40% - Accent3 3 9 4" xfId="22532" xr:uid="{299C85AC-61E8-4B51-9A30-223A3C7B7A3A}"/>
    <cellStyle name="40% - Accent3 3 9 4 2" xfId="22533" xr:uid="{198FBA18-5120-4F8E-97FB-12D636D5E039}"/>
    <cellStyle name="40% - Accent3 3 9 5" xfId="22534" xr:uid="{90155CD7-24D4-40B3-A392-002111F98CDD}"/>
    <cellStyle name="40% - Accent3 3_Asset Register (new)" xfId="22535" xr:uid="{539ED50F-C4D0-44F4-AFB8-7E5B3649C3BC}"/>
    <cellStyle name="40% - Accent3 4" xfId="22536" xr:uid="{0377F1F7-FA2F-4B22-AE16-81CBE04E83C2}"/>
    <cellStyle name="40% - Accent3 4 10" xfId="22537" xr:uid="{C7BB4436-B696-45B7-8C93-550CD5849DC5}"/>
    <cellStyle name="40% - Accent3 4 10 2" xfId="22538" xr:uid="{857E3757-FD95-4440-B3F7-0BC89C3EAB25}"/>
    <cellStyle name="40% - Accent3 4 10 2 2" xfId="22539" xr:uid="{CD190F31-0BCC-4255-A056-00EE8E763555}"/>
    <cellStyle name="40% - Accent3 4 10 2 2 2" xfId="22540" xr:uid="{CA37C673-5C58-4A1C-AF0E-37C7C04CD500}"/>
    <cellStyle name="40% - Accent3 4 10 2 2 2 2" xfId="22541" xr:uid="{6E05E468-7409-4C30-913E-AE0E320C6CA2}"/>
    <cellStyle name="40% - Accent3 4 10 2 2 3" xfId="22542" xr:uid="{2A29CFD1-6DA2-4590-93A5-8C1D0777D2D2}"/>
    <cellStyle name="40% - Accent3 4 10 2 3" xfId="22543" xr:uid="{FD7ABABC-3370-4710-9DF4-D14EE9CDC324}"/>
    <cellStyle name="40% - Accent3 4 10 2 3 2" xfId="22544" xr:uid="{EA95C57A-B657-42D6-A862-056FB970104A}"/>
    <cellStyle name="40% - Accent3 4 10 2 4" xfId="22545" xr:uid="{33214F03-14B9-4B59-AA1C-AA2F92A736EE}"/>
    <cellStyle name="40% - Accent3 4 10 3" xfId="22546" xr:uid="{3B107C3C-F46B-4B33-98D3-8838B70F97E5}"/>
    <cellStyle name="40% - Accent3 4 10 3 2" xfId="22547" xr:uid="{AE6D81EB-B7C7-40E9-AC7D-504F4A81A342}"/>
    <cellStyle name="40% - Accent3 4 10 3 2 2" xfId="22548" xr:uid="{8A9F1E5A-C317-41B9-90C0-A2ABD8796443}"/>
    <cellStyle name="40% - Accent3 4 10 3 3" xfId="22549" xr:uid="{67A3D692-A358-458A-9426-CAB510F7234E}"/>
    <cellStyle name="40% - Accent3 4 10 4" xfId="22550" xr:uid="{121C59C6-A1F0-44C2-8747-6563C31C3632}"/>
    <cellStyle name="40% - Accent3 4 10 4 2" xfId="22551" xr:uid="{730FB91F-DBAD-467A-BE11-BE56CC19361F}"/>
    <cellStyle name="40% - Accent3 4 10 5" xfId="22552" xr:uid="{8B2C7AD9-728D-48FD-A4C2-6B2785E68B3F}"/>
    <cellStyle name="40% - Accent3 4 11" xfId="22553" xr:uid="{D0E8912D-0907-47E6-AAC4-15DAC828FD5E}"/>
    <cellStyle name="40% - Accent3 4 11 2" xfId="22554" xr:uid="{16901699-46BF-45F7-A1AA-B4E450D9DC88}"/>
    <cellStyle name="40% - Accent3 4 11 2 2" xfId="22555" xr:uid="{3DD3C8FE-E923-4694-8965-BB44D2FDF5D0}"/>
    <cellStyle name="40% - Accent3 4 11 2 2 2" xfId="22556" xr:uid="{4416F784-F39A-4739-BA26-A9D261DC2B2F}"/>
    <cellStyle name="40% - Accent3 4 11 2 2 2 2" xfId="22557" xr:uid="{856231E0-EE3E-498E-A7E8-2B2455EDE708}"/>
    <cellStyle name="40% - Accent3 4 11 2 2 3" xfId="22558" xr:uid="{357DBCBB-92CF-4FFF-B879-461B479B5D8B}"/>
    <cellStyle name="40% - Accent3 4 11 2 3" xfId="22559" xr:uid="{B3E46A9F-2C5B-4ABE-B12F-2D0C49FCF744}"/>
    <cellStyle name="40% - Accent3 4 11 2 3 2" xfId="22560" xr:uid="{5FCA89E0-F58A-44E0-84B4-3736E50D1EE3}"/>
    <cellStyle name="40% - Accent3 4 11 2 4" xfId="22561" xr:uid="{BE3DE325-3D80-45DB-A97E-3ECB37113D5A}"/>
    <cellStyle name="40% - Accent3 4 11 3" xfId="22562" xr:uid="{C084B270-0495-45E0-B0F2-238E44C6DDB4}"/>
    <cellStyle name="40% - Accent3 4 11 3 2" xfId="22563" xr:uid="{CF87C1E1-5D96-4B36-8501-20F81967EDDC}"/>
    <cellStyle name="40% - Accent3 4 11 3 2 2" xfId="22564" xr:uid="{F509E236-6CD8-4D18-9C54-AC998FD55726}"/>
    <cellStyle name="40% - Accent3 4 11 3 3" xfId="22565" xr:uid="{2CBEEF6C-788D-4D61-A0A8-88F2CA52D989}"/>
    <cellStyle name="40% - Accent3 4 11 4" xfId="22566" xr:uid="{31CABE77-68C8-45CD-8F0F-948E95398604}"/>
    <cellStyle name="40% - Accent3 4 11 4 2" xfId="22567" xr:uid="{0CBCC481-70C3-4160-B756-DE23887B1227}"/>
    <cellStyle name="40% - Accent3 4 11 5" xfId="22568" xr:uid="{AF492CFA-5D30-4301-BD18-5213AA8EE623}"/>
    <cellStyle name="40% - Accent3 4 12" xfId="22569" xr:uid="{16B4C22D-A623-4BB4-A5D2-8DC6FDC99CB5}"/>
    <cellStyle name="40% - Accent3 4 12 2" xfId="22570" xr:uid="{D5B357CA-A997-40CC-A218-7845835B9C7A}"/>
    <cellStyle name="40% - Accent3 4 12 2 2" xfId="22571" xr:uid="{ABFF61A1-29B2-4E6C-9470-E6FDFF9B63BB}"/>
    <cellStyle name="40% - Accent3 4 12 2 2 2" xfId="22572" xr:uid="{E51E602A-0F6A-49D3-8911-F23582CCA940}"/>
    <cellStyle name="40% - Accent3 4 12 2 2 2 2" xfId="22573" xr:uid="{62D3E245-A055-41CE-8F4A-36A2CA86071A}"/>
    <cellStyle name="40% - Accent3 4 12 2 2 3" xfId="22574" xr:uid="{F8D26730-DDF7-4213-B610-B322A96F3788}"/>
    <cellStyle name="40% - Accent3 4 12 2 3" xfId="22575" xr:uid="{BFCC845B-AED6-4EBC-B150-8A1307002B74}"/>
    <cellStyle name="40% - Accent3 4 12 2 3 2" xfId="22576" xr:uid="{F703950C-DB27-46BE-9C79-799DCA80BB62}"/>
    <cellStyle name="40% - Accent3 4 12 2 4" xfId="22577" xr:uid="{06C6298E-7D73-47C6-BB43-6960F57AE8F8}"/>
    <cellStyle name="40% - Accent3 4 12 3" xfId="22578" xr:uid="{395863B6-2D2C-4735-A9C6-864C8C32C3F5}"/>
    <cellStyle name="40% - Accent3 4 12 3 2" xfId="22579" xr:uid="{E9DE1BDB-70B3-4358-9B79-C8E3867F9050}"/>
    <cellStyle name="40% - Accent3 4 12 3 2 2" xfId="22580" xr:uid="{B4403707-F06D-4BE9-8E9F-AD21BC0E0190}"/>
    <cellStyle name="40% - Accent3 4 12 3 3" xfId="22581" xr:uid="{440CB90F-AE79-4D99-B1F7-8073ACEE2C9A}"/>
    <cellStyle name="40% - Accent3 4 12 4" xfId="22582" xr:uid="{5F13C975-E266-4B92-B2E4-5F6F09FD86BF}"/>
    <cellStyle name="40% - Accent3 4 12 4 2" xfId="22583" xr:uid="{64D3A7B4-C550-48D0-AC32-508929036CD5}"/>
    <cellStyle name="40% - Accent3 4 12 5" xfId="22584" xr:uid="{503D75FC-A029-4127-9C7A-FF60A93C5896}"/>
    <cellStyle name="40% - Accent3 4 13" xfId="22585" xr:uid="{9CC6509B-2AA1-41AC-A8CD-EDDF0371AC1B}"/>
    <cellStyle name="40% - Accent3 4 13 2" xfId="22586" xr:uid="{838E8424-9D6C-46CB-AADD-6815F5509DCA}"/>
    <cellStyle name="40% - Accent3 4 13 2 2" xfId="22587" xr:uid="{BE6A7C75-4261-42E8-99B1-FE7237614F34}"/>
    <cellStyle name="40% - Accent3 4 13 2 2 2" xfId="22588" xr:uid="{C90A1B9E-F461-41B0-94F9-980B6A71CAAD}"/>
    <cellStyle name="40% - Accent3 4 13 2 2 2 2" xfId="22589" xr:uid="{5062B8D9-33A1-46B9-9A8A-274528747384}"/>
    <cellStyle name="40% - Accent3 4 13 2 2 3" xfId="22590" xr:uid="{93602DB5-4EA6-44A6-8CEA-FDC2FC654E68}"/>
    <cellStyle name="40% - Accent3 4 13 2 3" xfId="22591" xr:uid="{17A779B2-E6BE-4E8C-B31D-DE025D0D9C88}"/>
    <cellStyle name="40% - Accent3 4 13 2 3 2" xfId="22592" xr:uid="{CAF9303C-B326-469F-86AA-9596DB920185}"/>
    <cellStyle name="40% - Accent3 4 13 2 4" xfId="22593" xr:uid="{234D25D6-DF4F-4FD8-81CB-354EBEE5CD44}"/>
    <cellStyle name="40% - Accent3 4 13 3" xfId="22594" xr:uid="{BC827F7D-F9B8-42EC-AA56-535B213DC20D}"/>
    <cellStyle name="40% - Accent3 4 13 3 2" xfId="22595" xr:uid="{4DAA1891-F41B-4B19-AD61-BD3F371D634B}"/>
    <cellStyle name="40% - Accent3 4 13 3 2 2" xfId="22596" xr:uid="{08B8D70C-429C-421A-82D5-D5E5438D4D60}"/>
    <cellStyle name="40% - Accent3 4 13 3 3" xfId="22597" xr:uid="{165B479F-ECE5-47C6-AD11-6E3A0BFA0645}"/>
    <cellStyle name="40% - Accent3 4 13 4" xfId="22598" xr:uid="{CE9C1997-3EE3-439D-94B7-16613C5D918F}"/>
    <cellStyle name="40% - Accent3 4 13 4 2" xfId="22599" xr:uid="{7A3AE70D-7DBD-44CB-9F43-989CC1235595}"/>
    <cellStyle name="40% - Accent3 4 13 5" xfId="22600" xr:uid="{B51E50E3-7C3D-4B89-977D-5C6F0F3757C2}"/>
    <cellStyle name="40% - Accent3 4 14" xfId="22601" xr:uid="{95E0367A-3BC6-41CD-BA2F-660C83FAAA5F}"/>
    <cellStyle name="40% - Accent3 4 14 2" xfId="22602" xr:uid="{687ED670-22FE-42D5-BB34-BB170AAB9B12}"/>
    <cellStyle name="40% - Accent3 4 14 2 2" xfId="22603" xr:uid="{CDADAE30-B481-4B50-9CCB-CA1AECA1D052}"/>
    <cellStyle name="40% - Accent3 4 14 2 2 2" xfId="22604" xr:uid="{1BCB0E5A-755C-4753-9457-69D08CD92901}"/>
    <cellStyle name="40% - Accent3 4 14 2 3" xfId="22605" xr:uid="{977A22F0-9D46-4B1F-9C91-9EE0828FC989}"/>
    <cellStyle name="40% - Accent3 4 14 3" xfId="22606" xr:uid="{67371F82-90DE-4D4E-B99A-CCD120000028}"/>
    <cellStyle name="40% - Accent3 4 14 3 2" xfId="22607" xr:uid="{F7624DEA-3D20-4801-8B09-33519AE7B506}"/>
    <cellStyle name="40% - Accent3 4 14 4" xfId="22608" xr:uid="{0DC2B698-0A3C-4512-AA8D-8160680B8195}"/>
    <cellStyle name="40% - Accent3 4 15" xfId="22609" xr:uid="{8969D1DB-2A69-47F1-B2F3-547EB909044E}"/>
    <cellStyle name="40% - Accent3 4 15 2" xfId="22610" xr:uid="{648FF821-8E56-427E-AF32-206804FC40F1}"/>
    <cellStyle name="40% - Accent3 4 15 2 2" xfId="22611" xr:uid="{1858A3DC-65E2-4B18-B7AD-D0C4A46E0619}"/>
    <cellStyle name="40% - Accent3 4 15 3" xfId="22612" xr:uid="{FB27F00F-0174-4C04-B078-568583E640A7}"/>
    <cellStyle name="40% - Accent3 4 16" xfId="22613" xr:uid="{A4487024-D366-4DBA-B14B-921770E5840C}"/>
    <cellStyle name="40% - Accent3 4 16 2" xfId="22614" xr:uid="{1D515961-C3EF-4C25-BEBF-A13BF4B851B8}"/>
    <cellStyle name="40% - Accent3 4 17" xfId="22615" xr:uid="{DF1749BA-38D7-4C54-A25A-EB44AC0093F9}"/>
    <cellStyle name="40% - Accent3 4 17 2" xfId="22616" xr:uid="{2EC91085-F74B-4D7A-985C-53CC84C45676}"/>
    <cellStyle name="40% - Accent3 4 18" xfId="22617" xr:uid="{2A133637-9C12-490F-B53C-3D700F8050D0}"/>
    <cellStyle name="40% - Accent3 4 19" xfId="22618" xr:uid="{55DD7B2A-1D7F-448A-BEA2-D0BF0D38FDF6}"/>
    <cellStyle name="40% - Accent3 4 2" xfId="22619" xr:uid="{4FE5F1CF-EE16-48E1-B961-E7D3B227A1C4}"/>
    <cellStyle name="40% - Accent3 4 2 10" xfId="22620" xr:uid="{18C84499-1DBD-4826-A685-8371ABEE7193}"/>
    <cellStyle name="40% - Accent3 4 2 10 2" xfId="22621" xr:uid="{9E6FC948-CAA4-49D5-8D40-BEF054667F1B}"/>
    <cellStyle name="40% - Accent3 4 2 10 2 2" xfId="22622" xr:uid="{2183E842-41C8-4314-BF41-9CE149410126}"/>
    <cellStyle name="40% - Accent3 4 2 10 2 2 2" xfId="22623" xr:uid="{6CB07BA9-2397-43C1-B7FC-F2951AC965B6}"/>
    <cellStyle name="40% - Accent3 4 2 10 2 2 2 2" xfId="22624" xr:uid="{1D8FA7F5-ABEE-495B-A2E7-CCF1F48B6DAA}"/>
    <cellStyle name="40% - Accent3 4 2 10 2 2 3" xfId="22625" xr:uid="{88D32C57-17D1-4B7D-B91C-DE3A4B5FE9D4}"/>
    <cellStyle name="40% - Accent3 4 2 10 2 3" xfId="22626" xr:uid="{8827C130-24F2-4042-BABE-EBE34306F86E}"/>
    <cellStyle name="40% - Accent3 4 2 10 2 3 2" xfId="22627" xr:uid="{6001523E-4C97-4497-B8BC-AD88BE271507}"/>
    <cellStyle name="40% - Accent3 4 2 10 2 4" xfId="22628" xr:uid="{45D0E9F5-9D2D-4D22-8FFA-24BB42B3307A}"/>
    <cellStyle name="40% - Accent3 4 2 10 3" xfId="22629" xr:uid="{279CA065-E6A0-4376-87A6-297BAA51D2CE}"/>
    <cellStyle name="40% - Accent3 4 2 10 3 2" xfId="22630" xr:uid="{CE09D0F1-61E3-4CB9-AD53-185785335257}"/>
    <cellStyle name="40% - Accent3 4 2 10 3 2 2" xfId="22631" xr:uid="{3E48EDC1-9C2E-4744-A52B-8FDB987D411C}"/>
    <cellStyle name="40% - Accent3 4 2 10 3 3" xfId="22632" xr:uid="{B4021469-9374-49F2-B110-4188B50D2068}"/>
    <cellStyle name="40% - Accent3 4 2 10 4" xfId="22633" xr:uid="{2FFF6690-B929-4EEB-A001-69D37AC179CD}"/>
    <cellStyle name="40% - Accent3 4 2 10 4 2" xfId="22634" xr:uid="{794EE6A1-4D96-4B8A-AE50-F4B0B438FB70}"/>
    <cellStyle name="40% - Accent3 4 2 10 5" xfId="22635" xr:uid="{2169F20B-68A1-4C17-A0F6-934580B25050}"/>
    <cellStyle name="40% - Accent3 4 2 11" xfId="22636" xr:uid="{AEA5CBA1-5557-4AFC-B6CF-FACD5D8DDBDB}"/>
    <cellStyle name="40% - Accent3 4 2 11 2" xfId="22637" xr:uid="{31470724-C00E-48F0-A3C8-F98F445C94C1}"/>
    <cellStyle name="40% - Accent3 4 2 11 2 2" xfId="22638" xr:uid="{1596A921-33A0-43CE-9A35-13D7ED4B827A}"/>
    <cellStyle name="40% - Accent3 4 2 11 2 2 2" xfId="22639" xr:uid="{10ECD24F-87E0-4169-8064-F79806D3B05A}"/>
    <cellStyle name="40% - Accent3 4 2 11 2 2 2 2" xfId="22640" xr:uid="{552EA9A4-CBB5-482F-A22A-E4000C5D4367}"/>
    <cellStyle name="40% - Accent3 4 2 11 2 2 3" xfId="22641" xr:uid="{D7926C00-D8D3-449D-B5C6-599439C3A528}"/>
    <cellStyle name="40% - Accent3 4 2 11 2 3" xfId="22642" xr:uid="{A78F0CC1-BA2C-4448-BA58-B16FC20E96C0}"/>
    <cellStyle name="40% - Accent3 4 2 11 2 3 2" xfId="22643" xr:uid="{453E2E47-8FAB-4380-89E1-B3D3965FBD0E}"/>
    <cellStyle name="40% - Accent3 4 2 11 2 4" xfId="22644" xr:uid="{609BD45F-7FFA-4E9F-9644-783BD135C636}"/>
    <cellStyle name="40% - Accent3 4 2 11 3" xfId="22645" xr:uid="{E24142B8-E948-4D1A-A0A4-566D345C04CE}"/>
    <cellStyle name="40% - Accent3 4 2 11 3 2" xfId="22646" xr:uid="{50EBBBF9-6078-4FFD-BC43-590FB7258B61}"/>
    <cellStyle name="40% - Accent3 4 2 11 3 2 2" xfId="22647" xr:uid="{8A45E89B-BA24-4037-A5F4-36096CC84DF2}"/>
    <cellStyle name="40% - Accent3 4 2 11 3 3" xfId="22648" xr:uid="{3D5BDAF5-DB90-48A7-8B34-002E93590FFB}"/>
    <cellStyle name="40% - Accent3 4 2 11 4" xfId="22649" xr:uid="{68F92D1D-A8F1-4613-ABD2-6EEF83F79522}"/>
    <cellStyle name="40% - Accent3 4 2 11 4 2" xfId="22650" xr:uid="{8E142CD7-C022-4F42-9DCD-5757B518DA28}"/>
    <cellStyle name="40% - Accent3 4 2 11 5" xfId="22651" xr:uid="{D361695E-CFFB-4CC2-A152-37A4B8C03DFF}"/>
    <cellStyle name="40% - Accent3 4 2 12" xfId="22652" xr:uid="{89942848-0A87-433F-AE3E-5FD9A32169F0}"/>
    <cellStyle name="40% - Accent3 4 2 12 2" xfId="22653" xr:uid="{BBF63ACD-66AB-4A1F-8A90-C51E557B870C}"/>
    <cellStyle name="40% - Accent3 4 2 12 2 2" xfId="22654" xr:uid="{EB449547-0FEF-4B94-9BB5-757740B4CF12}"/>
    <cellStyle name="40% - Accent3 4 2 12 2 2 2" xfId="22655" xr:uid="{5CB8BC79-F199-4820-AAB8-396D03915488}"/>
    <cellStyle name="40% - Accent3 4 2 12 2 3" xfId="22656" xr:uid="{045B4081-243B-444C-8440-8CA93443B743}"/>
    <cellStyle name="40% - Accent3 4 2 12 3" xfId="22657" xr:uid="{14606A41-96EF-4F97-A2AB-FC72CE4C3CA7}"/>
    <cellStyle name="40% - Accent3 4 2 12 3 2" xfId="22658" xr:uid="{10C6B8D4-3D72-4B06-B35B-31E088FE218F}"/>
    <cellStyle name="40% - Accent3 4 2 12 4" xfId="22659" xr:uid="{F421D287-9BEE-4743-8092-4CA248B33168}"/>
    <cellStyle name="40% - Accent3 4 2 13" xfId="22660" xr:uid="{37F7E24C-1470-4EEF-8F46-0CAEFDF18BCC}"/>
    <cellStyle name="40% - Accent3 4 2 13 2" xfId="22661" xr:uid="{5F68FAAE-3313-48C8-B24B-37AB74070321}"/>
    <cellStyle name="40% - Accent3 4 2 13 2 2" xfId="22662" xr:uid="{52160C9C-251A-4875-9DBE-637C08B36663}"/>
    <cellStyle name="40% - Accent3 4 2 13 3" xfId="22663" xr:uid="{96ED16F1-4438-4F41-80FB-05E7810DA9C9}"/>
    <cellStyle name="40% - Accent3 4 2 14" xfId="22664" xr:uid="{6552A08C-3AC6-40EE-B944-7214E889FC20}"/>
    <cellStyle name="40% - Accent3 4 2 14 2" xfId="22665" xr:uid="{55194424-37CD-4E57-B413-12340DD94760}"/>
    <cellStyle name="40% - Accent3 4 2 15" xfId="22666" xr:uid="{D3B8D761-A187-4BFE-9D57-ACE4095A0890}"/>
    <cellStyle name="40% - Accent3 4 2 15 2" xfId="22667" xr:uid="{A4419C8F-62DA-4FD3-A257-7938B230EB38}"/>
    <cellStyle name="40% - Accent3 4 2 16" xfId="22668" xr:uid="{53F3DBDB-748B-4A36-A2A8-0DF21FA8CC33}"/>
    <cellStyle name="40% - Accent3 4 2 17" xfId="22669" xr:uid="{F6556327-000B-4C72-9B21-6F83F7F8C8ED}"/>
    <cellStyle name="40% - Accent3 4 2 2" xfId="22670" xr:uid="{3CDF3989-194F-49F1-84A7-E08F4AA949CE}"/>
    <cellStyle name="40% - Accent3 4 2 2 10" xfId="22671" xr:uid="{70F3EE38-F3A9-45FA-A07D-6D514A6A1F09}"/>
    <cellStyle name="40% - Accent3 4 2 2 2" xfId="22672" xr:uid="{1FCD1BBF-4A42-4954-8BC6-E07530742D89}"/>
    <cellStyle name="40% - Accent3 4 2 2 2 2" xfId="22673" xr:uid="{8D5E9093-DDDB-40E5-A995-455A43631FB4}"/>
    <cellStyle name="40% - Accent3 4 2 2 2 2 2" xfId="22674" xr:uid="{F1D562E1-9FCF-439E-A3D4-323D31D84F6A}"/>
    <cellStyle name="40% - Accent3 4 2 2 2 2 2 2" xfId="22675" xr:uid="{203BAD49-5D55-48F2-BB14-DE503F4218B7}"/>
    <cellStyle name="40% - Accent3 4 2 2 2 2 2 2 2" xfId="22676" xr:uid="{26ED7CDE-C9D7-4CEB-B888-3B7CFEE7C0B8}"/>
    <cellStyle name="40% - Accent3 4 2 2 2 2 2 2 2 2" xfId="22677" xr:uid="{1DB42BCA-20ED-4B1D-A1D5-CB7CD47AFF3B}"/>
    <cellStyle name="40% - Accent3 4 2 2 2 2 2 2 3" xfId="22678" xr:uid="{03107280-C712-4B6A-ADD5-F8DEAB078B98}"/>
    <cellStyle name="40% - Accent3 4 2 2 2 2 2 3" xfId="22679" xr:uid="{0B226847-2777-4636-A700-F207CF0775C4}"/>
    <cellStyle name="40% - Accent3 4 2 2 2 2 2 3 2" xfId="22680" xr:uid="{D4745581-C39A-4D21-8412-987C5691B1AB}"/>
    <cellStyle name="40% - Accent3 4 2 2 2 2 2 4" xfId="22681" xr:uid="{7D9C741E-56BA-49FE-B58C-18CC921EA4EB}"/>
    <cellStyle name="40% - Accent3 4 2 2 2 2 2 4 2" xfId="22682" xr:uid="{6AA6AFEF-AE83-46DA-9DBC-78E865051E24}"/>
    <cellStyle name="40% - Accent3 4 2 2 2 2 2 5" xfId="22683" xr:uid="{9DC607E3-A4E7-4230-88A2-0346F612FF57}"/>
    <cellStyle name="40% - Accent3 4 2 2 2 2 2 6" xfId="22684" xr:uid="{CC06649D-4527-497D-B83E-E91AFBE9E2E1}"/>
    <cellStyle name="40% - Accent3 4 2 2 2 2 3" xfId="22685" xr:uid="{4274148E-2DE1-4F97-A04D-D6FDCC265ED3}"/>
    <cellStyle name="40% - Accent3 4 2 2 2 2 3 2" xfId="22686" xr:uid="{8E22302E-D1BE-45D1-A9C7-74A47CBD63DC}"/>
    <cellStyle name="40% - Accent3 4 2 2 2 2 3 2 2" xfId="22687" xr:uid="{B93AB733-B927-49F8-BCC8-15512E00B638}"/>
    <cellStyle name="40% - Accent3 4 2 2 2 2 3 3" xfId="22688" xr:uid="{BF35B6A4-2883-4BF6-B8E5-881EA4EB136D}"/>
    <cellStyle name="40% - Accent3 4 2 2 2 2 4" xfId="22689" xr:uid="{A4DAEDE5-5656-4E3D-BDEC-9BA1B4C9C982}"/>
    <cellStyle name="40% - Accent3 4 2 2 2 2 4 2" xfId="22690" xr:uid="{43709D07-CE7F-41EA-88EE-2F8EF5B2BC94}"/>
    <cellStyle name="40% - Accent3 4 2 2 2 2 5" xfId="22691" xr:uid="{DEC2B5A4-563D-4555-9BAA-F461E9344834}"/>
    <cellStyle name="40% - Accent3 4 2 2 2 2 5 2" xfId="22692" xr:uid="{FBA018D3-89D8-40E6-A4BA-3D4A2F70F7A6}"/>
    <cellStyle name="40% - Accent3 4 2 2 2 2 6" xfId="22693" xr:uid="{690119BF-786B-49D4-BCE0-8046E264E803}"/>
    <cellStyle name="40% - Accent3 4 2 2 2 2 7" xfId="22694" xr:uid="{1A3CB120-920D-419A-920A-9F64468E4EDC}"/>
    <cellStyle name="40% - Accent3 4 2 2 2 3" xfId="22695" xr:uid="{E9B0AA68-CE36-4919-BB9F-85893278CAC6}"/>
    <cellStyle name="40% - Accent3 4 2 2 2 3 2" xfId="22696" xr:uid="{F4026DD0-18D7-43A8-B85A-39B0DFE73479}"/>
    <cellStyle name="40% - Accent3 4 2 2 2 3 2 2" xfId="22697" xr:uid="{9E1B547C-F0DF-4859-BC0C-84FD17CA6AB7}"/>
    <cellStyle name="40% - Accent3 4 2 2 2 3 2 2 2" xfId="22698" xr:uid="{5C46CD52-6D81-4C8F-A6BE-106E9C9099E7}"/>
    <cellStyle name="40% - Accent3 4 2 2 2 3 2 3" xfId="22699" xr:uid="{A9C81812-6288-4DB9-8323-21035043E13A}"/>
    <cellStyle name="40% - Accent3 4 2 2 2 3 3" xfId="22700" xr:uid="{5E08CB0C-D06E-4462-9EDB-32234D64895B}"/>
    <cellStyle name="40% - Accent3 4 2 2 2 3 3 2" xfId="22701" xr:uid="{61710C22-B8C9-43B1-8CD6-994E3A9D3C50}"/>
    <cellStyle name="40% - Accent3 4 2 2 2 3 4" xfId="22702" xr:uid="{BF703ECA-B6FF-4E51-8941-1386109D55CB}"/>
    <cellStyle name="40% - Accent3 4 2 2 2 3 4 2" xfId="22703" xr:uid="{A8715B4A-12DA-4B60-B13B-7906B148BCFD}"/>
    <cellStyle name="40% - Accent3 4 2 2 2 3 5" xfId="22704" xr:uid="{0F1373DD-0A4C-4FA8-BBF0-7754B42F180B}"/>
    <cellStyle name="40% - Accent3 4 2 2 2 3 6" xfId="22705" xr:uid="{4166684A-9183-4FA8-BDEC-B445EB1F226A}"/>
    <cellStyle name="40% - Accent3 4 2 2 2 4" xfId="22706" xr:uid="{0ED74278-A8A9-47D6-B0BC-D972B7EDBDFC}"/>
    <cellStyle name="40% - Accent3 4 2 2 2 4 2" xfId="22707" xr:uid="{AC6EEFB5-6FA8-4E45-8E3F-BED71B144681}"/>
    <cellStyle name="40% - Accent3 4 2 2 2 4 2 2" xfId="22708" xr:uid="{DB9ED3D6-81C6-4A5D-8B97-2F31E1F0C4A0}"/>
    <cellStyle name="40% - Accent3 4 2 2 2 4 3" xfId="22709" xr:uid="{091D238D-034E-4AA0-892B-B52DBDD6CBAF}"/>
    <cellStyle name="40% - Accent3 4 2 2 2 5" xfId="22710" xr:uid="{827C7AA1-1A5E-42A4-B3A6-11596CDE0B2A}"/>
    <cellStyle name="40% - Accent3 4 2 2 2 5 2" xfId="22711" xr:uid="{CCB73FA8-CEAD-4ECB-AAB8-6BC66CE39AB3}"/>
    <cellStyle name="40% - Accent3 4 2 2 2 6" xfId="22712" xr:uid="{B2B012B8-0080-4C30-8296-EE7787A4E6FA}"/>
    <cellStyle name="40% - Accent3 4 2 2 2 6 2" xfId="22713" xr:uid="{42DC293A-7091-4888-AAAB-2A4CE1AD14C0}"/>
    <cellStyle name="40% - Accent3 4 2 2 2 7" xfId="22714" xr:uid="{EA453563-02DF-44AC-8B5B-93E687CE47D3}"/>
    <cellStyle name="40% - Accent3 4 2 2 2 8" xfId="22715" xr:uid="{D9197E6B-6663-424B-BC93-8FD0C53458CC}"/>
    <cellStyle name="40% - Accent3 4 2 2 3" xfId="22716" xr:uid="{2DA43D33-ED53-4572-917D-439CBEAD0C92}"/>
    <cellStyle name="40% - Accent3 4 2 2 3 2" xfId="22717" xr:uid="{47F78871-0C14-4F0A-8D6D-DAF638D1459E}"/>
    <cellStyle name="40% - Accent3 4 2 2 3 2 2" xfId="22718" xr:uid="{D01A41F6-A5E3-4A28-B64D-2EE85EAB4833}"/>
    <cellStyle name="40% - Accent3 4 2 2 3 2 2 2" xfId="22719" xr:uid="{8CDFBFD3-AB4A-45D7-B312-781B08179275}"/>
    <cellStyle name="40% - Accent3 4 2 2 3 2 2 2 2" xfId="22720" xr:uid="{4846020C-8A54-443A-A427-708792EA04C8}"/>
    <cellStyle name="40% - Accent3 4 2 2 3 2 2 3" xfId="22721" xr:uid="{42CB1ABA-97BD-41B9-B660-06B2FB59CB5F}"/>
    <cellStyle name="40% - Accent3 4 2 2 3 2 3" xfId="22722" xr:uid="{10AEE954-842B-486B-8C74-E036F5601BC4}"/>
    <cellStyle name="40% - Accent3 4 2 2 3 2 3 2" xfId="22723" xr:uid="{7119E956-D5A5-45EF-8636-54ABE0C81EF1}"/>
    <cellStyle name="40% - Accent3 4 2 2 3 2 4" xfId="22724" xr:uid="{92D77EAF-4DF3-4423-B853-3E190CAA2338}"/>
    <cellStyle name="40% - Accent3 4 2 2 3 2 4 2" xfId="22725" xr:uid="{93D19276-9A42-49A0-A3A3-AB7F7CD48F95}"/>
    <cellStyle name="40% - Accent3 4 2 2 3 2 5" xfId="22726" xr:uid="{663C90DC-D34D-4C15-A886-81B386FC0C1D}"/>
    <cellStyle name="40% - Accent3 4 2 2 3 2 6" xfId="22727" xr:uid="{6427171F-8734-4AAB-A0D2-52F1A128BE33}"/>
    <cellStyle name="40% - Accent3 4 2 2 3 3" xfId="22728" xr:uid="{16AE67A3-E433-4803-A34C-D58151EDF83A}"/>
    <cellStyle name="40% - Accent3 4 2 2 3 3 2" xfId="22729" xr:uid="{538793B2-1E75-4943-B1DB-D921C2A73B1A}"/>
    <cellStyle name="40% - Accent3 4 2 2 3 3 2 2" xfId="22730" xr:uid="{95C1744F-2F91-4C5D-A8EF-0E7A75D238BC}"/>
    <cellStyle name="40% - Accent3 4 2 2 3 3 3" xfId="22731" xr:uid="{1DA4A270-F81C-4390-9DCE-02BE95091D8D}"/>
    <cellStyle name="40% - Accent3 4 2 2 3 4" xfId="22732" xr:uid="{359CF2B4-9DCA-4EAE-B0FC-3FECFE64BC8A}"/>
    <cellStyle name="40% - Accent3 4 2 2 3 4 2" xfId="22733" xr:uid="{DE128179-B992-4539-96EA-EDE373060384}"/>
    <cellStyle name="40% - Accent3 4 2 2 3 5" xfId="22734" xr:uid="{B77AF65D-88D4-4CD6-B4CB-EC8B1F013F88}"/>
    <cellStyle name="40% - Accent3 4 2 2 3 5 2" xfId="22735" xr:uid="{577E6C40-ED9A-4092-84F7-68CC81FABB37}"/>
    <cellStyle name="40% - Accent3 4 2 2 3 6" xfId="22736" xr:uid="{C97E61E2-DD95-4D36-A53E-F06DAF383544}"/>
    <cellStyle name="40% - Accent3 4 2 2 3 7" xfId="22737" xr:uid="{A78E38A3-E96D-4ED6-BE52-F2D0615BC872}"/>
    <cellStyle name="40% - Accent3 4 2 2 4" xfId="22738" xr:uid="{845A1B02-876B-4BE6-A34B-AC9CE1B7717B}"/>
    <cellStyle name="40% - Accent3 4 2 2 4 2" xfId="22739" xr:uid="{57C5E7EB-C535-457C-B7BE-D5A6E251364A}"/>
    <cellStyle name="40% - Accent3 4 2 2 4 2 2" xfId="22740" xr:uid="{890195FE-A49F-46FC-8046-766C18B1EC14}"/>
    <cellStyle name="40% - Accent3 4 2 2 4 2 2 2" xfId="22741" xr:uid="{F19B38B2-0EDA-420C-8DBA-0454901A8436}"/>
    <cellStyle name="40% - Accent3 4 2 2 4 2 2 2 2" xfId="22742" xr:uid="{8389CEF4-73E8-44AB-820E-A96264CFB18E}"/>
    <cellStyle name="40% - Accent3 4 2 2 4 2 2 3" xfId="22743" xr:uid="{D501E3D7-68EA-45E2-BD1A-D772588321DB}"/>
    <cellStyle name="40% - Accent3 4 2 2 4 2 3" xfId="22744" xr:uid="{F4F8CC54-2902-4892-A5D6-9B3AAB8D1398}"/>
    <cellStyle name="40% - Accent3 4 2 2 4 2 3 2" xfId="22745" xr:uid="{F73EC613-298B-417C-A85A-2C01BCAFA0A6}"/>
    <cellStyle name="40% - Accent3 4 2 2 4 2 4" xfId="22746" xr:uid="{8CA83E2F-3987-47B0-8DE5-0D6BE906E0ED}"/>
    <cellStyle name="40% - Accent3 4 2 2 4 3" xfId="22747" xr:uid="{29FE0435-9FB1-4D68-92E3-2497DE4F8E3B}"/>
    <cellStyle name="40% - Accent3 4 2 2 4 3 2" xfId="22748" xr:uid="{B9890788-623D-4EEA-B025-521E869F43DD}"/>
    <cellStyle name="40% - Accent3 4 2 2 4 3 2 2" xfId="22749" xr:uid="{1EA12293-DA1A-4488-AC36-535210B740A1}"/>
    <cellStyle name="40% - Accent3 4 2 2 4 3 3" xfId="22750" xr:uid="{B531482D-B403-4F35-8A7E-5CC39F489FC4}"/>
    <cellStyle name="40% - Accent3 4 2 2 4 4" xfId="22751" xr:uid="{EFC35992-5BD4-48A6-95E1-8FAB39E07C4A}"/>
    <cellStyle name="40% - Accent3 4 2 2 4 4 2" xfId="22752" xr:uid="{FC7D6F4E-02B0-48D5-BFF3-962C79B90933}"/>
    <cellStyle name="40% - Accent3 4 2 2 4 5" xfId="22753" xr:uid="{F309A18E-4741-4129-B533-814D9823405C}"/>
    <cellStyle name="40% - Accent3 4 2 2 4 5 2" xfId="22754" xr:uid="{237AA2E5-8AFB-47C5-AC53-5FF8E3CCB667}"/>
    <cellStyle name="40% - Accent3 4 2 2 4 6" xfId="22755" xr:uid="{1309689F-3DC6-4131-B084-B1BD520F400B}"/>
    <cellStyle name="40% - Accent3 4 2 2 4 7" xfId="22756" xr:uid="{B38A27EB-795B-4ACB-B951-F3E7F6631D34}"/>
    <cellStyle name="40% - Accent3 4 2 2 5" xfId="22757" xr:uid="{A64DDD33-8710-45D8-A1A3-EA7AF6C4F40D}"/>
    <cellStyle name="40% - Accent3 4 2 2 5 2" xfId="22758" xr:uid="{89BE97F9-AA4F-4588-ABE7-E2016F539385}"/>
    <cellStyle name="40% - Accent3 4 2 2 5 2 2" xfId="22759" xr:uid="{925196A1-C0FA-4B6B-8BD7-902EA7D54D59}"/>
    <cellStyle name="40% - Accent3 4 2 2 5 2 2 2" xfId="22760" xr:uid="{021C44E7-FB19-4279-81D6-E97A5DA0230E}"/>
    <cellStyle name="40% - Accent3 4 2 2 5 2 3" xfId="22761" xr:uid="{CBA0E42B-8DD6-4F2F-BB61-4075DAF07CC8}"/>
    <cellStyle name="40% - Accent3 4 2 2 5 3" xfId="22762" xr:uid="{6D5F74AE-6010-468C-A53C-9B52D51819D2}"/>
    <cellStyle name="40% - Accent3 4 2 2 5 3 2" xfId="22763" xr:uid="{EF39FB40-66B4-4CC2-99DD-35EB2C154A3C}"/>
    <cellStyle name="40% - Accent3 4 2 2 5 4" xfId="22764" xr:uid="{E995B896-1F74-4249-9731-22645B1DF84C}"/>
    <cellStyle name="40% - Accent3 4 2 2 6" xfId="22765" xr:uid="{3890536A-4B62-41FC-BC93-E0C6AEB973DB}"/>
    <cellStyle name="40% - Accent3 4 2 2 6 2" xfId="22766" xr:uid="{E0299C4D-8C1E-4314-B9A7-9D20A41DCDAB}"/>
    <cellStyle name="40% - Accent3 4 2 2 6 2 2" xfId="22767" xr:uid="{F88BB68D-01B0-446D-925A-98DEA38656A4}"/>
    <cellStyle name="40% - Accent3 4 2 2 6 3" xfId="22768" xr:uid="{2796D29C-BE56-4B6F-89A6-537F2EFB0181}"/>
    <cellStyle name="40% - Accent3 4 2 2 7" xfId="22769" xr:uid="{0B862AB2-2D6F-404A-B871-873A581159A6}"/>
    <cellStyle name="40% - Accent3 4 2 2 7 2" xfId="22770" xr:uid="{75FDBE66-F55F-4F9F-A1AA-6E58CF7EC1A5}"/>
    <cellStyle name="40% - Accent3 4 2 2 8" xfId="22771" xr:uid="{63F7295D-85F0-4E86-A9DF-A2B72823674F}"/>
    <cellStyle name="40% - Accent3 4 2 2 8 2" xfId="22772" xr:uid="{A6267DF5-3B11-4916-A1F3-C0C78CD319C9}"/>
    <cellStyle name="40% - Accent3 4 2 2 9" xfId="22773" xr:uid="{929438A5-B140-4566-AF72-AEE5877CF890}"/>
    <cellStyle name="40% - Accent3 4 2 2_Asset Register (new)" xfId="22774" xr:uid="{486244DA-D2C1-4900-82E9-672664048B32}"/>
    <cellStyle name="40% - Accent3 4 2 3" xfId="22775" xr:uid="{53946CB0-5C93-40F2-B977-BED12C73C477}"/>
    <cellStyle name="40% - Accent3 4 2 3 2" xfId="22776" xr:uid="{7A938007-275D-4C84-A1B2-0BBF8008ED0B}"/>
    <cellStyle name="40% - Accent3 4 2 3 2 2" xfId="22777" xr:uid="{33CF1593-0289-4466-A0E0-4BBD8603787C}"/>
    <cellStyle name="40% - Accent3 4 2 3 2 2 2" xfId="22778" xr:uid="{FF82C21F-E5CE-4548-AB14-F339167ADF16}"/>
    <cellStyle name="40% - Accent3 4 2 3 2 2 2 2" xfId="22779" xr:uid="{D9DEBE81-2A6A-4647-B416-2CC9F46C3DD2}"/>
    <cellStyle name="40% - Accent3 4 2 3 2 2 2 2 2" xfId="22780" xr:uid="{A14AB0C8-4041-484C-8CED-9C461BFC5575}"/>
    <cellStyle name="40% - Accent3 4 2 3 2 2 2 3" xfId="22781" xr:uid="{99606F98-7EC5-40E0-8408-DEE1256EB8FA}"/>
    <cellStyle name="40% - Accent3 4 2 3 2 2 3" xfId="22782" xr:uid="{7629A2FD-C2A6-4CAC-84FF-5BD815B38EB2}"/>
    <cellStyle name="40% - Accent3 4 2 3 2 2 3 2" xfId="22783" xr:uid="{82FECBA1-F65B-472A-BC11-25A16D9945CF}"/>
    <cellStyle name="40% - Accent3 4 2 3 2 2 4" xfId="22784" xr:uid="{178C0656-3278-4B0B-9C65-EA374908AF84}"/>
    <cellStyle name="40% - Accent3 4 2 3 2 2 4 2" xfId="22785" xr:uid="{BE31C95A-C299-4F08-96FC-B0F5D2A82D89}"/>
    <cellStyle name="40% - Accent3 4 2 3 2 2 5" xfId="22786" xr:uid="{5DCA3B8E-60A5-4C00-BCD3-ABA40921648D}"/>
    <cellStyle name="40% - Accent3 4 2 3 2 2 6" xfId="22787" xr:uid="{FDF3C0AA-D4E9-4E87-B5EA-BFF49204471B}"/>
    <cellStyle name="40% - Accent3 4 2 3 2 3" xfId="22788" xr:uid="{88441EF1-7FA1-40A5-BC74-C70B3E9572C7}"/>
    <cellStyle name="40% - Accent3 4 2 3 2 3 2" xfId="22789" xr:uid="{D11D2C0E-B2BB-46BC-ACFE-A12B26F47323}"/>
    <cellStyle name="40% - Accent3 4 2 3 2 3 2 2" xfId="22790" xr:uid="{63018BA8-EB07-4D4C-A66D-ECA485562603}"/>
    <cellStyle name="40% - Accent3 4 2 3 2 3 3" xfId="22791" xr:uid="{7EDC80A9-1393-414B-BE9D-E0D95B996C93}"/>
    <cellStyle name="40% - Accent3 4 2 3 2 4" xfId="22792" xr:uid="{359C9695-583E-4B9D-AB9E-4C6BF5BC2AEC}"/>
    <cellStyle name="40% - Accent3 4 2 3 2 4 2" xfId="22793" xr:uid="{EDD35170-FB98-4DDA-B311-C978CFE1764F}"/>
    <cellStyle name="40% - Accent3 4 2 3 2 5" xfId="22794" xr:uid="{8EE472A8-BDB3-4F01-89D6-628C1CC460A9}"/>
    <cellStyle name="40% - Accent3 4 2 3 2 5 2" xfId="22795" xr:uid="{65E35954-A3DF-4B50-A90B-B5F59F5D5FED}"/>
    <cellStyle name="40% - Accent3 4 2 3 2 6" xfId="22796" xr:uid="{DB89FE2D-BCDF-4E97-B9DB-03A2FAEA536D}"/>
    <cellStyle name="40% - Accent3 4 2 3 2 7" xfId="22797" xr:uid="{EB2FE7F9-C576-434C-A51C-316AB50820AC}"/>
    <cellStyle name="40% - Accent3 4 2 3 3" xfId="22798" xr:uid="{301541F4-57AA-4FF3-B5A6-A6250057FCF3}"/>
    <cellStyle name="40% - Accent3 4 2 3 3 2" xfId="22799" xr:uid="{27E8F87B-A754-4CEC-9F20-1B0A596BA2D0}"/>
    <cellStyle name="40% - Accent3 4 2 3 3 2 2" xfId="22800" xr:uid="{268A524E-4ABC-4856-98D1-29FF3DF0ADBA}"/>
    <cellStyle name="40% - Accent3 4 2 3 3 2 2 2" xfId="22801" xr:uid="{97B31A48-557F-497B-886D-C0EDE46AC46D}"/>
    <cellStyle name="40% - Accent3 4 2 3 3 2 3" xfId="22802" xr:uid="{76FABFEE-F7A3-4AA4-A157-202B1E3CD8B9}"/>
    <cellStyle name="40% - Accent3 4 2 3 3 3" xfId="22803" xr:uid="{547B6FAB-BB6F-4213-87D6-47A33AE55B87}"/>
    <cellStyle name="40% - Accent3 4 2 3 3 3 2" xfId="22804" xr:uid="{3CE62383-99CA-407C-8CE1-1C7A3D30EC9D}"/>
    <cellStyle name="40% - Accent3 4 2 3 3 4" xfId="22805" xr:uid="{3EC76FD8-4A70-4ADC-ACBB-C60883F085FE}"/>
    <cellStyle name="40% - Accent3 4 2 3 3 4 2" xfId="22806" xr:uid="{BCB66AD7-E239-4015-A54C-FDEC3D65740C}"/>
    <cellStyle name="40% - Accent3 4 2 3 3 5" xfId="22807" xr:uid="{6C03DA20-6011-4431-BFF2-10AEE075275C}"/>
    <cellStyle name="40% - Accent3 4 2 3 3 6" xfId="22808" xr:uid="{EEE141E5-800D-4764-BEB4-500038993DBF}"/>
    <cellStyle name="40% - Accent3 4 2 3 4" xfId="22809" xr:uid="{D54AA950-2E02-487B-8541-C1AA91F54BF7}"/>
    <cellStyle name="40% - Accent3 4 2 3 4 2" xfId="22810" xr:uid="{4395A872-EF40-43FE-BBA2-686B7090FC03}"/>
    <cellStyle name="40% - Accent3 4 2 3 4 2 2" xfId="22811" xr:uid="{B8E9FDC3-9323-46AF-B4CF-35FB210DF071}"/>
    <cellStyle name="40% - Accent3 4 2 3 4 3" xfId="22812" xr:uid="{4BA96A39-DFE0-470D-A228-76B2A26F553A}"/>
    <cellStyle name="40% - Accent3 4 2 3 5" xfId="22813" xr:uid="{C223C0E1-180C-4C82-91A1-1EE036F44CDD}"/>
    <cellStyle name="40% - Accent3 4 2 3 5 2" xfId="22814" xr:uid="{5AAB5018-0B49-43CC-BB77-377AA3BBCCD4}"/>
    <cellStyle name="40% - Accent3 4 2 3 6" xfId="22815" xr:uid="{4CB604CC-64B2-41A3-97FD-F7CEA7C47155}"/>
    <cellStyle name="40% - Accent3 4 2 3 6 2" xfId="22816" xr:uid="{B66156C6-F248-49C9-B9D9-15A19EFA0F30}"/>
    <cellStyle name="40% - Accent3 4 2 3 7" xfId="22817" xr:uid="{A9BBBC9A-81DE-4C5D-9EE9-A9CC081BB1B0}"/>
    <cellStyle name="40% - Accent3 4 2 3 8" xfId="22818" xr:uid="{B7ABB28E-96DB-4491-BFB6-DDC74B167622}"/>
    <cellStyle name="40% - Accent3 4 2 4" xfId="22819" xr:uid="{B7608EE7-EF9A-46BE-AB09-FC83B4263A10}"/>
    <cellStyle name="40% - Accent3 4 2 4 2" xfId="22820" xr:uid="{86833FF5-E20F-45E0-ACDF-E5B38ECEF412}"/>
    <cellStyle name="40% - Accent3 4 2 4 2 2" xfId="22821" xr:uid="{98D0798D-FC9E-488F-9581-9CF61329EBFE}"/>
    <cellStyle name="40% - Accent3 4 2 4 2 2 2" xfId="22822" xr:uid="{99CC7ECB-4745-448C-B4A2-B0BA0535A68C}"/>
    <cellStyle name="40% - Accent3 4 2 4 2 2 2 2" xfId="22823" xr:uid="{F9DF0E3F-2C97-4FC7-AEFE-C1C562E3AA88}"/>
    <cellStyle name="40% - Accent3 4 2 4 2 2 3" xfId="22824" xr:uid="{231B2451-10D2-4576-A7AF-13061D7DE1F2}"/>
    <cellStyle name="40% - Accent3 4 2 4 2 3" xfId="22825" xr:uid="{55FFF59A-339F-4247-9A8D-F8FD644CCCAC}"/>
    <cellStyle name="40% - Accent3 4 2 4 2 3 2" xfId="22826" xr:uid="{A5AD65AB-EC7A-4515-B30F-5595E6A75134}"/>
    <cellStyle name="40% - Accent3 4 2 4 2 4" xfId="22827" xr:uid="{58066449-8D8B-4676-AE13-3890A1826D02}"/>
    <cellStyle name="40% - Accent3 4 2 4 2 4 2" xfId="22828" xr:uid="{5EB1CDF7-9794-4DD7-9B68-562C04615C1A}"/>
    <cellStyle name="40% - Accent3 4 2 4 2 5" xfId="22829" xr:uid="{DEA76D0F-8A21-4BC9-96CB-4F47B2A7B483}"/>
    <cellStyle name="40% - Accent3 4 2 4 2 6" xfId="22830" xr:uid="{7BC2F946-EE46-47E3-9A56-801E6C8DD33E}"/>
    <cellStyle name="40% - Accent3 4 2 4 3" xfId="22831" xr:uid="{14B290F0-19BF-42EE-8AA5-531FF5FADA21}"/>
    <cellStyle name="40% - Accent3 4 2 4 3 2" xfId="22832" xr:uid="{65C04E83-0DF6-47B7-AFE5-A2EB533CF746}"/>
    <cellStyle name="40% - Accent3 4 2 4 3 2 2" xfId="22833" xr:uid="{46A595E2-AD80-4CBF-A31A-2CA2DB579A16}"/>
    <cellStyle name="40% - Accent3 4 2 4 3 3" xfId="22834" xr:uid="{53E806A4-3E6F-4FAF-B286-8D006F9195EE}"/>
    <cellStyle name="40% - Accent3 4 2 4 4" xfId="22835" xr:uid="{CFF2D22B-9EDD-4403-9F95-A3A668E7A59B}"/>
    <cellStyle name="40% - Accent3 4 2 4 4 2" xfId="22836" xr:uid="{0374FA1E-8D72-4787-8417-98EFB78BCD29}"/>
    <cellStyle name="40% - Accent3 4 2 4 5" xfId="22837" xr:uid="{29F67256-42B4-4859-AF1B-0B1C9F4B756E}"/>
    <cellStyle name="40% - Accent3 4 2 4 5 2" xfId="22838" xr:uid="{891F93EF-C720-4834-A4BF-D150ACDB55DC}"/>
    <cellStyle name="40% - Accent3 4 2 4 6" xfId="22839" xr:uid="{533D7569-7399-4BD9-B574-ABF20265D099}"/>
    <cellStyle name="40% - Accent3 4 2 4 7" xfId="22840" xr:uid="{3E5FFC2F-54AD-4681-8F02-2E910BEB59DD}"/>
    <cellStyle name="40% - Accent3 4 2 5" xfId="22841" xr:uid="{66129C04-8BF2-4CA7-AEED-DA0B7B468908}"/>
    <cellStyle name="40% - Accent3 4 2 5 2" xfId="22842" xr:uid="{CCFDC1CB-F1FF-4E16-ABFD-B7942A674DFF}"/>
    <cellStyle name="40% - Accent3 4 2 5 2 2" xfId="22843" xr:uid="{0E409A87-AFB3-4DA6-9AF4-D8AF25D5B1ED}"/>
    <cellStyle name="40% - Accent3 4 2 5 2 2 2" xfId="22844" xr:uid="{FDB30998-5034-4D10-BFE7-61ED850A3113}"/>
    <cellStyle name="40% - Accent3 4 2 5 2 2 2 2" xfId="22845" xr:uid="{BAC93139-6FD0-4733-8A8F-346C57A70DB0}"/>
    <cellStyle name="40% - Accent3 4 2 5 2 2 3" xfId="22846" xr:uid="{3628B508-5BF7-4118-95BF-7B446A92BAB6}"/>
    <cellStyle name="40% - Accent3 4 2 5 2 3" xfId="22847" xr:uid="{7EF67026-402B-4A76-9157-D8ACA0BAAC20}"/>
    <cellStyle name="40% - Accent3 4 2 5 2 3 2" xfId="22848" xr:uid="{F3DE8637-4DD9-4895-96FF-EC6A405AF374}"/>
    <cellStyle name="40% - Accent3 4 2 5 2 4" xfId="22849" xr:uid="{EFAE8229-C944-4649-9170-3A06B3AB15DE}"/>
    <cellStyle name="40% - Accent3 4 2 5 3" xfId="22850" xr:uid="{12D2FFB8-6F09-4C44-AD34-A7D8511062C9}"/>
    <cellStyle name="40% - Accent3 4 2 5 3 2" xfId="22851" xr:uid="{CB627F17-26E8-433A-948D-F6D81A673E06}"/>
    <cellStyle name="40% - Accent3 4 2 5 3 2 2" xfId="22852" xr:uid="{00B20762-AD49-40F9-9476-C21A7EA37656}"/>
    <cellStyle name="40% - Accent3 4 2 5 3 3" xfId="22853" xr:uid="{1A3130C7-FB55-4514-858A-EB30CD354C30}"/>
    <cellStyle name="40% - Accent3 4 2 5 4" xfId="22854" xr:uid="{09AAD1A8-073F-4034-BB94-C79C515D925C}"/>
    <cellStyle name="40% - Accent3 4 2 5 4 2" xfId="22855" xr:uid="{83252DFF-5846-4911-946F-74A929C9CD1A}"/>
    <cellStyle name="40% - Accent3 4 2 5 5" xfId="22856" xr:uid="{888FDAF6-1CE8-4FD6-AE1B-816B42689F7C}"/>
    <cellStyle name="40% - Accent3 4 2 5 5 2" xfId="22857" xr:uid="{5D287AD6-C842-41B7-BD9F-AFF7DB3FAAD6}"/>
    <cellStyle name="40% - Accent3 4 2 5 6" xfId="22858" xr:uid="{CBE245B0-7B5A-49C5-A914-24690DAE6E91}"/>
    <cellStyle name="40% - Accent3 4 2 5 7" xfId="22859" xr:uid="{30C436FA-2B8F-4902-A3F8-41B8774C5EAC}"/>
    <cellStyle name="40% - Accent3 4 2 6" xfId="22860" xr:uid="{930B4F0F-2DEA-411D-B7A2-81ABD64DBF66}"/>
    <cellStyle name="40% - Accent3 4 2 6 2" xfId="22861" xr:uid="{85927C5E-ACD4-4B86-9EF1-A78CB931BEBB}"/>
    <cellStyle name="40% - Accent3 4 2 6 2 2" xfId="22862" xr:uid="{AED8B1EE-0FAE-4BE3-994F-B283171A85A0}"/>
    <cellStyle name="40% - Accent3 4 2 6 2 2 2" xfId="22863" xr:uid="{79C2F9D0-044D-44E3-B5C1-B99CA9FB7FF2}"/>
    <cellStyle name="40% - Accent3 4 2 6 2 2 2 2" xfId="22864" xr:uid="{6C619BEF-2DAC-4FC8-83EA-3E27B9FCDC78}"/>
    <cellStyle name="40% - Accent3 4 2 6 2 2 3" xfId="22865" xr:uid="{D59C8434-3816-4D90-8930-3644A5FCC56F}"/>
    <cellStyle name="40% - Accent3 4 2 6 2 3" xfId="22866" xr:uid="{6972974F-E028-40E2-A2D0-7AF9ABACB9B1}"/>
    <cellStyle name="40% - Accent3 4 2 6 2 3 2" xfId="22867" xr:uid="{134A1931-0511-4A3B-9AB6-2C574269B865}"/>
    <cellStyle name="40% - Accent3 4 2 6 2 4" xfId="22868" xr:uid="{3580EEF5-FFCA-47B8-88F5-9340021A940F}"/>
    <cellStyle name="40% - Accent3 4 2 6 3" xfId="22869" xr:uid="{743D5C23-34A5-4D4F-A136-6C33D1C6FD9A}"/>
    <cellStyle name="40% - Accent3 4 2 6 3 2" xfId="22870" xr:uid="{032C63E0-A03F-412D-908A-716CC407EB23}"/>
    <cellStyle name="40% - Accent3 4 2 6 3 2 2" xfId="22871" xr:uid="{17C905F2-FA9D-4BE6-AE81-B26BBE9521E4}"/>
    <cellStyle name="40% - Accent3 4 2 6 3 3" xfId="22872" xr:uid="{A40591FD-1063-4224-A646-E47DCD891FF4}"/>
    <cellStyle name="40% - Accent3 4 2 6 4" xfId="22873" xr:uid="{7EA47FBF-CC9D-4FB8-9B54-D0279580BFBD}"/>
    <cellStyle name="40% - Accent3 4 2 6 4 2" xfId="22874" xr:uid="{A3D2EEF8-8918-4676-A71C-10820730A64A}"/>
    <cellStyle name="40% - Accent3 4 2 6 5" xfId="22875" xr:uid="{C045B2EB-7F82-4AF0-882B-CAFDB846C42E}"/>
    <cellStyle name="40% - Accent3 4 2 7" xfId="22876" xr:uid="{670793D0-902E-47CD-8BD4-24C166BF275A}"/>
    <cellStyle name="40% - Accent3 4 2 7 2" xfId="22877" xr:uid="{B55E7EA4-3525-4ED5-AC49-5E68C55EDBBE}"/>
    <cellStyle name="40% - Accent3 4 2 7 2 2" xfId="22878" xr:uid="{1468CE90-C142-49FC-AD94-B1E774D7F0CA}"/>
    <cellStyle name="40% - Accent3 4 2 7 2 2 2" xfId="22879" xr:uid="{F5D9FAB5-A79C-45E1-B88D-C38F2C5D656A}"/>
    <cellStyle name="40% - Accent3 4 2 7 2 2 2 2" xfId="22880" xr:uid="{9708F114-ECAD-4602-8FC9-CDCCD94D823C}"/>
    <cellStyle name="40% - Accent3 4 2 7 2 2 3" xfId="22881" xr:uid="{28343BCE-9881-4F71-ABA7-B6FD1AC3ED3F}"/>
    <cellStyle name="40% - Accent3 4 2 7 2 3" xfId="22882" xr:uid="{67E2A728-CFAB-430C-91D0-9055BFF57C67}"/>
    <cellStyle name="40% - Accent3 4 2 7 2 3 2" xfId="22883" xr:uid="{974C34D9-D44D-49D2-BB41-A258F21D61B7}"/>
    <cellStyle name="40% - Accent3 4 2 7 2 4" xfId="22884" xr:uid="{0AB12CC2-365C-4456-A829-032FCDD9A0EB}"/>
    <cellStyle name="40% - Accent3 4 2 7 3" xfId="22885" xr:uid="{78799C94-59DA-4899-95FD-34A04F8C5194}"/>
    <cellStyle name="40% - Accent3 4 2 7 3 2" xfId="22886" xr:uid="{7617A899-96EB-4D26-9993-C2C02BB4C725}"/>
    <cellStyle name="40% - Accent3 4 2 7 3 2 2" xfId="22887" xr:uid="{DA3A47DB-1090-4181-A746-D1BF73B2519F}"/>
    <cellStyle name="40% - Accent3 4 2 7 3 3" xfId="22888" xr:uid="{9ED759AC-64FA-4856-8293-6E71EBF279AE}"/>
    <cellStyle name="40% - Accent3 4 2 7 4" xfId="22889" xr:uid="{0B8F16C1-ADF1-47DF-8D35-B084723C124A}"/>
    <cellStyle name="40% - Accent3 4 2 7 4 2" xfId="22890" xr:uid="{95860CC7-9E7F-4F06-B1C4-34B604CB8CA4}"/>
    <cellStyle name="40% - Accent3 4 2 7 5" xfId="22891" xr:uid="{459A12DF-DC6D-4BAE-9CB0-5055E99144F0}"/>
    <cellStyle name="40% - Accent3 4 2 8" xfId="22892" xr:uid="{1860F530-4760-45C8-B337-3402B0F4F0D3}"/>
    <cellStyle name="40% - Accent3 4 2 8 2" xfId="22893" xr:uid="{7AAB9B01-4B26-47B7-B27F-06BC91D8CA79}"/>
    <cellStyle name="40% - Accent3 4 2 8 2 2" xfId="22894" xr:uid="{E46A7143-95F8-4458-AAFE-86271E1AB679}"/>
    <cellStyle name="40% - Accent3 4 2 8 2 2 2" xfId="22895" xr:uid="{40D911F6-E5A4-4A49-8169-483BDCE909FC}"/>
    <cellStyle name="40% - Accent3 4 2 8 2 2 2 2" xfId="22896" xr:uid="{EBF21EF4-2F62-43F2-8425-D8196F2D2559}"/>
    <cellStyle name="40% - Accent3 4 2 8 2 2 3" xfId="22897" xr:uid="{6903F70D-E3EF-4A00-92AC-9FF48EF0E8C3}"/>
    <cellStyle name="40% - Accent3 4 2 8 2 3" xfId="22898" xr:uid="{E6DFBF27-575F-4C8C-9EAA-F9ED81D7D1E4}"/>
    <cellStyle name="40% - Accent3 4 2 8 2 3 2" xfId="22899" xr:uid="{6D72201D-3ABE-4C99-8906-A5BDFD9DA80E}"/>
    <cellStyle name="40% - Accent3 4 2 8 2 4" xfId="22900" xr:uid="{7B781F98-C5DC-4399-84ED-F20908A108A2}"/>
    <cellStyle name="40% - Accent3 4 2 8 3" xfId="22901" xr:uid="{0EE8890A-F5B3-4B15-A84E-82DE44E27852}"/>
    <cellStyle name="40% - Accent3 4 2 8 3 2" xfId="22902" xr:uid="{10CACDE4-B0CD-43A8-AF9F-97FF642ACFC5}"/>
    <cellStyle name="40% - Accent3 4 2 8 3 2 2" xfId="22903" xr:uid="{E1F86982-6575-4AA5-91B3-3DF7ECC00E6B}"/>
    <cellStyle name="40% - Accent3 4 2 8 3 3" xfId="22904" xr:uid="{489FC2F8-94FD-48C1-9480-41F3CF82304D}"/>
    <cellStyle name="40% - Accent3 4 2 8 4" xfId="22905" xr:uid="{10569A76-BF3E-45A5-A1D8-3327B8077F1F}"/>
    <cellStyle name="40% - Accent3 4 2 8 4 2" xfId="22906" xr:uid="{19EEF20A-004D-4C44-A231-BDE446A0833D}"/>
    <cellStyle name="40% - Accent3 4 2 8 5" xfId="22907" xr:uid="{715796E8-6C08-47DE-94CD-E0F5B5255728}"/>
    <cellStyle name="40% - Accent3 4 2 9" xfId="22908" xr:uid="{8F3A79EF-AB5F-45E2-81E4-61129F0B87EB}"/>
    <cellStyle name="40% - Accent3 4 2 9 2" xfId="22909" xr:uid="{C09CD549-2541-415A-A98D-916B45CB60F2}"/>
    <cellStyle name="40% - Accent3 4 2 9 2 2" xfId="22910" xr:uid="{BC33A998-CEBC-423F-BBFF-5E3A423C8B25}"/>
    <cellStyle name="40% - Accent3 4 2 9 2 2 2" xfId="22911" xr:uid="{27C35BFC-68CE-4EB8-9A1A-D3F5D527B067}"/>
    <cellStyle name="40% - Accent3 4 2 9 2 2 2 2" xfId="22912" xr:uid="{01AB75C3-8CC6-47D6-8224-D61B3BB5E0F6}"/>
    <cellStyle name="40% - Accent3 4 2 9 2 2 3" xfId="22913" xr:uid="{41FD5C84-87E1-4115-8508-ADC06CFC283F}"/>
    <cellStyle name="40% - Accent3 4 2 9 2 3" xfId="22914" xr:uid="{2AB53E0E-04E9-4D8D-B7AD-15591D8B8B70}"/>
    <cellStyle name="40% - Accent3 4 2 9 2 3 2" xfId="22915" xr:uid="{EF2E8856-12D2-4182-AABB-4B929D7ABA41}"/>
    <cellStyle name="40% - Accent3 4 2 9 2 4" xfId="22916" xr:uid="{A4E10AAD-93BF-4179-9FF3-97E11C209009}"/>
    <cellStyle name="40% - Accent3 4 2 9 3" xfId="22917" xr:uid="{C65FF548-7002-4C51-A007-FADAFA0FF40F}"/>
    <cellStyle name="40% - Accent3 4 2 9 3 2" xfId="22918" xr:uid="{61D2873F-BE45-4236-8D14-23A79E04117D}"/>
    <cellStyle name="40% - Accent3 4 2 9 3 2 2" xfId="22919" xr:uid="{AD67B84A-DA88-477A-AD53-42DC90287496}"/>
    <cellStyle name="40% - Accent3 4 2 9 3 3" xfId="22920" xr:uid="{C16C6307-7802-42C1-BC36-3027581224AE}"/>
    <cellStyle name="40% - Accent3 4 2 9 4" xfId="22921" xr:uid="{71E5FFF4-D018-424E-BA11-4A260BA08E16}"/>
    <cellStyle name="40% - Accent3 4 2 9 4 2" xfId="22922" xr:uid="{684D4C0B-ECCD-4F82-AF41-7693E2377EF1}"/>
    <cellStyle name="40% - Accent3 4 2 9 5" xfId="22923" xr:uid="{E4D49421-6E94-4705-96A6-BF9608027CEA}"/>
    <cellStyle name="40% - Accent3 4 2_Asset Register (new)" xfId="22924" xr:uid="{280DCE28-A49D-4539-9E51-1C26136D346E}"/>
    <cellStyle name="40% - Accent3 4 3" xfId="22925" xr:uid="{E2F721D7-83A6-42EB-A5DA-FCCBA7F9B848}"/>
    <cellStyle name="40% - Accent3 4 3 10" xfId="22926" xr:uid="{BD70C6CA-BD68-4D73-954A-470065C07273}"/>
    <cellStyle name="40% - Accent3 4 3 10 2" xfId="22927" xr:uid="{E53CC8A1-854B-4C3D-A9E4-9534EE59C5CC}"/>
    <cellStyle name="40% - Accent3 4 3 11" xfId="22928" xr:uid="{9B91A043-E87B-437C-B82A-5A01BBF597A8}"/>
    <cellStyle name="40% - Accent3 4 3 11 2" xfId="22929" xr:uid="{A6D234DD-AA2D-40E0-B151-4204A6D5A1FE}"/>
    <cellStyle name="40% - Accent3 4 3 12" xfId="22930" xr:uid="{50859A03-6201-469F-888E-9120F384B14A}"/>
    <cellStyle name="40% - Accent3 4 3 13" xfId="22931" xr:uid="{0A3ABF09-C4A9-4611-BABA-69836667EFFF}"/>
    <cellStyle name="40% - Accent3 4 3 2" xfId="22932" xr:uid="{7641522A-9C39-4A2B-9E2A-C37A872AD75F}"/>
    <cellStyle name="40% - Accent3 4 3 2 2" xfId="22933" xr:uid="{AA4C6256-3A6A-402B-A4ED-F8D34FEE2EE0}"/>
    <cellStyle name="40% - Accent3 4 3 2 2 2" xfId="22934" xr:uid="{D5BA3180-52F5-4B82-857D-F274F07C7E0F}"/>
    <cellStyle name="40% - Accent3 4 3 2 2 2 2" xfId="22935" xr:uid="{CBA6180D-A063-4291-B577-60979E9B215B}"/>
    <cellStyle name="40% - Accent3 4 3 2 2 2 2 2" xfId="22936" xr:uid="{C1F9D60C-FB99-44A8-B045-56D1B564257D}"/>
    <cellStyle name="40% - Accent3 4 3 2 2 2 2 2 2" xfId="22937" xr:uid="{DCB3AF5E-9C47-4ADB-995C-90655CE673D9}"/>
    <cellStyle name="40% - Accent3 4 3 2 2 2 2 3" xfId="22938" xr:uid="{C2282275-C5EA-4F79-824D-337CF3A0E31F}"/>
    <cellStyle name="40% - Accent3 4 3 2 2 2 3" xfId="22939" xr:uid="{43D04C4E-E71E-4AEA-AAF3-6F44341C5671}"/>
    <cellStyle name="40% - Accent3 4 3 2 2 2 3 2" xfId="22940" xr:uid="{39F0B66D-182F-4BA2-B3EC-FAFA8737008D}"/>
    <cellStyle name="40% - Accent3 4 3 2 2 2 4" xfId="22941" xr:uid="{850B402E-4391-476E-A674-0FE704731670}"/>
    <cellStyle name="40% - Accent3 4 3 2 2 2 4 2" xfId="22942" xr:uid="{C02F1ABC-037C-4908-8AD7-60747F63DCD6}"/>
    <cellStyle name="40% - Accent3 4 3 2 2 2 5" xfId="22943" xr:uid="{D86E1A8F-1C53-421B-B6B9-F9B9360935CB}"/>
    <cellStyle name="40% - Accent3 4 3 2 2 2 6" xfId="22944" xr:uid="{86EF0EBA-71EC-435C-B94E-54E8B4392E25}"/>
    <cellStyle name="40% - Accent3 4 3 2 2 3" xfId="22945" xr:uid="{51BF5EC7-FF02-4138-830E-1C1DF105E4F8}"/>
    <cellStyle name="40% - Accent3 4 3 2 2 3 2" xfId="22946" xr:uid="{4544190C-187E-4352-8BBC-E64F1E8A4E87}"/>
    <cellStyle name="40% - Accent3 4 3 2 2 3 2 2" xfId="22947" xr:uid="{92EA2271-CD5D-43EA-91FB-F558F9727803}"/>
    <cellStyle name="40% - Accent3 4 3 2 2 3 3" xfId="22948" xr:uid="{A5A612E2-0403-431E-A87E-DA00D94756A2}"/>
    <cellStyle name="40% - Accent3 4 3 2 2 4" xfId="22949" xr:uid="{71B5088D-4D1A-49AD-9958-258F1E627BBF}"/>
    <cellStyle name="40% - Accent3 4 3 2 2 4 2" xfId="22950" xr:uid="{EF88BCB0-CE67-4737-83CA-188218A05509}"/>
    <cellStyle name="40% - Accent3 4 3 2 2 5" xfId="22951" xr:uid="{8EF7C45D-3E85-4651-A0EB-8B0FC17EA0D3}"/>
    <cellStyle name="40% - Accent3 4 3 2 2 5 2" xfId="22952" xr:uid="{58F66E48-EC28-4190-B508-2350A5C23E0A}"/>
    <cellStyle name="40% - Accent3 4 3 2 2 6" xfId="22953" xr:uid="{3CAAD16D-06B6-467B-B8B3-C82B851176D5}"/>
    <cellStyle name="40% - Accent3 4 3 2 2 7" xfId="22954" xr:uid="{EDD865B6-58C6-4EF7-9F6A-6B1D5996CB86}"/>
    <cellStyle name="40% - Accent3 4 3 2 3" xfId="22955" xr:uid="{6E1C90EE-CE7A-4F46-9A04-585DD79E6E51}"/>
    <cellStyle name="40% - Accent3 4 3 2 3 2" xfId="22956" xr:uid="{62DC4CF5-BFAA-40CF-8EB5-EC27FC58D4F7}"/>
    <cellStyle name="40% - Accent3 4 3 2 3 2 2" xfId="22957" xr:uid="{D4768EF0-C5A0-4015-BB08-E60CB68453EC}"/>
    <cellStyle name="40% - Accent3 4 3 2 3 2 2 2" xfId="22958" xr:uid="{7DF16A51-6EB4-4349-9F47-213D90C430B8}"/>
    <cellStyle name="40% - Accent3 4 3 2 3 2 2 2 2" xfId="22959" xr:uid="{9F498E84-7D31-46F7-92C3-CDED86D2A6A4}"/>
    <cellStyle name="40% - Accent3 4 3 2 3 2 2 3" xfId="22960" xr:uid="{A7D4A993-AD17-4096-80A5-46E8FF89A00A}"/>
    <cellStyle name="40% - Accent3 4 3 2 3 2 3" xfId="22961" xr:uid="{A4D7E450-9D75-4624-B149-12A500D83C52}"/>
    <cellStyle name="40% - Accent3 4 3 2 3 2 3 2" xfId="22962" xr:uid="{8CBEC203-4F6F-4C8F-8770-B2CCA3BE4AF6}"/>
    <cellStyle name="40% - Accent3 4 3 2 3 2 4" xfId="22963" xr:uid="{8CC16E60-1C10-48D6-A72C-CE035A53DC20}"/>
    <cellStyle name="40% - Accent3 4 3 2 3 3" xfId="22964" xr:uid="{A9EF5C59-414F-4B6A-9C76-AC3C1428C996}"/>
    <cellStyle name="40% - Accent3 4 3 2 3 3 2" xfId="22965" xr:uid="{BF0108EF-4BAF-4D08-8C2D-680670556A5D}"/>
    <cellStyle name="40% - Accent3 4 3 2 3 3 2 2" xfId="22966" xr:uid="{787A6DF1-3EA7-4893-867B-FD536285C757}"/>
    <cellStyle name="40% - Accent3 4 3 2 3 3 3" xfId="22967" xr:uid="{B5E001E2-1962-4031-A7F8-7147EA0C5233}"/>
    <cellStyle name="40% - Accent3 4 3 2 3 4" xfId="22968" xr:uid="{B0220002-1203-432C-86F8-ADC67022FC86}"/>
    <cellStyle name="40% - Accent3 4 3 2 3 4 2" xfId="22969" xr:uid="{D604FDA9-5042-4527-AC91-8AE13F6A5600}"/>
    <cellStyle name="40% - Accent3 4 3 2 3 5" xfId="22970" xr:uid="{6A471041-C710-41B7-AC81-1FC149CD184F}"/>
    <cellStyle name="40% - Accent3 4 3 2 3 5 2" xfId="22971" xr:uid="{4A44D1E3-1E88-4138-A476-5A39D561C137}"/>
    <cellStyle name="40% - Accent3 4 3 2 3 6" xfId="22972" xr:uid="{C95D8DEA-B077-4A8D-986A-BCF71D7DAE5D}"/>
    <cellStyle name="40% - Accent3 4 3 2 3 7" xfId="22973" xr:uid="{1DF4790E-2688-4442-831B-07E14730DA74}"/>
    <cellStyle name="40% - Accent3 4 3 2 4" xfId="22974" xr:uid="{E602F596-94E8-423A-8ACA-08F026F2F6D1}"/>
    <cellStyle name="40% - Accent3 4 3 2 4 2" xfId="22975" xr:uid="{23EC7A14-38B7-40B0-AB38-5BF3327AEC00}"/>
    <cellStyle name="40% - Accent3 4 3 2 4 2 2" xfId="22976" xr:uid="{8EDBD90E-A122-4CE1-85F5-F1E9D2BC49FA}"/>
    <cellStyle name="40% - Accent3 4 3 2 4 2 2 2" xfId="22977" xr:uid="{AF24051A-D5E9-410D-A9DB-4AC8A1FD166C}"/>
    <cellStyle name="40% - Accent3 4 3 2 4 2 3" xfId="22978" xr:uid="{62BA9FBA-5157-4947-9CAE-F161A69D2DAC}"/>
    <cellStyle name="40% - Accent3 4 3 2 4 3" xfId="22979" xr:uid="{A0706F7A-2887-4DC2-8EBE-EA2DCD9D8D28}"/>
    <cellStyle name="40% - Accent3 4 3 2 4 3 2" xfId="22980" xr:uid="{08AE99E9-2C2D-4EC8-83C2-AF33E5363610}"/>
    <cellStyle name="40% - Accent3 4 3 2 4 4" xfId="22981" xr:uid="{5B2F454F-C93D-4727-8969-C59AE4E504A5}"/>
    <cellStyle name="40% - Accent3 4 3 2 5" xfId="22982" xr:uid="{654D438A-9A13-45D7-8CA2-1350F663D4C2}"/>
    <cellStyle name="40% - Accent3 4 3 2 5 2" xfId="22983" xr:uid="{5BB3D1BF-9FBB-4150-B0C4-C518FF11B577}"/>
    <cellStyle name="40% - Accent3 4 3 2 5 2 2" xfId="22984" xr:uid="{6F9E8146-26D7-44E1-9E4E-99140C655B50}"/>
    <cellStyle name="40% - Accent3 4 3 2 5 3" xfId="22985" xr:uid="{2F6A403A-DBAA-4E09-8D5C-5461D413F27D}"/>
    <cellStyle name="40% - Accent3 4 3 2 6" xfId="22986" xr:uid="{7F56345E-4596-4310-BF12-7C2411FF8200}"/>
    <cellStyle name="40% - Accent3 4 3 2 6 2" xfId="22987" xr:uid="{9D49B9DC-EB82-4E61-A8CF-F14ECD3B3A70}"/>
    <cellStyle name="40% - Accent3 4 3 2 7" xfId="22988" xr:uid="{9A47FDCC-55ED-4642-80EA-2B1EF8A7D5A8}"/>
    <cellStyle name="40% - Accent3 4 3 2 7 2" xfId="22989" xr:uid="{455A5991-EE77-4408-9E19-2F6505F1E233}"/>
    <cellStyle name="40% - Accent3 4 3 2 8" xfId="22990" xr:uid="{853C081D-2BB2-4FA5-B60F-A6321A9624FE}"/>
    <cellStyle name="40% - Accent3 4 3 2 9" xfId="22991" xr:uid="{1798B5ED-E79A-4688-B3D3-385300A311B9}"/>
    <cellStyle name="40% - Accent3 4 3 3" xfId="22992" xr:uid="{9AA113BA-6254-4B70-AD25-44F904036C39}"/>
    <cellStyle name="40% - Accent3 4 3 3 2" xfId="22993" xr:uid="{DF709548-CB68-46FD-91D1-236918EB1F57}"/>
    <cellStyle name="40% - Accent3 4 3 3 2 2" xfId="22994" xr:uid="{8AFDF22C-E8DC-4B07-943A-AEB1B1FDEB6D}"/>
    <cellStyle name="40% - Accent3 4 3 3 2 2 2" xfId="22995" xr:uid="{2F34D10A-E790-4E24-98F4-D03E9A22DCEE}"/>
    <cellStyle name="40% - Accent3 4 3 3 2 2 2 2" xfId="22996" xr:uid="{3604DC7F-9AE5-4DCE-9873-A2F345AB6D7B}"/>
    <cellStyle name="40% - Accent3 4 3 3 2 2 2 2 2" xfId="22997" xr:uid="{946B7611-5D1A-4A98-BA0B-E2611C683F51}"/>
    <cellStyle name="40% - Accent3 4 3 3 2 2 2 3" xfId="22998" xr:uid="{D050081E-0EA9-4F89-B120-1B22D4BDD88E}"/>
    <cellStyle name="40% - Accent3 4 3 3 2 2 3" xfId="22999" xr:uid="{4D9B3F5A-E19C-41D7-B7FE-34B6AC61370A}"/>
    <cellStyle name="40% - Accent3 4 3 3 2 2 3 2" xfId="23000" xr:uid="{43233CFD-6889-4970-84E4-87D17A20CB9A}"/>
    <cellStyle name="40% - Accent3 4 3 3 2 2 4" xfId="23001" xr:uid="{2FCDB981-E753-46EF-980F-F1E7F40B4435}"/>
    <cellStyle name="40% - Accent3 4 3 3 2 3" xfId="23002" xr:uid="{12752459-ED5B-41E2-9637-B266606DA3DF}"/>
    <cellStyle name="40% - Accent3 4 3 3 2 3 2" xfId="23003" xr:uid="{1B790B9D-12DA-4256-B101-1DF8F02094DB}"/>
    <cellStyle name="40% - Accent3 4 3 3 2 3 2 2" xfId="23004" xr:uid="{2FF1EC5D-B074-439E-8B3D-7F3BA85B86B8}"/>
    <cellStyle name="40% - Accent3 4 3 3 2 3 3" xfId="23005" xr:uid="{BFFE691C-92D8-4BE4-AA05-85A9094FC255}"/>
    <cellStyle name="40% - Accent3 4 3 3 2 4" xfId="23006" xr:uid="{30D4C2EA-67E3-47DB-BD5C-46DD5CC484F6}"/>
    <cellStyle name="40% - Accent3 4 3 3 2 4 2" xfId="23007" xr:uid="{821EC05B-1F96-4BF5-80B8-2C08123CD5A4}"/>
    <cellStyle name="40% - Accent3 4 3 3 2 5" xfId="23008" xr:uid="{BAF27C90-67E7-4954-9E24-957AEC112233}"/>
    <cellStyle name="40% - Accent3 4 3 3 2 5 2" xfId="23009" xr:uid="{00F8F971-EE10-4ED1-90EB-801B3F59143A}"/>
    <cellStyle name="40% - Accent3 4 3 3 2 6" xfId="23010" xr:uid="{EBF663D8-DF0E-447D-A981-5A4DF18E3E72}"/>
    <cellStyle name="40% - Accent3 4 3 3 2 7" xfId="23011" xr:uid="{9B54CE3A-2CD4-4198-8898-65D93E617252}"/>
    <cellStyle name="40% - Accent3 4 3 3 3" xfId="23012" xr:uid="{99CD7059-F5D1-43E2-8133-D9A9811CC201}"/>
    <cellStyle name="40% - Accent3 4 3 3 3 2" xfId="23013" xr:uid="{CF6ECC51-D22B-44AC-BAFB-F7C1834C798B}"/>
    <cellStyle name="40% - Accent3 4 3 3 3 2 2" xfId="23014" xr:uid="{DCB0CC95-A108-4794-A148-9B7C79EDB1A3}"/>
    <cellStyle name="40% - Accent3 4 3 3 3 2 2 2" xfId="23015" xr:uid="{61B6F520-26DB-4319-87CD-8025A1F8C9ED}"/>
    <cellStyle name="40% - Accent3 4 3 3 3 2 2 2 2" xfId="23016" xr:uid="{C29569DC-4D32-49AA-9CE5-FA24611DD871}"/>
    <cellStyle name="40% - Accent3 4 3 3 3 2 2 3" xfId="23017" xr:uid="{BA9D847A-E877-41E7-80E4-325CDC165217}"/>
    <cellStyle name="40% - Accent3 4 3 3 3 2 3" xfId="23018" xr:uid="{FF1D131A-2145-4578-B2CB-9694C9F949DB}"/>
    <cellStyle name="40% - Accent3 4 3 3 3 2 3 2" xfId="23019" xr:uid="{174493CF-5B15-4B31-ADD6-2A05B866D10D}"/>
    <cellStyle name="40% - Accent3 4 3 3 3 2 4" xfId="23020" xr:uid="{63DB7BF7-E2DD-40AC-97F0-83E159EDCD52}"/>
    <cellStyle name="40% - Accent3 4 3 3 3 3" xfId="23021" xr:uid="{24B2A8EC-FBA8-4DF4-B559-68C58C02CBA1}"/>
    <cellStyle name="40% - Accent3 4 3 3 3 3 2" xfId="23022" xr:uid="{45A02DF8-6284-4358-BB14-00064310DF7D}"/>
    <cellStyle name="40% - Accent3 4 3 3 3 3 2 2" xfId="23023" xr:uid="{113D2481-F96D-4468-A000-34AA6EFF4744}"/>
    <cellStyle name="40% - Accent3 4 3 3 3 3 3" xfId="23024" xr:uid="{95514FC3-5B5C-455D-97C9-42D93B29E8B6}"/>
    <cellStyle name="40% - Accent3 4 3 3 3 4" xfId="23025" xr:uid="{8346582A-1A61-4E8C-A13C-213083F268D1}"/>
    <cellStyle name="40% - Accent3 4 3 3 3 4 2" xfId="23026" xr:uid="{4ADBC074-91E1-4DBF-9299-50050FA77667}"/>
    <cellStyle name="40% - Accent3 4 3 3 3 5" xfId="23027" xr:uid="{5CF4DA32-A5AA-4F05-843B-9647FC1A88E3}"/>
    <cellStyle name="40% - Accent3 4 3 3 4" xfId="23028" xr:uid="{84F0B0B9-A8D8-45B1-8A7C-365DB015FFB4}"/>
    <cellStyle name="40% - Accent3 4 3 3 4 2" xfId="23029" xr:uid="{BB5EEFE1-C390-4B98-BFD5-33CE40B2A666}"/>
    <cellStyle name="40% - Accent3 4 3 3 4 2 2" xfId="23030" xr:uid="{1E714913-16C7-4741-8351-31E733D5B24E}"/>
    <cellStyle name="40% - Accent3 4 3 3 4 2 2 2" xfId="23031" xr:uid="{B1520077-C351-4A05-80DE-E0A4C5C87BFF}"/>
    <cellStyle name="40% - Accent3 4 3 3 4 2 3" xfId="23032" xr:uid="{4BEBFFD2-A34F-4A26-9CB8-4E5B45E0C136}"/>
    <cellStyle name="40% - Accent3 4 3 3 4 3" xfId="23033" xr:uid="{D18EA5D5-87B9-44A2-8B8A-C18E802E085E}"/>
    <cellStyle name="40% - Accent3 4 3 3 4 3 2" xfId="23034" xr:uid="{91B5B6C0-E249-48A9-B549-1E466EF5A42F}"/>
    <cellStyle name="40% - Accent3 4 3 3 4 4" xfId="23035" xr:uid="{A0FA3AA2-FFA6-48E1-A76A-D4A45A44DAFD}"/>
    <cellStyle name="40% - Accent3 4 3 3 5" xfId="23036" xr:uid="{9D4E6A7C-AEA1-406A-B65F-A9A323B3EE8C}"/>
    <cellStyle name="40% - Accent3 4 3 3 5 2" xfId="23037" xr:uid="{8D6E6CCA-A149-4544-981E-148A64147199}"/>
    <cellStyle name="40% - Accent3 4 3 3 5 2 2" xfId="23038" xr:uid="{58A9144F-0580-4079-A0D9-1CC886DB304C}"/>
    <cellStyle name="40% - Accent3 4 3 3 5 3" xfId="23039" xr:uid="{C5B09691-A5BA-4808-B94F-AC651C4A49B3}"/>
    <cellStyle name="40% - Accent3 4 3 3 6" xfId="23040" xr:uid="{24EDAF90-B3B3-41D8-B5E2-95F7DBE36373}"/>
    <cellStyle name="40% - Accent3 4 3 3 6 2" xfId="23041" xr:uid="{9EC2B641-0898-4466-8902-09A059F6428A}"/>
    <cellStyle name="40% - Accent3 4 3 3 7" xfId="23042" xr:uid="{AADF33A0-0B4F-4DB4-A7FF-CF1C0A5F487F}"/>
    <cellStyle name="40% - Accent3 4 3 3 7 2" xfId="23043" xr:uid="{D37C7D36-8005-432B-8FC3-C90B60069CF5}"/>
    <cellStyle name="40% - Accent3 4 3 3 8" xfId="23044" xr:uid="{24E9B5AC-828D-4551-803A-6214F5371CF6}"/>
    <cellStyle name="40% - Accent3 4 3 3 9" xfId="23045" xr:uid="{5D555910-A89E-46C1-9FC3-A4E0D9A3AD09}"/>
    <cellStyle name="40% - Accent3 4 3 4" xfId="23046" xr:uid="{3E28E5AE-D245-4242-AE1C-B8458C908BB8}"/>
    <cellStyle name="40% - Accent3 4 3 4 2" xfId="23047" xr:uid="{56E1AA0F-F805-4E27-880D-7224D6138CD0}"/>
    <cellStyle name="40% - Accent3 4 3 4 2 2" xfId="23048" xr:uid="{7EB4F93B-B9C8-4EEA-979F-D5C7DE67D48D}"/>
    <cellStyle name="40% - Accent3 4 3 4 2 2 2" xfId="23049" xr:uid="{1399F517-0406-42A1-9D26-41154ED21146}"/>
    <cellStyle name="40% - Accent3 4 3 4 2 2 2 2" xfId="23050" xr:uid="{72844EAE-246D-4255-A202-354F0508FA7B}"/>
    <cellStyle name="40% - Accent3 4 3 4 2 2 3" xfId="23051" xr:uid="{EFE0C999-356E-4339-BAEA-925B4C0DC40D}"/>
    <cellStyle name="40% - Accent3 4 3 4 2 3" xfId="23052" xr:uid="{8B56F639-DA25-41F8-856B-768C3204C1D8}"/>
    <cellStyle name="40% - Accent3 4 3 4 2 3 2" xfId="23053" xr:uid="{55EC3BBE-9717-42E1-8A2C-AB284FB6DDEA}"/>
    <cellStyle name="40% - Accent3 4 3 4 2 4" xfId="23054" xr:uid="{592C70F8-6141-4AAD-81A8-5136E66CD50A}"/>
    <cellStyle name="40% - Accent3 4 3 4 3" xfId="23055" xr:uid="{70AA92D2-548F-4A93-B61E-57833F0CEE31}"/>
    <cellStyle name="40% - Accent3 4 3 4 3 2" xfId="23056" xr:uid="{7FDCF810-1A76-4685-B0A1-CB7BE6F0C55A}"/>
    <cellStyle name="40% - Accent3 4 3 4 3 2 2" xfId="23057" xr:uid="{0E967621-5580-42F6-813D-99B9E62545F4}"/>
    <cellStyle name="40% - Accent3 4 3 4 3 3" xfId="23058" xr:uid="{3F4A4B75-CC98-4B23-8033-754A0B058A01}"/>
    <cellStyle name="40% - Accent3 4 3 4 4" xfId="23059" xr:uid="{EA6A86A8-535E-404F-96D6-DFF764D2DB3D}"/>
    <cellStyle name="40% - Accent3 4 3 4 4 2" xfId="23060" xr:uid="{63FED1EA-F886-41F8-B046-890457275AF1}"/>
    <cellStyle name="40% - Accent3 4 3 4 5" xfId="23061" xr:uid="{FFC29167-7997-44A2-9B98-8BBFAA052992}"/>
    <cellStyle name="40% - Accent3 4 3 4 5 2" xfId="23062" xr:uid="{AF216BA0-42F3-42E9-A49E-8F8C9A878C7D}"/>
    <cellStyle name="40% - Accent3 4 3 4 6" xfId="23063" xr:uid="{4F19F881-B1E1-4E64-AA27-0C64B5241C92}"/>
    <cellStyle name="40% - Accent3 4 3 4 7" xfId="23064" xr:uid="{EB9D5B33-6CF4-46F2-977C-12A511AEA180}"/>
    <cellStyle name="40% - Accent3 4 3 5" xfId="23065" xr:uid="{E6A263F3-8CB5-4425-B74E-4E70213EDE8F}"/>
    <cellStyle name="40% - Accent3 4 3 5 2" xfId="23066" xr:uid="{5CEE369E-219E-4026-BE6C-1927B3E78606}"/>
    <cellStyle name="40% - Accent3 4 3 5 2 2" xfId="23067" xr:uid="{A81A968B-AB87-48D9-A692-E154ADE42EB8}"/>
    <cellStyle name="40% - Accent3 4 3 5 2 2 2" xfId="23068" xr:uid="{429C4867-FC20-421E-862F-01C1EC561AB3}"/>
    <cellStyle name="40% - Accent3 4 3 5 2 2 2 2" xfId="23069" xr:uid="{9EE9D616-4952-41FF-A777-1DB371F38607}"/>
    <cellStyle name="40% - Accent3 4 3 5 2 2 3" xfId="23070" xr:uid="{13BDFA35-2633-41DA-9BE2-A88500DA2E90}"/>
    <cellStyle name="40% - Accent3 4 3 5 2 3" xfId="23071" xr:uid="{825A738D-D20C-4F69-97D9-B81632EBCDB3}"/>
    <cellStyle name="40% - Accent3 4 3 5 2 3 2" xfId="23072" xr:uid="{5A65276D-7C49-4560-A1B2-B750550927F0}"/>
    <cellStyle name="40% - Accent3 4 3 5 2 4" xfId="23073" xr:uid="{F1617DF2-A46B-4201-8413-927CAC6FDABA}"/>
    <cellStyle name="40% - Accent3 4 3 5 3" xfId="23074" xr:uid="{7C98E865-F559-42ED-9E7F-307BAA806D2A}"/>
    <cellStyle name="40% - Accent3 4 3 5 3 2" xfId="23075" xr:uid="{727F9D01-CA38-468E-AC45-43B54542CDDA}"/>
    <cellStyle name="40% - Accent3 4 3 5 3 2 2" xfId="23076" xr:uid="{147D6C18-4271-4ED9-AD99-3A4857E3D13A}"/>
    <cellStyle name="40% - Accent3 4 3 5 3 3" xfId="23077" xr:uid="{AAF33D35-757B-47EA-9AD4-56F9E9EEC9DE}"/>
    <cellStyle name="40% - Accent3 4 3 5 4" xfId="23078" xr:uid="{1084B4F7-2007-4061-B96C-067092E3E17D}"/>
    <cellStyle name="40% - Accent3 4 3 5 4 2" xfId="23079" xr:uid="{4755AD44-CE12-4AAF-9D65-A706AD28E4F4}"/>
    <cellStyle name="40% - Accent3 4 3 5 5" xfId="23080" xr:uid="{190A5F93-B0BB-4A71-8219-DFF7712FC1CA}"/>
    <cellStyle name="40% - Accent3 4 3 6" xfId="23081" xr:uid="{F2085D04-9C05-4B01-A865-5A4631D6D2D2}"/>
    <cellStyle name="40% - Accent3 4 3 6 2" xfId="23082" xr:uid="{4C566FC9-4602-4D54-AC18-B5CDAEE5E6BE}"/>
    <cellStyle name="40% - Accent3 4 3 6 2 2" xfId="23083" xr:uid="{B8E25851-68E0-4D31-93F3-208E9F49D85F}"/>
    <cellStyle name="40% - Accent3 4 3 6 2 2 2" xfId="23084" xr:uid="{7F179DD4-42D8-41E2-87E1-0FFAC1229598}"/>
    <cellStyle name="40% - Accent3 4 3 6 2 2 2 2" xfId="23085" xr:uid="{F12CD98F-6D72-4B88-A05C-245F29F0912F}"/>
    <cellStyle name="40% - Accent3 4 3 6 2 2 3" xfId="23086" xr:uid="{20E0DA68-5C7F-46B8-9DB8-E14DC09A7350}"/>
    <cellStyle name="40% - Accent3 4 3 6 2 3" xfId="23087" xr:uid="{826BF142-B61A-481D-A4F0-D261AE669528}"/>
    <cellStyle name="40% - Accent3 4 3 6 2 3 2" xfId="23088" xr:uid="{3F194F96-5D7E-4A01-8C98-6A250A330C7B}"/>
    <cellStyle name="40% - Accent3 4 3 6 2 4" xfId="23089" xr:uid="{6ECDBCE1-B245-4417-A487-902FAF4FF47F}"/>
    <cellStyle name="40% - Accent3 4 3 6 3" xfId="23090" xr:uid="{2C9E1C01-2BAF-41EC-B2B3-A76AF0586EFD}"/>
    <cellStyle name="40% - Accent3 4 3 6 3 2" xfId="23091" xr:uid="{ECEC6254-C787-4CA4-A804-2A13977C901C}"/>
    <cellStyle name="40% - Accent3 4 3 6 3 2 2" xfId="23092" xr:uid="{2F6FF93C-57BF-4EFB-8B5C-D7397E3B8C1A}"/>
    <cellStyle name="40% - Accent3 4 3 6 3 3" xfId="23093" xr:uid="{BE80A070-ED47-4869-97C7-6803874845F6}"/>
    <cellStyle name="40% - Accent3 4 3 6 4" xfId="23094" xr:uid="{A704A452-E2FB-40AD-8353-4F5D8E548F16}"/>
    <cellStyle name="40% - Accent3 4 3 6 4 2" xfId="23095" xr:uid="{8EBBA74B-58AA-4A8B-A553-34A316445542}"/>
    <cellStyle name="40% - Accent3 4 3 6 5" xfId="23096" xr:uid="{A652B603-ACB5-40AC-B781-B245314F2BE0}"/>
    <cellStyle name="40% - Accent3 4 3 7" xfId="23097" xr:uid="{AE330DB6-4590-41D9-8A01-A622B0F27157}"/>
    <cellStyle name="40% - Accent3 4 3 7 2" xfId="23098" xr:uid="{1D834DBF-94F9-44BC-9C09-B2E80811DCB7}"/>
    <cellStyle name="40% - Accent3 4 3 7 2 2" xfId="23099" xr:uid="{9EFF36BC-F321-4FB0-8E22-DBC03299D124}"/>
    <cellStyle name="40% - Accent3 4 3 7 2 2 2" xfId="23100" xr:uid="{A35D4F8E-B5D4-4D86-8236-0C1AC088A938}"/>
    <cellStyle name="40% - Accent3 4 3 7 2 2 2 2" xfId="23101" xr:uid="{DE64874F-3E6E-48A0-B5D5-9453985BE1AE}"/>
    <cellStyle name="40% - Accent3 4 3 7 2 2 3" xfId="23102" xr:uid="{8E154379-F7C6-4B52-B0A9-EE78A040E191}"/>
    <cellStyle name="40% - Accent3 4 3 7 2 3" xfId="23103" xr:uid="{C44FAA58-20D6-423A-A2E4-894BA8D07B05}"/>
    <cellStyle name="40% - Accent3 4 3 7 2 3 2" xfId="23104" xr:uid="{7F014E1B-CF44-44B0-ACFD-F4CD5684D3B3}"/>
    <cellStyle name="40% - Accent3 4 3 7 2 4" xfId="23105" xr:uid="{5131B556-EDA8-4A7F-A3F1-AFA679ACE345}"/>
    <cellStyle name="40% - Accent3 4 3 7 3" xfId="23106" xr:uid="{9D60350D-0D56-47DE-9B31-7E59082815D0}"/>
    <cellStyle name="40% - Accent3 4 3 7 3 2" xfId="23107" xr:uid="{BAC8A453-CBAA-4473-A8A0-D16784E67B6C}"/>
    <cellStyle name="40% - Accent3 4 3 7 3 2 2" xfId="23108" xr:uid="{5BA275D9-FAB5-4027-897F-9E298D102CF8}"/>
    <cellStyle name="40% - Accent3 4 3 7 3 3" xfId="23109" xr:uid="{E68DE202-68E1-4C32-B7B1-B7E51AE85F47}"/>
    <cellStyle name="40% - Accent3 4 3 7 4" xfId="23110" xr:uid="{C393D16F-5F9C-4A12-ACB0-F032A28E7C0E}"/>
    <cellStyle name="40% - Accent3 4 3 7 4 2" xfId="23111" xr:uid="{02B18FFB-7A4A-4CA4-AB3E-6CE85EBA9E5D}"/>
    <cellStyle name="40% - Accent3 4 3 7 5" xfId="23112" xr:uid="{85C8868C-BE5E-40FE-8BBF-86FF446DBFE2}"/>
    <cellStyle name="40% - Accent3 4 3 8" xfId="23113" xr:uid="{748287A9-5669-4044-9F46-048D19A4871B}"/>
    <cellStyle name="40% - Accent3 4 3 8 2" xfId="23114" xr:uid="{0B53C467-4C0D-41C3-9212-0C6009540A79}"/>
    <cellStyle name="40% - Accent3 4 3 8 2 2" xfId="23115" xr:uid="{D6CA4099-63C3-495D-915D-5BB901D1CB0A}"/>
    <cellStyle name="40% - Accent3 4 3 8 2 2 2" xfId="23116" xr:uid="{792CF203-B434-4930-A065-09AFD4FB431A}"/>
    <cellStyle name="40% - Accent3 4 3 8 2 3" xfId="23117" xr:uid="{4ADA3960-4381-41AB-8B3C-13FC0438477F}"/>
    <cellStyle name="40% - Accent3 4 3 8 3" xfId="23118" xr:uid="{7469E61F-AA21-4FC6-B850-45B1C00422EA}"/>
    <cellStyle name="40% - Accent3 4 3 8 3 2" xfId="23119" xr:uid="{438C74C0-43BE-4F3F-ADCC-1FBA0A0E0535}"/>
    <cellStyle name="40% - Accent3 4 3 8 4" xfId="23120" xr:uid="{79D2902F-8B54-4EA5-9D8C-5A245DB172FF}"/>
    <cellStyle name="40% - Accent3 4 3 9" xfId="23121" xr:uid="{94F9181F-6F17-4352-8A14-7DF2C8ED8ED2}"/>
    <cellStyle name="40% - Accent3 4 3 9 2" xfId="23122" xr:uid="{7C6E9B0C-6FFC-4B2C-B2A4-B69971D46042}"/>
    <cellStyle name="40% - Accent3 4 3 9 2 2" xfId="23123" xr:uid="{4BBFA366-73E2-4906-B567-EC98D453B06D}"/>
    <cellStyle name="40% - Accent3 4 3 9 3" xfId="23124" xr:uid="{2F9F8913-B299-4F3A-AF17-1C7145C01D14}"/>
    <cellStyle name="40% - Accent3 4 3_Asset Register (new)" xfId="23125" xr:uid="{5C618B45-4C31-4BA6-A648-BF4CFDF91859}"/>
    <cellStyle name="40% - Accent3 4 4" xfId="23126" xr:uid="{2664FA07-ACEB-4994-BD50-C4EB8C83EFFE}"/>
    <cellStyle name="40% - Accent3 4 4 10" xfId="23127" xr:uid="{1090242A-112F-417C-BE56-462119928509}"/>
    <cellStyle name="40% - Accent3 4 4 11" xfId="23128" xr:uid="{B921A8F7-635C-450D-839C-0B47C1793B34}"/>
    <cellStyle name="40% - Accent3 4 4 2" xfId="23129" xr:uid="{589ED779-DBB1-451A-A5D4-20C13E7AAC09}"/>
    <cellStyle name="40% - Accent3 4 4 2 2" xfId="23130" xr:uid="{A5187E60-9AB5-47E6-A653-E36B8955CE8E}"/>
    <cellStyle name="40% - Accent3 4 4 2 2 2" xfId="23131" xr:uid="{7FDC07D2-88E9-48D9-A61B-602E769DF235}"/>
    <cellStyle name="40% - Accent3 4 4 2 2 2 2" xfId="23132" xr:uid="{B5FC4F2F-CA0F-460F-88C0-D14E97F9BC2D}"/>
    <cellStyle name="40% - Accent3 4 4 2 2 2 2 2" xfId="23133" xr:uid="{551DC509-ABA9-45DA-A999-928F02704FEA}"/>
    <cellStyle name="40% - Accent3 4 4 2 2 2 3" xfId="23134" xr:uid="{FC63BB1C-35D0-4FBF-8C17-21970F47AA24}"/>
    <cellStyle name="40% - Accent3 4 4 2 2 3" xfId="23135" xr:uid="{ABE765F6-FE4A-4F33-88C5-BCFD12A713A0}"/>
    <cellStyle name="40% - Accent3 4 4 2 2 3 2" xfId="23136" xr:uid="{42F961DF-35EF-4AF8-A3B5-34279B61F18C}"/>
    <cellStyle name="40% - Accent3 4 4 2 2 4" xfId="23137" xr:uid="{9B138308-BC2B-4654-B1E1-E93A6D050A28}"/>
    <cellStyle name="40% - Accent3 4 4 2 2 4 2" xfId="23138" xr:uid="{DC80416F-7BD2-4995-AF75-27702797069C}"/>
    <cellStyle name="40% - Accent3 4 4 2 2 5" xfId="23139" xr:uid="{836E8CD0-CA09-4E9F-9E55-B6E6A0FC7EB5}"/>
    <cellStyle name="40% - Accent3 4 4 2 2 6" xfId="23140" xr:uid="{3EE2392D-D5D5-4A2E-9A82-FBD34FB6104E}"/>
    <cellStyle name="40% - Accent3 4 4 2 3" xfId="23141" xr:uid="{2842CE06-0B9D-46E7-8808-C607656687E0}"/>
    <cellStyle name="40% - Accent3 4 4 2 3 2" xfId="23142" xr:uid="{71B6508D-23EA-4D02-9530-5ACF4FF8E6DA}"/>
    <cellStyle name="40% - Accent3 4 4 2 3 2 2" xfId="23143" xr:uid="{74CF134A-12D8-4D2C-9816-6D3F43D80BF7}"/>
    <cellStyle name="40% - Accent3 4 4 2 3 3" xfId="23144" xr:uid="{9B4E58E0-A14A-44B8-8AB6-6F111635C7C3}"/>
    <cellStyle name="40% - Accent3 4 4 2 4" xfId="23145" xr:uid="{7975D6EE-F236-41EA-A0FD-4027FB0BEB56}"/>
    <cellStyle name="40% - Accent3 4 4 2 4 2" xfId="23146" xr:uid="{D62DD7D5-38EA-4C09-A40D-1DBCDDB9B797}"/>
    <cellStyle name="40% - Accent3 4 4 2 5" xfId="23147" xr:uid="{C7C3341D-7F49-4ACA-B84B-6075C24650C5}"/>
    <cellStyle name="40% - Accent3 4 4 2 5 2" xfId="23148" xr:uid="{387D0DF3-03EB-4A63-A476-79A52C5C39EF}"/>
    <cellStyle name="40% - Accent3 4 4 2 6" xfId="23149" xr:uid="{D1858D65-A0D8-44BB-A682-65A443DA5C26}"/>
    <cellStyle name="40% - Accent3 4 4 2 7" xfId="23150" xr:uid="{6AE9DC2F-CB22-4661-90C2-B821A41E705F}"/>
    <cellStyle name="40% - Accent3 4 4 3" xfId="23151" xr:uid="{AFD755F4-61F2-4F13-82BC-CEF8FE8BF1EC}"/>
    <cellStyle name="40% - Accent3 4 4 3 2" xfId="23152" xr:uid="{88B3D3FD-3675-462D-90B1-9A79C1D4C6EB}"/>
    <cellStyle name="40% - Accent3 4 4 3 2 2" xfId="23153" xr:uid="{889DD0E0-2041-45D7-95E5-FCEBAF8C2757}"/>
    <cellStyle name="40% - Accent3 4 4 3 2 2 2" xfId="23154" xr:uid="{379943CD-BC9B-4E57-BAB6-FA6B1F6BFA92}"/>
    <cellStyle name="40% - Accent3 4 4 3 2 2 2 2" xfId="23155" xr:uid="{DC9F09EB-DEE4-4F7C-8F1A-19F4714C2D63}"/>
    <cellStyle name="40% - Accent3 4 4 3 2 2 3" xfId="23156" xr:uid="{54995379-A6D2-4314-AE38-44E4A5DD10D2}"/>
    <cellStyle name="40% - Accent3 4 4 3 2 3" xfId="23157" xr:uid="{86D03A75-AAC5-4CA3-BA8B-65A94D64A7BD}"/>
    <cellStyle name="40% - Accent3 4 4 3 2 3 2" xfId="23158" xr:uid="{9B27D8EC-5E7B-4418-B659-F07E1E978351}"/>
    <cellStyle name="40% - Accent3 4 4 3 2 4" xfId="23159" xr:uid="{49C778E2-60DA-4DA4-A9A4-EE88415CF4D8}"/>
    <cellStyle name="40% - Accent3 4 4 3 3" xfId="23160" xr:uid="{E1212FBD-B4F9-4E83-83E8-F487DE75AB10}"/>
    <cellStyle name="40% - Accent3 4 4 3 3 2" xfId="23161" xr:uid="{234BCC4E-F1BF-48E4-B469-9D99917751C0}"/>
    <cellStyle name="40% - Accent3 4 4 3 3 2 2" xfId="23162" xr:uid="{1EB90E10-B0A2-486C-96D6-DEEF1DB3D1FF}"/>
    <cellStyle name="40% - Accent3 4 4 3 3 3" xfId="23163" xr:uid="{AB6D31F0-74D8-48B8-AF2F-DB3DC63F5366}"/>
    <cellStyle name="40% - Accent3 4 4 3 4" xfId="23164" xr:uid="{203DFD89-DC58-4D21-A3C8-17B819097786}"/>
    <cellStyle name="40% - Accent3 4 4 3 4 2" xfId="23165" xr:uid="{48ED54C5-EF45-4426-B843-A0BA4CB43AC1}"/>
    <cellStyle name="40% - Accent3 4 4 3 5" xfId="23166" xr:uid="{25605581-C151-4770-B98F-CD5A827AEBD9}"/>
    <cellStyle name="40% - Accent3 4 4 3 5 2" xfId="23167" xr:uid="{387D3004-4D23-45AA-A65B-10AD3F46E963}"/>
    <cellStyle name="40% - Accent3 4 4 3 6" xfId="23168" xr:uid="{70330A4C-4243-4B26-954E-708ACE8EDC34}"/>
    <cellStyle name="40% - Accent3 4 4 3 7" xfId="23169" xr:uid="{2CD4565D-A982-4037-B9F3-670341B67C59}"/>
    <cellStyle name="40% - Accent3 4 4 4" xfId="23170" xr:uid="{0173A529-71C8-4AA0-809B-982047370C82}"/>
    <cellStyle name="40% - Accent3 4 4 4 2" xfId="23171" xr:uid="{23A30668-9426-45A1-95CA-6BA621062816}"/>
    <cellStyle name="40% - Accent3 4 4 4 2 2" xfId="23172" xr:uid="{622E01B3-8145-4DC3-A735-2722C7D44193}"/>
    <cellStyle name="40% - Accent3 4 4 4 2 2 2" xfId="23173" xr:uid="{4BEA6263-E9DB-45A8-97EA-6FA08189F332}"/>
    <cellStyle name="40% - Accent3 4 4 4 2 2 2 2" xfId="23174" xr:uid="{5B133EEF-9D4C-43DD-9D19-F6715AD8CA81}"/>
    <cellStyle name="40% - Accent3 4 4 4 2 2 3" xfId="23175" xr:uid="{BB3F5781-7E6F-4FF4-8EA1-30F62BB60B5C}"/>
    <cellStyle name="40% - Accent3 4 4 4 2 3" xfId="23176" xr:uid="{A26D6E6E-D997-4A35-90ED-307DACF98009}"/>
    <cellStyle name="40% - Accent3 4 4 4 2 3 2" xfId="23177" xr:uid="{05487C82-310D-4812-B5C9-AE97F93BE2C5}"/>
    <cellStyle name="40% - Accent3 4 4 4 2 4" xfId="23178" xr:uid="{B273520A-15EA-4536-97B1-857D15054459}"/>
    <cellStyle name="40% - Accent3 4 4 4 3" xfId="23179" xr:uid="{B0352423-E827-426A-8DAD-6B64F875CC37}"/>
    <cellStyle name="40% - Accent3 4 4 4 3 2" xfId="23180" xr:uid="{DC82A977-D960-4AF8-85D0-376744AB7E8B}"/>
    <cellStyle name="40% - Accent3 4 4 4 3 2 2" xfId="23181" xr:uid="{8DA360E9-3AFD-4248-A5E4-F19AD8284079}"/>
    <cellStyle name="40% - Accent3 4 4 4 3 3" xfId="23182" xr:uid="{649C37AB-373F-4A5A-94FD-CFC8C6121133}"/>
    <cellStyle name="40% - Accent3 4 4 4 4" xfId="23183" xr:uid="{8556778E-6AAB-4FEB-8A4F-058AE04C857A}"/>
    <cellStyle name="40% - Accent3 4 4 4 4 2" xfId="23184" xr:uid="{14D9E75D-A755-45AD-9377-7298B93FC1E4}"/>
    <cellStyle name="40% - Accent3 4 4 4 5" xfId="23185" xr:uid="{82D1804B-410D-4036-A5D9-7D8E5870F958}"/>
    <cellStyle name="40% - Accent3 4 4 5" xfId="23186" xr:uid="{0A077CD8-FCAB-4CA7-80F2-1C3CADC8EABF}"/>
    <cellStyle name="40% - Accent3 4 4 5 2" xfId="23187" xr:uid="{326E57F2-D172-40F0-94BC-15D2EDFF46F6}"/>
    <cellStyle name="40% - Accent3 4 4 5 2 2" xfId="23188" xr:uid="{3C6BDF0C-9343-4557-8C43-469A149D1A92}"/>
    <cellStyle name="40% - Accent3 4 4 5 2 2 2" xfId="23189" xr:uid="{582FA3B2-5C5B-4850-AED3-556A41D202FF}"/>
    <cellStyle name="40% - Accent3 4 4 5 2 2 2 2" xfId="23190" xr:uid="{15BBC62C-2E4C-47FA-9E5E-358DFB4323F1}"/>
    <cellStyle name="40% - Accent3 4 4 5 2 2 3" xfId="23191" xr:uid="{A054A75E-9DA9-4769-BBD6-F54EF61AA941}"/>
    <cellStyle name="40% - Accent3 4 4 5 2 3" xfId="23192" xr:uid="{3358BEDC-BDF9-4EDC-A8B3-A8F1A35D3C45}"/>
    <cellStyle name="40% - Accent3 4 4 5 2 3 2" xfId="23193" xr:uid="{8A4F00E3-A926-402F-AE1C-1F3CA6552CF3}"/>
    <cellStyle name="40% - Accent3 4 4 5 2 4" xfId="23194" xr:uid="{5635806C-87DD-4CBA-BB92-A8D08604C074}"/>
    <cellStyle name="40% - Accent3 4 4 5 3" xfId="23195" xr:uid="{C8711634-014A-4AF0-BBFB-E76110C996D3}"/>
    <cellStyle name="40% - Accent3 4 4 5 3 2" xfId="23196" xr:uid="{4373AC09-E78B-49AF-816F-D74FDF6E4F3E}"/>
    <cellStyle name="40% - Accent3 4 4 5 3 2 2" xfId="23197" xr:uid="{601C79C9-9F3F-439B-BF85-FBD7345E03E8}"/>
    <cellStyle name="40% - Accent3 4 4 5 3 3" xfId="23198" xr:uid="{89577F65-4541-40D6-B8DF-1FE3B2631ED0}"/>
    <cellStyle name="40% - Accent3 4 4 5 4" xfId="23199" xr:uid="{CC3D7657-CFB0-4924-B933-C366835202DF}"/>
    <cellStyle name="40% - Accent3 4 4 5 4 2" xfId="23200" xr:uid="{EC595233-99C9-4AE1-B810-DDB0F8398779}"/>
    <cellStyle name="40% - Accent3 4 4 5 5" xfId="23201" xr:uid="{9655E948-13CC-4845-B469-6F373A990E1B}"/>
    <cellStyle name="40% - Accent3 4 4 6" xfId="23202" xr:uid="{29F2112D-A0A9-42BC-BAD0-46B19D424018}"/>
    <cellStyle name="40% - Accent3 4 4 6 2" xfId="23203" xr:uid="{9293EF37-7CB0-49A0-8916-A30F4A8EF0A6}"/>
    <cellStyle name="40% - Accent3 4 4 6 2 2" xfId="23204" xr:uid="{AE6C650D-2042-4DFB-8107-1DAAFA9B8D62}"/>
    <cellStyle name="40% - Accent3 4 4 6 2 2 2" xfId="23205" xr:uid="{60BB446D-8695-47D3-BFB7-ACF00FA4B4ED}"/>
    <cellStyle name="40% - Accent3 4 4 6 2 3" xfId="23206" xr:uid="{28B723DF-30D3-4B1B-BB1B-19691EBE8950}"/>
    <cellStyle name="40% - Accent3 4 4 6 3" xfId="23207" xr:uid="{8B5DB35F-47B1-475C-9954-A29D1136FD0B}"/>
    <cellStyle name="40% - Accent3 4 4 6 3 2" xfId="23208" xr:uid="{EEA41E07-450A-4C15-B628-59609C70B542}"/>
    <cellStyle name="40% - Accent3 4 4 6 4" xfId="23209" xr:uid="{6300329F-BE0D-41A9-88D4-91658909ABBE}"/>
    <cellStyle name="40% - Accent3 4 4 7" xfId="23210" xr:uid="{DF1EE82C-72AA-4894-801C-3ECAFD97FD0B}"/>
    <cellStyle name="40% - Accent3 4 4 7 2" xfId="23211" xr:uid="{28B426B5-E37D-4EFC-B719-BAE4781A2E1D}"/>
    <cellStyle name="40% - Accent3 4 4 7 2 2" xfId="23212" xr:uid="{3D041D09-5BFD-497E-95F8-4DD6AD8006A3}"/>
    <cellStyle name="40% - Accent3 4 4 7 3" xfId="23213" xr:uid="{F08A1A27-1F16-470B-B44E-42DA42A6F20C}"/>
    <cellStyle name="40% - Accent3 4 4 8" xfId="23214" xr:uid="{49F780F1-12DB-4D8E-BAFA-FDC864B1F57F}"/>
    <cellStyle name="40% - Accent3 4 4 8 2" xfId="23215" xr:uid="{6DDFCB23-BE35-42E0-BE68-919CFAEA4AA8}"/>
    <cellStyle name="40% - Accent3 4 4 9" xfId="23216" xr:uid="{BAB64E8D-2086-4487-89A7-8BDBDAE6FCE1}"/>
    <cellStyle name="40% - Accent3 4 4 9 2" xfId="23217" xr:uid="{62416A5C-749E-4E60-A073-6AFF8587CE08}"/>
    <cellStyle name="40% - Accent3 4 5" xfId="23218" xr:uid="{A591BEA6-38DA-481E-B169-3D64B33060DA}"/>
    <cellStyle name="40% - Accent3 4 5 2" xfId="23219" xr:uid="{A7F5D8B7-7C71-4AF9-AE7E-F11139A65332}"/>
    <cellStyle name="40% - Accent3 4 5 2 2" xfId="23220" xr:uid="{4A4C1BC8-384F-4DFF-A2F0-D921DCD469B6}"/>
    <cellStyle name="40% - Accent3 4 5 2 2 2" xfId="23221" xr:uid="{0865981B-AC06-4C89-9057-D338ED05CE36}"/>
    <cellStyle name="40% - Accent3 4 5 2 2 2 2" xfId="23222" xr:uid="{44BEBF54-939F-4A9A-A19C-2F6AA447086C}"/>
    <cellStyle name="40% - Accent3 4 5 2 2 2 2 2" xfId="23223" xr:uid="{7C4D9DBA-7EED-4680-8331-12887F26D3F1}"/>
    <cellStyle name="40% - Accent3 4 5 2 2 2 3" xfId="23224" xr:uid="{48A39E55-CE45-46B8-9793-7A26F08A4F7B}"/>
    <cellStyle name="40% - Accent3 4 5 2 2 3" xfId="23225" xr:uid="{3A459F8F-6643-4FDF-A213-E2B3D1B0CD86}"/>
    <cellStyle name="40% - Accent3 4 5 2 2 3 2" xfId="23226" xr:uid="{6F7CB283-131E-4EBA-91B2-4867D1461207}"/>
    <cellStyle name="40% - Accent3 4 5 2 2 4" xfId="23227" xr:uid="{F9BB6E96-82D4-41C5-8F2C-2053E7286242}"/>
    <cellStyle name="40% - Accent3 4 5 2 3" xfId="23228" xr:uid="{3B858870-7E3D-4D1E-ABCB-BFF50DB2A61B}"/>
    <cellStyle name="40% - Accent3 4 5 2 3 2" xfId="23229" xr:uid="{FC41F975-15BD-4959-A27D-6D6D5904AD85}"/>
    <cellStyle name="40% - Accent3 4 5 2 3 2 2" xfId="23230" xr:uid="{84EB4CDB-153A-4667-9A65-C82488E9CF8E}"/>
    <cellStyle name="40% - Accent3 4 5 2 3 3" xfId="23231" xr:uid="{47FE2F4B-D3DD-4B31-B2C0-DA22AD76779B}"/>
    <cellStyle name="40% - Accent3 4 5 2 4" xfId="23232" xr:uid="{A3D7724B-CEBC-4517-8FDB-24DDDCAB4454}"/>
    <cellStyle name="40% - Accent3 4 5 2 4 2" xfId="23233" xr:uid="{67016525-6DF5-4A17-9BF6-D56BC9899CF8}"/>
    <cellStyle name="40% - Accent3 4 5 2 5" xfId="23234" xr:uid="{9E075CE8-1AF1-4EFC-9BC5-6477158EBDC4}"/>
    <cellStyle name="40% - Accent3 4 5 2 5 2" xfId="23235" xr:uid="{F4EF38CF-586F-499C-A4F0-DF48C84318CF}"/>
    <cellStyle name="40% - Accent3 4 5 2 6" xfId="23236" xr:uid="{D166AD88-FCBD-4D1D-96D1-015738E25D96}"/>
    <cellStyle name="40% - Accent3 4 5 2 7" xfId="23237" xr:uid="{09ACA5CB-5F4C-479C-949E-424D4094D4A9}"/>
    <cellStyle name="40% - Accent3 4 5 3" xfId="23238" xr:uid="{6A598250-A0D2-4098-B7B4-DF461F9C15FC}"/>
    <cellStyle name="40% - Accent3 4 5 3 2" xfId="23239" xr:uid="{4B7FDA16-E5E4-4CE8-BF3C-34368A4C430D}"/>
    <cellStyle name="40% - Accent3 4 5 3 2 2" xfId="23240" xr:uid="{63C0A754-DDDA-4E29-AD33-8A85B778C8C9}"/>
    <cellStyle name="40% - Accent3 4 5 3 2 2 2" xfId="23241" xr:uid="{DC483724-C66B-4DC4-8E10-AE4D9133421D}"/>
    <cellStyle name="40% - Accent3 4 5 3 2 2 2 2" xfId="23242" xr:uid="{D235730F-60E6-459E-8DB6-3F02C5F06DA3}"/>
    <cellStyle name="40% - Accent3 4 5 3 2 2 3" xfId="23243" xr:uid="{79965FE2-188E-4ED2-B8DF-DBB80AFB642B}"/>
    <cellStyle name="40% - Accent3 4 5 3 2 3" xfId="23244" xr:uid="{24E76B61-3316-448D-80BD-42406B774D46}"/>
    <cellStyle name="40% - Accent3 4 5 3 2 3 2" xfId="23245" xr:uid="{252C2A54-4EE5-4A74-A98A-CB1A567334CA}"/>
    <cellStyle name="40% - Accent3 4 5 3 2 4" xfId="23246" xr:uid="{6C7278DE-8C28-4D12-88CC-ADA002F5B3D7}"/>
    <cellStyle name="40% - Accent3 4 5 3 3" xfId="23247" xr:uid="{9592977E-427A-4AA0-943B-AB7340A7D2EF}"/>
    <cellStyle name="40% - Accent3 4 5 3 3 2" xfId="23248" xr:uid="{70252986-CD3A-4015-9E25-750E63995613}"/>
    <cellStyle name="40% - Accent3 4 5 3 3 2 2" xfId="23249" xr:uid="{83F35FE7-A1A1-4469-85AE-0F01F3D8A7EE}"/>
    <cellStyle name="40% - Accent3 4 5 3 3 3" xfId="23250" xr:uid="{CEA5F85B-2735-4347-9574-64752A8EB3F0}"/>
    <cellStyle name="40% - Accent3 4 5 3 4" xfId="23251" xr:uid="{C1DFE3E9-F532-438A-85B8-14EC61332158}"/>
    <cellStyle name="40% - Accent3 4 5 3 4 2" xfId="23252" xr:uid="{BDB2C834-BEC9-4EC1-80A6-2ECD890A7156}"/>
    <cellStyle name="40% - Accent3 4 5 3 5" xfId="23253" xr:uid="{5543D486-1135-447F-A68D-9E2E4B9CE5AB}"/>
    <cellStyle name="40% - Accent3 4 5 4" xfId="23254" xr:uid="{728BBB2D-D83C-4E42-A855-AD552EBBD43E}"/>
    <cellStyle name="40% - Accent3 4 5 4 2" xfId="23255" xr:uid="{D6B2197C-2AD3-4A74-BA51-AE4B2D7BC52E}"/>
    <cellStyle name="40% - Accent3 4 5 4 2 2" xfId="23256" xr:uid="{385F5992-F2E9-4B49-B966-D0E20ACC5F40}"/>
    <cellStyle name="40% - Accent3 4 5 4 2 2 2" xfId="23257" xr:uid="{6BF95310-676E-4CFE-9DEA-ECEBB6FB1373}"/>
    <cellStyle name="40% - Accent3 4 5 4 2 3" xfId="23258" xr:uid="{3E5A074B-8763-4202-95E1-994A71C919EF}"/>
    <cellStyle name="40% - Accent3 4 5 4 3" xfId="23259" xr:uid="{169626DB-FA0F-451B-AA5A-400ED7195A54}"/>
    <cellStyle name="40% - Accent3 4 5 4 3 2" xfId="23260" xr:uid="{848108BB-F5B7-45A4-8591-0CD607C76D28}"/>
    <cellStyle name="40% - Accent3 4 5 4 4" xfId="23261" xr:uid="{1331C6AF-FC69-45FF-9639-2FAD8FF46A64}"/>
    <cellStyle name="40% - Accent3 4 5 5" xfId="23262" xr:uid="{C6ABAD58-D245-4637-A4AE-236309474143}"/>
    <cellStyle name="40% - Accent3 4 5 5 2" xfId="23263" xr:uid="{6142C040-592D-47D4-A428-6227B3262F2B}"/>
    <cellStyle name="40% - Accent3 4 5 5 2 2" xfId="23264" xr:uid="{C8A03D53-96A6-4563-B11A-AB9651274FF2}"/>
    <cellStyle name="40% - Accent3 4 5 5 3" xfId="23265" xr:uid="{B2EEE599-5448-4323-8805-25415364668A}"/>
    <cellStyle name="40% - Accent3 4 5 6" xfId="23266" xr:uid="{0296A01B-60EB-4DC0-908C-E25A78BAF75D}"/>
    <cellStyle name="40% - Accent3 4 5 6 2" xfId="23267" xr:uid="{EE5F5EDE-696B-4751-950F-D2CF0DF985B8}"/>
    <cellStyle name="40% - Accent3 4 5 7" xfId="23268" xr:uid="{0A055624-1C2E-4034-B3FC-EE8F4E1EDF46}"/>
    <cellStyle name="40% - Accent3 4 5 7 2" xfId="23269" xr:uid="{4D816D0B-8A54-49EA-A127-F291814F7A3D}"/>
    <cellStyle name="40% - Accent3 4 5 8" xfId="23270" xr:uid="{A288C094-FE17-4980-86E1-490874DB509D}"/>
    <cellStyle name="40% - Accent3 4 5 9" xfId="23271" xr:uid="{CFAD35FC-7EAD-487E-9334-4F8AE4A7FE36}"/>
    <cellStyle name="40% - Accent3 4 6" xfId="23272" xr:uid="{F65D3F1E-B98C-472C-82B7-C9DEBFBDBB4B}"/>
    <cellStyle name="40% - Accent3 4 6 2" xfId="23273" xr:uid="{5240C2C3-A515-4F6B-9443-2E6ECB3F04FE}"/>
    <cellStyle name="40% - Accent3 4 6 2 2" xfId="23274" xr:uid="{C8550B7D-BF63-4E01-9773-72A1870396AB}"/>
    <cellStyle name="40% - Accent3 4 6 2 2 2" xfId="23275" xr:uid="{8483372F-BC13-4CDA-9E1D-BFA783E63FED}"/>
    <cellStyle name="40% - Accent3 4 6 2 2 2 2" xfId="23276" xr:uid="{8A42A14E-4B21-4E4B-82EC-7F4578AEDB11}"/>
    <cellStyle name="40% - Accent3 4 6 2 2 2 2 2" xfId="23277" xr:uid="{01ECF16B-0F9D-445F-B62F-972A03DE340E}"/>
    <cellStyle name="40% - Accent3 4 6 2 2 2 3" xfId="23278" xr:uid="{5BDD6243-D0F7-4D33-B562-C7F348151E33}"/>
    <cellStyle name="40% - Accent3 4 6 2 2 3" xfId="23279" xr:uid="{EE435D47-47F2-4E1D-AD00-5EC314BA26DF}"/>
    <cellStyle name="40% - Accent3 4 6 2 2 3 2" xfId="23280" xr:uid="{942F0F08-D6AE-4C2E-84B0-F37A76819F52}"/>
    <cellStyle name="40% - Accent3 4 6 2 2 4" xfId="23281" xr:uid="{4F2F00C3-3BD8-4091-986A-8B6783BE5D04}"/>
    <cellStyle name="40% - Accent3 4 6 2 3" xfId="23282" xr:uid="{846E5CF5-5646-40E0-9E7F-1880591BCA2A}"/>
    <cellStyle name="40% - Accent3 4 6 2 3 2" xfId="23283" xr:uid="{63D38D41-02B8-480D-A6E2-C7E61EE9A406}"/>
    <cellStyle name="40% - Accent3 4 6 2 3 2 2" xfId="23284" xr:uid="{6E4C7ABE-DD6E-4798-9C6C-F2CD4FDC97B0}"/>
    <cellStyle name="40% - Accent3 4 6 2 3 3" xfId="23285" xr:uid="{A2C231C7-7CB2-4B43-9AD9-B7130F544B73}"/>
    <cellStyle name="40% - Accent3 4 6 2 4" xfId="23286" xr:uid="{42B02BE0-BDBE-4879-A6B0-95FCAF2AC8F3}"/>
    <cellStyle name="40% - Accent3 4 6 2 4 2" xfId="23287" xr:uid="{15E49B4F-D83E-469F-A2C7-6F1B23BFF8D3}"/>
    <cellStyle name="40% - Accent3 4 6 2 5" xfId="23288" xr:uid="{954C47CD-D92A-42EA-BAAE-8DA414AD9802}"/>
    <cellStyle name="40% - Accent3 4 6 3" xfId="23289" xr:uid="{B27377D8-B925-413F-9312-AFCE3C2EF4B8}"/>
    <cellStyle name="40% - Accent3 4 6 3 2" xfId="23290" xr:uid="{6A9B18B7-193C-4B9A-A05A-995CBFE802BB}"/>
    <cellStyle name="40% - Accent3 4 6 3 2 2" xfId="23291" xr:uid="{80D5617F-EC98-4330-9EF1-2160ADC37792}"/>
    <cellStyle name="40% - Accent3 4 6 3 2 2 2" xfId="23292" xr:uid="{2C5D9CBE-5831-4C08-8F3B-ED9E157B10B4}"/>
    <cellStyle name="40% - Accent3 4 6 3 2 3" xfId="23293" xr:uid="{65189683-C133-4833-89CB-25801138BFF4}"/>
    <cellStyle name="40% - Accent3 4 6 3 3" xfId="23294" xr:uid="{AAC73B6C-C03E-4178-8ED4-C38012681165}"/>
    <cellStyle name="40% - Accent3 4 6 3 3 2" xfId="23295" xr:uid="{67044704-E714-42AD-9983-BCE8F8990700}"/>
    <cellStyle name="40% - Accent3 4 6 3 4" xfId="23296" xr:uid="{739CB2B9-A45E-4A64-81B3-71BDA6AF653A}"/>
    <cellStyle name="40% - Accent3 4 6 4" xfId="23297" xr:uid="{B18B71C2-DB7B-437E-98B9-69AE6ACAB20A}"/>
    <cellStyle name="40% - Accent3 4 6 4 2" xfId="23298" xr:uid="{4F55C75D-5996-4483-BEDA-A936A3180431}"/>
    <cellStyle name="40% - Accent3 4 6 4 2 2" xfId="23299" xr:uid="{368313BE-1800-4454-A64F-0506809B3568}"/>
    <cellStyle name="40% - Accent3 4 6 4 3" xfId="23300" xr:uid="{7B78B8DB-34CF-49AA-9097-E3123AFC02FA}"/>
    <cellStyle name="40% - Accent3 4 6 5" xfId="23301" xr:uid="{3BC025B6-30A2-4C59-89BD-2CC25DF6B030}"/>
    <cellStyle name="40% - Accent3 4 6 5 2" xfId="23302" xr:uid="{EB155D6F-6559-47EE-8545-F4263661676F}"/>
    <cellStyle name="40% - Accent3 4 6 6" xfId="23303" xr:uid="{6E21B72E-0711-4BFF-9415-87B3B9FDE592}"/>
    <cellStyle name="40% - Accent3 4 6 6 2" xfId="23304" xr:uid="{71415A4D-E932-4972-ADD8-356C897A5AFE}"/>
    <cellStyle name="40% - Accent3 4 6 7" xfId="23305" xr:uid="{8E165513-2916-4E31-B153-619543F69C80}"/>
    <cellStyle name="40% - Accent3 4 6 8" xfId="23306" xr:uid="{DB9ADD7D-E5F8-4429-85A6-A1D67BCAF9B2}"/>
    <cellStyle name="40% - Accent3 4 7" xfId="23307" xr:uid="{5D310C19-7E0B-41B1-9493-8CF9C5D2BA9F}"/>
    <cellStyle name="40% - Accent3 4 7 2" xfId="23308" xr:uid="{A4F97D78-2A19-4A47-84EF-E1A7F4B1AB72}"/>
    <cellStyle name="40% - Accent3 4 7 2 2" xfId="23309" xr:uid="{ABB99CCA-23D5-41D7-B874-94CD628C2841}"/>
    <cellStyle name="40% - Accent3 4 7 2 2 2" xfId="23310" xr:uid="{B78A907B-A464-4807-AB76-D6D5A3382943}"/>
    <cellStyle name="40% - Accent3 4 7 2 2 2 2" xfId="23311" xr:uid="{2F6316AD-2895-4EE5-9F09-55066A784A1D}"/>
    <cellStyle name="40% - Accent3 4 7 2 2 3" xfId="23312" xr:uid="{522BEAEC-6443-42F7-8DC0-7D4E20FD6B19}"/>
    <cellStyle name="40% - Accent3 4 7 2 3" xfId="23313" xr:uid="{D509AF9E-25C2-4682-AD8D-21CE2D06841E}"/>
    <cellStyle name="40% - Accent3 4 7 2 3 2" xfId="23314" xr:uid="{7750E719-F5F0-451C-AD54-78D0DE2B2AF7}"/>
    <cellStyle name="40% - Accent3 4 7 2 4" xfId="23315" xr:uid="{A14DBF1C-518B-4372-AE5D-FAC973CDB939}"/>
    <cellStyle name="40% - Accent3 4 7 3" xfId="23316" xr:uid="{360F1330-FD89-425A-95E4-B02993CF8B40}"/>
    <cellStyle name="40% - Accent3 4 7 3 2" xfId="23317" xr:uid="{9E3816F9-7D55-4203-8DEB-E53F3648EA49}"/>
    <cellStyle name="40% - Accent3 4 7 3 2 2" xfId="23318" xr:uid="{12FEF92C-61EA-44DB-BFD3-5E2683BB4A42}"/>
    <cellStyle name="40% - Accent3 4 7 3 3" xfId="23319" xr:uid="{A4DCBF5E-490E-4F18-A429-5FE68643433A}"/>
    <cellStyle name="40% - Accent3 4 7 4" xfId="23320" xr:uid="{B5C6E4A9-191B-4A7A-95C1-98994DAC042D}"/>
    <cellStyle name="40% - Accent3 4 7 4 2" xfId="23321" xr:uid="{3AF1372C-9E5A-43AB-B295-7B8F3D2B11AE}"/>
    <cellStyle name="40% - Accent3 4 7 5" xfId="23322" xr:uid="{81ACCE8A-C1A0-4EF0-8F79-4260F7E52F3B}"/>
    <cellStyle name="40% - Accent3 4 8" xfId="23323" xr:uid="{BF4F35D7-313F-4C67-A92B-DDE45876D5AF}"/>
    <cellStyle name="40% - Accent3 4 8 2" xfId="23324" xr:uid="{E4BDDC64-8952-4772-8BF6-6244397FF8F8}"/>
    <cellStyle name="40% - Accent3 4 8 2 2" xfId="23325" xr:uid="{E9ADAF7F-1959-4323-900E-5C5613FA776A}"/>
    <cellStyle name="40% - Accent3 4 8 2 2 2" xfId="23326" xr:uid="{A897AC2F-11E8-4CA3-8797-FE35D32D475A}"/>
    <cellStyle name="40% - Accent3 4 8 2 2 2 2" xfId="23327" xr:uid="{BC5EA5F6-8690-4E92-AF9E-FF87A67F2D36}"/>
    <cellStyle name="40% - Accent3 4 8 2 2 3" xfId="23328" xr:uid="{DE26B29B-309F-4F92-8420-74294B292B0B}"/>
    <cellStyle name="40% - Accent3 4 8 2 3" xfId="23329" xr:uid="{41208109-22D1-44F9-B982-27C839D1BEC2}"/>
    <cellStyle name="40% - Accent3 4 8 2 3 2" xfId="23330" xr:uid="{8BEE74DB-C338-4D52-BA23-788E04EF6395}"/>
    <cellStyle name="40% - Accent3 4 8 2 4" xfId="23331" xr:uid="{BC02A4DD-D1F7-471E-AA4C-93DD18F6C6B4}"/>
    <cellStyle name="40% - Accent3 4 8 3" xfId="23332" xr:uid="{C0C663CC-EC0B-4CAF-9A3D-500194031DAB}"/>
    <cellStyle name="40% - Accent3 4 8 3 2" xfId="23333" xr:uid="{CF487FEC-A4C5-4E54-9846-6D76B245ED4B}"/>
    <cellStyle name="40% - Accent3 4 8 3 2 2" xfId="23334" xr:uid="{B5FEA6FF-C19F-454D-9AAF-76BE06E9BF73}"/>
    <cellStyle name="40% - Accent3 4 8 3 3" xfId="23335" xr:uid="{A507572F-2E7A-44C9-9E46-293247E4994D}"/>
    <cellStyle name="40% - Accent3 4 8 4" xfId="23336" xr:uid="{362C994B-45CF-4F58-9F85-A18EEE2C6A9A}"/>
    <cellStyle name="40% - Accent3 4 8 4 2" xfId="23337" xr:uid="{C9B16D95-4CC7-4531-B01A-8921D475DC17}"/>
    <cellStyle name="40% - Accent3 4 8 5" xfId="23338" xr:uid="{FA45B9A5-197E-4A19-B851-22C0BE37981A}"/>
    <cellStyle name="40% - Accent3 4 9" xfId="23339" xr:uid="{61334DAB-4A7E-4D07-A89F-05BCE4BB0243}"/>
    <cellStyle name="40% - Accent3 4 9 2" xfId="23340" xr:uid="{8B2CFFB7-616A-40CA-ADAC-FDCFC99AB523}"/>
    <cellStyle name="40% - Accent3 4 9 2 2" xfId="23341" xr:uid="{F6637A2E-91D7-49D0-8C90-1A479E8A3EC1}"/>
    <cellStyle name="40% - Accent3 4 9 2 2 2" xfId="23342" xr:uid="{FAAA77CC-73D9-452B-8F3E-6BFE46B4C133}"/>
    <cellStyle name="40% - Accent3 4 9 2 2 2 2" xfId="23343" xr:uid="{EA61BA78-2831-42D4-9FB4-3562E0354BD6}"/>
    <cellStyle name="40% - Accent3 4 9 2 2 3" xfId="23344" xr:uid="{311FD961-0F1D-430D-A891-83C7577F25CD}"/>
    <cellStyle name="40% - Accent3 4 9 2 3" xfId="23345" xr:uid="{30BAFED7-DD80-4140-8198-B7418BC1BCA4}"/>
    <cellStyle name="40% - Accent3 4 9 2 3 2" xfId="23346" xr:uid="{4626CB18-33F7-45D7-9D09-735AF67AF394}"/>
    <cellStyle name="40% - Accent3 4 9 2 4" xfId="23347" xr:uid="{E2DFC1EB-5766-49F5-8050-798EDC848092}"/>
    <cellStyle name="40% - Accent3 4 9 3" xfId="23348" xr:uid="{0CED40D9-FF71-407C-8B0C-A64AD0E3A570}"/>
    <cellStyle name="40% - Accent3 4 9 3 2" xfId="23349" xr:uid="{9DB882C2-E096-424C-8DD4-550C4083F6F1}"/>
    <cellStyle name="40% - Accent3 4 9 3 2 2" xfId="23350" xr:uid="{57C0C03D-3FF0-49A9-B306-06B33DAB462E}"/>
    <cellStyle name="40% - Accent3 4 9 3 3" xfId="23351" xr:uid="{474EF888-6862-4169-85E2-EA951DF093A0}"/>
    <cellStyle name="40% - Accent3 4 9 4" xfId="23352" xr:uid="{364D5D41-B62B-4A54-9918-2E9D7B49C148}"/>
    <cellStyle name="40% - Accent3 4 9 4 2" xfId="23353" xr:uid="{2FAC76D2-CC43-4ABF-9462-59541ECC358F}"/>
    <cellStyle name="40% - Accent3 4 9 5" xfId="23354" xr:uid="{4394515B-BEAD-4079-BA01-1AFABC42A4D6}"/>
    <cellStyle name="40% - Accent3 4_Asset Register (new)" xfId="23355" xr:uid="{7A3EC7E4-A82F-4AE5-AF4A-72DCB3873794}"/>
    <cellStyle name="40% - Accent3 5" xfId="23356" xr:uid="{672ADD92-8DF5-4AA5-9C30-4949C85A8CCD}"/>
    <cellStyle name="40% - Accent3 5 10" xfId="23357" xr:uid="{C99D2A18-2413-43F2-AE46-4066002A8B38}"/>
    <cellStyle name="40% - Accent3 5 10 2" xfId="23358" xr:uid="{83A2455A-D69D-46BA-9E48-17DD5B2CA947}"/>
    <cellStyle name="40% - Accent3 5 11" xfId="23359" xr:uid="{01ACF4E9-4C34-42AF-A070-84877114385D}"/>
    <cellStyle name="40% - Accent3 5 12" xfId="23360" xr:uid="{153F3916-FB72-4A79-901E-24E5BEFCF8CB}"/>
    <cellStyle name="40% - Accent3 5 2" xfId="23361" xr:uid="{56643D3D-49EA-4925-8189-EFD380486EA7}"/>
    <cellStyle name="40% - Accent3 5 2 10" xfId="23362" xr:uid="{EFCB136F-22AF-446C-B668-E55C3580404E}"/>
    <cellStyle name="40% - Accent3 5 2 11" xfId="23363" xr:uid="{5453CB4C-2AA8-4906-A060-6FEA2323BBEA}"/>
    <cellStyle name="40% - Accent3 5 2 2" xfId="23364" xr:uid="{484AAA3E-5936-43FB-95C3-3F5E48A0B22C}"/>
    <cellStyle name="40% - Accent3 5 2 2 2" xfId="23365" xr:uid="{1C7F4A4A-2056-4C89-8781-F171A0094008}"/>
    <cellStyle name="40% - Accent3 5 2 2 2 2" xfId="23366" xr:uid="{4663373B-2B0C-463B-B52E-9DAE0C830536}"/>
    <cellStyle name="40% - Accent3 5 2 2 2 2 2" xfId="23367" xr:uid="{94B12DB6-3583-4E09-BDE5-7B0E66A292C6}"/>
    <cellStyle name="40% - Accent3 5 2 2 2 2 2 2" xfId="23368" xr:uid="{7DD6C258-7E53-480C-A843-B3C765378AEE}"/>
    <cellStyle name="40% - Accent3 5 2 2 2 2 3" xfId="23369" xr:uid="{6ED5C0AD-8AAB-4654-AF5D-DF65F60181F8}"/>
    <cellStyle name="40% - Accent3 5 2 2 2 3" xfId="23370" xr:uid="{E662C837-6F26-46D7-BAFD-1C223F1AF7E4}"/>
    <cellStyle name="40% - Accent3 5 2 2 2 3 2" xfId="23371" xr:uid="{7619CC8E-1AA5-4587-BF1C-7EC2B3511B8A}"/>
    <cellStyle name="40% - Accent3 5 2 2 2 4" xfId="23372" xr:uid="{D1B6F0FD-A733-4447-BCE0-ED07AFD8AEE1}"/>
    <cellStyle name="40% - Accent3 5 2 2 2 5" xfId="23373" xr:uid="{73BE20E5-410E-406A-A012-76062FB26C99}"/>
    <cellStyle name="40% - Accent3 5 2 2 3" xfId="23374" xr:uid="{0F41D6F1-F05E-4319-9158-0232666AC26F}"/>
    <cellStyle name="40% - Accent3 5 2 2 3 2" xfId="23375" xr:uid="{6742DB5E-4136-400D-BDD9-1253A85FCE3B}"/>
    <cellStyle name="40% - Accent3 5 2 2 3 2 2" xfId="23376" xr:uid="{0FD47004-05A7-4A59-8BF4-F578D6E0F21F}"/>
    <cellStyle name="40% - Accent3 5 2 2 3 3" xfId="23377" xr:uid="{BD984C27-534F-4BB7-8B1A-2E9C4AB3299D}"/>
    <cellStyle name="40% - Accent3 5 2 2 4" xfId="23378" xr:uid="{DB884833-30A0-48E5-B248-EF2700A3FFC0}"/>
    <cellStyle name="40% - Accent3 5 2 2 4 2" xfId="23379" xr:uid="{788FF819-06C0-4830-B636-1594C201DF56}"/>
    <cellStyle name="40% - Accent3 5 2 2 5" xfId="23380" xr:uid="{B2F1F090-06CF-41C5-83E0-3897E695C30E}"/>
    <cellStyle name="40% - Accent3 5 2 2 5 2" xfId="23381" xr:uid="{37838A0A-387D-4055-B162-9F18A3AF028B}"/>
    <cellStyle name="40% - Accent3 5 2 2 6" xfId="23382" xr:uid="{B223BF16-7C5D-46D3-85DD-3AF4CC663166}"/>
    <cellStyle name="40% - Accent3 5 2 2 7" xfId="23383" xr:uid="{E4DC6502-EF99-4EF9-A7B1-53A5C2DC4262}"/>
    <cellStyle name="40% - Accent3 5 2 3" xfId="23384" xr:uid="{3204D02F-D5FB-4553-89E6-789904AD1B62}"/>
    <cellStyle name="40% - Accent3 5 2 3 2" xfId="23385" xr:uid="{65971FE8-546B-464A-8C60-E924840AC345}"/>
    <cellStyle name="40% - Accent3 5 2 3 2 2" xfId="23386" xr:uid="{22C8D7A3-C692-4FD5-9926-E4B68F9DE1A1}"/>
    <cellStyle name="40% - Accent3 5 2 3 2 2 2" xfId="23387" xr:uid="{3C5E8A01-2DB7-450B-9313-DF1B89623857}"/>
    <cellStyle name="40% - Accent3 5 2 3 2 2 2 2" xfId="23388" xr:uid="{850AB25E-B4C2-438D-9E84-F81CC83E5DD1}"/>
    <cellStyle name="40% - Accent3 5 2 3 2 2 3" xfId="23389" xr:uid="{54697602-9AFF-4606-9342-E3E36C2A177C}"/>
    <cellStyle name="40% - Accent3 5 2 3 2 3" xfId="23390" xr:uid="{01C345D9-BBF4-4C80-B8C7-9588C80CF4E0}"/>
    <cellStyle name="40% - Accent3 5 2 3 2 3 2" xfId="23391" xr:uid="{7AC1A71E-2EEF-497A-BE71-01E076062008}"/>
    <cellStyle name="40% - Accent3 5 2 3 2 4" xfId="23392" xr:uid="{11B6EC8B-0903-40B8-88DC-CAD71C6E09AF}"/>
    <cellStyle name="40% - Accent3 5 2 3 2 5" xfId="23393" xr:uid="{D1A2CEBA-E9EE-4039-AC0C-9DBCD5F8B329}"/>
    <cellStyle name="40% - Accent3 5 2 3 3" xfId="23394" xr:uid="{3CAE2F26-36F3-4008-8A76-2FD9D5B16C9D}"/>
    <cellStyle name="40% - Accent3 5 2 3 3 2" xfId="23395" xr:uid="{B31D1F37-D01C-48EB-B5F8-55EC3F2BB9E2}"/>
    <cellStyle name="40% - Accent3 5 2 3 3 2 2" xfId="23396" xr:uid="{8DC0281E-FB3C-41E8-B4CA-03162C781552}"/>
    <cellStyle name="40% - Accent3 5 2 3 3 3" xfId="23397" xr:uid="{2F3C921D-9ED4-4D0D-BE1C-418059CAD6B1}"/>
    <cellStyle name="40% - Accent3 5 2 3 4" xfId="23398" xr:uid="{440E0D81-FF79-4171-87DA-05E0979FADF8}"/>
    <cellStyle name="40% - Accent3 5 2 3 4 2" xfId="23399" xr:uid="{D25B13A1-F2C8-4C46-A2F2-8EEB63BA99E7}"/>
    <cellStyle name="40% - Accent3 5 2 3 5" xfId="23400" xr:uid="{6EDE6372-346B-46B1-ABF9-A59993265166}"/>
    <cellStyle name="40% - Accent3 5 2 3 6" xfId="23401" xr:uid="{F3BE7866-407A-45E7-9153-E0D23879E7A9}"/>
    <cellStyle name="40% - Accent3 5 2 4" xfId="23402" xr:uid="{BA73A286-CB47-4082-AD76-E1650A651CA5}"/>
    <cellStyle name="40% - Accent3 5 2 4 2" xfId="23403" xr:uid="{72818D20-76AF-4568-AC20-426498DA9533}"/>
    <cellStyle name="40% - Accent3 5 2 4 2 2" xfId="23404" xr:uid="{B47DA04E-6238-4FFF-B772-AA0EF9D13D84}"/>
    <cellStyle name="40% - Accent3 5 2 4 2 2 2" xfId="23405" xr:uid="{7D97D0FE-A098-4475-8415-5E1E9454A667}"/>
    <cellStyle name="40% - Accent3 5 2 4 2 2 2 2" xfId="23406" xr:uid="{503705FF-78D6-478A-8C61-2F3018E1F0F2}"/>
    <cellStyle name="40% - Accent3 5 2 4 2 2 3" xfId="23407" xr:uid="{D6F64115-190B-4C1F-B01E-2285C497E83A}"/>
    <cellStyle name="40% - Accent3 5 2 4 2 3" xfId="23408" xr:uid="{3E3A98AB-F99E-4DBD-BB78-F6E268387E6E}"/>
    <cellStyle name="40% - Accent3 5 2 4 2 3 2" xfId="23409" xr:uid="{CC0B714F-A6E8-4F75-8303-FEFAB57586A2}"/>
    <cellStyle name="40% - Accent3 5 2 4 2 4" xfId="23410" xr:uid="{1F3A3BBC-D05E-4D95-84A2-131FB572CABE}"/>
    <cellStyle name="40% - Accent3 5 2 4 3" xfId="23411" xr:uid="{B27ADB27-9B64-4AA7-B4D9-59BCA46B747A}"/>
    <cellStyle name="40% - Accent3 5 2 4 3 2" xfId="23412" xr:uid="{C3AA4B8F-20E9-48AE-83EE-9BB4A569D210}"/>
    <cellStyle name="40% - Accent3 5 2 4 3 2 2" xfId="23413" xr:uid="{A1ED6F54-7856-4236-8E67-80EDB12EF886}"/>
    <cellStyle name="40% - Accent3 5 2 4 3 3" xfId="23414" xr:uid="{7A28BB41-AB6A-4704-A8C7-9AC84EDC50A1}"/>
    <cellStyle name="40% - Accent3 5 2 4 4" xfId="23415" xr:uid="{3BB57622-BD0A-4163-89B6-B7A8E907C6D7}"/>
    <cellStyle name="40% - Accent3 5 2 4 4 2" xfId="23416" xr:uid="{EFE592A4-EDD7-4893-BBB1-EA0E5002F3F5}"/>
    <cellStyle name="40% - Accent3 5 2 4 5" xfId="23417" xr:uid="{5FB887DE-20DC-4021-926D-54D1F0760AF7}"/>
    <cellStyle name="40% - Accent3 5 2 4 6" xfId="23418" xr:uid="{DB87B670-427B-45AF-8749-1DDC38166E59}"/>
    <cellStyle name="40% - Accent3 5 2 5" xfId="23419" xr:uid="{BFB34840-8050-4EFE-AE56-C54F5D813538}"/>
    <cellStyle name="40% - Accent3 5 2 5 2" xfId="23420" xr:uid="{BE785D0B-2220-4090-BFAE-868F32321F73}"/>
    <cellStyle name="40% - Accent3 5 2 5 2 2" xfId="23421" xr:uid="{DB102E68-776A-4309-864A-838B97F42FA3}"/>
    <cellStyle name="40% - Accent3 5 2 5 2 2 2" xfId="23422" xr:uid="{12D2F62A-CC87-41F2-93E3-5F19D1BB39C4}"/>
    <cellStyle name="40% - Accent3 5 2 5 2 2 2 2" xfId="23423" xr:uid="{5089641B-C067-4E51-ABC1-918A6DDFB947}"/>
    <cellStyle name="40% - Accent3 5 2 5 2 2 3" xfId="23424" xr:uid="{ADD92F21-C38C-459C-9CE5-12B82DE64D2C}"/>
    <cellStyle name="40% - Accent3 5 2 5 2 3" xfId="23425" xr:uid="{9F6428AF-97DD-41E0-9C0D-0C7BDC69D2A3}"/>
    <cellStyle name="40% - Accent3 5 2 5 2 3 2" xfId="23426" xr:uid="{62E81DB0-BEC4-457C-823B-E3426AF13E21}"/>
    <cellStyle name="40% - Accent3 5 2 5 2 4" xfId="23427" xr:uid="{D26FD21E-70E6-4D17-9E29-910018B3279D}"/>
    <cellStyle name="40% - Accent3 5 2 5 3" xfId="23428" xr:uid="{46083DBE-9D22-4D9A-B424-F79953D72ED0}"/>
    <cellStyle name="40% - Accent3 5 2 5 3 2" xfId="23429" xr:uid="{AC2CD5C4-CEA6-4D00-9A45-C3DCFB860AC5}"/>
    <cellStyle name="40% - Accent3 5 2 5 3 2 2" xfId="23430" xr:uid="{65A884C5-37FF-49BF-B1AE-92C990623694}"/>
    <cellStyle name="40% - Accent3 5 2 5 3 3" xfId="23431" xr:uid="{2215D2CE-2EC5-424D-A7F2-E2D19E321EF2}"/>
    <cellStyle name="40% - Accent3 5 2 5 4" xfId="23432" xr:uid="{A6D151D0-8AFD-45EC-85BA-5C7C6BEA63DA}"/>
    <cellStyle name="40% - Accent3 5 2 5 4 2" xfId="23433" xr:uid="{0EA76FF8-F8C2-4E8D-8FEE-4F33D3863923}"/>
    <cellStyle name="40% - Accent3 5 2 5 5" xfId="23434" xr:uid="{6CD09CB5-4C13-4F1B-AD57-15917ECFF3DE}"/>
    <cellStyle name="40% - Accent3 5 2 6" xfId="23435" xr:uid="{4DD56446-1DAC-4F62-A37A-793BEA209951}"/>
    <cellStyle name="40% - Accent3 5 2 6 2" xfId="23436" xr:uid="{30A7C752-3EA5-40B8-A3A8-A9AA45702679}"/>
    <cellStyle name="40% - Accent3 5 2 6 2 2" xfId="23437" xr:uid="{E17788BB-F7F1-4BDE-B3BF-FB9D65D82391}"/>
    <cellStyle name="40% - Accent3 5 2 6 2 2 2" xfId="23438" xr:uid="{1B1808C8-0BB5-47F8-9FDB-7BB8C09D52D1}"/>
    <cellStyle name="40% - Accent3 5 2 6 2 3" xfId="23439" xr:uid="{59ADC8CB-7541-442D-8E55-3E6491F42CFC}"/>
    <cellStyle name="40% - Accent3 5 2 6 3" xfId="23440" xr:uid="{8216CD9E-E99D-4B9E-B937-76E6A6070D38}"/>
    <cellStyle name="40% - Accent3 5 2 6 3 2" xfId="23441" xr:uid="{DBB90B51-D1F5-4958-9A8A-412D9E2A455C}"/>
    <cellStyle name="40% - Accent3 5 2 6 4" xfId="23442" xr:uid="{C146D71B-D4D4-4307-B127-77D5CAD833DB}"/>
    <cellStyle name="40% - Accent3 5 2 7" xfId="23443" xr:uid="{2BEEAAE0-9FF2-4403-A2FB-8FC35A868D2D}"/>
    <cellStyle name="40% - Accent3 5 2 7 2" xfId="23444" xr:uid="{B4DB76A8-B9B3-4087-B930-652146CF0582}"/>
    <cellStyle name="40% - Accent3 5 2 7 2 2" xfId="23445" xr:uid="{DFEF4CFB-CB79-4EEA-816C-94A632858BB5}"/>
    <cellStyle name="40% - Accent3 5 2 7 3" xfId="23446" xr:uid="{66BF288F-76EA-49D1-9A78-3A93AABCE5B5}"/>
    <cellStyle name="40% - Accent3 5 2 8" xfId="23447" xr:uid="{2C5F20A6-5DE5-4C4E-93E2-1D9AC08D4895}"/>
    <cellStyle name="40% - Accent3 5 2 8 2" xfId="23448" xr:uid="{957442EB-BFE1-4E1B-9DF2-BB7E45D3BCD0}"/>
    <cellStyle name="40% - Accent3 5 2 9" xfId="23449" xr:uid="{70FB2EFB-45F4-464A-8B9E-F3D99879F184}"/>
    <cellStyle name="40% - Accent3 5 2 9 2" xfId="23450" xr:uid="{E98B2B98-706A-444B-806F-68883014D006}"/>
    <cellStyle name="40% - Accent3 5 3" xfId="23451" xr:uid="{0F6C3ED9-2EA8-4407-A1F1-E3546BA985D3}"/>
    <cellStyle name="40% - Accent3 5 3 2" xfId="23452" xr:uid="{806E9378-2D34-4709-AB12-7E730381E99A}"/>
    <cellStyle name="40% - Accent3 5 3 2 2" xfId="23453" xr:uid="{CEB0E1C4-5700-4415-B388-B55932104322}"/>
    <cellStyle name="40% - Accent3 5 3 2 2 2" xfId="23454" xr:uid="{32647DDB-53C3-4146-A57B-4C3F7DDD95A2}"/>
    <cellStyle name="40% - Accent3 5 3 2 2 2 2" xfId="23455" xr:uid="{A36C4113-6F2B-4A83-AE30-6906E36E6355}"/>
    <cellStyle name="40% - Accent3 5 3 2 2 3" xfId="23456" xr:uid="{41086475-F8F2-4D06-9466-54265B1DE35F}"/>
    <cellStyle name="40% - Accent3 5 3 2 3" xfId="23457" xr:uid="{57C72AE1-789E-4C14-90E3-694DD9617552}"/>
    <cellStyle name="40% - Accent3 5 3 2 3 2" xfId="23458" xr:uid="{705FD12A-929D-4DFA-8538-934BBEE00038}"/>
    <cellStyle name="40% - Accent3 5 3 2 4" xfId="23459" xr:uid="{D68B5413-9662-4326-947E-C8FDC95254D8}"/>
    <cellStyle name="40% - Accent3 5 3 2 5" xfId="23460" xr:uid="{2DB14A9E-53CC-475C-BA4A-02AC58B8B126}"/>
    <cellStyle name="40% - Accent3 5 3 3" xfId="23461" xr:uid="{6D3CDDC5-CEF0-4176-9118-36ABCF210EC5}"/>
    <cellStyle name="40% - Accent3 5 3 3 2" xfId="23462" xr:uid="{335A8C83-DD7C-46B4-91C0-9B0028EE0ABE}"/>
    <cellStyle name="40% - Accent3 5 3 3 2 2" xfId="23463" xr:uid="{905FE2EF-C194-4A06-A8A8-881A69F44392}"/>
    <cellStyle name="40% - Accent3 5 3 3 3" xfId="23464" xr:uid="{77787590-50FF-4884-8D83-80DA84A6A737}"/>
    <cellStyle name="40% - Accent3 5 3 4" xfId="23465" xr:uid="{FF4C374F-B84B-48FD-9832-5309B6935E1C}"/>
    <cellStyle name="40% - Accent3 5 3 4 2" xfId="23466" xr:uid="{ECB684BF-52C6-4A7D-9A8C-D2BAFA62BACD}"/>
    <cellStyle name="40% - Accent3 5 3 5" xfId="23467" xr:uid="{12FE8CC8-4DA6-4D71-BADF-C4181C712E7F}"/>
    <cellStyle name="40% - Accent3 5 3 5 2" xfId="23468" xr:uid="{CF0EAA23-BB34-4FC6-938B-E1918C686C76}"/>
    <cellStyle name="40% - Accent3 5 3 6" xfId="23469" xr:uid="{7EDAD0B3-418E-4D81-8012-3E2C19F62997}"/>
    <cellStyle name="40% - Accent3 5 3 7" xfId="23470" xr:uid="{66B458DA-5E14-413E-A1BC-6B7FF139F9EB}"/>
    <cellStyle name="40% - Accent3 5 4" xfId="23471" xr:uid="{FB55A1BC-EBE8-46A0-9E55-3A66C62FCB95}"/>
    <cellStyle name="40% - Accent3 5 4 2" xfId="23472" xr:uid="{2052D54B-7C6D-4DF2-84AD-1FCFC7455B60}"/>
    <cellStyle name="40% - Accent3 5 4 2 2" xfId="23473" xr:uid="{49D83E3E-7FA7-4146-B603-C60B17F4F589}"/>
    <cellStyle name="40% - Accent3 5 4 2 2 2" xfId="23474" xr:uid="{9DF1F751-1FC0-44EB-8F83-40B65D1FB121}"/>
    <cellStyle name="40% - Accent3 5 4 2 2 2 2" xfId="23475" xr:uid="{F41FAA33-720F-4DCB-B290-6431E8DC779B}"/>
    <cellStyle name="40% - Accent3 5 4 2 2 3" xfId="23476" xr:uid="{5E7EABD8-3B19-4A32-B46E-91ABC86599EF}"/>
    <cellStyle name="40% - Accent3 5 4 2 3" xfId="23477" xr:uid="{D8913C3A-296E-4FCC-8524-F74D66665815}"/>
    <cellStyle name="40% - Accent3 5 4 2 3 2" xfId="23478" xr:uid="{509ABFC4-906F-45F7-9D1D-12733681FA3B}"/>
    <cellStyle name="40% - Accent3 5 4 2 4" xfId="23479" xr:uid="{62788BDC-2FF9-4CD7-8160-E500EB71A24A}"/>
    <cellStyle name="40% - Accent3 5 4 2 5" xfId="23480" xr:uid="{B06B5CED-5971-449F-945D-5C69E28D2AD4}"/>
    <cellStyle name="40% - Accent3 5 4 3" xfId="23481" xr:uid="{2D7FF35C-519E-4B82-9D0F-63C5A8365355}"/>
    <cellStyle name="40% - Accent3 5 4 3 2" xfId="23482" xr:uid="{EFCEB082-6154-4B5D-A863-7449F72A3E54}"/>
    <cellStyle name="40% - Accent3 5 4 3 2 2" xfId="23483" xr:uid="{3B6524C0-6670-43FF-8B63-FF66DA10E489}"/>
    <cellStyle name="40% - Accent3 5 4 3 3" xfId="23484" xr:uid="{5F4C4C9B-0A1A-4D77-8763-68B70AD41738}"/>
    <cellStyle name="40% - Accent3 5 4 4" xfId="23485" xr:uid="{170AD33E-478A-47B3-9771-16D2D48043D3}"/>
    <cellStyle name="40% - Accent3 5 4 4 2" xfId="23486" xr:uid="{B0F1D539-51E4-44E6-A77B-AC08CF43F921}"/>
    <cellStyle name="40% - Accent3 5 4 5" xfId="23487" xr:uid="{6820013C-8C01-47D3-A21C-0F0E5A46E4BD}"/>
    <cellStyle name="40% - Accent3 5 4 6" xfId="23488" xr:uid="{53CA2A4E-90FD-410E-9CA4-5D921414BE62}"/>
    <cellStyle name="40% - Accent3 5 5" xfId="23489" xr:uid="{D8ACBC72-F9BC-4075-95DC-FABF92C2A1B0}"/>
    <cellStyle name="40% - Accent3 5 5 2" xfId="23490" xr:uid="{E0EA27B1-1454-45C0-9046-D76BC46ED992}"/>
    <cellStyle name="40% - Accent3 5 5 2 2" xfId="23491" xr:uid="{A2B5E9A6-8773-43BB-A656-3A7A687C3A43}"/>
    <cellStyle name="40% - Accent3 5 5 2 2 2" xfId="23492" xr:uid="{4F64B672-6F19-4D57-B302-C1829E1E7C90}"/>
    <cellStyle name="40% - Accent3 5 5 2 2 2 2" xfId="23493" xr:uid="{10C91650-6C0A-4F41-BBE6-A882C46A0D51}"/>
    <cellStyle name="40% - Accent3 5 5 2 2 3" xfId="23494" xr:uid="{B212EA69-9D0D-47DC-A5A0-B26543E5B417}"/>
    <cellStyle name="40% - Accent3 5 5 2 3" xfId="23495" xr:uid="{690E69AD-540A-4B03-AC26-BD8FAB29937D}"/>
    <cellStyle name="40% - Accent3 5 5 2 3 2" xfId="23496" xr:uid="{6C4FBB34-4436-49DC-87FC-D721ADBE580E}"/>
    <cellStyle name="40% - Accent3 5 5 2 4" xfId="23497" xr:uid="{A3188254-26FC-4099-A058-DC937DC017AB}"/>
    <cellStyle name="40% - Accent3 5 5 3" xfId="23498" xr:uid="{592730DE-BC55-4F03-9BCE-B522EF38CEEC}"/>
    <cellStyle name="40% - Accent3 5 5 3 2" xfId="23499" xr:uid="{667CAA36-A3F8-4A3C-B770-5457FC8F90DD}"/>
    <cellStyle name="40% - Accent3 5 5 3 2 2" xfId="23500" xr:uid="{06CBA89F-9524-4207-BA56-271A8B5D06DC}"/>
    <cellStyle name="40% - Accent3 5 5 3 3" xfId="23501" xr:uid="{B2FEEB24-4BCA-4B49-8811-4AF68786B0C6}"/>
    <cellStyle name="40% - Accent3 5 5 4" xfId="23502" xr:uid="{CED56877-51E8-4384-BA7E-AEE39F02D6C4}"/>
    <cellStyle name="40% - Accent3 5 5 4 2" xfId="23503" xr:uid="{C4D49AA7-6BCD-47DE-B414-E73EE349410C}"/>
    <cellStyle name="40% - Accent3 5 5 5" xfId="23504" xr:uid="{92F8DBC1-687A-42A5-AAA2-01318365D1C9}"/>
    <cellStyle name="40% - Accent3 5 5 6" xfId="23505" xr:uid="{1CD91923-9A12-4C4C-994F-668C0A09EA6B}"/>
    <cellStyle name="40% - Accent3 5 6" xfId="23506" xr:uid="{BB90E5A4-A366-4F31-9245-A6697D6CAC94}"/>
    <cellStyle name="40% - Accent3 5 6 2" xfId="23507" xr:uid="{E2302DA9-2C9D-423F-9944-50D6C57F3BDF}"/>
    <cellStyle name="40% - Accent3 5 6 2 2" xfId="23508" xr:uid="{535E9F3B-C289-401B-BFB3-8AD5D7FA9982}"/>
    <cellStyle name="40% - Accent3 5 6 2 2 2" xfId="23509" xr:uid="{D2D05CF7-8545-46D6-B2BA-A98AFFBCFBD2}"/>
    <cellStyle name="40% - Accent3 5 6 2 2 2 2" xfId="23510" xr:uid="{B3432B34-5C26-44B1-96B1-9AA8C1FC30A2}"/>
    <cellStyle name="40% - Accent3 5 6 2 2 3" xfId="23511" xr:uid="{7BF69202-38DE-4A2D-B80D-0D8D11628E3E}"/>
    <cellStyle name="40% - Accent3 5 6 2 3" xfId="23512" xr:uid="{0D90AE64-A901-4DAF-B99C-15B213CEA258}"/>
    <cellStyle name="40% - Accent3 5 6 2 3 2" xfId="23513" xr:uid="{1B6A29DD-3CD9-43CC-A3D3-90E2F15112E8}"/>
    <cellStyle name="40% - Accent3 5 6 2 4" xfId="23514" xr:uid="{45746881-82E5-4229-AA1F-25585775360D}"/>
    <cellStyle name="40% - Accent3 5 6 3" xfId="23515" xr:uid="{8588F0E0-A430-4509-B67C-E5AFBE3945C7}"/>
    <cellStyle name="40% - Accent3 5 6 3 2" xfId="23516" xr:uid="{98B3A3CA-B501-455E-B37D-672E51E5E487}"/>
    <cellStyle name="40% - Accent3 5 6 3 2 2" xfId="23517" xr:uid="{2AC3E32A-128B-468A-818A-12831B06EA27}"/>
    <cellStyle name="40% - Accent3 5 6 3 3" xfId="23518" xr:uid="{AB2CA052-1277-4ACC-9120-F23BDAB05EFC}"/>
    <cellStyle name="40% - Accent3 5 6 4" xfId="23519" xr:uid="{AB4EA190-D2A8-4943-BCC1-571E5531A9A0}"/>
    <cellStyle name="40% - Accent3 5 6 4 2" xfId="23520" xr:uid="{5F02C8F3-206A-43F3-91D2-59BCA95174C0}"/>
    <cellStyle name="40% - Accent3 5 6 5" xfId="23521" xr:uid="{E80588A9-7D49-424E-8356-65B2ECF00E8C}"/>
    <cellStyle name="40% - Accent3 5 7" xfId="23522" xr:uid="{9C5A3CDC-DAD3-4769-BB6B-50C4D8D0D6E1}"/>
    <cellStyle name="40% - Accent3 5 7 2" xfId="23523" xr:uid="{F4ED306E-5579-4B40-9327-CF0B06148564}"/>
    <cellStyle name="40% - Accent3 5 7 2 2" xfId="23524" xr:uid="{6624B492-C657-4622-A7C1-E0766D569270}"/>
    <cellStyle name="40% - Accent3 5 7 2 2 2" xfId="23525" xr:uid="{CBAA2011-0861-4B61-9C08-A1D0D36568AC}"/>
    <cellStyle name="40% - Accent3 5 7 2 3" xfId="23526" xr:uid="{80CDFB21-6BAE-499B-989C-7F1A5B3BA7B3}"/>
    <cellStyle name="40% - Accent3 5 7 3" xfId="23527" xr:uid="{01A27E50-B1F9-4082-B6EB-111DBE4065AB}"/>
    <cellStyle name="40% - Accent3 5 7 3 2" xfId="23528" xr:uid="{CBA22F3A-AC6D-4887-BFCC-CA531BA7951C}"/>
    <cellStyle name="40% - Accent3 5 7 4" xfId="23529" xr:uid="{2459B7B6-2155-4633-807C-F59CAD0ABFA1}"/>
    <cellStyle name="40% - Accent3 5 8" xfId="23530" xr:uid="{6A874627-23E5-4AB4-9385-7185293DF5C7}"/>
    <cellStyle name="40% - Accent3 5 8 2" xfId="23531" xr:uid="{1D91FAF0-4654-44AE-A3D4-E3AA1C773E3D}"/>
    <cellStyle name="40% - Accent3 5 8 2 2" xfId="23532" xr:uid="{307072CA-0011-4009-8FFF-031758DAF468}"/>
    <cellStyle name="40% - Accent3 5 8 3" xfId="23533" xr:uid="{3D8939F1-8CC0-46DB-8AAC-5B030A592071}"/>
    <cellStyle name="40% - Accent3 5 9" xfId="23534" xr:uid="{598BF0C6-4D8C-4913-968D-CB0C0A913F19}"/>
    <cellStyle name="40% - Accent3 5 9 2" xfId="23535" xr:uid="{4B295B16-8C86-41BA-A630-91D904D6EDD8}"/>
    <cellStyle name="40% - Accent3 6" xfId="23536" xr:uid="{A4DA1941-6E80-49E5-9E50-2AF94CB0E265}"/>
    <cellStyle name="40% - Accent3 6 10" xfId="23537" xr:uid="{565B6C37-EA55-486E-82A2-18043E56F90D}"/>
    <cellStyle name="40% - Accent3 6 10 2" xfId="23538" xr:uid="{F0C5FBA9-4ACD-460B-A9B0-60DB71386850}"/>
    <cellStyle name="40% - Accent3 6 11" xfId="23539" xr:uid="{25CF4A01-1F94-4C23-A21F-1EBE5C2A2C2B}"/>
    <cellStyle name="40% - Accent3 6 12" xfId="23540" xr:uid="{74222B21-DFA0-438C-9BE4-DE92E1BA156E}"/>
    <cellStyle name="40% - Accent3 6 2" xfId="23541" xr:uid="{99C8673F-8528-4928-99B9-D8E4AE769358}"/>
    <cellStyle name="40% - Accent3 6 2 10" xfId="23542" xr:uid="{B0CE8437-2174-4F75-AC86-74207F5A4BDB}"/>
    <cellStyle name="40% - Accent3 6 2 11" xfId="23543" xr:uid="{440069CB-B3C2-4AE6-9A8F-AA7734A56262}"/>
    <cellStyle name="40% - Accent3 6 2 2" xfId="23544" xr:uid="{7A9FB0E7-029A-4D1F-BB0C-9E62915D7701}"/>
    <cellStyle name="40% - Accent3 6 2 2 2" xfId="23545" xr:uid="{41F76FD1-F9D6-4EA5-9380-2CC50FBFDFC1}"/>
    <cellStyle name="40% - Accent3 6 2 2 2 2" xfId="23546" xr:uid="{7DAAE374-4AB8-4F27-9165-2590C78D6ED9}"/>
    <cellStyle name="40% - Accent3 6 2 2 2 2 2" xfId="23547" xr:uid="{8BDFA2E0-4FEB-4EC9-A442-838EB063B81B}"/>
    <cellStyle name="40% - Accent3 6 2 2 2 2 2 2" xfId="23548" xr:uid="{9C98E6A6-1D0B-4AB9-B552-174F8016896D}"/>
    <cellStyle name="40% - Accent3 6 2 2 2 2 3" xfId="23549" xr:uid="{9D976A15-E9DA-4586-922E-E4A8D208347E}"/>
    <cellStyle name="40% - Accent3 6 2 2 2 3" xfId="23550" xr:uid="{796F21A7-2082-4479-AEF6-22EB63960FE8}"/>
    <cellStyle name="40% - Accent3 6 2 2 2 3 2" xfId="23551" xr:uid="{68704EFD-3430-4B20-8581-0B5D11952C97}"/>
    <cellStyle name="40% - Accent3 6 2 2 2 4" xfId="23552" xr:uid="{20C10393-7B5C-4397-A8D6-9531FDF1D5BD}"/>
    <cellStyle name="40% - Accent3 6 2 2 2 5" xfId="23553" xr:uid="{FBA6EBF7-E19F-4111-840D-5DEDBD0C39CB}"/>
    <cellStyle name="40% - Accent3 6 2 2 3" xfId="23554" xr:uid="{ADB3D76A-4F3F-4E72-AABC-D5EC0B8D21C8}"/>
    <cellStyle name="40% - Accent3 6 2 2 3 2" xfId="23555" xr:uid="{75CA7A52-A379-4C8C-9FE9-21BA6594433C}"/>
    <cellStyle name="40% - Accent3 6 2 2 3 2 2" xfId="23556" xr:uid="{5EE4B86D-9A5C-47FB-8A87-81ED104EA01C}"/>
    <cellStyle name="40% - Accent3 6 2 2 3 3" xfId="23557" xr:uid="{93337F33-AA7D-4568-8EBB-D27C424D8636}"/>
    <cellStyle name="40% - Accent3 6 2 2 4" xfId="23558" xr:uid="{3DF4350C-87C5-404A-9857-17C33B62DB51}"/>
    <cellStyle name="40% - Accent3 6 2 2 4 2" xfId="23559" xr:uid="{C0E4206D-DC45-44C3-B1E1-51295430A7E2}"/>
    <cellStyle name="40% - Accent3 6 2 2 5" xfId="23560" xr:uid="{5608DE6F-A87E-4628-854E-2FB50A00E366}"/>
    <cellStyle name="40% - Accent3 6 2 2 6" xfId="23561" xr:uid="{27F52A23-670E-4D9A-A35C-6D9DB498D0EC}"/>
    <cellStyle name="40% - Accent3 6 2 3" xfId="23562" xr:uid="{3DA87B0C-4D45-4981-AA07-7943C33F0A1A}"/>
    <cellStyle name="40% - Accent3 6 2 3 2" xfId="23563" xr:uid="{573B2F2D-D3D2-4AF5-B07F-FF20DCDA1592}"/>
    <cellStyle name="40% - Accent3 6 2 3 2 2" xfId="23564" xr:uid="{3A55CA8A-434A-442B-9EC5-3BFF09A24015}"/>
    <cellStyle name="40% - Accent3 6 2 3 2 2 2" xfId="23565" xr:uid="{4EB40CED-E2F1-422F-B740-93BC7300CF20}"/>
    <cellStyle name="40% - Accent3 6 2 3 2 2 2 2" xfId="23566" xr:uid="{47143A46-54B6-429D-AFC7-13BD3A231FD6}"/>
    <cellStyle name="40% - Accent3 6 2 3 2 2 3" xfId="23567" xr:uid="{64AF1822-1F4D-45B1-B71E-9C7A83927A8F}"/>
    <cellStyle name="40% - Accent3 6 2 3 2 3" xfId="23568" xr:uid="{DD522BF5-FDD9-4D9F-8ABE-B5AB7E331AAE}"/>
    <cellStyle name="40% - Accent3 6 2 3 2 3 2" xfId="23569" xr:uid="{A3D25564-4CE8-4FC7-8C85-9996665A098A}"/>
    <cellStyle name="40% - Accent3 6 2 3 2 4" xfId="23570" xr:uid="{233D7CC7-C616-483A-9184-DABCE4F10A39}"/>
    <cellStyle name="40% - Accent3 6 2 3 2 5" xfId="23571" xr:uid="{545C23B0-ACCF-4AB4-94BC-E5627A2BE14D}"/>
    <cellStyle name="40% - Accent3 6 2 3 3" xfId="23572" xr:uid="{148BAE17-64EB-4204-B300-4696CCD8859F}"/>
    <cellStyle name="40% - Accent3 6 2 3 3 2" xfId="23573" xr:uid="{3F8439B3-6B72-42F5-A0B0-4E961B582EA3}"/>
    <cellStyle name="40% - Accent3 6 2 3 3 2 2" xfId="23574" xr:uid="{290CAEF3-867D-44BA-B149-D0A88D15F98D}"/>
    <cellStyle name="40% - Accent3 6 2 3 3 3" xfId="23575" xr:uid="{51D36EB9-0C56-4CB9-BE05-170A5FCBD7BC}"/>
    <cellStyle name="40% - Accent3 6 2 3 4" xfId="23576" xr:uid="{6CF1CBC3-4F1F-40B7-AD37-1FE3CA135862}"/>
    <cellStyle name="40% - Accent3 6 2 3 4 2" xfId="23577" xr:uid="{A05EEBC8-0470-40BA-A2DE-6C42B9D3F0F7}"/>
    <cellStyle name="40% - Accent3 6 2 3 5" xfId="23578" xr:uid="{0E988794-2341-4792-8C43-E68759A27785}"/>
    <cellStyle name="40% - Accent3 6 2 3 6" xfId="23579" xr:uid="{99B7D6AC-01A3-42B0-A77C-F12E26A44FC1}"/>
    <cellStyle name="40% - Accent3 6 2 4" xfId="23580" xr:uid="{A541FF3B-9AD4-481D-8E71-7976AF805054}"/>
    <cellStyle name="40% - Accent3 6 2 4 2" xfId="23581" xr:uid="{B202E242-AD04-4364-A414-2633440DC9C0}"/>
    <cellStyle name="40% - Accent3 6 2 4 2 2" xfId="23582" xr:uid="{1C74B56D-6C49-461D-9BEF-954B5498174A}"/>
    <cellStyle name="40% - Accent3 6 2 4 2 2 2" xfId="23583" xr:uid="{43BBCB2A-627E-44EB-9478-32F26B0DC635}"/>
    <cellStyle name="40% - Accent3 6 2 4 2 2 2 2" xfId="23584" xr:uid="{5516A241-AEF1-4010-97AE-7D695AACCBA6}"/>
    <cellStyle name="40% - Accent3 6 2 4 2 2 3" xfId="23585" xr:uid="{D45D4E08-8A17-4244-9DB0-C9790917490D}"/>
    <cellStyle name="40% - Accent3 6 2 4 2 3" xfId="23586" xr:uid="{DA8DBA97-3F94-4C08-8801-DAC987EDDC2E}"/>
    <cellStyle name="40% - Accent3 6 2 4 2 3 2" xfId="23587" xr:uid="{F465330B-89A3-461E-A35F-6C6CCA570780}"/>
    <cellStyle name="40% - Accent3 6 2 4 2 4" xfId="23588" xr:uid="{782BCC88-DEE0-45D7-B852-21FEAE6AD895}"/>
    <cellStyle name="40% - Accent3 6 2 4 3" xfId="23589" xr:uid="{44C049D8-FBD7-4D1C-8DC7-F3B0F44CEAEA}"/>
    <cellStyle name="40% - Accent3 6 2 4 3 2" xfId="23590" xr:uid="{F65018F5-C0F8-4AE4-96D4-379EB1F144B2}"/>
    <cellStyle name="40% - Accent3 6 2 4 3 2 2" xfId="23591" xr:uid="{B1E14138-4A37-4916-B88A-70A39C4BE649}"/>
    <cellStyle name="40% - Accent3 6 2 4 3 3" xfId="23592" xr:uid="{29F00869-C23D-492A-933E-7D0FC685ABDF}"/>
    <cellStyle name="40% - Accent3 6 2 4 4" xfId="23593" xr:uid="{5B3AF5F6-EED1-4A1E-9148-9F66F3D0D6A6}"/>
    <cellStyle name="40% - Accent3 6 2 4 4 2" xfId="23594" xr:uid="{CA44A237-423A-4D1F-A93B-ED64C98F9612}"/>
    <cellStyle name="40% - Accent3 6 2 4 5" xfId="23595" xr:uid="{7C552EAB-F197-4189-8148-BC983B59655F}"/>
    <cellStyle name="40% - Accent3 6 2 4 6" xfId="23596" xr:uid="{9661BBA0-E090-481F-9EDC-4BBC628CA8EB}"/>
    <cellStyle name="40% - Accent3 6 2 5" xfId="23597" xr:uid="{42D021B0-9522-45E3-A367-F847AEE0E5B2}"/>
    <cellStyle name="40% - Accent3 6 2 5 2" xfId="23598" xr:uid="{EC63F890-CF70-483E-B643-7F82E5DBF4A6}"/>
    <cellStyle name="40% - Accent3 6 2 5 2 2" xfId="23599" xr:uid="{2E12DA34-C9C7-4285-9D23-C33D49958E0B}"/>
    <cellStyle name="40% - Accent3 6 2 5 2 2 2" xfId="23600" xr:uid="{650A1FC4-1813-469F-8F72-ED0203E6A2DF}"/>
    <cellStyle name="40% - Accent3 6 2 5 2 2 2 2" xfId="23601" xr:uid="{EBF9E597-EEAA-4B91-A3EA-1C864D3B97A5}"/>
    <cellStyle name="40% - Accent3 6 2 5 2 2 3" xfId="23602" xr:uid="{B5B83713-603E-442C-A3AE-06E90D014AF0}"/>
    <cellStyle name="40% - Accent3 6 2 5 2 3" xfId="23603" xr:uid="{34317F9E-6F0E-4D54-9D80-2EBB3EC93B53}"/>
    <cellStyle name="40% - Accent3 6 2 5 2 3 2" xfId="23604" xr:uid="{9328085C-6AC5-46CE-9BD4-5625D932D58B}"/>
    <cellStyle name="40% - Accent3 6 2 5 2 4" xfId="23605" xr:uid="{74D40A90-095D-4BC7-933B-35FBDEBD0E60}"/>
    <cellStyle name="40% - Accent3 6 2 5 3" xfId="23606" xr:uid="{5CB69B3C-2614-42A1-B76C-B162E522620D}"/>
    <cellStyle name="40% - Accent3 6 2 5 3 2" xfId="23607" xr:uid="{C38AEBA1-3C68-4C4A-B763-101529297AD8}"/>
    <cellStyle name="40% - Accent3 6 2 5 3 2 2" xfId="23608" xr:uid="{B2D76379-A0CF-4FE7-98F8-6CE5EE2A778D}"/>
    <cellStyle name="40% - Accent3 6 2 5 3 3" xfId="23609" xr:uid="{72860D6D-723D-4C17-80C5-F54CCD8AC502}"/>
    <cellStyle name="40% - Accent3 6 2 5 4" xfId="23610" xr:uid="{D71C58E2-12F1-4BD7-9EC8-3B1A73719814}"/>
    <cellStyle name="40% - Accent3 6 2 5 4 2" xfId="23611" xr:uid="{FADF8C1B-ADA3-4783-882A-04140D3E70F0}"/>
    <cellStyle name="40% - Accent3 6 2 5 5" xfId="23612" xr:uid="{D96AEE62-AE08-420D-8D39-17DF59176325}"/>
    <cellStyle name="40% - Accent3 6 2 6" xfId="23613" xr:uid="{0732AB51-18F1-44CD-A660-7BA48E1D3416}"/>
    <cellStyle name="40% - Accent3 6 2 6 2" xfId="23614" xr:uid="{11B319EF-D849-4A35-81B2-FDAE42B51418}"/>
    <cellStyle name="40% - Accent3 6 2 6 2 2" xfId="23615" xr:uid="{4538B5DD-89AC-4C5A-A096-4FF875576B48}"/>
    <cellStyle name="40% - Accent3 6 2 6 2 2 2" xfId="23616" xr:uid="{1D8F7692-01C0-4CAB-8C1C-8BD99F683EF5}"/>
    <cellStyle name="40% - Accent3 6 2 6 2 3" xfId="23617" xr:uid="{FE6CA8C2-61B1-4428-AAC5-87423FEE3F1B}"/>
    <cellStyle name="40% - Accent3 6 2 6 3" xfId="23618" xr:uid="{A797CF7A-9B96-40CF-AD61-642EF0E040CA}"/>
    <cellStyle name="40% - Accent3 6 2 6 3 2" xfId="23619" xr:uid="{3A613655-C883-4535-83E5-3F46E6F6BC11}"/>
    <cellStyle name="40% - Accent3 6 2 6 4" xfId="23620" xr:uid="{852819C6-6086-4712-AF2A-2DE162391EF0}"/>
    <cellStyle name="40% - Accent3 6 2 7" xfId="23621" xr:uid="{82950965-ED2C-4205-B440-2ABBCBF1FCB4}"/>
    <cellStyle name="40% - Accent3 6 2 7 2" xfId="23622" xr:uid="{39C5C78D-5B6E-4844-B0F3-05120E30889F}"/>
    <cellStyle name="40% - Accent3 6 2 7 2 2" xfId="23623" xr:uid="{78AFB12C-7F2A-4278-9AFE-6278019AF714}"/>
    <cellStyle name="40% - Accent3 6 2 7 3" xfId="23624" xr:uid="{53C47D15-E921-4A7D-9ABA-866E961F0AA8}"/>
    <cellStyle name="40% - Accent3 6 2 8" xfId="23625" xr:uid="{EB668DE2-F084-4D88-9519-D04868A95F6B}"/>
    <cellStyle name="40% - Accent3 6 2 8 2" xfId="23626" xr:uid="{31D0976D-759B-4E60-B14E-249D1FEA24A8}"/>
    <cellStyle name="40% - Accent3 6 2 9" xfId="23627" xr:uid="{00AFE22A-43E5-4660-A75E-03761D66194A}"/>
    <cellStyle name="40% - Accent3 6 2 9 2" xfId="23628" xr:uid="{796C1992-4162-4577-83D9-F0EBA48891C1}"/>
    <cellStyle name="40% - Accent3 6 3" xfId="23629" xr:uid="{4D857E60-853F-4E93-8593-BEF08A87A26B}"/>
    <cellStyle name="40% - Accent3 6 3 2" xfId="23630" xr:uid="{4B2438F3-91A4-4327-A5E4-8958FDE1C959}"/>
    <cellStyle name="40% - Accent3 6 3 2 2" xfId="23631" xr:uid="{4DC36CB6-F174-4EB3-AA4F-4645CD57F6A8}"/>
    <cellStyle name="40% - Accent3 6 3 2 2 2" xfId="23632" xr:uid="{B712580F-F836-4561-9EF3-4E026415A461}"/>
    <cellStyle name="40% - Accent3 6 3 2 2 2 2" xfId="23633" xr:uid="{4C8226C8-542D-47CC-85DE-7C341C62021C}"/>
    <cellStyle name="40% - Accent3 6 3 2 2 3" xfId="23634" xr:uid="{4C3F34FF-489F-44C1-B181-14FC3B2E331A}"/>
    <cellStyle name="40% - Accent3 6 3 2 3" xfId="23635" xr:uid="{15F5A52E-135C-4242-ACB9-B6EC362BDE66}"/>
    <cellStyle name="40% - Accent3 6 3 2 3 2" xfId="23636" xr:uid="{623AD9E1-5145-42E2-BEEF-41B8B67AD351}"/>
    <cellStyle name="40% - Accent3 6 3 2 4" xfId="23637" xr:uid="{BEC11097-B534-4349-BC90-619A29BBDC14}"/>
    <cellStyle name="40% - Accent3 6 3 2 5" xfId="23638" xr:uid="{A7468321-5D9C-4A15-8EBB-D9D729736175}"/>
    <cellStyle name="40% - Accent3 6 3 3" xfId="23639" xr:uid="{3B281FA2-74E4-4850-A012-6C6BB9464EE4}"/>
    <cellStyle name="40% - Accent3 6 3 3 2" xfId="23640" xr:uid="{30823D6D-407A-4150-A1B5-3C9E6F104D06}"/>
    <cellStyle name="40% - Accent3 6 3 3 2 2" xfId="23641" xr:uid="{A0BD31A7-C394-4672-8F7E-38CA06F67A5B}"/>
    <cellStyle name="40% - Accent3 6 3 3 3" xfId="23642" xr:uid="{D4B1935C-79E6-4BD6-A1F5-8CBBAD4DFE6D}"/>
    <cellStyle name="40% - Accent3 6 3 4" xfId="23643" xr:uid="{723A419D-2DB8-485E-885F-9B83083820C7}"/>
    <cellStyle name="40% - Accent3 6 3 4 2" xfId="23644" xr:uid="{C871164B-C3B6-424E-B114-2C4CF73CBDC2}"/>
    <cellStyle name="40% - Accent3 6 3 5" xfId="23645" xr:uid="{B040D92D-8BB3-4DEC-B687-45742C71EF9D}"/>
    <cellStyle name="40% - Accent3 6 3 6" xfId="23646" xr:uid="{552BE66E-3C43-4D5A-9C08-8F582549EF7E}"/>
    <cellStyle name="40% - Accent3 6 4" xfId="23647" xr:uid="{FB04D3F6-405E-4508-AB56-1505FAD672A8}"/>
    <cellStyle name="40% - Accent3 6 4 2" xfId="23648" xr:uid="{29D32102-85E0-490B-B1C5-F51F7DABA2CC}"/>
    <cellStyle name="40% - Accent3 6 4 2 2" xfId="23649" xr:uid="{0E91FBB9-8A7A-4F72-9A23-B6EA69E9F434}"/>
    <cellStyle name="40% - Accent3 6 4 2 2 2" xfId="23650" xr:uid="{16A19AF5-DFA2-480A-ABB4-25DB80DDBC0B}"/>
    <cellStyle name="40% - Accent3 6 4 2 2 2 2" xfId="23651" xr:uid="{101EDF2E-7BE0-4D3C-992A-0A9EAC63BE07}"/>
    <cellStyle name="40% - Accent3 6 4 2 2 3" xfId="23652" xr:uid="{6954B976-D4B1-4EFE-B28D-BC68C69679B9}"/>
    <cellStyle name="40% - Accent3 6 4 2 3" xfId="23653" xr:uid="{C90189F1-F693-49CF-B491-31EF8BE21E75}"/>
    <cellStyle name="40% - Accent3 6 4 2 3 2" xfId="23654" xr:uid="{0EFB1C02-E161-4B03-B1B0-F64B584CB33E}"/>
    <cellStyle name="40% - Accent3 6 4 2 4" xfId="23655" xr:uid="{E6FCD95F-165A-435E-8184-792C77A95D4A}"/>
    <cellStyle name="40% - Accent3 6 4 2 5" xfId="23656" xr:uid="{FC2AF993-784A-4D4B-92A7-BFDA07B74EA9}"/>
    <cellStyle name="40% - Accent3 6 4 3" xfId="23657" xr:uid="{E84DC8D0-0B5F-4105-A413-C2EC818781E6}"/>
    <cellStyle name="40% - Accent3 6 4 3 2" xfId="23658" xr:uid="{7B881206-9549-4493-8E50-C8A0F3E290BB}"/>
    <cellStyle name="40% - Accent3 6 4 3 2 2" xfId="23659" xr:uid="{085F544E-F8A9-49FD-83FF-872EB1C803DE}"/>
    <cellStyle name="40% - Accent3 6 4 3 3" xfId="23660" xr:uid="{BC0914DD-5198-4206-AF70-D642E887AE9E}"/>
    <cellStyle name="40% - Accent3 6 4 4" xfId="23661" xr:uid="{78C45196-74AF-415B-9CC6-E9EDC857273C}"/>
    <cellStyle name="40% - Accent3 6 4 4 2" xfId="23662" xr:uid="{339678CD-3C9B-4100-9415-BE15F2F05B7D}"/>
    <cellStyle name="40% - Accent3 6 4 5" xfId="23663" xr:uid="{C43B192E-8A01-4069-A3D6-776D5F8BF266}"/>
    <cellStyle name="40% - Accent3 6 4 6" xfId="23664" xr:uid="{2682408A-395A-4A24-ACD6-33D854877232}"/>
    <cellStyle name="40% - Accent3 6 5" xfId="23665" xr:uid="{79D364B3-999F-4A54-990B-29EB9E539710}"/>
    <cellStyle name="40% - Accent3 6 5 2" xfId="23666" xr:uid="{C2242717-4C2F-4C64-8367-D84514E8EEC2}"/>
    <cellStyle name="40% - Accent3 6 5 2 2" xfId="23667" xr:uid="{3FF2A464-8D73-4F70-8848-5E69EF44C1AC}"/>
    <cellStyle name="40% - Accent3 6 5 2 2 2" xfId="23668" xr:uid="{57278DEB-B937-4A1D-92A6-B88C43862347}"/>
    <cellStyle name="40% - Accent3 6 5 2 2 2 2" xfId="23669" xr:uid="{A92CCCBF-9B65-4097-8554-BE7394987185}"/>
    <cellStyle name="40% - Accent3 6 5 2 2 3" xfId="23670" xr:uid="{E25FFAB0-D913-4BDF-82AD-5C32A7837738}"/>
    <cellStyle name="40% - Accent3 6 5 2 3" xfId="23671" xr:uid="{4D48D366-C970-43EC-B8B7-DC15982D5326}"/>
    <cellStyle name="40% - Accent3 6 5 2 3 2" xfId="23672" xr:uid="{81EDFEF0-D742-4425-8019-BF2CC7519DE6}"/>
    <cellStyle name="40% - Accent3 6 5 2 4" xfId="23673" xr:uid="{F67701FB-9ADD-499A-89F1-7EFEACA8B90B}"/>
    <cellStyle name="40% - Accent3 6 5 3" xfId="23674" xr:uid="{7AC00693-82E7-47EE-BAD7-659C684B2B88}"/>
    <cellStyle name="40% - Accent3 6 5 3 2" xfId="23675" xr:uid="{7EBFFAFC-C2C0-49A2-9A1B-84E9A000B44D}"/>
    <cellStyle name="40% - Accent3 6 5 3 2 2" xfId="23676" xr:uid="{88397292-4C2D-42E4-A27A-368BD636F519}"/>
    <cellStyle name="40% - Accent3 6 5 3 3" xfId="23677" xr:uid="{908E14AA-C5BA-487F-98FF-0B1B26280411}"/>
    <cellStyle name="40% - Accent3 6 5 4" xfId="23678" xr:uid="{A16DB5B1-C150-4C80-BAFA-22D5183FF745}"/>
    <cellStyle name="40% - Accent3 6 5 4 2" xfId="23679" xr:uid="{72ACD124-1598-4793-A418-969351B98886}"/>
    <cellStyle name="40% - Accent3 6 5 5" xfId="23680" xr:uid="{94C72F43-B49E-4957-B8B1-C35B2F8C85C2}"/>
    <cellStyle name="40% - Accent3 6 5 6" xfId="23681" xr:uid="{D26C1FF0-7EA5-4BFA-90F7-2E72A8F1C42C}"/>
    <cellStyle name="40% - Accent3 6 6" xfId="23682" xr:uid="{2AAEB829-EE32-4C32-A40B-4D52A0FABB66}"/>
    <cellStyle name="40% - Accent3 6 6 2" xfId="23683" xr:uid="{FD52EBE5-C539-4888-9119-D156A7CDFD0C}"/>
    <cellStyle name="40% - Accent3 6 6 2 2" xfId="23684" xr:uid="{8DA872A7-0BAB-4217-887B-EAC9ACC863E0}"/>
    <cellStyle name="40% - Accent3 6 6 2 2 2" xfId="23685" xr:uid="{C29C2E65-56EB-42EC-AF48-262F37B7EE83}"/>
    <cellStyle name="40% - Accent3 6 6 2 2 2 2" xfId="23686" xr:uid="{39828606-0ADA-48EE-8BEF-95090726B408}"/>
    <cellStyle name="40% - Accent3 6 6 2 2 3" xfId="23687" xr:uid="{64572F00-4B67-4608-A977-B33C016826F2}"/>
    <cellStyle name="40% - Accent3 6 6 2 3" xfId="23688" xr:uid="{1AF14D18-0FB0-4905-B08C-475680AA3E8C}"/>
    <cellStyle name="40% - Accent3 6 6 2 3 2" xfId="23689" xr:uid="{84D6A32E-5ED8-404C-B869-25AD6DB57DA1}"/>
    <cellStyle name="40% - Accent3 6 6 2 4" xfId="23690" xr:uid="{C79143E4-A7FE-4EC4-8B24-E4284D47B4AD}"/>
    <cellStyle name="40% - Accent3 6 6 3" xfId="23691" xr:uid="{74B6E536-660C-4542-9DA1-B85AE406E07F}"/>
    <cellStyle name="40% - Accent3 6 6 3 2" xfId="23692" xr:uid="{FF59928E-C007-4EBE-8E29-E5532B32F160}"/>
    <cellStyle name="40% - Accent3 6 6 3 2 2" xfId="23693" xr:uid="{71D4C784-0E26-4A81-83F4-C1C129B261BA}"/>
    <cellStyle name="40% - Accent3 6 6 3 3" xfId="23694" xr:uid="{9B912AC8-34E1-4B1E-8A67-ED4DD29FF088}"/>
    <cellStyle name="40% - Accent3 6 6 4" xfId="23695" xr:uid="{D7900407-4144-4D9F-AFD2-33B66C76EE99}"/>
    <cellStyle name="40% - Accent3 6 6 4 2" xfId="23696" xr:uid="{D68B7FDD-4AB4-4AFB-B9E5-CEB685C7275A}"/>
    <cellStyle name="40% - Accent3 6 6 5" xfId="23697" xr:uid="{D75A0428-2C1D-4BC5-839F-F456BE269BFA}"/>
    <cellStyle name="40% - Accent3 6 7" xfId="23698" xr:uid="{88051680-7220-4C81-AE8D-568897643FE6}"/>
    <cellStyle name="40% - Accent3 6 7 2" xfId="23699" xr:uid="{12D5C387-1978-4BBD-B86B-909F44DB7C56}"/>
    <cellStyle name="40% - Accent3 6 7 2 2" xfId="23700" xr:uid="{DF7138FD-0EEB-4F68-80D7-0175B889F1F7}"/>
    <cellStyle name="40% - Accent3 6 7 2 2 2" xfId="23701" xr:uid="{A10D5317-B7E8-475B-BEDC-6E8BAE3D7164}"/>
    <cellStyle name="40% - Accent3 6 7 2 3" xfId="23702" xr:uid="{0EB18C32-95B7-4F9D-8BBC-FE0FFFB2306D}"/>
    <cellStyle name="40% - Accent3 6 7 3" xfId="23703" xr:uid="{90F14E3E-92C7-4DBC-96E6-4E2D711D4B84}"/>
    <cellStyle name="40% - Accent3 6 7 3 2" xfId="23704" xr:uid="{EC9918C2-DA7A-426A-B22A-52BD7D8E93C5}"/>
    <cellStyle name="40% - Accent3 6 7 4" xfId="23705" xr:uid="{44C91810-13E3-462F-BFCA-BF8D9B7A080E}"/>
    <cellStyle name="40% - Accent3 6 8" xfId="23706" xr:uid="{5AC2C20F-9941-44EE-8679-9A81E207CCEB}"/>
    <cellStyle name="40% - Accent3 6 8 2" xfId="23707" xr:uid="{6ECBD98D-C80B-4162-8073-924E16F9C8EF}"/>
    <cellStyle name="40% - Accent3 6 8 2 2" xfId="23708" xr:uid="{4BB569A0-7965-41C1-ACE2-3FE8601EE034}"/>
    <cellStyle name="40% - Accent3 6 8 3" xfId="23709" xr:uid="{4BF4E6F0-79E0-4E9D-9917-6D1C668B5F12}"/>
    <cellStyle name="40% - Accent3 6 9" xfId="23710" xr:uid="{C7FA4A1E-A8CB-40BF-89B4-ED4CC10A2DD2}"/>
    <cellStyle name="40% - Accent3 6 9 2" xfId="23711" xr:uid="{99D8F01D-EAA2-4FC9-B1C1-60A388013234}"/>
    <cellStyle name="40% - Accent3 7" xfId="23712" xr:uid="{0EB0C80C-6C3E-4844-A336-6344528ADE7B}"/>
    <cellStyle name="40% - Accent3 7 10" xfId="23713" xr:uid="{4C583599-D71C-404B-8CF0-DF36CDEBD422}"/>
    <cellStyle name="40% - Accent3 7 10 2" xfId="23714" xr:uid="{38A33027-CBC2-41CE-93E1-30E9A8F85CA1}"/>
    <cellStyle name="40% - Accent3 7 11" xfId="23715" xr:uid="{D6C5A372-EE76-40D1-8655-3EFDFA858C94}"/>
    <cellStyle name="40% - Accent3 7 12" xfId="23716" xr:uid="{1FF55EDB-9A74-4769-B474-A62675E91524}"/>
    <cellStyle name="40% - Accent3 7 2" xfId="23717" xr:uid="{7857D045-B658-4D68-BA1B-C3A934D219EB}"/>
    <cellStyle name="40% - Accent3 7 2 10" xfId="23718" xr:uid="{3CF274C2-6EBE-4420-8391-0BC557A511A2}"/>
    <cellStyle name="40% - Accent3 7 2 2" xfId="23719" xr:uid="{87F1F690-2B14-47E8-8FF1-65A98C5194C6}"/>
    <cellStyle name="40% - Accent3 7 2 2 2" xfId="23720" xr:uid="{3408B645-E2ED-4EA2-BADC-4C08C209B5C3}"/>
    <cellStyle name="40% - Accent3 7 2 2 2 2" xfId="23721" xr:uid="{CAA50E23-6BD3-4CAC-8F89-9A17642262F9}"/>
    <cellStyle name="40% - Accent3 7 2 2 2 2 2" xfId="23722" xr:uid="{23404BCC-61F4-49F5-89EC-4A10E551881F}"/>
    <cellStyle name="40% - Accent3 7 2 2 2 2 2 2" xfId="23723" xr:uid="{AB38D551-45C3-4333-9D1F-3C8FB4579B1E}"/>
    <cellStyle name="40% - Accent3 7 2 2 2 2 3" xfId="23724" xr:uid="{75F783A1-B6C6-448C-80C3-58727187C8B4}"/>
    <cellStyle name="40% - Accent3 7 2 2 2 3" xfId="23725" xr:uid="{127AAB10-1253-4F17-98CD-5D72A8B27941}"/>
    <cellStyle name="40% - Accent3 7 2 2 2 3 2" xfId="23726" xr:uid="{799CCDF7-95B2-441F-90AE-0EE5DDDDB749}"/>
    <cellStyle name="40% - Accent3 7 2 2 2 4" xfId="23727" xr:uid="{DE734430-28DA-40B3-A789-15FC1BFC94EE}"/>
    <cellStyle name="40% - Accent3 7 2 2 2 5" xfId="23728" xr:uid="{E3DF89B3-1985-4B59-BA87-8E7DEE2710E3}"/>
    <cellStyle name="40% - Accent3 7 2 2 3" xfId="23729" xr:uid="{DE006C25-7C49-4E7F-8CB2-5AAC4DF08C07}"/>
    <cellStyle name="40% - Accent3 7 2 2 3 2" xfId="23730" xr:uid="{5A429CC2-1F2D-486F-BDF0-8F4D19E29657}"/>
    <cellStyle name="40% - Accent3 7 2 2 3 2 2" xfId="23731" xr:uid="{374E0973-EC0F-477D-998A-E3C907A51D44}"/>
    <cellStyle name="40% - Accent3 7 2 2 3 3" xfId="23732" xr:uid="{B09B14A0-28A9-414A-A7F4-0E23AAA32C87}"/>
    <cellStyle name="40% - Accent3 7 2 2 4" xfId="23733" xr:uid="{FB9A5333-75C9-4B48-B25B-0EA0036073B3}"/>
    <cellStyle name="40% - Accent3 7 2 2 4 2" xfId="23734" xr:uid="{9840824F-0C07-4813-8DB7-01F31855F116}"/>
    <cellStyle name="40% - Accent3 7 2 2 5" xfId="23735" xr:uid="{EA556E20-0AAA-450B-953D-E0D5640D46E1}"/>
    <cellStyle name="40% - Accent3 7 2 2 6" xfId="23736" xr:uid="{6511139B-D83B-4A1E-913D-1B371ABF8350}"/>
    <cellStyle name="40% - Accent3 7 2 3" xfId="23737" xr:uid="{71D80453-7EBC-4956-A91B-658E376F686A}"/>
    <cellStyle name="40% - Accent3 7 2 3 2" xfId="23738" xr:uid="{E94C69F9-4F35-4BEE-8D8D-578253DAD7E3}"/>
    <cellStyle name="40% - Accent3 7 2 3 2 2" xfId="23739" xr:uid="{EBDBCC95-B44D-4C14-BBA8-B6DF4DEC2C30}"/>
    <cellStyle name="40% - Accent3 7 2 3 2 2 2" xfId="23740" xr:uid="{0824B203-0A71-4A9E-9904-C6549A7B1E5B}"/>
    <cellStyle name="40% - Accent3 7 2 3 2 2 2 2" xfId="23741" xr:uid="{676CE83C-BCAE-43BC-A99A-CBFD02373026}"/>
    <cellStyle name="40% - Accent3 7 2 3 2 2 3" xfId="23742" xr:uid="{84DC6E4B-93E0-4607-8546-930D197E0F19}"/>
    <cellStyle name="40% - Accent3 7 2 3 2 3" xfId="23743" xr:uid="{DD7894A2-8B0F-4523-9827-1A229D04D516}"/>
    <cellStyle name="40% - Accent3 7 2 3 2 3 2" xfId="23744" xr:uid="{F3F0919D-5099-46F2-A68A-A8D61A1122D9}"/>
    <cellStyle name="40% - Accent3 7 2 3 2 4" xfId="23745" xr:uid="{4DDB3EAF-92F2-4EEC-A62F-86042FDAB3DB}"/>
    <cellStyle name="40% - Accent3 7 2 3 2 5" xfId="23746" xr:uid="{978A3696-D80D-48EB-B95B-F09FDDEC21CE}"/>
    <cellStyle name="40% - Accent3 7 2 3 3" xfId="23747" xr:uid="{AB91F5B2-54B3-47C9-A94B-471EC85B607E}"/>
    <cellStyle name="40% - Accent3 7 2 3 3 2" xfId="23748" xr:uid="{4D7D2474-A726-4ADE-A096-06CF3694E85D}"/>
    <cellStyle name="40% - Accent3 7 2 3 3 2 2" xfId="23749" xr:uid="{ACD03175-05E7-4B60-8E1A-A6A7B3DCF79C}"/>
    <cellStyle name="40% - Accent3 7 2 3 3 3" xfId="23750" xr:uid="{1A9DC756-B3CC-4F98-AA31-AE7F9A302282}"/>
    <cellStyle name="40% - Accent3 7 2 3 4" xfId="23751" xr:uid="{F847CC9B-5239-4740-A839-8825620AF8D8}"/>
    <cellStyle name="40% - Accent3 7 2 3 4 2" xfId="23752" xr:uid="{5A1CC5D8-1E49-46AF-B853-A3629577E848}"/>
    <cellStyle name="40% - Accent3 7 2 3 5" xfId="23753" xr:uid="{C9238199-37A7-47B9-B32C-211174077914}"/>
    <cellStyle name="40% - Accent3 7 2 3 6" xfId="23754" xr:uid="{9845FEDB-E9A3-48FE-8CB4-64FB2BFCAE90}"/>
    <cellStyle name="40% - Accent3 7 2 4" xfId="23755" xr:uid="{FDAC6734-07E1-4762-8944-C9F0E16271A2}"/>
    <cellStyle name="40% - Accent3 7 2 4 2" xfId="23756" xr:uid="{16AFF3BD-2EB4-497D-85DB-9412CB3F40F1}"/>
    <cellStyle name="40% - Accent3 7 2 4 2 2" xfId="23757" xr:uid="{151339E6-7DF7-4B2A-AEAF-D9AE6273FB48}"/>
    <cellStyle name="40% - Accent3 7 2 4 2 2 2" xfId="23758" xr:uid="{BF21749F-B44B-47F6-94A0-4096CDC76325}"/>
    <cellStyle name="40% - Accent3 7 2 4 2 2 2 2" xfId="23759" xr:uid="{DED5DD34-7131-4679-A758-EBD8E1195EE5}"/>
    <cellStyle name="40% - Accent3 7 2 4 2 2 3" xfId="23760" xr:uid="{3F70AC40-E232-444E-B6A7-06B9D82F8A69}"/>
    <cellStyle name="40% - Accent3 7 2 4 2 3" xfId="23761" xr:uid="{2724AD13-B34A-4D13-9F8A-F6FFA0338943}"/>
    <cellStyle name="40% - Accent3 7 2 4 2 3 2" xfId="23762" xr:uid="{AB242D32-A3E1-49FD-96F7-ABECD90EA7FB}"/>
    <cellStyle name="40% - Accent3 7 2 4 2 4" xfId="23763" xr:uid="{FEC8ACCB-14BF-4383-898E-006DDE051BB2}"/>
    <cellStyle name="40% - Accent3 7 2 4 3" xfId="23764" xr:uid="{84F1D872-D362-43B2-A533-CA4EBDD9BFFA}"/>
    <cellStyle name="40% - Accent3 7 2 4 3 2" xfId="23765" xr:uid="{EF79F44B-14BB-4FB1-8A79-59F87535C8CA}"/>
    <cellStyle name="40% - Accent3 7 2 4 3 2 2" xfId="23766" xr:uid="{18F42520-942A-4C7C-B568-13400E6EC01B}"/>
    <cellStyle name="40% - Accent3 7 2 4 3 3" xfId="23767" xr:uid="{A7D6E88A-5CFC-4959-80EC-3E70FDD38FCB}"/>
    <cellStyle name="40% - Accent3 7 2 4 4" xfId="23768" xr:uid="{F4C06424-5A20-482A-983D-1BC98E5B55C7}"/>
    <cellStyle name="40% - Accent3 7 2 4 4 2" xfId="23769" xr:uid="{FCBDC33C-F2E6-4849-9A79-940E8742763E}"/>
    <cellStyle name="40% - Accent3 7 2 4 5" xfId="23770" xr:uid="{A91A06EF-46DA-4B89-AA97-2E1BF9A0F611}"/>
    <cellStyle name="40% - Accent3 7 2 4 6" xfId="23771" xr:uid="{F604CD38-B741-4DC9-BEDA-B47A319C0953}"/>
    <cellStyle name="40% - Accent3 7 2 5" xfId="23772" xr:uid="{1EFAAFEB-559B-4D92-A78F-9C42F53464EC}"/>
    <cellStyle name="40% - Accent3 7 2 5 2" xfId="23773" xr:uid="{32EBACC5-AD04-4AFD-8E7F-9D2C91950139}"/>
    <cellStyle name="40% - Accent3 7 2 5 2 2" xfId="23774" xr:uid="{ACB73D24-DA4D-4CB9-993A-42258F1D13BF}"/>
    <cellStyle name="40% - Accent3 7 2 5 2 2 2" xfId="23775" xr:uid="{FDE654A0-09C6-4F68-846B-09BF1397B165}"/>
    <cellStyle name="40% - Accent3 7 2 5 2 2 2 2" xfId="23776" xr:uid="{F4B54B8C-5AB1-4CBB-BBF7-AA5561025A97}"/>
    <cellStyle name="40% - Accent3 7 2 5 2 2 3" xfId="23777" xr:uid="{3D47A901-4FAD-4A12-A00A-1368F91BF8F4}"/>
    <cellStyle name="40% - Accent3 7 2 5 2 3" xfId="23778" xr:uid="{251E5BCB-2333-4F46-B1A7-66B8BF499D09}"/>
    <cellStyle name="40% - Accent3 7 2 5 2 3 2" xfId="23779" xr:uid="{F09BDE35-11CF-4E7A-BFC2-700ECF3C4D04}"/>
    <cellStyle name="40% - Accent3 7 2 5 2 4" xfId="23780" xr:uid="{1A308E72-AD49-4646-A896-C6467894AEA6}"/>
    <cellStyle name="40% - Accent3 7 2 5 3" xfId="23781" xr:uid="{1BF74AC5-C5E7-4175-9EB0-CF301EC7F181}"/>
    <cellStyle name="40% - Accent3 7 2 5 3 2" xfId="23782" xr:uid="{CE651E22-34D1-4A37-B861-33EB69BE02A2}"/>
    <cellStyle name="40% - Accent3 7 2 5 3 2 2" xfId="23783" xr:uid="{F91ED6AD-44FB-4018-8063-D49276106DCA}"/>
    <cellStyle name="40% - Accent3 7 2 5 3 3" xfId="23784" xr:uid="{DBD4F72A-4067-487B-90B8-146876C8AC93}"/>
    <cellStyle name="40% - Accent3 7 2 5 4" xfId="23785" xr:uid="{05BA995F-E377-4E0A-BF3B-9FD19D331F3E}"/>
    <cellStyle name="40% - Accent3 7 2 5 4 2" xfId="23786" xr:uid="{BC25B479-F75F-431D-B61D-1188095D61BC}"/>
    <cellStyle name="40% - Accent3 7 2 5 5" xfId="23787" xr:uid="{B29887CF-29CD-4509-8902-766D91D8CEDF}"/>
    <cellStyle name="40% - Accent3 7 2 6" xfId="23788" xr:uid="{2CED6C29-DC89-43D5-BC06-97E4C008CE09}"/>
    <cellStyle name="40% - Accent3 7 2 6 2" xfId="23789" xr:uid="{AC376C90-E451-4D29-AF79-BDCF4763E26A}"/>
    <cellStyle name="40% - Accent3 7 2 6 2 2" xfId="23790" xr:uid="{5BF12BB1-4586-4B07-BF09-C7DA4F9EF473}"/>
    <cellStyle name="40% - Accent3 7 2 6 2 2 2" xfId="23791" xr:uid="{2669E7D7-48C7-4519-AA39-A39ADE2DF3FE}"/>
    <cellStyle name="40% - Accent3 7 2 6 2 3" xfId="23792" xr:uid="{30E5F031-A610-4D2F-9B10-D6DC30402CBC}"/>
    <cellStyle name="40% - Accent3 7 2 6 3" xfId="23793" xr:uid="{E267BB63-8F77-4AA3-BB39-4D6C6B1352D7}"/>
    <cellStyle name="40% - Accent3 7 2 6 3 2" xfId="23794" xr:uid="{6F9B78C8-26A7-4FCE-9E8D-090893B9FED7}"/>
    <cellStyle name="40% - Accent3 7 2 6 4" xfId="23795" xr:uid="{D2EC4C51-FD82-4543-8E68-A8198B27EAAB}"/>
    <cellStyle name="40% - Accent3 7 2 7" xfId="23796" xr:uid="{E80E04B4-9DBA-4CE6-AF67-E08670332C53}"/>
    <cellStyle name="40% - Accent3 7 2 7 2" xfId="23797" xr:uid="{FBD24030-E312-471E-ADED-A75BED2181EB}"/>
    <cellStyle name="40% - Accent3 7 2 7 2 2" xfId="23798" xr:uid="{4DB33A35-554D-459D-8493-3F9622895612}"/>
    <cellStyle name="40% - Accent3 7 2 7 3" xfId="23799" xr:uid="{4F1C2ED7-B1C9-40B6-BAF7-3C273F167AE8}"/>
    <cellStyle name="40% - Accent3 7 2 8" xfId="23800" xr:uid="{EE92E12C-D94A-4AAC-93CD-BA3D4AAB8777}"/>
    <cellStyle name="40% - Accent3 7 2 8 2" xfId="23801" xr:uid="{15008C83-4293-4929-9799-77274D3F8886}"/>
    <cellStyle name="40% - Accent3 7 2 9" xfId="23802" xr:uid="{880805ED-D0D9-4793-BA36-5619C3C9663C}"/>
    <cellStyle name="40% - Accent3 7 3" xfId="23803" xr:uid="{970DC5EF-C835-42A4-A76E-6C64A420003C}"/>
    <cellStyle name="40% - Accent3 7 3 2" xfId="23804" xr:uid="{81396EB3-4CCB-4DB8-8919-923D84E1413A}"/>
    <cellStyle name="40% - Accent3 7 3 2 2" xfId="23805" xr:uid="{B229F952-28FC-4FCE-8614-7B28F4E0AB8D}"/>
    <cellStyle name="40% - Accent3 7 3 2 2 2" xfId="23806" xr:uid="{359BC029-4711-4DAA-9585-CAC0A1899EFC}"/>
    <cellStyle name="40% - Accent3 7 3 2 2 2 2" xfId="23807" xr:uid="{C946ACF5-D317-4650-86F9-0DB67B545312}"/>
    <cellStyle name="40% - Accent3 7 3 2 2 3" xfId="23808" xr:uid="{E90EFEC0-B5EB-4CCD-A531-613689C40E1D}"/>
    <cellStyle name="40% - Accent3 7 3 2 3" xfId="23809" xr:uid="{5C5F6E60-6A2F-4668-AF6F-DC47E35083A8}"/>
    <cellStyle name="40% - Accent3 7 3 2 3 2" xfId="23810" xr:uid="{180A7CDA-5D2F-4880-9487-9A4449B83CE1}"/>
    <cellStyle name="40% - Accent3 7 3 2 4" xfId="23811" xr:uid="{1E0CE30C-DE67-464C-B14D-09204C040F8B}"/>
    <cellStyle name="40% - Accent3 7 3 2 5" xfId="23812" xr:uid="{9068D34A-013F-40E7-9C7E-51D37B8E493F}"/>
    <cellStyle name="40% - Accent3 7 3 3" xfId="23813" xr:uid="{7976444B-3951-41C7-8D45-E205362CF7B3}"/>
    <cellStyle name="40% - Accent3 7 3 3 2" xfId="23814" xr:uid="{26572142-4F86-4414-A709-E9C2ECC20A2D}"/>
    <cellStyle name="40% - Accent3 7 3 3 2 2" xfId="23815" xr:uid="{A97FBC19-1542-43FE-9E76-8BF942453759}"/>
    <cellStyle name="40% - Accent3 7 3 3 3" xfId="23816" xr:uid="{6BC00D59-92A0-4212-A4ED-31386AAF7110}"/>
    <cellStyle name="40% - Accent3 7 3 4" xfId="23817" xr:uid="{59C864D7-CBAE-42A1-9B24-E25138BE8F1F}"/>
    <cellStyle name="40% - Accent3 7 3 4 2" xfId="23818" xr:uid="{ED2BAF9C-535C-4C4D-9A49-F5DDCF4028CD}"/>
    <cellStyle name="40% - Accent3 7 3 5" xfId="23819" xr:uid="{E6F45FC7-2437-4737-A878-6850AA8CDAA0}"/>
    <cellStyle name="40% - Accent3 7 3 6" xfId="23820" xr:uid="{0D5948C2-B5B2-42FF-ACEF-052DB5C1EAA2}"/>
    <cellStyle name="40% - Accent3 7 4" xfId="23821" xr:uid="{04D50BD0-DF1C-45C6-A629-F8ACBD9BB67C}"/>
    <cellStyle name="40% - Accent3 7 4 2" xfId="23822" xr:uid="{5C50E488-3E29-4DDB-86A0-FB1244A38654}"/>
    <cellStyle name="40% - Accent3 7 4 2 2" xfId="23823" xr:uid="{9694BCC7-1755-41EA-993E-FEAECD2B0FE0}"/>
    <cellStyle name="40% - Accent3 7 4 2 2 2" xfId="23824" xr:uid="{4EBA350D-A286-4242-A2B9-90D53D98FCCD}"/>
    <cellStyle name="40% - Accent3 7 4 2 2 2 2" xfId="23825" xr:uid="{41F0B3F0-DA47-47D7-BAFC-83A930FC1BBB}"/>
    <cellStyle name="40% - Accent3 7 4 2 2 3" xfId="23826" xr:uid="{2384250D-4AC1-40E5-8FA2-BCAA41A260B0}"/>
    <cellStyle name="40% - Accent3 7 4 2 3" xfId="23827" xr:uid="{B24AB8B5-34DA-4884-B2AA-990700B86287}"/>
    <cellStyle name="40% - Accent3 7 4 2 3 2" xfId="23828" xr:uid="{1792DAF5-9C6F-488F-A18C-F7AE6D88B650}"/>
    <cellStyle name="40% - Accent3 7 4 2 4" xfId="23829" xr:uid="{732ADACA-2A48-41A4-9AC7-54214DE98B5E}"/>
    <cellStyle name="40% - Accent3 7 4 2 5" xfId="23830" xr:uid="{D34317E3-E1A4-4349-8816-83760864BC15}"/>
    <cellStyle name="40% - Accent3 7 4 3" xfId="23831" xr:uid="{C64318F9-0E1C-4CEF-9E36-D7D23AD80339}"/>
    <cellStyle name="40% - Accent3 7 4 3 2" xfId="23832" xr:uid="{E9CEDEE8-25AA-4E09-8C74-21224E1B8870}"/>
    <cellStyle name="40% - Accent3 7 4 3 2 2" xfId="23833" xr:uid="{71E41F97-2FD4-48B9-8D0E-FE1D7B90A43E}"/>
    <cellStyle name="40% - Accent3 7 4 3 3" xfId="23834" xr:uid="{963AC310-E8E9-49F2-846D-C5DFA22A483A}"/>
    <cellStyle name="40% - Accent3 7 4 4" xfId="23835" xr:uid="{945A92EC-C877-4960-B28B-0C21D55F3475}"/>
    <cellStyle name="40% - Accent3 7 4 4 2" xfId="23836" xr:uid="{D42255E7-1557-40A6-8AA8-8F1DA61DF08E}"/>
    <cellStyle name="40% - Accent3 7 4 5" xfId="23837" xr:uid="{8BD04817-7D37-4FD6-85B0-F7BF3205E2CA}"/>
    <cellStyle name="40% - Accent3 7 4 6" xfId="23838" xr:uid="{F8DC7F98-2BB2-49FF-B6F2-D2D1A1E4061C}"/>
    <cellStyle name="40% - Accent3 7 5" xfId="23839" xr:uid="{6C74BB3A-32F4-40B4-B27F-FF7BDA8D587A}"/>
    <cellStyle name="40% - Accent3 7 5 2" xfId="23840" xr:uid="{54C9DF0B-1C5B-4DE2-8C94-AA3EE68A0E89}"/>
    <cellStyle name="40% - Accent3 7 5 2 2" xfId="23841" xr:uid="{4FD24BBA-C6A4-4296-B39F-D6106870D919}"/>
    <cellStyle name="40% - Accent3 7 5 2 2 2" xfId="23842" xr:uid="{9BEB4180-F484-480E-AC0B-4CC8B7126BBE}"/>
    <cellStyle name="40% - Accent3 7 5 2 2 2 2" xfId="23843" xr:uid="{3769A838-D99C-4D45-81E7-2721229E2669}"/>
    <cellStyle name="40% - Accent3 7 5 2 2 3" xfId="23844" xr:uid="{407A81CB-7EB2-4E50-9417-E30C4704814D}"/>
    <cellStyle name="40% - Accent3 7 5 2 3" xfId="23845" xr:uid="{0C079B19-AD29-438D-995E-541E51CE2FDB}"/>
    <cellStyle name="40% - Accent3 7 5 2 3 2" xfId="23846" xr:uid="{47688EBD-BFED-4A5B-8427-1909501070E5}"/>
    <cellStyle name="40% - Accent3 7 5 2 4" xfId="23847" xr:uid="{12293B36-B6B0-4399-A285-84EB2C16625A}"/>
    <cellStyle name="40% - Accent3 7 5 3" xfId="23848" xr:uid="{63FA6672-90F4-4577-A58A-8EE937C8EB36}"/>
    <cellStyle name="40% - Accent3 7 5 3 2" xfId="23849" xr:uid="{93AE483A-58D3-46D6-A337-75C38E4F7AF9}"/>
    <cellStyle name="40% - Accent3 7 5 3 2 2" xfId="23850" xr:uid="{DFA142B8-720B-4D57-A1CC-E447D81B627E}"/>
    <cellStyle name="40% - Accent3 7 5 3 3" xfId="23851" xr:uid="{7B017778-2822-412D-84E6-A795C93564D7}"/>
    <cellStyle name="40% - Accent3 7 5 4" xfId="23852" xr:uid="{82F75AF9-5DDE-465C-8359-204D3843244E}"/>
    <cellStyle name="40% - Accent3 7 5 4 2" xfId="23853" xr:uid="{0791C202-2AE3-4C6E-A439-44EE08CC0899}"/>
    <cellStyle name="40% - Accent3 7 5 5" xfId="23854" xr:uid="{65FF7B51-D0D1-4D9B-9DDB-2542781C08C9}"/>
    <cellStyle name="40% - Accent3 7 5 6" xfId="23855" xr:uid="{0053DA7B-D543-42D0-AEC0-7AFB6342F76E}"/>
    <cellStyle name="40% - Accent3 7 6" xfId="23856" xr:uid="{CF086309-D02D-4ADA-8BEF-CE428A089F9F}"/>
    <cellStyle name="40% - Accent3 7 6 2" xfId="23857" xr:uid="{13B7F048-D3DC-4BFA-8C17-C06CE0CF6622}"/>
    <cellStyle name="40% - Accent3 7 6 2 2" xfId="23858" xr:uid="{C6A65CE7-39DE-4AFA-9E1E-85567E5D581D}"/>
    <cellStyle name="40% - Accent3 7 6 2 2 2" xfId="23859" xr:uid="{EBA77517-EC72-4AD4-8C36-90FFDF45E302}"/>
    <cellStyle name="40% - Accent3 7 6 2 2 2 2" xfId="23860" xr:uid="{A77129E8-46FE-453A-B089-ADF80330A753}"/>
    <cellStyle name="40% - Accent3 7 6 2 2 3" xfId="23861" xr:uid="{C1851833-D6E5-4A96-A54F-E1451C934A05}"/>
    <cellStyle name="40% - Accent3 7 6 2 3" xfId="23862" xr:uid="{20B0A387-DCD7-4DF3-9562-0A12C01D030C}"/>
    <cellStyle name="40% - Accent3 7 6 2 3 2" xfId="23863" xr:uid="{0F07D9C6-A265-4E78-88F3-9F270C34F118}"/>
    <cellStyle name="40% - Accent3 7 6 2 4" xfId="23864" xr:uid="{A0437068-74E7-4C93-A084-2303F8A3B052}"/>
    <cellStyle name="40% - Accent3 7 6 3" xfId="23865" xr:uid="{E3187487-14A5-4A5E-851F-D98B018FC6D3}"/>
    <cellStyle name="40% - Accent3 7 6 3 2" xfId="23866" xr:uid="{2A9F0F9D-7A4C-4767-A11D-FC23DBA7773E}"/>
    <cellStyle name="40% - Accent3 7 6 3 2 2" xfId="23867" xr:uid="{A596FDCA-D825-4A91-AC96-374B001090A0}"/>
    <cellStyle name="40% - Accent3 7 6 3 3" xfId="23868" xr:uid="{98862A53-7C09-42A1-A8DC-399BD1C1D31A}"/>
    <cellStyle name="40% - Accent3 7 6 4" xfId="23869" xr:uid="{EEB6CF14-1238-48B8-8F75-83FDFA3E7059}"/>
    <cellStyle name="40% - Accent3 7 6 4 2" xfId="23870" xr:uid="{4DD9DB7C-2C78-499F-8691-49A757941C9E}"/>
    <cellStyle name="40% - Accent3 7 6 5" xfId="23871" xr:uid="{429E90DF-4F61-48D7-B9B9-FA88B0F0EA2A}"/>
    <cellStyle name="40% - Accent3 7 7" xfId="23872" xr:uid="{7BEB44A8-5DEF-4CF5-8680-8DCD18E256FD}"/>
    <cellStyle name="40% - Accent3 7 7 2" xfId="23873" xr:uid="{393FFE92-FC5A-4786-B13E-CB610A11B555}"/>
    <cellStyle name="40% - Accent3 7 7 2 2" xfId="23874" xr:uid="{20F4DDFE-0364-4D34-AD40-5CACC9690EEB}"/>
    <cellStyle name="40% - Accent3 7 7 2 2 2" xfId="23875" xr:uid="{9D4AAD39-DD5C-4B27-BC9D-7F75B3F8452A}"/>
    <cellStyle name="40% - Accent3 7 7 2 3" xfId="23876" xr:uid="{3A107CA0-A5C1-4236-A25B-FCBC560106C1}"/>
    <cellStyle name="40% - Accent3 7 7 3" xfId="23877" xr:uid="{E32AE3C5-9FA3-4671-A27A-1DB341BFE1F0}"/>
    <cellStyle name="40% - Accent3 7 7 3 2" xfId="23878" xr:uid="{004736EA-D8A8-4042-BD88-2908AA9229E2}"/>
    <cellStyle name="40% - Accent3 7 7 4" xfId="23879" xr:uid="{44A4A150-1B96-45AC-8921-054209789B67}"/>
    <cellStyle name="40% - Accent3 7 8" xfId="23880" xr:uid="{EE538827-521B-4BF3-9B2E-E331B73AC166}"/>
    <cellStyle name="40% - Accent3 7 8 2" xfId="23881" xr:uid="{0FBE9CBE-1EBF-425F-9704-7D364FFBEECB}"/>
    <cellStyle name="40% - Accent3 7 8 2 2" xfId="23882" xr:uid="{A31EEC90-839A-4709-943D-E5D0F9FE475B}"/>
    <cellStyle name="40% - Accent3 7 8 3" xfId="23883" xr:uid="{2EE403A2-B2B0-47DA-9799-C41FC93B096C}"/>
    <cellStyle name="40% - Accent3 7 9" xfId="23884" xr:uid="{C6FB6E17-0969-4774-9AAF-DAC65AA36191}"/>
    <cellStyle name="40% - Accent3 7 9 2" xfId="23885" xr:uid="{7892C504-FFE0-41C9-95EA-84C11167C9F7}"/>
    <cellStyle name="40% - Accent3 8" xfId="23886" xr:uid="{F718B84F-023E-445B-826D-1392E54644C8}"/>
    <cellStyle name="40% - Accent3 8 10" xfId="23887" xr:uid="{62BC4684-AD55-4A03-BFA0-2FC0BF964BA6}"/>
    <cellStyle name="40% - Accent3 8 11" xfId="23888" xr:uid="{F8D31B0B-1B0B-4BDA-AFD1-9F9FFAB3DAD6}"/>
    <cellStyle name="40% - Accent3 8 2" xfId="23889" xr:uid="{1BD84406-3A20-4FB2-B365-CBDC5EEE65C1}"/>
    <cellStyle name="40% - Accent3 8 2 10" xfId="23890" xr:uid="{4378C1D4-9D56-44E2-834C-5426D347C2AE}"/>
    <cellStyle name="40% - Accent3 8 2 2" xfId="23891" xr:uid="{8921091B-EE5A-4526-9862-89E2683A96C3}"/>
    <cellStyle name="40% - Accent3 8 2 2 2" xfId="23892" xr:uid="{D55AF211-CCC4-4AF8-8C2F-4BB187B2031D}"/>
    <cellStyle name="40% - Accent3 8 2 2 2 2" xfId="23893" xr:uid="{AB5B291A-4F17-4A3F-A560-F44AF5689E27}"/>
    <cellStyle name="40% - Accent3 8 2 2 2 2 2" xfId="23894" xr:uid="{CEE47ECE-8928-45E9-99AA-A88670AF0653}"/>
    <cellStyle name="40% - Accent3 8 2 2 2 2 2 2" xfId="23895" xr:uid="{493B15BF-BF2F-423A-A039-C48DE4975B73}"/>
    <cellStyle name="40% - Accent3 8 2 2 2 2 3" xfId="23896" xr:uid="{E89A7156-AEBB-4EEF-85D1-EB4A65AF05C7}"/>
    <cellStyle name="40% - Accent3 8 2 2 2 3" xfId="23897" xr:uid="{19C308E3-9923-4238-A6F8-270BD689E7ED}"/>
    <cellStyle name="40% - Accent3 8 2 2 2 3 2" xfId="23898" xr:uid="{705ADF59-5DF0-436F-8606-F6AE384111D9}"/>
    <cellStyle name="40% - Accent3 8 2 2 2 4" xfId="23899" xr:uid="{502FA462-994D-410D-B609-182D92A30C59}"/>
    <cellStyle name="40% - Accent3 8 2 2 2 5" xfId="23900" xr:uid="{B7B2EECE-23A9-48CF-99A1-D71EA6C8DD11}"/>
    <cellStyle name="40% - Accent3 8 2 2 3" xfId="23901" xr:uid="{4718CB4D-E7EE-4E4E-A7E0-20C642624997}"/>
    <cellStyle name="40% - Accent3 8 2 2 3 2" xfId="23902" xr:uid="{1D7D4A80-3BAC-465F-AF8B-5512A856995B}"/>
    <cellStyle name="40% - Accent3 8 2 2 3 2 2" xfId="23903" xr:uid="{50D6772D-0F63-4546-9543-BBAF8F383037}"/>
    <cellStyle name="40% - Accent3 8 2 2 3 3" xfId="23904" xr:uid="{42BC7B0C-F747-453B-B5EF-AA09D7F01DB4}"/>
    <cellStyle name="40% - Accent3 8 2 2 4" xfId="23905" xr:uid="{B0E53ADA-6DD4-4F23-A80A-AFC17BC496C4}"/>
    <cellStyle name="40% - Accent3 8 2 2 4 2" xfId="23906" xr:uid="{B8A000D8-0C47-4874-813A-969C7A6064E3}"/>
    <cellStyle name="40% - Accent3 8 2 2 5" xfId="23907" xr:uid="{CCD092EF-90AF-4BB9-8E43-8A4D732F729A}"/>
    <cellStyle name="40% - Accent3 8 2 2 6" xfId="23908" xr:uid="{6980C1C7-F7C9-4BC0-969E-8B3B97B7243C}"/>
    <cellStyle name="40% - Accent3 8 2 3" xfId="23909" xr:uid="{F45FFE85-33DF-47C4-B5BF-8AB772794906}"/>
    <cellStyle name="40% - Accent3 8 2 3 2" xfId="23910" xr:uid="{DF68486B-3DA1-42B1-9C54-52781816E820}"/>
    <cellStyle name="40% - Accent3 8 2 3 2 2" xfId="23911" xr:uid="{D0172865-6530-4ACD-8D8E-9CB7409BEE55}"/>
    <cellStyle name="40% - Accent3 8 2 3 2 2 2" xfId="23912" xr:uid="{EF4B1E2C-B65A-41F5-8843-6FFF9A98C450}"/>
    <cellStyle name="40% - Accent3 8 2 3 2 2 2 2" xfId="23913" xr:uid="{A6AC384C-54F0-485C-8F77-E21810A19ABB}"/>
    <cellStyle name="40% - Accent3 8 2 3 2 2 3" xfId="23914" xr:uid="{B94ACD6C-AF0D-4E9B-A687-DC69B9C1AA72}"/>
    <cellStyle name="40% - Accent3 8 2 3 2 3" xfId="23915" xr:uid="{53E77056-3A66-4A5A-96F6-58E88237B94F}"/>
    <cellStyle name="40% - Accent3 8 2 3 2 3 2" xfId="23916" xr:uid="{15F9ADFA-6CCD-4849-84EC-2CC93B46C65D}"/>
    <cellStyle name="40% - Accent3 8 2 3 2 4" xfId="23917" xr:uid="{3FC664C5-8EF6-440D-B9E7-9B5A800E0F67}"/>
    <cellStyle name="40% - Accent3 8 2 3 2 5" xfId="23918" xr:uid="{BBEE096D-E278-4660-9FA6-006254B70A22}"/>
    <cellStyle name="40% - Accent3 8 2 3 3" xfId="23919" xr:uid="{047130B3-8E1A-4605-8C08-D5B8BDDF9111}"/>
    <cellStyle name="40% - Accent3 8 2 3 3 2" xfId="23920" xr:uid="{5AC9EA49-ADDE-4777-BECA-891DCD8B348D}"/>
    <cellStyle name="40% - Accent3 8 2 3 3 2 2" xfId="23921" xr:uid="{0C5BE32A-1ED9-49DC-A5F1-C89EC047A302}"/>
    <cellStyle name="40% - Accent3 8 2 3 3 3" xfId="23922" xr:uid="{34FD7B63-AB94-4F09-994F-36FF39287CB5}"/>
    <cellStyle name="40% - Accent3 8 2 3 4" xfId="23923" xr:uid="{1A711D30-F682-4B98-9EE8-9413A56BD65C}"/>
    <cellStyle name="40% - Accent3 8 2 3 4 2" xfId="23924" xr:uid="{9B514877-6D17-435B-8D82-530DB87672ED}"/>
    <cellStyle name="40% - Accent3 8 2 3 5" xfId="23925" xr:uid="{DA7A91E9-CB0E-4C51-8C85-9566C9A711AF}"/>
    <cellStyle name="40% - Accent3 8 2 3 6" xfId="23926" xr:uid="{51C4422F-9E4B-4293-B753-3B8359BD96E4}"/>
    <cellStyle name="40% - Accent3 8 2 4" xfId="23927" xr:uid="{8EBAA33F-1580-46AF-95D6-EEC254B80B70}"/>
    <cellStyle name="40% - Accent3 8 2 4 2" xfId="23928" xr:uid="{F576DC73-7009-4509-ACAA-5795F6D02801}"/>
    <cellStyle name="40% - Accent3 8 2 4 2 2" xfId="23929" xr:uid="{65337CFA-EB7D-476C-A99C-15D61A4047C9}"/>
    <cellStyle name="40% - Accent3 8 2 4 2 2 2" xfId="23930" xr:uid="{6A29BB52-7698-490A-8270-388D33254DDC}"/>
    <cellStyle name="40% - Accent3 8 2 4 2 2 2 2" xfId="23931" xr:uid="{2A396D81-97DB-459D-8167-4488246B5995}"/>
    <cellStyle name="40% - Accent3 8 2 4 2 2 3" xfId="23932" xr:uid="{AEFBE11F-D07B-424E-AA29-4E040A698B4D}"/>
    <cellStyle name="40% - Accent3 8 2 4 2 3" xfId="23933" xr:uid="{886281D5-E8F9-4276-A587-20A21976BE82}"/>
    <cellStyle name="40% - Accent3 8 2 4 2 3 2" xfId="23934" xr:uid="{77D3BCA1-B82C-40E6-B74B-D6E1D7803B96}"/>
    <cellStyle name="40% - Accent3 8 2 4 2 4" xfId="23935" xr:uid="{A2CDA2E9-1746-4F48-A08A-6606776A0768}"/>
    <cellStyle name="40% - Accent3 8 2 4 3" xfId="23936" xr:uid="{F6C78691-9315-4A8C-9CA3-BED8360C26A4}"/>
    <cellStyle name="40% - Accent3 8 2 4 3 2" xfId="23937" xr:uid="{E8FFA5AD-04B0-495B-82CB-E18B1A128D0D}"/>
    <cellStyle name="40% - Accent3 8 2 4 3 2 2" xfId="23938" xr:uid="{1B7EAA01-0F93-4777-81A5-C8EF1EFAFF6F}"/>
    <cellStyle name="40% - Accent3 8 2 4 3 3" xfId="23939" xr:uid="{3BCF574D-8735-428D-8CF7-5A70D4754F2F}"/>
    <cellStyle name="40% - Accent3 8 2 4 4" xfId="23940" xr:uid="{D724B438-BD65-4851-93D1-08CB241CF407}"/>
    <cellStyle name="40% - Accent3 8 2 4 4 2" xfId="23941" xr:uid="{9D8E76B9-436E-4F58-8A9F-64184C2971FE}"/>
    <cellStyle name="40% - Accent3 8 2 4 5" xfId="23942" xr:uid="{3D259B1F-C0E4-4755-A0A3-F34511C3A9D4}"/>
    <cellStyle name="40% - Accent3 8 2 4 6" xfId="23943" xr:uid="{DB17E082-0000-4E26-A3DE-32A1E6F0A485}"/>
    <cellStyle name="40% - Accent3 8 2 5" xfId="23944" xr:uid="{85D169D9-22C9-40E5-A6FB-8C2276707C05}"/>
    <cellStyle name="40% - Accent3 8 2 5 2" xfId="23945" xr:uid="{CAD558DD-DD28-403C-B464-A5F6125AD281}"/>
    <cellStyle name="40% - Accent3 8 2 5 2 2" xfId="23946" xr:uid="{DD2291AC-DE64-498E-9708-5EACD31F6A18}"/>
    <cellStyle name="40% - Accent3 8 2 5 2 2 2" xfId="23947" xr:uid="{8CA4D940-2226-43A0-9BEC-E309FFDA18BD}"/>
    <cellStyle name="40% - Accent3 8 2 5 2 2 2 2" xfId="23948" xr:uid="{522B156D-28C6-4BCA-88E0-F8683478466E}"/>
    <cellStyle name="40% - Accent3 8 2 5 2 2 3" xfId="23949" xr:uid="{AF84D83A-4DE5-4DA3-B087-3DD2CEFB6973}"/>
    <cellStyle name="40% - Accent3 8 2 5 2 3" xfId="23950" xr:uid="{46A3EE99-9C19-49A0-BCBA-6A9D56C64AF9}"/>
    <cellStyle name="40% - Accent3 8 2 5 2 3 2" xfId="23951" xr:uid="{EAE14642-EE60-48A4-AA6D-0A16E0187E7F}"/>
    <cellStyle name="40% - Accent3 8 2 5 2 4" xfId="23952" xr:uid="{B6DE78A4-57D3-4F04-9F45-83790D7786B0}"/>
    <cellStyle name="40% - Accent3 8 2 5 3" xfId="23953" xr:uid="{CD3DDBEC-FBFC-41C8-85FF-28B408A059C9}"/>
    <cellStyle name="40% - Accent3 8 2 5 3 2" xfId="23954" xr:uid="{B7F09885-A9E0-4A3C-BBB6-5AC8D82F4449}"/>
    <cellStyle name="40% - Accent3 8 2 5 3 2 2" xfId="23955" xr:uid="{9611C50B-57AB-4834-BC7E-AE264CC35482}"/>
    <cellStyle name="40% - Accent3 8 2 5 3 3" xfId="23956" xr:uid="{6A039B71-898F-4550-B603-BC9AC7BF22F3}"/>
    <cellStyle name="40% - Accent3 8 2 5 4" xfId="23957" xr:uid="{0CD332B1-3649-4FC7-A4AC-A41B5A5E01B6}"/>
    <cellStyle name="40% - Accent3 8 2 5 4 2" xfId="23958" xr:uid="{90312DDC-3894-47D7-97C3-F4A97F440915}"/>
    <cellStyle name="40% - Accent3 8 2 5 5" xfId="23959" xr:uid="{C4A33FA9-8BFA-4E2D-A184-A67BDF8AF5EA}"/>
    <cellStyle name="40% - Accent3 8 2 6" xfId="23960" xr:uid="{5DFDF811-E31D-4579-B803-531E4FAF5483}"/>
    <cellStyle name="40% - Accent3 8 2 6 2" xfId="23961" xr:uid="{F48990D0-5E24-4644-978A-3C68FF0AB4E6}"/>
    <cellStyle name="40% - Accent3 8 2 6 2 2" xfId="23962" xr:uid="{A8271DE6-45E4-439D-BB4E-9959C3480E02}"/>
    <cellStyle name="40% - Accent3 8 2 6 2 2 2" xfId="23963" xr:uid="{AFEAE276-83C5-47B0-8008-DE9661AD0EBA}"/>
    <cellStyle name="40% - Accent3 8 2 6 2 3" xfId="23964" xr:uid="{D2B6FBE5-0C89-42F5-BCF4-66548D924EB8}"/>
    <cellStyle name="40% - Accent3 8 2 6 3" xfId="23965" xr:uid="{6252152A-A4C0-45AB-A9ED-90629E99B996}"/>
    <cellStyle name="40% - Accent3 8 2 6 3 2" xfId="23966" xr:uid="{AFCDA4FB-8A06-42D7-8548-0B611E80BE36}"/>
    <cellStyle name="40% - Accent3 8 2 6 4" xfId="23967" xr:uid="{E4D67A95-7E25-4B7D-A49F-6116C9585DA9}"/>
    <cellStyle name="40% - Accent3 8 2 7" xfId="23968" xr:uid="{F28843EF-271F-4911-B80C-7734E608F88B}"/>
    <cellStyle name="40% - Accent3 8 2 7 2" xfId="23969" xr:uid="{41375CB2-59A0-4460-B39C-D73F80C37843}"/>
    <cellStyle name="40% - Accent3 8 2 7 2 2" xfId="23970" xr:uid="{5EA85E60-C0B0-4F3D-B1F7-1A537E0A20DD}"/>
    <cellStyle name="40% - Accent3 8 2 7 3" xfId="23971" xr:uid="{C0B0EA23-BA93-41E7-A0CE-0FACBBC5F315}"/>
    <cellStyle name="40% - Accent3 8 2 8" xfId="23972" xr:uid="{1FA50E89-24EE-4339-83FA-7F6A9C65D105}"/>
    <cellStyle name="40% - Accent3 8 2 8 2" xfId="23973" xr:uid="{6ED3FD8B-F23C-460C-BAA9-EDD82D6455C5}"/>
    <cellStyle name="40% - Accent3 8 2 9" xfId="23974" xr:uid="{48CC6C28-7341-4E29-8ED7-F3A70A4ADFF0}"/>
    <cellStyle name="40% - Accent3 8 3" xfId="23975" xr:uid="{88054500-DFD1-411E-8FFB-9655BE029F3D}"/>
    <cellStyle name="40% - Accent3 8 3 2" xfId="23976" xr:uid="{8635A0B3-7EF3-41D9-AD67-13E7DFB058AF}"/>
    <cellStyle name="40% - Accent3 8 3 2 2" xfId="23977" xr:uid="{8E8E48AF-0B9B-4E4B-9F48-B3767B505371}"/>
    <cellStyle name="40% - Accent3 8 3 2 2 2" xfId="23978" xr:uid="{E80AAE4D-6B76-46E4-8629-C105DC21734D}"/>
    <cellStyle name="40% - Accent3 8 3 2 2 2 2" xfId="23979" xr:uid="{AB9DC8A5-5A60-4B38-88D8-3DD24EAB8BD1}"/>
    <cellStyle name="40% - Accent3 8 3 2 2 3" xfId="23980" xr:uid="{452F5745-97CB-4249-AF55-E978BF09B0D2}"/>
    <cellStyle name="40% - Accent3 8 3 2 3" xfId="23981" xr:uid="{8A8A3957-8866-405A-A529-68E09A381263}"/>
    <cellStyle name="40% - Accent3 8 3 2 3 2" xfId="23982" xr:uid="{FB568E84-F129-4ABA-B31A-B5EA48CDEFD4}"/>
    <cellStyle name="40% - Accent3 8 3 2 4" xfId="23983" xr:uid="{1A7E9C67-46C2-4B68-AD4F-5550128AD454}"/>
    <cellStyle name="40% - Accent3 8 3 2 5" xfId="23984" xr:uid="{35A69D4D-3623-42BA-A407-A5803C47B3CC}"/>
    <cellStyle name="40% - Accent3 8 3 3" xfId="23985" xr:uid="{A1DCF4B5-E8F3-43D3-B894-8A2A7E6CD32A}"/>
    <cellStyle name="40% - Accent3 8 3 3 2" xfId="23986" xr:uid="{51C7C8A8-A2AC-480C-AADE-318D629F80E6}"/>
    <cellStyle name="40% - Accent3 8 3 3 2 2" xfId="23987" xr:uid="{42C100C6-B98C-43AB-A8AA-5735030E0315}"/>
    <cellStyle name="40% - Accent3 8 3 3 3" xfId="23988" xr:uid="{5DBFFEBA-10F3-4D3C-926D-C3E98032D75F}"/>
    <cellStyle name="40% - Accent3 8 3 4" xfId="23989" xr:uid="{B2E068E8-4BC1-40B2-B718-1C7468B7C154}"/>
    <cellStyle name="40% - Accent3 8 3 4 2" xfId="23990" xr:uid="{C7A091C1-5C30-4034-B626-4DB109EE44B1}"/>
    <cellStyle name="40% - Accent3 8 3 5" xfId="23991" xr:uid="{463C87E9-9D1E-409B-84EC-3CA4F23E4A87}"/>
    <cellStyle name="40% - Accent3 8 3 6" xfId="23992" xr:uid="{FAD99380-B263-4F2F-BE56-56FE8AD60904}"/>
    <cellStyle name="40% - Accent3 8 4" xfId="23993" xr:uid="{356DA0AA-5B9E-4ED6-9258-2282B0AB470C}"/>
    <cellStyle name="40% - Accent3 8 4 2" xfId="23994" xr:uid="{B02A1414-1C0E-46DF-B837-86AF1F1A32CA}"/>
    <cellStyle name="40% - Accent3 8 4 2 2" xfId="23995" xr:uid="{F7DE5E6B-A82B-47C2-AA91-EBC6549F1B3B}"/>
    <cellStyle name="40% - Accent3 8 4 2 2 2" xfId="23996" xr:uid="{157915DC-ED98-409D-827B-26B3CE433988}"/>
    <cellStyle name="40% - Accent3 8 4 2 2 2 2" xfId="23997" xr:uid="{2E6AC1DA-11D9-426B-B83E-31F4DC33D971}"/>
    <cellStyle name="40% - Accent3 8 4 2 2 3" xfId="23998" xr:uid="{4BD8148B-67F3-40C4-9427-2C4E03A4DD2A}"/>
    <cellStyle name="40% - Accent3 8 4 2 3" xfId="23999" xr:uid="{036146C8-9D1F-4685-9B24-BCFCB9650AB4}"/>
    <cellStyle name="40% - Accent3 8 4 2 3 2" xfId="24000" xr:uid="{603C5F14-F45E-476F-BAF4-F4921A6B6CEC}"/>
    <cellStyle name="40% - Accent3 8 4 2 4" xfId="24001" xr:uid="{9CCAC149-37A8-4E40-8627-F5796B024FB8}"/>
    <cellStyle name="40% - Accent3 8 4 2 5" xfId="24002" xr:uid="{771C038D-0E0B-4F07-B39C-5F25B0E8B74D}"/>
    <cellStyle name="40% - Accent3 8 4 3" xfId="24003" xr:uid="{EF859D32-6639-496B-BC30-911E301A7129}"/>
    <cellStyle name="40% - Accent3 8 4 3 2" xfId="24004" xr:uid="{DAECA7F4-A7F4-457F-9922-89B151E5BD5F}"/>
    <cellStyle name="40% - Accent3 8 4 3 2 2" xfId="24005" xr:uid="{B984A777-4154-4CE7-B89F-82703C4E3B58}"/>
    <cellStyle name="40% - Accent3 8 4 3 3" xfId="24006" xr:uid="{38FB4B7E-82DA-4E05-8349-28C711C3E48A}"/>
    <cellStyle name="40% - Accent3 8 4 4" xfId="24007" xr:uid="{6B26515B-5E8C-4EBB-8BC6-544A4EDC0564}"/>
    <cellStyle name="40% - Accent3 8 4 4 2" xfId="24008" xr:uid="{BA15FFC8-D7DB-4B43-A8CC-C22DDA2221CE}"/>
    <cellStyle name="40% - Accent3 8 4 5" xfId="24009" xr:uid="{89B28D7D-53E1-4DD6-93F3-302EB5D6693D}"/>
    <cellStyle name="40% - Accent3 8 4 6" xfId="24010" xr:uid="{CB11D87D-6C4B-4B62-A52A-11475CB89B1A}"/>
    <cellStyle name="40% - Accent3 8 5" xfId="24011" xr:uid="{B0C7A430-6332-4F48-8340-6CD0FD7ED41E}"/>
    <cellStyle name="40% - Accent3 8 5 2" xfId="24012" xr:uid="{ACEBA627-9878-4EFA-AA16-7C5995258456}"/>
    <cellStyle name="40% - Accent3 8 5 2 2" xfId="24013" xr:uid="{A92A4E12-4CCE-445A-A740-D1BB8CB25C98}"/>
    <cellStyle name="40% - Accent3 8 5 2 2 2" xfId="24014" xr:uid="{123EB3EC-EDC7-4171-BBF5-A8EC5F56D497}"/>
    <cellStyle name="40% - Accent3 8 5 2 2 2 2" xfId="24015" xr:uid="{6F31850B-79D1-4CEF-AD7A-D3A5FB78C6EB}"/>
    <cellStyle name="40% - Accent3 8 5 2 2 3" xfId="24016" xr:uid="{3A58C793-BF05-4BCF-8C1F-07411E26266E}"/>
    <cellStyle name="40% - Accent3 8 5 2 3" xfId="24017" xr:uid="{7FA24EC7-BE5E-40E0-9949-03CD54584CA8}"/>
    <cellStyle name="40% - Accent3 8 5 2 3 2" xfId="24018" xr:uid="{78D23922-B24A-40C2-859E-42282CEBA858}"/>
    <cellStyle name="40% - Accent3 8 5 2 4" xfId="24019" xr:uid="{48E458C3-2351-48B7-B97E-5E4DFB066AFA}"/>
    <cellStyle name="40% - Accent3 8 5 3" xfId="24020" xr:uid="{E9B9E700-C2B3-41CE-9E2F-8A30A1D304AA}"/>
    <cellStyle name="40% - Accent3 8 5 3 2" xfId="24021" xr:uid="{5917AD1D-562D-4D6D-BD70-2D00BF8CE5E3}"/>
    <cellStyle name="40% - Accent3 8 5 3 2 2" xfId="24022" xr:uid="{2FB94547-7828-473D-8559-8BA08DC083AF}"/>
    <cellStyle name="40% - Accent3 8 5 3 3" xfId="24023" xr:uid="{A7A9908F-DB95-40A1-B611-ADCAB3314D9C}"/>
    <cellStyle name="40% - Accent3 8 5 4" xfId="24024" xr:uid="{E62A559E-6BC3-4ED8-9684-952D9D0E3BB2}"/>
    <cellStyle name="40% - Accent3 8 5 4 2" xfId="24025" xr:uid="{4FEB35A0-BD37-457A-BB57-DF42C2CEC4DF}"/>
    <cellStyle name="40% - Accent3 8 5 5" xfId="24026" xr:uid="{340182E7-8C95-47DB-A464-C6D3207F6296}"/>
    <cellStyle name="40% - Accent3 8 5 6" xfId="24027" xr:uid="{A22624CA-B0CE-4D4C-BA87-E2DB0102D6C4}"/>
    <cellStyle name="40% - Accent3 8 6" xfId="24028" xr:uid="{9FBA09CE-A73D-4AA3-898E-B608F25981ED}"/>
    <cellStyle name="40% - Accent3 8 6 2" xfId="24029" xr:uid="{9A373B32-8DD4-4ABF-8376-2D01BB75C230}"/>
    <cellStyle name="40% - Accent3 8 6 2 2" xfId="24030" xr:uid="{76C990D7-F471-4251-BDAA-5B5C9A37F67E}"/>
    <cellStyle name="40% - Accent3 8 6 2 2 2" xfId="24031" xr:uid="{0DA9C2F8-CA35-4ABA-BEC1-2FF4F94E437A}"/>
    <cellStyle name="40% - Accent3 8 6 2 2 2 2" xfId="24032" xr:uid="{5765451C-EFA9-4502-AD1B-74015785E01B}"/>
    <cellStyle name="40% - Accent3 8 6 2 2 3" xfId="24033" xr:uid="{1E9E3BB7-F408-4E5B-B6E1-2D9D0D105DE9}"/>
    <cellStyle name="40% - Accent3 8 6 2 3" xfId="24034" xr:uid="{A0C3AEDE-BC07-4D5D-A451-B6FA8BDC7F9E}"/>
    <cellStyle name="40% - Accent3 8 6 2 3 2" xfId="24035" xr:uid="{E0583511-2AFC-4121-AF23-E7AF238F8BFB}"/>
    <cellStyle name="40% - Accent3 8 6 2 4" xfId="24036" xr:uid="{E68B4965-3AE1-4B81-89B8-3A978655E4D8}"/>
    <cellStyle name="40% - Accent3 8 6 3" xfId="24037" xr:uid="{21C676F3-9327-4DBC-98C2-EE54E67769C2}"/>
    <cellStyle name="40% - Accent3 8 6 3 2" xfId="24038" xr:uid="{EA0EA7AB-0E01-46C1-BA64-3BF28655A223}"/>
    <cellStyle name="40% - Accent3 8 6 3 2 2" xfId="24039" xr:uid="{8488DCBF-3A91-4559-99A8-56EAB597E36E}"/>
    <cellStyle name="40% - Accent3 8 6 3 3" xfId="24040" xr:uid="{DB735874-36CB-4769-87B9-EA5E324CD0B7}"/>
    <cellStyle name="40% - Accent3 8 6 4" xfId="24041" xr:uid="{53266D28-C3B7-4856-AA6F-47A16CA4397F}"/>
    <cellStyle name="40% - Accent3 8 6 4 2" xfId="24042" xr:uid="{2AEEC936-EFD3-444C-8A98-D9B8EE722B32}"/>
    <cellStyle name="40% - Accent3 8 6 5" xfId="24043" xr:uid="{165D5950-D5F9-40DD-95A4-298A54CB92C6}"/>
    <cellStyle name="40% - Accent3 8 7" xfId="24044" xr:uid="{60E2597E-E6C5-4549-BE3F-498E143A7484}"/>
    <cellStyle name="40% - Accent3 8 7 2" xfId="24045" xr:uid="{1E39458F-7261-4EA1-8522-E60A9D8E31C8}"/>
    <cellStyle name="40% - Accent3 8 7 2 2" xfId="24046" xr:uid="{59A99802-A53C-4876-A841-3D0D0E40EFFF}"/>
    <cellStyle name="40% - Accent3 8 7 2 2 2" xfId="24047" xr:uid="{169E0410-5723-40FF-943C-7F44B38F411B}"/>
    <cellStyle name="40% - Accent3 8 7 2 3" xfId="24048" xr:uid="{EF0F24D1-8344-496E-9037-3BBFDDD3CB0D}"/>
    <cellStyle name="40% - Accent3 8 7 3" xfId="24049" xr:uid="{99779FDD-E798-4077-A77A-1ABF4707DAC7}"/>
    <cellStyle name="40% - Accent3 8 7 3 2" xfId="24050" xr:uid="{105D200E-442E-4495-9206-3F741131853F}"/>
    <cellStyle name="40% - Accent3 8 7 4" xfId="24051" xr:uid="{48D87BCC-64B7-4FAB-BF5D-52B790CDCE3D}"/>
    <cellStyle name="40% - Accent3 8 8" xfId="24052" xr:uid="{62A58212-F46E-4C60-A44E-6B950E2B51A0}"/>
    <cellStyle name="40% - Accent3 8 8 2" xfId="24053" xr:uid="{720B4724-8C6D-4CAF-A1E8-A725E93DD87E}"/>
    <cellStyle name="40% - Accent3 8 8 2 2" xfId="24054" xr:uid="{B72AB6D7-0122-4A2B-BE2C-AAC84FE11882}"/>
    <cellStyle name="40% - Accent3 8 8 3" xfId="24055" xr:uid="{A8606D6D-BD3D-41B2-B30B-22E255A858C3}"/>
    <cellStyle name="40% - Accent3 8 9" xfId="24056" xr:uid="{1E90024C-6CFA-48F6-B3F4-6F59E7B96D41}"/>
    <cellStyle name="40% - Accent3 8 9 2" xfId="24057" xr:uid="{66E2CB6E-0234-42D2-A0A7-0CFC146A89C5}"/>
    <cellStyle name="40% - Accent3 9" xfId="24058" xr:uid="{985DB94B-0CB4-4DC1-9FD3-ED3ABF1ED98A}"/>
    <cellStyle name="40% - Accent3 9 10" xfId="24059" xr:uid="{15F97008-7664-4F25-80F4-FA378A3F7297}"/>
    <cellStyle name="40% - Accent3 9 2" xfId="24060" xr:uid="{62416319-BE75-4D75-A525-03DD6E6A5954}"/>
    <cellStyle name="40% - Accent3 9 2 2" xfId="24061" xr:uid="{1EE2877D-8F9B-452D-A964-00A7F2EF3C32}"/>
    <cellStyle name="40% - Accent3 9 2 2 2" xfId="24062" xr:uid="{633C6821-18BE-4429-84A6-61CCD4A3BAF8}"/>
    <cellStyle name="40% - Accent3 9 2 2 2 2" xfId="24063" xr:uid="{080EEEDF-824D-414E-A602-9B3D393E11B8}"/>
    <cellStyle name="40% - Accent3 9 2 2 2 2 2" xfId="24064" xr:uid="{F9CCFF29-91DF-462B-83C0-DABE24FDCDD6}"/>
    <cellStyle name="40% - Accent3 9 2 2 2 3" xfId="24065" xr:uid="{D6D10A38-70CA-471A-853E-EB7EAB0B7737}"/>
    <cellStyle name="40% - Accent3 9 2 2 3" xfId="24066" xr:uid="{3D9429D1-57B6-4801-A64D-17480031D4EB}"/>
    <cellStyle name="40% - Accent3 9 2 2 3 2" xfId="24067" xr:uid="{2B94D4E0-2C37-42EA-9EF1-26C412D41A32}"/>
    <cellStyle name="40% - Accent3 9 2 2 4" xfId="24068" xr:uid="{B2F510AF-E923-4B0E-9693-710B4BF0ABB2}"/>
    <cellStyle name="40% - Accent3 9 2 2 5" xfId="24069" xr:uid="{C28B628A-16F6-4AA5-B49B-FD0FE161F9D9}"/>
    <cellStyle name="40% - Accent3 9 2 3" xfId="24070" xr:uid="{2C838425-AD06-4020-B512-056CA2D3FB55}"/>
    <cellStyle name="40% - Accent3 9 2 3 2" xfId="24071" xr:uid="{727351F0-6D3E-471C-9D79-F14535DD8C32}"/>
    <cellStyle name="40% - Accent3 9 2 3 2 2" xfId="24072" xr:uid="{D5E860B2-094C-4312-94AA-53779493903A}"/>
    <cellStyle name="40% - Accent3 9 2 3 3" xfId="24073" xr:uid="{8C23DF12-812A-4E00-AE6D-F16A8FAC7A65}"/>
    <cellStyle name="40% - Accent3 9 2 4" xfId="24074" xr:uid="{2D4B8556-2ABD-4EC7-BCA2-5B2E074E6913}"/>
    <cellStyle name="40% - Accent3 9 2 4 2" xfId="24075" xr:uid="{51F596AD-33C8-4BCD-972D-AA5833792C70}"/>
    <cellStyle name="40% - Accent3 9 2 5" xfId="24076" xr:uid="{8844C196-588D-470D-98B5-BA4881A54FF5}"/>
    <cellStyle name="40% - Accent3 9 2 6" xfId="24077" xr:uid="{F67CB645-C585-477B-A70A-63B491A55A47}"/>
    <cellStyle name="40% - Accent3 9 3" xfId="24078" xr:uid="{8D24AEC0-F3E2-42B9-BE6C-13474D48B04D}"/>
    <cellStyle name="40% - Accent3 9 3 2" xfId="24079" xr:uid="{B3CBAF72-C840-4AB8-9441-248B10CFC4C1}"/>
    <cellStyle name="40% - Accent3 9 3 2 2" xfId="24080" xr:uid="{CB29930D-6CD3-4819-913B-FD94AD516569}"/>
    <cellStyle name="40% - Accent3 9 3 2 2 2" xfId="24081" xr:uid="{1150EC67-434B-40D6-86E6-ED376EAD9D06}"/>
    <cellStyle name="40% - Accent3 9 3 2 2 2 2" xfId="24082" xr:uid="{25778C5A-043A-469B-98C6-9F045C33F6F5}"/>
    <cellStyle name="40% - Accent3 9 3 2 2 3" xfId="24083" xr:uid="{84D4BF90-1247-416E-80A9-FB6CDE1EF6E8}"/>
    <cellStyle name="40% - Accent3 9 3 2 3" xfId="24084" xr:uid="{65DB5A89-2541-425E-83BD-DCA8C904BC27}"/>
    <cellStyle name="40% - Accent3 9 3 2 3 2" xfId="24085" xr:uid="{E0794E80-A958-4444-833D-7D7B5E666E06}"/>
    <cellStyle name="40% - Accent3 9 3 2 4" xfId="24086" xr:uid="{7BC2BD25-2778-4150-A1AF-784C5ABECB52}"/>
    <cellStyle name="40% - Accent3 9 3 2 5" xfId="24087" xr:uid="{85D7CD3B-D289-4C78-9B7C-F995F50D4B24}"/>
    <cellStyle name="40% - Accent3 9 3 3" xfId="24088" xr:uid="{03B48E75-F667-4272-B9F9-71830FB5D679}"/>
    <cellStyle name="40% - Accent3 9 3 3 2" xfId="24089" xr:uid="{E29F5446-817D-4D18-8D15-3D51136B921F}"/>
    <cellStyle name="40% - Accent3 9 3 3 2 2" xfId="24090" xr:uid="{96D340F1-98F3-4569-ABB2-E4A5C1701BFC}"/>
    <cellStyle name="40% - Accent3 9 3 3 3" xfId="24091" xr:uid="{3895C070-278E-41EB-863B-300393AD13A2}"/>
    <cellStyle name="40% - Accent3 9 3 4" xfId="24092" xr:uid="{7522CE93-972E-4613-A57F-291D5A216EEC}"/>
    <cellStyle name="40% - Accent3 9 3 4 2" xfId="24093" xr:uid="{9E975C7D-AECA-4CC4-B564-4F510729AA99}"/>
    <cellStyle name="40% - Accent3 9 3 5" xfId="24094" xr:uid="{33C04189-6BDC-4672-A9F7-90B48E8101A4}"/>
    <cellStyle name="40% - Accent3 9 3 6" xfId="24095" xr:uid="{45889913-D6DD-42B7-AEA8-48F7ADA844BC}"/>
    <cellStyle name="40% - Accent3 9 4" xfId="24096" xr:uid="{4A3E44C8-0CD8-449C-B762-31BA74690E6B}"/>
    <cellStyle name="40% - Accent3 9 4 2" xfId="24097" xr:uid="{B76592A6-E2A2-49F1-9AA3-C0F51C738C59}"/>
    <cellStyle name="40% - Accent3 9 4 2 2" xfId="24098" xr:uid="{2B560D53-C79A-4400-A824-77BCBBF26608}"/>
    <cellStyle name="40% - Accent3 9 4 2 2 2" xfId="24099" xr:uid="{F070664B-49FF-4A6D-9D16-F12C02D1F5A0}"/>
    <cellStyle name="40% - Accent3 9 4 2 2 2 2" xfId="24100" xr:uid="{292F3E7D-5CF6-4F2F-B2E7-83F054212C6B}"/>
    <cellStyle name="40% - Accent3 9 4 2 2 3" xfId="24101" xr:uid="{1921CEAF-75D6-4398-AF06-1FDB02A1BB49}"/>
    <cellStyle name="40% - Accent3 9 4 2 3" xfId="24102" xr:uid="{123EFEE5-6F9A-4260-BCAA-64EDF167E2EB}"/>
    <cellStyle name="40% - Accent3 9 4 2 3 2" xfId="24103" xr:uid="{919BF7C4-175E-4E75-A2A7-A093CB11A3C8}"/>
    <cellStyle name="40% - Accent3 9 4 2 4" xfId="24104" xr:uid="{31865E71-6BEF-47AA-AD76-C472A1CF11A0}"/>
    <cellStyle name="40% - Accent3 9 4 3" xfId="24105" xr:uid="{AB5E36AD-3024-4EED-8D09-93903C84CB8F}"/>
    <cellStyle name="40% - Accent3 9 4 3 2" xfId="24106" xr:uid="{7143661F-F77A-4263-9C42-32A051F339D0}"/>
    <cellStyle name="40% - Accent3 9 4 3 2 2" xfId="24107" xr:uid="{7DC32AC7-E469-4C0F-929F-E3474E653EAD}"/>
    <cellStyle name="40% - Accent3 9 4 3 3" xfId="24108" xr:uid="{4B81B791-026C-4C85-81E1-6843F58A29BA}"/>
    <cellStyle name="40% - Accent3 9 4 4" xfId="24109" xr:uid="{F52505A0-42FA-43DE-9FC5-AE1AFA1CFAF1}"/>
    <cellStyle name="40% - Accent3 9 4 4 2" xfId="24110" xr:uid="{58CD5B80-B5C8-43AD-83C8-CD810F13C428}"/>
    <cellStyle name="40% - Accent3 9 4 5" xfId="24111" xr:uid="{1206134D-32DA-4AC1-BD21-0D918A947E89}"/>
    <cellStyle name="40% - Accent3 9 4 6" xfId="24112" xr:uid="{9AE42D45-F448-4DA5-887B-A0DDA90BF36D}"/>
    <cellStyle name="40% - Accent3 9 5" xfId="24113" xr:uid="{36DA8134-0330-49DC-BC5C-8DC7EE7CA539}"/>
    <cellStyle name="40% - Accent3 9 5 2" xfId="24114" xr:uid="{A627772E-54D8-4413-B131-015AEA7EF417}"/>
    <cellStyle name="40% - Accent3 9 5 2 2" xfId="24115" xr:uid="{0A529E5C-4F2E-4DE4-A86E-E20340087639}"/>
    <cellStyle name="40% - Accent3 9 5 2 2 2" xfId="24116" xr:uid="{2F4887A7-898D-432D-989A-30AF68C60B1E}"/>
    <cellStyle name="40% - Accent3 9 5 2 2 2 2" xfId="24117" xr:uid="{99A30212-68E0-4914-8B8E-83BA9D6E2100}"/>
    <cellStyle name="40% - Accent3 9 5 2 2 3" xfId="24118" xr:uid="{88ACB192-31B2-45EE-BD2C-7EF3966C3B91}"/>
    <cellStyle name="40% - Accent3 9 5 2 3" xfId="24119" xr:uid="{EF6E6DBA-8981-4DDE-B19C-517F8573697C}"/>
    <cellStyle name="40% - Accent3 9 5 2 3 2" xfId="24120" xr:uid="{28C06564-DAD4-4338-A815-52C517336764}"/>
    <cellStyle name="40% - Accent3 9 5 2 4" xfId="24121" xr:uid="{E2CC8351-39AF-40D0-84F9-762B5D5CFE38}"/>
    <cellStyle name="40% - Accent3 9 5 3" xfId="24122" xr:uid="{47A99FE6-D45F-4594-AF80-C8153A18D1C1}"/>
    <cellStyle name="40% - Accent3 9 5 3 2" xfId="24123" xr:uid="{A9610773-8953-4177-9766-9C536DB397A3}"/>
    <cellStyle name="40% - Accent3 9 5 3 2 2" xfId="24124" xr:uid="{655E7810-AF76-444A-B8E5-B2B7C3C9E9AF}"/>
    <cellStyle name="40% - Accent3 9 5 3 3" xfId="24125" xr:uid="{039B4DEF-087D-4B19-B458-536776B320E9}"/>
    <cellStyle name="40% - Accent3 9 5 4" xfId="24126" xr:uid="{E30553A8-DE45-4C89-8E32-299ADC6E2233}"/>
    <cellStyle name="40% - Accent3 9 5 4 2" xfId="24127" xr:uid="{7C19CAC8-78AB-4CE6-8B02-B3CAD9CFB322}"/>
    <cellStyle name="40% - Accent3 9 5 5" xfId="24128" xr:uid="{DD7EC051-094C-4E08-9F48-74ACF69CA3C8}"/>
    <cellStyle name="40% - Accent3 9 6" xfId="24129" xr:uid="{091B02E3-69D1-4A8C-95E0-49F7471CC409}"/>
    <cellStyle name="40% - Accent3 9 6 2" xfId="24130" xr:uid="{3317A306-1B87-4B5A-B492-F2E5CAFA2991}"/>
    <cellStyle name="40% - Accent3 9 6 2 2" xfId="24131" xr:uid="{F06DBE6D-83DB-4204-8421-E6C1DDE154FA}"/>
    <cellStyle name="40% - Accent3 9 6 2 2 2" xfId="24132" xr:uid="{7D6EA5E4-FF33-4F7D-923E-559D4CDD7F98}"/>
    <cellStyle name="40% - Accent3 9 6 2 3" xfId="24133" xr:uid="{CC9F581E-3099-45EE-891F-CD040980C9BB}"/>
    <cellStyle name="40% - Accent3 9 6 3" xfId="24134" xr:uid="{641F98DC-8D45-4A78-A0A2-ACA0E9C24510}"/>
    <cellStyle name="40% - Accent3 9 6 3 2" xfId="24135" xr:uid="{D850EFC5-D565-4622-B570-972F9AC8FEAC}"/>
    <cellStyle name="40% - Accent3 9 6 4" xfId="24136" xr:uid="{F13F5BDB-65D8-41EC-8E08-F3DA71E21D31}"/>
    <cellStyle name="40% - Accent3 9 7" xfId="24137" xr:uid="{45C7F054-6A57-414C-A434-86774E8E8A27}"/>
    <cellStyle name="40% - Accent3 9 7 2" xfId="24138" xr:uid="{0FEFB2E4-2EC6-44FA-9A7A-4A9596B222AB}"/>
    <cellStyle name="40% - Accent3 9 7 2 2" xfId="24139" xr:uid="{41A35E0E-1FD6-4603-B5E3-ECE340CBE952}"/>
    <cellStyle name="40% - Accent3 9 7 3" xfId="24140" xr:uid="{05D5FA5E-8A3C-43EA-B380-9421DFE368BD}"/>
    <cellStyle name="40% - Accent3 9 8" xfId="24141" xr:uid="{C3D9F173-D579-4461-A72F-D19DFDBD31D0}"/>
    <cellStyle name="40% - Accent3 9 8 2" xfId="24142" xr:uid="{B52FF08E-6E1D-4BB7-ACED-83DFE3EEAF01}"/>
    <cellStyle name="40% - Accent3 9 9" xfId="24143" xr:uid="{FE88C997-3760-4459-819D-659C2A2F72A0}"/>
    <cellStyle name="40% - Accent4" xfId="105" builtinId="43" hidden="1"/>
    <cellStyle name="40% - Accent4 10" xfId="24144" xr:uid="{AAA3D108-C4B4-458F-8F48-B357806C4F16}"/>
    <cellStyle name="40% - Accent4 10 2" xfId="24145" xr:uid="{78FFA53B-D3AA-4EA7-987B-5E8BE612A635}"/>
    <cellStyle name="40% - Accent4 11" xfId="24146" xr:uid="{D23A206F-3449-49F1-9DE3-911C26943D37}"/>
    <cellStyle name="40% - Accent4 11 2" xfId="24147" xr:uid="{C00235AE-CDBB-4954-AD45-A9BEA32BA8B3}"/>
    <cellStyle name="40% - Accent4 12" xfId="24148" xr:uid="{5BFDA7C9-04D5-470D-B562-24AF2887E1D3}"/>
    <cellStyle name="40% - Accent4 12 2" xfId="24149" xr:uid="{4BA454B6-6841-4D7C-8111-DB5D68C07A2C}"/>
    <cellStyle name="40% - Accent4 13" xfId="24150" xr:uid="{E7791647-047C-45BD-A404-B2E4F2000E24}"/>
    <cellStyle name="40% - Accent4 2" xfId="24151" xr:uid="{968CB1CD-F4DE-4740-A885-4A9E92E67154}"/>
    <cellStyle name="40% - Accent4 2 10" xfId="24152" xr:uid="{B3233D2D-FAE6-411C-B17D-3AA129F6505D}"/>
    <cellStyle name="40% - Accent4 2 11" xfId="24153" xr:uid="{8A8C3A3F-A7A2-4511-8C51-84CA2F8C9A52}"/>
    <cellStyle name="40% - Accent4 2 11 2" xfId="24154" xr:uid="{8E161B24-AF05-4884-ACEB-C5089A895890}"/>
    <cellStyle name="40% - Accent4 2 11 2 2" xfId="24155" xr:uid="{0554EA3E-00AE-4A8E-8B7B-1181016003AB}"/>
    <cellStyle name="40% - Accent4 2 11 2 2 2" xfId="24156" xr:uid="{21C63DFA-1E63-4453-9FB3-C8CE9C251573}"/>
    <cellStyle name="40% - Accent4 2 11 2 3" xfId="24157" xr:uid="{4A49D89E-A820-486E-AC1C-F5E9F4C4F88F}"/>
    <cellStyle name="40% - Accent4 2 11 3" xfId="24158" xr:uid="{B2C77ABA-0EE6-4A10-BDB8-F60BC8875B9B}"/>
    <cellStyle name="40% - Accent4 2 11 3 2" xfId="24159" xr:uid="{8F24BCBF-F424-4EEC-9F19-E20BF545863B}"/>
    <cellStyle name="40% - Accent4 2 11 4" xfId="24160" xr:uid="{CA9FF930-014C-462D-AFF5-4D7C11C9DAEE}"/>
    <cellStyle name="40% - Accent4 2 12" xfId="24161" xr:uid="{3A60A25C-7F70-40D1-90C9-474ADD0C3E34}"/>
    <cellStyle name="40% - Accent4 2 12 2" xfId="24162" xr:uid="{CA2CD48D-B54A-4831-BED6-1F1475E7BE9C}"/>
    <cellStyle name="40% - Accent4 2 12 2 2" xfId="24163" xr:uid="{2DDE23F4-C7B8-411C-BDA2-357F35AEF829}"/>
    <cellStyle name="40% - Accent4 2 12 3" xfId="24164" xr:uid="{CFE65996-E8F8-4B37-A47A-C82A0E803D05}"/>
    <cellStyle name="40% - Accent4 2 13" xfId="24165" xr:uid="{3B50A694-FE93-4B98-ADDF-359EB4C9E493}"/>
    <cellStyle name="40% - Accent4 2 13 2" xfId="24166" xr:uid="{3A955B53-6189-4A64-A17F-00A2656FC44E}"/>
    <cellStyle name="40% - Accent4 2 14" xfId="24167" xr:uid="{FAD14FD3-BA4C-4D79-A4D9-A72A794B0435}"/>
    <cellStyle name="40% - Accent4 2 2" xfId="24168" xr:uid="{3CC903C2-9540-4431-BA48-67B7C2B943B4}"/>
    <cellStyle name="40% - Accent4 2 2 2" xfId="24169" xr:uid="{91852AB6-0998-481B-B961-085DF763483B}"/>
    <cellStyle name="40% - Accent4 2 2 2 2" xfId="24170" xr:uid="{F34ED984-1CAF-4C1F-8734-FA88CC6EEC72}"/>
    <cellStyle name="40% - Accent4 2 2 2 2 2" xfId="24171" xr:uid="{B963B74A-479D-46D2-BC45-2DEC48AD4A40}"/>
    <cellStyle name="40% - Accent4 2 2 2 2 3" xfId="24172" xr:uid="{664752FF-DA9C-4D6B-A3DA-E4D7FC0ED544}"/>
    <cellStyle name="40% - Accent4 2 2 2 2 3 2" xfId="24173" xr:uid="{5A01F53E-4EE9-47BE-80AB-96E2C27FEE5E}"/>
    <cellStyle name="40% - Accent4 2 2 2 2 3 2 2" xfId="24174" xr:uid="{47341475-5A11-4970-A636-36B0402ED121}"/>
    <cellStyle name="40% - Accent4 2 2 2 2 3 2 2 2" xfId="24175" xr:uid="{E19C95D1-6011-451B-AB99-D3DE45F780ED}"/>
    <cellStyle name="40% - Accent4 2 2 2 2 3 2 3" xfId="24176" xr:uid="{8ADA9025-B3B4-4E73-8056-C04ABF414B40}"/>
    <cellStyle name="40% - Accent4 2 2 2 2 3 3" xfId="24177" xr:uid="{02C8B300-10B3-43B3-9B99-C152FCC536A0}"/>
    <cellStyle name="40% - Accent4 2 2 2 2 3 3 2" xfId="24178" xr:uid="{4694E8CB-FE0C-4C64-93B6-47453BE019E7}"/>
    <cellStyle name="40% - Accent4 2 2 2 2 3 4" xfId="24179" xr:uid="{E9DCEF36-314C-4A3F-BF42-AD6E7ACAA001}"/>
    <cellStyle name="40% - Accent4 2 2 2 2 4" xfId="24180" xr:uid="{48B3C80D-A3BF-403E-A0FE-AE6B55139E56}"/>
    <cellStyle name="40% - Accent4 2 2 2 2 4 2" xfId="24181" xr:uid="{C0F9D396-FE9C-484A-8609-9563E3B40B87}"/>
    <cellStyle name="40% - Accent4 2 2 2 2 4 2 2" xfId="24182" xr:uid="{35AD2672-3CCB-4E4E-BB18-E6ACBD0B45C6}"/>
    <cellStyle name="40% - Accent4 2 2 2 2 4 3" xfId="24183" xr:uid="{C571E568-774E-4685-94C3-C1D9935ECBAA}"/>
    <cellStyle name="40% - Accent4 2 2 2 2 5" xfId="24184" xr:uid="{5219B768-F5CF-46D1-8E26-BFA3F747781D}"/>
    <cellStyle name="40% - Accent4 2 2 2 2 5 2" xfId="24185" xr:uid="{04A6DBFB-A72A-4BD8-84DF-814A94CC5B61}"/>
    <cellStyle name="40% - Accent4 2 2 2 2 6" xfId="24186" xr:uid="{28BD150F-7760-49EB-923E-68DF85F6FF22}"/>
    <cellStyle name="40% - Accent4 2 2 2 3" xfId="24187" xr:uid="{A98A6E72-34C9-4224-A66E-8E637860F89C}"/>
    <cellStyle name="40% - Accent4 2 2 2 3 2" xfId="24188" xr:uid="{E7BEED2F-A293-49F0-95C5-CE9DDC2B76F2}"/>
    <cellStyle name="40% - Accent4 2 2 2 3 2 2" xfId="24189" xr:uid="{9119E5F6-841C-4292-9632-AA92CEF0722B}"/>
    <cellStyle name="40% - Accent4 2 2 2 3 2 2 2" xfId="24190" xr:uid="{5FF793CA-D922-4F65-A2B1-F1AB751CC08B}"/>
    <cellStyle name="40% - Accent4 2 2 2 3 2 2 2 2" xfId="24191" xr:uid="{3A9A4549-D006-4BBD-8C52-72095B0859E9}"/>
    <cellStyle name="40% - Accent4 2 2 2 3 2 2 3" xfId="24192" xr:uid="{98099D8E-3FBD-4130-A899-8E033CE3EC1B}"/>
    <cellStyle name="40% - Accent4 2 2 2 3 2 3" xfId="24193" xr:uid="{F6C80966-D0DD-4FF0-8E82-CEDC41FAE54B}"/>
    <cellStyle name="40% - Accent4 2 2 2 3 2 3 2" xfId="24194" xr:uid="{6D4A2097-7A1A-41D0-B315-545731729303}"/>
    <cellStyle name="40% - Accent4 2 2 2 3 2 4" xfId="24195" xr:uid="{826823A2-8425-4542-AC39-E2C0E3A028C8}"/>
    <cellStyle name="40% - Accent4 2 2 2 3 3" xfId="24196" xr:uid="{03B3AF7E-86C3-4A27-BD2B-3250A6A42BEA}"/>
    <cellStyle name="40% - Accent4 2 2 2 3 3 2" xfId="24197" xr:uid="{9BD59AB4-0BDB-4F80-A722-2A12569D7794}"/>
    <cellStyle name="40% - Accent4 2 2 2 3 3 2 2" xfId="24198" xr:uid="{D552EBA6-CAE8-44BD-919D-625B0271EF36}"/>
    <cellStyle name="40% - Accent4 2 2 2 3 3 3" xfId="24199" xr:uid="{757EDEA6-BF19-44C9-8DB5-F8ABB51153FC}"/>
    <cellStyle name="40% - Accent4 2 2 2 3 4" xfId="24200" xr:uid="{5A39D9E4-0CF2-4EF0-A80F-81F81C46403F}"/>
    <cellStyle name="40% - Accent4 2 2 2 3 4 2" xfId="24201" xr:uid="{B477B733-59B8-4706-A1EF-B0D86810ACBF}"/>
    <cellStyle name="40% - Accent4 2 2 2 3 5" xfId="24202" xr:uid="{2DB4DA70-2062-41E5-8BE9-8A758A503148}"/>
    <cellStyle name="40% - Accent4 2 2 2 4" xfId="24203" xr:uid="{2B2B9D48-E28D-44FB-90AD-4AD643B8B763}"/>
    <cellStyle name="40% - Accent4 2 2 2 4 2" xfId="24204" xr:uid="{14009BA8-D029-4CDE-84F9-C618C1B1FF68}"/>
    <cellStyle name="40% - Accent4 2 2 2 4 2 2" xfId="24205" xr:uid="{A8C626DD-0E27-4ACA-B67D-1EDCD8C4EC63}"/>
    <cellStyle name="40% - Accent4 2 2 2 4 2 2 2" xfId="24206" xr:uid="{5CD32967-3FF8-44BE-9B7D-054671B131B7}"/>
    <cellStyle name="40% - Accent4 2 2 2 4 2 2 2 2" xfId="24207" xr:uid="{C01E9C2B-3687-40DB-A273-FA6704567EE0}"/>
    <cellStyle name="40% - Accent4 2 2 2 4 2 2 3" xfId="24208" xr:uid="{DF49B473-6683-48B1-9C4C-3FB4A28D1EBA}"/>
    <cellStyle name="40% - Accent4 2 2 2 4 2 3" xfId="24209" xr:uid="{9643CEA6-2F5B-43CA-B493-07C8983208EE}"/>
    <cellStyle name="40% - Accent4 2 2 2 4 2 3 2" xfId="24210" xr:uid="{CB810B14-3BA7-49DB-A9FD-8A67BD2AE5DC}"/>
    <cellStyle name="40% - Accent4 2 2 2 4 2 4" xfId="24211" xr:uid="{9411C2EA-FE46-4AC2-9551-9ADFB20FCD19}"/>
    <cellStyle name="40% - Accent4 2 2 2 4 3" xfId="24212" xr:uid="{E2E7F927-42DC-4A71-BA8B-CC8C91617626}"/>
    <cellStyle name="40% - Accent4 2 2 2 4 3 2" xfId="24213" xr:uid="{AB7A9E6F-5599-4484-9ABD-D15D0F447A4F}"/>
    <cellStyle name="40% - Accent4 2 2 2 4 3 2 2" xfId="24214" xr:uid="{3E7FF071-6580-4111-8FFD-B6B7FF74AEF6}"/>
    <cellStyle name="40% - Accent4 2 2 2 4 3 3" xfId="24215" xr:uid="{A12ABF43-BF3C-4FD0-8FC3-AFB1056CAE2D}"/>
    <cellStyle name="40% - Accent4 2 2 2 4 4" xfId="24216" xr:uid="{5B8A36E9-15DF-4B3E-95EA-25B45F33A291}"/>
    <cellStyle name="40% - Accent4 2 2 2 4 4 2" xfId="24217" xr:uid="{5484DFCE-8778-47AA-968A-58E1BCD19133}"/>
    <cellStyle name="40% - Accent4 2 2 2 4 5" xfId="24218" xr:uid="{A527BC8B-1FFB-49E8-8EE6-F5F81D112978}"/>
    <cellStyle name="40% - Accent4 2 2 2_Sheet1" xfId="24219" xr:uid="{6CB5111C-5557-4F55-81C6-EC01FBE7EE29}"/>
    <cellStyle name="40% - Accent4 2 2 3" xfId="24220" xr:uid="{E20E9BF4-4052-43A0-92EE-A1F069DB5177}"/>
    <cellStyle name="40% - Accent4 2 2 3 2" xfId="24221" xr:uid="{4C14890A-8E90-46F7-BB77-D6BEC14B2294}"/>
    <cellStyle name="40% - Accent4 2 2 3 2 2" xfId="24222" xr:uid="{E8B287FB-DAD8-4D2E-BA46-C58DF3689E84}"/>
    <cellStyle name="40% - Accent4 2 2 3 2 2 2" xfId="24223" xr:uid="{26100361-CA1A-45BF-887C-178806BA4BF7}"/>
    <cellStyle name="40% - Accent4 2 2 3 2 2 2 2" xfId="24224" xr:uid="{D0C0D77B-CF44-4CA9-9C26-17864F758AC5}"/>
    <cellStyle name="40% - Accent4 2 2 3 2 2 3" xfId="24225" xr:uid="{3A184962-35AD-49FF-A516-723EA10B0516}"/>
    <cellStyle name="40% - Accent4 2 2 3 2 3" xfId="24226" xr:uid="{A5C4C7E5-BD32-46B1-BA72-35C0796BF538}"/>
    <cellStyle name="40% - Accent4 2 2 3 2 3 2" xfId="24227" xr:uid="{28F02359-EFCE-4BB4-B8BC-436403957242}"/>
    <cellStyle name="40% - Accent4 2 2 3 2 4" xfId="24228" xr:uid="{C3E07AE6-1076-4EF1-A22D-8E9AD3736A14}"/>
    <cellStyle name="40% - Accent4 2 2 3 3" xfId="24229" xr:uid="{3C7AB577-3777-4227-B5FC-A3A543DA19F7}"/>
    <cellStyle name="40% - Accent4 2 2 3 3 2" xfId="24230" xr:uid="{7E950B0E-1D23-44C1-940F-02C58B8634DD}"/>
    <cellStyle name="40% - Accent4 2 2 3 3 2 2" xfId="24231" xr:uid="{2BA56307-007E-46F1-B3F1-3F931FA23879}"/>
    <cellStyle name="40% - Accent4 2 2 3 3 3" xfId="24232" xr:uid="{29D5925E-1C10-4E41-96E9-AF25B5C88E4E}"/>
    <cellStyle name="40% - Accent4 2 2 3 4" xfId="24233" xr:uid="{CCEDD03C-0FE7-45C5-98C3-09D37D3488FE}"/>
    <cellStyle name="40% - Accent4 2 2 3 4 2" xfId="24234" xr:uid="{E345AD84-3ADB-42F9-9F31-71837C26BA93}"/>
    <cellStyle name="40% - Accent4 2 2 3 5" xfId="24235" xr:uid="{2ABDDC16-CAD9-4886-BB24-6ECC23B8F9CF}"/>
    <cellStyle name="40% - Accent4 2 2 4" xfId="24236" xr:uid="{3208123F-601E-4E5C-B7E4-3CBB1F60C426}"/>
    <cellStyle name="40% - Accent4 2 2 4 2" xfId="24237" xr:uid="{EE6FFC57-2520-4A22-8800-B0FD05726711}"/>
    <cellStyle name="40% - Accent4 2 2 4 2 2" xfId="24238" xr:uid="{69210918-20CA-4230-9BC5-14E769FAFD3A}"/>
    <cellStyle name="40% - Accent4 2 2 4 2 2 2" xfId="24239" xr:uid="{37DEEB8E-2215-4191-9CC6-BF2F6814DE00}"/>
    <cellStyle name="40% - Accent4 2 2 4 2 3" xfId="24240" xr:uid="{E4CF43E5-DAD5-44F7-A32E-DCE716615019}"/>
    <cellStyle name="40% - Accent4 2 2 4 3" xfId="24241" xr:uid="{B55F6661-FF37-43BD-8670-91784250076B}"/>
    <cellStyle name="40% - Accent4 2 2 4 3 2" xfId="24242" xr:uid="{E21B7F01-F5B7-4A6B-8E37-7984749F2ABE}"/>
    <cellStyle name="40% - Accent4 2 2 4 4" xfId="24243" xr:uid="{767561E3-DD29-4087-B8CA-5B221E614EAD}"/>
    <cellStyle name="40% - Accent4 2 2 5" xfId="24244" xr:uid="{7A992313-02FF-40C4-8080-B281D144A170}"/>
    <cellStyle name="40% - Accent4 2 2 5 2" xfId="24245" xr:uid="{E927C1AC-4E47-4D9F-95DD-00F90D557080}"/>
    <cellStyle name="40% - Accent4 2 2 5 2 2" xfId="24246" xr:uid="{3CEF7258-3B76-42D3-80E6-3F7DFB43ADB0}"/>
    <cellStyle name="40% - Accent4 2 2 5 3" xfId="24247" xr:uid="{36A58C5D-1CE2-47C5-8198-20DCCA614EA4}"/>
    <cellStyle name="40% - Accent4 2 2 6" xfId="24248" xr:uid="{5262527B-697C-4972-99E0-EA5E413D54BC}"/>
    <cellStyle name="40% - Accent4 2 2 6 2" xfId="24249" xr:uid="{640E71E9-8010-40A5-B955-0DF38C5DCEA5}"/>
    <cellStyle name="40% - Accent4 2 2 7" xfId="24250" xr:uid="{D3D107C2-D97C-429E-BCE8-0D64CC1270A3}"/>
    <cellStyle name="40% - Accent4 2 2_Asset Register (new)" xfId="24251" xr:uid="{983BC7A8-2FD3-4C36-9CB4-807A295E6579}"/>
    <cellStyle name="40% - Accent4 2 3" xfId="24252" xr:uid="{B221BF88-41B7-4142-9282-8DC43AB47CB3}"/>
    <cellStyle name="40% - Accent4 2 3 2" xfId="24253" xr:uid="{F056860E-A3B8-4702-9AC3-FD65DE496F61}"/>
    <cellStyle name="40% - Accent4 2 3 2 2" xfId="24254" xr:uid="{7022CC03-A47B-4EF6-8C6B-9C5F03DDC3BE}"/>
    <cellStyle name="40% - Accent4 2 3 2 2 2" xfId="24255" xr:uid="{1FE39D8F-DB5E-4465-911C-BE2995AD86B8}"/>
    <cellStyle name="40% - Accent4 2 3 2 2 2 2" xfId="24256" xr:uid="{6D0EE7C3-41DB-47FD-B52C-19391930A897}"/>
    <cellStyle name="40% - Accent4 2 3 2 2 3" xfId="24257" xr:uid="{27C004DC-6A7B-4B1C-80B5-B1EC7B3D888C}"/>
    <cellStyle name="40% - Accent4 2 3 2 3" xfId="24258" xr:uid="{3CE71E25-BB03-4709-87AA-40568D49D344}"/>
    <cellStyle name="40% - Accent4 2 3 2 3 2" xfId="24259" xr:uid="{93EFE3F6-C67A-4710-919F-63BB7323A75B}"/>
    <cellStyle name="40% - Accent4 2 3 2 3 2 2" xfId="24260" xr:uid="{530BA67B-D9AC-4451-843D-096824B04E41}"/>
    <cellStyle name="40% - Accent4 2 3 2 3 2 2 2" xfId="24261" xr:uid="{58807F92-C3BB-4FDD-B731-DF1C8DA0661A}"/>
    <cellStyle name="40% - Accent4 2 3 2 3 2 3" xfId="24262" xr:uid="{A37CF521-F593-4568-A770-C2ABFD7D411C}"/>
    <cellStyle name="40% - Accent4 2 3 2 3 3" xfId="24263" xr:uid="{034A5286-813D-4FF4-BF9D-AD0C2ADABCB1}"/>
    <cellStyle name="40% - Accent4 2 3 2 3 3 2" xfId="24264" xr:uid="{6E5B4D72-775A-48B5-BDC1-26DC925AD584}"/>
    <cellStyle name="40% - Accent4 2 3 2 3 4" xfId="24265" xr:uid="{EE000CE5-0963-4A4F-999E-760CF31BED33}"/>
    <cellStyle name="40% - Accent4 2 3 2 4" xfId="24266" xr:uid="{20EF7B52-AFFA-402D-80F7-4A64115BD401}"/>
    <cellStyle name="40% - Accent4 2 3 2 4 2" xfId="24267" xr:uid="{94CEC878-B447-4EC2-A95B-568AF63187C1}"/>
    <cellStyle name="40% - Accent4 2 3 2 4 2 2" xfId="24268" xr:uid="{6395D548-D3ED-48A3-9A42-6EB9C91CBDB3}"/>
    <cellStyle name="40% - Accent4 2 3 2 4 3" xfId="24269" xr:uid="{16A1D494-96EA-4263-B783-9A7582C54F1D}"/>
    <cellStyle name="40% - Accent4 2 3 2 5" xfId="24270" xr:uid="{E5ED126D-A4AE-4D2C-8318-A7F23D45EF45}"/>
    <cellStyle name="40% - Accent4 2 3 2 5 2" xfId="24271" xr:uid="{F1EEE257-8973-4DA3-A343-9C7CCDE16457}"/>
    <cellStyle name="40% - Accent4 2 3 2 6" xfId="24272" xr:uid="{44BE6EE1-73CB-48D7-8238-EC29EC7BE1AC}"/>
    <cellStyle name="40% - Accent4 2 3 2 6 2" xfId="24273" xr:uid="{42457FAF-DCF4-405F-ACE8-FF18DB9EE960}"/>
    <cellStyle name="40% - Accent4 2 3 2 7" xfId="24274" xr:uid="{28381C85-6C16-44CE-94D1-0ECE29F1BFA9}"/>
    <cellStyle name="40% - Accent4 2 3 2 8" xfId="24275" xr:uid="{54476DDE-6699-4857-B66E-184E84F6E9B7}"/>
    <cellStyle name="40% - Accent4 2 3 3" xfId="24276" xr:uid="{8A632CFB-B623-42B2-8735-8D256AC44ACD}"/>
    <cellStyle name="40% - Accent4 2 3 3 2" xfId="24277" xr:uid="{14DC478B-EF08-410B-8B73-8483AA431924}"/>
    <cellStyle name="40% - Accent4 2 3 3 2 2" xfId="24278" xr:uid="{18AAAB5F-5E14-444D-A2DF-E8A1EA985779}"/>
    <cellStyle name="40% - Accent4 2 3 3 2 2 2" xfId="24279" xr:uid="{CC4B6929-E637-489F-B9FD-C954136EF8D0}"/>
    <cellStyle name="40% - Accent4 2 3 3 2 2 2 2" xfId="24280" xr:uid="{87D1D7E7-E6AD-4D78-A08E-1C54DF364224}"/>
    <cellStyle name="40% - Accent4 2 3 3 2 2 3" xfId="24281" xr:uid="{880D091D-A3AC-423C-9543-0D9167E858AC}"/>
    <cellStyle name="40% - Accent4 2 3 3 2 3" xfId="24282" xr:uid="{3B1419E2-9D8A-4B91-8B03-4583CDEFF724}"/>
    <cellStyle name="40% - Accent4 2 3 3 2 3 2" xfId="24283" xr:uid="{E39A1CD0-0F3C-4556-B69B-CFC65A4479E4}"/>
    <cellStyle name="40% - Accent4 2 3 3 2 4" xfId="24284" xr:uid="{13F49200-3595-4225-B8F2-DE3830D511F7}"/>
    <cellStyle name="40% - Accent4 2 3 3 3" xfId="24285" xr:uid="{D1F7B80C-E34E-4170-A30A-6846F97CCD14}"/>
    <cellStyle name="40% - Accent4 2 3 3 3 2" xfId="24286" xr:uid="{6760CC52-180E-4822-89AD-5FE2264F4038}"/>
    <cellStyle name="40% - Accent4 2 3 3 3 2 2" xfId="24287" xr:uid="{62E83B98-5090-4A1B-B4B0-EADB4604156C}"/>
    <cellStyle name="40% - Accent4 2 3 3 3 3" xfId="24288" xr:uid="{16E15385-9B5E-4C0A-A0C7-2FC43CE5456A}"/>
    <cellStyle name="40% - Accent4 2 3 3 4" xfId="24289" xr:uid="{983850B5-9F10-4297-B9F5-8BF3EBFA0047}"/>
    <cellStyle name="40% - Accent4 2 3 3 4 2" xfId="24290" xr:uid="{2A8995BF-06B9-4C6A-BB5F-3B0332A507C7}"/>
    <cellStyle name="40% - Accent4 2 3 3 5" xfId="24291" xr:uid="{8CC3350C-027D-4642-AD5E-F473339C6282}"/>
    <cellStyle name="40% - Accent4 2 3 3 5 2" xfId="24292" xr:uid="{B80DD2BC-0945-4D3B-BD96-EAB998128F60}"/>
    <cellStyle name="40% - Accent4 2 3 3 6" xfId="24293" xr:uid="{CE929B57-832F-4227-9785-8E18A70E14D9}"/>
    <cellStyle name="40% - Accent4 2 3 3 7" xfId="24294" xr:uid="{AB76A4A1-91FB-402C-A8FE-389C3AD8CD7F}"/>
    <cellStyle name="40% - Accent4 2 3 4" xfId="24295" xr:uid="{88E98D5F-43D5-4A6C-A80A-28C562521989}"/>
    <cellStyle name="40% - Accent4 2 3 4 2" xfId="24296" xr:uid="{42A03892-16A3-4D23-9C07-6A69134CB65B}"/>
    <cellStyle name="40% - Accent4 2 3 4 2 2" xfId="24297" xr:uid="{4A6EF0C4-A807-4C69-A497-60A9BD2317BC}"/>
    <cellStyle name="40% - Accent4 2 3 4 2 2 2" xfId="24298" xr:uid="{CE486558-3E25-46FF-9AE1-8BBBFE74F660}"/>
    <cellStyle name="40% - Accent4 2 3 4 2 2 2 2" xfId="24299" xr:uid="{974FA4D7-3D10-4482-9B9B-AA4882465A1D}"/>
    <cellStyle name="40% - Accent4 2 3 4 2 2 3" xfId="24300" xr:uid="{E3DB5799-E331-4D3A-8606-DC2021CB40FF}"/>
    <cellStyle name="40% - Accent4 2 3 4 2 3" xfId="24301" xr:uid="{FD2652A9-A146-43BD-9B02-DBA6613797E9}"/>
    <cellStyle name="40% - Accent4 2 3 4 2 3 2" xfId="24302" xr:uid="{CC111506-4CEB-4CFA-A04B-290929B2201E}"/>
    <cellStyle name="40% - Accent4 2 3 4 2 4" xfId="24303" xr:uid="{DDFD20F6-6D3A-4E24-8200-A43F84B58521}"/>
    <cellStyle name="40% - Accent4 2 3 4 3" xfId="24304" xr:uid="{7C67B070-1B9A-4FDC-A4AA-1880DCAF924B}"/>
    <cellStyle name="40% - Accent4 2 3 4 3 2" xfId="24305" xr:uid="{760A75DF-CC94-43D7-8D8A-B50C503979C8}"/>
    <cellStyle name="40% - Accent4 2 3 4 3 2 2" xfId="24306" xr:uid="{79C4DE16-3ACB-4CA4-A1F9-5EE2B8092754}"/>
    <cellStyle name="40% - Accent4 2 3 4 3 3" xfId="24307" xr:uid="{D4090111-447B-4315-8708-7DCF1C65AB3A}"/>
    <cellStyle name="40% - Accent4 2 3 4 4" xfId="24308" xr:uid="{CE68C9C8-2487-41E4-B3F3-816C117AC557}"/>
    <cellStyle name="40% - Accent4 2 3 4 4 2" xfId="24309" xr:uid="{F1CDCBBE-ED53-416A-BAB3-6F9218342551}"/>
    <cellStyle name="40% - Accent4 2 3 4 5" xfId="24310" xr:uid="{EED586B7-B6B0-4BB2-81F8-8B78D17D4263}"/>
    <cellStyle name="40% - Accent4 2 3 5" xfId="24311" xr:uid="{0EC31BF5-063A-4982-A048-739803FF78AD}"/>
    <cellStyle name="40% - Accent4 2 3 5 2" xfId="24312" xr:uid="{D5EB9C1A-F983-40BA-8DF0-C2FFF52FE361}"/>
    <cellStyle name="40% - Accent4 2 3 6" xfId="24313" xr:uid="{DAB541F6-13A3-4BA3-B1CD-BDA141E5A8A6}"/>
    <cellStyle name="40% - Accent4 2 3_Sheet1" xfId="24314" xr:uid="{A4894938-8984-4D96-8FDF-B033F4B51530}"/>
    <cellStyle name="40% - Accent4 2 4" xfId="24315" xr:uid="{217D5863-CB93-4526-91D4-A9995D77A7F1}"/>
    <cellStyle name="40% - Accent4 2 4 2" xfId="24316" xr:uid="{82A53738-83B4-4636-B2BF-D1C9BFF61145}"/>
    <cellStyle name="40% - Accent4 2 4 2 2" xfId="24317" xr:uid="{343AE9D2-B221-4499-92F7-863546446058}"/>
    <cellStyle name="40% - Accent4 2 4 2 2 2" xfId="24318" xr:uid="{26C94671-B3EC-46A0-957D-66F33726FDB1}"/>
    <cellStyle name="40% - Accent4 2 4 2 2 3" xfId="24319" xr:uid="{F65E130F-C235-4097-B42F-6C3C47392E45}"/>
    <cellStyle name="40% - Accent4 2 4 2 3" xfId="24320" xr:uid="{634883C6-7539-4364-BD5E-4DC90E04D3A6}"/>
    <cellStyle name="40% - Accent4 2 4 2 4" xfId="24321" xr:uid="{6F1873DA-10B0-4168-BA22-965F95968A0B}"/>
    <cellStyle name="40% - Accent4 2 4 3" xfId="24322" xr:uid="{71D12F5F-8C12-4E1B-85E9-72B14D542E60}"/>
    <cellStyle name="40% - Accent4 2 4 3 2" xfId="24323" xr:uid="{40FA19CD-2F96-44EB-9278-1D65BACC6156}"/>
    <cellStyle name="40% - Accent4 2 4 3 3" xfId="24324" xr:uid="{D5281353-1F6A-4AA3-B51A-5384E4AB4365}"/>
    <cellStyle name="40% - Accent4 2 4 4" xfId="24325" xr:uid="{C8A72B75-0B3A-4846-BE60-72586259BE5B}"/>
    <cellStyle name="40% - Accent4 2 4 4 2" xfId="24326" xr:uid="{8D5C8CF4-A666-4EB8-AF37-18306056A22D}"/>
    <cellStyle name="40% - Accent4 2 4 5" xfId="24327" xr:uid="{D42A3D5C-3387-4A0C-A032-308EBD413CF8}"/>
    <cellStyle name="40% - Accent4 2 5" xfId="24328" xr:uid="{209093A8-C13A-41FD-A6AB-E323F7A19C35}"/>
    <cellStyle name="40% - Accent4 2 5 2" xfId="24329" xr:uid="{296D7BB7-B47D-445D-B4DA-B5CF538B91F5}"/>
    <cellStyle name="40% - Accent4 2 6" xfId="24330" xr:uid="{7B0FF85F-D586-4CBF-92A3-EF1C212CBF35}"/>
    <cellStyle name="40% - Accent4 2 7" xfId="24331" xr:uid="{EE96D393-274E-4BB6-BA2F-8B634875D58B}"/>
    <cellStyle name="40% - Accent4 2 8" xfId="24332" xr:uid="{36B06AA7-6F3B-4463-94F4-6389C5DBF2AE}"/>
    <cellStyle name="40% - Accent4 2 9" xfId="24333" xr:uid="{9D600073-A200-4B03-B6AE-13089D6962C3}"/>
    <cellStyle name="40% - Accent4 2 9 2" xfId="24334" xr:uid="{02DC5645-4A17-4943-B83E-066E3079043D}"/>
    <cellStyle name="40% - Accent4 2 9 2 2" xfId="24335" xr:uid="{3C5261ED-5F92-487E-8906-E17E1DF7BCBE}"/>
    <cellStyle name="40% - Accent4 2 9 2 2 2" xfId="24336" xr:uid="{FABD63B3-91C1-4325-AAF4-4E129021145E}"/>
    <cellStyle name="40% - Accent4 2 9 2 2 2 2" xfId="24337" xr:uid="{028FABCE-0E2C-4B04-9DC8-333206C53CF3}"/>
    <cellStyle name="40% - Accent4 2 9 2 2 3" xfId="24338" xr:uid="{7BFF329F-3F7A-4617-BE07-272D324563A9}"/>
    <cellStyle name="40% - Accent4 2 9 2 3" xfId="24339" xr:uid="{FF3E5C14-D431-4FC2-9829-4E8A102F8BC9}"/>
    <cellStyle name="40% - Accent4 2 9 2 3 2" xfId="24340" xr:uid="{2A4A7917-D8BB-4609-9A55-057D0F0EB95A}"/>
    <cellStyle name="40% - Accent4 2 9 2 4" xfId="24341" xr:uid="{A759B6D5-4DBC-46F6-B122-CF7B74F94C17}"/>
    <cellStyle name="40% - Accent4 2 9 3" xfId="24342" xr:uid="{5CD5286B-8FB4-4117-88E7-FDF6E32B83B1}"/>
    <cellStyle name="40% - Accent4 2 9 3 2" xfId="24343" xr:uid="{26259EC9-0091-4CDB-B9A0-6045C1A39BA0}"/>
    <cellStyle name="40% - Accent4 2 9 3 2 2" xfId="24344" xr:uid="{1D67F4FB-0BE8-4800-8EDB-22BFD6C200EA}"/>
    <cellStyle name="40% - Accent4 2 9 3 3" xfId="24345" xr:uid="{EF80BFF7-2077-4050-8326-CCB29EC7D881}"/>
    <cellStyle name="40% - Accent4 2 9 4" xfId="24346" xr:uid="{CE8B2BCA-605D-41AA-99CA-F8324DD52A66}"/>
    <cellStyle name="40% - Accent4 2 9 4 2" xfId="24347" xr:uid="{E0213A54-B85F-4B93-BC8A-A8010F270F28}"/>
    <cellStyle name="40% - Accent4 2 9 5" xfId="24348" xr:uid="{127F6CD5-91C5-481E-8760-7DBF891B303E}"/>
    <cellStyle name="40% - Accent4 2_Asset Register (new)" xfId="24349" xr:uid="{3E0A3142-8E41-46B1-8280-A1E726A3D59A}"/>
    <cellStyle name="40% - Accent4 3" xfId="24350" xr:uid="{B3F52F06-2977-4DEC-A485-0EE4907513F2}"/>
    <cellStyle name="40% - Accent4 3 10" xfId="24351" xr:uid="{5AB279AD-2AC7-45C8-B98A-19086A657F90}"/>
    <cellStyle name="40% - Accent4 3 10 2" xfId="24352" xr:uid="{15C6AD30-5959-47FE-99B7-4367F90B0069}"/>
    <cellStyle name="40% - Accent4 3 10 2 2" xfId="24353" xr:uid="{2680FA88-8BB8-4324-864B-E534D47150D8}"/>
    <cellStyle name="40% - Accent4 3 10 2 2 2" xfId="24354" xr:uid="{B634B447-5EC9-4B1A-8608-6F6A8AB710A5}"/>
    <cellStyle name="40% - Accent4 3 10 2 2 2 2" xfId="24355" xr:uid="{9CE386CF-069E-4A46-B0BB-DBE2E2F5EBD2}"/>
    <cellStyle name="40% - Accent4 3 10 2 2 3" xfId="24356" xr:uid="{B865AD29-356A-4053-A657-F99DE6B67D94}"/>
    <cellStyle name="40% - Accent4 3 10 2 3" xfId="24357" xr:uid="{7B112459-72EA-48F2-9A18-B351FF8A8802}"/>
    <cellStyle name="40% - Accent4 3 10 2 3 2" xfId="24358" xr:uid="{B0918E26-6158-4EAE-9D62-A24F142A0919}"/>
    <cellStyle name="40% - Accent4 3 10 2 4" xfId="24359" xr:uid="{71954393-2964-43B0-B1B4-85152CE9B0EF}"/>
    <cellStyle name="40% - Accent4 3 10 3" xfId="24360" xr:uid="{2156C797-C60A-4E70-AB91-F52D232D4EBC}"/>
    <cellStyle name="40% - Accent4 3 10 3 2" xfId="24361" xr:uid="{41640347-EFC8-4072-A7A3-32D5AE70C5AB}"/>
    <cellStyle name="40% - Accent4 3 10 3 2 2" xfId="24362" xr:uid="{963C3CB5-7BAE-4283-90B4-F41E67BEADE6}"/>
    <cellStyle name="40% - Accent4 3 10 3 3" xfId="24363" xr:uid="{39DA2C5C-DA06-4741-8791-B146B161790A}"/>
    <cellStyle name="40% - Accent4 3 10 4" xfId="24364" xr:uid="{88626B16-667B-4561-BFCF-14D9451700E4}"/>
    <cellStyle name="40% - Accent4 3 10 4 2" xfId="24365" xr:uid="{FCDA342A-C7BA-4C25-9B3B-AB650816C981}"/>
    <cellStyle name="40% - Accent4 3 10 5" xfId="24366" xr:uid="{17096D21-2881-42B6-9BDE-EB57401D14B5}"/>
    <cellStyle name="40% - Accent4 3 11" xfId="24367" xr:uid="{2249FA8D-0B94-40B3-999B-D48286B1D0FE}"/>
    <cellStyle name="40% - Accent4 3 11 2" xfId="24368" xr:uid="{A79722A0-2B9E-4C52-B97D-AAB76BAC2248}"/>
    <cellStyle name="40% - Accent4 3 11 2 2" xfId="24369" xr:uid="{E2CEE552-CCA1-4555-8366-2459AD46D356}"/>
    <cellStyle name="40% - Accent4 3 11 2 2 2" xfId="24370" xr:uid="{C8FD9A21-AF33-4575-B5FE-F9D415FF0BB9}"/>
    <cellStyle name="40% - Accent4 3 11 2 2 2 2" xfId="24371" xr:uid="{9E6A4153-23A9-446A-969B-A62CC1CC65AC}"/>
    <cellStyle name="40% - Accent4 3 11 2 2 3" xfId="24372" xr:uid="{B9C11BF4-A9A5-48DA-B693-BDDD51B08F28}"/>
    <cellStyle name="40% - Accent4 3 11 2 3" xfId="24373" xr:uid="{FEB74ABC-3E3D-4EDD-8A68-A88B29339D74}"/>
    <cellStyle name="40% - Accent4 3 11 2 3 2" xfId="24374" xr:uid="{A4C313E8-940C-446C-A521-65CA3010F784}"/>
    <cellStyle name="40% - Accent4 3 11 2 4" xfId="24375" xr:uid="{A9DD20A3-C493-4B69-A0CB-78156F3F79A8}"/>
    <cellStyle name="40% - Accent4 3 11 3" xfId="24376" xr:uid="{76A03FCD-DA5B-4BC8-845B-4C75109FF88A}"/>
    <cellStyle name="40% - Accent4 3 11 3 2" xfId="24377" xr:uid="{73110F76-345A-4D52-87C6-3D2864579735}"/>
    <cellStyle name="40% - Accent4 3 11 3 2 2" xfId="24378" xr:uid="{86E11CF7-E6DC-4516-9CA2-F34A07B6CC37}"/>
    <cellStyle name="40% - Accent4 3 11 3 3" xfId="24379" xr:uid="{E17C7522-EB71-4672-980E-309492795BE9}"/>
    <cellStyle name="40% - Accent4 3 11 4" xfId="24380" xr:uid="{B5CC20F9-52C7-4B76-9F05-327AF494E025}"/>
    <cellStyle name="40% - Accent4 3 11 4 2" xfId="24381" xr:uid="{74335021-1BF0-4B85-8A43-3DC994683DFB}"/>
    <cellStyle name="40% - Accent4 3 11 5" xfId="24382" xr:uid="{58533517-3938-4A53-A03B-3A52F28F007A}"/>
    <cellStyle name="40% - Accent4 3 12" xfId="24383" xr:uid="{F9DCA27A-166C-447C-A8CF-A4DE2D3FCE52}"/>
    <cellStyle name="40% - Accent4 3 12 2" xfId="24384" xr:uid="{9799053C-345F-4C80-9295-84C0C684BDF9}"/>
    <cellStyle name="40% - Accent4 3 12 2 2" xfId="24385" xr:uid="{32E4E554-3E09-4EE5-AC57-AC56BC34F531}"/>
    <cellStyle name="40% - Accent4 3 12 2 2 2" xfId="24386" xr:uid="{FE7C1F7F-967A-4400-945D-2ACEA244468D}"/>
    <cellStyle name="40% - Accent4 3 12 2 2 2 2" xfId="24387" xr:uid="{45B721B2-2AB7-4F75-B495-6BCD58DD4570}"/>
    <cellStyle name="40% - Accent4 3 12 2 2 3" xfId="24388" xr:uid="{9F50DD65-F78B-475B-BD15-D1BD76EE4B7B}"/>
    <cellStyle name="40% - Accent4 3 12 2 3" xfId="24389" xr:uid="{B1DC7410-BB76-45FF-9139-18FC130A016E}"/>
    <cellStyle name="40% - Accent4 3 12 2 3 2" xfId="24390" xr:uid="{A89A4235-B988-4EBD-AB4C-326A64F92E51}"/>
    <cellStyle name="40% - Accent4 3 12 2 4" xfId="24391" xr:uid="{2649E864-A0D8-41D2-889B-929088363F64}"/>
    <cellStyle name="40% - Accent4 3 12 3" xfId="24392" xr:uid="{8ECA92D2-CD93-4FF2-B2CE-89C1A31F5CAF}"/>
    <cellStyle name="40% - Accent4 3 12 3 2" xfId="24393" xr:uid="{BBB6863C-7D90-4751-AD03-34B54939C2AB}"/>
    <cellStyle name="40% - Accent4 3 12 3 2 2" xfId="24394" xr:uid="{627843FA-6DAC-49AF-B8D2-6C8989AB1113}"/>
    <cellStyle name="40% - Accent4 3 12 3 3" xfId="24395" xr:uid="{CA5DFAFF-BF2B-4700-AF70-DC93862A2FA9}"/>
    <cellStyle name="40% - Accent4 3 12 4" xfId="24396" xr:uid="{D99E5B09-5FBB-468C-BF83-9BA96F13CF16}"/>
    <cellStyle name="40% - Accent4 3 12 4 2" xfId="24397" xr:uid="{9E147364-4BDE-4A6A-9779-DC56C899DD92}"/>
    <cellStyle name="40% - Accent4 3 12 5" xfId="24398" xr:uid="{C52203EA-3672-4F77-A05D-A3AE4553D512}"/>
    <cellStyle name="40% - Accent4 3 13" xfId="24399" xr:uid="{6ACF0A6E-BD8A-4709-9410-93F48AF691BE}"/>
    <cellStyle name="40% - Accent4 3 13 2" xfId="24400" xr:uid="{A1901CD9-51AB-4EA3-B3ED-A90C98FD3758}"/>
    <cellStyle name="40% - Accent4 3 13 2 2" xfId="24401" xr:uid="{AC3D6246-6DD6-4443-8CD0-AF50C0DF8A1A}"/>
    <cellStyle name="40% - Accent4 3 13 2 2 2" xfId="24402" xr:uid="{134EB832-C279-4208-955C-93BF85FA2BA3}"/>
    <cellStyle name="40% - Accent4 3 13 2 2 2 2" xfId="24403" xr:uid="{98887B38-7E6C-4755-BC65-650A0F42E685}"/>
    <cellStyle name="40% - Accent4 3 13 2 2 3" xfId="24404" xr:uid="{866D055C-66C1-471A-ADF1-1FBA3DA73220}"/>
    <cellStyle name="40% - Accent4 3 13 2 3" xfId="24405" xr:uid="{2F7EF491-6DC7-445E-9D7B-ABE060DA6ABF}"/>
    <cellStyle name="40% - Accent4 3 13 2 3 2" xfId="24406" xr:uid="{D1F76DF1-C8A0-4E97-BC61-1CC5009A1F69}"/>
    <cellStyle name="40% - Accent4 3 13 2 4" xfId="24407" xr:uid="{69F1A305-A25D-43C4-97D4-2F2A1A4FDD95}"/>
    <cellStyle name="40% - Accent4 3 13 3" xfId="24408" xr:uid="{7CE3BE30-39C0-4276-9FB7-737823944D5C}"/>
    <cellStyle name="40% - Accent4 3 13 3 2" xfId="24409" xr:uid="{93EEAB6F-849B-4E2A-A8B7-48FF6A42ED93}"/>
    <cellStyle name="40% - Accent4 3 13 3 2 2" xfId="24410" xr:uid="{E9B5A974-44EB-408C-83DD-42C819C7101C}"/>
    <cellStyle name="40% - Accent4 3 13 3 3" xfId="24411" xr:uid="{FAE8B66F-5B91-453F-A255-A92DBD327D4F}"/>
    <cellStyle name="40% - Accent4 3 13 4" xfId="24412" xr:uid="{986B7B1C-580E-4BB0-B31F-74C7722C98F7}"/>
    <cellStyle name="40% - Accent4 3 13 4 2" xfId="24413" xr:uid="{51F0BFA7-94B0-4999-B14E-6D35C8CA200A}"/>
    <cellStyle name="40% - Accent4 3 13 5" xfId="24414" xr:uid="{762D0229-8380-4A42-ABFD-18DF8D08FD6F}"/>
    <cellStyle name="40% - Accent4 3 14" xfId="24415" xr:uid="{67A8FEE0-FCCD-47DF-8CCE-506E7201AA57}"/>
    <cellStyle name="40% - Accent4 3 14 2" xfId="24416" xr:uid="{CBC82E95-4B51-4855-8533-A82CEB174F72}"/>
    <cellStyle name="40% - Accent4 3 14 2 2" xfId="24417" xr:uid="{52F805BD-9C41-4209-BB85-A9EEF9D3074C}"/>
    <cellStyle name="40% - Accent4 3 14 2 2 2" xfId="24418" xr:uid="{D1151FC9-2391-4320-B6F2-16FE7B0C318B}"/>
    <cellStyle name="40% - Accent4 3 14 2 3" xfId="24419" xr:uid="{9BE00C1D-F5C8-4FAC-9C7C-B74905C0B6EF}"/>
    <cellStyle name="40% - Accent4 3 14 3" xfId="24420" xr:uid="{A6BC6B85-9CE3-416C-B711-8A2D05B3984E}"/>
    <cellStyle name="40% - Accent4 3 14 3 2" xfId="24421" xr:uid="{329D9D1A-8C62-4428-BE84-AD8387A43165}"/>
    <cellStyle name="40% - Accent4 3 14 4" xfId="24422" xr:uid="{5B88CDAA-ED75-423C-B0C0-B33B1611CCBE}"/>
    <cellStyle name="40% - Accent4 3 15" xfId="24423" xr:uid="{7832E367-F72E-459F-B162-FBFFD4AF0298}"/>
    <cellStyle name="40% - Accent4 3 15 2" xfId="24424" xr:uid="{3CCC0251-B33C-4E09-A825-4350416895B6}"/>
    <cellStyle name="40% - Accent4 3 15 2 2" xfId="24425" xr:uid="{6519A35C-168C-4998-ACD5-E24FF665E92C}"/>
    <cellStyle name="40% - Accent4 3 15 3" xfId="24426" xr:uid="{F1AD340C-0C1D-4CAB-81CB-99D9A0FC4C3F}"/>
    <cellStyle name="40% - Accent4 3 16" xfId="24427" xr:uid="{E3669607-44DB-4B8C-B63C-0DC28A77E207}"/>
    <cellStyle name="40% - Accent4 3 16 2" xfId="24428" xr:uid="{3E9F6114-ACCE-48FD-B95E-BB5BA7B3DAB8}"/>
    <cellStyle name="40% - Accent4 3 17" xfId="24429" xr:uid="{3A5418E9-51E2-47EE-A2F7-5AE5F5691423}"/>
    <cellStyle name="40% - Accent4 3 17 2" xfId="24430" xr:uid="{B1354C88-4F5D-4271-85DC-C0CB2BFAC741}"/>
    <cellStyle name="40% - Accent4 3 18" xfId="24431" xr:uid="{1E03EB26-F926-4D91-A319-DF10C43C314F}"/>
    <cellStyle name="40% - Accent4 3 19" xfId="24432" xr:uid="{4C30239D-8F20-4E41-8E8A-F1F5303AE244}"/>
    <cellStyle name="40% - Accent4 3 2" xfId="24433" xr:uid="{79153D91-232E-4965-BDB5-4F3C58563C5D}"/>
    <cellStyle name="40% - Accent4 3 2 10" xfId="24434" xr:uid="{B1F236E5-2598-4D67-BD23-837C302750BF}"/>
    <cellStyle name="40% - Accent4 3 2 10 2" xfId="24435" xr:uid="{E5712C90-E997-4C68-BB57-EEC6F3756C31}"/>
    <cellStyle name="40% - Accent4 3 2 10 2 2" xfId="24436" xr:uid="{0B37922E-7364-408F-B5A8-89460C1D0BB6}"/>
    <cellStyle name="40% - Accent4 3 2 10 2 2 2" xfId="24437" xr:uid="{FFB4DC88-12CA-4A26-BBD3-B67A39385E78}"/>
    <cellStyle name="40% - Accent4 3 2 10 2 2 2 2" xfId="24438" xr:uid="{F665834C-B52A-49DA-A2DF-CA448143ADA2}"/>
    <cellStyle name="40% - Accent4 3 2 10 2 2 3" xfId="24439" xr:uid="{AB324BD4-3135-40A6-93B7-2AC9B687B211}"/>
    <cellStyle name="40% - Accent4 3 2 10 2 3" xfId="24440" xr:uid="{F255322B-83AC-4BF5-8496-D7C84AB8F795}"/>
    <cellStyle name="40% - Accent4 3 2 10 2 3 2" xfId="24441" xr:uid="{AA2B1AC8-7EE3-44C9-8038-993C58B4111C}"/>
    <cellStyle name="40% - Accent4 3 2 10 2 4" xfId="24442" xr:uid="{F036D108-0A71-4B64-99D0-C45E9579A283}"/>
    <cellStyle name="40% - Accent4 3 2 10 3" xfId="24443" xr:uid="{9019B098-089F-4D5F-9A78-19F0FD796980}"/>
    <cellStyle name="40% - Accent4 3 2 10 3 2" xfId="24444" xr:uid="{1679586D-FB34-42B9-A0BA-F75C70A2E8BC}"/>
    <cellStyle name="40% - Accent4 3 2 10 3 2 2" xfId="24445" xr:uid="{C7DB5F6A-D5FD-4E90-B5DF-A5336F8E7A80}"/>
    <cellStyle name="40% - Accent4 3 2 10 3 3" xfId="24446" xr:uid="{E869C310-2028-4BD8-9FCA-C2B9DA9E9D09}"/>
    <cellStyle name="40% - Accent4 3 2 10 4" xfId="24447" xr:uid="{836767B1-AACF-462A-A0BA-D013AC025778}"/>
    <cellStyle name="40% - Accent4 3 2 10 4 2" xfId="24448" xr:uid="{6809B26B-BC6A-49BE-98AB-4CD403870662}"/>
    <cellStyle name="40% - Accent4 3 2 10 5" xfId="24449" xr:uid="{50215959-93D3-4AAD-88A1-79B3770A2E70}"/>
    <cellStyle name="40% - Accent4 3 2 11" xfId="24450" xr:uid="{15D94A8F-4CEC-47DD-8710-AF036B17D2ED}"/>
    <cellStyle name="40% - Accent4 3 2 11 2" xfId="24451" xr:uid="{3D8A78E6-3925-4DD6-A95C-8D6FEEC598E3}"/>
    <cellStyle name="40% - Accent4 3 2 11 2 2" xfId="24452" xr:uid="{83CD6E12-BF62-4652-863E-BEBC370DE8CD}"/>
    <cellStyle name="40% - Accent4 3 2 11 2 2 2" xfId="24453" xr:uid="{476212BE-5C6D-474D-BBA0-2E601A081135}"/>
    <cellStyle name="40% - Accent4 3 2 11 2 2 2 2" xfId="24454" xr:uid="{5C1747B6-A5A7-408B-924E-BD867193BBD3}"/>
    <cellStyle name="40% - Accent4 3 2 11 2 2 3" xfId="24455" xr:uid="{28FDD3E6-D00A-4FAB-BBA3-93B4391AC812}"/>
    <cellStyle name="40% - Accent4 3 2 11 2 3" xfId="24456" xr:uid="{2D9DCAE6-CEA5-4F6F-A9FD-E67E832C74EF}"/>
    <cellStyle name="40% - Accent4 3 2 11 2 3 2" xfId="24457" xr:uid="{A523C216-1669-4AC3-BA56-E7513992DE46}"/>
    <cellStyle name="40% - Accent4 3 2 11 2 4" xfId="24458" xr:uid="{0E68489C-D80B-4375-9EBA-EDA02405550E}"/>
    <cellStyle name="40% - Accent4 3 2 11 3" xfId="24459" xr:uid="{849B0648-6A6B-4689-823C-DFC6F14B6ED0}"/>
    <cellStyle name="40% - Accent4 3 2 11 3 2" xfId="24460" xr:uid="{CE424075-25F9-4BE8-957E-E0F9FDE7AE61}"/>
    <cellStyle name="40% - Accent4 3 2 11 3 2 2" xfId="24461" xr:uid="{C057A8C8-6F2F-4BEA-8FEC-7654B2A9A8B7}"/>
    <cellStyle name="40% - Accent4 3 2 11 3 3" xfId="24462" xr:uid="{1B601EBA-D3A3-4F3D-834E-B3B49BCFCAB6}"/>
    <cellStyle name="40% - Accent4 3 2 11 4" xfId="24463" xr:uid="{0D9A8505-070B-4002-85DE-5A3CBC35D8A5}"/>
    <cellStyle name="40% - Accent4 3 2 11 4 2" xfId="24464" xr:uid="{D5FD88D1-4035-4128-A68D-7B7B7CEF0177}"/>
    <cellStyle name="40% - Accent4 3 2 11 5" xfId="24465" xr:uid="{2CE94DEE-B161-4C0D-BEAF-80E73EA6DCF5}"/>
    <cellStyle name="40% - Accent4 3 2 12" xfId="24466" xr:uid="{7E017FC1-6151-46AC-BA68-8915136B54B2}"/>
    <cellStyle name="40% - Accent4 3 2 12 2" xfId="24467" xr:uid="{038DCA77-00F5-4F1D-9ACB-E82EC6E02677}"/>
    <cellStyle name="40% - Accent4 3 2 12 2 2" xfId="24468" xr:uid="{B852B383-18BE-4AB7-B650-041A8844F3C0}"/>
    <cellStyle name="40% - Accent4 3 2 12 2 2 2" xfId="24469" xr:uid="{7FB6F184-2DE9-4A2C-A468-4F12A946A210}"/>
    <cellStyle name="40% - Accent4 3 2 12 2 3" xfId="24470" xr:uid="{0AD69A42-36E5-4238-9261-02723B2B6E8F}"/>
    <cellStyle name="40% - Accent4 3 2 12 3" xfId="24471" xr:uid="{D36E0B38-0A10-4697-85DA-AA97E2086126}"/>
    <cellStyle name="40% - Accent4 3 2 12 3 2" xfId="24472" xr:uid="{B630E9DC-AA58-4DAF-BEA7-6857A76B05BA}"/>
    <cellStyle name="40% - Accent4 3 2 12 4" xfId="24473" xr:uid="{51FF26E1-1484-487B-A2E6-E6872D8456ED}"/>
    <cellStyle name="40% - Accent4 3 2 13" xfId="24474" xr:uid="{192960B5-695B-4282-A915-D91380D525C4}"/>
    <cellStyle name="40% - Accent4 3 2 13 2" xfId="24475" xr:uid="{9598C9B1-393A-4986-BE9F-6DF09BA53809}"/>
    <cellStyle name="40% - Accent4 3 2 13 2 2" xfId="24476" xr:uid="{722BCAD4-BC47-4935-98F4-0670751ED694}"/>
    <cellStyle name="40% - Accent4 3 2 13 3" xfId="24477" xr:uid="{256E0CC0-D112-4FE2-A5E6-0F244E0E8303}"/>
    <cellStyle name="40% - Accent4 3 2 14" xfId="24478" xr:uid="{B1A1E908-D9AB-4E09-B56B-BB7C71261689}"/>
    <cellStyle name="40% - Accent4 3 2 14 2" xfId="24479" xr:uid="{C3754A26-6203-44A4-86EE-62CE542B8951}"/>
    <cellStyle name="40% - Accent4 3 2 15" xfId="24480" xr:uid="{A4386E6D-CEE1-4E6E-8EC3-C9709E4943EF}"/>
    <cellStyle name="40% - Accent4 3 2 15 2" xfId="24481" xr:uid="{95861A96-6985-467E-90F5-9087D830C53E}"/>
    <cellStyle name="40% - Accent4 3 2 16" xfId="24482" xr:uid="{C1DEA634-9CA6-46C8-B9A4-77657740716D}"/>
    <cellStyle name="40% - Accent4 3 2 17" xfId="24483" xr:uid="{029CD48F-EADC-4BC9-B53B-83874C70EF13}"/>
    <cellStyle name="40% - Accent4 3 2 2" xfId="24484" xr:uid="{CAD9942A-FAD9-4ED4-BD49-496E38F33D8C}"/>
    <cellStyle name="40% - Accent4 3 2 2 10" xfId="24485" xr:uid="{59F04F58-7A50-474D-BCC4-2E48DF31B01D}"/>
    <cellStyle name="40% - Accent4 3 2 2 2" xfId="24486" xr:uid="{5C074232-2001-43B9-9401-F0127D1D3DAD}"/>
    <cellStyle name="40% - Accent4 3 2 2 2 2" xfId="24487" xr:uid="{4402D6C1-50C5-47E1-ABFC-8B4AADE16120}"/>
    <cellStyle name="40% - Accent4 3 2 2 2 2 2" xfId="24488" xr:uid="{2029C2E0-05A7-4D44-9010-7011E6CFC28D}"/>
    <cellStyle name="40% - Accent4 3 2 2 2 2 2 2" xfId="24489" xr:uid="{52DFDFD1-3301-4FCC-B638-09A720E34673}"/>
    <cellStyle name="40% - Accent4 3 2 2 2 2 2 2 2" xfId="24490" xr:uid="{ABDEC86E-7A70-42E2-913E-B34BB3B41C65}"/>
    <cellStyle name="40% - Accent4 3 2 2 2 2 2 2 2 2" xfId="24491" xr:uid="{5B82EE45-B539-460D-A57B-67E90F75BA52}"/>
    <cellStyle name="40% - Accent4 3 2 2 2 2 2 2 3" xfId="24492" xr:uid="{B9598977-BDA0-4CDA-8752-227A9E21B671}"/>
    <cellStyle name="40% - Accent4 3 2 2 2 2 2 3" xfId="24493" xr:uid="{82FA1FFD-9E02-43DE-A7A1-2E968B52F962}"/>
    <cellStyle name="40% - Accent4 3 2 2 2 2 2 3 2" xfId="24494" xr:uid="{490C0A9E-3BEA-4807-A044-9C421FD292BB}"/>
    <cellStyle name="40% - Accent4 3 2 2 2 2 2 4" xfId="24495" xr:uid="{70FD0226-1277-455B-B77F-9D6D68233228}"/>
    <cellStyle name="40% - Accent4 3 2 2 2 2 2 4 2" xfId="24496" xr:uid="{CD473E07-F4FD-4DA1-BD0F-0A3E50AD0C48}"/>
    <cellStyle name="40% - Accent4 3 2 2 2 2 2 5" xfId="24497" xr:uid="{AFF765CB-C583-4307-B3DC-EEDF4433CE33}"/>
    <cellStyle name="40% - Accent4 3 2 2 2 2 2 6" xfId="24498" xr:uid="{595DB01D-A9C8-49B2-BC45-924DFF04896A}"/>
    <cellStyle name="40% - Accent4 3 2 2 2 2 3" xfId="24499" xr:uid="{8DE41F13-DE19-40F7-A6FF-A5589EA47E14}"/>
    <cellStyle name="40% - Accent4 3 2 2 2 2 3 2" xfId="24500" xr:uid="{0ECF0FE4-E573-46DB-8CA2-CE92A0860DF2}"/>
    <cellStyle name="40% - Accent4 3 2 2 2 2 3 2 2" xfId="24501" xr:uid="{786EA861-227F-4E91-887B-497B89842985}"/>
    <cellStyle name="40% - Accent4 3 2 2 2 2 3 3" xfId="24502" xr:uid="{D58649C3-8E4E-4D30-ACCE-44779279E28C}"/>
    <cellStyle name="40% - Accent4 3 2 2 2 2 4" xfId="24503" xr:uid="{A6940B07-83E8-4773-B847-4002FAC56CD2}"/>
    <cellStyle name="40% - Accent4 3 2 2 2 2 4 2" xfId="24504" xr:uid="{7790D8C2-96A5-4724-80B2-63E930B9DFD2}"/>
    <cellStyle name="40% - Accent4 3 2 2 2 2 5" xfId="24505" xr:uid="{7C89C1B0-565E-4321-BBA4-E386F601C243}"/>
    <cellStyle name="40% - Accent4 3 2 2 2 2 5 2" xfId="24506" xr:uid="{1640AF99-EE82-4BDB-A531-7ED681586989}"/>
    <cellStyle name="40% - Accent4 3 2 2 2 2 6" xfId="24507" xr:uid="{CC40E12A-DDC0-4A8E-87A7-1C54DC4026F8}"/>
    <cellStyle name="40% - Accent4 3 2 2 2 2 7" xfId="24508" xr:uid="{6B121813-D3A9-419A-ADD4-678EF650E0E0}"/>
    <cellStyle name="40% - Accent4 3 2 2 2 3" xfId="24509" xr:uid="{14657056-1D89-42BF-ABAC-E5A516D865AF}"/>
    <cellStyle name="40% - Accent4 3 2 2 2 3 2" xfId="24510" xr:uid="{4533F022-B226-4AB1-96B3-5B2BDA599012}"/>
    <cellStyle name="40% - Accent4 3 2 2 2 3 2 2" xfId="24511" xr:uid="{33FB8ACA-C37A-4B9C-B56B-AD898446BFE7}"/>
    <cellStyle name="40% - Accent4 3 2 2 2 3 2 2 2" xfId="24512" xr:uid="{6B894D26-685A-477E-9AD4-8B8B5B965A8F}"/>
    <cellStyle name="40% - Accent4 3 2 2 2 3 2 3" xfId="24513" xr:uid="{C86BDEF2-793A-499A-8264-034C9B5B537C}"/>
    <cellStyle name="40% - Accent4 3 2 2 2 3 3" xfId="24514" xr:uid="{E8F79964-8E94-4D68-8745-42BDB328CA03}"/>
    <cellStyle name="40% - Accent4 3 2 2 2 3 3 2" xfId="24515" xr:uid="{51A5C260-BB75-4D06-A8C5-01B646E3415D}"/>
    <cellStyle name="40% - Accent4 3 2 2 2 3 4" xfId="24516" xr:uid="{A92E39ED-3538-4CED-BBAF-FBE807F9137E}"/>
    <cellStyle name="40% - Accent4 3 2 2 2 3 4 2" xfId="24517" xr:uid="{605D8E5B-2A9F-4B2E-AF1D-08F276E25530}"/>
    <cellStyle name="40% - Accent4 3 2 2 2 3 5" xfId="24518" xr:uid="{D18DC990-E8CD-4475-A86C-48608D1CE3BD}"/>
    <cellStyle name="40% - Accent4 3 2 2 2 3 6" xfId="24519" xr:uid="{2AEED02D-1836-44A1-81ED-67CB36DDA656}"/>
    <cellStyle name="40% - Accent4 3 2 2 2 4" xfId="24520" xr:uid="{216B9986-A746-4100-A1BB-FC69CBBBF8A3}"/>
    <cellStyle name="40% - Accent4 3 2 2 2 4 2" xfId="24521" xr:uid="{FBA53544-92CF-4CCC-BDFB-F6637CF104B5}"/>
    <cellStyle name="40% - Accent4 3 2 2 2 4 2 2" xfId="24522" xr:uid="{D7A6ACEF-195D-4432-839E-D95B1C7600AB}"/>
    <cellStyle name="40% - Accent4 3 2 2 2 4 3" xfId="24523" xr:uid="{9397D8A1-20F0-4A28-B739-A793B5ABE084}"/>
    <cellStyle name="40% - Accent4 3 2 2 2 5" xfId="24524" xr:uid="{35A76762-FB36-43B2-AA71-D18A3923113D}"/>
    <cellStyle name="40% - Accent4 3 2 2 2 5 2" xfId="24525" xr:uid="{3FF5A873-FD27-459A-A153-0C6D71600C4D}"/>
    <cellStyle name="40% - Accent4 3 2 2 2 6" xfId="24526" xr:uid="{6C7C6E4F-8619-4C28-A0D0-14B73D9AC89A}"/>
    <cellStyle name="40% - Accent4 3 2 2 2 6 2" xfId="24527" xr:uid="{574F6596-E643-487A-93E0-DF6229D6F5D4}"/>
    <cellStyle name="40% - Accent4 3 2 2 2 7" xfId="24528" xr:uid="{76D210AA-E488-43E5-808D-E0F76D91F8C4}"/>
    <cellStyle name="40% - Accent4 3 2 2 2 8" xfId="24529" xr:uid="{2E2A4BB1-0A2A-4E74-8E14-908A9E97AA65}"/>
    <cellStyle name="40% - Accent4 3 2 2 3" xfId="24530" xr:uid="{A50F3A3F-A784-4691-9222-24E633F5DA3D}"/>
    <cellStyle name="40% - Accent4 3 2 2 3 2" xfId="24531" xr:uid="{9FF1A177-ED35-46C0-9D62-0E55FBB77BE4}"/>
    <cellStyle name="40% - Accent4 3 2 2 3 2 2" xfId="24532" xr:uid="{A70FC614-3B2E-4AEE-A019-47057A243C75}"/>
    <cellStyle name="40% - Accent4 3 2 2 3 2 2 2" xfId="24533" xr:uid="{F96CAB9F-701D-47D3-843A-67D889FB707E}"/>
    <cellStyle name="40% - Accent4 3 2 2 3 2 2 2 2" xfId="24534" xr:uid="{22648D8E-3A5D-4C46-AC0B-844CD76CF705}"/>
    <cellStyle name="40% - Accent4 3 2 2 3 2 2 3" xfId="24535" xr:uid="{6EE8128E-EA00-43B3-B164-2710DA7A2D34}"/>
    <cellStyle name="40% - Accent4 3 2 2 3 2 3" xfId="24536" xr:uid="{FE00206A-DD35-4D49-920A-D032CE906A2E}"/>
    <cellStyle name="40% - Accent4 3 2 2 3 2 3 2" xfId="24537" xr:uid="{C926A31D-2124-492C-9D63-8F814F37D4F4}"/>
    <cellStyle name="40% - Accent4 3 2 2 3 2 4" xfId="24538" xr:uid="{630BA84F-5A2C-43BE-BF89-D20B85F6BBA1}"/>
    <cellStyle name="40% - Accent4 3 2 2 3 2 4 2" xfId="24539" xr:uid="{AB58B99B-B421-483C-BA9C-68C3AB71EFD6}"/>
    <cellStyle name="40% - Accent4 3 2 2 3 2 5" xfId="24540" xr:uid="{A6C73EFB-A111-4B0B-95B4-1C4308E31E38}"/>
    <cellStyle name="40% - Accent4 3 2 2 3 2 6" xfId="24541" xr:uid="{EB127EA4-60DC-42D6-AEF0-B445C7CB4221}"/>
    <cellStyle name="40% - Accent4 3 2 2 3 3" xfId="24542" xr:uid="{FA403687-1436-4E54-A462-C99849BD77D9}"/>
    <cellStyle name="40% - Accent4 3 2 2 3 3 2" xfId="24543" xr:uid="{D8CCCA71-D1A9-4F9E-BF07-77331866A0AD}"/>
    <cellStyle name="40% - Accent4 3 2 2 3 3 2 2" xfId="24544" xr:uid="{2D285D1F-97F7-40F5-B57D-32EC9E529380}"/>
    <cellStyle name="40% - Accent4 3 2 2 3 3 3" xfId="24545" xr:uid="{A09634D5-B101-4151-B571-FF512E0EAE00}"/>
    <cellStyle name="40% - Accent4 3 2 2 3 4" xfId="24546" xr:uid="{2507151F-BCDD-43E0-8190-F3DEA860D2D0}"/>
    <cellStyle name="40% - Accent4 3 2 2 3 4 2" xfId="24547" xr:uid="{B1633BEA-1493-4F24-9328-13D0BA99DC59}"/>
    <cellStyle name="40% - Accent4 3 2 2 3 5" xfId="24548" xr:uid="{AB7AC6E0-7730-48B3-A736-C45FAA73079D}"/>
    <cellStyle name="40% - Accent4 3 2 2 3 5 2" xfId="24549" xr:uid="{14964163-5CF0-44A1-9113-0FFE371B11B9}"/>
    <cellStyle name="40% - Accent4 3 2 2 3 6" xfId="24550" xr:uid="{AF695D82-3EE3-46C9-9A8F-EDB28BA72A16}"/>
    <cellStyle name="40% - Accent4 3 2 2 3 7" xfId="24551" xr:uid="{77DFAEFF-5FFB-4633-A088-85DBEDFE9085}"/>
    <cellStyle name="40% - Accent4 3 2 2 4" xfId="24552" xr:uid="{E69E5251-0DD7-4201-8829-5067F4B62A94}"/>
    <cellStyle name="40% - Accent4 3 2 2 4 2" xfId="24553" xr:uid="{3B479AEF-03AC-4629-BA2E-FC66DEBFDB4E}"/>
    <cellStyle name="40% - Accent4 3 2 2 4 2 2" xfId="24554" xr:uid="{CACB10C1-070C-4D8E-8C29-CBA5DEA5A917}"/>
    <cellStyle name="40% - Accent4 3 2 2 4 2 2 2" xfId="24555" xr:uid="{0F0657F3-0B49-41CE-B6B9-6DA10E01C162}"/>
    <cellStyle name="40% - Accent4 3 2 2 4 2 2 2 2" xfId="24556" xr:uid="{62CA346E-3D20-4FBF-AD85-E7F0A17F09C1}"/>
    <cellStyle name="40% - Accent4 3 2 2 4 2 2 3" xfId="24557" xr:uid="{6EE21C6C-ABAE-41BE-A006-455773C818BC}"/>
    <cellStyle name="40% - Accent4 3 2 2 4 2 3" xfId="24558" xr:uid="{F505F6D3-8622-4AF8-AB69-FB6708190AD4}"/>
    <cellStyle name="40% - Accent4 3 2 2 4 2 3 2" xfId="24559" xr:uid="{7E4A59C7-3179-4440-8A8E-32115B66F032}"/>
    <cellStyle name="40% - Accent4 3 2 2 4 2 4" xfId="24560" xr:uid="{440E5E57-D661-4C47-B3A8-F1EC98EB8367}"/>
    <cellStyle name="40% - Accent4 3 2 2 4 3" xfId="24561" xr:uid="{9EE3D014-D76F-4895-A960-C388497BB878}"/>
    <cellStyle name="40% - Accent4 3 2 2 4 3 2" xfId="24562" xr:uid="{B8CB85E7-FC89-4FE4-8DF1-B7A58F4F069B}"/>
    <cellStyle name="40% - Accent4 3 2 2 4 3 2 2" xfId="24563" xr:uid="{CA72D4AF-D803-4944-84F3-F95583500EE7}"/>
    <cellStyle name="40% - Accent4 3 2 2 4 3 3" xfId="24564" xr:uid="{F7369067-01D8-40CC-983A-5604640D50D6}"/>
    <cellStyle name="40% - Accent4 3 2 2 4 4" xfId="24565" xr:uid="{1D0B4348-C58D-4458-A659-03FFE3DDC28A}"/>
    <cellStyle name="40% - Accent4 3 2 2 4 4 2" xfId="24566" xr:uid="{B4D33A36-9FC3-4127-A8B0-86E2AC30A03E}"/>
    <cellStyle name="40% - Accent4 3 2 2 4 5" xfId="24567" xr:uid="{660C2309-8F23-4649-B9F3-A6583B2F8EE1}"/>
    <cellStyle name="40% - Accent4 3 2 2 4 5 2" xfId="24568" xr:uid="{2159F93D-BF39-455B-9BE8-597E4106149A}"/>
    <cellStyle name="40% - Accent4 3 2 2 4 6" xfId="24569" xr:uid="{423F8CAC-4EAD-4F70-93A2-E54D99C72091}"/>
    <cellStyle name="40% - Accent4 3 2 2 4 7" xfId="24570" xr:uid="{31B88870-6392-4166-916F-EA0A06C62758}"/>
    <cellStyle name="40% - Accent4 3 2 2 5" xfId="24571" xr:uid="{E8502A11-B6DF-4706-8FEF-4853B8C1E958}"/>
    <cellStyle name="40% - Accent4 3 2 2 5 2" xfId="24572" xr:uid="{AD86F167-68EA-41E6-8246-C96074026031}"/>
    <cellStyle name="40% - Accent4 3 2 2 5 2 2" xfId="24573" xr:uid="{B8EEB28C-0E4A-4C44-8CE9-C2CC5C0F9F77}"/>
    <cellStyle name="40% - Accent4 3 2 2 5 2 2 2" xfId="24574" xr:uid="{8BF2AF3A-EE74-4957-8286-E1CFC2D8067A}"/>
    <cellStyle name="40% - Accent4 3 2 2 5 2 3" xfId="24575" xr:uid="{4887FDE6-2FCA-413A-8487-BDC50D6B6357}"/>
    <cellStyle name="40% - Accent4 3 2 2 5 3" xfId="24576" xr:uid="{AF8DD1A1-A09E-4061-9325-CECFFCB86A8A}"/>
    <cellStyle name="40% - Accent4 3 2 2 5 3 2" xfId="24577" xr:uid="{56E415A0-045F-4F4E-9984-A7387F827157}"/>
    <cellStyle name="40% - Accent4 3 2 2 5 4" xfId="24578" xr:uid="{D69852E2-A2E6-4FAE-BE6D-7F802439A4EF}"/>
    <cellStyle name="40% - Accent4 3 2 2 6" xfId="24579" xr:uid="{26AC8AC8-354C-4BA4-84C0-39802ED80F4C}"/>
    <cellStyle name="40% - Accent4 3 2 2 6 2" xfId="24580" xr:uid="{D4B72494-6E09-4961-8A54-8D651EE6F1AE}"/>
    <cellStyle name="40% - Accent4 3 2 2 6 2 2" xfId="24581" xr:uid="{0DB5059C-745D-4B15-BA98-12BB2523D159}"/>
    <cellStyle name="40% - Accent4 3 2 2 6 3" xfId="24582" xr:uid="{04A0A0B6-C9B1-4CCC-9E0F-2916A15AF547}"/>
    <cellStyle name="40% - Accent4 3 2 2 7" xfId="24583" xr:uid="{8A4ADE1C-CE16-4DBA-82AC-0C22F790DD55}"/>
    <cellStyle name="40% - Accent4 3 2 2 7 2" xfId="24584" xr:uid="{DE5B0C3E-9D64-4FE7-9449-4D162E3125AD}"/>
    <cellStyle name="40% - Accent4 3 2 2 8" xfId="24585" xr:uid="{C2AAECDA-A0EC-4BDA-855F-96D746AC625F}"/>
    <cellStyle name="40% - Accent4 3 2 2 8 2" xfId="24586" xr:uid="{5884BB5A-5FC7-4053-A265-91F5FEA8D51C}"/>
    <cellStyle name="40% - Accent4 3 2 2 9" xfId="24587" xr:uid="{DA0DF5F5-F18D-4200-BCBB-5A2F66E2EEE0}"/>
    <cellStyle name="40% - Accent4 3 2 2_Asset Register (new)" xfId="24588" xr:uid="{F0B5A522-D951-4C30-A210-8975A8ED88CE}"/>
    <cellStyle name="40% - Accent4 3 2 3" xfId="24589" xr:uid="{2B5CEA3F-4F54-437C-B0A2-E4C62E6CCD69}"/>
    <cellStyle name="40% - Accent4 3 2 3 2" xfId="24590" xr:uid="{F26D7465-C909-4693-8842-1E82BEC3C6A1}"/>
    <cellStyle name="40% - Accent4 3 2 3 2 2" xfId="24591" xr:uid="{58B3BD03-31D9-46C7-A2B8-7A8AFEE79F65}"/>
    <cellStyle name="40% - Accent4 3 2 3 2 2 2" xfId="24592" xr:uid="{C9F1D188-7F18-40AD-96F3-436808109A94}"/>
    <cellStyle name="40% - Accent4 3 2 3 2 2 2 2" xfId="24593" xr:uid="{6E7F34D3-6B95-4217-B4AE-4FF2E9F07C69}"/>
    <cellStyle name="40% - Accent4 3 2 3 2 2 2 2 2" xfId="24594" xr:uid="{AB7454CF-0D0A-46FA-AD93-342F2D7CE3AE}"/>
    <cellStyle name="40% - Accent4 3 2 3 2 2 2 3" xfId="24595" xr:uid="{7A94A342-28EB-49A2-9F05-CB15BEFCB176}"/>
    <cellStyle name="40% - Accent4 3 2 3 2 2 3" xfId="24596" xr:uid="{D0F625C1-DF63-4E16-AC46-4335CD354012}"/>
    <cellStyle name="40% - Accent4 3 2 3 2 2 3 2" xfId="24597" xr:uid="{C627E2F4-2E74-4A4F-A2CF-81FD66205E38}"/>
    <cellStyle name="40% - Accent4 3 2 3 2 2 4" xfId="24598" xr:uid="{DD969654-4F2D-4B83-9661-3E9B4ABA7361}"/>
    <cellStyle name="40% - Accent4 3 2 3 2 2 4 2" xfId="24599" xr:uid="{D3F617FF-0778-4714-A08C-AF0BFD809225}"/>
    <cellStyle name="40% - Accent4 3 2 3 2 2 5" xfId="24600" xr:uid="{D5B7C104-0422-412F-B9AF-EC9CD41CE079}"/>
    <cellStyle name="40% - Accent4 3 2 3 2 2 6" xfId="24601" xr:uid="{DF950D13-9CC2-4A16-BDE2-80A8E96795B7}"/>
    <cellStyle name="40% - Accent4 3 2 3 2 3" xfId="24602" xr:uid="{00DE0EC7-B31F-44A2-AC6F-C8BA630A20D5}"/>
    <cellStyle name="40% - Accent4 3 2 3 2 3 2" xfId="24603" xr:uid="{B0FDCE83-E87C-4743-8730-4BC710F74175}"/>
    <cellStyle name="40% - Accent4 3 2 3 2 3 2 2" xfId="24604" xr:uid="{BFE7F0C7-D421-4EE6-BB57-88EBD4448A73}"/>
    <cellStyle name="40% - Accent4 3 2 3 2 3 3" xfId="24605" xr:uid="{3DCEB1EC-A56E-4345-B28A-0206686354C3}"/>
    <cellStyle name="40% - Accent4 3 2 3 2 4" xfId="24606" xr:uid="{CD20AE22-6D17-4314-AB90-F37E619E57FD}"/>
    <cellStyle name="40% - Accent4 3 2 3 2 4 2" xfId="24607" xr:uid="{F79601D7-3E3F-4AC2-8405-996494187724}"/>
    <cellStyle name="40% - Accent4 3 2 3 2 5" xfId="24608" xr:uid="{887C2377-6343-4F47-B548-F59B691365B4}"/>
    <cellStyle name="40% - Accent4 3 2 3 2 5 2" xfId="24609" xr:uid="{CECE4BEC-60A8-4AB7-98C2-E138A430CE6E}"/>
    <cellStyle name="40% - Accent4 3 2 3 2 6" xfId="24610" xr:uid="{62EC4F9D-6593-4726-AEA8-3DCEF280BC1B}"/>
    <cellStyle name="40% - Accent4 3 2 3 2 7" xfId="24611" xr:uid="{606FB229-7268-40F2-919E-77B3179CAD73}"/>
    <cellStyle name="40% - Accent4 3 2 3 3" xfId="24612" xr:uid="{28301046-F241-4094-8AFF-557DBBE210F4}"/>
    <cellStyle name="40% - Accent4 3 2 3 3 2" xfId="24613" xr:uid="{B6B2A971-798B-4CE9-8CD1-D73236BD00A3}"/>
    <cellStyle name="40% - Accent4 3 2 3 3 2 2" xfId="24614" xr:uid="{567D14A7-D120-4C1E-BB67-296E8AD07A19}"/>
    <cellStyle name="40% - Accent4 3 2 3 3 2 2 2" xfId="24615" xr:uid="{F54779C6-F44F-418C-BDD1-661A266F74D0}"/>
    <cellStyle name="40% - Accent4 3 2 3 3 2 3" xfId="24616" xr:uid="{BB0C5C46-BA3D-47CF-8E76-789EFBBB1E9F}"/>
    <cellStyle name="40% - Accent4 3 2 3 3 3" xfId="24617" xr:uid="{4C7368B5-1816-44DD-8F5D-F7F47945C1D6}"/>
    <cellStyle name="40% - Accent4 3 2 3 3 3 2" xfId="24618" xr:uid="{DD8A1A1A-1B60-48B6-B491-DC36135F2852}"/>
    <cellStyle name="40% - Accent4 3 2 3 3 4" xfId="24619" xr:uid="{3D913C2F-C68E-4E15-808E-6D7B5B194347}"/>
    <cellStyle name="40% - Accent4 3 2 3 3 4 2" xfId="24620" xr:uid="{643CBA4B-6EC1-430A-962D-24A90CE6DB25}"/>
    <cellStyle name="40% - Accent4 3 2 3 3 5" xfId="24621" xr:uid="{D5B96279-F050-4196-AA4B-8B22F7FB6D31}"/>
    <cellStyle name="40% - Accent4 3 2 3 3 6" xfId="24622" xr:uid="{7C3FAB92-96B7-4F19-8F96-94BC32D86318}"/>
    <cellStyle name="40% - Accent4 3 2 3 4" xfId="24623" xr:uid="{ABB16052-4BB1-442F-B3D8-1E8CA072AE9E}"/>
    <cellStyle name="40% - Accent4 3 2 3 4 2" xfId="24624" xr:uid="{6F19A1A5-39A9-440B-A2ED-DA6AE3BEA981}"/>
    <cellStyle name="40% - Accent4 3 2 3 4 2 2" xfId="24625" xr:uid="{A3E601DE-B4A2-41F2-95C1-330E5451B2DC}"/>
    <cellStyle name="40% - Accent4 3 2 3 4 3" xfId="24626" xr:uid="{A7E0CEC5-5BE8-45A8-956B-F43B52DF4B0B}"/>
    <cellStyle name="40% - Accent4 3 2 3 5" xfId="24627" xr:uid="{344A7F7B-8A64-4572-83C7-991C638DB62E}"/>
    <cellStyle name="40% - Accent4 3 2 3 5 2" xfId="24628" xr:uid="{24AD5106-727B-41FA-A0AC-C545BB3FD82C}"/>
    <cellStyle name="40% - Accent4 3 2 3 6" xfId="24629" xr:uid="{B5FEF51E-34CA-4F2B-81FE-23A6CB11F50C}"/>
    <cellStyle name="40% - Accent4 3 2 3 6 2" xfId="24630" xr:uid="{8EE65527-F50A-444D-8053-BE71C19FF0D7}"/>
    <cellStyle name="40% - Accent4 3 2 3 7" xfId="24631" xr:uid="{02BCDF27-5661-4093-BC6F-8B688C1421B7}"/>
    <cellStyle name="40% - Accent4 3 2 3 8" xfId="24632" xr:uid="{474CB616-F1E8-4163-B321-BB40ED73ADEA}"/>
    <cellStyle name="40% - Accent4 3 2 4" xfId="24633" xr:uid="{E1FC7D32-65C3-4ADF-A829-22C86F922227}"/>
    <cellStyle name="40% - Accent4 3 2 4 2" xfId="24634" xr:uid="{C9D8EBF4-42C0-46F5-A64B-F1ABBF1201A9}"/>
    <cellStyle name="40% - Accent4 3 2 4 2 2" xfId="24635" xr:uid="{74F36260-07B6-4E60-A531-992B942C79A4}"/>
    <cellStyle name="40% - Accent4 3 2 4 2 2 2" xfId="24636" xr:uid="{5569C118-5029-41B1-A48D-E028F81C1481}"/>
    <cellStyle name="40% - Accent4 3 2 4 2 2 2 2" xfId="24637" xr:uid="{0B432732-9071-4B92-BB56-1287F7BD3974}"/>
    <cellStyle name="40% - Accent4 3 2 4 2 2 3" xfId="24638" xr:uid="{3B8C65EB-E13E-4A63-87DA-08D1BA66C281}"/>
    <cellStyle name="40% - Accent4 3 2 4 2 3" xfId="24639" xr:uid="{027CCD77-D511-49A0-9198-6BAC7A0331B3}"/>
    <cellStyle name="40% - Accent4 3 2 4 2 3 2" xfId="24640" xr:uid="{8A5A6B00-66ED-40E0-A676-AE4E3A12AED5}"/>
    <cellStyle name="40% - Accent4 3 2 4 2 4" xfId="24641" xr:uid="{B76D571A-AC9E-4CF5-9EEF-013FED1FA3BE}"/>
    <cellStyle name="40% - Accent4 3 2 4 2 4 2" xfId="24642" xr:uid="{1172E11F-BD89-4E5C-8991-65AD424B096E}"/>
    <cellStyle name="40% - Accent4 3 2 4 2 5" xfId="24643" xr:uid="{7C3F43CA-5ED9-469A-B875-E38E267B9AEB}"/>
    <cellStyle name="40% - Accent4 3 2 4 2 6" xfId="24644" xr:uid="{3F11077E-659A-4E79-869E-D6DA13754855}"/>
    <cellStyle name="40% - Accent4 3 2 4 3" xfId="24645" xr:uid="{D4524885-5115-4679-88A9-5EA6DDC7D611}"/>
    <cellStyle name="40% - Accent4 3 2 4 3 2" xfId="24646" xr:uid="{B98715EF-F776-4742-8754-BC8ADEF34A0A}"/>
    <cellStyle name="40% - Accent4 3 2 4 3 2 2" xfId="24647" xr:uid="{05ACB692-B5F7-44D5-9DD4-B5E3E842BB86}"/>
    <cellStyle name="40% - Accent4 3 2 4 3 3" xfId="24648" xr:uid="{8B953D4A-0F99-44CF-9781-5637A32A0864}"/>
    <cellStyle name="40% - Accent4 3 2 4 4" xfId="24649" xr:uid="{B93724EE-0C7E-4E5C-BECC-B95D49B4616D}"/>
    <cellStyle name="40% - Accent4 3 2 4 4 2" xfId="24650" xr:uid="{DEE4C7B9-5F7B-4361-B5B1-454E1D37999A}"/>
    <cellStyle name="40% - Accent4 3 2 4 5" xfId="24651" xr:uid="{24A00BB0-244C-4613-8822-A0975C9F324B}"/>
    <cellStyle name="40% - Accent4 3 2 4 5 2" xfId="24652" xr:uid="{CD13D968-BF39-4101-9DA1-D3EF8DA8ADC2}"/>
    <cellStyle name="40% - Accent4 3 2 4 6" xfId="24653" xr:uid="{039D0B59-46C3-4227-AE6A-74380B4DF4E0}"/>
    <cellStyle name="40% - Accent4 3 2 4 7" xfId="24654" xr:uid="{89C88F1B-EC0D-4DD5-8AB4-1C5C3AE23E4D}"/>
    <cellStyle name="40% - Accent4 3 2 5" xfId="24655" xr:uid="{F7F34794-7C77-4542-8CE8-5980386FB83A}"/>
    <cellStyle name="40% - Accent4 3 2 5 2" xfId="24656" xr:uid="{43F20DA9-0531-4B3E-9A96-195F1C9F6C04}"/>
    <cellStyle name="40% - Accent4 3 2 5 2 2" xfId="24657" xr:uid="{8A7860C4-219E-4186-A5E2-67F8A0E0BE8A}"/>
    <cellStyle name="40% - Accent4 3 2 5 2 2 2" xfId="24658" xr:uid="{1E0B1272-81BD-4829-A923-26B4200DE7D9}"/>
    <cellStyle name="40% - Accent4 3 2 5 2 2 2 2" xfId="24659" xr:uid="{2C5412DC-6105-4689-8D3A-E6C5BE019CA5}"/>
    <cellStyle name="40% - Accent4 3 2 5 2 2 3" xfId="24660" xr:uid="{4F2BC735-B8FC-4684-B395-3747A0CB59B9}"/>
    <cellStyle name="40% - Accent4 3 2 5 2 3" xfId="24661" xr:uid="{F9DD8F57-7B47-4C58-9DD5-5767272E74EA}"/>
    <cellStyle name="40% - Accent4 3 2 5 2 3 2" xfId="24662" xr:uid="{CF2B53ED-0CC0-4A95-9C3E-BB36A392C681}"/>
    <cellStyle name="40% - Accent4 3 2 5 2 4" xfId="24663" xr:uid="{085E50CE-CA92-4897-AC16-5FF45939F856}"/>
    <cellStyle name="40% - Accent4 3 2 5 3" xfId="24664" xr:uid="{0E6260A7-B7F6-4B54-84ED-4DAD66592A9E}"/>
    <cellStyle name="40% - Accent4 3 2 5 3 2" xfId="24665" xr:uid="{0D78DDFA-A0AA-413F-B0C7-C02870AFAD78}"/>
    <cellStyle name="40% - Accent4 3 2 5 3 2 2" xfId="24666" xr:uid="{E66A69CD-80C1-417F-A171-4C463F6363BA}"/>
    <cellStyle name="40% - Accent4 3 2 5 3 3" xfId="24667" xr:uid="{DEA9468D-1CA1-4171-A88F-5E6F26E744E4}"/>
    <cellStyle name="40% - Accent4 3 2 5 4" xfId="24668" xr:uid="{B1F494FF-A23A-4C2A-93EE-9E372298676D}"/>
    <cellStyle name="40% - Accent4 3 2 5 4 2" xfId="24669" xr:uid="{9577E508-9ED8-4F68-940E-E3EF49365EEF}"/>
    <cellStyle name="40% - Accent4 3 2 5 5" xfId="24670" xr:uid="{3D07019B-D55C-4D73-9F94-FB56D7C74059}"/>
    <cellStyle name="40% - Accent4 3 2 5 5 2" xfId="24671" xr:uid="{F7DCD81A-E6F2-4C0E-ACCB-6953F882F634}"/>
    <cellStyle name="40% - Accent4 3 2 5 6" xfId="24672" xr:uid="{F42BAA59-2C65-4CA0-B164-DE2A0B3873F8}"/>
    <cellStyle name="40% - Accent4 3 2 5 7" xfId="24673" xr:uid="{37D91250-D3EC-48A3-AFFF-CD58A3FBCBAE}"/>
    <cellStyle name="40% - Accent4 3 2 6" xfId="24674" xr:uid="{F529AFEE-E0A5-44DF-955C-3427443AB733}"/>
    <cellStyle name="40% - Accent4 3 2 6 2" xfId="24675" xr:uid="{414E11CB-BFDA-43D3-A02F-E376BC459652}"/>
    <cellStyle name="40% - Accent4 3 2 6 2 2" xfId="24676" xr:uid="{571F659F-2F0C-4C34-B217-999DD4680D4A}"/>
    <cellStyle name="40% - Accent4 3 2 6 2 2 2" xfId="24677" xr:uid="{427F713A-5977-4B3A-A819-BEE4F1C3FEB4}"/>
    <cellStyle name="40% - Accent4 3 2 6 2 2 2 2" xfId="24678" xr:uid="{05D05CD3-BFF9-4C40-AFEE-D0733E178292}"/>
    <cellStyle name="40% - Accent4 3 2 6 2 2 3" xfId="24679" xr:uid="{9EE11289-6E11-4D54-BA0E-EF1B9FFE27A4}"/>
    <cellStyle name="40% - Accent4 3 2 6 2 3" xfId="24680" xr:uid="{083C4381-9C43-4585-8F41-BBA66AC991B5}"/>
    <cellStyle name="40% - Accent4 3 2 6 2 3 2" xfId="24681" xr:uid="{4BD5C3D7-9FC9-4FCF-8DBC-6AA970F9EEBA}"/>
    <cellStyle name="40% - Accent4 3 2 6 2 4" xfId="24682" xr:uid="{8EC0D358-CA6B-474C-846E-0174A71ED668}"/>
    <cellStyle name="40% - Accent4 3 2 6 3" xfId="24683" xr:uid="{A654E894-5694-4B77-A65B-5F56AE376FDA}"/>
    <cellStyle name="40% - Accent4 3 2 6 3 2" xfId="24684" xr:uid="{30075B80-31B4-4C1D-97D8-3C1FB6B22F57}"/>
    <cellStyle name="40% - Accent4 3 2 6 3 2 2" xfId="24685" xr:uid="{C3586953-4A99-4FB9-9B88-A94678182312}"/>
    <cellStyle name="40% - Accent4 3 2 6 3 3" xfId="24686" xr:uid="{C08C5633-8600-4687-9254-E40A7E942422}"/>
    <cellStyle name="40% - Accent4 3 2 6 4" xfId="24687" xr:uid="{7D57151C-C118-4A0C-A941-140768AFF17D}"/>
    <cellStyle name="40% - Accent4 3 2 6 4 2" xfId="24688" xr:uid="{084B2DE7-F5F0-4970-8AFE-BEE298BFD66A}"/>
    <cellStyle name="40% - Accent4 3 2 6 5" xfId="24689" xr:uid="{DE19A662-B16F-4FB5-A7D0-5F0DC68B1D0B}"/>
    <cellStyle name="40% - Accent4 3 2 7" xfId="24690" xr:uid="{9BF14B33-4C94-4100-A14D-5AB9A5132150}"/>
    <cellStyle name="40% - Accent4 3 2 7 2" xfId="24691" xr:uid="{EDE1AA5B-40ED-4ACA-8FAE-84D3E35A550E}"/>
    <cellStyle name="40% - Accent4 3 2 7 2 2" xfId="24692" xr:uid="{3718C599-0653-48E3-9D3E-BB2262A75070}"/>
    <cellStyle name="40% - Accent4 3 2 7 2 2 2" xfId="24693" xr:uid="{619FAFBC-2573-480B-9CAD-5985682832B8}"/>
    <cellStyle name="40% - Accent4 3 2 7 2 2 2 2" xfId="24694" xr:uid="{26DE8390-6C65-4C56-B84E-6B0CE0FBB40A}"/>
    <cellStyle name="40% - Accent4 3 2 7 2 2 3" xfId="24695" xr:uid="{F545B3D2-A181-4F9B-A2E7-E4354516AF1E}"/>
    <cellStyle name="40% - Accent4 3 2 7 2 3" xfId="24696" xr:uid="{5410441F-993D-43BB-8D30-559BD95E1FA5}"/>
    <cellStyle name="40% - Accent4 3 2 7 2 3 2" xfId="24697" xr:uid="{752989C2-2907-489F-84B5-53DCCAC22F5A}"/>
    <cellStyle name="40% - Accent4 3 2 7 2 4" xfId="24698" xr:uid="{E9763BB2-5601-43EF-A5FB-A63CCA96CE3F}"/>
    <cellStyle name="40% - Accent4 3 2 7 3" xfId="24699" xr:uid="{6567645D-DA1D-481D-B989-233AED558BE1}"/>
    <cellStyle name="40% - Accent4 3 2 7 3 2" xfId="24700" xr:uid="{D055FB55-C347-4F2A-81F0-010CBF9B5F44}"/>
    <cellStyle name="40% - Accent4 3 2 7 3 2 2" xfId="24701" xr:uid="{AAFB6E70-6676-463B-8959-1B69788254AB}"/>
    <cellStyle name="40% - Accent4 3 2 7 3 3" xfId="24702" xr:uid="{1CF423F5-9DBA-4583-A538-89F7E5033E35}"/>
    <cellStyle name="40% - Accent4 3 2 7 4" xfId="24703" xr:uid="{279D1844-7F13-408B-9439-6BA51950E3D3}"/>
    <cellStyle name="40% - Accent4 3 2 7 4 2" xfId="24704" xr:uid="{0E82325A-7D84-4574-A9A7-7BDDC167B542}"/>
    <cellStyle name="40% - Accent4 3 2 7 5" xfId="24705" xr:uid="{48B4F762-6868-471B-AD5D-64D0729098C5}"/>
    <cellStyle name="40% - Accent4 3 2 8" xfId="24706" xr:uid="{8F0C6517-6442-43BC-9297-F21BDFEA3F48}"/>
    <cellStyle name="40% - Accent4 3 2 8 2" xfId="24707" xr:uid="{B336F593-9CBB-4CBD-8543-9D2C2E1A355A}"/>
    <cellStyle name="40% - Accent4 3 2 8 2 2" xfId="24708" xr:uid="{B59994FB-6EFE-4AC3-85FE-B0EC05C12C5D}"/>
    <cellStyle name="40% - Accent4 3 2 8 2 2 2" xfId="24709" xr:uid="{36292D18-23DD-43C2-87E1-E9600D7811A5}"/>
    <cellStyle name="40% - Accent4 3 2 8 2 2 2 2" xfId="24710" xr:uid="{529C0A85-6E55-44A6-B642-E647833AE535}"/>
    <cellStyle name="40% - Accent4 3 2 8 2 2 3" xfId="24711" xr:uid="{98512A4C-AA99-4A59-A9A4-66B5F80A91B7}"/>
    <cellStyle name="40% - Accent4 3 2 8 2 3" xfId="24712" xr:uid="{E4817AF2-725B-4BA0-9885-8C5F7806AC96}"/>
    <cellStyle name="40% - Accent4 3 2 8 2 3 2" xfId="24713" xr:uid="{2AA2918A-0497-415B-8DA9-97170E829850}"/>
    <cellStyle name="40% - Accent4 3 2 8 2 4" xfId="24714" xr:uid="{CCA2B9A2-E1D0-480F-BBAB-5872C289B241}"/>
    <cellStyle name="40% - Accent4 3 2 8 3" xfId="24715" xr:uid="{69EADE5D-74C1-4602-AB58-25A5B02F5E65}"/>
    <cellStyle name="40% - Accent4 3 2 8 3 2" xfId="24716" xr:uid="{C970588E-D007-4BB2-8B00-AFB7F5F1B28C}"/>
    <cellStyle name="40% - Accent4 3 2 8 3 2 2" xfId="24717" xr:uid="{AA6D93EA-4476-4BB7-BDE5-4FB625356B98}"/>
    <cellStyle name="40% - Accent4 3 2 8 3 3" xfId="24718" xr:uid="{B1FB224F-F574-4B45-ADEA-75E4FB982C85}"/>
    <cellStyle name="40% - Accent4 3 2 8 4" xfId="24719" xr:uid="{28CB8462-DF4A-4554-9C13-5EB0B6DEF368}"/>
    <cellStyle name="40% - Accent4 3 2 8 4 2" xfId="24720" xr:uid="{2D34F4CD-6FFB-48D9-86AB-63B33E2071A4}"/>
    <cellStyle name="40% - Accent4 3 2 8 5" xfId="24721" xr:uid="{4A0528A1-CF0A-4ABB-9E2A-A0767D7A2C0D}"/>
    <cellStyle name="40% - Accent4 3 2 9" xfId="24722" xr:uid="{682A603E-BB18-4512-8B0D-948DC1FD0946}"/>
    <cellStyle name="40% - Accent4 3 2 9 2" xfId="24723" xr:uid="{8AAE1895-7FDF-4649-8FCA-1AD90C2BB2B2}"/>
    <cellStyle name="40% - Accent4 3 2 9 2 2" xfId="24724" xr:uid="{42BDC129-A945-4089-A712-66A941E93612}"/>
    <cellStyle name="40% - Accent4 3 2 9 2 2 2" xfId="24725" xr:uid="{2CC00581-9217-499C-B0CB-3BB50C3F82C0}"/>
    <cellStyle name="40% - Accent4 3 2 9 2 2 2 2" xfId="24726" xr:uid="{C2DA5451-BB8B-45C1-BBCC-C2C5C54D5928}"/>
    <cellStyle name="40% - Accent4 3 2 9 2 2 3" xfId="24727" xr:uid="{B8D56362-D488-4C79-B2EF-A0E11248EB27}"/>
    <cellStyle name="40% - Accent4 3 2 9 2 3" xfId="24728" xr:uid="{761F4D05-9FBD-40DB-A5AB-3EF7EC2781CE}"/>
    <cellStyle name="40% - Accent4 3 2 9 2 3 2" xfId="24729" xr:uid="{3FC07083-BCE1-437A-B984-88E6F7418676}"/>
    <cellStyle name="40% - Accent4 3 2 9 2 4" xfId="24730" xr:uid="{605BB648-3050-456A-AB10-BCD10DF33B0C}"/>
    <cellStyle name="40% - Accent4 3 2 9 3" xfId="24731" xr:uid="{12D49FBD-516D-4A33-BE44-732D2EF78197}"/>
    <cellStyle name="40% - Accent4 3 2 9 3 2" xfId="24732" xr:uid="{2E3B326B-96AE-4576-BB60-C8259147DE5E}"/>
    <cellStyle name="40% - Accent4 3 2 9 3 2 2" xfId="24733" xr:uid="{A6CB9D07-7F03-4867-95C0-27BCF171049A}"/>
    <cellStyle name="40% - Accent4 3 2 9 3 3" xfId="24734" xr:uid="{1524307D-9CCD-47BD-8EAD-8CEC43DBCCC2}"/>
    <cellStyle name="40% - Accent4 3 2 9 4" xfId="24735" xr:uid="{80420D2D-258D-4A2E-81C7-FB636D8729EA}"/>
    <cellStyle name="40% - Accent4 3 2 9 4 2" xfId="24736" xr:uid="{BF24CB59-35C3-4E12-8EFA-4A6FA3F3DF0F}"/>
    <cellStyle name="40% - Accent4 3 2 9 5" xfId="24737" xr:uid="{4B32305E-13F4-4EFD-A984-1B8D13342916}"/>
    <cellStyle name="40% - Accent4 3 2_Asset Register (new)" xfId="24738" xr:uid="{B4265F02-1408-401D-8E43-C665A9D0AC78}"/>
    <cellStyle name="40% - Accent4 3 3" xfId="24739" xr:uid="{EB3C3BD6-DF4A-42F2-BF19-27A2C2BDE491}"/>
    <cellStyle name="40% - Accent4 3 3 10" xfId="24740" xr:uid="{0C09205C-A34E-4CCF-BCE4-06F9D6425541}"/>
    <cellStyle name="40% - Accent4 3 3 10 2" xfId="24741" xr:uid="{3C37E741-E1B3-446B-8CAF-68722CF93E77}"/>
    <cellStyle name="40% - Accent4 3 3 11" xfId="24742" xr:uid="{F0ED487C-DF0B-4527-B306-DF1FD7CD3AC4}"/>
    <cellStyle name="40% - Accent4 3 3 11 2" xfId="24743" xr:uid="{A0BFB733-ED2D-40A4-84E7-23E86C664F71}"/>
    <cellStyle name="40% - Accent4 3 3 12" xfId="24744" xr:uid="{BA5ED0C3-BCBD-498B-AD94-059E93708016}"/>
    <cellStyle name="40% - Accent4 3 3 13" xfId="24745" xr:uid="{394C7DFB-1E2E-4A3F-BD31-FE6AA7B159CB}"/>
    <cellStyle name="40% - Accent4 3 3 2" xfId="24746" xr:uid="{B910DB7C-E0B8-4CB3-8C1E-BD51AE6C4635}"/>
    <cellStyle name="40% - Accent4 3 3 2 2" xfId="24747" xr:uid="{7126902B-FDC7-43D3-B183-090427EC77C5}"/>
    <cellStyle name="40% - Accent4 3 3 2 2 2" xfId="24748" xr:uid="{AD3115BB-7FDB-46E8-B53B-25733C2B1F3E}"/>
    <cellStyle name="40% - Accent4 3 3 2 2 2 2" xfId="24749" xr:uid="{7F02DB20-BE35-4635-AF34-3845B869BFF4}"/>
    <cellStyle name="40% - Accent4 3 3 2 2 2 2 2" xfId="24750" xr:uid="{2594E151-1904-4A70-9844-25E577738C7F}"/>
    <cellStyle name="40% - Accent4 3 3 2 2 2 2 2 2" xfId="24751" xr:uid="{A65102EB-C2F7-498E-B727-C1A5AEFBD64B}"/>
    <cellStyle name="40% - Accent4 3 3 2 2 2 2 3" xfId="24752" xr:uid="{6272B34A-6E47-421F-BDA0-C65B14B60693}"/>
    <cellStyle name="40% - Accent4 3 3 2 2 2 3" xfId="24753" xr:uid="{CEAB5477-8B8B-48B3-B204-3EEFC1B5E698}"/>
    <cellStyle name="40% - Accent4 3 3 2 2 2 3 2" xfId="24754" xr:uid="{4D622317-6B60-4190-88E9-882B98995A3F}"/>
    <cellStyle name="40% - Accent4 3 3 2 2 2 4" xfId="24755" xr:uid="{C27D226E-B8EE-4563-9105-6C57890903B3}"/>
    <cellStyle name="40% - Accent4 3 3 2 2 2 4 2" xfId="24756" xr:uid="{6E803D8C-29B8-4BE6-8E84-7184E1920D84}"/>
    <cellStyle name="40% - Accent4 3 3 2 2 2 5" xfId="24757" xr:uid="{849B4131-98FE-4C8A-AEAF-4E5699A4CF28}"/>
    <cellStyle name="40% - Accent4 3 3 2 2 2 6" xfId="24758" xr:uid="{648D57C2-619C-4EAF-9B52-33E161BA690D}"/>
    <cellStyle name="40% - Accent4 3 3 2 2 3" xfId="24759" xr:uid="{42585FB0-E1AF-4F99-96DA-C5744B52FBDA}"/>
    <cellStyle name="40% - Accent4 3 3 2 2 3 2" xfId="24760" xr:uid="{BC4CB067-3BEC-4EB9-93CB-D79A96DB2E18}"/>
    <cellStyle name="40% - Accent4 3 3 2 2 3 2 2" xfId="24761" xr:uid="{E2C7EDC4-7D2E-4860-8DC2-06CB895772B7}"/>
    <cellStyle name="40% - Accent4 3 3 2 2 3 3" xfId="24762" xr:uid="{C4B0598F-236F-4AE6-A3FD-BADA09661BD5}"/>
    <cellStyle name="40% - Accent4 3 3 2 2 4" xfId="24763" xr:uid="{A5E38B6F-68E8-46EC-AE6A-C15150BAD8A2}"/>
    <cellStyle name="40% - Accent4 3 3 2 2 4 2" xfId="24764" xr:uid="{309CCBB1-9AEF-493D-AF3E-6D4967167EB7}"/>
    <cellStyle name="40% - Accent4 3 3 2 2 5" xfId="24765" xr:uid="{38250540-1CF4-4A9B-84C2-352BB59B9157}"/>
    <cellStyle name="40% - Accent4 3 3 2 2 5 2" xfId="24766" xr:uid="{BD50B2DD-AD80-4197-8DFC-3FBD752706B7}"/>
    <cellStyle name="40% - Accent4 3 3 2 2 6" xfId="24767" xr:uid="{CB363DC3-C79A-477F-BA87-6157EBADC24F}"/>
    <cellStyle name="40% - Accent4 3 3 2 2 7" xfId="24768" xr:uid="{4ECD9BFE-B34A-4DEA-8A97-72FF40B8A96C}"/>
    <cellStyle name="40% - Accent4 3 3 2 3" xfId="24769" xr:uid="{9A18F70E-0546-47F2-BDDC-E7F29141A5D1}"/>
    <cellStyle name="40% - Accent4 3 3 2 3 2" xfId="24770" xr:uid="{3E7E784C-9B17-4958-9FE9-0B8CAEBD267D}"/>
    <cellStyle name="40% - Accent4 3 3 2 3 2 2" xfId="24771" xr:uid="{38F7CE0E-3582-42C2-8038-96C74F258985}"/>
    <cellStyle name="40% - Accent4 3 3 2 3 2 2 2" xfId="24772" xr:uid="{260DDE28-4818-464B-BE74-82FF8D9D9E3B}"/>
    <cellStyle name="40% - Accent4 3 3 2 3 2 2 2 2" xfId="24773" xr:uid="{84F9AC1E-7A60-4D53-BCA5-AB68F973F285}"/>
    <cellStyle name="40% - Accent4 3 3 2 3 2 2 3" xfId="24774" xr:uid="{3655B69A-0F67-47B0-B537-090F42CC3FEE}"/>
    <cellStyle name="40% - Accent4 3 3 2 3 2 3" xfId="24775" xr:uid="{B05BA333-E4BB-4EF3-AA68-11AAA65373EB}"/>
    <cellStyle name="40% - Accent4 3 3 2 3 2 3 2" xfId="24776" xr:uid="{2E9554D5-B132-4B5E-AE06-216B8BA4C414}"/>
    <cellStyle name="40% - Accent4 3 3 2 3 2 4" xfId="24777" xr:uid="{243FC49C-F88B-4903-93D9-D411529DEA0B}"/>
    <cellStyle name="40% - Accent4 3 3 2 3 3" xfId="24778" xr:uid="{C782C9C1-6DF7-4AD0-A4B2-0DBAAAA78C38}"/>
    <cellStyle name="40% - Accent4 3 3 2 3 3 2" xfId="24779" xr:uid="{BEE0D8EE-EFD5-4E2E-8CAE-2510093B5B24}"/>
    <cellStyle name="40% - Accent4 3 3 2 3 3 2 2" xfId="24780" xr:uid="{BDAC9B80-3FF2-4239-8FDE-D6F1302CF579}"/>
    <cellStyle name="40% - Accent4 3 3 2 3 3 3" xfId="24781" xr:uid="{769415F2-5B52-468E-8613-96D966E1218E}"/>
    <cellStyle name="40% - Accent4 3 3 2 3 4" xfId="24782" xr:uid="{C2E31BC1-74B9-4136-B235-1139B0421233}"/>
    <cellStyle name="40% - Accent4 3 3 2 3 4 2" xfId="24783" xr:uid="{AE0B7D2E-A923-495A-B7CA-8CA809FD25AD}"/>
    <cellStyle name="40% - Accent4 3 3 2 3 5" xfId="24784" xr:uid="{34F39211-DD2E-4A02-A66A-26BB56C67B39}"/>
    <cellStyle name="40% - Accent4 3 3 2 3 5 2" xfId="24785" xr:uid="{53DF55F5-FACD-4420-967A-37722ABC8FC9}"/>
    <cellStyle name="40% - Accent4 3 3 2 3 6" xfId="24786" xr:uid="{D846B4B6-F062-4FCD-9B98-1EDDC5998CC2}"/>
    <cellStyle name="40% - Accent4 3 3 2 3 7" xfId="24787" xr:uid="{6B833194-2A0E-4558-A728-4CF2629CE71A}"/>
    <cellStyle name="40% - Accent4 3 3 2 4" xfId="24788" xr:uid="{526CCFD4-8404-4529-B075-697AFAD49525}"/>
    <cellStyle name="40% - Accent4 3 3 2 4 2" xfId="24789" xr:uid="{D8271B9A-AD43-4B3A-B5EF-380A9CA7ECEF}"/>
    <cellStyle name="40% - Accent4 3 3 2 4 2 2" xfId="24790" xr:uid="{7684A710-0CDF-4E38-AA37-8F0764A90471}"/>
    <cellStyle name="40% - Accent4 3 3 2 4 2 2 2" xfId="24791" xr:uid="{702206B6-1EFD-41C8-A240-841B1098D6FC}"/>
    <cellStyle name="40% - Accent4 3 3 2 4 2 3" xfId="24792" xr:uid="{63BD2757-B88C-4336-82AE-C9049BE8A625}"/>
    <cellStyle name="40% - Accent4 3 3 2 4 3" xfId="24793" xr:uid="{3F2D81E7-7A2A-4E1A-97D1-2BC23BD580D3}"/>
    <cellStyle name="40% - Accent4 3 3 2 4 3 2" xfId="24794" xr:uid="{488EB9C3-E43F-444E-9E32-DBF74F3F8B58}"/>
    <cellStyle name="40% - Accent4 3 3 2 4 4" xfId="24795" xr:uid="{8C2ECB1E-7FBD-4461-865C-8B429313E45F}"/>
    <cellStyle name="40% - Accent4 3 3 2 5" xfId="24796" xr:uid="{6B7DA241-44D3-4E50-9FA4-529FE75D5608}"/>
    <cellStyle name="40% - Accent4 3 3 2 5 2" xfId="24797" xr:uid="{82DF5F0A-C73F-4345-90D4-1EE52B7B8A1A}"/>
    <cellStyle name="40% - Accent4 3 3 2 5 2 2" xfId="24798" xr:uid="{7861A62D-38A1-4FCA-B606-6C3FBFAB981E}"/>
    <cellStyle name="40% - Accent4 3 3 2 5 3" xfId="24799" xr:uid="{D390E25B-6F22-4E26-AAD3-3D6A8C4351DE}"/>
    <cellStyle name="40% - Accent4 3 3 2 6" xfId="24800" xr:uid="{E0E09ABB-B713-4569-9F62-27908B546C09}"/>
    <cellStyle name="40% - Accent4 3 3 2 6 2" xfId="24801" xr:uid="{AACB1951-B013-48C0-9603-199ACD314B78}"/>
    <cellStyle name="40% - Accent4 3 3 2 7" xfId="24802" xr:uid="{91D307F3-60E8-4EE9-A726-04AE1798D041}"/>
    <cellStyle name="40% - Accent4 3 3 2 7 2" xfId="24803" xr:uid="{B15B2A66-0469-4DC0-B5CC-6648DC374B55}"/>
    <cellStyle name="40% - Accent4 3 3 2 8" xfId="24804" xr:uid="{90FA729E-7603-4716-A212-AE13A48D0CAA}"/>
    <cellStyle name="40% - Accent4 3 3 2 9" xfId="24805" xr:uid="{7DF47297-4C99-45D7-B9C9-A04E56D86DBA}"/>
    <cellStyle name="40% - Accent4 3 3 3" xfId="24806" xr:uid="{E8882056-A3D3-421D-903E-043C7B678E04}"/>
    <cellStyle name="40% - Accent4 3 3 3 2" xfId="24807" xr:uid="{9A6FAB3A-1E8D-47F1-80D1-5EAF06ED6B9E}"/>
    <cellStyle name="40% - Accent4 3 3 3 2 2" xfId="24808" xr:uid="{BA3491A5-9EBF-4650-A93A-B9398FC1A21C}"/>
    <cellStyle name="40% - Accent4 3 3 3 2 2 2" xfId="24809" xr:uid="{832A2B4B-67D2-448D-95FC-CA48CDD711B2}"/>
    <cellStyle name="40% - Accent4 3 3 3 2 2 2 2" xfId="24810" xr:uid="{D6833D58-E472-41BB-886C-BDF40B8C4946}"/>
    <cellStyle name="40% - Accent4 3 3 3 2 2 2 2 2" xfId="24811" xr:uid="{76158DC3-F733-42D6-A054-6EBB3707F00B}"/>
    <cellStyle name="40% - Accent4 3 3 3 2 2 2 3" xfId="24812" xr:uid="{912CFA8C-4C0D-45C8-BABA-22CFBB9AD174}"/>
    <cellStyle name="40% - Accent4 3 3 3 2 2 3" xfId="24813" xr:uid="{82A317BF-D922-474A-9AA6-7BEDFFA9F235}"/>
    <cellStyle name="40% - Accent4 3 3 3 2 2 3 2" xfId="24814" xr:uid="{C1469116-2702-4BC7-8F8E-AD10833505AA}"/>
    <cellStyle name="40% - Accent4 3 3 3 2 2 4" xfId="24815" xr:uid="{096DDDD2-115E-40D9-A9BF-F8DF5E0309F9}"/>
    <cellStyle name="40% - Accent4 3 3 3 2 3" xfId="24816" xr:uid="{2680CA43-AE64-41CD-B99E-712FEACFDA83}"/>
    <cellStyle name="40% - Accent4 3 3 3 2 3 2" xfId="24817" xr:uid="{4CECFBD0-0C6B-4DF4-9EFB-FA54570EA79A}"/>
    <cellStyle name="40% - Accent4 3 3 3 2 3 2 2" xfId="24818" xr:uid="{485DC475-114C-4D3A-9A2A-7277435392F8}"/>
    <cellStyle name="40% - Accent4 3 3 3 2 3 3" xfId="24819" xr:uid="{41193176-83A7-499A-A1E3-AFEF8689FBB9}"/>
    <cellStyle name="40% - Accent4 3 3 3 2 4" xfId="24820" xr:uid="{577D274D-92CB-4C54-8F4B-B134226EC155}"/>
    <cellStyle name="40% - Accent4 3 3 3 2 4 2" xfId="24821" xr:uid="{E994571A-E4CD-43A3-AB8B-44CF708658AE}"/>
    <cellStyle name="40% - Accent4 3 3 3 2 5" xfId="24822" xr:uid="{40F85BC3-62AF-495D-AFF3-1730682E81E7}"/>
    <cellStyle name="40% - Accent4 3 3 3 2 5 2" xfId="24823" xr:uid="{CCDCFDAE-4303-419E-8066-82E96649EE03}"/>
    <cellStyle name="40% - Accent4 3 3 3 2 6" xfId="24824" xr:uid="{45F3DE76-8753-4802-9F39-B2AE16980BB9}"/>
    <cellStyle name="40% - Accent4 3 3 3 2 7" xfId="24825" xr:uid="{31169A7B-2A6E-4C3C-BBF9-7B9F4087F48A}"/>
    <cellStyle name="40% - Accent4 3 3 3 3" xfId="24826" xr:uid="{94774031-8B8C-4CDB-9C84-197D929D4BE1}"/>
    <cellStyle name="40% - Accent4 3 3 3 3 2" xfId="24827" xr:uid="{F204ACC1-3935-42C4-9959-137B7334A39B}"/>
    <cellStyle name="40% - Accent4 3 3 3 3 2 2" xfId="24828" xr:uid="{D98184AF-80B2-4E88-A6E0-270ACA33456E}"/>
    <cellStyle name="40% - Accent4 3 3 3 3 2 2 2" xfId="24829" xr:uid="{E1551A1F-D182-48ED-99FD-C2286BBBE35C}"/>
    <cellStyle name="40% - Accent4 3 3 3 3 2 2 2 2" xfId="24830" xr:uid="{801EA616-90C6-4050-BC17-6F13CFA3BB9D}"/>
    <cellStyle name="40% - Accent4 3 3 3 3 2 2 3" xfId="24831" xr:uid="{13C772DD-FDB0-49E2-9A4C-B5AC9ACE97CC}"/>
    <cellStyle name="40% - Accent4 3 3 3 3 2 3" xfId="24832" xr:uid="{12B23040-890D-4A86-BEC8-21C5A4A395F1}"/>
    <cellStyle name="40% - Accent4 3 3 3 3 2 3 2" xfId="24833" xr:uid="{7A540234-A491-49AF-A4D6-0CD330495399}"/>
    <cellStyle name="40% - Accent4 3 3 3 3 2 4" xfId="24834" xr:uid="{B2DD3CEE-5D9C-4810-B03D-06DFEC3F6222}"/>
    <cellStyle name="40% - Accent4 3 3 3 3 3" xfId="24835" xr:uid="{7A461F65-9B46-4EB3-AE60-6F5E92737DCD}"/>
    <cellStyle name="40% - Accent4 3 3 3 3 3 2" xfId="24836" xr:uid="{2FEDD170-F584-40E8-B80C-A4E0A610A93D}"/>
    <cellStyle name="40% - Accent4 3 3 3 3 3 2 2" xfId="24837" xr:uid="{D06F0BDC-C6D9-47AE-BF15-4918DE839DCF}"/>
    <cellStyle name="40% - Accent4 3 3 3 3 3 3" xfId="24838" xr:uid="{469549F4-BD15-43ED-A7AE-B6AEB497EFCF}"/>
    <cellStyle name="40% - Accent4 3 3 3 3 4" xfId="24839" xr:uid="{448A4C35-42E7-4B3F-88DF-840213A2FAFA}"/>
    <cellStyle name="40% - Accent4 3 3 3 3 4 2" xfId="24840" xr:uid="{1DDB56D7-41CB-467F-8390-A8E748702A07}"/>
    <cellStyle name="40% - Accent4 3 3 3 3 5" xfId="24841" xr:uid="{87302DE0-AC27-48EC-8F74-8C8FBD2B3A50}"/>
    <cellStyle name="40% - Accent4 3 3 3 4" xfId="24842" xr:uid="{1D93804D-BAB7-4D8A-B5AF-6021C90B7149}"/>
    <cellStyle name="40% - Accent4 3 3 3 4 2" xfId="24843" xr:uid="{102FC36E-540B-4AB7-A68D-7CE5E71B3C89}"/>
    <cellStyle name="40% - Accent4 3 3 3 4 2 2" xfId="24844" xr:uid="{B88B0493-03BE-43E6-BB22-71D9BED345EA}"/>
    <cellStyle name="40% - Accent4 3 3 3 4 2 2 2" xfId="24845" xr:uid="{EFE88AD4-9BF5-4553-BF97-76006AEAE0C1}"/>
    <cellStyle name="40% - Accent4 3 3 3 4 2 3" xfId="24846" xr:uid="{B013CEBC-E302-4BBE-8A7C-A9EE6AF5EFA3}"/>
    <cellStyle name="40% - Accent4 3 3 3 4 3" xfId="24847" xr:uid="{FA18E0B8-5645-4127-A801-926F2ED02065}"/>
    <cellStyle name="40% - Accent4 3 3 3 4 3 2" xfId="24848" xr:uid="{F330E578-D7FE-473E-9E5C-40F5DF0A0265}"/>
    <cellStyle name="40% - Accent4 3 3 3 4 4" xfId="24849" xr:uid="{4755895A-6683-4BD4-91DE-BF37FA9AC635}"/>
    <cellStyle name="40% - Accent4 3 3 3 5" xfId="24850" xr:uid="{B34580B4-ABCA-4080-87EF-7EB74D8578AC}"/>
    <cellStyle name="40% - Accent4 3 3 3 5 2" xfId="24851" xr:uid="{B3DD7D2D-ACA6-41DF-8863-09AF9E16EBC9}"/>
    <cellStyle name="40% - Accent4 3 3 3 5 2 2" xfId="24852" xr:uid="{442B8262-0111-4B5E-862A-AB20DD994061}"/>
    <cellStyle name="40% - Accent4 3 3 3 5 3" xfId="24853" xr:uid="{6F9283AB-0489-4F77-8EFC-7362B5C92398}"/>
    <cellStyle name="40% - Accent4 3 3 3 6" xfId="24854" xr:uid="{288DC7EE-320E-495F-BBC8-650573AEB86C}"/>
    <cellStyle name="40% - Accent4 3 3 3 6 2" xfId="24855" xr:uid="{D5B5DEC7-070B-4694-8AD1-F565DFDF6E48}"/>
    <cellStyle name="40% - Accent4 3 3 3 7" xfId="24856" xr:uid="{409879F4-8290-481D-A80C-002C74C36BBE}"/>
    <cellStyle name="40% - Accent4 3 3 3 7 2" xfId="24857" xr:uid="{60AAA2CE-0ADD-4D80-985E-CF2BCA878BC1}"/>
    <cellStyle name="40% - Accent4 3 3 3 8" xfId="24858" xr:uid="{8BC2DDF9-5A83-4A17-BE3A-74A7E5A04B7D}"/>
    <cellStyle name="40% - Accent4 3 3 3 9" xfId="24859" xr:uid="{4B9F82B7-F1D3-4E99-B581-F68C2A46017C}"/>
    <cellStyle name="40% - Accent4 3 3 4" xfId="24860" xr:uid="{4C9D3743-C53B-4CA8-96F5-802C97F9756E}"/>
    <cellStyle name="40% - Accent4 3 3 4 2" xfId="24861" xr:uid="{072E8D9A-C733-477B-9255-60F8A781B2E7}"/>
    <cellStyle name="40% - Accent4 3 3 4 2 2" xfId="24862" xr:uid="{773875E2-B98E-4D39-ADD5-A405FC55FBD8}"/>
    <cellStyle name="40% - Accent4 3 3 4 2 2 2" xfId="24863" xr:uid="{6462E6C9-BE69-459B-A553-C8B23C6AC5C4}"/>
    <cellStyle name="40% - Accent4 3 3 4 2 2 2 2" xfId="24864" xr:uid="{581B26E7-6DF7-48CD-BFB6-AB7592E55740}"/>
    <cellStyle name="40% - Accent4 3 3 4 2 2 3" xfId="24865" xr:uid="{B15C24B2-5D5D-4042-9775-F8B24DFD9378}"/>
    <cellStyle name="40% - Accent4 3 3 4 2 3" xfId="24866" xr:uid="{1FFD8862-E2D2-492E-A532-C5FF46AFDC17}"/>
    <cellStyle name="40% - Accent4 3 3 4 2 3 2" xfId="24867" xr:uid="{0F45EF19-AB39-464E-AD8D-5C7DB2370867}"/>
    <cellStyle name="40% - Accent4 3 3 4 2 4" xfId="24868" xr:uid="{1E5E259B-F9FA-4A51-A909-E0D0B19F7ADF}"/>
    <cellStyle name="40% - Accent4 3 3 4 3" xfId="24869" xr:uid="{AA0DF958-0B6F-4122-A840-D464F122B074}"/>
    <cellStyle name="40% - Accent4 3 3 4 3 2" xfId="24870" xr:uid="{A96D99C4-44FC-405D-A0A3-877E409967F0}"/>
    <cellStyle name="40% - Accent4 3 3 4 3 2 2" xfId="24871" xr:uid="{4A5091A5-90B1-4222-A54D-8388272CC623}"/>
    <cellStyle name="40% - Accent4 3 3 4 3 3" xfId="24872" xr:uid="{A4810FCF-FD73-490D-8A55-803D7E688897}"/>
    <cellStyle name="40% - Accent4 3 3 4 4" xfId="24873" xr:uid="{CA510A5B-7C40-460C-B5D3-FB99EC753905}"/>
    <cellStyle name="40% - Accent4 3 3 4 4 2" xfId="24874" xr:uid="{AE0DA8A0-A40B-4E48-9491-F28040845667}"/>
    <cellStyle name="40% - Accent4 3 3 4 5" xfId="24875" xr:uid="{45B03416-B5E9-4A97-B0F7-9B057E90338A}"/>
    <cellStyle name="40% - Accent4 3 3 4 5 2" xfId="24876" xr:uid="{8B92FF83-3D70-4A52-B956-B9D979FC1C45}"/>
    <cellStyle name="40% - Accent4 3 3 4 6" xfId="24877" xr:uid="{2888AB43-B6EB-4957-822E-B23C33688072}"/>
    <cellStyle name="40% - Accent4 3 3 4 7" xfId="24878" xr:uid="{5334C8C7-77B9-43F4-888F-D7F8334AD51C}"/>
    <cellStyle name="40% - Accent4 3 3 5" xfId="24879" xr:uid="{B82DD2C3-40AC-4208-8EAF-B66917D3C9BD}"/>
    <cellStyle name="40% - Accent4 3 3 5 2" xfId="24880" xr:uid="{E31E37F5-92AF-4081-A6A1-9697494B0EE2}"/>
    <cellStyle name="40% - Accent4 3 3 5 2 2" xfId="24881" xr:uid="{B186B0C6-5019-43AE-900D-9334163B8A13}"/>
    <cellStyle name="40% - Accent4 3 3 5 2 2 2" xfId="24882" xr:uid="{A46BA354-2EEC-4400-A94F-1185946ACA34}"/>
    <cellStyle name="40% - Accent4 3 3 5 2 2 2 2" xfId="24883" xr:uid="{27143FE2-230D-4A1A-9817-24239374D3BB}"/>
    <cellStyle name="40% - Accent4 3 3 5 2 2 3" xfId="24884" xr:uid="{EA8A2D6A-99A6-4F6F-BE1B-2FD755E59072}"/>
    <cellStyle name="40% - Accent4 3 3 5 2 3" xfId="24885" xr:uid="{2BDD681A-855F-49B5-A0DA-B55CAFF431F3}"/>
    <cellStyle name="40% - Accent4 3 3 5 2 3 2" xfId="24886" xr:uid="{55C8CADD-494E-4C78-867C-834C5D19509D}"/>
    <cellStyle name="40% - Accent4 3 3 5 2 4" xfId="24887" xr:uid="{0CF7A22D-E300-4E5F-8C06-21559DD1C9EC}"/>
    <cellStyle name="40% - Accent4 3 3 5 3" xfId="24888" xr:uid="{017E98BA-F5CE-4735-AB72-0837320569FD}"/>
    <cellStyle name="40% - Accent4 3 3 5 3 2" xfId="24889" xr:uid="{8FF2DBCB-A391-40A1-B27C-8FA95907715A}"/>
    <cellStyle name="40% - Accent4 3 3 5 3 2 2" xfId="24890" xr:uid="{891C717E-F201-4DEF-B210-658F0816ADE6}"/>
    <cellStyle name="40% - Accent4 3 3 5 3 3" xfId="24891" xr:uid="{4B1875FB-8765-4953-9E40-E2FEA2986BE6}"/>
    <cellStyle name="40% - Accent4 3 3 5 4" xfId="24892" xr:uid="{BC67C85D-AED2-4007-94E0-0668FDB6BDFF}"/>
    <cellStyle name="40% - Accent4 3 3 5 4 2" xfId="24893" xr:uid="{037BE342-1B84-4CE9-92D6-41231993CB05}"/>
    <cellStyle name="40% - Accent4 3 3 5 5" xfId="24894" xr:uid="{F23AE90A-E670-4FB6-9CB9-922171BDFEDC}"/>
    <cellStyle name="40% - Accent4 3 3 6" xfId="24895" xr:uid="{C2366D25-D255-414B-B6A7-1E00206D676C}"/>
    <cellStyle name="40% - Accent4 3 3 6 2" xfId="24896" xr:uid="{08FFAD64-C2EC-49C4-98CE-13B8D981D873}"/>
    <cellStyle name="40% - Accent4 3 3 6 2 2" xfId="24897" xr:uid="{50E8948B-003A-48F6-A6E4-8426A40BF5E5}"/>
    <cellStyle name="40% - Accent4 3 3 6 2 2 2" xfId="24898" xr:uid="{DD48804D-E1A5-4183-9E0A-9C6FCA6C09E2}"/>
    <cellStyle name="40% - Accent4 3 3 6 2 2 2 2" xfId="24899" xr:uid="{A2AAE2C4-84B2-41A2-AB97-EAC167536636}"/>
    <cellStyle name="40% - Accent4 3 3 6 2 2 3" xfId="24900" xr:uid="{F56C134F-94E0-4840-AF27-70B2022AEA68}"/>
    <cellStyle name="40% - Accent4 3 3 6 2 3" xfId="24901" xr:uid="{0C3ECAC3-4CAD-4363-BC02-5B0ED3CE2EFF}"/>
    <cellStyle name="40% - Accent4 3 3 6 2 3 2" xfId="24902" xr:uid="{2746C12E-A4ED-4603-A1F0-170B8FFBDE91}"/>
    <cellStyle name="40% - Accent4 3 3 6 2 4" xfId="24903" xr:uid="{97F70F27-BC68-4A13-8AEB-B98D5ED30EA7}"/>
    <cellStyle name="40% - Accent4 3 3 6 3" xfId="24904" xr:uid="{11122B3D-7120-420C-B72A-5B6F0BE91780}"/>
    <cellStyle name="40% - Accent4 3 3 6 3 2" xfId="24905" xr:uid="{B9A28878-352B-4801-8762-E4D9B259AD8B}"/>
    <cellStyle name="40% - Accent4 3 3 6 3 2 2" xfId="24906" xr:uid="{886C9C07-0A09-4D14-980F-45049DAB4F65}"/>
    <cellStyle name="40% - Accent4 3 3 6 3 3" xfId="24907" xr:uid="{9502D74A-430C-4AAE-A29E-B5A298051C81}"/>
    <cellStyle name="40% - Accent4 3 3 6 4" xfId="24908" xr:uid="{5D7B5D0A-86B9-4707-965A-AC269228386A}"/>
    <cellStyle name="40% - Accent4 3 3 6 4 2" xfId="24909" xr:uid="{131B25E3-AB2B-4594-B8F2-243ACBA32B49}"/>
    <cellStyle name="40% - Accent4 3 3 6 5" xfId="24910" xr:uid="{D242C8FB-DCB4-4A8C-8ACC-A731535503BB}"/>
    <cellStyle name="40% - Accent4 3 3 7" xfId="24911" xr:uid="{1C1BFEC8-4B9D-4F0E-B836-CDD3D61C6949}"/>
    <cellStyle name="40% - Accent4 3 3 7 2" xfId="24912" xr:uid="{7637BEE8-64F0-4605-B7D0-042F89D396BA}"/>
    <cellStyle name="40% - Accent4 3 3 7 2 2" xfId="24913" xr:uid="{BBB81AFF-36D6-4F97-B677-C88A6F3D8A19}"/>
    <cellStyle name="40% - Accent4 3 3 7 2 2 2" xfId="24914" xr:uid="{76F99D70-C8D7-4E54-8166-C9BAB85A91FC}"/>
    <cellStyle name="40% - Accent4 3 3 7 2 2 2 2" xfId="24915" xr:uid="{D3D64659-6F3C-4BD2-872A-12DE06740FCD}"/>
    <cellStyle name="40% - Accent4 3 3 7 2 2 3" xfId="24916" xr:uid="{6FC8F0AC-B484-4B78-B8C2-D3F3ED1F5453}"/>
    <cellStyle name="40% - Accent4 3 3 7 2 3" xfId="24917" xr:uid="{2E6D5C96-499B-4CD7-9B94-E5EBA96980D2}"/>
    <cellStyle name="40% - Accent4 3 3 7 2 3 2" xfId="24918" xr:uid="{491A94ED-9FFD-4445-B617-7EED268D14C4}"/>
    <cellStyle name="40% - Accent4 3 3 7 2 4" xfId="24919" xr:uid="{41813B77-5D0B-46AD-A53D-5D3CC313E938}"/>
    <cellStyle name="40% - Accent4 3 3 7 3" xfId="24920" xr:uid="{C2FBABD1-8A62-460C-BED3-1005CB5E9B0C}"/>
    <cellStyle name="40% - Accent4 3 3 7 3 2" xfId="24921" xr:uid="{55BABD6C-5E22-4311-A6EE-B03CD23947DB}"/>
    <cellStyle name="40% - Accent4 3 3 7 3 2 2" xfId="24922" xr:uid="{C4C37369-BDD1-49F6-B861-F90B03699415}"/>
    <cellStyle name="40% - Accent4 3 3 7 3 3" xfId="24923" xr:uid="{07A0D79D-15F5-4B68-A719-70CFA3B2A0A7}"/>
    <cellStyle name="40% - Accent4 3 3 7 4" xfId="24924" xr:uid="{71AE0275-F44B-4851-9056-64DDCF88329E}"/>
    <cellStyle name="40% - Accent4 3 3 7 4 2" xfId="24925" xr:uid="{64A4BE05-F3C7-463E-8BA9-14080711E0F0}"/>
    <cellStyle name="40% - Accent4 3 3 7 5" xfId="24926" xr:uid="{21F16971-BDA3-4192-AB32-C52FA166E55D}"/>
    <cellStyle name="40% - Accent4 3 3 8" xfId="24927" xr:uid="{C18E5A13-2540-4C0A-A3F7-74B3CF22EDD9}"/>
    <cellStyle name="40% - Accent4 3 3 8 2" xfId="24928" xr:uid="{0BAB15EF-314B-44B5-9E48-64F1245B9D4F}"/>
    <cellStyle name="40% - Accent4 3 3 8 2 2" xfId="24929" xr:uid="{7CE6F074-7759-46DE-8DDA-35383F313F71}"/>
    <cellStyle name="40% - Accent4 3 3 8 2 2 2" xfId="24930" xr:uid="{17EF7357-472E-4A5B-932C-E4C3173A8C9A}"/>
    <cellStyle name="40% - Accent4 3 3 8 2 3" xfId="24931" xr:uid="{8E25B4C6-0A5E-44D7-8F38-4D18F98BACD8}"/>
    <cellStyle name="40% - Accent4 3 3 8 3" xfId="24932" xr:uid="{CA138A9B-2F3D-4CB1-B8E4-14B2BE5DD997}"/>
    <cellStyle name="40% - Accent4 3 3 8 3 2" xfId="24933" xr:uid="{72859FF8-CA83-46D4-BF66-66C15761B9F7}"/>
    <cellStyle name="40% - Accent4 3 3 8 4" xfId="24934" xr:uid="{8457C1E3-D68E-48BF-80FD-BAD8DCCCAA86}"/>
    <cellStyle name="40% - Accent4 3 3 9" xfId="24935" xr:uid="{4261C0EE-A028-42C4-B033-1F73A47DEC27}"/>
    <cellStyle name="40% - Accent4 3 3 9 2" xfId="24936" xr:uid="{7FAE4622-640B-43EB-AB92-AF863BC67716}"/>
    <cellStyle name="40% - Accent4 3 3 9 2 2" xfId="24937" xr:uid="{025C32E3-E0F8-4FEC-A011-7CE2640E1990}"/>
    <cellStyle name="40% - Accent4 3 3 9 3" xfId="24938" xr:uid="{4A3BD63E-D2B8-4855-86BD-ECD1849359D3}"/>
    <cellStyle name="40% - Accent4 3 3_Asset Register (new)" xfId="24939" xr:uid="{D0E66A31-9883-4166-A704-1046A72032FD}"/>
    <cellStyle name="40% - Accent4 3 4" xfId="24940" xr:uid="{57244ACE-6E77-4FA6-84C2-16A6600B2D2F}"/>
    <cellStyle name="40% - Accent4 3 4 10" xfId="24941" xr:uid="{F41B8AFF-2CC1-4A94-B15B-5B0E4C847D60}"/>
    <cellStyle name="40% - Accent4 3 4 11" xfId="24942" xr:uid="{47E8AC7C-2B37-4881-9EC3-657C87A4AF11}"/>
    <cellStyle name="40% - Accent4 3 4 2" xfId="24943" xr:uid="{E2D15590-F686-4C24-A1BF-163CE9D77C5D}"/>
    <cellStyle name="40% - Accent4 3 4 2 2" xfId="24944" xr:uid="{5C6F4340-C085-4024-A6D1-E82F5BFA9E50}"/>
    <cellStyle name="40% - Accent4 3 4 2 2 2" xfId="24945" xr:uid="{0444B42B-282B-4340-B32C-2E9D1F553445}"/>
    <cellStyle name="40% - Accent4 3 4 2 2 2 2" xfId="24946" xr:uid="{37DCE01F-3055-4A2C-A5D7-1DC8DDDCF129}"/>
    <cellStyle name="40% - Accent4 3 4 2 2 2 2 2" xfId="24947" xr:uid="{E6829943-4D50-45B8-8A0E-0E831A2898C5}"/>
    <cellStyle name="40% - Accent4 3 4 2 2 2 3" xfId="24948" xr:uid="{CFB77416-A283-47B2-9A69-D464BF0BB836}"/>
    <cellStyle name="40% - Accent4 3 4 2 2 3" xfId="24949" xr:uid="{A5F72C1C-79B7-4C00-B908-6E24CF7BFDF6}"/>
    <cellStyle name="40% - Accent4 3 4 2 2 3 2" xfId="24950" xr:uid="{6846800C-EDC0-4F4B-9192-3BB94EF27E44}"/>
    <cellStyle name="40% - Accent4 3 4 2 2 4" xfId="24951" xr:uid="{45B31B81-50D6-46B8-8210-0A21B2759FC6}"/>
    <cellStyle name="40% - Accent4 3 4 2 2 4 2" xfId="24952" xr:uid="{D5A943CB-A673-48A6-A7C2-15658D1DA726}"/>
    <cellStyle name="40% - Accent4 3 4 2 2 5" xfId="24953" xr:uid="{7D89B1A6-9C5C-4955-AC5A-979D66DE8C0F}"/>
    <cellStyle name="40% - Accent4 3 4 2 2 6" xfId="24954" xr:uid="{8BC2CEA6-A3C7-4DC7-B552-DC848499FAE6}"/>
    <cellStyle name="40% - Accent4 3 4 2 3" xfId="24955" xr:uid="{1D7E2159-F1BB-4927-9317-CFFAF90BF46B}"/>
    <cellStyle name="40% - Accent4 3 4 2 3 2" xfId="24956" xr:uid="{630E3EF0-9664-4169-B95A-D29C02F8F1C3}"/>
    <cellStyle name="40% - Accent4 3 4 2 3 2 2" xfId="24957" xr:uid="{915A28E8-2898-4A20-9EDE-90A344F44C71}"/>
    <cellStyle name="40% - Accent4 3 4 2 3 3" xfId="24958" xr:uid="{54402F38-7C77-4E00-95D0-0C626171CFA0}"/>
    <cellStyle name="40% - Accent4 3 4 2 4" xfId="24959" xr:uid="{1AB878D4-7191-4941-9B10-B5C4C686B4CD}"/>
    <cellStyle name="40% - Accent4 3 4 2 4 2" xfId="24960" xr:uid="{A4EF549E-0305-4FCC-AD50-3EC89E8189DD}"/>
    <cellStyle name="40% - Accent4 3 4 2 5" xfId="24961" xr:uid="{6BCE1324-D8BE-4B06-AF0E-C75E45B0DA2D}"/>
    <cellStyle name="40% - Accent4 3 4 2 5 2" xfId="24962" xr:uid="{D76B2840-8AF7-4C28-8C06-A4722CF487EC}"/>
    <cellStyle name="40% - Accent4 3 4 2 6" xfId="24963" xr:uid="{BA50894D-D11E-4F2D-AC63-DF19D80AC2C2}"/>
    <cellStyle name="40% - Accent4 3 4 2 7" xfId="24964" xr:uid="{9E4FEAF3-C5C5-4686-B541-0EE2C50203C5}"/>
    <cellStyle name="40% - Accent4 3 4 3" xfId="24965" xr:uid="{06E6D59E-C4A3-410A-9C37-73ED86F08408}"/>
    <cellStyle name="40% - Accent4 3 4 3 2" xfId="24966" xr:uid="{520E4AC3-167A-4D84-9E4B-D37E6F68397F}"/>
    <cellStyle name="40% - Accent4 3 4 3 2 2" xfId="24967" xr:uid="{511AB083-BC91-4F74-A770-588FBA3DA3AB}"/>
    <cellStyle name="40% - Accent4 3 4 3 2 2 2" xfId="24968" xr:uid="{90CD2504-358D-4EA3-807A-9B75EBD74DD8}"/>
    <cellStyle name="40% - Accent4 3 4 3 2 2 2 2" xfId="24969" xr:uid="{2D3C4825-805A-47C6-B958-E3B67236A1B9}"/>
    <cellStyle name="40% - Accent4 3 4 3 2 2 3" xfId="24970" xr:uid="{57BB2292-755D-41DE-854C-B567840C833C}"/>
    <cellStyle name="40% - Accent4 3 4 3 2 3" xfId="24971" xr:uid="{EFCF02C4-9D6D-4344-8CA5-033D0EEE1BF5}"/>
    <cellStyle name="40% - Accent4 3 4 3 2 3 2" xfId="24972" xr:uid="{2F295A96-1B94-42A0-9E55-71B79F8B6B59}"/>
    <cellStyle name="40% - Accent4 3 4 3 2 4" xfId="24973" xr:uid="{81AFAA89-42B1-4219-A338-24AA3C83E627}"/>
    <cellStyle name="40% - Accent4 3 4 3 3" xfId="24974" xr:uid="{9C8B1A81-D4D1-46EF-8102-0A52FF3DA662}"/>
    <cellStyle name="40% - Accent4 3 4 3 3 2" xfId="24975" xr:uid="{E861BD59-CF37-4702-A46D-4733DD1E362C}"/>
    <cellStyle name="40% - Accent4 3 4 3 3 2 2" xfId="24976" xr:uid="{6BF8FEAC-021F-492F-A2C6-21F1DEEE031C}"/>
    <cellStyle name="40% - Accent4 3 4 3 3 3" xfId="24977" xr:uid="{8E5C6AEF-4C5A-4ADB-85C4-C6D2012A1F43}"/>
    <cellStyle name="40% - Accent4 3 4 3 4" xfId="24978" xr:uid="{ECE5F0F5-F451-4DAD-992C-716C62C3B745}"/>
    <cellStyle name="40% - Accent4 3 4 3 4 2" xfId="24979" xr:uid="{A1391F84-34C0-41E6-AB35-C7AF85104A43}"/>
    <cellStyle name="40% - Accent4 3 4 3 5" xfId="24980" xr:uid="{C674E7C0-4207-483A-88BA-0854C4FB6602}"/>
    <cellStyle name="40% - Accent4 3 4 3 5 2" xfId="24981" xr:uid="{31EB2F47-A4EA-4959-98F5-6BF33260C544}"/>
    <cellStyle name="40% - Accent4 3 4 3 6" xfId="24982" xr:uid="{AD10AD66-50FC-4728-802B-E24226CF381A}"/>
    <cellStyle name="40% - Accent4 3 4 3 7" xfId="24983" xr:uid="{73080021-2BAC-4776-8DE8-EC881BA8B77E}"/>
    <cellStyle name="40% - Accent4 3 4 4" xfId="24984" xr:uid="{22DA23BC-695B-4028-8542-3A7B4C0650B2}"/>
    <cellStyle name="40% - Accent4 3 4 4 2" xfId="24985" xr:uid="{8EEAF7C0-389F-4782-A0A7-E04F7CD2DB91}"/>
    <cellStyle name="40% - Accent4 3 4 4 2 2" xfId="24986" xr:uid="{5AE34CED-5870-40D3-B46C-0AB7BA7492D7}"/>
    <cellStyle name="40% - Accent4 3 4 4 2 2 2" xfId="24987" xr:uid="{D6F81C0A-F08D-485A-8AA8-6F65BF432079}"/>
    <cellStyle name="40% - Accent4 3 4 4 2 2 2 2" xfId="24988" xr:uid="{7E3DE7F6-403D-4BE2-B908-A124B082016D}"/>
    <cellStyle name="40% - Accent4 3 4 4 2 2 3" xfId="24989" xr:uid="{CE229F2A-81CC-4ADF-B351-4A2560D375DB}"/>
    <cellStyle name="40% - Accent4 3 4 4 2 3" xfId="24990" xr:uid="{019B30D2-8D20-4E3F-828C-248227647DC7}"/>
    <cellStyle name="40% - Accent4 3 4 4 2 3 2" xfId="24991" xr:uid="{6485544B-0715-46F9-A083-672F6DB9BA46}"/>
    <cellStyle name="40% - Accent4 3 4 4 2 4" xfId="24992" xr:uid="{112CDDE7-B47F-4F1C-9886-C3C99F2287E1}"/>
    <cellStyle name="40% - Accent4 3 4 4 3" xfId="24993" xr:uid="{B8DB28E9-9EA9-4CBB-A4F8-14C6ACEE9602}"/>
    <cellStyle name="40% - Accent4 3 4 4 3 2" xfId="24994" xr:uid="{40E7A191-FCBF-4A2F-AD54-F68D0ED01FA7}"/>
    <cellStyle name="40% - Accent4 3 4 4 3 2 2" xfId="24995" xr:uid="{CCCFE9CA-C8F4-45D7-8C47-1B0243A175C2}"/>
    <cellStyle name="40% - Accent4 3 4 4 3 3" xfId="24996" xr:uid="{B38ED0BF-24F8-40DF-A500-50BCED2256B9}"/>
    <cellStyle name="40% - Accent4 3 4 4 4" xfId="24997" xr:uid="{BAD56B19-C405-49E9-B970-5F6FF9C75F90}"/>
    <cellStyle name="40% - Accent4 3 4 4 4 2" xfId="24998" xr:uid="{5A247004-AACB-4E16-89B7-02E497E519B3}"/>
    <cellStyle name="40% - Accent4 3 4 4 5" xfId="24999" xr:uid="{04086355-9389-4EF8-A5BD-C454A980832F}"/>
    <cellStyle name="40% - Accent4 3 4 5" xfId="25000" xr:uid="{D15C27B1-E218-465D-B6B9-1F6BBA273CE2}"/>
    <cellStyle name="40% - Accent4 3 4 5 2" xfId="25001" xr:uid="{69B82E8C-AC67-42F0-A698-A2069B73DD98}"/>
    <cellStyle name="40% - Accent4 3 4 5 2 2" xfId="25002" xr:uid="{9E911238-92F9-461C-87A2-7604AABC2716}"/>
    <cellStyle name="40% - Accent4 3 4 5 2 2 2" xfId="25003" xr:uid="{25C28ED7-CE80-4337-B665-31C4EE04E0CB}"/>
    <cellStyle name="40% - Accent4 3 4 5 2 2 2 2" xfId="25004" xr:uid="{88DD21E8-F0FE-4457-9AF2-FBC482CD3CA6}"/>
    <cellStyle name="40% - Accent4 3 4 5 2 2 3" xfId="25005" xr:uid="{09D82294-5900-42A8-8CC9-D2E048E971B4}"/>
    <cellStyle name="40% - Accent4 3 4 5 2 3" xfId="25006" xr:uid="{62E8E209-7843-4873-81D6-78C4218FA011}"/>
    <cellStyle name="40% - Accent4 3 4 5 2 3 2" xfId="25007" xr:uid="{58B70159-8877-47FD-98F7-CF5576BCAB94}"/>
    <cellStyle name="40% - Accent4 3 4 5 2 4" xfId="25008" xr:uid="{4811685F-5847-4422-AC63-1C6A608AB1F4}"/>
    <cellStyle name="40% - Accent4 3 4 5 3" xfId="25009" xr:uid="{405C97AB-70B7-48DE-899D-AD04C566D541}"/>
    <cellStyle name="40% - Accent4 3 4 5 3 2" xfId="25010" xr:uid="{E5EA3EA2-6E6C-4F6B-B483-9BD54C6DB3F9}"/>
    <cellStyle name="40% - Accent4 3 4 5 3 2 2" xfId="25011" xr:uid="{BE7206B9-C39C-4B03-AE1D-BFEF6CC5B4B7}"/>
    <cellStyle name="40% - Accent4 3 4 5 3 3" xfId="25012" xr:uid="{E2B4CEE7-BD80-4A13-9886-03BCC26F8275}"/>
    <cellStyle name="40% - Accent4 3 4 5 4" xfId="25013" xr:uid="{1788486E-D794-435C-9851-3874ED3E8CF5}"/>
    <cellStyle name="40% - Accent4 3 4 5 4 2" xfId="25014" xr:uid="{78FD48CF-C7A6-421A-80EC-EF7BFB4FCF0C}"/>
    <cellStyle name="40% - Accent4 3 4 5 5" xfId="25015" xr:uid="{9AF0F165-BC80-4CD5-ABD0-B902E4E954E2}"/>
    <cellStyle name="40% - Accent4 3 4 6" xfId="25016" xr:uid="{14441F43-218A-4246-9F50-3CED2B838247}"/>
    <cellStyle name="40% - Accent4 3 4 6 2" xfId="25017" xr:uid="{5CB4C9EE-2685-44BC-9CF7-ACA3B7727744}"/>
    <cellStyle name="40% - Accent4 3 4 6 2 2" xfId="25018" xr:uid="{34FA45EC-1C65-4A14-99F3-A8426B9598FD}"/>
    <cellStyle name="40% - Accent4 3 4 6 2 2 2" xfId="25019" xr:uid="{99EFC0DB-EB5F-480B-B22B-0089116D11F6}"/>
    <cellStyle name="40% - Accent4 3 4 6 2 3" xfId="25020" xr:uid="{D00EC425-67D5-4358-98DD-8F0B34A5757E}"/>
    <cellStyle name="40% - Accent4 3 4 6 3" xfId="25021" xr:uid="{2E0A31C3-CA44-4248-91CD-3C17FBA344B9}"/>
    <cellStyle name="40% - Accent4 3 4 6 3 2" xfId="25022" xr:uid="{1CFFEEB0-8658-4C9D-94AD-6BD4CADFD8E8}"/>
    <cellStyle name="40% - Accent4 3 4 6 4" xfId="25023" xr:uid="{0B2073E4-83BB-476B-BC31-E85A3B96B8DA}"/>
    <cellStyle name="40% - Accent4 3 4 7" xfId="25024" xr:uid="{C30D4BD7-8DF4-4E18-8A9F-20A0A5075194}"/>
    <cellStyle name="40% - Accent4 3 4 7 2" xfId="25025" xr:uid="{F1A61929-5BCE-4731-BD61-FE920FCCE2E7}"/>
    <cellStyle name="40% - Accent4 3 4 7 2 2" xfId="25026" xr:uid="{9AF54C2E-87D0-4779-A757-E60E061A1E9D}"/>
    <cellStyle name="40% - Accent4 3 4 7 3" xfId="25027" xr:uid="{DE288743-8019-40C6-B9CD-22CEF0569799}"/>
    <cellStyle name="40% - Accent4 3 4 8" xfId="25028" xr:uid="{DE2AB1B1-348A-4752-817C-426ADAA0DD93}"/>
    <cellStyle name="40% - Accent4 3 4 8 2" xfId="25029" xr:uid="{D3499B22-AC74-4360-B4CB-27FB50F2EDAE}"/>
    <cellStyle name="40% - Accent4 3 4 9" xfId="25030" xr:uid="{48FE5BB7-A8FE-4846-86EF-1086AC8BD5AB}"/>
    <cellStyle name="40% - Accent4 3 4 9 2" xfId="25031" xr:uid="{23C8C6C7-FFA7-455A-96CC-723C64ABEF65}"/>
    <cellStyle name="40% - Accent4 3 5" xfId="25032" xr:uid="{4F7A3327-CF9B-4353-80EB-FF0C100FA951}"/>
    <cellStyle name="40% - Accent4 3 5 2" xfId="25033" xr:uid="{CD7805DA-541C-41BC-A40D-9DB4B2C9345E}"/>
    <cellStyle name="40% - Accent4 3 5 2 2" xfId="25034" xr:uid="{4394D059-A673-48FF-A8F1-904E52F0BB6D}"/>
    <cellStyle name="40% - Accent4 3 5 2 2 2" xfId="25035" xr:uid="{98A84070-9373-409D-9B5D-01BD832120B2}"/>
    <cellStyle name="40% - Accent4 3 5 2 2 2 2" xfId="25036" xr:uid="{00245062-0D0A-4D41-9145-FDF58EDE12F6}"/>
    <cellStyle name="40% - Accent4 3 5 2 2 2 2 2" xfId="25037" xr:uid="{E5E7F9ED-4EED-4E63-8960-F4CA893AFFB5}"/>
    <cellStyle name="40% - Accent4 3 5 2 2 2 3" xfId="25038" xr:uid="{E4177343-A5FF-4730-8477-1F1B49D809FE}"/>
    <cellStyle name="40% - Accent4 3 5 2 2 3" xfId="25039" xr:uid="{572C5918-7838-4D71-987F-170DDF434288}"/>
    <cellStyle name="40% - Accent4 3 5 2 2 3 2" xfId="25040" xr:uid="{53FEEBC4-580C-4CD5-B609-598E0AC40873}"/>
    <cellStyle name="40% - Accent4 3 5 2 2 4" xfId="25041" xr:uid="{76B368C6-9BDC-47A6-99B3-159076200130}"/>
    <cellStyle name="40% - Accent4 3 5 2 2 4 2" xfId="25042" xr:uid="{027157FC-245B-4414-BA3B-8A40EBF6396B}"/>
    <cellStyle name="40% - Accent4 3 5 2 2 5" xfId="25043" xr:uid="{E7D35895-94D3-49A1-B8AF-43ECB4D1DD5B}"/>
    <cellStyle name="40% - Accent4 3 5 2 2 6" xfId="25044" xr:uid="{2DDBCC94-C439-4510-9F8C-0DED0A3CA06A}"/>
    <cellStyle name="40% - Accent4 3 5 2 3" xfId="25045" xr:uid="{6FC66471-7CBC-4F87-88A3-29404BC7F8C8}"/>
    <cellStyle name="40% - Accent4 3 5 2 3 2" xfId="25046" xr:uid="{3C8D7FBE-23B4-4BA1-A4D8-32766012358F}"/>
    <cellStyle name="40% - Accent4 3 5 2 3 2 2" xfId="25047" xr:uid="{7EB2058E-ABF0-4CD3-8EDC-4114C1AE3940}"/>
    <cellStyle name="40% - Accent4 3 5 2 3 3" xfId="25048" xr:uid="{3D850A4E-2FFA-4DA2-BE2F-08771648CA44}"/>
    <cellStyle name="40% - Accent4 3 5 2 4" xfId="25049" xr:uid="{41357452-5C0C-4F25-9052-FC24E69CC603}"/>
    <cellStyle name="40% - Accent4 3 5 2 4 2" xfId="25050" xr:uid="{4A8247E1-A57E-46CC-9F43-20A78D0ED16C}"/>
    <cellStyle name="40% - Accent4 3 5 2 5" xfId="25051" xr:uid="{B26BE9AF-3F69-469C-8485-CA837C624974}"/>
    <cellStyle name="40% - Accent4 3 5 2 5 2" xfId="25052" xr:uid="{911D85FF-99F2-4161-9F74-F99817604933}"/>
    <cellStyle name="40% - Accent4 3 5 2 6" xfId="25053" xr:uid="{19C7B3A2-01EE-42E7-985D-FFBF2E1F6C63}"/>
    <cellStyle name="40% - Accent4 3 5 2 7" xfId="25054" xr:uid="{B70681AE-FC2E-472E-8F65-B49D5BDB61F3}"/>
    <cellStyle name="40% - Accent4 3 5 3" xfId="25055" xr:uid="{2849E45C-D6D2-4E65-8E0F-8A12EA17B4AE}"/>
    <cellStyle name="40% - Accent4 3 5 3 2" xfId="25056" xr:uid="{AE255CC5-858A-4063-BF0D-E2E081FD62DD}"/>
    <cellStyle name="40% - Accent4 3 5 3 2 2" xfId="25057" xr:uid="{2FBFCB5C-1493-488C-89B7-37621AD98785}"/>
    <cellStyle name="40% - Accent4 3 5 3 2 2 2" xfId="25058" xr:uid="{60A52AF0-14AD-48C4-9BE3-BA17005ABAA4}"/>
    <cellStyle name="40% - Accent4 3 5 3 2 2 2 2" xfId="25059" xr:uid="{21539CD9-5ED8-447D-83B8-78F1B51AE966}"/>
    <cellStyle name="40% - Accent4 3 5 3 2 2 3" xfId="25060" xr:uid="{D56BEAD6-FF39-4213-996D-79F52994C42A}"/>
    <cellStyle name="40% - Accent4 3 5 3 2 3" xfId="25061" xr:uid="{4A2AB06C-BB26-4044-9C67-2AFC065AC74D}"/>
    <cellStyle name="40% - Accent4 3 5 3 2 3 2" xfId="25062" xr:uid="{CEA5B31D-EA4F-44A5-A619-3A0E6640A76C}"/>
    <cellStyle name="40% - Accent4 3 5 3 2 4" xfId="25063" xr:uid="{46FC79C6-0EDE-405C-8371-EAE38638BD75}"/>
    <cellStyle name="40% - Accent4 3 5 3 3" xfId="25064" xr:uid="{7802DF7A-1352-4224-812B-5615BC3F78A7}"/>
    <cellStyle name="40% - Accent4 3 5 3 3 2" xfId="25065" xr:uid="{369C2675-3C6C-4448-9F06-BF8040CEAD2B}"/>
    <cellStyle name="40% - Accent4 3 5 3 3 2 2" xfId="25066" xr:uid="{3C9689D5-B127-44D9-9BD8-7DD23E8FE959}"/>
    <cellStyle name="40% - Accent4 3 5 3 3 3" xfId="25067" xr:uid="{021FAF97-20E0-4FB7-B20A-34906D9F0595}"/>
    <cellStyle name="40% - Accent4 3 5 3 4" xfId="25068" xr:uid="{34431436-67AF-4610-903A-0FBF38CC2939}"/>
    <cellStyle name="40% - Accent4 3 5 3 4 2" xfId="25069" xr:uid="{A92B7C23-53C6-4635-AD8D-837F770CA79B}"/>
    <cellStyle name="40% - Accent4 3 5 3 5" xfId="25070" xr:uid="{96A34188-8899-40F6-AFCE-A819EAEC2B4E}"/>
    <cellStyle name="40% - Accent4 3 5 3 5 2" xfId="25071" xr:uid="{6A05E217-5E3B-43F9-81B8-FAD1DD249B6D}"/>
    <cellStyle name="40% - Accent4 3 5 3 6" xfId="25072" xr:uid="{A17DB19D-572F-4C76-832D-5E2059CEED34}"/>
    <cellStyle name="40% - Accent4 3 5 3 7" xfId="25073" xr:uid="{5B7CF68D-A761-412A-9EBA-7C55C2CDAEB3}"/>
    <cellStyle name="40% - Accent4 3 5 4" xfId="25074" xr:uid="{B233AE19-5415-4EF2-9BB4-9D7C86010CF2}"/>
    <cellStyle name="40% - Accent4 3 5 4 2" xfId="25075" xr:uid="{AF4D7EFA-5C0B-4CD4-B109-6ACE4926A92E}"/>
    <cellStyle name="40% - Accent4 3 5 4 2 2" xfId="25076" xr:uid="{79091E36-6AAF-4BEA-A849-832016B82F2A}"/>
    <cellStyle name="40% - Accent4 3 5 4 2 2 2" xfId="25077" xr:uid="{0844B6FD-0806-49D7-8E8F-5A1A5FFB8C54}"/>
    <cellStyle name="40% - Accent4 3 5 4 2 3" xfId="25078" xr:uid="{75093F79-A8CE-4D4C-8C57-08419A95F7F0}"/>
    <cellStyle name="40% - Accent4 3 5 4 3" xfId="25079" xr:uid="{B1C01C99-45C6-49B2-AB89-0C789A03D18B}"/>
    <cellStyle name="40% - Accent4 3 5 4 3 2" xfId="25080" xr:uid="{116F5C66-F4A9-4FE8-9C4A-34FB9407F572}"/>
    <cellStyle name="40% - Accent4 3 5 4 4" xfId="25081" xr:uid="{294A77E4-1E2B-4878-9CD4-0C66E01CA51E}"/>
    <cellStyle name="40% - Accent4 3 5 5" xfId="25082" xr:uid="{78D78F1C-3988-44B0-9966-A81490B2C253}"/>
    <cellStyle name="40% - Accent4 3 5 5 2" xfId="25083" xr:uid="{6845A341-32B7-46FF-BB27-73BA8E9B2797}"/>
    <cellStyle name="40% - Accent4 3 5 5 2 2" xfId="25084" xr:uid="{39FD2B44-D898-40EC-8CA8-316AB46AE67A}"/>
    <cellStyle name="40% - Accent4 3 5 5 3" xfId="25085" xr:uid="{45B91BE7-AF10-4E4A-9B93-5DD6C79BAE59}"/>
    <cellStyle name="40% - Accent4 3 5 6" xfId="25086" xr:uid="{0ABDE379-CB8B-4D9F-A33E-64E1B0351CC0}"/>
    <cellStyle name="40% - Accent4 3 5 6 2" xfId="25087" xr:uid="{CBF14195-D2F3-44A4-8431-7771A9054EFC}"/>
    <cellStyle name="40% - Accent4 3 5 7" xfId="25088" xr:uid="{6B85F4FA-EB13-43B3-BDC5-455EBA1DAD49}"/>
    <cellStyle name="40% - Accent4 3 5 7 2" xfId="25089" xr:uid="{D32313C8-021B-4A1E-972A-E36664CD3EA4}"/>
    <cellStyle name="40% - Accent4 3 5 8" xfId="25090" xr:uid="{CA62E8C9-391F-4105-BD56-43F7FDD3E78F}"/>
    <cellStyle name="40% - Accent4 3 5 9" xfId="25091" xr:uid="{1816C650-2C12-4E98-B6D1-709356CF4036}"/>
    <cellStyle name="40% - Accent4 3 6" xfId="25092" xr:uid="{1AB49364-DD90-49A9-8443-A2027ABB086A}"/>
    <cellStyle name="40% - Accent4 3 6 2" xfId="25093" xr:uid="{2A6E1135-714D-4B3E-903D-7B9F0ED249CF}"/>
    <cellStyle name="40% - Accent4 3 6 2 2" xfId="25094" xr:uid="{88105C97-465C-4DE5-9B64-D608699DC1EE}"/>
    <cellStyle name="40% - Accent4 3 6 2 2 2" xfId="25095" xr:uid="{2F89E24B-82F0-4F60-8356-A39AB1AEDE79}"/>
    <cellStyle name="40% - Accent4 3 6 2 2 2 2" xfId="25096" xr:uid="{18083378-75D5-4BEC-8BF4-E2D6F95C97B2}"/>
    <cellStyle name="40% - Accent4 3 6 2 2 2 2 2" xfId="25097" xr:uid="{20EAAEEE-2596-42D6-9546-69AAD0B7D85E}"/>
    <cellStyle name="40% - Accent4 3 6 2 2 2 3" xfId="25098" xr:uid="{235CC916-4A1B-41E4-9A0C-1F7732EA661A}"/>
    <cellStyle name="40% - Accent4 3 6 2 2 3" xfId="25099" xr:uid="{85481C1E-23B8-4193-81FA-7DA89E4417F3}"/>
    <cellStyle name="40% - Accent4 3 6 2 2 3 2" xfId="25100" xr:uid="{A8B49C06-10AB-46C5-B8A7-CFAD453BB649}"/>
    <cellStyle name="40% - Accent4 3 6 2 2 4" xfId="25101" xr:uid="{78807675-4136-40F7-B779-FACD0A37F31D}"/>
    <cellStyle name="40% - Accent4 3 6 2 2 4 2" xfId="25102" xr:uid="{275DF9F6-8504-4F21-A241-88DCD1692190}"/>
    <cellStyle name="40% - Accent4 3 6 2 2 5" xfId="25103" xr:uid="{E9083D95-85A7-4E18-8365-24309B7276EF}"/>
    <cellStyle name="40% - Accent4 3 6 2 2 6" xfId="25104" xr:uid="{9CD7E6A2-835B-4E52-B189-987ECB1C2513}"/>
    <cellStyle name="40% - Accent4 3 6 2 3" xfId="25105" xr:uid="{439A8AA9-FD17-40C1-89AF-BDBE1DBA6385}"/>
    <cellStyle name="40% - Accent4 3 6 2 3 2" xfId="25106" xr:uid="{CBF83C85-4206-45FF-A2C4-29DC210708EE}"/>
    <cellStyle name="40% - Accent4 3 6 2 3 2 2" xfId="25107" xr:uid="{C0006A0E-6E36-40A8-A14B-84309965516A}"/>
    <cellStyle name="40% - Accent4 3 6 2 3 3" xfId="25108" xr:uid="{0FB0B440-84F2-4A8D-8F81-51B9E4311EC3}"/>
    <cellStyle name="40% - Accent4 3 6 2 4" xfId="25109" xr:uid="{0B2A18EF-2B7A-4967-A31E-20C1B21DAAF6}"/>
    <cellStyle name="40% - Accent4 3 6 2 4 2" xfId="25110" xr:uid="{C85E683D-3E20-451A-B2A7-4E353A00EC06}"/>
    <cellStyle name="40% - Accent4 3 6 2 5" xfId="25111" xr:uid="{EE43DD26-3B6E-4F17-BE95-06C5A9D2698B}"/>
    <cellStyle name="40% - Accent4 3 6 2 5 2" xfId="25112" xr:uid="{07BBB0C5-A718-41E8-816C-9B98C8B876C7}"/>
    <cellStyle name="40% - Accent4 3 6 2 6" xfId="25113" xr:uid="{299D5A34-2F1B-444E-81B5-3E951BACCD62}"/>
    <cellStyle name="40% - Accent4 3 6 2 7" xfId="25114" xr:uid="{3AABB3B4-E1A4-449D-8ABF-9179453FCAC6}"/>
    <cellStyle name="40% - Accent4 3 6 3" xfId="25115" xr:uid="{35B4B831-EBDB-40EE-948C-6B299CF7D5FD}"/>
    <cellStyle name="40% - Accent4 3 6 3 2" xfId="25116" xr:uid="{EB9AB433-6B87-4B88-BA7E-72F8D3E2CEFB}"/>
    <cellStyle name="40% - Accent4 3 6 3 2 2" xfId="25117" xr:uid="{89CB488B-F16D-449F-8838-B28E9B6CE248}"/>
    <cellStyle name="40% - Accent4 3 6 3 2 2 2" xfId="25118" xr:uid="{611AE556-8EF8-4123-B8E0-F97013A2CB10}"/>
    <cellStyle name="40% - Accent4 3 6 3 2 3" xfId="25119" xr:uid="{56C7E1AA-BB82-495D-B173-081475FEBADE}"/>
    <cellStyle name="40% - Accent4 3 6 3 3" xfId="25120" xr:uid="{8D524F6A-A350-4896-BB69-CB75B19A7400}"/>
    <cellStyle name="40% - Accent4 3 6 3 3 2" xfId="25121" xr:uid="{1EA6D31B-D8FE-4524-B7B9-2AAE1E5AEF44}"/>
    <cellStyle name="40% - Accent4 3 6 3 4" xfId="25122" xr:uid="{4057D3B4-ACBF-4022-B409-8D65018C94B5}"/>
    <cellStyle name="40% - Accent4 3 6 3 4 2" xfId="25123" xr:uid="{D8FB2137-C107-41DC-A4F3-5627DC94E777}"/>
    <cellStyle name="40% - Accent4 3 6 3 5" xfId="25124" xr:uid="{E0D0DB3F-AB14-48B7-AF5A-E4962511A838}"/>
    <cellStyle name="40% - Accent4 3 6 3 6" xfId="25125" xr:uid="{841399AB-CF3E-4398-BDCA-899968B8A099}"/>
    <cellStyle name="40% - Accent4 3 6 4" xfId="25126" xr:uid="{182EA3EB-9DF3-49EB-9368-F26F09AD197E}"/>
    <cellStyle name="40% - Accent4 3 6 4 2" xfId="25127" xr:uid="{2E2C4BC3-6528-4274-971E-AAF9FA616C0F}"/>
    <cellStyle name="40% - Accent4 3 6 4 2 2" xfId="25128" xr:uid="{F49FADFE-5910-41FC-9A59-A70551EDA721}"/>
    <cellStyle name="40% - Accent4 3 6 4 3" xfId="25129" xr:uid="{46C79235-DDC8-477A-860F-FA8565BC9163}"/>
    <cellStyle name="40% - Accent4 3 6 5" xfId="25130" xr:uid="{B7BD5BF6-6DA2-41E3-9777-2F5505C927DE}"/>
    <cellStyle name="40% - Accent4 3 6 5 2" xfId="25131" xr:uid="{D62C869C-B4A1-4D41-A2E7-52B58DCD936C}"/>
    <cellStyle name="40% - Accent4 3 6 6" xfId="25132" xr:uid="{E1B5BE15-D0BD-4D78-8930-6C7539CC195B}"/>
    <cellStyle name="40% - Accent4 3 6 6 2" xfId="25133" xr:uid="{CB43C74D-7DB9-46F2-BA55-A48DBF6512A0}"/>
    <cellStyle name="40% - Accent4 3 6 7" xfId="25134" xr:uid="{2A08878C-5869-49E7-A133-E8D9DB8C7D2B}"/>
    <cellStyle name="40% - Accent4 3 6 8" xfId="25135" xr:uid="{A142FE69-67D1-40EC-BB15-1A8B2B871BBC}"/>
    <cellStyle name="40% - Accent4 3 7" xfId="25136" xr:uid="{F5475539-686C-4C78-8497-EED2D77F0982}"/>
    <cellStyle name="40% - Accent4 3 7 2" xfId="25137" xr:uid="{E025F06B-8570-44A7-B66D-59C9583C879A}"/>
    <cellStyle name="40% - Accent4 3 7 2 2" xfId="25138" xr:uid="{C6936895-F84B-4A74-AC32-6C298D9686C2}"/>
    <cellStyle name="40% - Accent4 3 7 2 2 2" xfId="25139" xr:uid="{9C991AAF-AF90-4E3D-A343-D91DCB5F55BC}"/>
    <cellStyle name="40% - Accent4 3 7 2 2 2 2" xfId="25140" xr:uid="{0A256469-17B4-430C-B586-CD9D2158482F}"/>
    <cellStyle name="40% - Accent4 3 7 2 2 3" xfId="25141" xr:uid="{B6E3B179-78F2-48A6-BF5E-15F16EE027E8}"/>
    <cellStyle name="40% - Accent4 3 7 2 3" xfId="25142" xr:uid="{D4DA7E61-4823-44A5-85A3-D132985700C9}"/>
    <cellStyle name="40% - Accent4 3 7 2 3 2" xfId="25143" xr:uid="{6B0097F9-90E3-481F-9584-1EB0EE684FDC}"/>
    <cellStyle name="40% - Accent4 3 7 2 4" xfId="25144" xr:uid="{452A1C00-4FAE-4422-A514-EF58F2580175}"/>
    <cellStyle name="40% - Accent4 3 7 2 4 2" xfId="25145" xr:uid="{B08CD958-3980-4DE2-B84D-3637ED710E3B}"/>
    <cellStyle name="40% - Accent4 3 7 2 5" xfId="25146" xr:uid="{446531AF-7C88-4765-9098-CDEB9A8A0FC9}"/>
    <cellStyle name="40% - Accent4 3 7 2 6" xfId="25147" xr:uid="{7AAA8D5F-2379-4255-91A7-2DBC38FBD083}"/>
    <cellStyle name="40% - Accent4 3 7 3" xfId="25148" xr:uid="{D663E47F-6ABA-480F-837C-BA61B1E9C4E2}"/>
    <cellStyle name="40% - Accent4 3 7 3 2" xfId="25149" xr:uid="{6257A856-9014-430E-B421-BBB61F4485F6}"/>
    <cellStyle name="40% - Accent4 3 7 3 2 2" xfId="25150" xr:uid="{5643A683-B287-4605-9E45-7C3272E53CEB}"/>
    <cellStyle name="40% - Accent4 3 7 3 3" xfId="25151" xr:uid="{17EF30F6-2ECE-4319-8408-DE0E18CC2456}"/>
    <cellStyle name="40% - Accent4 3 7 4" xfId="25152" xr:uid="{ABE03A1A-8D26-44BB-8CAA-27DE06AD9DE1}"/>
    <cellStyle name="40% - Accent4 3 7 4 2" xfId="25153" xr:uid="{F1CD2632-A594-4587-93B1-11CB6AB028BC}"/>
    <cellStyle name="40% - Accent4 3 7 5" xfId="25154" xr:uid="{33CE4084-1479-485D-8873-30F1C5178B5A}"/>
    <cellStyle name="40% - Accent4 3 7 5 2" xfId="25155" xr:uid="{F9AD0202-8C2B-42D0-8E3F-229DA41C705F}"/>
    <cellStyle name="40% - Accent4 3 7 6" xfId="25156" xr:uid="{0FC646A8-CCB6-47B3-BD0E-C3C495C21895}"/>
    <cellStyle name="40% - Accent4 3 7 7" xfId="25157" xr:uid="{DBEA40F8-E03E-4A5D-A7E0-FAF0AE0DD81F}"/>
    <cellStyle name="40% - Accent4 3 8" xfId="25158" xr:uid="{F3748BE7-6618-40EF-BAF6-B497DBAC707C}"/>
    <cellStyle name="40% - Accent4 3 8 2" xfId="25159" xr:uid="{C6EA05E9-48D8-499F-876E-F5388E88D358}"/>
    <cellStyle name="40% - Accent4 3 8 2 2" xfId="25160" xr:uid="{F1A214AA-2A3F-4496-82DD-B3193D0C495B}"/>
    <cellStyle name="40% - Accent4 3 8 2 2 2" xfId="25161" xr:uid="{88BFD757-4334-4F09-A881-E2973035E7A9}"/>
    <cellStyle name="40% - Accent4 3 8 2 2 2 2" xfId="25162" xr:uid="{2E56CFE6-64B0-4A12-90E3-A051A496DA96}"/>
    <cellStyle name="40% - Accent4 3 8 2 2 3" xfId="25163" xr:uid="{7260B9D9-0DDF-4EF8-B432-B709E01776E2}"/>
    <cellStyle name="40% - Accent4 3 8 2 3" xfId="25164" xr:uid="{DDC4547C-40CA-4BC8-A59D-7D74B51C2122}"/>
    <cellStyle name="40% - Accent4 3 8 2 3 2" xfId="25165" xr:uid="{3A7B8A4D-FE1F-4EA8-9B19-F711D545E0F0}"/>
    <cellStyle name="40% - Accent4 3 8 2 4" xfId="25166" xr:uid="{5E3F5908-F210-4924-A43A-587651410C66}"/>
    <cellStyle name="40% - Accent4 3 8 3" xfId="25167" xr:uid="{6493E2AC-3092-406F-9D10-F9293FB57D99}"/>
    <cellStyle name="40% - Accent4 3 8 3 2" xfId="25168" xr:uid="{D4D6EC54-1C41-41DA-8F13-02B6BE740C86}"/>
    <cellStyle name="40% - Accent4 3 8 3 2 2" xfId="25169" xr:uid="{2C7EA989-0947-4E90-885F-C3F219199874}"/>
    <cellStyle name="40% - Accent4 3 8 3 3" xfId="25170" xr:uid="{11CD23AF-FBBF-4956-8A7E-2E2614079638}"/>
    <cellStyle name="40% - Accent4 3 8 4" xfId="25171" xr:uid="{2D96134E-D3A1-4438-9D37-D0B937E173C7}"/>
    <cellStyle name="40% - Accent4 3 8 4 2" xfId="25172" xr:uid="{DBA9FC1B-C29A-42EB-AEB7-B882CAC24633}"/>
    <cellStyle name="40% - Accent4 3 8 5" xfId="25173" xr:uid="{C82BE3D8-CE0A-4C5E-A093-7D6C6194B8A4}"/>
    <cellStyle name="40% - Accent4 3 8 5 2" xfId="25174" xr:uid="{969CBFA0-E363-4FC4-9DCB-C1C2F406DF1A}"/>
    <cellStyle name="40% - Accent4 3 8 6" xfId="25175" xr:uid="{37EAE396-52E7-48DD-9306-4192A3F40E22}"/>
    <cellStyle name="40% - Accent4 3 8 7" xfId="25176" xr:uid="{25E1F4E7-6833-4F94-B152-7D84193DED49}"/>
    <cellStyle name="40% - Accent4 3 9" xfId="25177" xr:uid="{B7B48604-078B-43A2-B4DA-E101B4D4410B}"/>
    <cellStyle name="40% - Accent4 3 9 2" xfId="25178" xr:uid="{E256E25D-D8C5-4591-8370-6A774B5A539A}"/>
    <cellStyle name="40% - Accent4 3 9 2 2" xfId="25179" xr:uid="{8DD56C5B-BB93-4F19-B0B2-BF58CB7EA5CD}"/>
    <cellStyle name="40% - Accent4 3 9 2 2 2" xfId="25180" xr:uid="{EAA34BF1-C08E-40A9-9BB7-0019B3D70CD4}"/>
    <cellStyle name="40% - Accent4 3 9 2 2 2 2" xfId="25181" xr:uid="{D98400EF-F7BF-47A6-A768-0DF9489AFE69}"/>
    <cellStyle name="40% - Accent4 3 9 2 2 3" xfId="25182" xr:uid="{B965D486-FE8E-4989-A78F-BD642AD1C52E}"/>
    <cellStyle name="40% - Accent4 3 9 2 3" xfId="25183" xr:uid="{CC648236-2D28-4440-8CDA-EC4497878328}"/>
    <cellStyle name="40% - Accent4 3 9 2 3 2" xfId="25184" xr:uid="{55EF1199-CAC7-4722-8D2B-449EFC7A62FA}"/>
    <cellStyle name="40% - Accent4 3 9 2 4" xfId="25185" xr:uid="{C682687A-615C-410E-A320-7DE88394E0D7}"/>
    <cellStyle name="40% - Accent4 3 9 3" xfId="25186" xr:uid="{C59F2086-F391-464E-89AE-85DEA486117A}"/>
    <cellStyle name="40% - Accent4 3 9 3 2" xfId="25187" xr:uid="{8C75C4BF-2589-4514-B3F9-0172164ABB8F}"/>
    <cellStyle name="40% - Accent4 3 9 3 2 2" xfId="25188" xr:uid="{A9EEAC18-9C7A-4DAB-A4AE-6FD25DECE7A8}"/>
    <cellStyle name="40% - Accent4 3 9 3 3" xfId="25189" xr:uid="{71B39C59-6DF8-433C-91C4-995661F30014}"/>
    <cellStyle name="40% - Accent4 3 9 4" xfId="25190" xr:uid="{07C8B4CD-4FD6-4631-A944-E8F014B23CC3}"/>
    <cellStyle name="40% - Accent4 3 9 4 2" xfId="25191" xr:uid="{EB63B75D-E63E-4970-9285-15AF26358BE0}"/>
    <cellStyle name="40% - Accent4 3 9 5" xfId="25192" xr:uid="{DCEE64C5-437F-4870-ACED-4DA95071E76B}"/>
    <cellStyle name="40% - Accent4 3_Asset Register (new)" xfId="25193" xr:uid="{378F7E4B-DACE-4B58-A723-7C3D3E5E97CD}"/>
    <cellStyle name="40% - Accent4 4" xfId="25194" xr:uid="{FC6FD18A-2224-4862-876D-BD4D1FABEBE5}"/>
    <cellStyle name="40% - Accent4 4 10" xfId="25195" xr:uid="{2C138FFF-50A6-49C8-8981-8D3720F2ECA2}"/>
    <cellStyle name="40% - Accent4 4 10 2" xfId="25196" xr:uid="{19DC8C1C-B081-47CC-A94E-737A0F5E3258}"/>
    <cellStyle name="40% - Accent4 4 10 2 2" xfId="25197" xr:uid="{2457CF8F-A752-4288-AF34-9926585C7F28}"/>
    <cellStyle name="40% - Accent4 4 10 2 2 2" xfId="25198" xr:uid="{19429A06-4F09-4FF8-9D5C-81ABF909D33E}"/>
    <cellStyle name="40% - Accent4 4 10 2 2 2 2" xfId="25199" xr:uid="{74E583DC-AF23-46CE-9641-3C782A162BBB}"/>
    <cellStyle name="40% - Accent4 4 10 2 2 3" xfId="25200" xr:uid="{C1DFB4ED-B038-4749-9CB8-62E94F6A848C}"/>
    <cellStyle name="40% - Accent4 4 10 2 3" xfId="25201" xr:uid="{8B250D3E-6FBC-498D-9E21-7CEDDEF1698C}"/>
    <cellStyle name="40% - Accent4 4 10 2 3 2" xfId="25202" xr:uid="{542B0E33-317B-4E94-8ECD-0900386E1D41}"/>
    <cellStyle name="40% - Accent4 4 10 2 4" xfId="25203" xr:uid="{5068CAF3-8C2F-4646-BEDB-8535AD5F0AD6}"/>
    <cellStyle name="40% - Accent4 4 10 3" xfId="25204" xr:uid="{0B6ABA62-EFB0-4549-B8DF-898803077FC8}"/>
    <cellStyle name="40% - Accent4 4 10 3 2" xfId="25205" xr:uid="{3B90614F-78DB-4483-9813-9184F0F58382}"/>
    <cellStyle name="40% - Accent4 4 10 3 2 2" xfId="25206" xr:uid="{B5187EB7-0202-4BDF-B0E7-5218CA6C3B41}"/>
    <cellStyle name="40% - Accent4 4 10 3 3" xfId="25207" xr:uid="{71AAA19F-B886-4587-BC8B-ED368CD487E2}"/>
    <cellStyle name="40% - Accent4 4 10 4" xfId="25208" xr:uid="{D03F06CE-73B4-4BAB-B863-06552C6A0101}"/>
    <cellStyle name="40% - Accent4 4 10 4 2" xfId="25209" xr:uid="{3695598F-4661-4BAC-91CD-64080F20443D}"/>
    <cellStyle name="40% - Accent4 4 10 5" xfId="25210" xr:uid="{6F6CB8E0-CACD-49D8-84FC-CD786D0A410D}"/>
    <cellStyle name="40% - Accent4 4 11" xfId="25211" xr:uid="{D9D6BC3E-FCE9-45C0-A804-52E39E85DF43}"/>
    <cellStyle name="40% - Accent4 4 11 2" xfId="25212" xr:uid="{68800906-0F89-4235-83AB-57F6E9D8CD9F}"/>
    <cellStyle name="40% - Accent4 4 11 2 2" xfId="25213" xr:uid="{0DAB01D6-E015-410F-A1EB-83EC339930D2}"/>
    <cellStyle name="40% - Accent4 4 11 2 2 2" xfId="25214" xr:uid="{DB89910A-EF48-48B9-9F09-DFD8E485FB37}"/>
    <cellStyle name="40% - Accent4 4 11 2 2 2 2" xfId="25215" xr:uid="{7B9DE5C5-73C6-40A9-8B9B-8AA1CAFA29CF}"/>
    <cellStyle name="40% - Accent4 4 11 2 2 3" xfId="25216" xr:uid="{8A069FAC-6D49-48BC-9AC2-7A85E82E0886}"/>
    <cellStyle name="40% - Accent4 4 11 2 3" xfId="25217" xr:uid="{80B2CAB4-45D3-4AEF-93C9-C2F94E6E277F}"/>
    <cellStyle name="40% - Accent4 4 11 2 3 2" xfId="25218" xr:uid="{E7008925-747D-4F05-9D50-AC07C50C90E6}"/>
    <cellStyle name="40% - Accent4 4 11 2 4" xfId="25219" xr:uid="{FD8AB221-362E-4B6F-B6BF-8298D5577B4E}"/>
    <cellStyle name="40% - Accent4 4 11 3" xfId="25220" xr:uid="{673C71C2-E0C2-44BA-89BB-0F13129D8F90}"/>
    <cellStyle name="40% - Accent4 4 11 3 2" xfId="25221" xr:uid="{42BE9A31-DFFC-4998-9365-0C383ABDD3BE}"/>
    <cellStyle name="40% - Accent4 4 11 3 2 2" xfId="25222" xr:uid="{A61FC68E-934A-4CF2-BF7B-40B9AFEBA68F}"/>
    <cellStyle name="40% - Accent4 4 11 3 3" xfId="25223" xr:uid="{BB847121-BA21-4DBA-BC52-6989EE3A90F7}"/>
    <cellStyle name="40% - Accent4 4 11 4" xfId="25224" xr:uid="{FD8DD63E-988A-4C8F-A2F3-A2935C980C0E}"/>
    <cellStyle name="40% - Accent4 4 11 4 2" xfId="25225" xr:uid="{89217415-C045-4607-8EE4-A148972EB9F6}"/>
    <cellStyle name="40% - Accent4 4 11 5" xfId="25226" xr:uid="{55068D7A-ABB9-47A2-A059-E8987F287F9B}"/>
    <cellStyle name="40% - Accent4 4 12" xfId="25227" xr:uid="{D9BA00DB-5840-4D4E-B2CA-BB00CC3615D6}"/>
    <cellStyle name="40% - Accent4 4 12 2" xfId="25228" xr:uid="{A419A712-1C08-4C90-9354-70CB540BBCCB}"/>
    <cellStyle name="40% - Accent4 4 12 2 2" xfId="25229" xr:uid="{B1CBCEA8-F612-4743-A759-B9191A21188D}"/>
    <cellStyle name="40% - Accent4 4 12 2 2 2" xfId="25230" xr:uid="{25687100-3102-4577-8F9F-CC245F686A39}"/>
    <cellStyle name="40% - Accent4 4 12 2 2 2 2" xfId="25231" xr:uid="{07686A22-3932-4D0D-8D81-7A2149E8DE7C}"/>
    <cellStyle name="40% - Accent4 4 12 2 2 3" xfId="25232" xr:uid="{452423A0-1E6A-48CB-AAB9-AD318C72478A}"/>
    <cellStyle name="40% - Accent4 4 12 2 3" xfId="25233" xr:uid="{36D33E24-EF35-47E8-A2A4-723ACBE59C20}"/>
    <cellStyle name="40% - Accent4 4 12 2 3 2" xfId="25234" xr:uid="{00FE5AF6-6AF4-424D-96A4-CC7D44DA0D7D}"/>
    <cellStyle name="40% - Accent4 4 12 2 4" xfId="25235" xr:uid="{F0B09AAF-B35D-47AA-8C70-1C9AF6E33C5B}"/>
    <cellStyle name="40% - Accent4 4 12 3" xfId="25236" xr:uid="{04643DED-6BAA-40C4-9145-AFF53907FD8A}"/>
    <cellStyle name="40% - Accent4 4 12 3 2" xfId="25237" xr:uid="{8D81740D-E585-4FC9-AF56-3D6E9B0C7A84}"/>
    <cellStyle name="40% - Accent4 4 12 3 2 2" xfId="25238" xr:uid="{696FC5EB-5CCA-4E9F-A086-0C99888D80C3}"/>
    <cellStyle name="40% - Accent4 4 12 3 3" xfId="25239" xr:uid="{9575C155-76BB-49B9-84A2-945CC89DC232}"/>
    <cellStyle name="40% - Accent4 4 12 4" xfId="25240" xr:uid="{254F423A-3BC5-4221-8873-73435E2112EA}"/>
    <cellStyle name="40% - Accent4 4 12 4 2" xfId="25241" xr:uid="{3A4998EE-211D-40AB-B654-8ECDDA8D499B}"/>
    <cellStyle name="40% - Accent4 4 12 5" xfId="25242" xr:uid="{044318D2-B63F-4418-92C9-69A22C54C0AB}"/>
    <cellStyle name="40% - Accent4 4 13" xfId="25243" xr:uid="{42BA11E7-B23B-4360-A8DB-4F0B15D32079}"/>
    <cellStyle name="40% - Accent4 4 13 2" xfId="25244" xr:uid="{9EAB9518-253A-4DE2-9914-2E95CF44F943}"/>
    <cellStyle name="40% - Accent4 4 13 2 2" xfId="25245" xr:uid="{BADD59E7-354B-4203-910C-683596B9608B}"/>
    <cellStyle name="40% - Accent4 4 13 2 2 2" xfId="25246" xr:uid="{493820A8-01CB-4384-838E-AEACFB9DE61E}"/>
    <cellStyle name="40% - Accent4 4 13 2 2 2 2" xfId="25247" xr:uid="{81805CAE-B99F-4FC1-8DE6-AA330C1B3FBE}"/>
    <cellStyle name="40% - Accent4 4 13 2 2 3" xfId="25248" xr:uid="{E2932159-D932-4508-8BFA-4C28E22032ED}"/>
    <cellStyle name="40% - Accent4 4 13 2 3" xfId="25249" xr:uid="{6CC86CFF-08C3-4F1F-9062-D6579050FA31}"/>
    <cellStyle name="40% - Accent4 4 13 2 3 2" xfId="25250" xr:uid="{1D673BDB-4FB3-468B-9955-4BA230E0EAC8}"/>
    <cellStyle name="40% - Accent4 4 13 2 4" xfId="25251" xr:uid="{B93842C0-B8F8-4080-AE41-589985A7CE32}"/>
    <cellStyle name="40% - Accent4 4 13 3" xfId="25252" xr:uid="{5F1D8C07-B087-409C-811E-BBD44F1F41CF}"/>
    <cellStyle name="40% - Accent4 4 13 3 2" xfId="25253" xr:uid="{9070EF59-D5E0-49C9-9E10-2AAE4E8DCBBE}"/>
    <cellStyle name="40% - Accent4 4 13 3 2 2" xfId="25254" xr:uid="{7131510A-0D0A-4362-9611-86D012C50588}"/>
    <cellStyle name="40% - Accent4 4 13 3 3" xfId="25255" xr:uid="{279F88D4-FDE5-497C-96BE-39B9A9EE117F}"/>
    <cellStyle name="40% - Accent4 4 13 4" xfId="25256" xr:uid="{FF6B6A8E-7727-4AD7-B398-379B668CBC87}"/>
    <cellStyle name="40% - Accent4 4 13 4 2" xfId="25257" xr:uid="{7B33754E-6A09-4FA3-8E8B-74523AC58C01}"/>
    <cellStyle name="40% - Accent4 4 13 5" xfId="25258" xr:uid="{9E51557C-A185-4276-AF53-5A943503D987}"/>
    <cellStyle name="40% - Accent4 4 14" xfId="25259" xr:uid="{5C51F6D3-A61D-4F7F-86D0-ED821D802C5A}"/>
    <cellStyle name="40% - Accent4 4 14 2" xfId="25260" xr:uid="{77324A11-3D8E-4F9C-A4D9-9ABBE3CD5CE2}"/>
    <cellStyle name="40% - Accent4 4 14 2 2" xfId="25261" xr:uid="{622BE8B1-D716-4C61-9A7B-B8CB41D90765}"/>
    <cellStyle name="40% - Accent4 4 14 2 2 2" xfId="25262" xr:uid="{9792BAAB-6DEB-4D3F-945F-8364C9081DB5}"/>
    <cellStyle name="40% - Accent4 4 14 2 3" xfId="25263" xr:uid="{7880AA78-B9EC-4D98-8C12-E5DAB799AB19}"/>
    <cellStyle name="40% - Accent4 4 14 3" xfId="25264" xr:uid="{3681922D-29B3-4B1B-9F3D-F4441EF6058F}"/>
    <cellStyle name="40% - Accent4 4 14 3 2" xfId="25265" xr:uid="{73259784-44E8-4F7B-80F2-BC6BDB251FF3}"/>
    <cellStyle name="40% - Accent4 4 14 4" xfId="25266" xr:uid="{BA86BB5B-447F-455E-9D34-3731ECB1399C}"/>
    <cellStyle name="40% - Accent4 4 15" xfId="25267" xr:uid="{A547FBB0-29EA-4BB3-BA6F-C003EC5ADCA0}"/>
    <cellStyle name="40% - Accent4 4 15 2" xfId="25268" xr:uid="{08B1123A-99B7-4B58-91DC-D25FA88EB6E7}"/>
    <cellStyle name="40% - Accent4 4 15 2 2" xfId="25269" xr:uid="{A232B10B-975E-45C0-A496-3519B0DD97DE}"/>
    <cellStyle name="40% - Accent4 4 15 3" xfId="25270" xr:uid="{9DBFE6D5-29C5-4FFC-95AB-F2AC38D7514A}"/>
    <cellStyle name="40% - Accent4 4 16" xfId="25271" xr:uid="{21D02801-BB61-4E69-BF41-D22D933BC480}"/>
    <cellStyle name="40% - Accent4 4 16 2" xfId="25272" xr:uid="{5DA6F938-81C8-4538-BF72-117F8C677024}"/>
    <cellStyle name="40% - Accent4 4 17" xfId="25273" xr:uid="{DD8F7061-7207-4DD7-BEAF-B3F947E310B9}"/>
    <cellStyle name="40% - Accent4 4 17 2" xfId="25274" xr:uid="{351A7F95-93AA-4B30-BEF9-EE1A78632085}"/>
    <cellStyle name="40% - Accent4 4 18" xfId="25275" xr:uid="{41C74740-EFD4-4358-85C1-85AF2B5ED7C5}"/>
    <cellStyle name="40% - Accent4 4 19" xfId="25276" xr:uid="{705AC87A-C20A-43C4-BB6E-B140F499219A}"/>
    <cellStyle name="40% - Accent4 4 2" xfId="25277" xr:uid="{166D44BC-3A09-408C-B53A-1CEB50E5D4A7}"/>
    <cellStyle name="40% - Accent4 4 2 10" xfId="25278" xr:uid="{A980841B-F9EE-469E-9E0F-DFCB81C124CA}"/>
    <cellStyle name="40% - Accent4 4 2 10 2" xfId="25279" xr:uid="{A80D656F-9ED6-4807-AD37-5C6044C846BC}"/>
    <cellStyle name="40% - Accent4 4 2 10 2 2" xfId="25280" xr:uid="{22948583-BFB2-4F72-B296-9682ABD8EAF7}"/>
    <cellStyle name="40% - Accent4 4 2 10 2 2 2" xfId="25281" xr:uid="{F094808B-036E-4B9C-811B-5492E98D76D6}"/>
    <cellStyle name="40% - Accent4 4 2 10 2 2 2 2" xfId="25282" xr:uid="{366035A9-4B6F-406C-A9E1-D2E6129BCC23}"/>
    <cellStyle name="40% - Accent4 4 2 10 2 2 3" xfId="25283" xr:uid="{6560D31F-C5D1-48E3-932B-9B25261BD562}"/>
    <cellStyle name="40% - Accent4 4 2 10 2 3" xfId="25284" xr:uid="{A1939A80-B516-4121-9450-B22B30A46AFF}"/>
    <cellStyle name="40% - Accent4 4 2 10 2 3 2" xfId="25285" xr:uid="{9F397B66-AE46-4D28-AF06-6BF9FBF767CF}"/>
    <cellStyle name="40% - Accent4 4 2 10 2 4" xfId="25286" xr:uid="{FB6F7FA9-024D-4E84-9F9C-24FD4DF4658B}"/>
    <cellStyle name="40% - Accent4 4 2 10 3" xfId="25287" xr:uid="{5009D42C-57FA-437B-8E62-91D38A251BA9}"/>
    <cellStyle name="40% - Accent4 4 2 10 3 2" xfId="25288" xr:uid="{4FD6F68B-1016-4D0B-903A-65DA2F729967}"/>
    <cellStyle name="40% - Accent4 4 2 10 3 2 2" xfId="25289" xr:uid="{3B83D35D-BCD8-4898-AEBB-5592DFA6BD8B}"/>
    <cellStyle name="40% - Accent4 4 2 10 3 3" xfId="25290" xr:uid="{6046C0EA-2DF5-4CBE-9E5D-B21584D32FC7}"/>
    <cellStyle name="40% - Accent4 4 2 10 4" xfId="25291" xr:uid="{939A4275-4932-471D-8CEB-469AE9A62C5B}"/>
    <cellStyle name="40% - Accent4 4 2 10 4 2" xfId="25292" xr:uid="{81BD5701-35D7-4CB0-8BF8-16E85F166FE0}"/>
    <cellStyle name="40% - Accent4 4 2 10 5" xfId="25293" xr:uid="{E8E327DB-0217-43CA-BE52-30CAEBEF7DE0}"/>
    <cellStyle name="40% - Accent4 4 2 11" xfId="25294" xr:uid="{3196CE01-93B6-46D1-BA73-8F8904526F5E}"/>
    <cellStyle name="40% - Accent4 4 2 11 2" xfId="25295" xr:uid="{F93C075F-FC6D-4447-8DDC-53712AAB6606}"/>
    <cellStyle name="40% - Accent4 4 2 11 2 2" xfId="25296" xr:uid="{827C050A-BB40-430E-8E49-660037F4D867}"/>
    <cellStyle name="40% - Accent4 4 2 11 2 2 2" xfId="25297" xr:uid="{D7A26011-779D-4D55-9DE3-F5C9902856EF}"/>
    <cellStyle name="40% - Accent4 4 2 11 2 2 2 2" xfId="25298" xr:uid="{9E4D5AF8-4A2D-4AC7-8868-B7CB829A4C51}"/>
    <cellStyle name="40% - Accent4 4 2 11 2 2 3" xfId="25299" xr:uid="{5F0E0388-61C3-4AA4-A3B6-4D42234C2051}"/>
    <cellStyle name="40% - Accent4 4 2 11 2 3" xfId="25300" xr:uid="{8807F7D8-E44E-4ADE-A6DC-A0EE284F4DFD}"/>
    <cellStyle name="40% - Accent4 4 2 11 2 3 2" xfId="25301" xr:uid="{A5E965BA-3C18-472E-94FE-BFB9302789A4}"/>
    <cellStyle name="40% - Accent4 4 2 11 2 4" xfId="25302" xr:uid="{F26AA182-AC09-4F31-B3C3-3550EBE45930}"/>
    <cellStyle name="40% - Accent4 4 2 11 3" xfId="25303" xr:uid="{1302215C-8A62-4EAD-BCAD-25C33D1E6E9B}"/>
    <cellStyle name="40% - Accent4 4 2 11 3 2" xfId="25304" xr:uid="{CBFEB781-5F01-4768-B067-29EFE50264ED}"/>
    <cellStyle name="40% - Accent4 4 2 11 3 2 2" xfId="25305" xr:uid="{F502C7C5-D6FB-42F8-9B6C-463D4F8C6601}"/>
    <cellStyle name="40% - Accent4 4 2 11 3 3" xfId="25306" xr:uid="{85AF0D03-F9CE-4209-9913-AF0C26884D5A}"/>
    <cellStyle name="40% - Accent4 4 2 11 4" xfId="25307" xr:uid="{9BB6D21E-8193-456C-AFCE-46C68C833ACD}"/>
    <cellStyle name="40% - Accent4 4 2 11 4 2" xfId="25308" xr:uid="{B7AE57F9-7DB4-4E38-AD31-F51D9F131A26}"/>
    <cellStyle name="40% - Accent4 4 2 11 5" xfId="25309" xr:uid="{BCD69F21-02B8-4A8E-BEDA-35B513EB0597}"/>
    <cellStyle name="40% - Accent4 4 2 12" xfId="25310" xr:uid="{A514A221-9975-4432-ADC2-C49FD940508F}"/>
    <cellStyle name="40% - Accent4 4 2 12 2" xfId="25311" xr:uid="{D3AADF50-FFBD-4745-A3A8-1747D6758995}"/>
    <cellStyle name="40% - Accent4 4 2 12 2 2" xfId="25312" xr:uid="{BCB25A87-2165-4C14-9E2E-6E7693F03505}"/>
    <cellStyle name="40% - Accent4 4 2 12 2 2 2" xfId="25313" xr:uid="{F016A39B-F38E-4AFF-91A4-C49960C2FA15}"/>
    <cellStyle name="40% - Accent4 4 2 12 2 3" xfId="25314" xr:uid="{8C366B94-4BA7-4376-BEB8-EC3CF20A4B38}"/>
    <cellStyle name="40% - Accent4 4 2 12 3" xfId="25315" xr:uid="{B839788B-350F-4832-B02A-813ABDE112C0}"/>
    <cellStyle name="40% - Accent4 4 2 12 3 2" xfId="25316" xr:uid="{6E8446AE-F93C-4399-B73A-5BCA80DC6E8D}"/>
    <cellStyle name="40% - Accent4 4 2 12 4" xfId="25317" xr:uid="{9166B1ED-50BB-4224-AB09-5F0C58353B5A}"/>
    <cellStyle name="40% - Accent4 4 2 13" xfId="25318" xr:uid="{681DBC1D-13CA-4517-B996-E9754956A46D}"/>
    <cellStyle name="40% - Accent4 4 2 13 2" xfId="25319" xr:uid="{C927DF8C-04E6-4FBA-B6FF-AB38CFE62B7C}"/>
    <cellStyle name="40% - Accent4 4 2 13 2 2" xfId="25320" xr:uid="{FA3250BF-2665-4546-BBCA-7A81FCADA788}"/>
    <cellStyle name="40% - Accent4 4 2 13 3" xfId="25321" xr:uid="{FAA85EB4-0269-4FC2-A5EB-F4BCDCA8B17B}"/>
    <cellStyle name="40% - Accent4 4 2 14" xfId="25322" xr:uid="{887376BD-21AF-4058-91F8-D7B625B1EF57}"/>
    <cellStyle name="40% - Accent4 4 2 14 2" xfId="25323" xr:uid="{B162314D-61A3-414C-AAFB-FEE12EE0E4FA}"/>
    <cellStyle name="40% - Accent4 4 2 15" xfId="25324" xr:uid="{189BB721-95F9-40F8-9F99-1A7857BC4153}"/>
    <cellStyle name="40% - Accent4 4 2 15 2" xfId="25325" xr:uid="{857A44D1-D077-41C8-B61E-A16060ABDC8B}"/>
    <cellStyle name="40% - Accent4 4 2 16" xfId="25326" xr:uid="{A2E67B31-3AB3-4F1F-91A8-08DA897B7104}"/>
    <cellStyle name="40% - Accent4 4 2 17" xfId="25327" xr:uid="{41CB712C-8F1C-4750-B0F2-60A41DE25FF9}"/>
    <cellStyle name="40% - Accent4 4 2 2" xfId="25328" xr:uid="{EF144B63-CF1B-4A8B-A196-09E821368CB2}"/>
    <cellStyle name="40% - Accent4 4 2 2 10" xfId="25329" xr:uid="{952DBD35-CB5F-4778-9813-840F0324A50D}"/>
    <cellStyle name="40% - Accent4 4 2 2 2" xfId="25330" xr:uid="{119DB4DA-2B2A-47C1-831F-387125C5B6DE}"/>
    <cellStyle name="40% - Accent4 4 2 2 2 2" xfId="25331" xr:uid="{B5CD353E-E84F-4F6D-B684-35835AC4C199}"/>
    <cellStyle name="40% - Accent4 4 2 2 2 2 2" xfId="25332" xr:uid="{6DEA2237-EC8D-4F78-BF75-671C07D88DC5}"/>
    <cellStyle name="40% - Accent4 4 2 2 2 2 2 2" xfId="25333" xr:uid="{A64B75E4-645C-4136-81C2-E11EE68205AF}"/>
    <cellStyle name="40% - Accent4 4 2 2 2 2 2 2 2" xfId="25334" xr:uid="{935DB72E-92E3-4094-A2D9-0A4184BC3E8E}"/>
    <cellStyle name="40% - Accent4 4 2 2 2 2 2 2 2 2" xfId="25335" xr:uid="{AD0CC225-7225-4A02-9F83-C221C0780F39}"/>
    <cellStyle name="40% - Accent4 4 2 2 2 2 2 2 3" xfId="25336" xr:uid="{DCB3C2FF-FD66-4810-B5F5-F237E7ED6855}"/>
    <cellStyle name="40% - Accent4 4 2 2 2 2 2 3" xfId="25337" xr:uid="{DBFDD12E-3685-439C-9F8A-607FD48B9E61}"/>
    <cellStyle name="40% - Accent4 4 2 2 2 2 2 3 2" xfId="25338" xr:uid="{4B3970B9-667B-49F0-9713-477E9F5FAD8F}"/>
    <cellStyle name="40% - Accent4 4 2 2 2 2 2 4" xfId="25339" xr:uid="{46EF0AB1-6EDE-49EC-B32E-FC6E68E26BFA}"/>
    <cellStyle name="40% - Accent4 4 2 2 2 2 2 4 2" xfId="25340" xr:uid="{DFA32740-C885-4FC4-B128-E0D57DDDD52D}"/>
    <cellStyle name="40% - Accent4 4 2 2 2 2 2 5" xfId="25341" xr:uid="{A731EB66-522A-4A9E-A054-5FA7CA9F21DE}"/>
    <cellStyle name="40% - Accent4 4 2 2 2 2 2 6" xfId="25342" xr:uid="{037A7B85-EAFA-4209-8D6B-6739CA91C67A}"/>
    <cellStyle name="40% - Accent4 4 2 2 2 2 3" xfId="25343" xr:uid="{C04F1B2D-B632-4A37-B7C7-5F8C2FB29F4E}"/>
    <cellStyle name="40% - Accent4 4 2 2 2 2 3 2" xfId="25344" xr:uid="{CBD967E4-0503-4FD6-8FBD-3000E7865643}"/>
    <cellStyle name="40% - Accent4 4 2 2 2 2 3 2 2" xfId="25345" xr:uid="{520BA5C5-B24A-4581-AC3E-8F5D86E231B9}"/>
    <cellStyle name="40% - Accent4 4 2 2 2 2 3 3" xfId="25346" xr:uid="{6EF32C3C-31E7-4690-9D48-4F54BF7C429E}"/>
    <cellStyle name="40% - Accent4 4 2 2 2 2 4" xfId="25347" xr:uid="{88F42793-12C9-4F85-B2E7-415734E75085}"/>
    <cellStyle name="40% - Accent4 4 2 2 2 2 4 2" xfId="25348" xr:uid="{24D0534F-4497-4422-BCB6-C3E15EFEEB6A}"/>
    <cellStyle name="40% - Accent4 4 2 2 2 2 5" xfId="25349" xr:uid="{35101984-F14F-4638-BAEB-64FC1C2F65C8}"/>
    <cellStyle name="40% - Accent4 4 2 2 2 2 5 2" xfId="25350" xr:uid="{42AD79B2-303A-4494-B7C4-1A2BF171545A}"/>
    <cellStyle name="40% - Accent4 4 2 2 2 2 6" xfId="25351" xr:uid="{47366B20-E470-4C4B-89CD-B4CD7A50515A}"/>
    <cellStyle name="40% - Accent4 4 2 2 2 2 7" xfId="25352" xr:uid="{B55B5E4A-2067-47C5-B02F-92BFAC2E8B72}"/>
    <cellStyle name="40% - Accent4 4 2 2 2 3" xfId="25353" xr:uid="{8DC3B9F0-D1E5-4754-82D2-7DA31DC86781}"/>
    <cellStyle name="40% - Accent4 4 2 2 2 3 2" xfId="25354" xr:uid="{E76E549E-7B38-479C-8E65-7A8F1C2C6544}"/>
    <cellStyle name="40% - Accent4 4 2 2 2 3 2 2" xfId="25355" xr:uid="{454EE430-5F17-4349-8E8A-A343CFD673B1}"/>
    <cellStyle name="40% - Accent4 4 2 2 2 3 2 2 2" xfId="25356" xr:uid="{FA149C6B-A41A-45C1-BEA8-0905E1E4EAC8}"/>
    <cellStyle name="40% - Accent4 4 2 2 2 3 2 3" xfId="25357" xr:uid="{AA238AA0-02EB-49D2-8673-1157ABCE9F65}"/>
    <cellStyle name="40% - Accent4 4 2 2 2 3 3" xfId="25358" xr:uid="{1CD57910-14CF-47FB-860E-972FCABC329D}"/>
    <cellStyle name="40% - Accent4 4 2 2 2 3 3 2" xfId="25359" xr:uid="{244C5D25-E5C8-497A-929B-8790C27D273D}"/>
    <cellStyle name="40% - Accent4 4 2 2 2 3 4" xfId="25360" xr:uid="{97DCD97F-0480-48A1-8A59-66B801DB5781}"/>
    <cellStyle name="40% - Accent4 4 2 2 2 3 4 2" xfId="25361" xr:uid="{88020148-028D-4199-990E-A4B4395E1369}"/>
    <cellStyle name="40% - Accent4 4 2 2 2 3 5" xfId="25362" xr:uid="{280DAB2A-41B4-4AE8-B4D8-4B65BBD1935D}"/>
    <cellStyle name="40% - Accent4 4 2 2 2 3 6" xfId="25363" xr:uid="{2D6C638A-9E5B-41B5-A6B9-DAC9B7A54CF3}"/>
    <cellStyle name="40% - Accent4 4 2 2 2 4" xfId="25364" xr:uid="{663380B9-8D8C-46ED-8FCD-DB79A629660C}"/>
    <cellStyle name="40% - Accent4 4 2 2 2 4 2" xfId="25365" xr:uid="{B9D5319B-60AF-4D7C-BBA1-1803AA08D0EA}"/>
    <cellStyle name="40% - Accent4 4 2 2 2 4 2 2" xfId="25366" xr:uid="{0421BAAE-9593-49F5-A7D6-5157A22C7537}"/>
    <cellStyle name="40% - Accent4 4 2 2 2 4 3" xfId="25367" xr:uid="{27151192-2F4D-4A5A-9FC1-A8B2AF947B3D}"/>
    <cellStyle name="40% - Accent4 4 2 2 2 5" xfId="25368" xr:uid="{AC5FEE53-3A85-48EE-A9D7-8AB681D4655B}"/>
    <cellStyle name="40% - Accent4 4 2 2 2 5 2" xfId="25369" xr:uid="{E7AD5015-357C-4D90-9CD7-9682C6F37DA3}"/>
    <cellStyle name="40% - Accent4 4 2 2 2 6" xfId="25370" xr:uid="{E0BF4E05-59C5-4884-997D-39C51041C9A8}"/>
    <cellStyle name="40% - Accent4 4 2 2 2 6 2" xfId="25371" xr:uid="{FA415DE4-5B07-4746-9BEA-2CB986C5217A}"/>
    <cellStyle name="40% - Accent4 4 2 2 2 7" xfId="25372" xr:uid="{39111DEA-ACE0-4774-84AD-23FB0F389B4C}"/>
    <cellStyle name="40% - Accent4 4 2 2 2 8" xfId="25373" xr:uid="{913FF987-6A7A-4E11-8C6A-06C417B4D614}"/>
    <cellStyle name="40% - Accent4 4 2 2 3" xfId="25374" xr:uid="{34BEA286-76D6-4F61-876D-39756865BF94}"/>
    <cellStyle name="40% - Accent4 4 2 2 3 2" xfId="25375" xr:uid="{E4BBCE1E-4F29-44CE-BED5-07D3A8485D4B}"/>
    <cellStyle name="40% - Accent4 4 2 2 3 2 2" xfId="25376" xr:uid="{89BD3E08-F9E4-4F80-B308-70F23A581021}"/>
    <cellStyle name="40% - Accent4 4 2 2 3 2 2 2" xfId="25377" xr:uid="{0C62EB60-327B-4557-8218-6A1C12556D6A}"/>
    <cellStyle name="40% - Accent4 4 2 2 3 2 2 2 2" xfId="25378" xr:uid="{C825FDBE-C5EE-4506-AF34-F0641E2B7672}"/>
    <cellStyle name="40% - Accent4 4 2 2 3 2 2 3" xfId="25379" xr:uid="{BCB52542-68B0-4BAB-8F84-7C8B1253EB17}"/>
    <cellStyle name="40% - Accent4 4 2 2 3 2 3" xfId="25380" xr:uid="{77A92048-2805-46FD-B5FA-EF951D0E494E}"/>
    <cellStyle name="40% - Accent4 4 2 2 3 2 3 2" xfId="25381" xr:uid="{1B1C5146-3E6F-4148-A633-0DC3F003F540}"/>
    <cellStyle name="40% - Accent4 4 2 2 3 2 4" xfId="25382" xr:uid="{619BF158-E9E8-4FA4-86BE-CE5A9EA925A6}"/>
    <cellStyle name="40% - Accent4 4 2 2 3 2 4 2" xfId="25383" xr:uid="{9C25BE66-19BC-4F23-8D6A-E5D239596212}"/>
    <cellStyle name="40% - Accent4 4 2 2 3 2 5" xfId="25384" xr:uid="{90DF0957-D4F7-4399-B43C-1223046AFEB4}"/>
    <cellStyle name="40% - Accent4 4 2 2 3 2 6" xfId="25385" xr:uid="{F387147A-AE64-419D-94DA-73DF31D66E44}"/>
    <cellStyle name="40% - Accent4 4 2 2 3 3" xfId="25386" xr:uid="{858609E9-B278-495C-86C0-22D6F7F37146}"/>
    <cellStyle name="40% - Accent4 4 2 2 3 3 2" xfId="25387" xr:uid="{D397EE75-5421-432D-A1BC-39A36A56CF37}"/>
    <cellStyle name="40% - Accent4 4 2 2 3 3 2 2" xfId="25388" xr:uid="{FEEF7C11-22D4-42EA-B1D3-E519181EA9C1}"/>
    <cellStyle name="40% - Accent4 4 2 2 3 3 3" xfId="25389" xr:uid="{5F9EAD36-3667-4B7E-A4A7-41E6BFFC8F06}"/>
    <cellStyle name="40% - Accent4 4 2 2 3 4" xfId="25390" xr:uid="{E5794272-7408-444C-9134-0E0FDBB95008}"/>
    <cellStyle name="40% - Accent4 4 2 2 3 4 2" xfId="25391" xr:uid="{B48C08C7-BAA1-4A50-8DC6-39D66234D3DC}"/>
    <cellStyle name="40% - Accent4 4 2 2 3 5" xfId="25392" xr:uid="{6418EC1C-E5B5-4857-B9B3-52E39A832FC4}"/>
    <cellStyle name="40% - Accent4 4 2 2 3 5 2" xfId="25393" xr:uid="{F020AA0B-D7A6-4D43-87FB-229CC87A63D0}"/>
    <cellStyle name="40% - Accent4 4 2 2 3 6" xfId="25394" xr:uid="{BCA8020C-16F0-4D60-BFCD-5F0C0484CAB8}"/>
    <cellStyle name="40% - Accent4 4 2 2 3 7" xfId="25395" xr:uid="{47147106-AA38-422F-B185-E58B8420D85B}"/>
    <cellStyle name="40% - Accent4 4 2 2 4" xfId="25396" xr:uid="{66072226-41F9-4595-8C30-0ACA09929BC1}"/>
    <cellStyle name="40% - Accent4 4 2 2 4 2" xfId="25397" xr:uid="{4214D39A-B55F-408E-A82A-921594B89DFB}"/>
    <cellStyle name="40% - Accent4 4 2 2 4 2 2" xfId="25398" xr:uid="{A4FB69BE-BEF1-42E0-BDEA-B75E1F5F2B40}"/>
    <cellStyle name="40% - Accent4 4 2 2 4 2 2 2" xfId="25399" xr:uid="{E26369E4-496F-4338-BBD7-290C3E9A91D7}"/>
    <cellStyle name="40% - Accent4 4 2 2 4 2 2 2 2" xfId="25400" xr:uid="{C781BFC1-28A0-4BF6-8836-2CC2E8C029AB}"/>
    <cellStyle name="40% - Accent4 4 2 2 4 2 2 3" xfId="25401" xr:uid="{DA4CF5F3-3168-4F3C-86F1-3552AC9D8E5C}"/>
    <cellStyle name="40% - Accent4 4 2 2 4 2 3" xfId="25402" xr:uid="{475E2B9B-7D3C-4D8C-8F97-327EF59671AE}"/>
    <cellStyle name="40% - Accent4 4 2 2 4 2 3 2" xfId="25403" xr:uid="{21778609-20D6-4E42-B951-FF1F2440E7B9}"/>
    <cellStyle name="40% - Accent4 4 2 2 4 2 4" xfId="25404" xr:uid="{71EA65EE-B4E5-4C1B-B3D1-7023277B7419}"/>
    <cellStyle name="40% - Accent4 4 2 2 4 3" xfId="25405" xr:uid="{11E67057-C853-444D-81F8-81754F43B9F8}"/>
    <cellStyle name="40% - Accent4 4 2 2 4 3 2" xfId="25406" xr:uid="{6A092667-7CE4-4382-A248-1F30011BAA81}"/>
    <cellStyle name="40% - Accent4 4 2 2 4 3 2 2" xfId="25407" xr:uid="{BEFBDB01-0293-4CB6-BA40-CBDA4F8C1CE5}"/>
    <cellStyle name="40% - Accent4 4 2 2 4 3 3" xfId="25408" xr:uid="{A999BDCD-8FBF-4E65-B1FF-5CC0EF64961A}"/>
    <cellStyle name="40% - Accent4 4 2 2 4 4" xfId="25409" xr:uid="{25578045-6680-4660-B0DC-CADA7634697A}"/>
    <cellStyle name="40% - Accent4 4 2 2 4 4 2" xfId="25410" xr:uid="{116CACD3-BF53-4476-87A0-7A3AFA16123C}"/>
    <cellStyle name="40% - Accent4 4 2 2 4 5" xfId="25411" xr:uid="{A5DB05C4-94DB-4018-AC99-04467038837F}"/>
    <cellStyle name="40% - Accent4 4 2 2 4 5 2" xfId="25412" xr:uid="{79BEAE50-86DC-428E-BFE9-81B2BE40CA86}"/>
    <cellStyle name="40% - Accent4 4 2 2 4 6" xfId="25413" xr:uid="{DFED7487-FADB-40DC-9E9F-41D299D3AC72}"/>
    <cellStyle name="40% - Accent4 4 2 2 4 7" xfId="25414" xr:uid="{D50F330E-550B-41DC-B656-9C990E7B9D8E}"/>
    <cellStyle name="40% - Accent4 4 2 2 5" xfId="25415" xr:uid="{9BF87AD5-A04C-4802-B5AF-FAB030723E5E}"/>
    <cellStyle name="40% - Accent4 4 2 2 5 2" xfId="25416" xr:uid="{9C18E6E1-2508-4470-8963-F84BA225C787}"/>
    <cellStyle name="40% - Accent4 4 2 2 5 2 2" xfId="25417" xr:uid="{BFC35B25-2BE5-4D17-84B0-73B8B0709D69}"/>
    <cellStyle name="40% - Accent4 4 2 2 5 2 2 2" xfId="25418" xr:uid="{B8BB051E-69A7-4C45-A157-0987B5BE8457}"/>
    <cellStyle name="40% - Accent4 4 2 2 5 2 3" xfId="25419" xr:uid="{6A3CF875-782C-40F9-9D54-5680DE3EA1DE}"/>
    <cellStyle name="40% - Accent4 4 2 2 5 3" xfId="25420" xr:uid="{18776296-06AD-4B97-A98F-66C596CAAEAB}"/>
    <cellStyle name="40% - Accent4 4 2 2 5 3 2" xfId="25421" xr:uid="{AE964ABE-6071-4338-8BA2-4F6516894F6B}"/>
    <cellStyle name="40% - Accent4 4 2 2 5 4" xfId="25422" xr:uid="{0ED81DFC-4EDF-4760-ACD2-0459BDEB95A6}"/>
    <cellStyle name="40% - Accent4 4 2 2 6" xfId="25423" xr:uid="{A803D2C9-E8FA-4232-B103-ADD5C96531F7}"/>
    <cellStyle name="40% - Accent4 4 2 2 6 2" xfId="25424" xr:uid="{169D0FAC-F3C3-4A76-9E7D-765233319496}"/>
    <cellStyle name="40% - Accent4 4 2 2 6 2 2" xfId="25425" xr:uid="{41DD6E43-0FDB-4B5B-BE18-A09EE031344A}"/>
    <cellStyle name="40% - Accent4 4 2 2 6 3" xfId="25426" xr:uid="{2817A173-74BF-4DF1-A375-CAE56A5DF25F}"/>
    <cellStyle name="40% - Accent4 4 2 2 7" xfId="25427" xr:uid="{0FE189EC-81D5-4207-AA7C-40F42DC6E8B7}"/>
    <cellStyle name="40% - Accent4 4 2 2 7 2" xfId="25428" xr:uid="{682A0AAB-41A9-41BB-8B06-BFAA113DFF52}"/>
    <cellStyle name="40% - Accent4 4 2 2 8" xfId="25429" xr:uid="{E155F258-07ED-4B4F-9435-094F050EB468}"/>
    <cellStyle name="40% - Accent4 4 2 2 8 2" xfId="25430" xr:uid="{FFF50D6E-097E-40B3-B3E7-9231A7A555CF}"/>
    <cellStyle name="40% - Accent4 4 2 2 9" xfId="25431" xr:uid="{7BA78915-2F66-4DB0-AFA8-B025AAC46A43}"/>
    <cellStyle name="40% - Accent4 4 2 2_Asset Register (new)" xfId="25432" xr:uid="{EEC1D667-5CA2-48FA-8418-3334EEFF6D85}"/>
    <cellStyle name="40% - Accent4 4 2 3" xfId="25433" xr:uid="{2804EFD5-5085-4DB5-9936-09266E90B102}"/>
    <cellStyle name="40% - Accent4 4 2 3 2" xfId="25434" xr:uid="{A013BE9F-64D8-4C72-9632-DDDA75C954A3}"/>
    <cellStyle name="40% - Accent4 4 2 3 2 2" xfId="25435" xr:uid="{56427B55-FF68-4CA7-A893-F6AB51AB0A07}"/>
    <cellStyle name="40% - Accent4 4 2 3 2 2 2" xfId="25436" xr:uid="{C3E3EDD6-D95F-43EC-9EE2-3D70F4CF6AD9}"/>
    <cellStyle name="40% - Accent4 4 2 3 2 2 2 2" xfId="25437" xr:uid="{64B30272-832B-449A-A496-383B742E8F0D}"/>
    <cellStyle name="40% - Accent4 4 2 3 2 2 2 2 2" xfId="25438" xr:uid="{D74CA99B-9AD4-4EC8-AF44-2798C9DCBB37}"/>
    <cellStyle name="40% - Accent4 4 2 3 2 2 2 3" xfId="25439" xr:uid="{A55EF75C-3E47-4639-ACD6-E545AB579912}"/>
    <cellStyle name="40% - Accent4 4 2 3 2 2 3" xfId="25440" xr:uid="{E964BE65-5D18-43ED-9A51-D53E81452ED5}"/>
    <cellStyle name="40% - Accent4 4 2 3 2 2 3 2" xfId="25441" xr:uid="{88990682-F205-4E54-B4F3-16229CDE7857}"/>
    <cellStyle name="40% - Accent4 4 2 3 2 2 4" xfId="25442" xr:uid="{8BC0F238-C31B-46DA-B56A-9804C106C7D2}"/>
    <cellStyle name="40% - Accent4 4 2 3 2 2 4 2" xfId="25443" xr:uid="{36D5D93B-D368-4142-B007-56420EA9EFC1}"/>
    <cellStyle name="40% - Accent4 4 2 3 2 2 5" xfId="25444" xr:uid="{3F256200-A53C-4ED9-86FE-9C511E56B89B}"/>
    <cellStyle name="40% - Accent4 4 2 3 2 2 6" xfId="25445" xr:uid="{5E58EE63-F135-4072-A8D6-6EFF63E074D4}"/>
    <cellStyle name="40% - Accent4 4 2 3 2 3" xfId="25446" xr:uid="{29B607D9-8E52-46AF-83BD-4C120A9B3473}"/>
    <cellStyle name="40% - Accent4 4 2 3 2 3 2" xfId="25447" xr:uid="{013AA5DC-1CB2-4160-B31E-E62D9CF38345}"/>
    <cellStyle name="40% - Accent4 4 2 3 2 3 2 2" xfId="25448" xr:uid="{C7F396B8-4CE0-4A50-A3F8-677C17696A4B}"/>
    <cellStyle name="40% - Accent4 4 2 3 2 3 3" xfId="25449" xr:uid="{2E3C517F-C951-4070-B08F-E560B003ADE1}"/>
    <cellStyle name="40% - Accent4 4 2 3 2 4" xfId="25450" xr:uid="{869CE600-5F6B-4912-88FC-122282724C7A}"/>
    <cellStyle name="40% - Accent4 4 2 3 2 4 2" xfId="25451" xr:uid="{8E969769-38D9-4D1E-8E01-AED69AF8CCFE}"/>
    <cellStyle name="40% - Accent4 4 2 3 2 5" xfId="25452" xr:uid="{DBEC3F64-1BE4-41F3-941C-D12E5D09FCCC}"/>
    <cellStyle name="40% - Accent4 4 2 3 2 5 2" xfId="25453" xr:uid="{E2A66D67-790A-416D-857F-50F376622728}"/>
    <cellStyle name="40% - Accent4 4 2 3 2 6" xfId="25454" xr:uid="{0029D4DE-9110-4BE8-8724-4EFA6264E1A5}"/>
    <cellStyle name="40% - Accent4 4 2 3 2 7" xfId="25455" xr:uid="{DCE7226B-572A-4698-B5F8-2998B0B9F0F0}"/>
    <cellStyle name="40% - Accent4 4 2 3 3" xfId="25456" xr:uid="{C82A529F-AE60-4C88-BD90-C3D850FA4158}"/>
    <cellStyle name="40% - Accent4 4 2 3 3 2" xfId="25457" xr:uid="{FC03AC02-CD8E-4F1C-9822-B51B5A8E5DED}"/>
    <cellStyle name="40% - Accent4 4 2 3 3 2 2" xfId="25458" xr:uid="{19DE4010-3DCF-4F0C-9077-AB4B864CC669}"/>
    <cellStyle name="40% - Accent4 4 2 3 3 2 2 2" xfId="25459" xr:uid="{3374BDF3-D501-4732-94EF-B299C2BAD190}"/>
    <cellStyle name="40% - Accent4 4 2 3 3 2 3" xfId="25460" xr:uid="{7979883E-5393-4939-B05B-96B172E0087F}"/>
    <cellStyle name="40% - Accent4 4 2 3 3 3" xfId="25461" xr:uid="{556330C5-E5FE-41FE-8FF8-BCAD086AE142}"/>
    <cellStyle name="40% - Accent4 4 2 3 3 3 2" xfId="25462" xr:uid="{32CA159A-1066-48B5-AC15-4F285430F252}"/>
    <cellStyle name="40% - Accent4 4 2 3 3 4" xfId="25463" xr:uid="{03A36AD6-B7EE-4906-8093-0EA249DC7A90}"/>
    <cellStyle name="40% - Accent4 4 2 3 3 4 2" xfId="25464" xr:uid="{F23E97A9-E921-47BA-9945-F8C5FEC93D58}"/>
    <cellStyle name="40% - Accent4 4 2 3 3 5" xfId="25465" xr:uid="{67EFD898-9D7E-4558-97CA-BE7DE4A8BBF0}"/>
    <cellStyle name="40% - Accent4 4 2 3 3 6" xfId="25466" xr:uid="{A504B370-AFEC-4632-8CCA-C78F14F8E35C}"/>
    <cellStyle name="40% - Accent4 4 2 3 4" xfId="25467" xr:uid="{5BA2C119-113B-4331-A530-AE6B674010B8}"/>
    <cellStyle name="40% - Accent4 4 2 3 4 2" xfId="25468" xr:uid="{CFBD28D4-0BD9-4897-BEE0-C261C41F303D}"/>
    <cellStyle name="40% - Accent4 4 2 3 4 2 2" xfId="25469" xr:uid="{5843E3F0-CC82-4344-B7EB-E3AA86323997}"/>
    <cellStyle name="40% - Accent4 4 2 3 4 3" xfId="25470" xr:uid="{2504526A-12FC-4375-89B2-3EFF4CA89368}"/>
    <cellStyle name="40% - Accent4 4 2 3 5" xfId="25471" xr:uid="{31DE1B22-944B-48DB-961E-F6A7A0702E54}"/>
    <cellStyle name="40% - Accent4 4 2 3 5 2" xfId="25472" xr:uid="{46A76A23-0888-4537-BDB0-105C712AE650}"/>
    <cellStyle name="40% - Accent4 4 2 3 6" xfId="25473" xr:uid="{DFB9C944-D077-49EE-A931-BB1E8CCB1F9B}"/>
    <cellStyle name="40% - Accent4 4 2 3 6 2" xfId="25474" xr:uid="{EFD044B1-935E-46A6-945C-AA3D5A46672B}"/>
    <cellStyle name="40% - Accent4 4 2 3 7" xfId="25475" xr:uid="{3B230A7D-AFC5-4B4B-AAC1-FC4EE888FADA}"/>
    <cellStyle name="40% - Accent4 4 2 3 8" xfId="25476" xr:uid="{156C8FC1-66B9-4DFB-874B-5C21DD67BAB4}"/>
    <cellStyle name="40% - Accent4 4 2 4" xfId="25477" xr:uid="{335F9F9F-77F7-40CA-9262-A3845A32C60C}"/>
    <cellStyle name="40% - Accent4 4 2 4 2" xfId="25478" xr:uid="{259ADD32-5D11-428A-8D09-847BB8CF549F}"/>
    <cellStyle name="40% - Accent4 4 2 4 2 2" xfId="25479" xr:uid="{6C5A1EEA-8339-4CD4-89CF-8DC1317513BE}"/>
    <cellStyle name="40% - Accent4 4 2 4 2 2 2" xfId="25480" xr:uid="{B9D8F74D-ED93-4AEA-9DC1-73FDE543D8A1}"/>
    <cellStyle name="40% - Accent4 4 2 4 2 2 2 2" xfId="25481" xr:uid="{5B65B2B4-7815-435D-97D1-58ABF3012C91}"/>
    <cellStyle name="40% - Accent4 4 2 4 2 2 3" xfId="25482" xr:uid="{37DFFEAE-DD11-414C-A978-BFFC02E66A28}"/>
    <cellStyle name="40% - Accent4 4 2 4 2 3" xfId="25483" xr:uid="{5A16DCC7-1EA3-4DB3-A670-824639F620CA}"/>
    <cellStyle name="40% - Accent4 4 2 4 2 3 2" xfId="25484" xr:uid="{5E5C6B2D-7222-469E-B448-EBFD1EE22211}"/>
    <cellStyle name="40% - Accent4 4 2 4 2 4" xfId="25485" xr:uid="{BB1F0499-E4EB-45D9-BDFF-F1940C0E3BF1}"/>
    <cellStyle name="40% - Accent4 4 2 4 2 4 2" xfId="25486" xr:uid="{DAD67B73-1AF8-4E04-B7BC-7B1C82A2E590}"/>
    <cellStyle name="40% - Accent4 4 2 4 2 5" xfId="25487" xr:uid="{CFA2B7FD-765F-4BFF-8A36-7148BB1290FF}"/>
    <cellStyle name="40% - Accent4 4 2 4 2 6" xfId="25488" xr:uid="{101A5433-33B1-42B2-A265-9615F74C9FD6}"/>
    <cellStyle name="40% - Accent4 4 2 4 3" xfId="25489" xr:uid="{E85739FA-53F1-4285-9091-F1141AA6DF77}"/>
    <cellStyle name="40% - Accent4 4 2 4 3 2" xfId="25490" xr:uid="{F7C7C671-1B01-41B0-ACF5-4DD423D88C28}"/>
    <cellStyle name="40% - Accent4 4 2 4 3 2 2" xfId="25491" xr:uid="{86F25F2E-41A8-475F-9C77-F1BB2473E66A}"/>
    <cellStyle name="40% - Accent4 4 2 4 3 3" xfId="25492" xr:uid="{F6BB325B-B2FB-4AB8-8D47-DDF348AD0202}"/>
    <cellStyle name="40% - Accent4 4 2 4 4" xfId="25493" xr:uid="{949CCD8A-B27D-40F2-A0C8-BD96DE20E20E}"/>
    <cellStyle name="40% - Accent4 4 2 4 4 2" xfId="25494" xr:uid="{8CC218D8-064F-46CF-A4DF-F540216B57ED}"/>
    <cellStyle name="40% - Accent4 4 2 4 5" xfId="25495" xr:uid="{431903D7-4209-48EC-99B7-32A8CDBA4CC6}"/>
    <cellStyle name="40% - Accent4 4 2 4 5 2" xfId="25496" xr:uid="{F8F4EC58-A431-4764-8B6F-6180D4F46F9A}"/>
    <cellStyle name="40% - Accent4 4 2 4 6" xfId="25497" xr:uid="{6FE1C3D8-E996-41B8-A2BA-4C9608DC2342}"/>
    <cellStyle name="40% - Accent4 4 2 4 7" xfId="25498" xr:uid="{D49A4C45-9906-404D-B99C-1DBFD1F71602}"/>
    <cellStyle name="40% - Accent4 4 2 5" xfId="25499" xr:uid="{B4412645-6587-4022-AD73-4DBB8B249499}"/>
    <cellStyle name="40% - Accent4 4 2 5 2" xfId="25500" xr:uid="{46BDF7E8-A919-4D81-A7D3-E392B94C4BA1}"/>
    <cellStyle name="40% - Accent4 4 2 5 2 2" xfId="25501" xr:uid="{8D071C44-0623-4D42-BF8A-D14720CF71F6}"/>
    <cellStyle name="40% - Accent4 4 2 5 2 2 2" xfId="25502" xr:uid="{EABA8372-06BE-4516-A29F-C3DB385CDBF8}"/>
    <cellStyle name="40% - Accent4 4 2 5 2 2 2 2" xfId="25503" xr:uid="{C9D89619-6D72-4A69-BF5F-4DEB12FDD701}"/>
    <cellStyle name="40% - Accent4 4 2 5 2 2 3" xfId="25504" xr:uid="{A28317A3-4131-459F-8ADA-D4F8D6563279}"/>
    <cellStyle name="40% - Accent4 4 2 5 2 3" xfId="25505" xr:uid="{601B25CA-F780-4233-9323-22ED48119148}"/>
    <cellStyle name="40% - Accent4 4 2 5 2 3 2" xfId="25506" xr:uid="{87674E5E-E7B6-4601-96E6-2C28F222752E}"/>
    <cellStyle name="40% - Accent4 4 2 5 2 4" xfId="25507" xr:uid="{41FCA808-A517-4942-908A-BB3CCA4F6019}"/>
    <cellStyle name="40% - Accent4 4 2 5 3" xfId="25508" xr:uid="{09E5D0C1-5ADE-4FA2-A39C-228800B7BEC3}"/>
    <cellStyle name="40% - Accent4 4 2 5 3 2" xfId="25509" xr:uid="{503E5019-4AFF-4208-952B-47BDFDF050AD}"/>
    <cellStyle name="40% - Accent4 4 2 5 3 2 2" xfId="25510" xr:uid="{196A4D4A-7B5D-4301-BF4D-4B5149646B5F}"/>
    <cellStyle name="40% - Accent4 4 2 5 3 3" xfId="25511" xr:uid="{63A91138-CD7E-4108-859A-96274E11E0E0}"/>
    <cellStyle name="40% - Accent4 4 2 5 4" xfId="25512" xr:uid="{47BDC770-C5BC-4639-9D5B-C91688B57A4C}"/>
    <cellStyle name="40% - Accent4 4 2 5 4 2" xfId="25513" xr:uid="{98881C74-3518-4469-9EC1-FC608E406781}"/>
    <cellStyle name="40% - Accent4 4 2 5 5" xfId="25514" xr:uid="{C671EE29-80FE-45FB-84FB-8EA172EF15B2}"/>
    <cellStyle name="40% - Accent4 4 2 5 5 2" xfId="25515" xr:uid="{4D6821C4-26FA-4824-B7C3-E3C58C54DF76}"/>
    <cellStyle name="40% - Accent4 4 2 5 6" xfId="25516" xr:uid="{01A3ED24-3D61-4FF9-A92E-7B8BDB14AAA1}"/>
    <cellStyle name="40% - Accent4 4 2 5 7" xfId="25517" xr:uid="{58D0D277-220D-4356-8FA9-F68BFF460849}"/>
    <cellStyle name="40% - Accent4 4 2 6" xfId="25518" xr:uid="{F6446FB6-0130-4112-9473-FED491C0FC27}"/>
    <cellStyle name="40% - Accent4 4 2 6 2" xfId="25519" xr:uid="{D9A3A3D1-A645-4A9A-91A5-BFEA625A3F9D}"/>
    <cellStyle name="40% - Accent4 4 2 6 2 2" xfId="25520" xr:uid="{5A2BFA73-BFEB-49D9-9D7F-777857D67EBC}"/>
    <cellStyle name="40% - Accent4 4 2 6 2 2 2" xfId="25521" xr:uid="{7BEA4128-2A72-49CA-AEB8-240AFDCADA0F}"/>
    <cellStyle name="40% - Accent4 4 2 6 2 2 2 2" xfId="25522" xr:uid="{CDF5730A-D4F4-4889-90CA-0D95581A423C}"/>
    <cellStyle name="40% - Accent4 4 2 6 2 2 3" xfId="25523" xr:uid="{B1D57205-18BF-462C-A8E5-6050BC3246AA}"/>
    <cellStyle name="40% - Accent4 4 2 6 2 3" xfId="25524" xr:uid="{F48857B0-FF25-4A8A-AAF0-BA1CBDB670E9}"/>
    <cellStyle name="40% - Accent4 4 2 6 2 3 2" xfId="25525" xr:uid="{3209AA67-23FE-49BB-A38D-EC44A0D65EFD}"/>
    <cellStyle name="40% - Accent4 4 2 6 2 4" xfId="25526" xr:uid="{28489047-CADD-4155-B246-ACB1986CC0C9}"/>
    <cellStyle name="40% - Accent4 4 2 6 3" xfId="25527" xr:uid="{37306DDF-9823-46E6-B32D-E2328FE88A30}"/>
    <cellStyle name="40% - Accent4 4 2 6 3 2" xfId="25528" xr:uid="{2B84EA71-D8C7-4E6C-8F72-310878330708}"/>
    <cellStyle name="40% - Accent4 4 2 6 3 2 2" xfId="25529" xr:uid="{EB5BD037-DB2F-4F7B-9B6D-4713408D679F}"/>
    <cellStyle name="40% - Accent4 4 2 6 3 3" xfId="25530" xr:uid="{BD7033FE-6D79-4BD7-8BE9-0A5ADAB9FEAF}"/>
    <cellStyle name="40% - Accent4 4 2 6 4" xfId="25531" xr:uid="{D1FA076C-825A-4F7D-B570-4419E53DB9E5}"/>
    <cellStyle name="40% - Accent4 4 2 6 4 2" xfId="25532" xr:uid="{EFECC858-5B93-43D7-970D-91F6FC2EADDE}"/>
    <cellStyle name="40% - Accent4 4 2 6 5" xfId="25533" xr:uid="{93091F5C-4DB2-4053-8060-42F57E3F4C6F}"/>
    <cellStyle name="40% - Accent4 4 2 7" xfId="25534" xr:uid="{0FC31461-71C7-4036-A764-62EFF673DC78}"/>
    <cellStyle name="40% - Accent4 4 2 7 2" xfId="25535" xr:uid="{A2AF43D5-05CF-43DE-A84B-263177DD4C03}"/>
    <cellStyle name="40% - Accent4 4 2 7 2 2" xfId="25536" xr:uid="{88D2119D-F192-4077-B36D-A94BD95D86AD}"/>
    <cellStyle name="40% - Accent4 4 2 7 2 2 2" xfId="25537" xr:uid="{91F5CC15-239E-4049-9966-52EB374CEAAC}"/>
    <cellStyle name="40% - Accent4 4 2 7 2 2 2 2" xfId="25538" xr:uid="{DB6C4A44-D7CA-4870-88A4-7CA480F6FC7E}"/>
    <cellStyle name="40% - Accent4 4 2 7 2 2 3" xfId="25539" xr:uid="{80B91D46-7BDA-4D7E-857A-C44119BF3A21}"/>
    <cellStyle name="40% - Accent4 4 2 7 2 3" xfId="25540" xr:uid="{74DB4D4D-9919-4EB3-ABC5-1647702CA076}"/>
    <cellStyle name="40% - Accent4 4 2 7 2 3 2" xfId="25541" xr:uid="{72678454-D714-4B49-9103-A39729320721}"/>
    <cellStyle name="40% - Accent4 4 2 7 2 4" xfId="25542" xr:uid="{28A4D25C-BC74-46BF-AC7C-DB6F33CEE4B7}"/>
    <cellStyle name="40% - Accent4 4 2 7 3" xfId="25543" xr:uid="{3E25A1B5-C01C-40AE-8224-1931354BD478}"/>
    <cellStyle name="40% - Accent4 4 2 7 3 2" xfId="25544" xr:uid="{85B36E1E-7914-48A7-873D-0EC91786C228}"/>
    <cellStyle name="40% - Accent4 4 2 7 3 2 2" xfId="25545" xr:uid="{E1E7AA93-111E-4DFC-9746-845E02FC38B9}"/>
    <cellStyle name="40% - Accent4 4 2 7 3 3" xfId="25546" xr:uid="{2179EC7A-484C-49EA-B85A-2E4D9AA75C08}"/>
    <cellStyle name="40% - Accent4 4 2 7 4" xfId="25547" xr:uid="{7D7FA2D7-6F7E-441B-91B1-083C479CEE3F}"/>
    <cellStyle name="40% - Accent4 4 2 7 4 2" xfId="25548" xr:uid="{88D170CE-3C2A-466D-9B80-B509CC80CBA6}"/>
    <cellStyle name="40% - Accent4 4 2 7 5" xfId="25549" xr:uid="{06E79404-412B-494A-AED6-E334DAE280CB}"/>
    <cellStyle name="40% - Accent4 4 2 8" xfId="25550" xr:uid="{B80B308A-604F-40BB-B50B-2E822CCFCBB5}"/>
    <cellStyle name="40% - Accent4 4 2 8 2" xfId="25551" xr:uid="{EAF49D32-B619-44B3-BC09-11CF9A01B5FB}"/>
    <cellStyle name="40% - Accent4 4 2 8 2 2" xfId="25552" xr:uid="{9C525D31-6619-4211-9912-137F950C1217}"/>
    <cellStyle name="40% - Accent4 4 2 8 2 2 2" xfId="25553" xr:uid="{EA8210AA-D448-426A-9F77-48C8D22F1741}"/>
    <cellStyle name="40% - Accent4 4 2 8 2 2 2 2" xfId="25554" xr:uid="{5CC903A5-F81F-4B04-BC02-4F9A5D42B636}"/>
    <cellStyle name="40% - Accent4 4 2 8 2 2 3" xfId="25555" xr:uid="{4A0F6312-A8FD-4E73-AD4C-D6E2086F642D}"/>
    <cellStyle name="40% - Accent4 4 2 8 2 3" xfId="25556" xr:uid="{F044DE2A-788B-4901-9D14-E96599350221}"/>
    <cellStyle name="40% - Accent4 4 2 8 2 3 2" xfId="25557" xr:uid="{06165C59-B706-41EE-B848-1BBF70A96411}"/>
    <cellStyle name="40% - Accent4 4 2 8 2 4" xfId="25558" xr:uid="{E0F09020-241E-4528-AF5B-3DDB5BB3ED84}"/>
    <cellStyle name="40% - Accent4 4 2 8 3" xfId="25559" xr:uid="{20D05146-3F84-432D-A452-E18A516B8ED2}"/>
    <cellStyle name="40% - Accent4 4 2 8 3 2" xfId="25560" xr:uid="{5C081A2F-ABF7-4B5A-B0AA-24CF8A0A95D0}"/>
    <cellStyle name="40% - Accent4 4 2 8 3 2 2" xfId="25561" xr:uid="{0B375AB4-696D-4EE5-9528-4F11037E6BE5}"/>
    <cellStyle name="40% - Accent4 4 2 8 3 3" xfId="25562" xr:uid="{90606E66-B783-482B-A989-3429419E95D0}"/>
    <cellStyle name="40% - Accent4 4 2 8 4" xfId="25563" xr:uid="{AFD49855-6E68-4E9A-B1F1-16EC9E4E78E7}"/>
    <cellStyle name="40% - Accent4 4 2 8 4 2" xfId="25564" xr:uid="{904B6E6E-A34D-4EC5-A7EB-66AF1682D7B3}"/>
    <cellStyle name="40% - Accent4 4 2 8 5" xfId="25565" xr:uid="{746BA05A-E330-4623-B564-865E862F1846}"/>
    <cellStyle name="40% - Accent4 4 2 9" xfId="25566" xr:uid="{F3C9C6AE-FE64-40E7-8E18-44A443F91D15}"/>
    <cellStyle name="40% - Accent4 4 2 9 2" xfId="25567" xr:uid="{D464CA92-DD82-467F-818C-C9B90B0BAD75}"/>
    <cellStyle name="40% - Accent4 4 2 9 2 2" xfId="25568" xr:uid="{544A16F7-A3E6-48D6-BF3B-F9EDECAF5AA5}"/>
    <cellStyle name="40% - Accent4 4 2 9 2 2 2" xfId="25569" xr:uid="{A1F008D6-CC68-437F-8ACD-FCFDFEE83196}"/>
    <cellStyle name="40% - Accent4 4 2 9 2 2 2 2" xfId="25570" xr:uid="{926567A5-5885-4C68-A350-E8026597EFA3}"/>
    <cellStyle name="40% - Accent4 4 2 9 2 2 3" xfId="25571" xr:uid="{10D33810-1504-4ED0-9D84-F7FFB32998A8}"/>
    <cellStyle name="40% - Accent4 4 2 9 2 3" xfId="25572" xr:uid="{DDF9F792-CAC3-4F31-9A6F-E6DF7BB29C2E}"/>
    <cellStyle name="40% - Accent4 4 2 9 2 3 2" xfId="25573" xr:uid="{D323908D-62F2-431C-9DFE-2C322AA4C1B1}"/>
    <cellStyle name="40% - Accent4 4 2 9 2 4" xfId="25574" xr:uid="{42FF4B3D-B0F2-4393-9642-622E8F4320FF}"/>
    <cellStyle name="40% - Accent4 4 2 9 3" xfId="25575" xr:uid="{29DF58AC-7A1B-4539-98F9-B6BED4563D75}"/>
    <cellStyle name="40% - Accent4 4 2 9 3 2" xfId="25576" xr:uid="{41981A58-D301-4724-92DC-D55D8C2CB5F4}"/>
    <cellStyle name="40% - Accent4 4 2 9 3 2 2" xfId="25577" xr:uid="{501CF175-3960-4995-B167-C88CFE5B43EA}"/>
    <cellStyle name="40% - Accent4 4 2 9 3 3" xfId="25578" xr:uid="{A925F4A8-0AEE-4883-AD79-B8896406E12D}"/>
    <cellStyle name="40% - Accent4 4 2 9 4" xfId="25579" xr:uid="{2E564607-1F7D-4C99-8B3B-7B06F6C43D16}"/>
    <cellStyle name="40% - Accent4 4 2 9 4 2" xfId="25580" xr:uid="{8BA9105F-DA79-4688-A6C1-C658AC4BEBCD}"/>
    <cellStyle name="40% - Accent4 4 2 9 5" xfId="25581" xr:uid="{7D99E646-A320-49D6-B7D3-3848AEFF9A3C}"/>
    <cellStyle name="40% - Accent4 4 2_Asset Register (new)" xfId="25582" xr:uid="{868E425A-9E9C-466D-AF82-F11CCC4C68F2}"/>
    <cellStyle name="40% - Accent4 4 3" xfId="25583" xr:uid="{BDC3BF63-186A-4544-95D2-4A977EFA217A}"/>
    <cellStyle name="40% - Accent4 4 3 10" xfId="25584" xr:uid="{0FE8E9A1-AA96-4550-A7F1-DB7C18519273}"/>
    <cellStyle name="40% - Accent4 4 3 10 2" xfId="25585" xr:uid="{21873E44-3880-4F44-B044-0808728AC718}"/>
    <cellStyle name="40% - Accent4 4 3 11" xfId="25586" xr:uid="{97AFBC16-B335-4C9A-BE09-C0F312F2C195}"/>
    <cellStyle name="40% - Accent4 4 3 11 2" xfId="25587" xr:uid="{9C91ED22-AAFB-48D9-B6ED-DE61E84396BF}"/>
    <cellStyle name="40% - Accent4 4 3 12" xfId="25588" xr:uid="{5B3B64D8-F6E7-445D-9C3C-07EFA4049E9C}"/>
    <cellStyle name="40% - Accent4 4 3 13" xfId="25589" xr:uid="{A609E394-E311-4B44-A1E8-7F011E9A744A}"/>
    <cellStyle name="40% - Accent4 4 3 2" xfId="25590" xr:uid="{CA83541F-9E72-4224-8887-6D6D481C627A}"/>
    <cellStyle name="40% - Accent4 4 3 2 2" xfId="25591" xr:uid="{A2BC1E35-20F3-4F37-ACD6-4A417FA85FC5}"/>
    <cellStyle name="40% - Accent4 4 3 2 2 2" xfId="25592" xr:uid="{FB097323-F762-46E1-B36F-103C03CE1EDF}"/>
    <cellStyle name="40% - Accent4 4 3 2 2 2 2" xfId="25593" xr:uid="{095A281F-0383-40C3-933A-D4222ABBD928}"/>
    <cellStyle name="40% - Accent4 4 3 2 2 2 2 2" xfId="25594" xr:uid="{07CD28D2-E90F-4CD8-8EB9-6D56819AA98A}"/>
    <cellStyle name="40% - Accent4 4 3 2 2 2 2 2 2" xfId="25595" xr:uid="{5188F950-6DD9-4CD8-B7C2-12AE2D819F1E}"/>
    <cellStyle name="40% - Accent4 4 3 2 2 2 2 3" xfId="25596" xr:uid="{FA6F52A9-FD74-46AE-B957-461704C59BDE}"/>
    <cellStyle name="40% - Accent4 4 3 2 2 2 3" xfId="25597" xr:uid="{CDBF9E12-633C-47D0-8BE0-1D5E194A3161}"/>
    <cellStyle name="40% - Accent4 4 3 2 2 2 3 2" xfId="25598" xr:uid="{818CC36B-C5C6-4DB9-9DEA-1FD5D48E2996}"/>
    <cellStyle name="40% - Accent4 4 3 2 2 2 4" xfId="25599" xr:uid="{3C9BD11E-D1CC-413E-A368-E4BA061F707A}"/>
    <cellStyle name="40% - Accent4 4 3 2 2 2 4 2" xfId="25600" xr:uid="{77C5F8C7-3E12-4628-8BC0-58FAEEE4A6DC}"/>
    <cellStyle name="40% - Accent4 4 3 2 2 2 5" xfId="25601" xr:uid="{709FE59A-5747-41F5-8578-FB74E2BD9406}"/>
    <cellStyle name="40% - Accent4 4 3 2 2 2 6" xfId="25602" xr:uid="{5749753A-7329-4966-AEF0-1708ED619790}"/>
    <cellStyle name="40% - Accent4 4 3 2 2 3" xfId="25603" xr:uid="{A69DBD70-5A93-4E29-B806-A43FF75D7BE0}"/>
    <cellStyle name="40% - Accent4 4 3 2 2 3 2" xfId="25604" xr:uid="{E206B00B-C948-4AC4-8246-D0931CDB6424}"/>
    <cellStyle name="40% - Accent4 4 3 2 2 3 2 2" xfId="25605" xr:uid="{6E1A0F41-E18D-4F48-A79C-E843CB181330}"/>
    <cellStyle name="40% - Accent4 4 3 2 2 3 3" xfId="25606" xr:uid="{0E8D2F3A-DA33-4F1A-949B-12E76E704DCF}"/>
    <cellStyle name="40% - Accent4 4 3 2 2 4" xfId="25607" xr:uid="{CF0B2D8B-F9DF-4C25-9E75-AB22AA0699D2}"/>
    <cellStyle name="40% - Accent4 4 3 2 2 4 2" xfId="25608" xr:uid="{ECBBA172-2876-4B41-87A2-54F58FD48218}"/>
    <cellStyle name="40% - Accent4 4 3 2 2 5" xfId="25609" xr:uid="{70395468-628D-49F1-AA38-DD2876DE3B0A}"/>
    <cellStyle name="40% - Accent4 4 3 2 2 5 2" xfId="25610" xr:uid="{1010D85D-58D8-4994-8B2D-F3A468050524}"/>
    <cellStyle name="40% - Accent4 4 3 2 2 6" xfId="25611" xr:uid="{B43F6301-502F-4149-9D0E-E3EC56E1FFFD}"/>
    <cellStyle name="40% - Accent4 4 3 2 2 7" xfId="25612" xr:uid="{120497EE-A404-40FF-96A1-EF8ACE93BA6E}"/>
    <cellStyle name="40% - Accent4 4 3 2 3" xfId="25613" xr:uid="{DFED423C-206A-40BD-B4E7-13672AFDC884}"/>
    <cellStyle name="40% - Accent4 4 3 2 3 2" xfId="25614" xr:uid="{18D74280-A779-41E0-8E71-BB96530DE111}"/>
    <cellStyle name="40% - Accent4 4 3 2 3 2 2" xfId="25615" xr:uid="{B81E67DF-642D-40BC-A638-C9A6227D477E}"/>
    <cellStyle name="40% - Accent4 4 3 2 3 2 2 2" xfId="25616" xr:uid="{10997055-AB47-4FCC-BA57-9EC9C18E4EFD}"/>
    <cellStyle name="40% - Accent4 4 3 2 3 2 2 2 2" xfId="25617" xr:uid="{BCCDBE4B-0336-4038-AEEC-028D42516D48}"/>
    <cellStyle name="40% - Accent4 4 3 2 3 2 2 3" xfId="25618" xr:uid="{6136B53F-EF41-482B-AB37-2F34892B42C4}"/>
    <cellStyle name="40% - Accent4 4 3 2 3 2 3" xfId="25619" xr:uid="{192F0D87-0005-47ED-BE72-9920C95F4C3B}"/>
    <cellStyle name="40% - Accent4 4 3 2 3 2 3 2" xfId="25620" xr:uid="{D1B68C22-B164-4B7A-BC53-28C6D0C2A7D8}"/>
    <cellStyle name="40% - Accent4 4 3 2 3 2 4" xfId="25621" xr:uid="{1C1FB74B-87DA-4961-8C82-DE717C348654}"/>
    <cellStyle name="40% - Accent4 4 3 2 3 3" xfId="25622" xr:uid="{916CCA4B-4B9C-4236-B415-C20D646C5AAB}"/>
    <cellStyle name="40% - Accent4 4 3 2 3 3 2" xfId="25623" xr:uid="{DEBFD4EB-1646-48B7-A9E6-02DF4858DBF3}"/>
    <cellStyle name="40% - Accent4 4 3 2 3 3 2 2" xfId="25624" xr:uid="{601E39EC-BF14-42DB-9A7C-2A926C054620}"/>
    <cellStyle name="40% - Accent4 4 3 2 3 3 3" xfId="25625" xr:uid="{5DF17231-C417-44BA-9E86-0F3A9C4FDC81}"/>
    <cellStyle name="40% - Accent4 4 3 2 3 4" xfId="25626" xr:uid="{5AE804B5-A2D9-4463-9DA8-1C0D0D0F5582}"/>
    <cellStyle name="40% - Accent4 4 3 2 3 4 2" xfId="25627" xr:uid="{A41074C7-E94A-45A5-AF07-20DCBA3D2B5D}"/>
    <cellStyle name="40% - Accent4 4 3 2 3 5" xfId="25628" xr:uid="{BE797180-2284-48D0-A48D-C8ECDA93F545}"/>
    <cellStyle name="40% - Accent4 4 3 2 3 5 2" xfId="25629" xr:uid="{BE781D4E-0E99-47D7-BD5E-49C44EED8050}"/>
    <cellStyle name="40% - Accent4 4 3 2 3 6" xfId="25630" xr:uid="{5A0ED56F-0E2C-438F-9900-0CF96F629464}"/>
    <cellStyle name="40% - Accent4 4 3 2 3 7" xfId="25631" xr:uid="{A38533AC-BC85-4B87-81B3-DAF1BC84321F}"/>
    <cellStyle name="40% - Accent4 4 3 2 4" xfId="25632" xr:uid="{41B15C30-A64F-43F0-9720-7978D65C6109}"/>
    <cellStyle name="40% - Accent4 4 3 2 4 2" xfId="25633" xr:uid="{18BC2160-0012-4824-8113-2FB57406E301}"/>
    <cellStyle name="40% - Accent4 4 3 2 4 2 2" xfId="25634" xr:uid="{00C253FE-59CB-480D-BE6B-608661622DD6}"/>
    <cellStyle name="40% - Accent4 4 3 2 4 2 2 2" xfId="25635" xr:uid="{AF9112BC-4F28-44A3-90F2-A8B387DC2A45}"/>
    <cellStyle name="40% - Accent4 4 3 2 4 2 3" xfId="25636" xr:uid="{EB92E807-4056-49DC-BD14-2C30324295A0}"/>
    <cellStyle name="40% - Accent4 4 3 2 4 3" xfId="25637" xr:uid="{CF4C88C9-C5E7-4167-9C50-3EAD1A998E38}"/>
    <cellStyle name="40% - Accent4 4 3 2 4 3 2" xfId="25638" xr:uid="{E24CCE5D-A775-43D2-A45C-B5A23AE5853A}"/>
    <cellStyle name="40% - Accent4 4 3 2 4 4" xfId="25639" xr:uid="{9EE47B17-E887-4B81-A55B-841E93F19540}"/>
    <cellStyle name="40% - Accent4 4 3 2 5" xfId="25640" xr:uid="{A75A938A-D9ED-4095-8DDC-C29CC235C422}"/>
    <cellStyle name="40% - Accent4 4 3 2 5 2" xfId="25641" xr:uid="{15D3D9E3-E968-4492-AA56-A1C1F8188CB8}"/>
    <cellStyle name="40% - Accent4 4 3 2 5 2 2" xfId="25642" xr:uid="{9DF5B773-DD47-4BF6-BB8D-2AC9FA5BB578}"/>
    <cellStyle name="40% - Accent4 4 3 2 5 3" xfId="25643" xr:uid="{AC3F096E-7D70-4EAB-84E1-D1BA37D459FC}"/>
    <cellStyle name="40% - Accent4 4 3 2 6" xfId="25644" xr:uid="{7C08967A-26EE-418C-B110-E40EBD72947A}"/>
    <cellStyle name="40% - Accent4 4 3 2 6 2" xfId="25645" xr:uid="{65115D64-077D-4DC3-9B0B-A67F33D72992}"/>
    <cellStyle name="40% - Accent4 4 3 2 7" xfId="25646" xr:uid="{9397719D-0E2F-4A25-B9E5-86D0348FE94B}"/>
    <cellStyle name="40% - Accent4 4 3 2 7 2" xfId="25647" xr:uid="{BEF8EDC2-09B8-4173-824B-619A0DE23E4E}"/>
    <cellStyle name="40% - Accent4 4 3 2 8" xfId="25648" xr:uid="{F0703F12-3CA2-48F2-9C97-074DE5414300}"/>
    <cellStyle name="40% - Accent4 4 3 2 9" xfId="25649" xr:uid="{4076EF37-9672-44D8-857E-2E2CF44ED19A}"/>
    <cellStyle name="40% - Accent4 4 3 3" xfId="25650" xr:uid="{D19D08D3-B3E3-4711-9508-8540BF391B94}"/>
    <cellStyle name="40% - Accent4 4 3 3 2" xfId="25651" xr:uid="{985F408F-02FA-42DB-9576-2FDC49E9F4E8}"/>
    <cellStyle name="40% - Accent4 4 3 3 2 2" xfId="25652" xr:uid="{8020C3D3-89BC-4947-ACE0-E2A536A3ED47}"/>
    <cellStyle name="40% - Accent4 4 3 3 2 2 2" xfId="25653" xr:uid="{7C7C2C0D-79D7-471A-909C-D316030DFA6C}"/>
    <cellStyle name="40% - Accent4 4 3 3 2 2 2 2" xfId="25654" xr:uid="{BD1F2BE4-C195-4DA5-BDD4-15401E88288D}"/>
    <cellStyle name="40% - Accent4 4 3 3 2 2 2 2 2" xfId="25655" xr:uid="{13477AF3-B45C-42D5-BAC9-4DF5B5428F7D}"/>
    <cellStyle name="40% - Accent4 4 3 3 2 2 2 3" xfId="25656" xr:uid="{69A99CAA-B96A-4E6F-8458-F546CCF896CA}"/>
    <cellStyle name="40% - Accent4 4 3 3 2 2 3" xfId="25657" xr:uid="{A3B48A75-21AA-4BCF-B6DD-76EF61478C4E}"/>
    <cellStyle name="40% - Accent4 4 3 3 2 2 3 2" xfId="25658" xr:uid="{8855677C-9883-4AC9-94AA-5C6ABD640AC5}"/>
    <cellStyle name="40% - Accent4 4 3 3 2 2 4" xfId="25659" xr:uid="{19FF8FE2-3B87-4F5F-9FCC-16F26DC1F960}"/>
    <cellStyle name="40% - Accent4 4 3 3 2 3" xfId="25660" xr:uid="{16772776-BC76-495A-AF87-79B49B4B605F}"/>
    <cellStyle name="40% - Accent4 4 3 3 2 3 2" xfId="25661" xr:uid="{33171367-E797-49F8-BA9F-1CC6ADA1DDE3}"/>
    <cellStyle name="40% - Accent4 4 3 3 2 3 2 2" xfId="25662" xr:uid="{BC44C5DD-BF31-4A3B-A1E9-BE394067FD4A}"/>
    <cellStyle name="40% - Accent4 4 3 3 2 3 3" xfId="25663" xr:uid="{6BF594EF-538F-4CAC-A107-0FFE991C9216}"/>
    <cellStyle name="40% - Accent4 4 3 3 2 4" xfId="25664" xr:uid="{46AD3C40-AF64-49FE-83BA-589755742A9E}"/>
    <cellStyle name="40% - Accent4 4 3 3 2 4 2" xfId="25665" xr:uid="{73BBCEC3-0645-419C-A047-65ECB9383555}"/>
    <cellStyle name="40% - Accent4 4 3 3 2 5" xfId="25666" xr:uid="{2282DC41-C355-4555-8AA7-9802376908D8}"/>
    <cellStyle name="40% - Accent4 4 3 3 2 5 2" xfId="25667" xr:uid="{6B08EAE1-F7FE-470F-AA10-0529352A1A1F}"/>
    <cellStyle name="40% - Accent4 4 3 3 2 6" xfId="25668" xr:uid="{DAE229C3-5084-474B-854F-534331F6DC3B}"/>
    <cellStyle name="40% - Accent4 4 3 3 2 7" xfId="25669" xr:uid="{EE55603F-AD56-4770-82EF-BC42DFDF00FD}"/>
    <cellStyle name="40% - Accent4 4 3 3 3" xfId="25670" xr:uid="{C7DC3E6B-A1FD-404A-800D-2ED10755A8E4}"/>
    <cellStyle name="40% - Accent4 4 3 3 3 2" xfId="25671" xr:uid="{C57D26B8-A2A3-468B-A36D-533368F53D64}"/>
    <cellStyle name="40% - Accent4 4 3 3 3 2 2" xfId="25672" xr:uid="{4E371EEB-EC71-4B26-BB7A-3E2FB9D5B833}"/>
    <cellStyle name="40% - Accent4 4 3 3 3 2 2 2" xfId="25673" xr:uid="{8A88B342-2F6A-4C7B-B19A-02D3890BA6A2}"/>
    <cellStyle name="40% - Accent4 4 3 3 3 2 2 2 2" xfId="25674" xr:uid="{184D9665-F180-408F-89DF-BFFEA4969A48}"/>
    <cellStyle name="40% - Accent4 4 3 3 3 2 2 3" xfId="25675" xr:uid="{77288374-A60F-45EA-B45E-176C1421046B}"/>
    <cellStyle name="40% - Accent4 4 3 3 3 2 3" xfId="25676" xr:uid="{4A436556-7AB2-4CAE-B1EA-3CFFCA228E06}"/>
    <cellStyle name="40% - Accent4 4 3 3 3 2 3 2" xfId="25677" xr:uid="{1BD2C678-4995-47E2-9EBB-5FFD931684A0}"/>
    <cellStyle name="40% - Accent4 4 3 3 3 2 4" xfId="25678" xr:uid="{8D287CE3-780A-4EC2-A156-DD12F4CA7607}"/>
    <cellStyle name="40% - Accent4 4 3 3 3 3" xfId="25679" xr:uid="{E61F2845-206D-4EE6-97D3-DDF7AE2E1B16}"/>
    <cellStyle name="40% - Accent4 4 3 3 3 3 2" xfId="25680" xr:uid="{24B6476A-791A-489F-9FD4-95C6D540AB27}"/>
    <cellStyle name="40% - Accent4 4 3 3 3 3 2 2" xfId="25681" xr:uid="{1DF1A36E-2AD7-4269-85CD-7B6046AF378D}"/>
    <cellStyle name="40% - Accent4 4 3 3 3 3 3" xfId="25682" xr:uid="{1C9ABD18-0D29-4091-9FED-B445EBF297B0}"/>
    <cellStyle name="40% - Accent4 4 3 3 3 4" xfId="25683" xr:uid="{19D7D45D-C337-48DF-845D-19F8597E9E14}"/>
    <cellStyle name="40% - Accent4 4 3 3 3 4 2" xfId="25684" xr:uid="{98BB6DAD-FE21-4FD8-9088-6496952DE930}"/>
    <cellStyle name="40% - Accent4 4 3 3 3 5" xfId="25685" xr:uid="{4DF1EA3A-0081-4E88-A295-0EB671921A88}"/>
    <cellStyle name="40% - Accent4 4 3 3 4" xfId="25686" xr:uid="{43839CA6-57F9-4FA3-97F0-BA3A468B952D}"/>
    <cellStyle name="40% - Accent4 4 3 3 4 2" xfId="25687" xr:uid="{98CC8D3C-6552-4756-9881-DB4A2CF991E8}"/>
    <cellStyle name="40% - Accent4 4 3 3 4 2 2" xfId="25688" xr:uid="{CB7BA377-150E-4BE4-91AC-4A8F198A190A}"/>
    <cellStyle name="40% - Accent4 4 3 3 4 2 2 2" xfId="25689" xr:uid="{F85D9C5B-7A27-4800-9EA5-EB7B1D829F3D}"/>
    <cellStyle name="40% - Accent4 4 3 3 4 2 3" xfId="25690" xr:uid="{492158B4-8093-4A59-9DAC-55007AC66C0A}"/>
    <cellStyle name="40% - Accent4 4 3 3 4 3" xfId="25691" xr:uid="{AF95D1BE-9C8D-41C1-864B-6A3E80DFCF6D}"/>
    <cellStyle name="40% - Accent4 4 3 3 4 3 2" xfId="25692" xr:uid="{8ACD28D9-CF8C-4B4C-B362-2E560FC5C1DE}"/>
    <cellStyle name="40% - Accent4 4 3 3 4 4" xfId="25693" xr:uid="{2A909DEA-B9F1-42EE-9261-8686AF3966E4}"/>
    <cellStyle name="40% - Accent4 4 3 3 5" xfId="25694" xr:uid="{1B46C238-5CD5-40D0-9AB5-4679A9067601}"/>
    <cellStyle name="40% - Accent4 4 3 3 5 2" xfId="25695" xr:uid="{3F709E9A-2B47-4126-9121-73D16126157F}"/>
    <cellStyle name="40% - Accent4 4 3 3 5 2 2" xfId="25696" xr:uid="{B2C6D8E6-1B93-4EFC-83D3-0C413AF856F1}"/>
    <cellStyle name="40% - Accent4 4 3 3 5 3" xfId="25697" xr:uid="{3B5535FF-6532-470C-BFA4-200EAE161CC3}"/>
    <cellStyle name="40% - Accent4 4 3 3 6" xfId="25698" xr:uid="{7543AE3E-FD10-44F4-B1A5-4464EDAC89B8}"/>
    <cellStyle name="40% - Accent4 4 3 3 6 2" xfId="25699" xr:uid="{395E0143-0365-41E5-B550-F070D0BA7955}"/>
    <cellStyle name="40% - Accent4 4 3 3 7" xfId="25700" xr:uid="{816730EB-130D-4E6C-AFD4-66005FB7196B}"/>
    <cellStyle name="40% - Accent4 4 3 3 7 2" xfId="25701" xr:uid="{4B0092D4-1DEA-4215-9C1F-0F8694D069B9}"/>
    <cellStyle name="40% - Accent4 4 3 3 8" xfId="25702" xr:uid="{95CBD473-B2A6-4D4A-8467-E72E4FD72A37}"/>
    <cellStyle name="40% - Accent4 4 3 3 9" xfId="25703" xr:uid="{02C1E378-B0A1-464E-ACE2-A6A81B6886DA}"/>
    <cellStyle name="40% - Accent4 4 3 4" xfId="25704" xr:uid="{868D724C-6720-4A2E-B480-DD6AF97A44AF}"/>
    <cellStyle name="40% - Accent4 4 3 4 2" xfId="25705" xr:uid="{2CA06C30-9AE9-4E38-B5CB-36ACB96329CE}"/>
    <cellStyle name="40% - Accent4 4 3 4 2 2" xfId="25706" xr:uid="{9984206F-809C-412B-93CB-FC68A9BCFE8E}"/>
    <cellStyle name="40% - Accent4 4 3 4 2 2 2" xfId="25707" xr:uid="{75FEED3A-FB41-4313-85CF-C0F34D0E9E43}"/>
    <cellStyle name="40% - Accent4 4 3 4 2 2 2 2" xfId="25708" xr:uid="{DA597038-790B-4BCD-9B0E-F0C2591E2CDB}"/>
    <cellStyle name="40% - Accent4 4 3 4 2 2 3" xfId="25709" xr:uid="{232864B3-5305-4D52-B5D3-9A1503F9F0DC}"/>
    <cellStyle name="40% - Accent4 4 3 4 2 3" xfId="25710" xr:uid="{96AC1BB9-A926-4AEC-9130-488C0903F1F0}"/>
    <cellStyle name="40% - Accent4 4 3 4 2 3 2" xfId="25711" xr:uid="{A52411CB-ADB7-47F3-B8F9-BEB4B4E4179E}"/>
    <cellStyle name="40% - Accent4 4 3 4 2 4" xfId="25712" xr:uid="{90DBA505-74CB-41D1-98FD-292C3B79EB40}"/>
    <cellStyle name="40% - Accent4 4 3 4 3" xfId="25713" xr:uid="{63BCC761-A627-4685-B990-E0DD2A1CD09B}"/>
    <cellStyle name="40% - Accent4 4 3 4 3 2" xfId="25714" xr:uid="{2B980AF1-3239-417E-84D6-FBB29F38181D}"/>
    <cellStyle name="40% - Accent4 4 3 4 3 2 2" xfId="25715" xr:uid="{512320AD-23EE-42BD-A24D-BAE81434A7AB}"/>
    <cellStyle name="40% - Accent4 4 3 4 3 3" xfId="25716" xr:uid="{D501F004-30C6-4D4A-A585-9BC80CCC6428}"/>
    <cellStyle name="40% - Accent4 4 3 4 4" xfId="25717" xr:uid="{6431BEF6-BEA1-4D76-A4CA-3D548F8953BB}"/>
    <cellStyle name="40% - Accent4 4 3 4 4 2" xfId="25718" xr:uid="{D4669931-1439-4D56-A717-9EADF5A1E414}"/>
    <cellStyle name="40% - Accent4 4 3 4 5" xfId="25719" xr:uid="{05088F84-8FD3-41FA-A86A-E51ADAE5D252}"/>
    <cellStyle name="40% - Accent4 4 3 4 5 2" xfId="25720" xr:uid="{28286E92-54D0-4F47-AAF4-61DD24C96B1B}"/>
    <cellStyle name="40% - Accent4 4 3 4 6" xfId="25721" xr:uid="{E54872FB-3C36-447D-A70A-7A1045488233}"/>
    <cellStyle name="40% - Accent4 4 3 4 7" xfId="25722" xr:uid="{5FC21F48-F17D-4754-AE5C-287FF9908584}"/>
    <cellStyle name="40% - Accent4 4 3 5" xfId="25723" xr:uid="{55C63B49-E910-4E8A-BA04-8201223A9AE2}"/>
    <cellStyle name="40% - Accent4 4 3 5 2" xfId="25724" xr:uid="{443ABA5D-58A4-403C-AFDB-5B62C81F8936}"/>
    <cellStyle name="40% - Accent4 4 3 5 2 2" xfId="25725" xr:uid="{85C2EED3-9027-4B25-9720-A67E0EB42190}"/>
    <cellStyle name="40% - Accent4 4 3 5 2 2 2" xfId="25726" xr:uid="{ECD539E6-A603-42F6-A75E-15F1AD3A6D11}"/>
    <cellStyle name="40% - Accent4 4 3 5 2 2 2 2" xfId="25727" xr:uid="{89DFAFBF-FDEF-4D58-A574-1E3D6DBE4E0B}"/>
    <cellStyle name="40% - Accent4 4 3 5 2 2 3" xfId="25728" xr:uid="{0D4CFAE7-C65A-44D8-BEEC-3451AFCDA04A}"/>
    <cellStyle name="40% - Accent4 4 3 5 2 3" xfId="25729" xr:uid="{95381EBE-69A7-4C86-8344-FDE048A19B0E}"/>
    <cellStyle name="40% - Accent4 4 3 5 2 3 2" xfId="25730" xr:uid="{B370F011-33DC-4F9F-9F4A-A5190D7C5732}"/>
    <cellStyle name="40% - Accent4 4 3 5 2 4" xfId="25731" xr:uid="{535B510E-72AF-4353-B539-480F84047D13}"/>
    <cellStyle name="40% - Accent4 4 3 5 3" xfId="25732" xr:uid="{6208A925-2411-45A8-BCE2-2ADC98D50F99}"/>
    <cellStyle name="40% - Accent4 4 3 5 3 2" xfId="25733" xr:uid="{6C7069B5-64F4-4005-AE36-07F0BC3521D0}"/>
    <cellStyle name="40% - Accent4 4 3 5 3 2 2" xfId="25734" xr:uid="{D067F52B-8406-4786-9DC4-E5189CD2C960}"/>
    <cellStyle name="40% - Accent4 4 3 5 3 3" xfId="25735" xr:uid="{748313CD-3190-4511-BC65-A10F2D12BF46}"/>
    <cellStyle name="40% - Accent4 4 3 5 4" xfId="25736" xr:uid="{9FDC1025-0BFC-4EA9-BBBA-84E1BA6D1E0F}"/>
    <cellStyle name="40% - Accent4 4 3 5 4 2" xfId="25737" xr:uid="{46346786-7AEB-45CF-85AB-9EDDBA47FBFD}"/>
    <cellStyle name="40% - Accent4 4 3 5 5" xfId="25738" xr:uid="{EDB0A89B-B878-41D7-AB9E-09A08376C86A}"/>
    <cellStyle name="40% - Accent4 4 3 6" xfId="25739" xr:uid="{165306FC-DE40-48A8-B90F-A055FC7AC8F9}"/>
    <cellStyle name="40% - Accent4 4 3 6 2" xfId="25740" xr:uid="{D08C7503-2C8C-4808-BB82-D53300005D0C}"/>
    <cellStyle name="40% - Accent4 4 3 6 2 2" xfId="25741" xr:uid="{A115673F-E292-47E0-9AD6-4E01E6081374}"/>
    <cellStyle name="40% - Accent4 4 3 6 2 2 2" xfId="25742" xr:uid="{C7CC32D7-ECB8-4244-83FA-9C5451874A70}"/>
    <cellStyle name="40% - Accent4 4 3 6 2 2 2 2" xfId="25743" xr:uid="{975DCD52-9AA8-4DA7-BE17-07159F329EE9}"/>
    <cellStyle name="40% - Accent4 4 3 6 2 2 3" xfId="25744" xr:uid="{BE2F6E33-7620-43DA-A26E-7436C384FDDC}"/>
    <cellStyle name="40% - Accent4 4 3 6 2 3" xfId="25745" xr:uid="{7E18EEA3-FE52-4348-8B71-8E3E338A8100}"/>
    <cellStyle name="40% - Accent4 4 3 6 2 3 2" xfId="25746" xr:uid="{9070A6E5-06C7-4C6D-ABDF-E4F4C6985365}"/>
    <cellStyle name="40% - Accent4 4 3 6 2 4" xfId="25747" xr:uid="{39ED83D1-C37C-4ECD-BAC1-67AC3C3F5172}"/>
    <cellStyle name="40% - Accent4 4 3 6 3" xfId="25748" xr:uid="{39468F10-E410-4D14-B736-E365ED15CBCB}"/>
    <cellStyle name="40% - Accent4 4 3 6 3 2" xfId="25749" xr:uid="{2C597B1D-5B37-442A-B5EB-59BB66203945}"/>
    <cellStyle name="40% - Accent4 4 3 6 3 2 2" xfId="25750" xr:uid="{5949BA06-D1A4-455C-AA70-DEEE8D33B6AA}"/>
    <cellStyle name="40% - Accent4 4 3 6 3 3" xfId="25751" xr:uid="{9F8F89E7-DA4C-464E-B798-D7D714845A4E}"/>
    <cellStyle name="40% - Accent4 4 3 6 4" xfId="25752" xr:uid="{E88E6628-CD98-40E5-87AC-B645AECF0E74}"/>
    <cellStyle name="40% - Accent4 4 3 6 4 2" xfId="25753" xr:uid="{03BED2B6-E1FF-402B-B74E-695319DE3265}"/>
    <cellStyle name="40% - Accent4 4 3 6 5" xfId="25754" xr:uid="{F11415F3-942A-4024-BC8B-FE1B1EE32D49}"/>
    <cellStyle name="40% - Accent4 4 3 7" xfId="25755" xr:uid="{DBA3A815-A59C-4E5B-84FB-7298F5AE1456}"/>
    <cellStyle name="40% - Accent4 4 3 7 2" xfId="25756" xr:uid="{68C72F0C-C479-47DE-95BA-FDBD3AFD88EE}"/>
    <cellStyle name="40% - Accent4 4 3 7 2 2" xfId="25757" xr:uid="{F1A4D120-0A31-453B-9D42-C1D42CC82AB9}"/>
    <cellStyle name="40% - Accent4 4 3 7 2 2 2" xfId="25758" xr:uid="{3F44A896-E52A-4610-B1AA-DB852D78292C}"/>
    <cellStyle name="40% - Accent4 4 3 7 2 2 2 2" xfId="25759" xr:uid="{3979C3DD-59B8-43F7-9FBE-41F456090C92}"/>
    <cellStyle name="40% - Accent4 4 3 7 2 2 3" xfId="25760" xr:uid="{2843DF06-C1A4-4656-8E10-7410B6856930}"/>
    <cellStyle name="40% - Accent4 4 3 7 2 3" xfId="25761" xr:uid="{268C3363-94DF-4303-A1E6-F2554C7F222C}"/>
    <cellStyle name="40% - Accent4 4 3 7 2 3 2" xfId="25762" xr:uid="{8F83EA03-EF2F-4770-8A82-77BCC7A98081}"/>
    <cellStyle name="40% - Accent4 4 3 7 2 4" xfId="25763" xr:uid="{B91848D1-982D-4FCD-BF44-0BCCC1594D4E}"/>
    <cellStyle name="40% - Accent4 4 3 7 3" xfId="25764" xr:uid="{3E55D3B1-81C8-4E66-ACA3-DB52EBA3D19A}"/>
    <cellStyle name="40% - Accent4 4 3 7 3 2" xfId="25765" xr:uid="{FB04FEBE-26C1-4465-A02A-4B620202D383}"/>
    <cellStyle name="40% - Accent4 4 3 7 3 2 2" xfId="25766" xr:uid="{2E566271-5942-4CEA-A078-973B29DC3E25}"/>
    <cellStyle name="40% - Accent4 4 3 7 3 3" xfId="25767" xr:uid="{7A852152-597D-48B0-9B9B-1559CD8AA0B5}"/>
    <cellStyle name="40% - Accent4 4 3 7 4" xfId="25768" xr:uid="{DD6AC631-73AF-4321-9C45-4F1A70C53A6F}"/>
    <cellStyle name="40% - Accent4 4 3 7 4 2" xfId="25769" xr:uid="{B159D2BE-3103-494C-9C68-F717061CAEAB}"/>
    <cellStyle name="40% - Accent4 4 3 7 5" xfId="25770" xr:uid="{599EA7EF-A296-48B4-9B19-C3ACA9726955}"/>
    <cellStyle name="40% - Accent4 4 3 8" xfId="25771" xr:uid="{C713BB6D-38DC-4D7F-A6D2-3491024A616D}"/>
    <cellStyle name="40% - Accent4 4 3 8 2" xfId="25772" xr:uid="{034F8F8D-3CD2-4A64-ACD0-6CD787D57D44}"/>
    <cellStyle name="40% - Accent4 4 3 8 2 2" xfId="25773" xr:uid="{B223919F-8704-4C90-ABCE-49E3307A593C}"/>
    <cellStyle name="40% - Accent4 4 3 8 2 2 2" xfId="25774" xr:uid="{FC9EF685-C041-4B58-9568-A93D392ABDDD}"/>
    <cellStyle name="40% - Accent4 4 3 8 2 3" xfId="25775" xr:uid="{CFBF1D3A-B5EE-458C-9246-D52257900D98}"/>
    <cellStyle name="40% - Accent4 4 3 8 3" xfId="25776" xr:uid="{A08BABBF-67F6-48C8-8D85-C62C4005DF46}"/>
    <cellStyle name="40% - Accent4 4 3 8 3 2" xfId="25777" xr:uid="{C35B4FEA-4E32-46F6-A1B5-FEBEDF7BD535}"/>
    <cellStyle name="40% - Accent4 4 3 8 4" xfId="25778" xr:uid="{55FAEAC8-D72D-41F5-88CB-C995D2D5D526}"/>
    <cellStyle name="40% - Accent4 4 3 9" xfId="25779" xr:uid="{67056F8A-8293-403D-BF5E-D001A50C927E}"/>
    <cellStyle name="40% - Accent4 4 3 9 2" xfId="25780" xr:uid="{2857FF3D-40CC-4B1B-BA78-905114875C27}"/>
    <cellStyle name="40% - Accent4 4 3 9 2 2" xfId="25781" xr:uid="{DDDE45F1-6B41-4AA4-B9C9-A45C18CB5BDD}"/>
    <cellStyle name="40% - Accent4 4 3 9 3" xfId="25782" xr:uid="{ED118C11-B4CD-4C79-9D29-9D84BF166819}"/>
    <cellStyle name="40% - Accent4 4 3_Asset Register (new)" xfId="25783" xr:uid="{0772E889-4451-41DE-A33D-750159EB86D3}"/>
    <cellStyle name="40% - Accent4 4 4" xfId="25784" xr:uid="{B7D5F493-627D-41D1-B2E2-44E4AEFE9490}"/>
    <cellStyle name="40% - Accent4 4 4 10" xfId="25785" xr:uid="{FE8068BB-3CE6-46C2-ACD8-E5587CE369C5}"/>
    <cellStyle name="40% - Accent4 4 4 11" xfId="25786" xr:uid="{76275FBC-EBA5-4584-852B-6ABF85E4A276}"/>
    <cellStyle name="40% - Accent4 4 4 2" xfId="25787" xr:uid="{A5D83AC5-FE4F-4B82-A700-D7F433C83226}"/>
    <cellStyle name="40% - Accent4 4 4 2 2" xfId="25788" xr:uid="{B4C260B4-D1B4-41EA-903E-565DF3F889BA}"/>
    <cellStyle name="40% - Accent4 4 4 2 2 2" xfId="25789" xr:uid="{B487DDAB-0A27-4598-B85A-967D563FBB2F}"/>
    <cellStyle name="40% - Accent4 4 4 2 2 2 2" xfId="25790" xr:uid="{6C5678C5-FB7E-4D1F-A87C-D7BC08274083}"/>
    <cellStyle name="40% - Accent4 4 4 2 2 2 2 2" xfId="25791" xr:uid="{D174B1C7-BACE-48B2-B619-AA9BFF10D9FB}"/>
    <cellStyle name="40% - Accent4 4 4 2 2 2 3" xfId="25792" xr:uid="{E3B5534A-F384-4590-9C44-6ADD11518C32}"/>
    <cellStyle name="40% - Accent4 4 4 2 2 3" xfId="25793" xr:uid="{1B80561E-C043-424E-84A3-131D7F56E435}"/>
    <cellStyle name="40% - Accent4 4 4 2 2 3 2" xfId="25794" xr:uid="{ED5BB884-B79C-49DC-BBA7-EBD31DB0D5F5}"/>
    <cellStyle name="40% - Accent4 4 4 2 2 4" xfId="25795" xr:uid="{7A2BD25C-3B42-4E47-8F92-83FBA5C06DBE}"/>
    <cellStyle name="40% - Accent4 4 4 2 2 4 2" xfId="25796" xr:uid="{ED61392A-90C5-4FEE-8EE8-C9245182FB77}"/>
    <cellStyle name="40% - Accent4 4 4 2 2 5" xfId="25797" xr:uid="{2BE65AD4-51A9-4CF7-A194-85480AA15905}"/>
    <cellStyle name="40% - Accent4 4 4 2 2 6" xfId="25798" xr:uid="{208C822D-0434-42A6-8A6C-F16A355A7C00}"/>
    <cellStyle name="40% - Accent4 4 4 2 3" xfId="25799" xr:uid="{71411E2B-0CAA-4722-AB5F-370FC28D2600}"/>
    <cellStyle name="40% - Accent4 4 4 2 3 2" xfId="25800" xr:uid="{354A76CE-DEFE-4FC8-BD37-F3867B78A25C}"/>
    <cellStyle name="40% - Accent4 4 4 2 3 2 2" xfId="25801" xr:uid="{4D2AC191-1A00-416D-A59F-583A75F5752A}"/>
    <cellStyle name="40% - Accent4 4 4 2 3 3" xfId="25802" xr:uid="{6EB8FF23-F4C8-48DA-88BD-47DBEDA5296F}"/>
    <cellStyle name="40% - Accent4 4 4 2 4" xfId="25803" xr:uid="{96D52515-9752-4119-B1CB-A44D29CA8B7A}"/>
    <cellStyle name="40% - Accent4 4 4 2 4 2" xfId="25804" xr:uid="{88C972F5-9947-4DA7-BBFC-CEA7DFBE7001}"/>
    <cellStyle name="40% - Accent4 4 4 2 5" xfId="25805" xr:uid="{49115BDF-79E2-433D-AE36-75752BFEE9B4}"/>
    <cellStyle name="40% - Accent4 4 4 2 5 2" xfId="25806" xr:uid="{CE6F6E4E-5D94-472B-956E-D9FE75AACBDC}"/>
    <cellStyle name="40% - Accent4 4 4 2 6" xfId="25807" xr:uid="{BD368021-78DA-4A44-AC82-B0607DC5E326}"/>
    <cellStyle name="40% - Accent4 4 4 2 7" xfId="25808" xr:uid="{A2FFBB33-D22A-4170-921E-0CA4178A8B0C}"/>
    <cellStyle name="40% - Accent4 4 4 3" xfId="25809" xr:uid="{2EBDEBB3-31D6-45D0-B413-ED49B220BF83}"/>
    <cellStyle name="40% - Accent4 4 4 3 2" xfId="25810" xr:uid="{227CBCB9-98EC-429C-8E85-1EE818A54F9E}"/>
    <cellStyle name="40% - Accent4 4 4 3 2 2" xfId="25811" xr:uid="{F8965C70-9A53-449A-98DB-764BB5DA0BCC}"/>
    <cellStyle name="40% - Accent4 4 4 3 2 2 2" xfId="25812" xr:uid="{99BD64F8-30F2-4B2C-94AA-79A77DC93B5E}"/>
    <cellStyle name="40% - Accent4 4 4 3 2 2 2 2" xfId="25813" xr:uid="{3D9C584F-62C4-40C6-8EDA-BF66303705E9}"/>
    <cellStyle name="40% - Accent4 4 4 3 2 2 3" xfId="25814" xr:uid="{070438E8-D510-4BB6-9361-96A11A574063}"/>
    <cellStyle name="40% - Accent4 4 4 3 2 3" xfId="25815" xr:uid="{77C22BBB-2A5F-4577-B4AF-7D1A72039656}"/>
    <cellStyle name="40% - Accent4 4 4 3 2 3 2" xfId="25816" xr:uid="{B5ED94CE-C64E-4079-9A4B-2F79669D3E0F}"/>
    <cellStyle name="40% - Accent4 4 4 3 2 4" xfId="25817" xr:uid="{D1102666-F225-46B9-993F-493911B47E75}"/>
    <cellStyle name="40% - Accent4 4 4 3 3" xfId="25818" xr:uid="{21CEC004-EC46-4959-A658-F74E8877A81A}"/>
    <cellStyle name="40% - Accent4 4 4 3 3 2" xfId="25819" xr:uid="{30236191-6500-4710-BDFB-60747F17C5D5}"/>
    <cellStyle name="40% - Accent4 4 4 3 3 2 2" xfId="25820" xr:uid="{9C18DB5E-6048-44D0-8E99-7AAA1741CCE1}"/>
    <cellStyle name="40% - Accent4 4 4 3 3 3" xfId="25821" xr:uid="{07F5450B-8CED-413A-9B35-7E0F7BAD7B41}"/>
    <cellStyle name="40% - Accent4 4 4 3 4" xfId="25822" xr:uid="{D7578922-17B8-4D27-90BB-4CCE984381FA}"/>
    <cellStyle name="40% - Accent4 4 4 3 4 2" xfId="25823" xr:uid="{B795D455-88A7-4ECA-9D89-10D9852308A1}"/>
    <cellStyle name="40% - Accent4 4 4 3 5" xfId="25824" xr:uid="{3510A007-2976-421B-9432-7C31C9E8A154}"/>
    <cellStyle name="40% - Accent4 4 4 3 5 2" xfId="25825" xr:uid="{A07BE09A-7913-4177-8CA4-EA4BB36AEF88}"/>
    <cellStyle name="40% - Accent4 4 4 3 6" xfId="25826" xr:uid="{35C3AC37-BD59-402F-B92B-70CC1E749D04}"/>
    <cellStyle name="40% - Accent4 4 4 3 7" xfId="25827" xr:uid="{849BC6CA-DAA0-46AC-A971-55424F1D338D}"/>
    <cellStyle name="40% - Accent4 4 4 4" xfId="25828" xr:uid="{E6322C32-8DAF-4F2F-8265-714783D243A5}"/>
    <cellStyle name="40% - Accent4 4 4 4 2" xfId="25829" xr:uid="{D17AA90B-629C-4BAD-99ED-355044B12423}"/>
    <cellStyle name="40% - Accent4 4 4 4 2 2" xfId="25830" xr:uid="{C550F288-F55C-48BC-AC0C-F4D49B704DEC}"/>
    <cellStyle name="40% - Accent4 4 4 4 2 2 2" xfId="25831" xr:uid="{3A0B9129-2BA8-40E1-919B-ABAF1F380E3B}"/>
    <cellStyle name="40% - Accent4 4 4 4 2 2 2 2" xfId="25832" xr:uid="{7D8B1124-A78D-4197-823E-10D6DA424FAC}"/>
    <cellStyle name="40% - Accent4 4 4 4 2 2 3" xfId="25833" xr:uid="{21BFA20E-3B00-4D5F-BD4B-43B68005E2EF}"/>
    <cellStyle name="40% - Accent4 4 4 4 2 3" xfId="25834" xr:uid="{00D9B435-B1E1-4D3E-87BC-47FD3F238D46}"/>
    <cellStyle name="40% - Accent4 4 4 4 2 3 2" xfId="25835" xr:uid="{6826D04B-7828-4E2F-9A6B-3E85BD36B1D3}"/>
    <cellStyle name="40% - Accent4 4 4 4 2 4" xfId="25836" xr:uid="{F7C94655-E35E-4512-8278-7530F8D84626}"/>
    <cellStyle name="40% - Accent4 4 4 4 3" xfId="25837" xr:uid="{ED82EB25-126F-4856-9B40-6C9D07A9BF0F}"/>
    <cellStyle name="40% - Accent4 4 4 4 3 2" xfId="25838" xr:uid="{7742019E-A0E2-465E-8EF7-F7D3C20377A6}"/>
    <cellStyle name="40% - Accent4 4 4 4 3 2 2" xfId="25839" xr:uid="{8EDFCE18-06E3-4887-9DBF-F71A2B78E6B9}"/>
    <cellStyle name="40% - Accent4 4 4 4 3 3" xfId="25840" xr:uid="{651FB58F-7FEF-41E2-9D6C-61D761AF36AB}"/>
    <cellStyle name="40% - Accent4 4 4 4 4" xfId="25841" xr:uid="{74A4756E-BBEC-4EE1-89CC-63381051C43F}"/>
    <cellStyle name="40% - Accent4 4 4 4 4 2" xfId="25842" xr:uid="{02652DF5-54BB-4FA2-A231-F49EA3D1598E}"/>
    <cellStyle name="40% - Accent4 4 4 4 5" xfId="25843" xr:uid="{EC0D95FB-B380-417F-901E-030523F85052}"/>
    <cellStyle name="40% - Accent4 4 4 5" xfId="25844" xr:uid="{94CD8D9F-A67B-4269-9B7D-F79C68B44172}"/>
    <cellStyle name="40% - Accent4 4 4 5 2" xfId="25845" xr:uid="{4CA3CC37-CD33-4132-99F2-4AED5CFD5310}"/>
    <cellStyle name="40% - Accent4 4 4 5 2 2" xfId="25846" xr:uid="{CA10A637-6B42-4442-ADC0-2F717299472A}"/>
    <cellStyle name="40% - Accent4 4 4 5 2 2 2" xfId="25847" xr:uid="{BFE6FA27-1A9D-45B6-8BF3-C6B0E74579AF}"/>
    <cellStyle name="40% - Accent4 4 4 5 2 2 2 2" xfId="25848" xr:uid="{F6B64EAA-D964-4C13-A510-B5B51A0A70FA}"/>
    <cellStyle name="40% - Accent4 4 4 5 2 2 3" xfId="25849" xr:uid="{085B7E93-346B-4B4F-82DE-E719F5B7A1B3}"/>
    <cellStyle name="40% - Accent4 4 4 5 2 3" xfId="25850" xr:uid="{3507F27F-4BDB-4CAF-84E9-1501AFC4776D}"/>
    <cellStyle name="40% - Accent4 4 4 5 2 3 2" xfId="25851" xr:uid="{66374717-3A4A-4C37-8551-5CF7262523A4}"/>
    <cellStyle name="40% - Accent4 4 4 5 2 4" xfId="25852" xr:uid="{7A7E2AEA-87F1-4059-8EC5-4FCCB268B23A}"/>
    <cellStyle name="40% - Accent4 4 4 5 3" xfId="25853" xr:uid="{37501256-B931-4A76-A21E-2AB7BA2CAECB}"/>
    <cellStyle name="40% - Accent4 4 4 5 3 2" xfId="25854" xr:uid="{4DB8462F-2B05-4D7A-8682-8D9509CF1335}"/>
    <cellStyle name="40% - Accent4 4 4 5 3 2 2" xfId="25855" xr:uid="{4A2CFCAC-C2B4-4162-804E-AAF63A2C24A8}"/>
    <cellStyle name="40% - Accent4 4 4 5 3 3" xfId="25856" xr:uid="{4AB91B9D-B396-4CC7-B9FF-01D495821924}"/>
    <cellStyle name="40% - Accent4 4 4 5 4" xfId="25857" xr:uid="{D23AD6DF-36C2-47C1-B54B-47038821FF5F}"/>
    <cellStyle name="40% - Accent4 4 4 5 4 2" xfId="25858" xr:uid="{A975AAC3-9E96-4EBA-8875-D56A51274115}"/>
    <cellStyle name="40% - Accent4 4 4 5 5" xfId="25859" xr:uid="{20FAD430-483C-4946-8959-4C7966386EA8}"/>
    <cellStyle name="40% - Accent4 4 4 6" xfId="25860" xr:uid="{078E89F3-5532-4805-9A8B-2294EEB8F40B}"/>
    <cellStyle name="40% - Accent4 4 4 6 2" xfId="25861" xr:uid="{414831F5-2E00-4599-B550-FBF2D468849C}"/>
    <cellStyle name="40% - Accent4 4 4 6 2 2" xfId="25862" xr:uid="{BB097439-7690-49AA-BA9F-CBE3338DBF91}"/>
    <cellStyle name="40% - Accent4 4 4 6 2 2 2" xfId="25863" xr:uid="{52F9A154-C868-4CED-A26C-C4D06F7345AE}"/>
    <cellStyle name="40% - Accent4 4 4 6 2 3" xfId="25864" xr:uid="{D44F19D6-7350-4A0D-AFEB-268C7F490DD9}"/>
    <cellStyle name="40% - Accent4 4 4 6 3" xfId="25865" xr:uid="{2678E34F-0BB9-4182-915A-6F5882E04B77}"/>
    <cellStyle name="40% - Accent4 4 4 6 3 2" xfId="25866" xr:uid="{A41EDD2C-C3B5-48E0-A3F8-52B95224A471}"/>
    <cellStyle name="40% - Accent4 4 4 6 4" xfId="25867" xr:uid="{443A1B61-2956-4DF3-A640-AABC982A0D9C}"/>
    <cellStyle name="40% - Accent4 4 4 7" xfId="25868" xr:uid="{406799F5-F68B-4B44-B679-AE84F41B0DD3}"/>
    <cellStyle name="40% - Accent4 4 4 7 2" xfId="25869" xr:uid="{EED0ECBA-839D-4598-9752-362D5BEAF64E}"/>
    <cellStyle name="40% - Accent4 4 4 7 2 2" xfId="25870" xr:uid="{0B81D61A-256D-4E4F-A15E-9B792F221E37}"/>
    <cellStyle name="40% - Accent4 4 4 7 3" xfId="25871" xr:uid="{8B48E88C-70D6-41ED-8BBF-CD0FA076CA9F}"/>
    <cellStyle name="40% - Accent4 4 4 8" xfId="25872" xr:uid="{2045E76E-EBC1-42E3-8A5C-CF8887C0065E}"/>
    <cellStyle name="40% - Accent4 4 4 8 2" xfId="25873" xr:uid="{01BD500A-5615-4AF5-86DE-329FB77ED2F6}"/>
    <cellStyle name="40% - Accent4 4 4 9" xfId="25874" xr:uid="{29397A97-C522-42E5-A007-99927B4D758B}"/>
    <cellStyle name="40% - Accent4 4 4 9 2" xfId="25875" xr:uid="{363D3796-C4DC-446A-83FF-76336D7F349D}"/>
    <cellStyle name="40% - Accent4 4 5" xfId="25876" xr:uid="{CB60C75D-ED26-4DD4-8760-45AE605435B8}"/>
    <cellStyle name="40% - Accent4 4 5 2" xfId="25877" xr:uid="{DC02BF66-12E7-49E5-820A-0A5626563B9A}"/>
    <cellStyle name="40% - Accent4 4 5 2 2" xfId="25878" xr:uid="{3C304417-9427-4B3C-BF03-D654D3778742}"/>
    <cellStyle name="40% - Accent4 4 5 2 2 2" xfId="25879" xr:uid="{55F067DF-160B-49E3-8038-A72E02B0ECEE}"/>
    <cellStyle name="40% - Accent4 4 5 2 2 2 2" xfId="25880" xr:uid="{F1E658A4-F274-444A-89B2-106BEFD54DEE}"/>
    <cellStyle name="40% - Accent4 4 5 2 2 2 2 2" xfId="25881" xr:uid="{8E676623-4CC9-4012-8992-260259B27380}"/>
    <cellStyle name="40% - Accent4 4 5 2 2 2 3" xfId="25882" xr:uid="{E004520A-89F1-4088-89B6-B0A0FC741755}"/>
    <cellStyle name="40% - Accent4 4 5 2 2 3" xfId="25883" xr:uid="{9CA591B8-AA29-4FCB-9031-C3CE2959242C}"/>
    <cellStyle name="40% - Accent4 4 5 2 2 3 2" xfId="25884" xr:uid="{873014A2-35C0-4350-937B-C645D79252AA}"/>
    <cellStyle name="40% - Accent4 4 5 2 2 4" xfId="25885" xr:uid="{D98A8875-D458-4310-A50C-9ED0B6CB70F7}"/>
    <cellStyle name="40% - Accent4 4 5 2 3" xfId="25886" xr:uid="{BFD1223F-789D-484F-89F4-867ACEBDF108}"/>
    <cellStyle name="40% - Accent4 4 5 2 3 2" xfId="25887" xr:uid="{2FDD48AB-132A-4078-A7AE-3E99DE8DB360}"/>
    <cellStyle name="40% - Accent4 4 5 2 3 2 2" xfId="25888" xr:uid="{F968DFA2-5478-4E3D-9D6E-FBCF5616EC22}"/>
    <cellStyle name="40% - Accent4 4 5 2 3 3" xfId="25889" xr:uid="{149E6582-8386-4538-B74C-7AEE2C3364C3}"/>
    <cellStyle name="40% - Accent4 4 5 2 4" xfId="25890" xr:uid="{B2F03333-D5C4-4BA0-8F05-BCB3878DBCA6}"/>
    <cellStyle name="40% - Accent4 4 5 2 4 2" xfId="25891" xr:uid="{30C71607-36DC-43A5-96BF-82C0FC305248}"/>
    <cellStyle name="40% - Accent4 4 5 2 5" xfId="25892" xr:uid="{28BE80FF-7CA0-4E50-8283-2DB3513D1189}"/>
    <cellStyle name="40% - Accent4 4 5 2 5 2" xfId="25893" xr:uid="{4BBAAF62-3BBA-4F6A-8999-FC022B8E6E4C}"/>
    <cellStyle name="40% - Accent4 4 5 2 6" xfId="25894" xr:uid="{42CE7B52-7181-4469-AD83-8D9A641740AB}"/>
    <cellStyle name="40% - Accent4 4 5 2 7" xfId="25895" xr:uid="{71AB9EAF-D54A-4A81-A2C5-0951C930E3F9}"/>
    <cellStyle name="40% - Accent4 4 5 3" xfId="25896" xr:uid="{D79C7432-6F5E-4E4C-95E4-2CDEF855CDFF}"/>
    <cellStyle name="40% - Accent4 4 5 3 2" xfId="25897" xr:uid="{80EFC075-61DC-475E-9D72-0D960556A660}"/>
    <cellStyle name="40% - Accent4 4 5 3 2 2" xfId="25898" xr:uid="{B47150B7-C985-482E-8661-7D74C33EC201}"/>
    <cellStyle name="40% - Accent4 4 5 3 2 2 2" xfId="25899" xr:uid="{ED2900AC-26E9-41EB-9758-E08076EA23A4}"/>
    <cellStyle name="40% - Accent4 4 5 3 2 2 2 2" xfId="25900" xr:uid="{2A2C057C-4CD1-430B-96B7-A7ED433E74E7}"/>
    <cellStyle name="40% - Accent4 4 5 3 2 2 3" xfId="25901" xr:uid="{8FD08A72-F401-419A-BEEC-6A2680436C39}"/>
    <cellStyle name="40% - Accent4 4 5 3 2 3" xfId="25902" xr:uid="{B4B1B516-33D4-475B-B0F2-D15B61B6981C}"/>
    <cellStyle name="40% - Accent4 4 5 3 2 3 2" xfId="25903" xr:uid="{D39A3583-4576-4A3D-A9ED-931E29577371}"/>
    <cellStyle name="40% - Accent4 4 5 3 2 4" xfId="25904" xr:uid="{8B227471-62FA-435A-8077-8844AB11AD2E}"/>
    <cellStyle name="40% - Accent4 4 5 3 3" xfId="25905" xr:uid="{EBB5D046-A87C-480E-9F44-A5C7F6F8024A}"/>
    <cellStyle name="40% - Accent4 4 5 3 3 2" xfId="25906" xr:uid="{43E12AFF-C910-4042-9059-AE14C90C7BA6}"/>
    <cellStyle name="40% - Accent4 4 5 3 3 2 2" xfId="25907" xr:uid="{9B50773B-C448-4383-9813-215E990DD07E}"/>
    <cellStyle name="40% - Accent4 4 5 3 3 3" xfId="25908" xr:uid="{88692A8D-E96B-4DC7-A2BF-86F02095C146}"/>
    <cellStyle name="40% - Accent4 4 5 3 4" xfId="25909" xr:uid="{C034B46D-A424-4A25-84B2-3DC71AD06E57}"/>
    <cellStyle name="40% - Accent4 4 5 3 4 2" xfId="25910" xr:uid="{9551E214-9368-4C24-AC1F-ED25A6F8B63B}"/>
    <cellStyle name="40% - Accent4 4 5 3 5" xfId="25911" xr:uid="{CD248179-8FE7-49F7-A5DA-C9353146A9DF}"/>
    <cellStyle name="40% - Accent4 4 5 4" xfId="25912" xr:uid="{BA5FDA4A-BF0D-4135-BB9A-1B4BCFB8A25E}"/>
    <cellStyle name="40% - Accent4 4 5 4 2" xfId="25913" xr:uid="{A1619FAB-CA1E-449C-9B31-A53C97F8C4BB}"/>
    <cellStyle name="40% - Accent4 4 5 4 2 2" xfId="25914" xr:uid="{22DE93AC-B215-4F51-92A9-31DE5E76B738}"/>
    <cellStyle name="40% - Accent4 4 5 4 2 2 2" xfId="25915" xr:uid="{8CB00145-DE7E-4912-9C35-BD41032B5F78}"/>
    <cellStyle name="40% - Accent4 4 5 4 2 3" xfId="25916" xr:uid="{78EE077C-2BEB-45C9-A640-C4E581A97366}"/>
    <cellStyle name="40% - Accent4 4 5 4 3" xfId="25917" xr:uid="{5D088308-ACF7-4A85-B4C1-94FC3A5D3A94}"/>
    <cellStyle name="40% - Accent4 4 5 4 3 2" xfId="25918" xr:uid="{03C8F52A-73F9-47A9-8C0B-55D12685BB96}"/>
    <cellStyle name="40% - Accent4 4 5 4 4" xfId="25919" xr:uid="{E224C38E-A8EE-417A-9944-A9A39245F9F3}"/>
    <cellStyle name="40% - Accent4 4 5 5" xfId="25920" xr:uid="{4B56E083-D4AA-4A64-AA1C-2BDD07A79E8B}"/>
    <cellStyle name="40% - Accent4 4 5 5 2" xfId="25921" xr:uid="{FA8F41DD-0ACF-40AF-BDC2-165DCA735C9F}"/>
    <cellStyle name="40% - Accent4 4 5 5 2 2" xfId="25922" xr:uid="{3FBBB97E-9310-4469-B3B0-D48CDEFAB73C}"/>
    <cellStyle name="40% - Accent4 4 5 5 3" xfId="25923" xr:uid="{511EE439-7920-4594-A0C4-A2142EA5D177}"/>
    <cellStyle name="40% - Accent4 4 5 6" xfId="25924" xr:uid="{43CFFE57-AE70-4857-8E14-AE6E9CB36FAD}"/>
    <cellStyle name="40% - Accent4 4 5 6 2" xfId="25925" xr:uid="{90B9C6D0-9198-44C0-8376-952B77739334}"/>
    <cellStyle name="40% - Accent4 4 5 7" xfId="25926" xr:uid="{884E6872-7773-4E28-AA1B-B44A3B32D4CA}"/>
    <cellStyle name="40% - Accent4 4 5 7 2" xfId="25927" xr:uid="{D35D193C-1A4A-45E0-8484-86EA0EF0A957}"/>
    <cellStyle name="40% - Accent4 4 5 8" xfId="25928" xr:uid="{ACADFAFE-3A5F-469F-B464-3E7764879670}"/>
    <cellStyle name="40% - Accent4 4 5 9" xfId="25929" xr:uid="{CADADF82-9693-4C86-96E4-EAFA1EFC0902}"/>
    <cellStyle name="40% - Accent4 4 6" xfId="25930" xr:uid="{A2BC4A0F-A3F5-4BBD-BAAA-8C257FCBC969}"/>
    <cellStyle name="40% - Accent4 4 6 2" xfId="25931" xr:uid="{DFD74646-0CA3-403B-B7A8-6AB25B774781}"/>
    <cellStyle name="40% - Accent4 4 6 2 2" xfId="25932" xr:uid="{25E911E3-25D7-4DBC-AAA9-E98E4E32D8CC}"/>
    <cellStyle name="40% - Accent4 4 6 2 2 2" xfId="25933" xr:uid="{96CB3D29-FF6E-4599-B28D-3D38276A65D8}"/>
    <cellStyle name="40% - Accent4 4 6 2 2 2 2" xfId="25934" xr:uid="{1FB96745-C657-439B-A1D2-F781F5B832C3}"/>
    <cellStyle name="40% - Accent4 4 6 2 2 2 2 2" xfId="25935" xr:uid="{CD87FB1C-03BF-4545-A705-BDE80C94F223}"/>
    <cellStyle name="40% - Accent4 4 6 2 2 2 3" xfId="25936" xr:uid="{8685EF22-E3E5-4769-9CB8-71BF89E07502}"/>
    <cellStyle name="40% - Accent4 4 6 2 2 3" xfId="25937" xr:uid="{84EF459A-CDBC-44F7-94BE-A54B3CBDC772}"/>
    <cellStyle name="40% - Accent4 4 6 2 2 3 2" xfId="25938" xr:uid="{76F6EDCC-B8E7-4E13-9CC9-D3C7355F535B}"/>
    <cellStyle name="40% - Accent4 4 6 2 2 4" xfId="25939" xr:uid="{E10BCC92-C299-4E56-9D66-3C8D025448DB}"/>
    <cellStyle name="40% - Accent4 4 6 2 3" xfId="25940" xr:uid="{07712E67-4317-4176-A09B-D6B7C4D7E29E}"/>
    <cellStyle name="40% - Accent4 4 6 2 3 2" xfId="25941" xr:uid="{26C6677E-7223-44A1-BCC1-D5A1B00024A9}"/>
    <cellStyle name="40% - Accent4 4 6 2 3 2 2" xfId="25942" xr:uid="{500C7EF8-2926-41F2-AF29-3E92A9152DAE}"/>
    <cellStyle name="40% - Accent4 4 6 2 3 3" xfId="25943" xr:uid="{7F4549A6-C534-4BF5-A780-2824E1832672}"/>
    <cellStyle name="40% - Accent4 4 6 2 4" xfId="25944" xr:uid="{7064058E-5716-424B-B6F1-74F3206C19E9}"/>
    <cellStyle name="40% - Accent4 4 6 2 4 2" xfId="25945" xr:uid="{0B9D5DF8-67D8-4AB6-9105-F7D03548D1F7}"/>
    <cellStyle name="40% - Accent4 4 6 2 5" xfId="25946" xr:uid="{CC6F77F9-B1C9-41E6-A3DA-32C3388CAE3E}"/>
    <cellStyle name="40% - Accent4 4 6 3" xfId="25947" xr:uid="{89755363-6523-42B7-8D46-BCBE2656469E}"/>
    <cellStyle name="40% - Accent4 4 6 3 2" xfId="25948" xr:uid="{C1F6D6C7-AD62-49FE-B033-8DEBAAAD48CF}"/>
    <cellStyle name="40% - Accent4 4 6 3 2 2" xfId="25949" xr:uid="{DD662E99-63F5-4E91-B465-47CE96ABD655}"/>
    <cellStyle name="40% - Accent4 4 6 3 2 2 2" xfId="25950" xr:uid="{B5C8CE22-E651-4427-B006-59CDCB5822B6}"/>
    <cellStyle name="40% - Accent4 4 6 3 2 3" xfId="25951" xr:uid="{B65AE40D-2A71-40E6-B500-244009C546FD}"/>
    <cellStyle name="40% - Accent4 4 6 3 3" xfId="25952" xr:uid="{0588F76B-9BC6-4604-B408-A918DDCF94B6}"/>
    <cellStyle name="40% - Accent4 4 6 3 3 2" xfId="25953" xr:uid="{42275922-7387-4592-A208-185B9D39EFF6}"/>
    <cellStyle name="40% - Accent4 4 6 3 4" xfId="25954" xr:uid="{048474B4-5792-47E8-8371-086A5C00A5F9}"/>
    <cellStyle name="40% - Accent4 4 6 4" xfId="25955" xr:uid="{1D62747A-1578-4565-8154-F06F45076BD3}"/>
    <cellStyle name="40% - Accent4 4 6 4 2" xfId="25956" xr:uid="{F0DDB18C-BBD7-412C-91DF-8BD4E2BBEFF0}"/>
    <cellStyle name="40% - Accent4 4 6 4 2 2" xfId="25957" xr:uid="{F12893B3-9E42-4B8F-B596-366D45C74BE6}"/>
    <cellStyle name="40% - Accent4 4 6 4 3" xfId="25958" xr:uid="{2A7A69AD-2023-4DB2-9AFB-9A93D352ACEE}"/>
    <cellStyle name="40% - Accent4 4 6 5" xfId="25959" xr:uid="{77329B2A-9B06-41EC-B38F-4AB36DC0BB42}"/>
    <cellStyle name="40% - Accent4 4 6 5 2" xfId="25960" xr:uid="{0385B9FC-540D-4424-B75A-E32E6050F53D}"/>
    <cellStyle name="40% - Accent4 4 6 6" xfId="25961" xr:uid="{ED8A8232-9D5E-4136-B727-8268961B61D2}"/>
    <cellStyle name="40% - Accent4 4 6 6 2" xfId="25962" xr:uid="{FAFD84DE-4AB5-4106-AB7F-BB23BFF7750E}"/>
    <cellStyle name="40% - Accent4 4 6 7" xfId="25963" xr:uid="{7D96E57A-F23A-48B9-BE21-92AAA75E789D}"/>
    <cellStyle name="40% - Accent4 4 6 8" xfId="25964" xr:uid="{C03E7446-AB74-40F0-A4B8-F512AA347625}"/>
    <cellStyle name="40% - Accent4 4 7" xfId="25965" xr:uid="{F46C837B-8CBC-432B-BD0B-49B10C726506}"/>
    <cellStyle name="40% - Accent4 4 7 2" xfId="25966" xr:uid="{BE748315-31E0-4488-9B13-0A131B434725}"/>
    <cellStyle name="40% - Accent4 4 7 2 2" xfId="25967" xr:uid="{1B2293EE-04BA-437C-BD0C-9DCC5D137795}"/>
    <cellStyle name="40% - Accent4 4 7 2 2 2" xfId="25968" xr:uid="{4A987315-DF2C-4B83-96F3-63BA3420EE0E}"/>
    <cellStyle name="40% - Accent4 4 7 2 2 2 2" xfId="25969" xr:uid="{00266FA4-E786-42A2-AA92-A68D8B6C22BD}"/>
    <cellStyle name="40% - Accent4 4 7 2 2 3" xfId="25970" xr:uid="{8482D33C-B4C8-4850-BC78-7ACB6FF79F2A}"/>
    <cellStyle name="40% - Accent4 4 7 2 3" xfId="25971" xr:uid="{A47AEF88-E35F-49FD-838F-74A230F6591E}"/>
    <cellStyle name="40% - Accent4 4 7 2 3 2" xfId="25972" xr:uid="{5479BB7C-63BF-4207-8B54-0DD4BD36B74A}"/>
    <cellStyle name="40% - Accent4 4 7 2 4" xfId="25973" xr:uid="{C4FD62E8-5928-42D9-80E3-22C93ABEF8B5}"/>
    <cellStyle name="40% - Accent4 4 7 3" xfId="25974" xr:uid="{455F7302-2E3D-4A9B-B36F-9CA1FDB0A722}"/>
    <cellStyle name="40% - Accent4 4 7 3 2" xfId="25975" xr:uid="{D6F7DC27-16EA-40FC-A646-B537C953EE9A}"/>
    <cellStyle name="40% - Accent4 4 7 3 2 2" xfId="25976" xr:uid="{E7BBFE17-7155-4698-AAFA-3394BA78B79D}"/>
    <cellStyle name="40% - Accent4 4 7 3 3" xfId="25977" xr:uid="{DE0E1170-3F7F-43E5-B4EE-D954F04E51A5}"/>
    <cellStyle name="40% - Accent4 4 7 4" xfId="25978" xr:uid="{246C102C-DC72-4938-A0C3-664E845392F0}"/>
    <cellStyle name="40% - Accent4 4 7 4 2" xfId="25979" xr:uid="{A63EFE74-9AAE-4970-80C4-ADD806DB7166}"/>
    <cellStyle name="40% - Accent4 4 7 5" xfId="25980" xr:uid="{91D0FCC3-7114-4C94-AD1F-B7BD151640D4}"/>
    <cellStyle name="40% - Accent4 4 8" xfId="25981" xr:uid="{CAE6D95B-AE60-475E-B5B5-3ABBEAC4FDB0}"/>
    <cellStyle name="40% - Accent4 4 8 2" xfId="25982" xr:uid="{E3871AC8-876B-48CA-A5EC-78C6B2DF957D}"/>
    <cellStyle name="40% - Accent4 4 8 2 2" xfId="25983" xr:uid="{0137923E-B509-4AE8-B2BF-76FFA848FF64}"/>
    <cellStyle name="40% - Accent4 4 8 2 2 2" xfId="25984" xr:uid="{2272820B-B6EF-415B-94B3-B9A6132E828C}"/>
    <cellStyle name="40% - Accent4 4 8 2 2 2 2" xfId="25985" xr:uid="{05249D67-70DA-4530-A44B-0AA67F0E5EF8}"/>
    <cellStyle name="40% - Accent4 4 8 2 2 3" xfId="25986" xr:uid="{50C5A084-254C-4D88-B089-2F13785992A1}"/>
    <cellStyle name="40% - Accent4 4 8 2 3" xfId="25987" xr:uid="{4BB10458-5313-487B-BE0C-76562C5CFCA5}"/>
    <cellStyle name="40% - Accent4 4 8 2 3 2" xfId="25988" xr:uid="{0009F5D4-0F35-4561-B001-0885C3FF3C4B}"/>
    <cellStyle name="40% - Accent4 4 8 2 4" xfId="25989" xr:uid="{74FA31FF-7473-495C-93A7-6829284CF9B7}"/>
    <cellStyle name="40% - Accent4 4 8 3" xfId="25990" xr:uid="{82111364-0BAA-4758-8DA7-424543AE6C0A}"/>
    <cellStyle name="40% - Accent4 4 8 3 2" xfId="25991" xr:uid="{EB6D53F0-1D2F-4CAC-B638-1B251A6DAE06}"/>
    <cellStyle name="40% - Accent4 4 8 3 2 2" xfId="25992" xr:uid="{FACD438D-17B0-42ED-B532-E433C60DF09C}"/>
    <cellStyle name="40% - Accent4 4 8 3 3" xfId="25993" xr:uid="{34B83932-B86D-45AB-94BF-4A33CAA912A6}"/>
    <cellStyle name="40% - Accent4 4 8 4" xfId="25994" xr:uid="{E81058C4-7D38-4172-87BC-D3D1C07BED70}"/>
    <cellStyle name="40% - Accent4 4 8 4 2" xfId="25995" xr:uid="{EFF099B2-D292-4121-B165-3A7D668DE6AF}"/>
    <cellStyle name="40% - Accent4 4 8 5" xfId="25996" xr:uid="{8376ADCA-0CC0-4E94-B115-5ED38BD94725}"/>
    <cellStyle name="40% - Accent4 4 9" xfId="25997" xr:uid="{8BF927CA-5029-46B6-91D3-02D8A0782082}"/>
    <cellStyle name="40% - Accent4 4 9 2" xfId="25998" xr:uid="{63AC1054-6CD6-4C86-ACE7-8AB7D6FA1A79}"/>
    <cellStyle name="40% - Accent4 4 9 2 2" xfId="25999" xr:uid="{2FAF63CD-855C-4109-BA54-EEDDA5368666}"/>
    <cellStyle name="40% - Accent4 4 9 2 2 2" xfId="26000" xr:uid="{51B6C316-5E11-42A2-BC1A-1B60EDC45AF4}"/>
    <cellStyle name="40% - Accent4 4 9 2 2 2 2" xfId="26001" xr:uid="{8C0899BB-AF75-40A2-89E4-3DBA0F4014F0}"/>
    <cellStyle name="40% - Accent4 4 9 2 2 3" xfId="26002" xr:uid="{BA8D266A-0BD7-471E-A7A8-48D9C62E0EFC}"/>
    <cellStyle name="40% - Accent4 4 9 2 3" xfId="26003" xr:uid="{1EFFE857-41D1-46AE-BC06-CC483A450CD4}"/>
    <cellStyle name="40% - Accent4 4 9 2 3 2" xfId="26004" xr:uid="{01761126-778F-4081-876D-85144198C1C8}"/>
    <cellStyle name="40% - Accent4 4 9 2 4" xfId="26005" xr:uid="{960CFA19-0864-4962-AB56-69A3AD46D0A3}"/>
    <cellStyle name="40% - Accent4 4 9 3" xfId="26006" xr:uid="{206DC3B5-C736-4960-907A-2CDE19B1E5AF}"/>
    <cellStyle name="40% - Accent4 4 9 3 2" xfId="26007" xr:uid="{CEE250D3-768B-4558-9A3A-6F25D67E4118}"/>
    <cellStyle name="40% - Accent4 4 9 3 2 2" xfId="26008" xr:uid="{827007B3-E689-45C0-84D0-EEF567A4C589}"/>
    <cellStyle name="40% - Accent4 4 9 3 3" xfId="26009" xr:uid="{71D2A612-699B-4DF7-AE5A-E753E1E0906F}"/>
    <cellStyle name="40% - Accent4 4 9 4" xfId="26010" xr:uid="{BADBAFD2-E465-4F36-97BA-0167F1CDCA84}"/>
    <cellStyle name="40% - Accent4 4 9 4 2" xfId="26011" xr:uid="{6D9FD104-F735-4E32-B4D3-6904C580D796}"/>
    <cellStyle name="40% - Accent4 4 9 5" xfId="26012" xr:uid="{F5168C39-A97F-4242-A2AC-AFBEFFB3A284}"/>
    <cellStyle name="40% - Accent4 4_Asset Register (new)" xfId="26013" xr:uid="{15ABD7CB-1779-4997-B07A-E2576FB8B6B3}"/>
    <cellStyle name="40% - Accent4 5" xfId="26014" xr:uid="{652336A1-7344-4D57-B60A-027EECF0550C}"/>
    <cellStyle name="40% - Accent4 5 10" xfId="26015" xr:uid="{D7ED0E6F-6DCC-457B-B0FA-A7DB9C4C6768}"/>
    <cellStyle name="40% - Accent4 5 10 2" xfId="26016" xr:uid="{E363EFF9-4815-490B-B1D5-68F7FA0A1814}"/>
    <cellStyle name="40% - Accent4 5 11" xfId="26017" xr:uid="{09B5FF1F-F40E-4AA0-8D74-4F862D5678B1}"/>
    <cellStyle name="40% - Accent4 5 12" xfId="26018" xr:uid="{8B70C6EF-12E5-4001-8372-8E36834A5D0F}"/>
    <cellStyle name="40% - Accent4 5 2" xfId="26019" xr:uid="{2462FC87-81D7-4A70-9E3E-AE28DFB15684}"/>
    <cellStyle name="40% - Accent4 5 2 10" xfId="26020" xr:uid="{C41B9349-0250-4A11-A0C3-6B08038DBB92}"/>
    <cellStyle name="40% - Accent4 5 2 11" xfId="26021" xr:uid="{3198B36D-CFE1-4EBB-A70F-B6BB08AA2E2A}"/>
    <cellStyle name="40% - Accent4 5 2 2" xfId="26022" xr:uid="{7B988E60-B51E-4BFC-9BF2-514F9790CC69}"/>
    <cellStyle name="40% - Accent4 5 2 2 2" xfId="26023" xr:uid="{A19B9385-675B-4685-820D-4BB5A664197A}"/>
    <cellStyle name="40% - Accent4 5 2 2 2 2" xfId="26024" xr:uid="{E8D2FFB3-807D-4D25-97CB-8546D26E0C5F}"/>
    <cellStyle name="40% - Accent4 5 2 2 2 2 2" xfId="26025" xr:uid="{9811E818-DCF2-4587-AA67-1C6319FF67E0}"/>
    <cellStyle name="40% - Accent4 5 2 2 2 2 2 2" xfId="26026" xr:uid="{5B38BEF8-1F85-4C73-8CAD-5D3F2EB2E054}"/>
    <cellStyle name="40% - Accent4 5 2 2 2 2 3" xfId="26027" xr:uid="{E4765D2B-39EE-47A4-B8FC-9FF9D2B98D5F}"/>
    <cellStyle name="40% - Accent4 5 2 2 2 3" xfId="26028" xr:uid="{B5F7F663-F551-40BD-9060-B2886ED53D95}"/>
    <cellStyle name="40% - Accent4 5 2 2 2 3 2" xfId="26029" xr:uid="{1ED82CEC-722D-4C73-A533-512E87D735E9}"/>
    <cellStyle name="40% - Accent4 5 2 2 2 4" xfId="26030" xr:uid="{FA540FF4-2679-4C60-A955-842E02462740}"/>
    <cellStyle name="40% - Accent4 5 2 2 2 5" xfId="26031" xr:uid="{18A30F6F-7C40-4F14-89B9-94B3D3D23D4B}"/>
    <cellStyle name="40% - Accent4 5 2 2 3" xfId="26032" xr:uid="{BB21E197-A57E-4724-9C6F-20CCFD6D014E}"/>
    <cellStyle name="40% - Accent4 5 2 2 3 2" xfId="26033" xr:uid="{B28802F7-CE75-4792-9532-DDB2127EB608}"/>
    <cellStyle name="40% - Accent4 5 2 2 3 2 2" xfId="26034" xr:uid="{84F7966E-2885-4DA2-A7F8-F65E0ADF9941}"/>
    <cellStyle name="40% - Accent4 5 2 2 3 3" xfId="26035" xr:uid="{CF0255B6-D9D0-4B25-809B-AD36945468A1}"/>
    <cellStyle name="40% - Accent4 5 2 2 4" xfId="26036" xr:uid="{13DB9D71-9491-4957-A837-DA66B7DAB353}"/>
    <cellStyle name="40% - Accent4 5 2 2 4 2" xfId="26037" xr:uid="{0D5C1D22-CAC5-4875-B064-69999653C9BE}"/>
    <cellStyle name="40% - Accent4 5 2 2 5" xfId="26038" xr:uid="{50AB7DC7-F353-47ED-BCAF-47B585A1D304}"/>
    <cellStyle name="40% - Accent4 5 2 2 5 2" xfId="26039" xr:uid="{00D56C59-CA21-455A-8EB2-4D98375F7C99}"/>
    <cellStyle name="40% - Accent4 5 2 2 6" xfId="26040" xr:uid="{B90F832F-DEF7-4874-A790-485D3B36A2FF}"/>
    <cellStyle name="40% - Accent4 5 2 2 7" xfId="26041" xr:uid="{B54967E2-556F-47EC-9D49-E90FB5727974}"/>
    <cellStyle name="40% - Accent4 5 2 3" xfId="26042" xr:uid="{64F8488B-8F65-4DA9-A5BE-99DB5FBF2FCD}"/>
    <cellStyle name="40% - Accent4 5 2 3 2" xfId="26043" xr:uid="{8D29F78F-7FCB-42CF-9345-53FB5B88E967}"/>
    <cellStyle name="40% - Accent4 5 2 3 2 2" xfId="26044" xr:uid="{02CA1D2B-D7B4-462B-9722-8E0A7FFC3DE3}"/>
    <cellStyle name="40% - Accent4 5 2 3 2 2 2" xfId="26045" xr:uid="{B3F69B78-CCC1-48C0-8564-A233779BA5E8}"/>
    <cellStyle name="40% - Accent4 5 2 3 2 2 2 2" xfId="26046" xr:uid="{E7DF4F6B-E42C-4786-A778-CA3B0A2B0F06}"/>
    <cellStyle name="40% - Accent4 5 2 3 2 2 3" xfId="26047" xr:uid="{2EF8DB05-D1D0-41F7-91A3-56B70536BF84}"/>
    <cellStyle name="40% - Accent4 5 2 3 2 3" xfId="26048" xr:uid="{FA274B93-8998-4269-88B2-302CD181EEF5}"/>
    <cellStyle name="40% - Accent4 5 2 3 2 3 2" xfId="26049" xr:uid="{1B44466D-6B32-4C4A-920E-0C3CA7DAED51}"/>
    <cellStyle name="40% - Accent4 5 2 3 2 4" xfId="26050" xr:uid="{6CF45B32-253D-4449-A153-CAE7054CA5D4}"/>
    <cellStyle name="40% - Accent4 5 2 3 2 5" xfId="26051" xr:uid="{3BAD797F-2A25-44C9-9ED5-9C1C93812B61}"/>
    <cellStyle name="40% - Accent4 5 2 3 3" xfId="26052" xr:uid="{7CCF6ADA-6882-45F0-9ED1-E5654694AAA3}"/>
    <cellStyle name="40% - Accent4 5 2 3 3 2" xfId="26053" xr:uid="{02B28DC9-42E4-4D93-92CF-217D69A0FFA5}"/>
    <cellStyle name="40% - Accent4 5 2 3 3 2 2" xfId="26054" xr:uid="{46DEEB64-4BC4-49D9-B3AC-B5E9B404303C}"/>
    <cellStyle name="40% - Accent4 5 2 3 3 3" xfId="26055" xr:uid="{F39168EB-6424-4D17-A802-EE5008D71562}"/>
    <cellStyle name="40% - Accent4 5 2 3 4" xfId="26056" xr:uid="{F8F738BE-68F5-4D92-90B1-82D9027BC7A8}"/>
    <cellStyle name="40% - Accent4 5 2 3 4 2" xfId="26057" xr:uid="{813A24C1-160F-4011-8F20-D3D599C22165}"/>
    <cellStyle name="40% - Accent4 5 2 3 5" xfId="26058" xr:uid="{C494C0A5-E1B0-4122-929A-3A0711EECB19}"/>
    <cellStyle name="40% - Accent4 5 2 3 6" xfId="26059" xr:uid="{04C251EE-CC44-4750-AF29-60852A65FB2A}"/>
    <cellStyle name="40% - Accent4 5 2 4" xfId="26060" xr:uid="{BD5108F8-04FF-4A65-9DBD-F29032A56CA1}"/>
    <cellStyle name="40% - Accent4 5 2 4 2" xfId="26061" xr:uid="{EB7901BD-AB9E-488E-913A-D212D3CEBBAA}"/>
    <cellStyle name="40% - Accent4 5 2 4 2 2" xfId="26062" xr:uid="{257A868F-1D82-4BD4-8003-E9970536B2E8}"/>
    <cellStyle name="40% - Accent4 5 2 4 2 2 2" xfId="26063" xr:uid="{ACF450B1-F285-4976-A206-0B4DEF759A83}"/>
    <cellStyle name="40% - Accent4 5 2 4 2 2 2 2" xfId="26064" xr:uid="{431288B8-42F7-444A-9C09-7987C2E5EC7E}"/>
    <cellStyle name="40% - Accent4 5 2 4 2 2 3" xfId="26065" xr:uid="{E6ACD821-C9D9-428C-958D-9DE635D21A12}"/>
    <cellStyle name="40% - Accent4 5 2 4 2 3" xfId="26066" xr:uid="{36EC63FA-2302-417E-9F4B-9A8B64C71594}"/>
    <cellStyle name="40% - Accent4 5 2 4 2 3 2" xfId="26067" xr:uid="{91A96CFD-1D69-4B80-9C35-6FC5CD749DB1}"/>
    <cellStyle name="40% - Accent4 5 2 4 2 4" xfId="26068" xr:uid="{A47EFF1E-EDAE-474D-A92F-AA3A49E47970}"/>
    <cellStyle name="40% - Accent4 5 2 4 3" xfId="26069" xr:uid="{C35D744E-9F33-4C49-BBEB-6D618C52874F}"/>
    <cellStyle name="40% - Accent4 5 2 4 3 2" xfId="26070" xr:uid="{08A3C44F-229B-4A38-B81F-192E721D66D8}"/>
    <cellStyle name="40% - Accent4 5 2 4 3 2 2" xfId="26071" xr:uid="{EF12B0F6-71EC-4A63-96BF-FDB73995EAB5}"/>
    <cellStyle name="40% - Accent4 5 2 4 3 3" xfId="26072" xr:uid="{80F94F49-DC16-4BB0-AF04-FF40E5BE0700}"/>
    <cellStyle name="40% - Accent4 5 2 4 4" xfId="26073" xr:uid="{B2EECAE7-42D8-4B5E-BFBA-2FDB8D661784}"/>
    <cellStyle name="40% - Accent4 5 2 4 4 2" xfId="26074" xr:uid="{1F003470-B067-406B-8BC3-110D8D6673E1}"/>
    <cellStyle name="40% - Accent4 5 2 4 5" xfId="26075" xr:uid="{BF660FAF-9381-4A39-951B-0356FF17D85A}"/>
    <cellStyle name="40% - Accent4 5 2 4 6" xfId="26076" xr:uid="{3C3992BA-DE9B-49DD-BA99-E41D067ED82C}"/>
    <cellStyle name="40% - Accent4 5 2 5" xfId="26077" xr:uid="{41B0E571-7616-4712-B764-0F1E4670D0D1}"/>
    <cellStyle name="40% - Accent4 5 2 5 2" xfId="26078" xr:uid="{DACD75AC-7427-47EB-9E93-DCAE1AD9C972}"/>
    <cellStyle name="40% - Accent4 5 2 5 2 2" xfId="26079" xr:uid="{78E26598-83B5-4E50-B2D2-46074AC9E698}"/>
    <cellStyle name="40% - Accent4 5 2 5 2 2 2" xfId="26080" xr:uid="{4CB1F139-7E49-41B8-A936-319C25943577}"/>
    <cellStyle name="40% - Accent4 5 2 5 2 2 2 2" xfId="26081" xr:uid="{DF9B9B70-5BFE-4AED-BD5D-3C0996DAD58E}"/>
    <cellStyle name="40% - Accent4 5 2 5 2 2 3" xfId="26082" xr:uid="{D2C3D1BA-EF87-45F4-8F95-D06BD21A5C01}"/>
    <cellStyle name="40% - Accent4 5 2 5 2 3" xfId="26083" xr:uid="{65626222-0FA6-44EB-AA0B-9F65BEA9E472}"/>
    <cellStyle name="40% - Accent4 5 2 5 2 3 2" xfId="26084" xr:uid="{3A9E4228-4392-437E-B680-00DC54F5B116}"/>
    <cellStyle name="40% - Accent4 5 2 5 2 4" xfId="26085" xr:uid="{0E5E02F4-42E2-4102-B0FB-D028010CD026}"/>
    <cellStyle name="40% - Accent4 5 2 5 3" xfId="26086" xr:uid="{2D9F5089-D13C-4414-8127-6223CCDBFAFE}"/>
    <cellStyle name="40% - Accent4 5 2 5 3 2" xfId="26087" xr:uid="{F42A8B1B-92E0-43D8-9484-C62018BCB3E9}"/>
    <cellStyle name="40% - Accent4 5 2 5 3 2 2" xfId="26088" xr:uid="{6690407F-0F65-42D4-9623-6583F2BDC432}"/>
    <cellStyle name="40% - Accent4 5 2 5 3 3" xfId="26089" xr:uid="{6697D1AA-B329-4087-91D2-7F58D79D97C9}"/>
    <cellStyle name="40% - Accent4 5 2 5 4" xfId="26090" xr:uid="{6BA04514-4BD1-4BEF-BE14-BEB10BA42AEB}"/>
    <cellStyle name="40% - Accent4 5 2 5 4 2" xfId="26091" xr:uid="{353CAC20-F8F4-4852-BDCD-7CE6699CE829}"/>
    <cellStyle name="40% - Accent4 5 2 5 5" xfId="26092" xr:uid="{C8B01C93-CA89-4AC3-9A7E-07E134E37AE8}"/>
    <cellStyle name="40% - Accent4 5 2 6" xfId="26093" xr:uid="{F8AC9725-64DC-4CC2-89BB-96BA26616C54}"/>
    <cellStyle name="40% - Accent4 5 2 6 2" xfId="26094" xr:uid="{B1F6A6CE-BE18-466A-B311-923F443A0746}"/>
    <cellStyle name="40% - Accent4 5 2 6 2 2" xfId="26095" xr:uid="{DFF7635D-CFC6-4EA4-B784-44456C9BC2C3}"/>
    <cellStyle name="40% - Accent4 5 2 6 2 2 2" xfId="26096" xr:uid="{651B3467-7526-499D-8858-1FDAD298D3CC}"/>
    <cellStyle name="40% - Accent4 5 2 6 2 3" xfId="26097" xr:uid="{8121AFE0-D524-419A-A129-02A0729AAC41}"/>
    <cellStyle name="40% - Accent4 5 2 6 3" xfId="26098" xr:uid="{C441940D-51F9-4365-BEAF-8F63BD5EF511}"/>
    <cellStyle name="40% - Accent4 5 2 6 3 2" xfId="26099" xr:uid="{786D531D-0112-4579-8D02-DF31F147B708}"/>
    <cellStyle name="40% - Accent4 5 2 6 4" xfId="26100" xr:uid="{F6CFBB66-2D73-4A9A-B531-03AE258EA5E8}"/>
    <cellStyle name="40% - Accent4 5 2 7" xfId="26101" xr:uid="{F0E5213C-6EB2-4587-96DA-80EF852DE3D8}"/>
    <cellStyle name="40% - Accent4 5 2 7 2" xfId="26102" xr:uid="{4A0F4E91-5FF7-4924-8DF5-5A94628A1C63}"/>
    <cellStyle name="40% - Accent4 5 2 7 2 2" xfId="26103" xr:uid="{C3A43B0C-0FD1-4E63-BF7A-AB285A62535A}"/>
    <cellStyle name="40% - Accent4 5 2 7 3" xfId="26104" xr:uid="{36F0B456-980B-4F8F-8C48-D4EAC5C330A2}"/>
    <cellStyle name="40% - Accent4 5 2 8" xfId="26105" xr:uid="{E8218F97-E4FF-426B-A6BA-2054D940ECDD}"/>
    <cellStyle name="40% - Accent4 5 2 8 2" xfId="26106" xr:uid="{79CBFA88-C895-4E6B-90DC-5CE399F3F428}"/>
    <cellStyle name="40% - Accent4 5 2 9" xfId="26107" xr:uid="{CA052DAB-B05D-46FD-8F49-395359D6E61E}"/>
    <cellStyle name="40% - Accent4 5 2 9 2" xfId="26108" xr:uid="{41B53C50-732D-46B8-96D2-A6DEA07C50CC}"/>
    <cellStyle name="40% - Accent4 5 3" xfId="26109" xr:uid="{EC756909-E11A-4793-918D-4ABF72A28F5F}"/>
    <cellStyle name="40% - Accent4 5 3 2" xfId="26110" xr:uid="{79808195-8B8F-4372-81C7-8CCC7A52BBE3}"/>
    <cellStyle name="40% - Accent4 5 3 2 2" xfId="26111" xr:uid="{D92A6E18-3DC6-4CB4-B3CA-DE0B8657B1AF}"/>
    <cellStyle name="40% - Accent4 5 3 2 2 2" xfId="26112" xr:uid="{EADCED80-050A-4267-86E2-9B2232638866}"/>
    <cellStyle name="40% - Accent4 5 3 2 2 2 2" xfId="26113" xr:uid="{AA27F1C9-0084-4F69-88C8-2B4F57942871}"/>
    <cellStyle name="40% - Accent4 5 3 2 2 3" xfId="26114" xr:uid="{739FD731-F48D-4DAA-87B9-69653036125D}"/>
    <cellStyle name="40% - Accent4 5 3 2 3" xfId="26115" xr:uid="{78EB8F0D-9F5D-4A01-85AA-9BFAFD4C3144}"/>
    <cellStyle name="40% - Accent4 5 3 2 3 2" xfId="26116" xr:uid="{E51E3FDF-9046-4194-B218-9DAD87306EA4}"/>
    <cellStyle name="40% - Accent4 5 3 2 4" xfId="26117" xr:uid="{9BABEEE6-C768-4F82-825F-AF46083EB8DF}"/>
    <cellStyle name="40% - Accent4 5 3 2 5" xfId="26118" xr:uid="{8AF09F60-4918-4481-B3CD-0347C37E8D22}"/>
    <cellStyle name="40% - Accent4 5 3 3" xfId="26119" xr:uid="{668AD3C7-221E-4539-A616-51E0F1035C49}"/>
    <cellStyle name="40% - Accent4 5 3 3 2" xfId="26120" xr:uid="{06E00E4C-0D2D-4499-946A-4C03D4934EDD}"/>
    <cellStyle name="40% - Accent4 5 3 3 2 2" xfId="26121" xr:uid="{F4D30DFD-E72E-44E7-9CB2-BC21CAC41E55}"/>
    <cellStyle name="40% - Accent4 5 3 3 3" xfId="26122" xr:uid="{00CE5F27-8745-45CB-AAAC-60791F93F583}"/>
    <cellStyle name="40% - Accent4 5 3 4" xfId="26123" xr:uid="{61CA1934-52CB-41CF-BE02-FC87E9E837AC}"/>
    <cellStyle name="40% - Accent4 5 3 4 2" xfId="26124" xr:uid="{91C61858-6051-4962-8C75-802CE1996663}"/>
    <cellStyle name="40% - Accent4 5 3 5" xfId="26125" xr:uid="{7B2DEF41-CA58-44B4-81EC-FF18BAD81C09}"/>
    <cellStyle name="40% - Accent4 5 3 5 2" xfId="26126" xr:uid="{EC46FE80-390F-4BEE-82A5-4411341616A9}"/>
    <cellStyle name="40% - Accent4 5 3 6" xfId="26127" xr:uid="{8E490A68-4BB7-4505-A8DE-D012424A719E}"/>
    <cellStyle name="40% - Accent4 5 3 7" xfId="26128" xr:uid="{8F4CF6BD-09A3-47E8-92A0-07E2EC91D9CB}"/>
    <cellStyle name="40% - Accent4 5 4" xfId="26129" xr:uid="{60611178-448D-41CB-BF5C-D699F8B91329}"/>
    <cellStyle name="40% - Accent4 5 4 2" xfId="26130" xr:uid="{BA9376E9-4D3E-4E6D-B89F-0DF483E60912}"/>
    <cellStyle name="40% - Accent4 5 4 2 2" xfId="26131" xr:uid="{95F62B83-05B4-43FB-A8A6-7A304C7FE5A4}"/>
    <cellStyle name="40% - Accent4 5 4 2 2 2" xfId="26132" xr:uid="{FA192A1A-2469-48B5-8E60-CF68E34A8609}"/>
    <cellStyle name="40% - Accent4 5 4 2 2 2 2" xfId="26133" xr:uid="{9F79BA81-DBC8-43DF-BAD3-B5B45510628E}"/>
    <cellStyle name="40% - Accent4 5 4 2 2 3" xfId="26134" xr:uid="{78DBB629-895A-495C-B7DA-1FDF4C1DD14B}"/>
    <cellStyle name="40% - Accent4 5 4 2 3" xfId="26135" xr:uid="{1551DC6E-F181-433B-A5EF-A2B1843F971D}"/>
    <cellStyle name="40% - Accent4 5 4 2 3 2" xfId="26136" xr:uid="{B6800A84-8F0A-4C2C-8255-9DFA79A77B45}"/>
    <cellStyle name="40% - Accent4 5 4 2 4" xfId="26137" xr:uid="{5328CAB8-4EA1-40B1-B0EA-00FE0D54F49A}"/>
    <cellStyle name="40% - Accent4 5 4 2 5" xfId="26138" xr:uid="{6A6FB4CF-708D-4DA9-B115-AD8DD61A318C}"/>
    <cellStyle name="40% - Accent4 5 4 3" xfId="26139" xr:uid="{33427DB9-A625-4733-B69E-82BDDA32E4B9}"/>
    <cellStyle name="40% - Accent4 5 4 3 2" xfId="26140" xr:uid="{E6CA2854-2D25-4282-896F-2B0B0E6B972C}"/>
    <cellStyle name="40% - Accent4 5 4 3 2 2" xfId="26141" xr:uid="{50BD02B8-DF0C-4C68-B8D5-DFE7761D4E27}"/>
    <cellStyle name="40% - Accent4 5 4 3 3" xfId="26142" xr:uid="{EC5808DB-8CE7-42CB-A93B-990E0000D6D5}"/>
    <cellStyle name="40% - Accent4 5 4 4" xfId="26143" xr:uid="{5B947286-31BA-440B-AA34-AFF634746929}"/>
    <cellStyle name="40% - Accent4 5 4 4 2" xfId="26144" xr:uid="{E937F120-98C8-41D7-8168-2694EC4F546C}"/>
    <cellStyle name="40% - Accent4 5 4 5" xfId="26145" xr:uid="{BC611022-3922-4F32-A19C-3CEA9F57B234}"/>
    <cellStyle name="40% - Accent4 5 4 6" xfId="26146" xr:uid="{E90D1BE8-F0C6-4A3B-A227-266F2629F10A}"/>
    <cellStyle name="40% - Accent4 5 5" xfId="26147" xr:uid="{961CA17B-B37B-4728-A71A-673DC0AC42CC}"/>
    <cellStyle name="40% - Accent4 5 5 2" xfId="26148" xr:uid="{499DC222-80C9-498A-9703-1A8AE1FE59F0}"/>
    <cellStyle name="40% - Accent4 5 5 2 2" xfId="26149" xr:uid="{7A8BC92D-D1D8-451E-AE54-9AA757167297}"/>
    <cellStyle name="40% - Accent4 5 5 2 2 2" xfId="26150" xr:uid="{9A916B5C-D7BB-45E4-81FC-9FB8173F691C}"/>
    <cellStyle name="40% - Accent4 5 5 2 2 2 2" xfId="26151" xr:uid="{7573A1DC-BD78-4D9B-AF33-E519C9C18707}"/>
    <cellStyle name="40% - Accent4 5 5 2 2 3" xfId="26152" xr:uid="{16648218-E4DD-4264-A50F-5A4A943936EC}"/>
    <cellStyle name="40% - Accent4 5 5 2 3" xfId="26153" xr:uid="{A300C016-EBD5-435C-9024-969F48B223BE}"/>
    <cellStyle name="40% - Accent4 5 5 2 3 2" xfId="26154" xr:uid="{1CF95298-A55C-486A-BA13-5E520770FBFB}"/>
    <cellStyle name="40% - Accent4 5 5 2 4" xfId="26155" xr:uid="{DFE0F525-F73D-4534-913A-D6085DE828E8}"/>
    <cellStyle name="40% - Accent4 5 5 3" xfId="26156" xr:uid="{09646B94-6397-46D5-97C3-7ED91C5EF9B1}"/>
    <cellStyle name="40% - Accent4 5 5 3 2" xfId="26157" xr:uid="{D1AADF03-4FC3-4DE5-B63B-71A272E20A92}"/>
    <cellStyle name="40% - Accent4 5 5 3 2 2" xfId="26158" xr:uid="{1AE6CA13-AB4C-4C62-9E74-D9F26E11A88A}"/>
    <cellStyle name="40% - Accent4 5 5 3 3" xfId="26159" xr:uid="{495446E1-B8CD-4E58-94F0-404232EDEB2D}"/>
    <cellStyle name="40% - Accent4 5 5 4" xfId="26160" xr:uid="{F8C33CE7-A405-4B5A-B9FA-960E9FCBB0D1}"/>
    <cellStyle name="40% - Accent4 5 5 4 2" xfId="26161" xr:uid="{FFA4B4F1-65E8-4CEB-9428-DFA33232FE4B}"/>
    <cellStyle name="40% - Accent4 5 5 5" xfId="26162" xr:uid="{302A3E54-1549-4F24-8BD5-7F5747D672F0}"/>
    <cellStyle name="40% - Accent4 5 5 6" xfId="26163" xr:uid="{AB8E5D61-1ED7-478C-A13B-0E985C285B30}"/>
    <cellStyle name="40% - Accent4 5 6" xfId="26164" xr:uid="{BFEB4C2B-D1BD-4A6C-B3D9-3700F5322051}"/>
    <cellStyle name="40% - Accent4 5 6 2" xfId="26165" xr:uid="{43F0878A-B5FD-4E7A-8EFE-1E720B2BED35}"/>
    <cellStyle name="40% - Accent4 5 6 2 2" xfId="26166" xr:uid="{E7F2E42F-42DD-42F7-B090-71B5F5E1078B}"/>
    <cellStyle name="40% - Accent4 5 6 2 2 2" xfId="26167" xr:uid="{DC43CF75-D681-49B2-B633-CC7716DA4C5F}"/>
    <cellStyle name="40% - Accent4 5 6 2 2 2 2" xfId="26168" xr:uid="{C1071D57-8473-4A87-86E1-0B0DD8B99147}"/>
    <cellStyle name="40% - Accent4 5 6 2 2 3" xfId="26169" xr:uid="{09EB6B4B-2AF2-4ABD-836D-FE3D22EA40F7}"/>
    <cellStyle name="40% - Accent4 5 6 2 3" xfId="26170" xr:uid="{DD0DA779-E4B6-4C5B-BF23-DEC75F81993B}"/>
    <cellStyle name="40% - Accent4 5 6 2 3 2" xfId="26171" xr:uid="{C9BA8BFE-62C2-4C74-8F6E-82B10F2C19F2}"/>
    <cellStyle name="40% - Accent4 5 6 2 4" xfId="26172" xr:uid="{8FBB2C16-ED11-4E31-BF76-96659E35E298}"/>
    <cellStyle name="40% - Accent4 5 6 3" xfId="26173" xr:uid="{3A19544A-0412-4A26-B951-432F3413E688}"/>
    <cellStyle name="40% - Accent4 5 6 3 2" xfId="26174" xr:uid="{8E1AFECB-91B1-403A-A17F-6229A64E2A12}"/>
    <cellStyle name="40% - Accent4 5 6 3 2 2" xfId="26175" xr:uid="{003FDB26-35AC-4957-9F62-F6AF0B424620}"/>
    <cellStyle name="40% - Accent4 5 6 3 3" xfId="26176" xr:uid="{68036906-1530-4FB2-A86A-061B1C58DF12}"/>
    <cellStyle name="40% - Accent4 5 6 4" xfId="26177" xr:uid="{52B0AAB7-D9EC-4E33-A6C4-AEA25431FA21}"/>
    <cellStyle name="40% - Accent4 5 6 4 2" xfId="26178" xr:uid="{181A43DC-C3DE-46E5-8B64-C3D60DB33401}"/>
    <cellStyle name="40% - Accent4 5 6 5" xfId="26179" xr:uid="{5D3BFB49-176B-49FF-A03D-D404841557B7}"/>
    <cellStyle name="40% - Accent4 5 7" xfId="26180" xr:uid="{8C304124-EB1B-4E79-9F54-2A98471A6753}"/>
    <cellStyle name="40% - Accent4 5 7 2" xfId="26181" xr:uid="{647BEFC0-393A-4F2D-B965-3978FDD536DF}"/>
    <cellStyle name="40% - Accent4 5 7 2 2" xfId="26182" xr:uid="{026F28ED-A5B8-40EE-9CE7-A8CC8FDE1033}"/>
    <cellStyle name="40% - Accent4 5 7 2 2 2" xfId="26183" xr:uid="{B07ECA6D-4210-40F7-A27E-A62DFC6128D5}"/>
    <cellStyle name="40% - Accent4 5 7 2 3" xfId="26184" xr:uid="{17BD705F-CEEA-4907-A3F6-4A4201376F0E}"/>
    <cellStyle name="40% - Accent4 5 7 3" xfId="26185" xr:uid="{F422B9DC-D7E1-44B0-BE4C-4C4B3438534E}"/>
    <cellStyle name="40% - Accent4 5 7 3 2" xfId="26186" xr:uid="{7153C8FD-C550-4EA1-8198-715698A00ADD}"/>
    <cellStyle name="40% - Accent4 5 7 4" xfId="26187" xr:uid="{5C70B6C2-71E4-4DE4-AB15-8C9E86C63E15}"/>
    <cellStyle name="40% - Accent4 5 8" xfId="26188" xr:uid="{BBAFFE23-B3BD-4E42-8605-1C4F51E7B2B2}"/>
    <cellStyle name="40% - Accent4 5 8 2" xfId="26189" xr:uid="{6E5F99DF-CD52-4AEC-A5C0-F618C54148CA}"/>
    <cellStyle name="40% - Accent4 5 8 2 2" xfId="26190" xr:uid="{A6E2FC4A-4781-4EBA-83C5-70AD872F0D78}"/>
    <cellStyle name="40% - Accent4 5 8 3" xfId="26191" xr:uid="{65B2F401-2A3A-480A-8293-CBA38AED9601}"/>
    <cellStyle name="40% - Accent4 5 9" xfId="26192" xr:uid="{03F6C291-E280-49FF-99F5-D6FE884142A4}"/>
    <cellStyle name="40% - Accent4 5 9 2" xfId="26193" xr:uid="{EA340029-C232-4538-985A-6671693FA2D2}"/>
    <cellStyle name="40% - Accent4 6" xfId="26194" xr:uid="{59CEA239-0CC7-4730-959C-55D7E5D467ED}"/>
    <cellStyle name="40% - Accent4 6 10" xfId="26195" xr:uid="{AFD3EEE8-CB7E-4BB5-BA4B-26BFC5109F54}"/>
    <cellStyle name="40% - Accent4 6 10 2" xfId="26196" xr:uid="{1E56853C-5BC9-4AA0-8A2B-5B5DF49F1251}"/>
    <cellStyle name="40% - Accent4 6 11" xfId="26197" xr:uid="{B7BDE5B2-D240-4092-9F01-FC53B84CCE74}"/>
    <cellStyle name="40% - Accent4 6 12" xfId="26198" xr:uid="{AE6D74AD-14F4-4847-BFEA-E517DEC704C0}"/>
    <cellStyle name="40% - Accent4 6 2" xfId="26199" xr:uid="{2D06C4AF-27F2-4D98-8B5D-C96D907D37FA}"/>
    <cellStyle name="40% - Accent4 6 2 10" xfId="26200" xr:uid="{841BB58D-9909-4FA7-934E-6778D4260E20}"/>
    <cellStyle name="40% - Accent4 6 2 11" xfId="26201" xr:uid="{1CF11650-24E9-4809-AEFF-86DDA05C25B7}"/>
    <cellStyle name="40% - Accent4 6 2 2" xfId="26202" xr:uid="{0147B674-887C-4F8B-AEC7-F06EF86907BB}"/>
    <cellStyle name="40% - Accent4 6 2 2 2" xfId="26203" xr:uid="{433CB972-7AD8-48C7-8E9F-B49CCB300B5B}"/>
    <cellStyle name="40% - Accent4 6 2 2 2 2" xfId="26204" xr:uid="{A27F6FF2-BCEA-4921-ADCD-13647FAB795F}"/>
    <cellStyle name="40% - Accent4 6 2 2 2 2 2" xfId="26205" xr:uid="{2818BB25-42E1-43F8-AE7B-D76535FF021B}"/>
    <cellStyle name="40% - Accent4 6 2 2 2 2 2 2" xfId="26206" xr:uid="{8099C9A5-7811-4103-99B8-39B385D14967}"/>
    <cellStyle name="40% - Accent4 6 2 2 2 2 3" xfId="26207" xr:uid="{CE0039D2-AC07-4BDD-8562-00FDE4CEB2F1}"/>
    <cellStyle name="40% - Accent4 6 2 2 2 3" xfId="26208" xr:uid="{096029E1-FD10-4FDC-864E-382C303B15C7}"/>
    <cellStyle name="40% - Accent4 6 2 2 2 3 2" xfId="26209" xr:uid="{B3FB578A-4828-418F-AC74-5BF161E56705}"/>
    <cellStyle name="40% - Accent4 6 2 2 2 4" xfId="26210" xr:uid="{9C66710C-5C1B-4803-BD8D-AE9B891F7766}"/>
    <cellStyle name="40% - Accent4 6 2 2 2 5" xfId="26211" xr:uid="{63E1D845-0E50-44BD-8F26-DAA7F4963B36}"/>
    <cellStyle name="40% - Accent4 6 2 2 3" xfId="26212" xr:uid="{5D69A3AD-06D5-4D50-98E1-B5BDB8650A8B}"/>
    <cellStyle name="40% - Accent4 6 2 2 3 2" xfId="26213" xr:uid="{0E93FF30-4ACE-4BC0-A066-3BC03270DA16}"/>
    <cellStyle name="40% - Accent4 6 2 2 3 2 2" xfId="26214" xr:uid="{F543D63B-9469-4452-A0C4-D1D273CA73ED}"/>
    <cellStyle name="40% - Accent4 6 2 2 3 3" xfId="26215" xr:uid="{57F5814A-5542-4651-B219-FE2F25325FF4}"/>
    <cellStyle name="40% - Accent4 6 2 2 4" xfId="26216" xr:uid="{18B181F9-4C6D-4849-BC75-B0AB2B46B9E6}"/>
    <cellStyle name="40% - Accent4 6 2 2 4 2" xfId="26217" xr:uid="{AC02D096-FAC5-4571-BDF3-7E7D87E22AE3}"/>
    <cellStyle name="40% - Accent4 6 2 2 5" xfId="26218" xr:uid="{EF464713-91A0-4B59-9672-F92FB2FCE3A8}"/>
    <cellStyle name="40% - Accent4 6 2 2 6" xfId="26219" xr:uid="{B14844DA-C8A4-4E37-A1E3-56536143ABDB}"/>
    <cellStyle name="40% - Accent4 6 2 3" xfId="26220" xr:uid="{1C0BF23F-816B-41CA-B9E2-4DC23C7B4335}"/>
    <cellStyle name="40% - Accent4 6 2 3 2" xfId="26221" xr:uid="{8C949834-5008-4C1F-B5DC-7A8CBF58C8E0}"/>
    <cellStyle name="40% - Accent4 6 2 3 2 2" xfId="26222" xr:uid="{D2566938-269E-4BAA-A947-7C9555F4A257}"/>
    <cellStyle name="40% - Accent4 6 2 3 2 2 2" xfId="26223" xr:uid="{C0D06C5C-DDBF-4450-B49D-44DD9FDA4498}"/>
    <cellStyle name="40% - Accent4 6 2 3 2 2 2 2" xfId="26224" xr:uid="{A63CB089-CBB5-4F0D-B353-525AC689A34A}"/>
    <cellStyle name="40% - Accent4 6 2 3 2 2 3" xfId="26225" xr:uid="{4C8635F0-91A0-411A-A2A9-C2AE8E3A358F}"/>
    <cellStyle name="40% - Accent4 6 2 3 2 3" xfId="26226" xr:uid="{0B8E1C88-64AB-439B-A5B5-AFB531B64F7A}"/>
    <cellStyle name="40% - Accent4 6 2 3 2 3 2" xfId="26227" xr:uid="{41512649-86BE-45B3-8AAD-018A1D1C702B}"/>
    <cellStyle name="40% - Accent4 6 2 3 2 4" xfId="26228" xr:uid="{1D4860BA-B5B0-461E-A411-5D1DBA94BDD8}"/>
    <cellStyle name="40% - Accent4 6 2 3 2 5" xfId="26229" xr:uid="{6E02FC48-13CC-4919-B476-8A4A6952DF53}"/>
    <cellStyle name="40% - Accent4 6 2 3 3" xfId="26230" xr:uid="{3324A71C-BB22-41B4-9772-8F90B5296FF0}"/>
    <cellStyle name="40% - Accent4 6 2 3 3 2" xfId="26231" xr:uid="{C2C0D389-9E15-4480-B90F-ADEDA034F914}"/>
    <cellStyle name="40% - Accent4 6 2 3 3 2 2" xfId="26232" xr:uid="{9C798BC4-BEC8-435A-A4CC-42038BEC44BE}"/>
    <cellStyle name="40% - Accent4 6 2 3 3 3" xfId="26233" xr:uid="{52DAD5BF-D5E8-4DAA-8520-9D96E481F2F0}"/>
    <cellStyle name="40% - Accent4 6 2 3 4" xfId="26234" xr:uid="{3675AD1C-8AF9-4DE0-911E-D4D2CCA65F50}"/>
    <cellStyle name="40% - Accent4 6 2 3 4 2" xfId="26235" xr:uid="{FD898080-926D-4FFD-9675-EB3A7A3312F0}"/>
    <cellStyle name="40% - Accent4 6 2 3 5" xfId="26236" xr:uid="{ACFE596D-33BB-4929-B13F-ECC9D93516FD}"/>
    <cellStyle name="40% - Accent4 6 2 3 6" xfId="26237" xr:uid="{48E50B48-26CD-4A70-8293-D58204D1FC36}"/>
    <cellStyle name="40% - Accent4 6 2 4" xfId="26238" xr:uid="{A1C446AE-FDD5-4A40-8CEC-9BE9EE6124E9}"/>
    <cellStyle name="40% - Accent4 6 2 4 2" xfId="26239" xr:uid="{DA5D2C14-AE46-4D94-B0EF-4B3EBEBEDAC0}"/>
    <cellStyle name="40% - Accent4 6 2 4 2 2" xfId="26240" xr:uid="{D0305803-FC6F-4A43-A5D4-8DD7C5A01DBB}"/>
    <cellStyle name="40% - Accent4 6 2 4 2 2 2" xfId="26241" xr:uid="{7412051F-89D2-4188-A6E3-18973B0C80AE}"/>
    <cellStyle name="40% - Accent4 6 2 4 2 2 2 2" xfId="26242" xr:uid="{6B01CAC8-A536-47B3-8CD3-C884EB7412A5}"/>
    <cellStyle name="40% - Accent4 6 2 4 2 2 3" xfId="26243" xr:uid="{8FE149BA-EA89-4C16-B1F5-156B6CEB7765}"/>
    <cellStyle name="40% - Accent4 6 2 4 2 3" xfId="26244" xr:uid="{B54B48BA-BE41-41B7-8452-FA32FADAE6A7}"/>
    <cellStyle name="40% - Accent4 6 2 4 2 3 2" xfId="26245" xr:uid="{25E9408F-E194-4581-AFA3-2B418759FB72}"/>
    <cellStyle name="40% - Accent4 6 2 4 2 4" xfId="26246" xr:uid="{51201B33-8267-48BC-8B19-EF1ABA25AD6D}"/>
    <cellStyle name="40% - Accent4 6 2 4 3" xfId="26247" xr:uid="{8F63BCC4-F073-402B-B07D-3EC728FEE3DE}"/>
    <cellStyle name="40% - Accent4 6 2 4 3 2" xfId="26248" xr:uid="{BA6A0265-ED33-4928-BDF4-4782EF6154A1}"/>
    <cellStyle name="40% - Accent4 6 2 4 3 2 2" xfId="26249" xr:uid="{F678987C-F574-42DD-9EE9-916B4E9CFC12}"/>
    <cellStyle name="40% - Accent4 6 2 4 3 3" xfId="26250" xr:uid="{D425D11C-8EB2-4EAF-98DD-B51F95A9E117}"/>
    <cellStyle name="40% - Accent4 6 2 4 4" xfId="26251" xr:uid="{F0291650-0B22-4207-BC33-C810C353DAE4}"/>
    <cellStyle name="40% - Accent4 6 2 4 4 2" xfId="26252" xr:uid="{001DC9BE-8D77-4311-8DD2-64D20D4CF7AE}"/>
    <cellStyle name="40% - Accent4 6 2 4 5" xfId="26253" xr:uid="{8DFCF04A-E3B3-40DF-9D36-C1280DC63EC7}"/>
    <cellStyle name="40% - Accent4 6 2 4 6" xfId="26254" xr:uid="{CF0CD473-28CC-4152-9C5E-CB1324B460FC}"/>
    <cellStyle name="40% - Accent4 6 2 5" xfId="26255" xr:uid="{1814455B-A85E-41C5-AC4D-0DF568D1D989}"/>
    <cellStyle name="40% - Accent4 6 2 5 2" xfId="26256" xr:uid="{C630E508-8173-49F9-9947-12ADAD4240AB}"/>
    <cellStyle name="40% - Accent4 6 2 5 2 2" xfId="26257" xr:uid="{3BD4DB9F-5918-4D7C-B7FB-EB004FD36606}"/>
    <cellStyle name="40% - Accent4 6 2 5 2 2 2" xfId="26258" xr:uid="{0303A507-F508-4F9A-9C04-EDBEA09189FC}"/>
    <cellStyle name="40% - Accent4 6 2 5 2 2 2 2" xfId="26259" xr:uid="{8659659E-2D4B-4CAB-8A6B-ED7FB6A893E3}"/>
    <cellStyle name="40% - Accent4 6 2 5 2 2 3" xfId="26260" xr:uid="{2EE9993E-3DBF-442B-B051-BE66E61878A6}"/>
    <cellStyle name="40% - Accent4 6 2 5 2 3" xfId="26261" xr:uid="{4ED63AFD-81D6-4C03-874D-FF6D8C22F600}"/>
    <cellStyle name="40% - Accent4 6 2 5 2 3 2" xfId="26262" xr:uid="{17581F0D-A557-4068-A51F-53810A1A49C1}"/>
    <cellStyle name="40% - Accent4 6 2 5 2 4" xfId="26263" xr:uid="{9D67BAE9-8EAC-4CAE-9799-69374E98E73A}"/>
    <cellStyle name="40% - Accent4 6 2 5 3" xfId="26264" xr:uid="{7A409264-6398-4049-B2FD-3B987064F982}"/>
    <cellStyle name="40% - Accent4 6 2 5 3 2" xfId="26265" xr:uid="{CAD13B62-A4F2-4100-B0B8-68201B7B7EDE}"/>
    <cellStyle name="40% - Accent4 6 2 5 3 2 2" xfId="26266" xr:uid="{85D7B8A7-A5BB-4E8D-9750-0D0C5A05D430}"/>
    <cellStyle name="40% - Accent4 6 2 5 3 3" xfId="26267" xr:uid="{C15F4492-321D-4BB4-93AA-80E824866F06}"/>
    <cellStyle name="40% - Accent4 6 2 5 4" xfId="26268" xr:uid="{E9F3BAC1-A3BC-44A5-AAFC-B8FA5A15F6C2}"/>
    <cellStyle name="40% - Accent4 6 2 5 4 2" xfId="26269" xr:uid="{DA6012D7-CDB1-4115-BC28-BC1C6FA9EE35}"/>
    <cellStyle name="40% - Accent4 6 2 5 5" xfId="26270" xr:uid="{124BF7F2-51E0-4884-AFD2-B79E42E70B00}"/>
    <cellStyle name="40% - Accent4 6 2 6" xfId="26271" xr:uid="{4C603410-6A53-434B-8DDB-F551D3E2812B}"/>
    <cellStyle name="40% - Accent4 6 2 6 2" xfId="26272" xr:uid="{D6387585-559D-41A2-8513-F1325DE76A00}"/>
    <cellStyle name="40% - Accent4 6 2 6 2 2" xfId="26273" xr:uid="{5467FA51-8614-4A9D-8105-282D669CE9C7}"/>
    <cellStyle name="40% - Accent4 6 2 6 2 2 2" xfId="26274" xr:uid="{40A11015-EE5E-4B4E-8D4C-D8AE8801B962}"/>
    <cellStyle name="40% - Accent4 6 2 6 2 3" xfId="26275" xr:uid="{E14D5327-52AD-4FED-B3EA-BD7C363807E3}"/>
    <cellStyle name="40% - Accent4 6 2 6 3" xfId="26276" xr:uid="{93A0B21B-95F8-4C22-AA7E-E50E22645624}"/>
    <cellStyle name="40% - Accent4 6 2 6 3 2" xfId="26277" xr:uid="{1546612E-8783-46AD-9EDC-2AEEDD27C288}"/>
    <cellStyle name="40% - Accent4 6 2 6 4" xfId="26278" xr:uid="{E10D0384-B9CE-45C6-B536-F04CEE08D708}"/>
    <cellStyle name="40% - Accent4 6 2 7" xfId="26279" xr:uid="{BC47779A-8435-40D2-9B3E-FD58AA7215C8}"/>
    <cellStyle name="40% - Accent4 6 2 7 2" xfId="26280" xr:uid="{148989B8-E256-4C67-AF6E-1206B411ECC9}"/>
    <cellStyle name="40% - Accent4 6 2 7 2 2" xfId="26281" xr:uid="{529C7C53-217B-4E3A-B35D-A951DCF1D54B}"/>
    <cellStyle name="40% - Accent4 6 2 7 3" xfId="26282" xr:uid="{EDF572F1-2A9D-4843-88AC-A02D2C719E47}"/>
    <cellStyle name="40% - Accent4 6 2 8" xfId="26283" xr:uid="{E91A8B89-C90F-4FF2-835D-5CC4EB81DEB4}"/>
    <cellStyle name="40% - Accent4 6 2 8 2" xfId="26284" xr:uid="{C47A9004-449E-4A9C-A3E6-FB10BF9B0FAE}"/>
    <cellStyle name="40% - Accent4 6 2 9" xfId="26285" xr:uid="{12968944-4D63-4CE5-966A-59C5E500EEDA}"/>
    <cellStyle name="40% - Accent4 6 2 9 2" xfId="26286" xr:uid="{D8A744F1-4D89-4C79-80B3-890A1DA0121F}"/>
    <cellStyle name="40% - Accent4 6 3" xfId="26287" xr:uid="{05B98F74-F36D-41C9-AACF-97E7CE031D9B}"/>
    <cellStyle name="40% - Accent4 6 3 2" xfId="26288" xr:uid="{DB661CF4-3043-4105-BBDE-91F786CF254A}"/>
    <cellStyle name="40% - Accent4 6 3 2 2" xfId="26289" xr:uid="{0D43D931-FE24-4158-AD6E-0CB53CE59D6F}"/>
    <cellStyle name="40% - Accent4 6 3 2 2 2" xfId="26290" xr:uid="{DD351740-6E6D-40C4-BF4D-F1A7144DBE04}"/>
    <cellStyle name="40% - Accent4 6 3 2 2 2 2" xfId="26291" xr:uid="{8096EECE-7E05-4F67-8C56-785612DCCE15}"/>
    <cellStyle name="40% - Accent4 6 3 2 2 3" xfId="26292" xr:uid="{3BB61AD1-9D75-4AEB-BAFC-50896DB45405}"/>
    <cellStyle name="40% - Accent4 6 3 2 3" xfId="26293" xr:uid="{E36A877B-86A9-4B65-98CC-3B104EA131C3}"/>
    <cellStyle name="40% - Accent4 6 3 2 3 2" xfId="26294" xr:uid="{1712A2AE-3EC8-497F-A64A-9002F8854DD9}"/>
    <cellStyle name="40% - Accent4 6 3 2 4" xfId="26295" xr:uid="{4E4DD88C-7C50-44B5-854A-C5601E5CE9E2}"/>
    <cellStyle name="40% - Accent4 6 3 2 5" xfId="26296" xr:uid="{6C4DE9CA-AC70-43E4-A600-758D7B456455}"/>
    <cellStyle name="40% - Accent4 6 3 3" xfId="26297" xr:uid="{A6129931-3D40-4CCB-97EC-DDA9E09778FB}"/>
    <cellStyle name="40% - Accent4 6 3 3 2" xfId="26298" xr:uid="{D56DD872-09D3-4913-BAAD-4D50A63AD556}"/>
    <cellStyle name="40% - Accent4 6 3 3 2 2" xfId="26299" xr:uid="{1FCAFFA2-FD19-4D9C-B6FF-2D002BF0EA43}"/>
    <cellStyle name="40% - Accent4 6 3 3 3" xfId="26300" xr:uid="{6F13637D-3E68-4F0E-970D-3A52585003B2}"/>
    <cellStyle name="40% - Accent4 6 3 4" xfId="26301" xr:uid="{18F24A9A-B274-43D7-BB13-E443FA75E027}"/>
    <cellStyle name="40% - Accent4 6 3 4 2" xfId="26302" xr:uid="{12E970B8-1454-490A-87BA-D4BD3D6D9417}"/>
    <cellStyle name="40% - Accent4 6 3 5" xfId="26303" xr:uid="{A4745E3B-1B44-48C0-8C63-AB78A5BB12E0}"/>
    <cellStyle name="40% - Accent4 6 3 6" xfId="26304" xr:uid="{B530EA82-3AFD-40D2-8B75-52BC93EEE2AA}"/>
    <cellStyle name="40% - Accent4 6 4" xfId="26305" xr:uid="{1E96E676-0C43-416E-9237-421200D3E64B}"/>
    <cellStyle name="40% - Accent4 6 4 2" xfId="26306" xr:uid="{F4C2B459-3935-443B-B04F-EF9EEC6D4F19}"/>
    <cellStyle name="40% - Accent4 6 4 2 2" xfId="26307" xr:uid="{E86F743A-2DC8-4F70-A91E-2427661F12B6}"/>
    <cellStyle name="40% - Accent4 6 4 2 2 2" xfId="26308" xr:uid="{2A207C08-7888-4C5B-82BE-496A6A957538}"/>
    <cellStyle name="40% - Accent4 6 4 2 2 2 2" xfId="26309" xr:uid="{64C3A1CE-94CF-4E9A-8F3A-E11955E2BABF}"/>
    <cellStyle name="40% - Accent4 6 4 2 2 3" xfId="26310" xr:uid="{FAE2EB8B-37A3-4570-9448-00B85B9573E8}"/>
    <cellStyle name="40% - Accent4 6 4 2 3" xfId="26311" xr:uid="{70F9360F-37F8-4799-BB95-374D2C0FEDF7}"/>
    <cellStyle name="40% - Accent4 6 4 2 3 2" xfId="26312" xr:uid="{AE545AA8-606C-4C25-A266-38F2698DAFE7}"/>
    <cellStyle name="40% - Accent4 6 4 2 4" xfId="26313" xr:uid="{7BEA4BFD-A1A9-42FF-B35E-5A95E6DA7D9B}"/>
    <cellStyle name="40% - Accent4 6 4 2 5" xfId="26314" xr:uid="{E5588FE7-E2A6-4B1E-B011-89E9F545C491}"/>
    <cellStyle name="40% - Accent4 6 4 3" xfId="26315" xr:uid="{64080612-68D3-4309-BC4F-172D78ECA3F4}"/>
    <cellStyle name="40% - Accent4 6 4 3 2" xfId="26316" xr:uid="{B70212D5-7FB0-464B-9FFA-2CE8B7B79BC5}"/>
    <cellStyle name="40% - Accent4 6 4 3 2 2" xfId="26317" xr:uid="{875D7F06-C266-40B0-A2DD-9ACB0517FEFA}"/>
    <cellStyle name="40% - Accent4 6 4 3 3" xfId="26318" xr:uid="{DC01B289-E220-4DAF-8DE7-FE481FB3EEE9}"/>
    <cellStyle name="40% - Accent4 6 4 4" xfId="26319" xr:uid="{6F3E4C40-B047-43A9-8D8B-241A6B103B97}"/>
    <cellStyle name="40% - Accent4 6 4 4 2" xfId="26320" xr:uid="{34504685-7DC5-43DA-BF65-84434155C0C7}"/>
    <cellStyle name="40% - Accent4 6 4 5" xfId="26321" xr:uid="{33A66294-6976-4EAD-AE8C-33919565F665}"/>
    <cellStyle name="40% - Accent4 6 4 6" xfId="26322" xr:uid="{93B5DD37-14B0-48B7-B775-45FFB1313FA6}"/>
    <cellStyle name="40% - Accent4 6 5" xfId="26323" xr:uid="{14F23B21-565E-4811-A4B0-0A0C23BEEC12}"/>
    <cellStyle name="40% - Accent4 6 5 2" xfId="26324" xr:uid="{0B890083-98C3-4147-B236-9D87A8BBD241}"/>
    <cellStyle name="40% - Accent4 6 5 2 2" xfId="26325" xr:uid="{3EA05C12-C513-4B8C-8BAC-8536D56A2F06}"/>
    <cellStyle name="40% - Accent4 6 5 2 2 2" xfId="26326" xr:uid="{46A5D6F2-5061-468E-9FF8-72F1CCF4B237}"/>
    <cellStyle name="40% - Accent4 6 5 2 2 2 2" xfId="26327" xr:uid="{EAC978E9-9AAE-45C5-9766-73ADAA81D7E2}"/>
    <cellStyle name="40% - Accent4 6 5 2 2 3" xfId="26328" xr:uid="{A8DE49A8-5D1A-4D90-9CF1-D2211955368E}"/>
    <cellStyle name="40% - Accent4 6 5 2 3" xfId="26329" xr:uid="{53F02F4A-1716-480E-8EB7-2AB5FBC4B1E9}"/>
    <cellStyle name="40% - Accent4 6 5 2 3 2" xfId="26330" xr:uid="{85B98F74-FE1F-4384-85FE-FFB1D81926F4}"/>
    <cellStyle name="40% - Accent4 6 5 2 4" xfId="26331" xr:uid="{ED6B9676-255C-4A5E-A2BD-BD17297E9473}"/>
    <cellStyle name="40% - Accent4 6 5 3" xfId="26332" xr:uid="{E610E91C-2446-422E-AE67-8C133357E434}"/>
    <cellStyle name="40% - Accent4 6 5 3 2" xfId="26333" xr:uid="{27EE906B-6677-4B22-B96D-A818E4BBE6D0}"/>
    <cellStyle name="40% - Accent4 6 5 3 2 2" xfId="26334" xr:uid="{E53E7911-02AD-4DDE-99C4-80A6414ABF59}"/>
    <cellStyle name="40% - Accent4 6 5 3 3" xfId="26335" xr:uid="{6725D99F-A374-4D79-B9A2-A79C26C7A2F0}"/>
    <cellStyle name="40% - Accent4 6 5 4" xfId="26336" xr:uid="{509DB76A-0E2C-41AC-8B2C-58DB562CE462}"/>
    <cellStyle name="40% - Accent4 6 5 4 2" xfId="26337" xr:uid="{76AE748D-D874-47AE-B6D4-4F7478E0B7C7}"/>
    <cellStyle name="40% - Accent4 6 5 5" xfId="26338" xr:uid="{E9F2395D-CB08-48A6-8E06-8F35CA0AA3E7}"/>
    <cellStyle name="40% - Accent4 6 5 6" xfId="26339" xr:uid="{A306985E-BDFE-4ECF-91CF-4A97DC7AB60C}"/>
    <cellStyle name="40% - Accent4 6 6" xfId="26340" xr:uid="{262394D9-016A-4278-A3F1-423E725D81E9}"/>
    <cellStyle name="40% - Accent4 6 6 2" xfId="26341" xr:uid="{02C805F8-E756-4205-A081-B46E8D28A7DE}"/>
    <cellStyle name="40% - Accent4 6 6 2 2" xfId="26342" xr:uid="{7D6DC6AE-AB0E-41C8-A622-2F7E271C33A0}"/>
    <cellStyle name="40% - Accent4 6 6 2 2 2" xfId="26343" xr:uid="{7696AFA9-7145-4A15-9B1E-F4ED455B16B2}"/>
    <cellStyle name="40% - Accent4 6 6 2 2 2 2" xfId="26344" xr:uid="{951E4FF9-231F-4D7F-B7B8-A9FD63B3B3AE}"/>
    <cellStyle name="40% - Accent4 6 6 2 2 3" xfId="26345" xr:uid="{B13D04F3-D905-4457-BF7F-72753B7884C7}"/>
    <cellStyle name="40% - Accent4 6 6 2 3" xfId="26346" xr:uid="{F3995743-2C9E-4184-980D-17B34DAAE283}"/>
    <cellStyle name="40% - Accent4 6 6 2 3 2" xfId="26347" xr:uid="{763348FD-1902-4AB1-A955-A2DE3720041E}"/>
    <cellStyle name="40% - Accent4 6 6 2 4" xfId="26348" xr:uid="{CFB8BFD0-8834-450B-8876-430FA2479DCD}"/>
    <cellStyle name="40% - Accent4 6 6 3" xfId="26349" xr:uid="{1687D826-0DCC-4EB4-A5B4-49C4AD1824A8}"/>
    <cellStyle name="40% - Accent4 6 6 3 2" xfId="26350" xr:uid="{55489CFF-C00C-405B-909B-2260F4CAB14E}"/>
    <cellStyle name="40% - Accent4 6 6 3 2 2" xfId="26351" xr:uid="{DFDA93CC-6900-443D-B0AC-46A1D905F586}"/>
    <cellStyle name="40% - Accent4 6 6 3 3" xfId="26352" xr:uid="{9D1BAD66-2CFB-44C9-864B-0F150B79D751}"/>
    <cellStyle name="40% - Accent4 6 6 4" xfId="26353" xr:uid="{F5CC7C5C-280F-431A-B1C3-E20E0F4763B4}"/>
    <cellStyle name="40% - Accent4 6 6 4 2" xfId="26354" xr:uid="{DA1D02EF-440A-4FE7-9311-28D11B1ABFE3}"/>
    <cellStyle name="40% - Accent4 6 6 5" xfId="26355" xr:uid="{8F593C70-567B-4AAD-A391-2E0960244F1F}"/>
    <cellStyle name="40% - Accent4 6 7" xfId="26356" xr:uid="{FC843D11-5159-452D-AEA3-82B6FEC41CBD}"/>
    <cellStyle name="40% - Accent4 6 7 2" xfId="26357" xr:uid="{C0A0A3A7-D374-45FD-9583-3C6E045A578E}"/>
    <cellStyle name="40% - Accent4 6 7 2 2" xfId="26358" xr:uid="{5951B8A8-DEA8-45FC-B5EF-B64E6E0CDBFB}"/>
    <cellStyle name="40% - Accent4 6 7 2 2 2" xfId="26359" xr:uid="{F9421FC4-CAFD-45FB-B057-47FFC108E2BD}"/>
    <cellStyle name="40% - Accent4 6 7 2 3" xfId="26360" xr:uid="{78002C65-2BD1-4F86-A3CB-C09FAF618E6B}"/>
    <cellStyle name="40% - Accent4 6 7 3" xfId="26361" xr:uid="{0E0605FF-E655-4C6E-817A-E9AEAA185121}"/>
    <cellStyle name="40% - Accent4 6 7 3 2" xfId="26362" xr:uid="{1770A7B6-988B-4641-95BC-FC60D6C1FDCE}"/>
    <cellStyle name="40% - Accent4 6 7 4" xfId="26363" xr:uid="{AD0F377D-6FEB-4292-9471-E168B8B56D0E}"/>
    <cellStyle name="40% - Accent4 6 8" xfId="26364" xr:uid="{F47A558C-710A-40A1-AB74-70D5028ACB3B}"/>
    <cellStyle name="40% - Accent4 6 8 2" xfId="26365" xr:uid="{5CBB665A-2583-46AA-BAF9-7DDBCAE59603}"/>
    <cellStyle name="40% - Accent4 6 8 2 2" xfId="26366" xr:uid="{7C5F69BA-ED98-4825-A593-C004DF43FA2C}"/>
    <cellStyle name="40% - Accent4 6 8 3" xfId="26367" xr:uid="{1D18C8F4-E14E-4664-B8C1-3AF8463816AC}"/>
    <cellStyle name="40% - Accent4 6 9" xfId="26368" xr:uid="{903F4D14-0523-454C-9DB9-D426AB5C2DE4}"/>
    <cellStyle name="40% - Accent4 6 9 2" xfId="26369" xr:uid="{60A49DBA-606A-40D9-A720-67A12276F376}"/>
    <cellStyle name="40% - Accent4 7" xfId="26370" xr:uid="{051AFE32-FB87-4305-A970-B1FC00C9B0EE}"/>
    <cellStyle name="40% - Accent4 7 10" xfId="26371" xr:uid="{AB3AEFFD-294C-446F-88D7-ED4BEEFAECB2}"/>
    <cellStyle name="40% - Accent4 7 10 2" xfId="26372" xr:uid="{1ED00681-FCEB-448E-9896-4395180F3B78}"/>
    <cellStyle name="40% - Accent4 7 11" xfId="26373" xr:uid="{7455CA22-9AEE-46FF-99AF-04B7363D2B4D}"/>
    <cellStyle name="40% - Accent4 7 12" xfId="26374" xr:uid="{6DB697D0-BFF9-4006-9E5E-C07F4623BEF2}"/>
    <cellStyle name="40% - Accent4 7 2" xfId="26375" xr:uid="{0162637C-CEF1-49EF-BEFD-4407DB8592EA}"/>
    <cellStyle name="40% - Accent4 7 2 10" xfId="26376" xr:uid="{844717AB-350C-4B86-807A-A2240E898FC1}"/>
    <cellStyle name="40% - Accent4 7 2 2" xfId="26377" xr:uid="{B7F56345-6428-406D-B602-D9C6566599F9}"/>
    <cellStyle name="40% - Accent4 7 2 2 2" xfId="26378" xr:uid="{7F74D5B7-48AE-46FA-9ADB-E886FC19D3EF}"/>
    <cellStyle name="40% - Accent4 7 2 2 2 2" xfId="26379" xr:uid="{40AB3657-C1BD-4A90-AE19-D5ACAA4A3380}"/>
    <cellStyle name="40% - Accent4 7 2 2 2 2 2" xfId="26380" xr:uid="{86D08BC4-5DE0-460E-80B3-D60CFE5C5002}"/>
    <cellStyle name="40% - Accent4 7 2 2 2 2 2 2" xfId="26381" xr:uid="{13D0F7DE-EE8C-4DBB-9D23-3B511A4EBFB5}"/>
    <cellStyle name="40% - Accent4 7 2 2 2 2 3" xfId="26382" xr:uid="{5BB6AB3F-3392-43FF-8E66-A6797443E613}"/>
    <cellStyle name="40% - Accent4 7 2 2 2 3" xfId="26383" xr:uid="{015E9485-8A59-4CC0-A300-DCD79C9549F6}"/>
    <cellStyle name="40% - Accent4 7 2 2 2 3 2" xfId="26384" xr:uid="{EEDCFF8E-A5E1-4FB6-97A9-408F9E8FD05E}"/>
    <cellStyle name="40% - Accent4 7 2 2 2 4" xfId="26385" xr:uid="{D3190E5B-24F3-432E-973C-7AB963CAE4EF}"/>
    <cellStyle name="40% - Accent4 7 2 2 2 5" xfId="26386" xr:uid="{4D09DF0E-B07C-493A-9883-70D7F6924D7F}"/>
    <cellStyle name="40% - Accent4 7 2 2 3" xfId="26387" xr:uid="{23EB62F3-197D-4398-A970-5DFC31580FFF}"/>
    <cellStyle name="40% - Accent4 7 2 2 3 2" xfId="26388" xr:uid="{7CB56293-B035-463C-88E2-DD12E34E1123}"/>
    <cellStyle name="40% - Accent4 7 2 2 3 2 2" xfId="26389" xr:uid="{34BEABD7-2E14-4C0C-A4E0-EFD7CD3BED0D}"/>
    <cellStyle name="40% - Accent4 7 2 2 3 3" xfId="26390" xr:uid="{906813A5-5BFC-4643-8C16-2043B6656937}"/>
    <cellStyle name="40% - Accent4 7 2 2 4" xfId="26391" xr:uid="{D71F70B2-81BD-490B-9D6C-DA0B7ED98DBE}"/>
    <cellStyle name="40% - Accent4 7 2 2 4 2" xfId="26392" xr:uid="{3C50FCB7-33AD-49F2-9534-383A0EC16034}"/>
    <cellStyle name="40% - Accent4 7 2 2 5" xfId="26393" xr:uid="{15DAACA4-0C46-4A0E-A199-59737C89AD9D}"/>
    <cellStyle name="40% - Accent4 7 2 2 6" xfId="26394" xr:uid="{4BEED9CA-452D-47FA-9964-A86EA1DCF7FF}"/>
    <cellStyle name="40% - Accent4 7 2 3" xfId="26395" xr:uid="{0446C953-48C6-421D-9EFA-EA354DE4E7F3}"/>
    <cellStyle name="40% - Accent4 7 2 3 2" xfId="26396" xr:uid="{C8A491C9-78F4-42BE-B719-ACB1E4B97F96}"/>
    <cellStyle name="40% - Accent4 7 2 3 2 2" xfId="26397" xr:uid="{134B3C6C-7938-43B2-80FE-7B742223D250}"/>
    <cellStyle name="40% - Accent4 7 2 3 2 2 2" xfId="26398" xr:uid="{8A6C1747-3EC9-481F-B3CC-E2E9FDB8BD2A}"/>
    <cellStyle name="40% - Accent4 7 2 3 2 2 2 2" xfId="26399" xr:uid="{0D7E0351-FC13-409F-8FC9-50A514827C90}"/>
    <cellStyle name="40% - Accent4 7 2 3 2 2 3" xfId="26400" xr:uid="{94D37B5C-DCB0-4BD9-9082-DBC43BF9FE91}"/>
    <cellStyle name="40% - Accent4 7 2 3 2 3" xfId="26401" xr:uid="{EF381303-462C-4E8A-8F71-1791AADC0A2A}"/>
    <cellStyle name="40% - Accent4 7 2 3 2 3 2" xfId="26402" xr:uid="{B21EBDF2-C9DA-4D61-9650-7E55C2E6E01B}"/>
    <cellStyle name="40% - Accent4 7 2 3 2 4" xfId="26403" xr:uid="{DD1F1328-D6E0-4315-8B75-A4C3C923D20F}"/>
    <cellStyle name="40% - Accent4 7 2 3 2 5" xfId="26404" xr:uid="{55430969-30CA-4208-8005-6353DFFE4D63}"/>
    <cellStyle name="40% - Accent4 7 2 3 3" xfId="26405" xr:uid="{10ABB076-C91B-413B-BF6D-3AF4FE0C64BC}"/>
    <cellStyle name="40% - Accent4 7 2 3 3 2" xfId="26406" xr:uid="{35FA89CA-94E0-4D05-9AEC-35E8A96E2274}"/>
    <cellStyle name="40% - Accent4 7 2 3 3 2 2" xfId="26407" xr:uid="{EDB8EF69-506F-41E7-A282-923609A171E5}"/>
    <cellStyle name="40% - Accent4 7 2 3 3 3" xfId="26408" xr:uid="{E0166095-211F-45EE-9CDA-6F7D5EBE2D08}"/>
    <cellStyle name="40% - Accent4 7 2 3 4" xfId="26409" xr:uid="{31885BE2-7B5F-4549-8E38-8AE301FA3D2F}"/>
    <cellStyle name="40% - Accent4 7 2 3 4 2" xfId="26410" xr:uid="{40086E02-309F-4351-8AA8-530AEBD01B56}"/>
    <cellStyle name="40% - Accent4 7 2 3 5" xfId="26411" xr:uid="{6456E933-B593-436D-9AC6-D6A4FB69F8DC}"/>
    <cellStyle name="40% - Accent4 7 2 3 6" xfId="26412" xr:uid="{BB870231-4FE1-40F3-8576-1977D96E22D7}"/>
    <cellStyle name="40% - Accent4 7 2 4" xfId="26413" xr:uid="{F591A26A-A2A0-463C-94E9-59986E075796}"/>
    <cellStyle name="40% - Accent4 7 2 4 2" xfId="26414" xr:uid="{0A9B0386-56ED-428C-ADD9-5ED9D205C5F9}"/>
    <cellStyle name="40% - Accent4 7 2 4 2 2" xfId="26415" xr:uid="{E1014BAC-DF5C-4F10-8EB9-68CDB6BED444}"/>
    <cellStyle name="40% - Accent4 7 2 4 2 2 2" xfId="26416" xr:uid="{B0E55FF4-7BD4-4EA8-A8CC-055EB15A8051}"/>
    <cellStyle name="40% - Accent4 7 2 4 2 2 2 2" xfId="26417" xr:uid="{881C6D4E-B71F-4CFD-9564-F8702F4EDC5D}"/>
    <cellStyle name="40% - Accent4 7 2 4 2 2 3" xfId="26418" xr:uid="{08C8D42B-2EF5-4516-A025-F9236251DDF4}"/>
    <cellStyle name="40% - Accent4 7 2 4 2 3" xfId="26419" xr:uid="{FA1F5E64-3F07-4D41-B844-6F12313A5784}"/>
    <cellStyle name="40% - Accent4 7 2 4 2 3 2" xfId="26420" xr:uid="{B261C00E-5871-4BE6-B652-DA51E7AB0626}"/>
    <cellStyle name="40% - Accent4 7 2 4 2 4" xfId="26421" xr:uid="{A715AC22-0B1F-4466-A16C-2CCCB9243392}"/>
    <cellStyle name="40% - Accent4 7 2 4 3" xfId="26422" xr:uid="{F423ABC3-0D31-4A19-9E34-0A73F5F9BC35}"/>
    <cellStyle name="40% - Accent4 7 2 4 3 2" xfId="26423" xr:uid="{9E62913A-2248-4F6A-805D-9023C36932A3}"/>
    <cellStyle name="40% - Accent4 7 2 4 3 2 2" xfId="26424" xr:uid="{505EBBA1-D52A-4B00-8BB8-DA9A7014B2D2}"/>
    <cellStyle name="40% - Accent4 7 2 4 3 3" xfId="26425" xr:uid="{3896811F-7D3F-40E3-B50C-C60CFD042555}"/>
    <cellStyle name="40% - Accent4 7 2 4 4" xfId="26426" xr:uid="{DCD890D4-F942-4D66-8B69-1F0C1C0F4487}"/>
    <cellStyle name="40% - Accent4 7 2 4 4 2" xfId="26427" xr:uid="{6F6E8BE2-165B-437F-88F3-FA486E37F32D}"/>
    <cellStyle name="40% - Accent4 7 2 4 5" xfId="26428" xr:uid="{636871A5-DFC3-458E-B5EF-93C3CECF2393}"/>
    <cellStyle name="40% - Accent4 7 2 4 6" xfId="26429" xr:uid="{05B2DD08-65CF-40A6-B3B5-9ACC653BB0B6}"/>
    <cellStyle name="40% - Accent4 7 2 5" xfId="26430" xr:uid="{96C9F64C-0D6C-451B-8A5A-535A7FAD9546}"/>
    <cellStyle name="40% - Accent4 7 2 5 2" xfId="26431" xr:uid="{69CB5B50-EA7C-4984-8532-E73172A8CE8C}"/>
    <cellStyle name="40% - Accent4 7 2 5 2 2" xfId="26432" xr:uid="{034EA155-4DF9-44F7-9A7B-D2A47AF095DE}"/>
    <cellStyle name="40% - Accent4 7 2 5 2 2 2" xfId="26433" xr:uid="{DFC46592-BA19-4AB3-A53B-7C13C7460F19}"/>
    <cellStyle name="40% - Accent4 7 2 5 2 2 2 2" xfId="26434" xr:uid="{3059DA43-A2EC-41D8-AE19-610E7FF07129}"/>
    <cellStyle name="40% - Accent4 7 2 5 2 2 3" xfId="26435" xr:uid="{28F466E3-9403-4B5B-8D7B-9B47EEDA0BE3}"/>
    <cellStyle name="40% - Accent4 7 2 5 2 3" xfId="26436" xr:uid="{B3F73D55-7281-4E1D-8777-947605ED251C}"/>
    <cellStyle name="40% - Accent4 7 2 5 2 3 2" xfId="26437" xr:uid="{42A67283-E446-4DE0-9101-2C74CC4B0FD1}"/>
    <cellStyle name="40% - Accent4 7 2 5 2 4" xfId="26438" xr:uid="{EF7986E3-F449-4F0D-B44D-9AB29F0841D3}"/>
    <cellStyle name="40% - Accent4 7 2 5 3" xfId="26439" xr:uid="{951CE24F-4CD6-428D-B0EE-927F20A3C1A9}"/>
    <cellStyle name="40% - Accent4 7 2 5 3 2" xfId="26440" xr:uid="{11FD0B92-35D9-4CE6-A94C-83E9BB7995DD}"/>
    <cellStyle name="40% - Accent4 7 2 5 3 2 2" xfId="26441" xr:uid="{9C5222BB-48AD-42B3-A541-8269CF79D721}"/>
    <cellStyle name="40% - Accent4 7 2 5 3 3" xfId="26442" xr:uid="{67DA9724-01E8-4E33-BA01-FFE5E6183A42}"/>
    <cellStyle name="40% - Accent4 7 2 5 4" xfId="26443" xr:uid="{3922ADA7-62EE-4D69-AD38-F81ADB4AE217}"/>
    <cellStyle name="40% - Accent4 7 2 5 4 2" xfId="26444" xr:uid="{03271091-417D-4D07-B2F4-7D45700A7018}"/>
    <cellStyle name="40% - Accent4 7 2 5 5" xfId="26445" xr:uid="{DD0B7213-2146-4FA3-9107-E78306EFD625}"/>
    <cellStyle name="40% - Accent4 7 2 6" xfId="26446" xr:uid="{923D9158-2628-42DE-B2F8-3FB092FECA6F}"/>
    <cellStyle name="40% - Accent4 7 2 6 2" xfId="26447" xr:uid="{14E46C04-3692-4357-9E1F-60ABC47BF3C6}"/>
    <cellStyle name="40% - Accent4 7 2 6 2 2" xfId="26448" xr:uid="{CF555A73-A27B-4E5F-BF83-C4860EC72B5E}"/>
    <cellStyle name="40% - Accent4 7 2 6 2 2 2" xfId="26449" xr:uid="{36E07FE7-1D74-4C56-801B-1C78C56FC094}"/>
    <cellStyle name="40% - Accent4 7 2 6 2 3" xfId="26450" xr:uid="{8FE67968-D7B6-417C-AC04-8DCECD862488}"/>
    <cellStyle name="40% - Accent4 7 2 6 3" xfId="26451" xr:uid="{1864EC50-0354-4877-A37D-F7F161750AF9}"/>
    <cellStyle name="40% - Accent4 7 2 6 3 2" xfId="26452" xr:uid="{82A8C8D6-1BF8-4EA6-B274-61DDFBE4625B}"/>
    <cellStyle name="40% - Accent4 7 2 6 4" xfId="26453" xr:uid="{534D3490-3130-4BC9-B0BD-63B7042E5C69}"/>
    <cellStyle name="40% - Accent4 7 2 7" xfId="26454" xr:uid="{BC8D2023-0538-44B7-AD52-52B8D92A691A}"/>
    <cellStyle name="40% - Accent4 7 2 7 2" xfId="26455" xr:uid="{DB5C9C13-530F-4187-8F20-7F3DC7BE50A4}"/>
    <cellStyle name="40% - Accent4 7 2 7 2 2" xfId="26456" xr:uid="{BC703294-51CA-4B3E-805D-8ADCB3440736}"/>
    <cellStyle name="40% - Accent4 7 2 7 3" xfId="26457" xr:uid="{8C2FD1AE-ED2A-45C3-95B7-BADF1EF0BBEF}"/>
    <cellStyle name="40% - Accent4 7 2 8" xfId="26458" xr:uid="{4E60149D-BF79-45C0-B914-5B17559581D4}"/>
    <cellStyle name="40% - Accent4 7 2 8 2" xfId="26459" xr:uid="{DD4728E1-0F8F-4B4D-8BD4-088F3CAEF41B}"/>
    <cellStyle name="40% - Accent4 7 2 9" xfId="26460" xr:uid="{E862C74E-480E-457B-B1BE-C0C3DF9E79B0}"/>
    <cellStyle name="40% - Accent4 7 3" xfId="26461" xr:uid="{1D67BDB1-C1F9-4D1C-A8B2-6EB17FC1ADBB}"/>
    <cellStyle name="40% - Accent4 7 3 2" xfId="26462" xr:uid="{01033E0A-AB4E-4584-9E31-6C1BA3C00006}"/>
    <cellStyle name="40% - Accent4 7 3 2 2" xfId="26463" xr:uid="{CEE6F1AF-A711-42CA-BB87-D07A9B4E3933}"/>
    <cellStyle name="40% - Accent4 7 3 2 2 2" xfId="26464" xr:uid="{B73E624C-4297-493D-A166-AEEA5DC494BF}"/>
    <cellStyle name="40% - Accent4 7 3 2 2 2 2" xfId="26465" xr:uid="{C28AC56A-05FA-4D85-83D1-F27C8F2F2196}"/>
    <cellStyle name="40% - Accent4 7 3 2 2 3" xfId="26466" xr:uid="{DA8FB64F-8285-4FE9-8A78-8EF9B2CFCBEA}"/>
    <cellStyle name="40% - Accent4 7 3 2 3" xfId="26467" xr:uid="{B27FF8B7-F2B5-4BF7-A159-5B0D4258E052}"/>
    <cellStyle name="40% - Accent4 7 3 2 3 2" xfId="26468" xr:uid="{124EF082-FF7B-4D9F-A95A-78849ABC2E92}"/>
    <cellStyle name="40% - Accent4 7 3 2 4" xfId="26469" xr:uid="{5463FF06-BF62-4EA5-9E36-9EFC0F9A8FBA}"/>
    <cellStyle name="40% - Accent4 7 3 2 5" xfId="26470" xr:uid="{EA50E4BB-E5B4-4FC2-BD73-B0CE2CF9A91A}"/>
    <cellStyle name="40% - Accent4 7 3 3" xfId="26471" xr:uid="{9ACB8F8E-8591-4830-BAAB-64C50B0F69F3}"/>
    <cellStyle name="40% - Accent4 7 3 3 2" xfId="26472" xr:uid="{57A44560-2B76-4EBB-96A8-61056A133CA1}"/>
    <cellStyle name="40% - Accent4 7 3 3 2 2" xfId="26473" xr:uid="{286736E3-8D83-4DE8-93B8-BA09587E6D7B}"/>
    <cellStyle name="40% - Accent4 7 3 3 3" xfId="26474" xr:uid="{0E2D52B5-8BD8-4BD0-945D-502B6E38F4DE}"/>
    <cellStyle name="40% - Accent4 7 3 4" xfId="26475" xr:uid="{F89F7C8F-1409-4ADB-8C8C-E3763A8B6D3C}"/>
    <cellStyle name="40% - Accent4 7 3 4 2" xfId="26476" xr:uid="{9F28FEB1-1EA8-4819-9001-85197898F7C2}"/>
    <cellStyle name="40% - Accent4 7 3 5" xfId="26477" xr:uid="{5FD8055D-7FD3-4BDE-BB89-2026614E5E2D}"/>
    <cellStyle name="40% - Accent4 7 3 6" xfId="26478" xr:uid="{A5C84116-D719-4676-A625-2BA050BF50DB}"/>
    <cellStyle name="40% - Accent4 7 4" xfId="26479" xr:uid="{DC993C48-7BB0-4C8A-96F2-EFFDDB65DE57}"/>
    <cellStyle name="40% - Accent4 7 4 2" xfId="26480" xr:uid="{4D709B08-5FE0-4678-B993-0437B74AB371}"/>
    <cellStyle name="40% - Accent4 7 4 2 2" xfId="26481" xr:uid="{65B4AF5C-C31F-4AF8-B7D4-68C138E6FC73}"/>
    <cellStyle name="40% - Accent4 7 4 2 2 2" xfId="26482" xr:uid="{FA2C1E0F-0D7F-4CC8-8E15-DC2ADE03A9BB}"/>
    <cellStyle name="40% - Accent4 7 4 2 2 2 2" xfId="26483" xr:uid="{3FADE45E-5A91-4466-A297-368CECA72C25}"/>
    <cellStyle name="40% - Accent4 7 4 2 2 3" xfId="26484" xr:uid="{E6668578-2ACF-44DE-B463-9DE850BCC763}"/>
    <cellStyle name="40% - Accent4 7 4 2 3" xfId="26485" xr:uid="{392AAB26-CAE7-46AB-B11B-2BE49EA159B7}"/>
    <cellStyle name="40% - Accent4 7 4 2 3 2" xfId="26486" xr:uid="{B4122A74-06A2-40E8-AE7F-91B1FE17E7E0}"/>
    <cellStyle name="40% - Accent4 7 4 2 4" xfId="26487" xr:uid="{CCFDFCEB-6E06-4F6A-BC2A-455D83C4A236}"/>
    <cellStyle name="40% - Accent4 7 4 2 5" xfId="26488" xr:uid="{754B3E52-44E3-4ECE-A1E9-5E9434875EE1}"/>
    <cellStyle name="40% - Accent4 7 4 3" xfId="26489" xr:uid="{694FEDF7-E2C0-455D-80C8-78A89CC4796D}"/>
    <cellStyle name="40% - Accent4 7 4 3 2" xfId="26490" xr:uid="{2356E7CE-EF60-4C44-8264-BC7DE165623E}"/>
    <cellStyle name="40% - Accent4 7 4 3 2 2" xfId="26491" xr:uid="{236740DC-222E-4A49-A4AD-B5B8F9A52CA1}"/>
    <cellStyle name="40% - Accent4 7 4 3 3" xfId="26492" xr:uid="{ACCE5490-F182-4745-BE2B-F591F60C9357}"/>
    <cellStyle name="40% - Accent4 7 4 4" xfId="26493" xr:uid="{8CEFB0CE-1033-49AB-94E4-D06E1239CB71}"/>
    <cellStyle name="40% - Accent4 7 4 4 2" xfId="26494" xr:uid="{565CD399-193F-456F-92A4-6E0D088794F7}"/>
    <cellStyle name="40% - Accent4 7 4 5" xfId="26495" xr:uid="{FA922CDC-E6A5-4C4B-8DC7-059D002A4C9F}"/>
    <cellStyle name="40% - Accent4 7 4 6" xfId="26496" xr:uid="{A10BD6F8-267F-43A0-AD25-2AFDCBC705EF}"/>
    <cellStyle name="40% - Accent4 7 5" xfId="26497" xr:uid="{07905BDC-C5A3-4B7A-A197-B9809C82A183}"/>
    <cellStyle name="40% - Accent4 7 5 2" xfId="26498" xr:uid="{971D35E3-232F-414E-A819-F889D40F3E8F}"/>
    <cellStyle name="40% - Accent4 7 5 2 2" xfId="26499" xr:uid="{F7070F90-3312-4527-B512-951A1B268610}"/>
    <cellStyle name="40% - Accent4 7 5 2 2 2" xfId="26500" xr:uid="{4728EB15-7F68-446D-ACAF-16A59BB97712}"/>
    <cellStyle name="40% - Accent4 7 5 2 2 2 2" xfId="26501" xr:uid="{8CC929A6-EC36-4723-8DC6-458F695D1D6F}"/>
    <cellStyle name="40% - Accent4 7 5 2 2 3" xfId="26502" xr:uid="{C759D348-A0F7-4B7A-B151-6882F50D9DDF}"/>
    <cellStyle name="40% - Accent4 7 5 2 3" xfId="26503" xr:uid="{653B39A9-C4B6-4514-B868-6DF48BD5D5BB}"/>
    <cellStyle name="40% - Accent4 7 5 2 3 2" xfId="26504" xr:uid="{8C44342D-34D2-40D8-B621-505E10B326BB}"/>
    <cellStyle name="40% - Accent4 7 5 2 4" xfId="26505" xr:uid="{7FAEFC0B-73DA-4B59-AD20-1B18D76FAEA3}"/>
    <cellStyle name="40% - Accent4 7 5 3" xfId="26506" xr:uid="{6D11158F-17B8-4735-B35D-D4A8E78148AC}"/>
    <cellStyle name="40% - Accent4 7 5 3 2" xfId="26507" xr:uid="{86444A0D-D118-4465-B546-9E8985415111}"/>
    <cellStyle name="40% - Accent4 7 5 3 2 2" xfId="26508" xr:uid="{C92AEB4D-2C42-419E-B56E-17853F963D87}"/>
    <cellStyle name="40% - Accent4 7 5 3 3" xfId="26509" xr:uid="{98C4A0F9-F7EF-4F9B-92C5-E81B00BE4172}"/>
    <cellStyle name="40% - Accent4 7 5 4" xfId="26510" xr:uid="{E35DA5D5-26F8-4991-B498-C0B4F79FFF0E}"/>
    <cellStyle name="40% - Accent4 7 5 4 2" xfId="26511" xr:uid="{8BDDDB39-C417-4358-9ADB-F79CDE21AD83}"/>
    <cellStyle name="40% - Accent4 7 5 5" xfId="26512" xr:uid="{A09E2625-9449-468C-914F-3F62E4A66FC4}"/>
    <cellStyle name="40% - Accent4 7 5 6" xfId="26513" xr:uid="{028CAB0E-56F4-4F9F-B495-B80516C6AF35}"/>
    <cellStyle name="40% - Accent4 7 6" xfId="26514" xr:uid="{188CE7B5-9388-48B0-A995-BE3563127CB8}"/>
    <cellStyle name="40% - Accent4 7 6 2" xfId="26515" xr:uid="{2A108CAC-2345-4EB3-8227-08B19030FC4A}"/>
    <cellStyle name="40% - Accent4 7 6 2 2" xfId="26516" xr:uid="{EF00F54A-C00C-4151-8940-E39C70F5CEF0}"/>
    <cellStyle name="40% - Accent4 7 6 2 2 2" xfId="26517" xr:uid="{4643EBC2-97AB-4ECB-93FD-B615DBF4BA8B}"/>
    <cellStyle name="40% - Accent4 7 6 2 2 2 2" xfId="26518" xr:uid="{7C04E530-8343-4C38-BD43-8C28BB42EB36}"/>
    <cellStyle name="40% - Accent4 7 6 2 2 3" xfId="26519" xr:uid="{59D57E83-A776-4230-A3B3-07F19A66E93A}"/>
    <cellStyle name="40% - Accent4 7 6 2 3" xfId="26520" xr:uid="{04B52299-5AF2-4F05-97AD-3D7AF982D835}"/>
    <cellStyle name="40% - Accent4 7 6 2 3 2" xfId="26521" xr:uid="{AD93F58D-EBC5-4271-B866-AA815609F345}"/>
    <cellStyle name="40% - Accent4 7 6 2 4" xfId="26522" xr:uid="{A6725D62-D1E8-4C74-9358-E007B60B0BE6}"/>
    <cellStyle name="40% - Accent4 7 6 3" xfId="26523" xr:uid="{581A56EF-A28D-4F8C-8AF9-ABA9CE5CE52F}"/>
    <cellStyle name="40% - Accent4 7 6 3 2" xfId="26524" xr:uid="{C4FA82A4-240F-4A5A-8F17-8F06FD23D23A}"/>
    <cellStyle name="40% - Accent4 7 6 3 2 2" xfId="26525" xr:uid="{068AA159-D79B-4C6F-A51F-BC99EA485461}"/>
    <cellStyle name="40% - Accent4 7 6 3 3" xfId="26526" xr:uid="{C00595F8-45B5-4102-AA6C-835FEC4391CE}"/>
    <cellStyle name="40% - Accent4 7 6 4" xfId="26527" xr:uid="{DE1E605F-DA85-4611-B9C8-A98A6D730814}"/>
    <cellStyle name="40% - Accent4 7 6 4 2" xfId="26528" xr:uid="{3A7A8B90-D391-46C5-B494-0E8468F48E83}"/>
    <cellStyle name="40% - Accent4 7 6 5" xfId="26529" xr:uid="{7D182A26-7FF3-4D73-A6CD-47AEB58D4D1A}"/>
    <cellStyle name="40% - Accent4 7 7" xfId="26530" xr:uid="{7948C661-7E13-4DFE-BBED-D4CA7E0AF2D6}"/>
    <cellStyle name="40% - Accent4 7 7 2" xfId="26531" xr:uid="{C74C3AB3-A343-4CD7-A40B-598A3BF7F184}"/>
    <cellStyle name="40% - Accent4 7 7 2 2" xfId="26532" xr:uid="{357AA82C-054F-437E-B984-EBFA4242A59B}"/>
    <cellStyle name="40% - Accent4 7 7 2 2 2" xfId="26533" xr:uid="{710A0F2A-583F-4891-AB7D-302CABA66118}"/>
    <cellStyle name="40% - Accent4 7 7 2 3" xfId="26534" xr:uid="{F5FAE004-905B-4415-96D0-5023395E00B2}"/>
    <cellStyle name="40% - Accent4 7 7 3" xfId="26535" xr:uid="{EFF4A69D-2EFE-4677-8C3E-A170EFD8D032}"/>
    <cellStyle name="40% - Accent4 7 7 3 2" xfId="26536" xr:uid="{316AD767-A8F0-45B1-BCB7-A084435C0C3D}"/>
    <cellStyle name="40% - Accent4 7 7 4" xfId="26537" xr:uid="{FDD0533F-C84E-4066-BF75-B0C121A91A18}"/>
    <cellStyle name="40% - Accent4 7 8" xfId="26538" xr:uid="{69A797E2-809C-4EE4-A6E6-3E9794D93588}"/>
    <cellStyle name="40% - Accent4 7 8 2" xfId="26539" xr:uid="{4DD75039-A179-4DE2-9567-17AFFB33CFD2}"/>
    <cellStyle name="40% - Accent4 7 8 2 2" xfId="26540" xr:uid="{E4594C6C-F867-4018-A659-215FE0E0DC83}"/>
    <cellStyle name="40% - Accent4 7 8 3" xfId="26541" xr:uid="{71B94606-4F26-473B-A878-89440DAF32B4}"/>
    <cellStyle name="40% - Accent4 7 9" xfId="26542" xr:uid="{01EEDC2A-2B30-4731-BB02-1987A4FBA7E6}"/>
    <cellStyle name="40% - Accent4 7 9 2" xfId="26543" xr:uid="{F5F888B2-E594-44DE-B147-CEDA11CFCE8B}"/>
    <cellStyle name="40% - Accent4 8" xfId="26544" xr:uid="{9507118A-D6BC-4066-A2FB-96A383001558}"/>
    <cellStyle name="40% - Accent4 8 10" xfId="26545" xr:uid="{C01AEA52-BDEA-45C8-B062-7D9D3262CA0D}"/>
    <cellStyle name="40% - Accent4 8 11" xfId="26546" xr:uid="{D25B76F7-B4DE-4BC3-9186-3FAE059BB64E}"/>
    <cellStyle name="40% - Accent4 8 2" xfId="26547" xr:uid="{6C8C4A9B-48C5-4EE1-90BC-969B89776944}"/>
    <cellStyle name="40% - Accent4 8 2 10" xfId="26548" xr:uid="{46054668-372F-47F5-824A-DC884439DDCF}"/>
    <cellStyle name="40% - Accent4 8 2 2" xfId="26549" xr:uid="{33C7F832-2937-4800-9CE1-DCAE4FB57457}"/>
    <cellStyle name="40% - Accent4 8 2 2 2" xfId="26550" xr:uid="{2A74B793-ADF3-400C-AA5A-696E244C13D1}"/>
    <cellStyle name="40% - Accent4 8 2 2 2 2" xfId="26551" xr:uid="{B97176B4-0DB9-436B-9B69-DCE93206CC1B}"/>
    <cellStyle name="40% - Accent4 8 2 2 2 2 2" xfId="26552" xr:uid="{9CFAD4F7-5C13-47D9-A6B9-3E24E340D428}"/>
    <cellStyle name="40% - Accent4 8 2 2 2 2 2 2" xfId="26553" xr:uid="{D58652CE-DF93-4F56-AE6C-D0EE8615EAA6}"/>
    <cellStyle name="40% - Accent4 8 2 2 2 2 3" xfId="26554" xr:uid="{CBF42A18-5DF4-4FB7-9A33-590081431E17}"/>
    <cellStyle name="40% - Accent4 8 2 2 2 3" xfId="26555" xr:uid="{2B67F5D8-3401-43F3-B313-F79E0C96ABF1}"/>
    <cellStyle name="40% - Accent4 8 2 2 2 3 2" xfId="26556" xr:uid="{84E4DD2A-4B45-4972-B0FA-F013AF1F6911}"/>
    <cellStyle name="40% - Accent4 8 2 2 2 4" xfId="26557" xr:uid="{43B2A156-D2C6-41CF-80E0-A9A4C15D7A71}"/>
    <cellStyle name="40% - Accent4 8 2 2 2 5" xfId="26558" xr:uid="{186E4AAD-3266-4835-9929-06A0610D0E52}"/>
    <cellStyle name="40% - Accent4 8 2 2 3" xfId="26559" xr:uid="{D6785D2D-45E9-4EE9-B443-C87DE894547E}"/>
    <cellStyle name="40% - Accent4 8 2 2 3 2" xfId="26560" xr:uid="{DA6037BC-AEA9-4F2C-A135-F5335545F847}"/>
    <cellStyle name="40% - Accent4 8 2 2 3 2 2" xfId="26561" xr:uid="{377D3F2D-A38B-4552-8A0D-AA2B4DEC5607}"/>
    <cellStyle name="40% - Accent4 8 2 2 3 3" xfId="26562" xr:uid="{5F22B2CB-0535-4C97-B114-A1C56AF7FD00}"/>
    <cellStyle name="40% - Accent4 8 2 2 4" xfId="26563" xr:uid="{8F9B0ACF-9999-401D-88C5-2EBAE069B129}"/>
    <cellStyle name="40% - Accent4 8 2 2 4 2" xfId="26564" xr:uid="{D11760C9-5DE1-4086-8696-85ACD9CC015D}"/>
    <cellStyle name="40% - Accent4 8 2 2 5" xfId="26565" xr:uid="{158403C6-C7E5-4CD1-B9E8-38B847484E9E}"/>
    <cellStyle name="40% - Accent4 8 2 2 6" xfId="26566" xr:uid="{2C0968F9-0221-4AF4-8212-745F40E9C411}"/>
    <cellStyle name="40% - Accent4 8 2 3" xfId="26567" xr:uid="{2777C500-DAD3-4ABE-A952-097CB4EDD709}"/>
    <cellStyle name="40% - Accent4 8 2 3 2" xfId="26568" xr:uid="{5C3AB7ED-E2FD-4FD3-8895-D963A7002497}"/>
    <cellStyle name="40% - Accent4 8 2 3 2 2" xfId="26569" xr:uid="{1E337DD4-DAD0-4E04-88F2-65981449E041}"/>
    <cellStyle name="40% - Accent4 8 2 3 2 2 2" xfId="26570" xr:uid="{56D1D2F7-F19F-4CF9-9FAF-CAB9DF0B0BA5}"/>
    <cellStyle name="40% - Accent4 8 2 3 2 2 2 2" xfId="26571" xr:uid="{39867AED-14BD-456D-9B20-0914B9BD7190}"/>
    <cellStyle name="40% - Accent4 8 2 3 2 2 3" xfId="26572" xr:uid="{329788DC-697A-4D7F-9685-E51215E99312}"/>
    <cellStyle name="40% - Accent4 8 2 3 2 3" xfId="26573" xr:uid="{89C7F178-1C40-4E65-96F2-282AE05483CD}"/>
    <cellStyle name="40% - Accent4 8 2 3 2 3 2" xfId="26574" xr:uid="{63A7DFB8-ADD1-400D-BAAC-3C52EDF3DC87}"/>
    <cellStyle name="40% - Accent4 8 2 3 2 4" xfId="26575" xr:uid="{BFCE8A14-CD9F-410C-BB40-B7F634E6F14A}"/>
    <cellStyle name="40% - Accent4 8 2 3 2 5" xfId="26576" xr:uid="{18BD7F30-E208-4215-970E-694B88E8DE0B}"/>
    <cellStyle name="40% - Accent4 8 2 3 3" xfId="26577" xr:uid="{E8619967-C74E-4B0B-AE58-00F7B6C28747}"/>
    <cellStyle name="40% - Accent4 8 2 3 3 2" xfId="26578" xr:uid="{4886E62B-AB7E-4FBF-B521-62FA7C10D8CB}"/>
    <cellStyle name="40% - Accent4 8 2 3 3 2 2" xfId="26579" xr:uid="{B5711D0C-AFA8-45E8-84A3-04A2CEA862A0}"/>
    <cellStyle name="40% - Accent4 8 2 3 3 3" xfId="26580" xr:uid="{2C366CD2-2EC2-4F54-99A6-B08093EBDEB6}"/>
    <cellStyle name="40% - Accent4 8 2 3 4" xfId="26581" xr:uid="{3CA656B0-1CD1-4F4F-9C2A-194DB47C562E}"/>
    <cellStyle name="40% - Accent4 8 2 3 4 2" xfId="26582" xr:uid="{5910FCBA-9F12-4CEF-9932-F26CDF904A67}"/>
    <cellStyle name="40% - Accent4 8 2 3 5" xfId="26583" xr:uid="{E56D774B-AAC3-4C8C-9F61-898EA962FC76}"/>
    <cellStyle name="40% - Accent4 8 2 3 6" xfId="26584" xr:uid="{7C6B6089-DB92-4CC6-B611-67CBC5BEAC09}"/>
    <cellStyle name="40% - Accent4 8 2 4" xfId="26585" xr:uid="{80CAF2F2-DF8F-4913-81B6-584393893A69}"/>
    <cellStyle name="40% - Accent4 8 2 4 2" xfId="26586" xr:uid="{0C502020-8079-4E96-835A-5DBC7EA4DF71}"/>
    <cellStyle name="40% - Accent4 8 2 4 2 2" xfId="26587" xr:uid="{CAC3AF00-E49D-43E7-BECA-9DE43C6A11A1}"/>
    <cellStyle name="40% - Accent4 8 2 4 2 2 2" xfId="26588" xr:uid="{050B8474-9651-437C-9193-3E479FA16D21}"/>
    <cellStyle name="40% - Accent4 8 2 4 2 2 2 2" xfId="26589" xr:uid="{A027EF04-90E1-40AD-A151-DE75FDD941C9}"/>
    <cellStyle name="40% - Accent4 8 2 4 2 2 3" xfId="26590" xr:uid="{6A4AED28-9EBB-431E-A14C-14B19F6E1AAA}"/>
    <cellStyle name="40% - Accent4 8 2 4 2 3" xfId="26591" xr:uid="{71F0E182-D2CC-4DC9-A81A-0563B9D4231B}"/>
    <cellStyle name="40% - Accent4 8 2 4 2 3 2" xfId="26592" xr:uid="{D1F0032B-2FC5-4459-AD60-A032E5A0B044}"/>
    <cellStyle name="40% - Accent4 8 2 4 2 4" xfId="26593" xr:uid="{F7F7D9B6-43EA-4202-B17B-5F81155A3DC3}"/>
    <cellStyle name="40% - Accent4 8 2 4 3" xfId="26594" xr:uid="{0C98F415-6383-4ACF-968E-A6445A6B3B96}"/>
    <cellStyle name="40% - Accent4 8 2 4 3 2" xfId="26595" xr:uid="{5378A359-3B5A-4A48-9627-B0BCE6D07283}"/>
    <cellStyle name="40% - Accent4 8 2 4 3 2 2" xfId="26596" xr:uid="{274050CD-3F05-43B9-BEB4-EBCB7F44EC4E}"/>
    <cellStyle name="40% - Accent4 8 2 4 3 3" xfId="26597" xr:uid="{52548D2C-8C31-442A-AF4A-9C92EBEFEA13}"/>
    <cellStyle name="40% - Accent4 8 2 4 4" xfId="26598" xr:uid="{933B9DD9-7D57-4740-A7B1-B8E59617800F}"/>
    <cellStyle name="40% - Accent4 8 2 4 4 2" xfId="26599" xr:uid="{9FFC4E1F-0B77-4A1F-9437-EC7A357171F9}"/>
    <cellStyle name="40% - Accent4 8 2 4 5" xfId="26600" xr:uid="{F20068F4-0261-40B9-8DA6-F407C032EE9E}"/>
    <cellStyle name="40% - Accent4 8 2 4 6" xfId="26601" xr:uid="{D86A79CB-B0B8-47F9-8D23-B3361D6F9B18}"/>
    <cellStyle name="40% - Accent4 8 2 5" xfId="26602" xr:uid="{5A62C37D-6DDA-4200-BBF0-2F7A63AAAA2A}"/>
    <cellStyle name="40% - Accent4 8 2 5 2" xfId="26603" xr:uid="{3621368C-EBF0-4D28-B716-4E2C10EFAA32}"/>
    <cellStyle name="40% - Accent4 8 2 5 2 2" xfId="26604" xr:uid="{95D7CA9B-2053-4E5F-9BD6-68F29088B6B6}"/>
    <cellStyle name="40% - Accent4 8 2 5 2 2 2" xfId="26605" xr:uid="{5098255E-B1AB-49B1-8678-F0079BA8B533}"/>
    <cellStyle name="40% - Accent4 8 2 5 2 2 2 2" xfId="26606" xr:uid="{3C1A5DDC-C7E2-4775-9BFE-91D92D4EE3D2}"/>
    <cellStyle name="40% - Accent4 8 2 5 2 2 3" xfId="26607" xr:uid="{6B78CE72-8E09-442B-BCE4-B3365B7C1635}"/>
    <cellStyle name="40% - Accent4 8 2 5 2 3" xfId="26608" xr:uid="{40424C89-9327-4BD0-A7A7-0CCFAB5DB46C}"/>
    <cellStyle name="40% - Accent4 8 2 5 2 3 2" xfId="26609" xr:uid="{2FE9A7DD-3DC0-434E-AAA8-4BC4BDAA5C75}"/>
    <cellStyle name="40% - Accent4 8 2 5 2 4" xfId="26610" xr:uid="{B2E356D2-1D7A-4248-B702-BE0323EBAF79}"/>
    <cellStyle name="40% - Accent4 8 2 5 3" xfId="26611" xr:uid="{19E2792E-EF3B-4974-9069-2EDFBA87FC84}"/>
    <cellStyle name="40% - Accent4 8 2 5 3 2" xfId="26612" xr:uid="{0E6ACC99-8141-4C7F-89DD-9DD4BC467AA2}"/>
    <cellStyle name="40% - Accent4 8 2 5 3 2 2" xfId="26613" xr:uid="{66082E69-545A-411D-AE5F-F331CF03CB19}"/>
    <cellStyle name="40% - Accent4 8 2 5 3 3" xfId="26614" xr:uid="{B739332E-9A6C-43D2-AF1D-513D9F8CBF7C}"/>
    <cellStyle name="40% - Accent4 8 2 5 4" xfId="26615" xr:uid="{EA769460-DD13-491D-A4AC-6CDC3D95BA4F}"/>
    <cellStyle name="40% - Accent4 8 2 5 4 2" xfId="26616" xr:uid="{514D1EE8-26C6-4670-80E1-7F8E66DE76BC}"/>
    <cellStyle name="40% - Accent4 8 2 5 5" xfId="26617" xr:uid="{68554EBB-C552-4557-8752-EA9D8CA9E50F}"/>
    <cellStyle name="40% - Accent4 8 2 6" xfId="26618" xr:uid="{A22E679A-2E7C-44B8-921A-16A5F51ADC56}"/>
    <cellStyle name="40% - Accent4 8 2 6 2" xfId="26619" xr:uid="{5F742859-84BC-4EAD-B0D0-3B025DD42196}"/>
    <cellStyle name="40% - Accent4 8 2 6 2 2" xfId="26620" xr:uid="{383F9428-CD3B-4BCB-972F-0F435E7D0D7B}"/>
    <cellStyle name="40% - Accent4 8 2 6 2 2 2" xfId="26621" xr:uid="{977FFE8C-75CE-46DE-9791-44A6A8B39AEE}"/>
    <cellStyle name="40% - Accent4 8 2 6 2 3" xfId="26622" xr:uid="{E7359410-196E-4842-87E5-ECECCC0E31A0}"/>
    <cellStyle name="40% - Accent4 8 2 6 3" xfId="26623" xr:uid="{BACB4090-6B79-488E-B6EC-48D2CE4B5BDA}"/>
    <cellStyle name="40% - Accent4 8 2 6 3 2" xfId="26624" xr:uid="{3EC7E663-3321-4DE4-8E1A-BD1ED5D9565D}"/>
    <cellStyle name="40% - Accent4 8 2 6 4" xfId="26625" xr:uid="{C45165FB-FF5C-4823-AD93-FA9B10DE2E62}"/>
    <cellStyle name="40% - Accent4 8 2 7" xfId="26626" xr:uid="{55459A67-1565-478C-A67A-61805532E6F1}"/>
    <cellStyle name="40% - Accent4 8 2 7 2" xfId="26627" xr:uid="{AFCA1A36-7288-4652-BA32-B151FBB295A0}"/>
    <cellStyle name="40% - Accent4 8 2 7 2 2" xfId="26628" xr:uid="{D8C42058-4DD1-4C3A-8BF2-77E606564F17}"/>
    <cellStyle name="40% - Accent4 8 2 7 3" xfId="26629" xr:uid="{BFC52670-D4A1-4670-9287-ED8FC7A59C2E}"/>
    <cellStyle name="40% - Accent4 8 2 8" xfId="26630" xr:uid="{51BBE051-0ADD-4B6C-86BB-77217ED7D24A}"/>
    <cellStyle name="40% - Accent4 8 2 8 2" xfId="26631" xr:uid="{856F5BEA-D75F-4D0F-ACAC-59B1AB2B63CC}"/>
    <cellStyle name="40% - Accent4 8 2 9" xfId="26632" xr:uid="{87592491-DF8B-498F-848D-B9173696285C}"/>
    <cellStyle name="40% - Accent4 8 3" xfId="26633" xr:uid="{3AB6E5F5-6B74-4FAE-B604-F2B1462ADFDF}"/>
    <cellStyle name="40% - Accent4 8 3 2" xfId="26634" xr:uid="{B8D4EF80-A29A-4F68-A6A8-7F23E28A3FD3}"/>
    <cellStyle name="40% - Accent4 8 3 2 2" xfId="26635" xr:uid="{67DFDF12-B988-4AE4-9231-86553B7AC1D5}"/>
    <cellStyle name="40% - Accent4 8 3 2 2 2" xfId="26636" xr:uid="{8BDBE233-AE28-4247-BCAF-259F0EEA1380}"/>
    <cellStyle name="40% - Accent4 8 3 2 2 2 2" xfId="26637" xr:uid="{47F38511-3F4A-4406-A06F-C4AD088289C2}"/>
    <cellStyle name="40% - Accent4 8 3 2 2 3" xfId="26638" xr:uid="{B7CEAA9E-2BEA-47BA-8797-409AC88769D4}"/>
    <cellStyle name="40% - Accent4 8 3 2 3" xfId="26639" xr:uid="{C6791478-1D68-494E-A1D4-C75E299B4580}"/>
    <cellStyle name="40% - Accent4 8 3 2 3 2" xfId="26640" xr:uid="{400D524F-E9FF-42B9-A985-B4AADDC67CD7}"/>
    <cellStyle name="40% - Accent4 8 3 2 4" xfId="26641" xr:uid="{3720D45A-6C66-4E2D-9EEC-AAAC1861731A}"/>
    <cellStyle name="40% - Accent4 8 3 2 5" xfId="26642" xr:uid="{20EEC23E-B2AF-48F8-9B75-118516EAE45D}"/>
    <cellStyle name="40% - Accent4 8 3 3" xfId="26643" xr:uid="{8ABC2FB5-887E-4649-B411-3A209C6BD69F}"/>
    <cellStyle name="40% - Accent4 8 3 3 2" xfId="26644" xr:uid="{B45C7FAD-5DA5-40AA-9501-3CE08C949D23}"/>
    <cellStyle name="40% - Accent4 8 3 3 2 2" xfId="26645" xr:uid="{D6970271-6DEF-4CFD-ADBC-AF5FA105F2E1}"/>
    <cellStyle name="40% - Accent4 8 3 3 3" xfId="26646" xr:uid="{5EB858CC-1015-40E0-B045-F37A045C7064}"/>
    <cellStyle name="40% - Accent4 8 3 4" xfId="26647" xr:uid="{7E21E59A-8F4F-4AD6-9EEE-2D4B4A9102FA}"/>
    <cellStyle name="40% - Accent4 8 3 4 2" xfId="26648" xr:uid="{D9100160-E511-4A48-922F-65F31CC8D72C}"/>
    <cellStyle name="40% - Accent4 8 3 5" xfId="26649" xr:uid="{FA508466-131F-40A4-99E3-1DAE70E336CE}"/>
    <cellStyle name="40% - Accent4 8 3 6" xfId="26650" xr:uid="{A6CE7DBF-03FC-4433-BBF4-7D41A3F1E107}"/>
    <cellStyle name="40% - Accent4 8 4" xfId="26651" xr:uid="{A627C788-E3DD-4A1D-9965-3DC9F7F6C52A}"/>
    <cellStyle name="40% - Accent4 8 4 2" xfId="26652" xr:uid="{303CF7D7-2FEB-473A-9834-A59855510FF6}"/>
    <cellStyle name="40% - Accent4 8 4 2 2" xfId="26653" xr:uid="{A03C5A95-CA4F-4A23-A7C5-2119F5182FAC}"/>
    <cellStyle name="40% - Accent4 8 4 2 2 2" xfId="26654" xr:uid="{E85302DF-16D8-4C9A-A14A-1BF5EA3F193A}"/>
    <cellStyle name="40% - Accent4 8 4 2 2 2 2" xfId="26655" xr:uid="{10CEECE7-DCCA-45CC-A085-941BE6182729}"/>
    <cellStyle name="40% - Accent4 8 4 2 2 3" xfId="26656" xr:uid="{6F19C9D8-2306-44A8-8F5F-9BDBE5320E5B}"/>
    <cellStyle name="40% - Accent4 8 4 2 3" xfId="26657" xr:uid="{A7CC49C5-2700-4252-8044-FD8654B8C32F}"/>
    <cellStyle name="40% - Accent4 8 4 2 3 2" xfId="26658" xr:uid="{27604A65-8769-4E81-8D85-D3EDCC1E80CA}"/>
    <cellStyle name="40% - Accent4 8 4 2 4" xfId="26659" xr:uid="{2A6A1C35-A234-4923-8264-4925B754FF90}"/>
    <cellStyle name="40% - Accent4 8 4 2 5" xfId="26660" xr:uid="{3EB68140-6FF9-400E-9E09-41451C66C23F}"/>
    <cellStyle name="40% - Accent4 8 4 3" xfId="26661" xr:uid="{5A1F8D8F-36B2-4103-9169-270AFC547174}"/>
    <cellStyle name="40% - Accent4 8 4 3 2" xfId="26662" xr:uid="{2B89BC5A-3628-46D4-A193-2406F514D8CE}"/>
    <cellStyle name="40% - Accent4 8 4 3 2 2" xfId="26663" xr:uid="{6A4E59CE-C34C-4821-9137-71C34ACDBD0A}"/>
    <cellStyle name="40% - Accent4 8 4 3 3" xfId="26664" xr:uid="{B4D6E77A-800B-49C8-B1D2-E6D6D7842D63}"/>
    <cellStyle name="40% - Accent4 8 4 4" xfId="26665" xr:uid="{8E60274E-ECC7-4D78-8937-CCA339D38DB0}"/>
    <cellStyle name="40% - Accent4 8 4 4 2" xfId="26666" xr:uid="{6FA6AAEB-DAC9-4793-AEF9-586C18B2927B}"/>
    <cellStyle name="40% - Accent4 8 4 5" xfId="26667" xr:uid="{52C63D6B-E4A9-41C4-BF80-C19ECC571880}"/>
    <cellStyle name="40% - Accent4 8 4 6" xfId="26668" xr:uid="{01A57258-719E-4D2E-BCD8-470723E1ABBB}"/>
    <cellStyle name="40% - Accent4 8 5" xfId="26669" xr:uid="{3AC1D21F-9AEF-4F91-89CD-CD661F9879B2}"/>
    <cellStyle name="40% - Accent4 8 5 2" xfId="26670" xr:uid="{107CC59C-6FA5-4FEA-A467-702D8E41AC0A}"/>
    <cellStyle name="40% - Accent4 8 5 2 2" xfId="26671" xr:uid="{15CDF3FA-421A-4666-AF46-3D6B1D7F2E55}"/>
    <cellStyle name="40% - Accent4 8 5 2 2 2" xfId="26672" xr:uid="{7D52F7EE-C739-4E91-BAA1-EAA9ADA7941D}"/>
    <cellStyle name="40% - Accent4 8 5 2 2 2 2" xfId="26673" xr:uid="{1C006323-602A-416A-B9C8-A99F83A6CE8C}"/>
    <cellStyle name="40% - Accent4 8 5 2 2 3" xfId="26674" xr:uid="{5CE619A6-F25C-450A-8919-EBF58385FD7E}"/>
    <cellStyle name="40% - Accent4 8 5 2 3" xfId="26675" xr:uid="{E563C1AF-0C57-4CA6-B2CE-C4811E9AE12B}"/>
    <cellStyle name="40% - Accent4 8 5 2 3 2" xfId="26676" xr:uid="{785B939C-67BC-43C9-BA63-4ABB845ED914}"/>
    <cellStyle name="40% - Accent4 8 5 2 4" xfId="26677" xr:uid="{B8FA9077-67AA-4CBB-ABBE-398163BB629D}"/>
    <cellStyle name="40% - Accent4 8 5 3" xfId="26678" xr:uid="{2ACD9011-1997-47EB-92F0-388B49D2DE7D}"/>
    <cellStyle name="40% - Accent4 8 5 3 2" xfId="26679" xr:uid="{5915426C-0C93-4903-B89F-D21530738638}"/>
    <cellStyle name="40% - Accent4 8 5 3 2 2" xfId="26680" xr:uid="{EC5A845D-0633-4ACD-A3FB-3FAD6D96B88E}"/>
    <cellStyle name="40% - Accent4 8 5 3 3" xfId="26681" xr:uid="{D7E23D84-1D21-4DC1-9597-815B4FA3BAFD}"/>
    <cellStyle name="40% - Accent4 8 5 4" xfId="26682" xr:uid="{0E200D68-662A-42CF-A5A6-660D8F76EC21}"/>
    <cellStyle name="40% - Accent4 8 5 4 2" xfId="26683" xr:uid="{281FDAB3-3D9C-4A45-8632-AE86F3DB2BCC}"/>
    <cellStyle name="40% - Accent4 8 5 5" xfId="26684" xr:uid="{BAF62530-3B7E-4231-A73A-03F8862EEA5C}"/>
    <cellStyle name="40% - Accent4 8 5 6" xfId="26685" xr:uid="{E381FB17-9C1B-46DD-9FEE-D3A03CF81098}"/>
    <cellStyle name="40% - Accent4 8 6" xfId="26686" xr:uid="{51851027-B7A6-4A4C-A3CE-1AC90BBB354D}"/>
    <cellStyle name="40% - Accent4 8 6 2" xfId="26687" xr:uid="{303630EE-9832-4D47-B0C0-8B4A8EC7A303}"/>
    <cellStyle name="40% - Accent4 8 6 2 2" xfId="26688" xr:uid="{2ADD5901-86A1-4A0E-AB8C-7712BF306FD4}"/>
    <cellStyle name="40% - Accent4 8 6 2 2 2" xfId="26689" xr:uid="{5AB53D62-37DC-4B39-80D9-0B4667756257}"/>
    <cellStyle name="40% - Accent4 8 6 2 2 2 2" xfId="26690" xr:uid="{12ABE288-D0D8-4A9D-AA47-D80D93C86468}"/>
    <cellStyle name="40% - Accent4 8 6 2 2 3" xfId="26691" xr:uid="{97335073-AB53-4BB6-B24E-387575BCA281}"/>
    <cellStyle name="40% - Accent4 8 6 2 3" xfId="26692" xr:uid="{7CBAB153-632D-4735-ADF7-29731984A943}"/>
    <cellStyle name="40% - Accent4 8 6 2 3 2" xfId="26693" xr:uid="{721B5102-8B98-4483-8AC4-10E988F497AA}"/>
    <cellStyle name="40% - Accent4 8 6 2 4" xfId="26694" xr:uid="{22C4A117-7FAB-4FE5-AA8E-E04CE821E62D}"/>
    <cellStyle name="40% - Accent4 8 6 3" xfId="26695" xr:uid="{EFA52893-97C1-44CD-9BDE-D8D3387B3104}"/>
    <cellStyle name="40% - Accent4 8 6 3 2" xfId="26696" xr:uid="{1BD6116F-EC69-4D2D-A7F9-198D6E43B96D}"/>
    <cellStyle name="40% - Accent4 8 6 3 2 2" xfId="26697" xr:uid="{220EDA6D-19F3-4534-B61A-B85FCB1C1C8C}"/>
    <cellStyle name="40% - Accent4 8 6 3 3" xfId="26698" xr:uid="{2AEA4CD5-F697-46C0-9841-6E7F78C01E7C}"/>
    <cellStyle name="40% - Accent4 8 6 4" xfId="26699" xr:uid="{FDAFDDC4-02DA-4AB2-9B85-3CA1697899D8}"/>
    <cellStyle name="40% - Accent4 8 6 4 2" xfId="26700" xr:uid="{41EBA6FB-6045-4DD1-A50A-30C2622EDCAF}"/>
    <cellStyle name="40% - Accent4 8 6 5" xfId="26701" xr:uid="{C810D462-1815-4224-8369-3DDCEF9AD176}"/>
    <cellStyle name="40% - Accent4 8 7" xfId="26702" xr:uid="{F03D9065-087A-45C3-A355-70448554AF0D}"/>
    <cellStyle name="40% - Accent4 8 7 2" xfId="26703" xr:uid="{6428E2AE-D04C-4C95-B21E-0CEE52072A9C}"/>
    <cellStyle name="40% - Accent4 8 7 2 2" xfId="26704" xr:uid="{48B8FF22-1B8A-4922-A4FA-D02BC3761C2C}"/>
    <cellStyle name="40% - Accent4 8 7 2 2 2" xfId="26705" xr:uid="{19E1C50E-C7AC-4D7D-8D82-ECC22ACE070D}"/>
    <cellStyle name="40% - Accent4 8 7 2 3" xfId="26706" xr:uid="{53AF2041-9F5F-43B0-8CF7-3C29CC16DD7A}"/>
    <cellStyle name="40% - Accent4 8 7 3" xfId="26707" xr:uid="{875F3B46-C7D7-4A5B-8E2A-AC9035FC6729}"/>
    <cellStyle name="40% - Accent4 8 7 3 2" xfId="26708" xr:uid="{D593F57F-832A-4004-AB4D-CA7DEC6C655E}"/>
    <cellStyle name="40% - Accent4 8 7 4" xfId="26709" xr:uid="{473CE16C-E31D-4F04-84FB-FC015590DE99}"/>
    <cellStyle name="40% - Accent4 8 8" xfId="26710" xr:uid="{04794CBD-B307-417D-A950-760FE44C0D40}"/>
    <cellStyle name="40% - Accent4 8 8 2" xfId="26711" xr:uid="{E0F8333F-235E-43BE-915D-D82B99CCC328}"/>
    <cellStyle name="40% - Accent4 8 8 2 2" xfId="26712" xr:uid="{A4CEC0B8-563A-4EC1-B828-4B2BAAD4C06F}"/>
    <cellStyle name="40% - Accent4 8 8 3" xfId="26713" xr:uid="{28AC4358-0A66-440C-A1BE-67D95A141FA9}"/>
    <cellStyle name="40% - Accent4 8 9" xfId="26714" xr:uid="{E086552D-29A4-451C-950B-035681BF01F1}"/>
    <cellStyle name="40% - Accent4 8 9 2" xfId="26715" xr:uid="{7DDC402F-B687-411B-9830-8608DCF5B1F5}"/>
    <cellStyle name="40% - Accent4 9" xfId="26716" xr:uid="{FC5AC238-0DC7-4A12-A5F0-05CC8AA68D7A}"/>
    <cellStyle name="40% - Accent4 9 10" xfId="26717" xr:uid="{CD9AF45F-A48C-4161-A403-D945655AA450}"/>
    <cellStyle name="40% - Accent4 9 2" xfId="26718" xr:uid="{3465A981-08C7-4457-A56E-1A916F8DD7B7}"/>
    <cellStyle name="40% - Accent4 9 2 2" xfId="26719" xr:uid="{C229E9B2-ECA0-4441-AEB9-74CC0B8D2941}"/>
    <cellStyle name="40% - Accent4 9 2 2 2" xfId="26720" xr:uid="{A835E471-6ECA-49B6-B790-9E1FDC4A18F0}"/>
    <cellStyle name="40% - Accent4 9 2 2 2 2" xfId="26721" xr:uid="{974E457E-0530-4D98-A1FC-03E5D945ACAA}"/>
    <cellStyle name="40% - Accent4 9 2 2 2 2 2" xfId="26722" xr:uid="{DA898DB2-7316-491E-9501-F76403CC6F6D}"/>
    <cellStyle name="40% - Accent4 9 2 2 2 3" xfId="26723" xr:uid="{0AD74A04-919B-4DF1-B092-B6AEB1E8D32C}"/>
    <cellStyle name="40% - Accent4 9 2 2 3" xfId="26724" xr:uid="{30B1ED14-441C-479C-92FF-DDAEC4BCE94B}"/>
    <cellStyle name="40% - Accent4 9 2 2 3 2" xfId="26725" xr:uid="{7078FF43-71F5-46F3-A496-472501E1AFAB}"/>
    <cellStyle name="40% - Accent4 9 2 2 4" xfId="26726" xr:uid="{A9919DCC-E5C6-4ACF-AD75-375350B7B0C6}"/>
    <cellStyle name="40% - Accent4 9 2 2 5" xfId="26727" xr:uid="{B282B216-92EE-4BBE-9675-A2C07C65ACD4}"/>
    <cellStyle name="40% - Accent4 9 2 3" xfId="26728" xr:uid="{E406DE9B-1AA7-4027-BC61-50A7EB23165D}"/>
    <cellStyle name="40% - Accent4 9 2 3 2" xfId="26729" xr:uid="{F2B9644E-0C0D-4717-8C01-0909A8B66BAF}"/>
    <cellStyle name="40% - Accent4 9 2 3 2 2" xfId="26730" xr:uid="{17CA394C-9E94-4FA9-840D-5780332636D7}"/>
    <cellStyle name="40% - Accent4 9 2 3 3" xfId="26731" xr:uid="{094038E1-BAD0-443D-B172-83D167282BF1}"/>
    <cellStyle name="40% - Accent4 9 2 4" xfId="26732" xr:uid="{26F555C8-EBFA-47A5-BD76-0FA1CF617219}"/>
    <cellStyle name="40% - Accent4 9 2 4 2" xfId="26733" xr:uid="{2C5233F8-B1F8-4773-BED5-DFC9BA917199}"/>
    <cellStyle name="40% - Accent4 9 2 5" xfId="26734" xr:uid="{672084D3-AA12-48BB-9E4F-504761E933E6}"/>
    <cellStyle name="40% - Accent4 9 2 6" xfId="26735" xr:uid="{2200524F-5F9B-4E84-823F-5D555790766C}"/>
    <cellStyle name="40% - Accent4 9 3" xfId="26736" xr:uid="{9A1224E3-1460-41B2-AE61-7876C53BDDD8}"/>
    <cellStyle name="40% - Accent4 9 3 2" xfId="26737" xr:uid="{7094A98F-1E21-4B04-B69E-FC0F5397C7D3}"/>
    <cellStyle name="40% - Accent4 9 3 2 2" xfId="26738" xr:uid="{39D17728-D6F1-4614-B783-C0AD4B2179AF}"/>
    <cellStyle name="40% - Accent4 9 3 2 2 2" xfId="26739" xr:uid="{0884830D-770B-4350-84BD-161515206E07}"/>
    <cellStyle name="40% - Accent4 9 3 2 2 2 2" xfId="26740" xr:uid="{01213780-1972-435A-9E8E-F8EF690DF625}"/>
    <cellStyle name="40% - Accent4 9 3 2 2 3" xfId="26741" xr:uid="{C5A22128-2A15-4BA6-88DE-6B8A82EE19B2}"/>
    <cellStyle name="40% - Accent4 9 3 2 3" xfId="26742" xr:uid="{C10B2B54-8394-4BB2-AE43-1C57831D1D8F}"/>
    <cellStyle name="40% - Accent4 9 3 2 3 2" xfId="26743" xr:uid="{8528F0E6-30D0-41B3-A2A6-AB54396E1172}"/>
    <cellStyle name="40% - Accent4 9 3 2 4" xfId="26744" xr:uid="{39EBC616-6598-469E-85C5-722A77646330}"/>
    <cellStyle name="40% - Accent4 9 3 2 5" xfId="26745" xr:uid="{B7CC3195-1C85-4759-B194-51907E988F04}"/>
    <cellStyle name="40% - Accent4 9 3 3" xfId="26746" xr:uid="{0C65BDD0-D4DB-4DBD-B941-F7A062146DA7}"/>
    <cellStyle name="40% - Accent4 9 3 3 2" xfId="26747" xr:uid="{103344A4-B97B-4FCA-BCF0-A2EB487A097E}"/>
    <cellStyle name="40% - Accent4 9 3 3 2 2" xfId="26748" xr:uid="{32D16349-A492-4B6C-8B4A-826FCB0A653B}"/>
    <cellStyle name="40% - Accent4 9 3 3 3" xfId="26749" xr:uid="{87F6470C-1AA9-4C70-9371-12324B2164D1}"/>
    <cellStyle name="40% - Accent4 9 3 4" xfId="26750" xr:uid="{5F04EDD5-4B52-4BB9-B683-03A708B8D589}"/>
    <cellStyle name="40% - Accent4 9 3 4 2" xfId="26751" xr:uid="{ED741327-2555-4654-8EF7-E97F62B636BD}"/>
    <cellStyle name="40% - Accent4 9 3 5" xfId="26752" xr:uid="{2F597BD9-E781-4A78-B156-4C779615664B}"/>
    <cellStyle name="40% - Accent4 9 3 6" xfId="26753" xr:uid="{550CC5FD-9F1A-4FD4-8EB6-FAF85F5EF930}"/>
    <cellStyle name="40% - Accent4 9 4" xfId="26754" xr:uid="{64B8A056-ADA5-447F-B14F-3D5364518C5B}"/>
    <cellStyle name="40% - Accent4 9 4 2" xfId="26755" xr:uid="{AB9BE0FA-884A-48A3-BFE3-154F2A063A28}"/>
    <cellStyle name="40% - Accent4 9 4 2 2" xfId="26756" xr:uid="{60860E26-A27D-49B3-91A7-EE5F81C7634C}"/>
    <cellStyle name="40% - Accent4 9 4 2 2 2" xfId="26757" xr:uid="{B14AE6F3-DAB0-496D-AEB8-32B85382C397}"/>
    <cellStyle name="40% - Accent4 9 4 2 2 2 2" xfId="26758" xr:uid="{6B202549-071A-494B-96B5-09C95F1C7368}"/>
    <cellStyle name="40% - Accent4 9 4 2 2 3" xfId="26759" xr:uid="{4E7BDDFA-59C8-4DE5-BDB1-602E6D29EEBF}"/>
    <cellStyle name="40% - Accent4 9 4 2 3" xfId="26760" xr:uid="{8D54BAD8-018E-4033-BED5-BBD171F1A010}"/>
    <cellStyle name="40% - Accent4 9 4 2 3 2" xfId="26761" xr:uid="{267B3384-136D-41A6-8824-D47D01100915}"/>
    <cellStyle name="40% - Accent4 9 4 2 4" xfId="26762" xr:uid="{0DA55210-B36E-4E06-BA88-40B9CCE8154B}"/>
    <cellStyle name="40% - Accent4 9 4 3" xfId="26763" xr:uid="{7F564AFB-22BC-472F-AFD0-64F5E1C7EA56}"/>
    <cellStyle name="40% - Accent4 9 4 3 2" xfId="26764" xr:uid="{390DCB24-5351-44E2-B95E-E54EDA36EDF6}"/>
    <cellStyle name="40% - Accent4 9 4 3 2 2" xfId="26765" xr:uid="{7C901F6C-8C6E-4BDB-93F5-D9C6A4F0F514}"/>
    <cellStyle name="40% - Accent4 9 4 3 3" xfId="26766" xr:uid="{EA92AAB3-55ED-4F2C-9E9B-468901395F53}"/>
    <cellStyle name="40% - Accent4 9 4 4" xfId="26767" xr:uid="{262610B3-41D2-4486-9788-8222B8AA21EB}"/>
    <cellStyle name="40% - Accent4 9 4 4 2" xfId="26768" xr:uid="{11A69C33-589D-4260-AED8-218E47733D52}"/>
    <cellStyle name="40% - Accent4 9 4 5" xfId="26769" xr:uid="{97E5CBB7-572B-4451-AAD9-5E0929B0B9A0}"/>
    <cellStyle name="40% - Accent4 9 4 6" xfId="26770" xr:uid="{0C6145ED-40CD-4E6F-9762-AB6CF9A4DA2C}"/>
    <cellStyle name="40% - Accent4 9 5" xfId="26771" xr:uid="{D254A951-6883-45B4-926D-BD829C1760A1}"/>
    <cellStyle name="40% - Accent4 9 5 2" xfId="26772" xr:uid="{C2392F88-CC03-4CF0-BA26-EC9CA9B48D82}"/>
    <cellStyle name="40% - Accent4 9 5 2 2" xfId="26773" xr:uid="{D63E4279-8047-49D7-BCD9-F580913B70B4}"/>
    <cellStyle name="40% - Accent4 9 5 2 2 2" xfId="26774" xr:uid="{1A496595-A351-4E9C-9F1C-C98E71387FC9}"/>
    <cellStyle name="40% - Accent4 9 5 2 2 2 2" xfId="26775" xr:uid="{4A150A71-3F69-4A69-8A33-20D572E1E5D8}"/>
    <cellStyle name="40% - Accent4 9 5 2 2 3" xfId="26776" xr:uid="{9934C346-954E-4B9A-9208-A1298CE26D1C}"/>
    <cellStyle name="40% - Accent4 9 5 2 3" xfId="26777" xr:uid="{62CADE7C-CE5E-4FCB-A0D5-2FD62331D1A3}"/>
    <cellStyle name="40% - Accent4 9 5 2 3 2" xfId="26778" xr:uid="{6A87B3CE-656B-4970-916B-2C771C369934}"/>
    <cellStyle name="40% - Accent4 9 5 2 4" xfId="26779" xr:uid="{C2056533-C3A1-400D-95B7-28ED673425A1}"/>
    <cellStyle name="40% - Accent4 9 5 3" xfId="26780" xr:uid="{672008C9-A402-4495-9A36-E86E4B3FC854}"/>
    <cellStyle name="40% - Accent4 9 5 3 2" xfId="26781" xr:uid="{23812B1D-5C4A-4F82-8920-22373ED21AB9}"/>
    <cellStyle name="40% - Accent4 9 5 3 2 2" xfId="26782" xr:uid="{4C4D48F3-139D-48A8-A41F-1B89F0CCCA98}"/>
    <cellStyle name="40% - Accent4 9 5 3 3" xfId="26783" xr:uid="{65D63619-CE70-4D79-865B-296E90B2B90C}"/>
    <cellStyle name="40% - Accent4 9 5 4" xfId="26784" xr:uid="{357EB867-8B46-49F8-8C19-C2A05632515A}"/>
    <cellStyle name="40% - Accent4 9 5 4 2" xfId="26785" xr:uid="{D35FBCF3-665B-4786-961E-E0D023B6E3FB}"/>
    <cellStyle name="40% - Accent4 9 5 5" xfId="26786" xr:uid="{5825979D-310B-4EEE-B767-D88F29909A01}"/>
    <cellStyle name="40% - Accent4 9 6" xfId="26787" xr:uid="{CB7C0F1A-219E-4917-9141-0706E68A2C3C}"/>
    <cellStyle name="40% - Accent4 9 6 2" xfId="26788" xr:uid="{2A319A70-C559-435D-B92D-0988DCB3A18C}"/>
    <cellStyle name="40% - Accent4 9 6 2 2" xfId="26789" xr:uid="{C954048A-037D-4373-A333-71F8176D9694}"/>
    <cellStyle name="40% - Accent4 9 6 2 2 2" xfId="26790" xr:uid="{A5A5720E-9509-4377-BCD0-8F19C7A8135B}"/>
    <cellStyle name="40% - Accent4 9 6 2 3" xfId="26791" xr:uid="{417859A3-1389-49F3-BF1F-FD6D35A49930}"/>
    <cellStyle name="40% - Accent4 9 6 3" xfId="26792" xr:uid="{3FF234C7-1377-4BB4-ADCA-C701A3547218}"/>
    <cellStyle name="40% - Accent4 9 6 3 2" xfId="26793" xr:uid="{083F0382-3BC8-4F67-92A4-5750FF801133}"/>
    <cellStyle name="40% - Accent4 9 6 4" xfId="26794" xr:uid="{57E1261F-2CD4-45EE-8F8F-B0B98BADCDFB}"/>
    <cellStyle name="40% - Accent4 9 7" xfId="26795" xr:uid="{94C76B73-7C08-4DDA-A0FA-74D27674A29A}"/>
    <cellStyle name="40% - Accent4 9 7 2" xfId="26796" xr:uid="{5BA4652F-DD9A-4CA3-AFE7-BE686640E7A4}"/>
    <cellStyle name="40% - Accent4 9 7 2 2" xfId="26797" xr:uid="{D8850E8D-2E0C-436C-B0D1-671BDBE7B108}"/>
    <cellStyle name="40% - Accent4 9 7 3" xfId="26798" xr:uid="{8EFC35DF-10C1-44F8-A757-5F7EC9066F06}"/>
    <cellStyle name="40% - Accent4 9 8" xfId="26799" xr:uid="{EFA52732-9BD5-49FD-8DCF-04BEB6B8FDEA}"/>
    <cellStyle name="40% - Accent4 9 8 2" xfId="26800" xr:uid="{2A5A8D06-BB38-4ED9-A2F0-CD6FAA32E11A}"/>
    <cellStyle name="40% - Accent4 9 9" xfId="26801" xr:uid="{AD01ED11-A054-4C19-B48F-22F632EDB853}"/>
    <cellStyle name="40% - Accent5" xfId="109" builtinId="47" hidden="1"/>
    <cellStyle name="40% - Accent5 10" xfId="26802" xr:uid="{D87B3DAA-0D4C-47B1-B553-89FBAE8E5888}"/>
    <cellStyle name="40% - Accent5 10 2" xfId="26803" xr:uid="{5C2110E8-0D7E-443F-98C0-CB70F569E4AD}"/>
    <cellStyle name="40% - Accent5 11" xfId="26804" xr:uid="{54A208CB-590E-4691-A11E-88DACB490CAF}"/>
    <cellStyle name="40% - Accent5 11 2" xfId="26805" xr:uid="{AA4C308E-5FAA-4E3F-81EA-623D0107CB74}"/>
    <cellStyle name="40% - Accent5 12" xfId="26806" xr:uid="{0E21F227-9E22-48AB-A6F5-7504E5F832A8}"/>
    <cellStyle name="40% - Accent5 12 2" xfId="26807" xr:uid="{FF4316F5-1E5D-4F65-B80D-477D18628C38}"/>
    <cellStyle name="40% - Accent5 13" xfId="26808" xr:uid="{60E785E1-92E0-4401-9D31-493F3F89EF1B}"/>
    <cellStyle name="40% - Accent5 2" xfId="26809" xr:uid="{CC1B39FF-5769-40E6-B0FB-66032B672759}"/>
    <cellStyle name="40% - Accent5 2 10" xfId="26810" xr:uid="{BD4BCF76-755B-4D72-BD70-6AE48A5D968E}"/>
    <cellStyle name="40% - Accent5 2 11" xfId="26811" xr:uid="{7994E6E7-FCB2-422B-B217-EE506AE5FAB3}"/>
    <cellStyle name="40% - Accent5 2 11 2" xfId="26812" xr:uid="{1D52339F-52BC-4999-AD31-2636CC3E11CE}"/>
    <cellStyle name="40% - Accent5 2 11 2 2" xfId="26813" xr:uid="{F0D0F26A-F1C6-4861-892F-B0182EA4462F}"/>
    <cellStyle name="40% - Accent5 2 11 2 2 2" xfId="26814" xr:uid="{54774AF1-EEE5-4A30-9EDE-4B78E0C3E51B}"/>
    <cellStyle name="40% - Accent5 2 11 2 3" xfId="26815" xr:uid="{D089AD2C-2534-4646-A324-C9E8B0AA6936}"/>
    <cellStyle name="40% - Accent5 2 11 3" xfId="26816" xr:uid="{704646D8-8AC8-4DF9-AC53-393F3D4BFE28}"/>
    <cellStyle name="40% - Accent5 2 11 3 2" xfId="26817" xr:uid="{BB9CBBF7-4D7B-4C76-81BD-7FCF52165015}"/>
    <cellStyle name="40% - Accent5 2 11 4" xfId="26818" xr:uid="{4B68F962-2F12-46A6-8F19-2B4702CC659E}"/>
    <cellStyle name="40% - Accent5 2 12" xfId="26819" xr:uid="{E79BF7FA-1BCF-43FE-932E-3355930CD6B1}"/>
    <cellStyle name="40% - Accent5 2 12 2" xfId="26820" xr:uid="{14A14801-21AC-4CA1-9845-417FF43B8EB6}"/>
    <cellStyle name="40% - Accent5 2 12 2 2" xfId="26821" xr:uid="{2EC90F35-CCF8-4BC5-A701-4B6A03516107}"/>
    <cellStyle name="40% - Accent5 2 12 3" xfId="26822" xr:uid="{42775D60-2B24-41FE-A0B0-DBA8B651907F}"/>
    <cellStyle name="40% - Accent5 2 13" xfId="26823" xr:uid="{0695D4A8-6199-4CA9-B15B-6B4A5767019A}"/>
    <cellStyle name="40% - Accent5 2 13 2" xfId="26824" xr:uid="{F1701932-5993-4A09-ACBA-96B705DD2082}"/>
    <cellStyle name="40% - Accent5 2 14" xfId="26825" xr:uid="{A835899B-6DEA-405F-B833-78B4D39A17C5}"/>
    <cellStyle name="40% - Accent5 2 2" xfId="26826" xr:uid="{5DC1DAF4-543E-4D66-897D-815C7AD8132D}"/>
    <cellStyle name="40% - Accent5 2 2 2" xfId="26827" xr:uid="{F6D7DFD9-A8F5-42ED-AB21-838565E37BA1}"/>
    <cellStyle name="40% - Accent5 2 2 2 2" xfId="26828" xr:uid="{A5675758-E72A-415C-B630-1A1F05A235B4}"/>
    <cellStyle name="40% - Accent5 2 2 2 2 2" xfId="26829" xr:uid="{E6FC5B1B-711F-4A72-8D2B-62806353F2A9}"/>
    <cellStyle name="40% - Accent5 2 2 2 2 3" xfId="26830" xr:uid="{68EA02B2-17D5-4592-A84F-7DB8BD60E2BB}"/>
    <cellStyle name="40% - Accent5 2 2 2 2 3 2" xfId="26831" xr:uid="{8F12AE8F-3C14-4476-A958-B1B1918A77EF}"/>
    <cellStyle name="40% - Accent5 2 2 2 2 3 2 2" xfId="26832" xr:uid="{4562D370-6EEE-4CE9-9482-72B35BDE1604}"/>
    <cellStyle name="40% - Accent5 2 2 2 2 3 2 2 2" xfId="26833" xr:uid="{64C2F8C8-B764-4C9D-90F8-A6A3571DD135}"/>
    <cellStyle name="40% - Accent5 2 2 2 2 3 2 3" xfId="26834" xr:uid="{C0032CC7-E66F-43B9-9F1C-C967F61AC6CA}"/>
    <cellStyle name="40% - Accent5 2 2 2 2 3 3" xfId="26835" xr:uid="{D2D9DE95-8599-4A00-B26F-983298009482}"/>
    <cellStyle name="40% - Accent5 2 2 2 2 3 3 2" xfId="26836" xr:uid="{FFA832A0-F42A-4BBF-9AA0-6B54F0CF1044}"/>
    <cellStyle name="40% - Accent5 2 2 2 2 3 4" xfId="26837" xr:uid="{1549B76E-5FB2-48BC-8A7A-740A561CA139}"/>
    <cellStyle name="40% - Accent5 2 2 2 2 4" xfId="26838" xr:uid="{97426BE6-D039-466A-AE6A-EC1F7A28C184}"/>
    <cellStyle name="40% - Accent5 2 2 2 2 4 2" xfId="26839" xr:uid="{B538E415-4E1C-4543-B930-D8041DDE870F}"/>
    <cellStyle name="40% - Accent5 2 2 2 2 4 2 2" xfId="26840" xr:uid="{22F8A51C-CFBA-475B-82F8-5CDF60C349D8}"/>
    <cellStyle name="40% - Accent5 2 2 2 2 4 3" xfId="26841" xr:uid="{37CDEE28-DC04-430D-8272-DCFDDF7A445C}"/>
    <cellStyle name="40% - Accent5 2 2 2 2 5" xfId="26842" xr:uid="{A3EAC3BD-BB5A-4DD2-8830-D47666D8E463}"/>
    <cellStyle name="40% - Accent5 2 2 2 2 5 2" xfId="26843" xr:uid="{59D324B2-C4DD-4B16-9931-61389C35AC91}"/>
    <cellStyle name="40% - Accent5 2 2 2 2 6" xfId="26844" xr:uid="{2A232007-C266-4773-BA68-97D387E42344}"/>
    <cellStyle name="40% - Accent5 2 2 2 3" xfId="26845" xr:uid="{31FF15E6-67E7-408A-AD6B-59D143ADB080}"/>
    <cellStyle name="40% - Accent5 2 2 2 3 2" xfId="26846" xr:uid="{27B68F0B-5D40-44C2-898D-F7337EF9E3E7}"/>
    <cellStyle name="40% - Accent5 2 2 2 3 2 2" xfId="26847" xr:uid="{C229CB02-4182-494A-B31F-8808DE69B5AF}"/>
    <cellStyle name="40% - Accent5 2 2 2 3 2 2 2" xfId="26848" xr:uid="{03CC7FEF-F0EB-44AB-B024-11E13D8EFB72}"/>
    <cellStyle name="40% - Accent5 2 2 2 3 2 2 2 2" xfId="26849" xr:uid="{4851CB0D-A26B-4B52-B230-18981CF9F18A}"/>
    <cellStyle name="40% - Accent5 2 2 2 3 2 2 3" xfId="26850" xr:uid="{1B1218FA-8C45-4AE4-B3E4-2423A5A7BFAB}"/>
    <cellStyle name="40% - Accent5 2 2 2 3 2 3" xfId="26851" xr:uid="{781D1FC2-6FC4-4BB4-86EF-6A60B5142DCD}"/>
    <cellStyle name="40% - Accent5 2 2 2 3 2 3 2" xfId="26852" xr:uid="{3C6D1D34-203F-41CF-ABC5-0AC604364ED9}"/>
    <cellStyle name="40% - Accent5 2 2 2 3 2 4" xfId="26853" xr:uid="{4F7673CB-722F-421D-8543-313B51B3B6C7}"/>
    <cellStyle name="40% - Accent5 2 2 2 3 3" xfId="26854" xr:uid="{0A28E0A8-4375-4805-97A4-5A4FB101EF44}"/>
    <cellStyle name="40% - Accent5 2 2 2 3 3 2" xfId="26855" xr:uid="{245B9DC6-2B8A-49F4-9068-498E2AED9C02}"/>
    <cellStyle name="40% - Accent5 2 2 2 3 3 2 2" xfId="26856" xr:uid="{771FEFFD-8C45-4871-B64A-FB1C64F6E46C}"/>
    <cellStyle name="40% - Accent5 2 2 2 3 3 3" xfId="26857" xr:uid="{55F849EB-E517-4104-BEAB-A71F774BB09B}"/>
    <cellStyle name="40% - Accent5 2 2 2 3 4" xfId="26858" xr:uid="{6329F984-BED3-4085-9083-B23B14FCBE27}"/>
    <cellStyle name="40% - Accent5 2 2 2 3 4 2" xfId="26859" xr:uid="{CB9B8BA9-7A12-4E4F-B2AB-ED67DA02E293}"/>
    <cellStyle name="40% - Accent5 2 2 2 3 5" xfId="26860" xr:uid="{BECAE4F2-0500-45A2-8CEF-451D6AA2558F}"/>
    <cellStyle name="40% - Accent5 2 2 2 4" xfId="26861" xr:uid="{686B120F-CF4A-4298-B121-D711A284D472}"/>
    <cellStyle name="40% - Accent5 2 2 2 4 2" xfId="26862" xr:uid="{812823FF-94C5-48B1-9BA3-01664B452FC2}"/>
    <cellStyle name="40% - Accent5 2 2 2 4 2 2" xfId="26863" xr:uid="{F01226D6-2242-4495-BD17-C6D582054CFF}"/>
    <cellStyle name="40% - Accent5 2 2 2 4 2 2 2" xfId="26864" xr:uid="{1DD18E0A-E06B-42A2-881D-6786A093C00D}"/>
    <cellStyle name="40% - Accent5 2 2 2 4 2 2 2 2" xfId="26865" xr:uid="{97E51A15-B845-4339-9388-51F6EAB4C24F}"/>
    <cellStyle name="40% - Accent5 2 2 2 4 2 2 3" xfId="26866" xr:uid="{22E5A81E-B8D3-4E8F-BEB9-71239471AAD5}"/>
    <cellStyle name="40% - Accent5 2 2 2 4 2 3" xfId="26867" xr:uid="{1AC61727-A738-4CF9-8839-E133434DDE83}"/>
    <cellStyle name="40% - Accent5 2 2 2 4 2 3 2" xfId="26868" xr:uid="{501EC845-CAB0-44CF-B7B3-778AC72C05A8}"/>
    <cellStyle name="40% - Accent5 2 2 2 4 2 4" xfId="26869" xr:uid="{F37F4F48-EB95-41A9-94BD-A9C0085124B3}"/>
    <cellStyle name="40% - Accent5 2 2 2 4 3" xfId="26870" xr:uid="{894DE5C9-2F3C-40E6-8B36-24686DE4C40C}"/>
    <cellStyle name="40% - Accent5 2 2 2 4 3 2" xfId="26871" xr:uid="{1549B8DD-C3F0-4C36-8264-6CADD2909719}"/>
    <cellStyle name="40% - Accent5 2 2 2 4 3 2 2" xfId="26872" xr:uid="{4B2E4245-29A9-4483-9112-6BD4A7A30DFD}"/>
    <cellStyle name="40% - Accent5 2 2 2 4 3 3" xfId="26873" xr:uid="{80074011-E1D7-45F0-B4F2-BE6DCFB6C7C9}"/>
    <cellStyle name="40% - Accent5 2 2 2 4 4" xfId="26874" xr:uid="{D9201E71-4AA1-42F2-9BB4-327BC3CFF3C5}"/>
    <cellStyle name="40% - Accent5 2 2 2 4 4 2" xfId="26875" xr:uid="{897E9233-3DF2-4220-AAD4-76E71ADD1861}"/>
    <cellStyle name="40% - Accent5 2 2 2 4 5" xfId="26876" xr:uid="{54B6400C-F273-4048-B927-8DF70FCFE3D0}"/>
    <cellStyle name="40% - Accent5 2 2 2_Sheet1" xfId="26877" xr:uid="{3B614D9B-ACAE-437F-9C09-F4DE134BD187}"/>
    <cellStyle name="40% - Accent5 2 2 3" xfId="26878" xr:uid="{1AD619C3-27DE-4DEC-996B-1A4B8842FDA6}"/>
    <cellStyle name="40% - Accent5 2 2 3 2" xfId="26879" xr:uid="{EFAC7745-7A3E-4854-B1D0-FC96B1E5DE87}"/>
    <cellStyle name="40% - Accent5 2 2 3 2 2" xfId="26880" xr:uid="{FA97B0CA-B4F1-4562-B026-56D334184567}"/>
    <cellStyle name="40% - Accent5 2 2 3 2 2 2" xfId="26881" xr:uid="{E4463CFA-86F9-45A5-A469-E05CB62F0C26}"/>
    <cellStyle name="40% - Accent5 2 2 3 2 2 2 2" xfId="26882" xr:uid="{0BDA0811-AD52-4AAF-A724-7CCAF0A17376}"/>
    <cellStyle name="40% - Accent5 2 2 3 2 2 3" xfId="26883" xr:uid="{0F46C993-646F-4051-AADB-2F15D5367E20}"/>
    <cellStyle name="40% - Accent5 2 2 3 2 3" xfId="26884" xr:uid="{67B0A6E2-7090-4FE6-B4EF-1D0F13784F46}"/>
    <cellStyle name="40% - Accent5 2 2 3 2 3 2" xfId="26885" xr:uid="{C660266C-870C-40DB-8A1A-99B60521B446}"/>
    <cellStyle name="40% - Accent5 2 2 3 2 4" xfId="26886" xr:uid="{003C28B7-50FA-4224-9965-CEEBFBF7BEAD}"/>
    <cellStyle name="40% - Accent5 2 2 3 3" xfId="26887" xr:uid="{0461A2DC-E06F-4720-B3A3-D0E19BC705F9}"/>
    <cellStyle name="40% - Accent5 2 2 3 3 2" xfId="26888" xr:uid="{08F0D929-440A-46ED-9AF3-B26022E617EB}"/>
    <cellStyle name="40% - Accent5 2 2 3 3 2 2" xfId="26889" xr:uid="{AA25F6AB-595E-4485-9AFB-8DFB26972794}"/>
    <cellStyle name="40% - Accent5 2 2 3 3 3" xfId="26890" xr:uid="{CDAE7BFF-A292-44F8-8D75-30496708BE9B}"/>
    <cellStyle name="40% - Accent5 2 2 3 4" xfId="26891" xr:uid="{F8E89269-9B04-48A6-9FF9-9B1E21FC4614}"/>
    <cellStyle name="40% - Accent5 2 2 3 4 2" xfId="26892" xr:uid="{ABC45F00-E7F3-4988-AEC9-C2DF6BC0A665}"/>
    <cellStyle name="40% - Accent5 2 2 3 5" xfId="26893" xr:uid="{9DE19389-A425-428A-9D7B-72F115C5C1FA}"/>
    <cellStyle name="40% - Accent5 2 2 4" xfId="26894" xr:uid="{E57612F3-0022-474E-BDA6-B16A5D33ABE0}"/>
    <cellStyle name="40% - Accent5 2 2 4 2" xfId="26895" xr:uid="{78C2D960-AAF1-4C13-8823-9AB8BD938796}"/>
    <cellStyle name="40% - Accent5 2 2 4 2 2" xfId="26896" xr:uid="{D92AE225-2D7A-4859-A4FD-F3165CC7A5DC}"/>
    <cellStyle name="40% - Accent5 2 2 4 2 2 2" xfId="26897" xr:uid="{CADBB4CF-031B-4878-8935-FDF7D1C7E455}"/>
    <cellStyle name="40% - Accent5 2 2 4 2 3" xfId="26898" xr:uid="{06F18425-A428-483F-8DAB-31B3608A6346}"/>
    <cellStyle name="40% - Accent5 2 2 4 3" xfId="26899" xr:uid="{956A071D-2DB9-49C4-AE72-E25175F8463F}"/>
    <cellStyle name="40% - Accent5 2 2 4 3 2" xfId="26900" xr:uid="{9FF9EC24-E84E-48BF-BE98-9C2FD2BCF52F}"/>
    <cellStyle name="40% - Accent5 2 2 4 4" xfId="26901" xr:uid="{CB47E60E-9532-43CD-AD94-5555D76D434D}"/>
    <cellStyle name="40% - Accent5 2 2 5" xfId="26902" xr:uid="{B28EC607-0022-42D7-A9B1-B693656FC37C}"/>
    <cellStyle name="40% - Accent5 2 2 5 2" xfId="26903" xr:uid="{E8138141-36E1-4877-B2FA-BD814C22521A}"/>
    <cellStyle name="40% - Accent5 2 2 5 2 2" xfId="26904" xr:uid="{C1E28D81-F9F7-44A1-B06F-E1D1CB9EB4F0}"/>
    <cellStyle name="40% - Accent5 2 2 5 3" xfId="26905" xr:uid="{94074F23-8A94-487A-91BA-27E071EE2ABB}"/>
    <cellStyle name="40% - Accent5 2 2 6" xfId="26906" xr:uid="{B5C64C06-2183-41AD-85A5-C9B413B07A10}"/>
    <cellStyle name="40% - Accent5 2 2 6 2" xfId="26907" xr:uid="{1D1722A3-EC2D-4E17-906A-9A947DB9A09E}"/>
    <cellStyle name="40% - Accent5 2 2 7" xfId="26908" xr:uid="{DA3BA3B0-BDA2-4E44-8E86-405933ACF758}"/>
    <cellStyle name="40% - Accent5 2 2_Asset Register (new)" xfId="26909" xr:uid="{5789D4FA-DC12-4A9B-81E6-DF1AA69476D4}"/>
    <cellStyle name="40% - Accent5 2 3" xfId="26910" xr:uid="{CE85C3DC-51AD-47C3-B04C-F8AACBE1480C}"/>
    <cellStyle name="40% - Accent5 2 3 2" xfId="26911" xr:uid="{DE645661-2A93-4490-96CD-5198FBA61246}"/>
    <cellStyle name="40% - Accent5 2 3 2 2" xfId="26912" xr:uid="{D1EDED42-CE52-4D7C-8D48-E50D25A04525}"/>
    <cellStyle name="40% - Accent5 2 3 2 2 2" xfId="26913" xr:uid="{348510DB-0F3B-4B9B-BB74-EED590EC3EA8}"/>
    <cellStyle name="40% - Accent5 2 3 2 2 2 2" xfId="26914" xr:uid="{970C6E62-AA50-4B19-9D9D-C827B4289FD7}"/>
    <cellStyle name="40% - Accent5 2 3 2 2 3" xfId="26915" xr:uid="{22C40D8A-9D3E-48CA-A06D-942104CDD037}"/>
    <cellStyle name="40% - Accent5 2 3 2 3" xfId="26916" xr:uid="{6335D085-A3B5-4A55-9BBA-C7A156826780}"/>
    <cellStyle name="40% - Accent5 2 3 2 3 2" xfId="26917" xr:uid="{C598AE70-1549-448D-9A14-B507584A0773}"/>
    <cellStyle name="40% - Accent5 2 3 2 3 2 2" xfId="26918" xr:uid="{673CC920-A380-478A-8D0E-56B20B6B8286}"/>
    <cellStyle name="40% - Accent5 2 3 2 3 2 2 2" xfId="26919" xr:uid="{4A4F77E0-588E-47C7-AD38-13199B83638F}"/>
    <cellStyle name="40% - Accent5 2 3 2 3 2 3" xfId="26920" xr:uid="{71F5D036-BA57-4A9F-BF5F-0B1F34C42EFA}"/>
    <cellStyle name="40% - Accent5 2 3 2 3 3" xfId="26921" xr:uid="{DC93205E-CB42-4522-86C0-16CE5D9AB5E5}"/>
    <cellStyle name="40% - Accent5 2 3 2 3 3 2" xfId="26922" xr:uid="{6141FC7D-2F6E-4704-850A-262891AC126F}"/>
    <cellStyle name="40% - Accent5 2 3 2 3 4" xfId="26923" xr:uid="{D4319EA6-9085-46B1-8408-71889FC31140}"/>
    <cellStyle name="40% - Accent5 2 3 2 4" xfId="26924" xr:uid="{DEB233BB-D1D4-46F5-A303-085595402A3B}"/>
    <cellStyle name="40% - Accent5 2 3 2 4 2" xfId="26925" xr:uid="{7E2FFEC3-948D-4AD0-9B0D-72BB503AB646}"/>
    <cellStyle name="40% - Accent5 2 3 2 4 2 2" xfId="26926" xr:uid="{27511147-64E5-4E2A-A79E-A35837B2D35C}"/>
    <cellStyle name="40% - Accent5 2 3 2 4 3" xfId="26927" xr:uid="{E3F0327B-B073-4096-B515-B59ED7B912FD}"/>
    <cellStyle name="40% - Accent5 2 3 2 5" xfId="26928" xr:uid="{8460B385-915F-4E67-9AB2-13E451117246}"/>
    <cellStyle name="40% - Accent5 2 3 2 5 2" xfId="26929" xr:uid="{8F1726C8-E7A6-415A-8B28-9F058B3651C4}"/>
    <cellStyle name="40% - Accent5 2 3 2 6" xfId="26930" xr:uid="{4D9DE10A-D130-4571-92B0-4A0EC7356B03}"/>
    <cellStyle name="40% - Accent5 2 3 2 6 2" xfId="26931" xr:uid="{0F4DAC9C-2FB4-46EB-A6DA-38A32E42926F}"/>
    <cellStyle name="40% - Accent5 2 3 2 7" xfId="26932" xr:uid="{D4252CCB-91A0-4FFC-89F2-D8E38A3E305D}"/>
    <cellStyle name="40% - Accent5 2 3 2 8" xfId="26933" xr:uid="{B352F0B2-67E0-4761-A5A7-50DCD7DD2E8C}"/>
    <cellStyle name="40% - Accent5 2 3 3" xfId="26934" xr:uid="{32E8EFCA-912B-49BC-B6EB-92B1ABD61704}"/>
    <cellStyle name="40% - Accent5 2 3 3 2" xfId="26935" xr:uid="{9C65E32A-9A1A-4BAE-A622-A64BB4DA3D70}"/>
    <cellStyle name="40% - Accent5 2 3 3 2 2" xfId="26936" xr:uid="{6F323979-A787-468A-9A59-8E1ECCA7DED7}"/>
    <cellStyle name="40% - Accent5 2 3 3 2 2 2" xfId="26937" xr:uid="{ED6D5B42-7737-4D11-9728-016ABE08BFCE}"/>
    <cellStyle name="40% - Accent5 2 3 3 2 2 2 2" xfId="26938" xr:uid="{E086C07C-6A85-44AA-9039-6B328321CD81}"/>
    <cellStyle name="40% - Accent5 2 3 3 2 2 3" xfId="26939" xr:uid="{BA0B2B52-0219-4360-84E5-B2926618BFF9}"/>
    <cellStyle name="40% - Accent5 2 3 3 2 3" xfId="26940" xr:uid="{2380531A-8508-4EEA-BDDB-D7B827574908}"/>
    <cellStyle name="40% - Accent5 2 3 3 2 3 2" xfId="26941" xr:uid="{155A3BB9-FB3A-4359-87D6-2270D5473F4B}"/>
    <cellStyle name="40% - Accent5 2 3 3 2 4" xfId="26942" xr:uid="{47E46580-5039-4883-9CA5-3D1B0E753CCC}"/>
    <cellStyle name="40% - Accent5 2 3 3 3" xfId="26943" xr:uid="{D948A658-EB12-48CE-9680-8255BDC8D667}"/>
    <cellStyle name="40% - Accent5 2 3 3 3 2" xfId="26944" xr:uid="{C92EF204-A799-4FA8-B9AE-A4AAB76C5279}"/>
    <cellStyle name="40% - Accent5 2 3 3 3 2 2" xfId="26945" xr:uid="{BA8B5459-AA85-439A-A551-2613492D9C31}"/>
    <cellStyle name="40% - Accent5 2 3 3 3 3" xfId="26946" xr:uid="{787DA697-9A9C-47FE-A1D7-6C5216E6B576}"/>
    <cellStyle name="40% - Accent5 2 3 3 4" xfId="26947" xr:uid="{FD8E3AEC-CC03-475B-A8D6-65F6583F6D66}"/>
    <cellStyle name="40% - Accent5 2 3 3 4 2" xfId="26948" xr:uid="{18DA8714-FEDA-49DF-A37D-070B6413190C}"/>
    <cellStyle name="40% - Accent5 2 3 3 5" xfId="26949" xr:uid="{E152704A-936B-4715-8A96-76449EE1475A}"/>
    <cellStyle name="40% - Accent5 2 3 3 5 2" xfId="26950" xr:uid="{9D66AE6D-1E72-48FF-B25C-08F875504A47}"/>
    <cellStyle name="40% - Accent5 2 3 3 6" xfId="26951" xr:uid="{A3B8DAEF-DEE5-4A4F-B314-3A9B8A186FE8}"/>
    <cellStyle name="40% - Accent5 2 3 3 7" xfId="26952" xr:uid="{0535840B-E465-46B3-B1FD-08951673C53F}"/>
    <cellStyle name="40% - Accent5 2 3 4" xfId="26953" xr:uid="{2EB07A28-0A3F-41DB-8C48-569516B51BFA}"/>
    <cellStyle name="40% - Accent5 2 3 4 2" xfId="26954" xr:uid="{820C6DFB-1E8C-4922-88DF-21B8E04A029C}"/>
    <cellStyle name="40% - Accent5 2 3 4 2 2" xfId="26955" xr:uid="{D725B8E7-FC62-455F-87B2-0B31A934F4CF}"/>
    <cellStyle name="40% - Accent5 2 3 4 2 2 2" xfId="26956" xr:uid="{0CADD4F1-7F09-4107-86C0-6C9570AC6E02}"/>
    <cellStyle name="40% - Accent5 2 3 4 2 2 2 2" xfId="26957" xr:uid="{DAB0F3BB-9463-4B1C-93EC-17725C55CC19}"/>
    <cellStyle name="40% - Accent5 2 3 4 2 2 3" xfId="26958" xr:uid="{10BBEDF3-16FF-4CF0-966E-7D54509253CE}"/>
    <cellStyle name="40% - Accent5 2 3 4 2 3" xfId="26959" xr:uid="{B196F735-0ADC-47A5-B083-2F3B6455E9F6}"/>
    <cellStyle name="40% - Accent5 2 3 4 2 3 2" xfId="26960" xr:uid="{24DE2589-FBA5-4B32-8802-058D31D18181}"/>
    <cellStyle name="40% - Accent5 2 3 4 2 4" xfId="26961" xr:uid="{50D66623-1C6D-42A2-8671-B57B16DD1DB9}"/>
    <cellStyle name="40% - Accent5 2 3 4 3" xfId="26962" xr:uid="{571B420F-9432-4D94-83FE-BBFBB0712AC6}"/>
    <cellStyle name="40% - Accent5 2 3 4 3 2" xfId="26963" xr:uid="{DE843A1D-F0ED-439E-AC3E-B01B917E92FD}"/>
    <cellStyle name="40% - Accent5 2 3 4 3 2 2" xfId="26964" xr:uid="{4B909F68-F72B-409D-987D-D94DA38F3720}"/>
    <cellStyle name="40% - Accent5 2 3 4 3 3" xfId="26965" xr:uid="{A4357A52-927C-47CC-9CFA-A235967A7E81}"/>
    <cellStyle name="40% - Accent5 2 3 4 4" xfId="26966" xr:uid="{99BE70A6-7993-41D2-9808-8AB1724B9899}"/>
    <cellStyle name="40% - Accent5 2 3 4 4 2" xfId="26967" xr:uid="{837DB5CA-E8EC-45F5-9D76-DF4ADE49A77B}"/>
    <cellStyle name="40% - Accent5 2 3 4 5" xfId="26968" xr:uid="{1934BF69-7D02-44ED-9A5F-97C289C02A7E}"/>
    <cellStyle name="40% - Accent5 2 3 5" xfId="26969" xr:uid="{051D386A-E9EF-4037-99DD-72FA0E2851D0}"/>
    <cellStyle name="40% - Accent5 2 3 5 2" xfId="26970" xr:uid="{3B8B9ECE-BEBF-467E-9DC8-A9D960A77F3C}"/>
    <cellStyle name="40% - Accent5 2 3 6" xfId="26971" xr:uid="{56829BAB-CAD4-40CE-BD34-D1831ECDA5F9}"/>
    <cellStyle name="40% - Accent5 2 3_Sheet1" xfId="26972" xr:uid="{446E9F79-CA77-4C31-B0A7-31BE7E68E7FD}"/>
    <cellStyle name="40% - Accent5 2 4" xfId="26973" xr:uid="{A5163721-C17C-474F-B6E1-E450923BD9DC}"/>
    <cellStyle name="40% - Accent5 2 4 2" xfId="26974" xr:uid="{643C724E-C240-4DC7-8182-A2C13818FA39}"/>
    <cellStyle name="40% - Accent5 2 4 2 2" xfId="26975" xr:uid="{7042D6A9-40ED-412F-B43E-023A938F6092}"/>
    <cellStyle name="40% - Accent5 2 4 2 2 2" xfId="26976" xr:uid="{058357E7-AD34-4123-90BC-FCCE7F9BAFD8}"/>
    <cellStyle name="40% - Accent5 2 4 2 2 3" xfId="26977" xr:uid="{3DEC6B68-0DB4-480F-B693-57E3BA55A770}"/>
    <cellStyle name="40% - Accent5 2 4 2 3" xfId="26978" xr:uid="{F982448C-FDF3-487B-ABAC-72A0ADAF6B65}"/>
    <cellStyle name="40% - Accent5 2 4 2 4" xfId="26979" xr:uid="{DC66CB55-6CF6-48F2-A457-7EADA988763B}"/>
    <cellStyle name="40% - Accent5 2 4 3" xfId="26980" xr:uid="{C033EC8F-FD2A-486D-AC20-3D94FDB807C3}"/>
    <cellStyle name="40% - Accent5 2 4 3 2" xfId="26981" xr:uid="{4A9695F9-0EA8-4F99-AB01-041E3992F86C}"/>
    <cellStyle name="40% - Accent5 2 4 3 3" xfId="26982" xr:uid="{53D96498-2243-45BA-B081-BC2E72CE9462}"/>
    <cellStyle name="40% - Accent5 2 4 4" xfId="26983" xr:uid="{AADE5052-2487-437A-9A7F-D8771FF9F1DA}"/>
    <cellStyle name="40% - Accent5 2 4 4 2" xfId="26984" xr:uid="{B28F0F35-C802-4DB1-AC28-AB974009188D}"/>
    <cellStyle name="40% - Accent5 2 4 5" xfId="26985" xr:uid="{C7143F63-1235-4D23-9CAE-67F55E46C1D4}"/>
    <cellStyle name="40% - Accent5 2 5" xfId="26986" xr:uid="{1FF68DAE-577F-4E45-86C6-C05178783D05}"/>
    <cellStyle name="40% - Accent5 2 5 2" xfId="26987" xr:uid="{4A8A9F40-8ABE-4C0E-A823-0300085F24C1}"/>
    <cellStyle name="40% - Accent5 2 6" xfId="26988" xr:uid="{EC7BFF3E-5A3C-4A36-8B36-DD92072B8103}"/>
    <cellStyle name="40% - Accent5 2 7" xfId="26989" xr:uid="{15D2DE41-54E5-4AF7-8224-20BABEFA43C3}"/>
    <cellStyle name="40% - Accent5 2 8" xfId="26990" xr:uid="{DD0B8074-CF28-4E06-ADC1-742A266C1B0E}"/>
    <cellStyle name="40% - Accent5 2 9" xfId="26991" xr:uid="{690727FE-0A8F-4E7E-B9F8-77E1A2FFF82F}"/>
    <cellStyle name="40% - Accent5 2 9 2" xfId="26992" xr:uid="{0750A38E-EAE4-4A2E-9D70-8094F31EC997}"/>
    <cellStyle name="40% - Accent5 2 9 2 2" xfId="26993" xr:uid="{A59588FC-75BD-4B43-8E75-72D4D6FC5CAB}"/>
    <cellStyle name="40% - Accent5 2 9 2 2 2" xfId="26994" xr:uid="{C79A8F38-AE99-4A31-99C1-D8CEACBA47B0}"/>
    <cellStyle name="40% - Accent5 2 9 2 2 2 2" xfId="26995" xr:uid="{6FF580F7-28A5-4B0C-AF08-428280DDA6D7}"/>
    <cellStyle name="40% - Accent5 2 9 2 2 3" xfId="26996" xr:uid="{BFD96082-FEB7-475B-8B58-C5C252D1AE83}"/>
    <cellStyle name="40% - Accent5 2 9 2 3" xfId="26997" xr:uid="{93BE53E3-0334-48A4-8FAD-4363995F1D51}"/>
    <cellStyle name="40% - Accent5 2 9 2 3 2" xfId="26998" xr:uid="{3091C071-3A42-44C2-85A3-65D4608C8B07}"/>
    <cellStyle name="40% - Accent5 2 9 2 4" xfId="26999" xr:uid="{CEA0ECE4-546A-4C75-924C-DA7711CB157C}"/>
    <cellStyle name="40% - Accent5 2 9 3" xfId="27000" xr:uid="{5EBE8E3E-7EEE-4E65-ADA1-E584C57C7237}"/>
    <cellStyle name="40% - Accent5 2 9 3 2" xfId="27001" xr:uid="{C676AAB4-1FC6-47C4-AD24-6612621076E3}"/>
    <cellStyle name="40% - Accent5 2 9 3 2 2" xfId="27002" xr:uid="{B10DB87B-E21F-45D5-9B2E-D165F5206160}"/>
    <cellStyle name="40% - Accent5 2 9 3 3" xfId="27003" xr:uid="{E7714F48-0FED-481B-BB0E-10C44DD9C0EE}"/>
    <cellStyle name="40% - Accent5 2 9 4" xfId="27004" xr:uid="{B2C8192E-8EBC-4225-974A-32CF09133D19}"/>
    <cellStyle name="40% - Accent5 2 9 4 2" xfId="27005" xr:uid="{2DD52FB4-461B-4E96-BBEE-DE2C5AC638F4}"/>
    <cellStyle name="40% - Accent5 2 9 5" xfId="27006" xr:uid="{6AE5FF1A-972C-4565-9A65-E0D30CE006CC}"/>
    <cellStyle name="40% - Accent5 2_Asset Register (new)" xfId="27007" xr:uid="{7C1C0BD0-DE3E-4C32-AE8B-ACFD4080104F}"/>
    <cellStyle name="40% - Accent5 3" xfId="27008" xr:uid="{E51A4C57-2934-40C0-8C01-1FBEF89D6017}"/>
    <cellStyle name="40% - Accent5 3 10" xfId="27009" xr:uid="{8C324D4C-62CD-4798-ACD2-02230CC4DE0D}"/>
    <cellStyle name="40% - Accent5 3 10 2" xfId="27010" xr:uid="{38C047D6-33AF-46F4-A97C-CA1C565A08A6}"/>
    <cellStyle name="40% - Accent5 3 10 2 2" xfId="27011" xr:uid="{6A207768-5E1B-46E1-B392-2D6F46B195AA}"/>
    <cellStyle name="40% - Accent5 3 10 2 2 2" xfId="27012" xr:uid="{1C157AC6-CB3A-4256-9DEF-95545EEEF64E}"/>
    <cellStyle name="40% - Accent5 3 10 2 2 2 2" xfId="27013" xr:uid="{6F545FDF-3115-40B7-A74A-C2BB4C0CD505}"/>
    <cellStyle name="40% - Accent5 3 10 2 2 3" xfId="27014" xr:uid="{BD277909-3B22-45EA-BA8F-2A191A7FCDD2}"/>
    <cellStyle name="40% - Accent5 3 10 2 3" xfId="27015" xr:uid="{40A58939-4988-4B8B-BAE5-411DCE99C3B5}"/>
    <cellStyle name="40% - Accent5 3 10 2 3 2" xfId="27016" xr:uid="{9310F1A5-400E-4784-92C4-E5137ACBDE17}"/>
    <cellStyle name="40% - Accent5 3 10 2 4" xfId="27017" xr:uid="{42BF5FFD-FCB5-4E40-BF38-93947CFF845E}"/>
    <cellStyle name="40% - Accent5 3 10 3" xfId="27018" xr:uid="{8F6F9729-0FC7-44E5-BFE5-547FAC8831E8}"/>
    <cellStyle name="40% - Accent5 3 10 3 2" xfId="27019" xr:uid="{36A50440-EA8C-4854-946E-EB46AC3A11F2}"/>
    <cellStyle name="40% - Accent5 3 10 3 2 2" xfId="27020" xr:uid="{A87E5BF9-0A9F-4DC2-91A1-0A34117C906F}"/>
    <cellStyle name="40% - Accent5 3 10 3 3" xfId="27021" xr:uid="{99282D86-60F4-4488-BDF5-B5CC38FEE536}"/>
    <cellStyle name="40% - Accent5 3 10 4" xfId="27022" xr:uid="{11F8FE10-33F5-4398-9175-36858C240A73}"/>
    <cellStyle name="40% - Accent5 3 10 4 2" xfId="27023" xr:uid="{755A9EC5-F392-4CCE-8EA3-77E90995B00F}"/>
    <cellStyle name="40% - Accent5 3 10 5" xfId="27024" xr:uid="{21223E61-549D-4C78-AE42-1A6DC247DFB9}"/>
    <cellStyle name="40% - Accent5 3 11" xfId="27025" xr:uid="{01B243D2-4585-4A39-A40E-328D0D5CE7AA}"/>
    <cellStyle name="40% - Accent5 3 11 2" xfId="27026" xr:uid="{2449EEB0-4512-449E-B58D-AC8046FF372E}"/>
    <cellStyle name="40% - Accent5 3 11 2 2" xfId="27027" xr:uid="{1019E5EF-C034-40EB-B507-D6375FCEA9E6}"/>
    <cellStyle name="40% - Accent5 3 11 2 2 2" xfId="27028" xr:uid="{4800B5E4-25CE-4360-AF8C-792A815B78EB}"/>
    <cellStyle name="40% - Accent5 3 11 2 2 2 2" xfId="27029" xr:uid="{3A136B8C-182D-458B-B13D-9BA025685417}"/>
    <cellStyle name="40% - Accent5 3 11 2 2 3" xfId="27030" xr:uid="{2D87D0A5-EFD3-4D99-AC33-664E7BC93494}"/>
    <cellStyle name="40% - Accent5 3 11 2 3" xfId="27031" xr:uid="{86B8054E-B065-40B4-B8F6-16A339A40AA1}"/>
    <cellStyle name="40% - Accent5 3 11 2 3 2" xfId="27032" xr:uid="{9D96D773-F6D5-4174-B38F-5FB8707D6C2E}"/>
    <cellStyle name="40% - Accent5 3 11 2 4" xfId="27033" xr:uid="{A44E2C1C-F0CB-46DB-B787-342643C0F24C}"/>
    <cellStyle name="40% - Accent5 3 11 3" xfId="27034" xr:uid="{2591E479-52C7-414C-B399-18D04D4F9D18}"/>
    <cellStyle name="40% - Accent5 3 11 3 2" xfId="27035" xr:uid="{FAFFE080-9273-4EED-80E5-15E15CCD2DC7}"/>
    <cellStyle name="40% - Accent5 3 11 3 2 2" xfId="27036" xr:uid="{E307B833-38DC-45AE-8BCC-49F8BD9C1C3C}"/>
    <cellStyle name="40% - Accent5 3 11 3 3" xfId="27037" xr:uid="{68A8C15A-E60F-4DB4-B37C-02B66F9EEE92}"/>
    <cellStyle name="40% - Accent5 3 11 4" xfId="27038" xr:uid="{A35D83D6-6779-4886-B205-9B4AE780CA49}"/>
    <cellStyle name="40% - Accent5 3 11 4 2" xfId="27039" xr:uid="{887A239F-454E-46DE-8970-3A6F50AD1476}"/>
    <cellStyle name="40% - Accent5 3 11 5" xfId="27040" xr:uid="{2D9F95E1-2E93-4F8C-8F8C-2EDDF3016E79}"/>
    <cellStyle name="40% - Accent5 3 12" xfId="27041" xr:uid="{0FF98405-9C99-4E5A-850D-FE31E2075D4B}"/>
    <cellStyle name="40% - Accent5 3 12 2" xfId="27042" xr:uid="{F9382991-937D-422B-85AD-7C9B58F82DA6}"/>
    <cellStyle name="40% - Accent5 3 12 2 2" xfId="27043" xr:uid="{6366FAC7-5B6D-4F60-9A03-688524F2E1E3}"/>
    <cellStyle name="40% - Accent5 3 12 2 2 2" xfId="27044" xr:uid="{693A22C8-3675-4D23-95E5-3381A1AC6927}"/>
    <cellStyle name="40% - Accent5 3 12 2 2 2 2" xfId="27045" xr:uid="{E105413B-D3C6-47C3-AB5D-3CE701742370}"/>
    <cellStyle name="40% - Accent5 3 12 2 2 3" xfId="27046" xr:uid="{A4664569-EAC0-474E-A39D-63AA1750CD6B}"/>
    <cellStyle name="40% - Accent5 3 12 2 3" xfId="27047" xr:uid="{DA47A28D-03B2-4462-A845-90F39B241EB5}"/>
    <cellStyle name="40% - Accent5 3 12 2 3 2" xfId="27048" xr:uid="{E6B7DE93-3D8F-459D-80A4-670F55E11EB8}"/>
    <cellStyle name="40% - Accent5 3 12 2 4" xfId="27049" xr:uid="{F5912B86-688A-4B91-9602-E526295C3C3E}"/>
    <cellStyle name="40% - Accent5 3 12 3" xfId="27050" xr:uid="{60F154BF-C2CD-4D06-BA8C-0BEF4BF29D88}"/>
    <cellStyle name="40% - Accent5 3 12 3 2" xfId="27051" xr:uid="{20F80470-B44A-4F61-A547-759B070DD405}"/>
    <cellStyle name="40% - Accent5 3 12 3 2 2" xfId="27052" xr:uid="{28479F13-EE5F-4A3D-A3BD-2356A17FDF2F}"/>
    <cellStyle name="40% - Accent5 3 12 3 3" xfId="27053" xr:uid="{9412B3CE-EC37-4513-8796-5FD9D1F116A2}"/>
    <cellStyle name="40% - Accent5 3 12 4" xfId="27054" xr:uid="{78538E57-3CDE-44EC-9DC1-B136DE6664F6}"/>
    <cellStyle name="40% - Accent5 3 12 4 2" xfId="27055" xr:uid="{44FAF184-878E-4EFA-9C0F-39BAC2D3A99B}"/>
    <cellStyle name="40% - Accent5 3 12 5" xfId="27056" xr:uid="{F7030310-C689-4512-AD3E-F6DB5D34FF48}"/>
    <cellStyle name="40% - Accent5 3 13" xfId="27057" xr:uid="{12E125EA-AA85-400D-87A5-890EDEDC8E0C}"/>
    <cellStyle name="40% - Accent5 3 13 2" xfId="27058" xr:uid="{F6609C57-FA3B-4080-A85E-D5CF53F51FDD}"/>
    <cellStyle name="40% - Accent5 3 13 2 2" xfId="27059" xr:uid="{24943E84-FB01-4FB3-8F4B-83B2B6D0B523}"/>
    <cellStyle name="40% - Accent5 3 13 2 2 2" xfId="27060" xr:uid="{A8062CC2-2C68-438C-BB50-B34FCE9B3408}"/>
    <cellStyle name="40% - Accent5 3 13 2 2 2 2" xfId="27061" xr:uid="{2E039F28-E243-4605-A17D-AF45F5DA2629}"/>
    <cellStyle name="40% - Accent5 3 13 2 2 3" xfId="27062" xr:uid="{6F2901DC-AD7F-4EDF-A9EE-2B89C2212EF8}"/>
    <cellStyle name="40% - Accent5 3 13 2 3" xfId="27063" xr:uid="{F5FC8CD6-C816-4F46-A728-B12F0334D7EC}"/>
    <cellStyle name="40% - Accent5 3 13 2 3 2" xfId="27064" xr:uid="{2CF3AF77-C66B-44F2-A8B3-E689700EE4ED}"/>
    <cellStyle name="40% - Accent5 3 13 2 4" xfId="27065" xr:uid="{0E07D799-80DF-45A3-94F2-90B8BD795E74}"/>
    <cellStyle name="40% - Accent5 3 13 3" xfId="27066" xr:uid="{78980D0A-D111-4229-A1CA-9E4E894693DB}"/>
    <cellStyle name="40% - Accent5 3 13 3 2" xfId="27067" xr:uid="{752D713F-61E0-494E-BAF5-62C59AD9DC32}"/>
    <cellStyle name="40% - Accent5 3 13 3 2 2" xfId="27068" xr:uid="{A6BB3635-4C30-4F96-9B8C-9D6454EB669D}"/>
    <cellStyle name="40% - Accent5 3 13 3 3" xfId="27069" xr:uid="{87E50F40-6074-45E2-AFDD-549F9623D486}"/>
    <cellStyle name="40% - Accent5 3 13 4" xfId="27070" xr:uid="{79659EEC-C61C-4306-B8FC-F54D29D45218}"/>
    <cellStyle name="40% - Accent5 3 13 4 2" xfId="27071" xr:uid="{16A7CB05-8940-4CB3-A539-9B213B18147D}"/>
    <cellStyle name="40% - Accent5 3 13 5" xfId="27072" xr:uid="{7660171A-7087-4346-BBC4-BBA05C7A8F12}"/>
    <cellStyle name="40% - Accent5 3 14" xfId="27073" xr:uid="{74FB6F2B-C32B-4857-955A-00ADEE1DB9D9}"/>
    <cellStyle name="40% - Accent5 3 14 2" xfId="27074" xr:uid="{D1464B3B-F44A-47F1-8472-8DC882B8E104}"/>
    <cellStyle name="40% - Accent5 3 14 2 2" xfId="27075" xr:uid="{9726126D-A1D6-46C6-BA03-6CACE563729C}"/>
    <cellStyle name="40% - Accent5 3 14 2 2 2" xfId="27076" xr:uid="{9E8FC9BB-4F47-4F06-94C1-246DFB6AA601}"/>
    <cellStyle name="40% - Accent5 3 14 2 3" xfId="27077" xr:uid="{A08ED352-26F7-4629-9A3D-E2E93BB33CD0}"/>
    <cellStyle name="40% - Accent5 3 14 3" xfId="27078" xr:uid="{24BBFE91-A3B9-4699-85CC-D214D86E920E}"/>
    <cellStyle name="40% - Accent5 3 14 3 2" xfId="27079" xr:uid="{693F6444-0DC6-4FF2-8F90-A8F8B6A6D94C}"/>
    <cellStyle name="40% - Accent5 3 14 4" xfId="27080" xr:uid="{EA63F105-2442-4318-8F31-A373F0CFE6FF}"/>
    <cellStyle name="40% - Accent5 3 15" xfId="27081" xr:uid="{1F3355B6-B9E0-4E1D-BACF-7274FADAEACF}"/>
    <cellStyle name="40% - Accent5 3 15 2" xfId="27082" xr:uid="{92A43885-5D67-473D-AE72-26915556C2EB}"/>
    <cellStyle name="40% - Accent5 3 15 2 2" xfId="27083" xr:uid="{0614ADE9-B832-446C-ACB9-949B677FF6DB}"/>
    <cellStyle name="40% - Accent5 3 15 3" xfId="27084" xr:uid="{939F34EF-0838-44D8-8ABB-EAB74F6CF22D}"/>
    <cellStyle name="40% - Accent5 3 16" xfId="27085" xr:uid="{0C5C585F-333C-4FC9-9BD3-6A27E9329AC7}"/>
    <cellStyle name="40% - Accent5 3 16 2" xfId="27086" xr:uid="{41C88DAB-684E-4997-B5C5-C1762186F62A}"/>
    <cellStyle name="40% - Accent5 3 17" xfId="27087" xr:uid="{7C2B451C-D3B3-4280-AFD7-AD57B7F67285}"/>
    <cellStyle name="40% - Accent5 3 17 2" xfId="27088" xr:uid="{403E698B-BE48-45DD-972E-1A18A4EF0BC1}"/>
    <cellStyle name="40% - Accent5 3 18" xfId="27089" xr:uid="{E7364B3A-4721-4DF5-9480-E483345DB11B}"/>
    <cellStyle name="40% - Accent5 3 19" xfId="27090" xr:uid="{63FC6169-53B8-497F-AAA7-CB04F0FF3094}"/>
    <cellStyle name="40% - Accent5 3 2" xfId="27091" xr:uid="{D4644ED3-D5B7-48C3-9940-8312C18DBDD0}"/>
    <cellStyle name="40% - Accent5 3 2 10" xfId="27092" xr:uid="{4C90A0E7-2248-4D06-90B3-EE61CFD7D03F}"/>
    <cellStyle name="40% - Accent5 3 2 10 2" xfId="27093" xr:uid="{AD0122B1-C239-4B7E-8377-42987D392E53}"/>
    <cellStyle name="40% - Accent5 3 2 10 2 2" xfId="27094" xr:uid="{F9265CDF-C287-4DEE-BA71-9654F8EECE38}"/>
    <cellStyle name="40% - Accent5 3 2 10 2 2 2" xfId="27095" xr:uid="{96EFB317-FC3F-43CB-94B1-EB01ECC32286}"/>
    <cellStyle name="40% - Accent5 3 2 10 2 2 2 2" xfId="27096" xr:uid="{1CD2D9F2-7675-404E-AC88-11AC5114CCE7}"/>
    <cellStyle name="40% - Accent5 3 2 10 2 2 3" xfId="27097" xr:uid="{CA9EB42D-FF8A-42F1-8030-861981E1807E}"/>
    <cellStyle name="40% - Accent5 3 2 10 2 3" xfId="27098" xr:uid="{C3D88342-254F-4BC2-9380-F42348DFF3F1}"/>
    <cellStyle name="40% - Accent5 3 2 10 2 3 2" xfId="27099" xr:uid="{B29D1F46-39CA-4B46-814A-DD4007A395B5}"/>
    <cellStyle name="40% - Accent5 3 2 10 2 4" xfId="27100" xr:uid="{6F137649-2627-4E59-B0F1-54AF4687413D}"/>
    <cellStyle name="40% - Accent5 3 2 10 3" xfId="27101" xr:uid="{9DC8348A-F6CA-4BB5-A6D2-512FAEF1120A}"/>
    <cellStyle name="40% - Accent5 3 2 10 3 2" xfId="27102" xr:uid="{D124CDC6-73A0-4A0C-BF53-9B606EAC72BC}"/>
    <cellStyle name="40% - Accent5 3 2 10 3 2 2" xfId="27103" xr:uid="{51CEBCBF-4E1A-4D39-B4D8-72E5DB424B84}"/>
    <cellStyle name="40% - Accent5 3 2 10 3 3" xfId="27104" xr:uid="{78C6968E-093B-4BD9-85C6-0CA7157180D9}"/>
    <cellStyle name="40% - Accent5 3 2 10 4" xfId="27105" xr:uid="{7120DD63-8F1C-4244-BBEE-CE187EDFF9BF}"/>
    <cellStyle name="40% - Accent5 3 2 10 4 2" xfId="27106" xr:uid="{3F39542F-4CFB-4681-90C2-AD2CFCFCAD9A}"/>
    <cellStyle name="40% - Accent5 3 2 10 5" xfId="27107" xr:uid="{D77B1F0C-C21B-40C3-BD78-91C78AB5C9F2}"/>
    <cellStyle name="40% - Accent5 3 2 11" xfId="27108" xr:uid="{1064AA23-B924-40B0-AFC8-95F8C19BEBCD}"/>
    <cellStyle name="40% - Accent5 3 2 11 2" xfId="27109" xr:uid="{5CA15B5D-931A-476C-AC6E-6C782063CEBD}"/>
    <cellStyle name="40% - Accent5 3 2 11 2 2" xfId="27110" xr:uid="{4CAC4EF7-FE23-47A7-A53E-8144886C2329}"/>
    <cellStyle name="40% - Accent5 3 2 11 2 2 2" xfId="27111" xr:uid="{31E74B5A-DAAC-46B0-BD26-55330D6661F3}"/>
    <cellStyle name="40% - Accent5 3 2 11 2 2 2 2" xfId="27112" xr:uid="{7C295E4A-B334-4499-9717-2F5B8262B384}"/>
    <cellStyle name="40% - Accent5 3 2 11 2 2 3" xfId="27113" xr:uid="{6100759E-0947-434B-A9CF-132BD095EDE2}"/>
    <cellStyle name="40% - Accent5 3 2 11 2 3" xfId="27114" xr:uid="{42D1305C-8874-4150-A4B1-852419051B31}"/>
    <cellStyle name="40% - Accent5 3 2 11 2 3 2" xfId="27115" xr:uid="{64F1092D-1A43-456D-9E6A-A7A77E266AFE}"/>
    <cellStyle name="40% - Accent5 3 2 11 2 4" xfId="27116" xr:uid="{88211164-C1B5-426E-A7FF-54B1DF6FE952}"/>
    <cellStyle name="40% - Accent5 3 2 11 3" xfId="27117" xr:uid="{207E4428-677D-4BD3-9C7A-201D9FB3281C}"/>
    <cellStyle name="40% - Accent5 3 2 11 3 2" xfId="27118" xr:uid="{7347E1E5-0DC2-4210-99EC-7B622A5935EE}"/>
    <cellStyle name="40% - Accent5 3 2 11 3 2 2" xfId="27119" xr:uid="{2C833435-C662-48D7-8E66-9632F65D02B1}"/>
    <cellStyle name="40% - Accent5 3 2 11 3 3" xfId="27120" xr:uid="{52D3BD6E-C6AE-4881-B1A7-8BE1BFCA693E}"/>
    <cellStyle name="40% - Accent5 3 2 11 4" xfId="27121" xr:uid="{6AC9D418-2C1B-4109-9FD8-9E8ADABACA88}"/>
    <cellStyle name="40% - Accent5 3 2 11 4 2" xfId="27122" xr:uid="{C5970EAD-8BA9-494A-8912-1ED4260F88AB}"/>
    <cellStyle name="40% - Accent5 3 2 11 5" xfId="27123" xr:uid="{F7ACC6E8-3ABE-4528-A83E-C41C2DA4C3A0}"/>
    <cellStyle name="40% - Accent5 3 2 12" xfId="27124" xr:uid="{EA3D15AA-2E89-4F7C-ACB9-62B8D12522A5}"/>
    <cellStyle name="40% - Accent5 3 2 12 2" xfId="27125" xr:uid="{D81D250C-B1A3-4098-BEC7-576971375512}"/>
    <cellStyle name="40% - Accent5 3 2 12 2 2" xfId="27126" xr:uid="{7687D6F5-3CD3-4696-B1B6-CBDEBE3347D5}"/>
    <cellStyle name="40% - Accent5 3 2 12 2 2 2" xfId="27127" xr:uid="{CE5EF855-BC2A-49DE-8409-11D395200177}"/>
    <cellStyle name="40% - Accent5 3 2 12 2 3" xfId="27128" xr:uid="{9292BE83-5153-45FE-8E29-BAAD818A180C}"/>
    <cellStyle name="40% - Accent5 3 2 12 3" xfId="27129" xr:uid="{3D5FC8E2-85A2-488B-9565-F421A3BFA878}"/>
    <cellStyle name="40% - Accent5 3 2 12 3 2" xfId="27130" xr:uid="{E404FF5D-87DE-464A-9EC5-BF3DB2227919}"/>
    <cellStyle name="40% - Accent5 3 2 12 4" xfId="27131" xr:uid="{12EEDA77-9426-4ECB-974F-3B904D160B72}"/>
    <cellStyle name="40% - Accent5 3 2 13" xfId="27132" xr:uid="{1D5E2D91-327B-49FC-AB52-D63BFA243C11}"/>
    <cellStyle name="40% - Accent5 3 2 13 2" xfId="27133" xr:uid="{521E8088-435E-472A-9AA4-EC6F409C5D3B}"/>
    <cellStyle name="40% - Accent5 3 2 13 2 2" xfId="27134" xr:uid="{473F1C41-43D7-4B6B-A281-88B080533424}"/>
    <cellStyle name="40% - Accent5 3 2 13 3" xfId="27135" xr:uid="{D0BF6BC6-257F-4906-A01A-28644A733027}"/>
    <cellStyle name="40% - Accent5 3 2 14" xfId="27136" xr:uid="{6DC925F5-1BE5-48EB-AE09-C531587BDC32}"/>
    <cellStyle name="40% - Accent5 3 2 14 2" xfId="27137" xr:uid="{9AF50865-643B-424B-9746-3A52FEC63E04}"/>
    <cellStyle name="40% - Accent5 3 2 15" xfId="27138" xr:uid="{8B033FC8-E25A-494F-B928-264021373DC2}"/>
    <cellStyle name="40% - Accent5 3 2 15 2" xfId="27139" xr:uid="{527EC7FD-42A9-464B-98F9-5A7577504EBA}"/>
    <cellStyle name="40% - Accent5 3 2 16" xfId="27140" xr:uid="{4747E0FE-22E0-47F7-8F35-5CB88E91BE94}"/>
    <cellStyle name="40% - Accent5 3 2 17" xfId="27141" xr:uid="{C92851AF-2A0D-49AF-866B-9C41C086F6C7}"/>
    <cellStyle name="40% - Accent5 3 2 2" xfId="27142" xr:uid="{93C5075A-3985-4404-B0E0-91A13A9B95CD}"/>
    <cellStyle name="40% - Accent5 3 2 2 10" xfId="27143" xr:uid="{75A6D14F-E424-4511-942B-99458EE3CB74}"/>
    <cellStyle name="40% - Accent5 3 2 2 2" xfId="27144" xr:uid="{1CB1280B-1C15-4749-B7B0-DC333107EA96}"/>
    <cellStyle name="40% - Accent5 3 2 2 2 2" xfId="27145" xr:uid="{1B343A51-D6A3-401B-ACE9-9B2DF5D888A7}"/>
    <cellStyle name="40% - Accent5 3 2 2 2 2 2" xfId="27146" xr:uid="{BB92F4CD-9FB4-4DB9-91A3-CEAF5920BD90}"/>
    <cellStyle name="40% - Accent5 3 2 2 2 2 2 2" xfId="27147" xr:uid="{6CDA8697-02CA-474C-9C0E-F7D63AE08B37}"/>
    <cellStyle name="40% - Accent5 3 2 2 2 2 2 2 2" xfId="27148" xr:uid="{7756F78F-FB15-48EF-9C2D-FAC2B5AF0BDF}"/>
    <cellStyle name="40% - Accent5 3 2 2 2 2 2 2 2 2" xfId="27149" xr:uid="{50767920-A5BD-4100-8CF4-898D31BA5FAD}"/>
    <cellStyle name="40% - Accent5 3 2 2 2 2 2 2 3" xfId="27150" xr:uid="{848BF2A4-F26D-4BDF-B205-14F9876C5E64}"/>
    <cellStyle name="40% - Accent5 3 2 2 2 2 2 3" xfId="27151" xr:uid="{2508498F-B670-41EA-8D7F-CC1CEFAA8D97}"/>
    <cellStyle name="40% - Accent5 3 2 2 2 2 2 3 2" xfId="27152" xr:uid="{7DAACA0E-FA9A-4373-A522-5DF7883D77D1}"/>
    <cellStyle name="40% - Accent5 3 2 2 2 2 2 4" xfId="27153" xr:uid="{AB75B982-CC11-4870-9F44-4CB8792D58F4}"/>
    <cellStyle name="40% - Accent5 3 2 2 2 2 2 4 2" xfId="27154" xr:uid="{5EF9E981-694E-468C-BAAB-05D86B4169AB}"/>
    <cellStyle name="40% - Accent5 3 2 2 2 2 2 5" xfId="27155" xr:uid="{AD0ACAD2-099B-4D4A-A115-B38D12A82853}"/>
    <cellStyle name="40% - Accent5 3 2 2 2 2 2 6" xfId="27156" xr:uid="{8DAA7628-09D8-439C-ADD6-C282819212EF}"/>
    <cellStyle name="40% - Accent5 3 2 2 2 2 3" xfId="27157" xr:uid="{81765D5E-B181-4BB4-B3C7-E23EEAB56B33}"/>
    <cellStyle name="40% - Accent5 3 2 2 2 2 3 2" xfId="27158" xr:uid="{EA26874E-B3AC-4B88-A0F9-50E1EC85C3E9}"/>
    <cellStyle name="40% - Accent5 3 2 2 2 2 3 2 2" xfId="27159" xr:uid="{B671BDFF-DC71-4D74-8E79-5CF03FF40BCB}"/>
    <cellStyle name="40% - Accent5 3 2 2 2 2 3 3" xfId="27160" xr:uid="{2F7D0C75-E1A2-46B4-85A7-00B9D558680E}"/>
    <cellStyle name="40% - Accent5 3 2 2 2 2 4" xfId="27161" xr:uid="{A4D3B016-25CA-4427-A9AD-BE77EC80AB99}"/>
    <cellStyle name="40% - Accent5 3 2 2 2 2 4 2" xfId="27162" xr:uid="{C0BD9251-1219-4F44-85EB-D1A55615904D}"/>
    <cellStyle name="40% - Accent5 3 2 2 2 2 5" xfId="27163" xr:uid="{2CC08062-BF09-4165-A786-CDC8DA57BED4}"/>
    <cellStyle name="40% - Accent5 3 2 2 2 2 5 2" xfId="27164" xr:uid="{563A6128-66AB-4D34-B215-B1D45E32DB90}"/>
    <cellStyle name="40% - Accent5 3 2 2 2 2 6" xfId="27165" xr:uid="{A562F1CB-E6CF-406A-94F7-5D76F3E28959}"/>
    <cellStyle name="40% - Accent5 3 2 2 2 2 7" xfId="27166" xr:uid="{2F7D6471-2CCE-4D3B-B9F0-ABBAB4900CD1}"/>
    <cellStyle name="40% - Accent5 3 2 2 2 3" xfId="27167" xr:uid="{BC5CD3DB-9242-40BE-815D-5052527DA577}"/>
    <cellStyle name="40% - Accent5 3 2 2 2 3 2" xfId="27168" xr:uid="{D86F2A58-98A3-4494-9C6A-5EC1E5612FBE}"/>
    <cellStyle name="40% - Accent5 3 2 2 2 3 2 2" xfId="27169" xr:uid="{B57102C0-059C-4D9B-9428-50EBB6BDC232}"/>
    <cellStyle name="40% - Accent5 3 2 2 2 3 2 2 2" xfId="27170" xr:uid="{C42FB371-79D9-4827-BFDB-CAA18E79E866}"/>
    <cellStyle name="40% - Accent5 3 2 2 2 3 2 3" xfId="27171" xr:uid="{81D78A7E-7A85-4CF6-BB57-0C685F914E57}"/>
    <cellStyle name="40% - Accent5 3 2 2 2 3 3" xfId="27172" xr:uid="{0D7C3EA2-2462-41F5-95E6-F1585B9198F8}"/>
    <cellStyle name="40% - Accent5 3 2 2 2 3 3 2" xfId="27173" xr:uid="{C327BD98-99BC-4B64-8C54-F5ECDF56D73F}"/>
    <cellStyle name="40% - Accent5 3 2 2 2 3 4" xfId="27174" xr:uid="{F0E11C89-17C4-4D5C-807C-849612485C74}"/>
    <cellStyle name="40% - Accent5 3 2 2 2 3 4 2" xfId="27175" xr:uid="{8B3B1084-4538-467E-BCBE-7801AD3EF5C8}"/>
    <cellStyle name="40% - Accent5 3 2 2 2 3 5" xfId="27176" xr:uid="{BBFEBED2-7864-48A0-830F-70E267B410E4}"/>
    <cellStyle name="40% - Accent5 3 2 2 2 3 6" xfId="27177" xr:uid="{E7502AD7-5FD8-4549-8A32-11BED7FFF1B4}"/>
    <cellStyle name="40% - Accent5 3 2 2 2 4" xfId="27178" xr:uid="{9D8F34D6-F965-4FA3-B6B7-CDDAD1903C25}"/>
    <cellStyle name="40% - Accent5 3 2 2 2 4 2" xfId="27179" xr:uid="{FB6FCA52-C6CE-4016-B9D3-80E72DAA5256}"/>
    <cellStyle name="40% - Accent5 3 2 2 2 4 2 2" xfId="27180" xr:uid="{6AF20553-B5FE-42E0-BF5A-49237B364F24}"/>
    <cellStyle name="40% - Accent5 3 2 2 2 4 3" xfId="27181" xr:uid="{28120F3B-8476-4224-BD3B-A6FBE78E08FB}"/>
    <cellStyle name="40% - Accent5 3 2 2 2 5" xfId="27182" xr:uid="{B9F30874-5353-4C36-A0EC-38DBAEE5B477}"/>
    <cellStyle name="40% - Accent5 3 2 2 2 5 2" xfId="27183" xr:uid="{9E6BB744-B108-4BD4-9C0F-14B258681942}"/>
    <cellStyle name="40% - Accent5 3 2 2 2 6" xfId="27184" xr:uid="{C3A511AC-A726-4392-8CE8-09290AC6649F}"/>
    <cellStyle name="40% - Accent5 3 2 2 2 6 2" xfId="27185" xr:uid="{A76BA67D-0095-436F-93A2-9C7EABF1C347}"/>
    <cellStyle name="40% - Accent5 3 2 2 2 7" xfId="27186" xr:uid="{C6C27995-F899-48D4-9B41-EEE359513353}"/>
    <cellStyle name="40% - Accent5 3 2 2 2 8" xfId="27187" xr:uid="{26B677AC-5505-4794-AB7F-E64AEADF1285}"/>
    <cellStyle name="40% - Accent5 3 2 2 3" xfId="27188" xr:uid="{F063436F-D95B-4C16-AEDE-DECF96910A0A}"/>
    <cellStyle name="40% - Accent5 3 2 2 3 2" xfId="27189" xr:uid="{4222B4A6-7320-4E35-9E47-03E17F63D913}"/>
    <cellStyle name="40% - Accent5 3 2 2 3 2 2" xfId="27190" xr:uid="{8D901E50-3404-471F-BBDA-21ABC93BC274}"/>
    <cellStyle name="40% - Accent5 3 2 2 3 2 2 2" xfId="27191" xr:uid="{12137921-2807-4FCA-9958-E05B8CAA554A}"/>
    <cellStyle name="40% - Accent5 3 2 2 3 2 2 2 2" xfId="27192" xr:uid="{561806DC-5370-4CB9-8E47-DA469413D0E6}"/>
    <cellStyle name="40% - Accent5 3 2 2 3 2 2 3" xfId="27193" xr:uid="{F9D874B1-F2E5-4C9C-A386-7941C321A350}"/>
    <cellStyle name="40% - Accent5 3 2 2 3 2 3" xfId="27194" xr:uid="{CD0B6002-98CC-44B4-93A1-F7FDCB3D7139}"/>
    <cellStyle name="40% - Accent5 3 2 2 3 2 3 2" xfId="27195" xr:uid="{C0DD9310-74A9-4C6A-B992-C06CBAADCAEE}"/>
    <cellStyle name="40% - Accent5 3 2 2 3 2 4" xfId="27196" xr:uid="{79142C10-B540-4060-85B0-874671611D31}"/>
    <cellStyle name="40% - Accent5 3 2 2 3 2 4 2" xfId="27197" xr:uid="{607C03CA-7F2D-49AE-B8E7-2FED7EE561BA}"/>
    <cellStyle name="40% - Accent5 3 2 2 3 2 5" xfId="27198" xr:uid="{045EDDD0-812E-421A-A167-19320F441853}"/>
    <cellStyle name="40% - Accent5 3 2 2 3 2 6" xfId="27199" xr:uid="{D7A802B4-6E50-475F-9F26-7CAEC15213CE}"/>
    <cellStyle name="40% - Accent5 3 2 2 3 3" xfId="27200" xr:uid="{6CF597A8-D864-4010-B79F-842DF5E31217}"/>
    <cellStyle name="40% - Accent5 3 2 2 3 3 2" xfId="27201" xr:uid="{DE5A8B8F-32F3-4CEB-8A29-648F3BA5FDCC}"/>
    <cellStyle name="40% - Accent5 3 2 2 3 3 2 2" xfId="27202" xr:uid="{F01230C4-1F8A-422C-B7A9-A796E20E2318}"/>
    <cellStyle name="40% - Accent5 3 2 2 3 3 3" xfId="27203" xr:uid="{4CEAB895-6F5C-47BA-9E0B-973AF1805B4B}"/>
    <cellStyle name="40% - Accent5 3 2 2 3 4" xfId="27204" xr:uid="{D8AC121E-08CF-43A9-B491-7B35330EE441}"/>
    <cellStyle name="40% - Accent5 3 2 2 3 4 2" xfId="27205" xr:uid="{CE9266B4-6351-4CA2-8C74-394DFBC4B807}"/>
    <cellStyle name="40% - Accent5 3 2 2 3 5" xfId="27206" xr:uid="{D42F70AD-3827-4585-A71E-6D774E90DF61}"/>
    <cellStyle name="40% - Accent5 3 2 2 3 5 2" xfId="27207" xr:uid="{1DC8D029-B8A6-43A0-A1E0-4F90A78E737D}"/>
    <cellStyle name="40% - Accent5 3 2 2 3 6" xfId="27208" xr:uid="{C937EBAA-A0A5-4E78-A4B8-1334A3484662}"/>
    <cellStyle name="40% - Accent5 3 2 2 3 7" xfId="27209" xr:uid="{FA01FC5E-CC73-4F91-895C-9987AEF1B5C5}"/>
    <cellStyle name="40% - Accent5 3 2 2 4" xfId="27210" xr:uid="{A2CFD056-B2B1-43FD-A660-21CA80744648}"/>
    <cellStyle name="40% - Accent5 3 2 2 4 2" xfId="27211" xr:uid="{C2879B0D-6CB2-463F-A6CA-A4A3B84FB3A3}"/>
    <cellStyle name="40% - Accent5 3 2 2 4 2 2" xfId="27212" xr:uid="{E19C052B-053F-4B31-B4EB-7A6F0AB1C311}"/>
    <cellStyle name="40% - Accent5 3 2 2 4 2 2 2" xfId="27213" xr:uid="{58D44313-2483-434D-9B7D-1CA2B05CE3D1}"/>
    <cellStyle name="40% - Accent5 3 2 2 4 2 2 2 2" xfId="27214" xr:uid="{085BD0D8-B448-4AE5-8A25-EC83CE24EBA2}"/>
    <cellStyle name="40% - Accent5 3 2 2 4 2 2 3" xfId="27215" xr:uid="{8C157B8C-FB0D-46B4-801D-8C0290D0B9BD}"/>
    <cellStyle name="40% - Accent5 3 2 2 4 2 3" xfId="27216" xr:uid="{73891869-EF42-4040-8152-CE974DB73C84}"/>
    <cellStyle name="40% - Accent5 3 2 2 4 2 3 2" xfId="27217" xr:uid="{7CD2159A-8A79-4314-B395-0BE6E091E7FB}"/>
    <cellStyle name="40% - Accent5 3 2 2 4 2 4" xfId="27218" xr:uid="{DFB135C6-D1E5-4099-91BA-43E550A827FA}"/>
    <cellStyle name="40% - Accent5 3 2 2 4 3" xfId="27219" xr:uid="{3C9048A2-E2A8-4FDC-B948-CC4F83950F4E}"/>
    <cellStyle name="40% - Accent5 3 2 2 4 3 2" xfId="27220" xr:uid="{F09F4C2C-9E0D-4AB5-8C0C-A1A7C38CCA7E}"/>
    <cellStyle name="40% - Accent5 3 2 2 4 3 2 2" xfId="27221" xr:uid="{C7F0E6C0-8C9E-4A29-A560-EF93443F5D4A}"/>
    <cellStyle name="40% - Accent5 3 2 2 4 3 3" xfId="27222" xr:uid="{04BB6180-C65E-4E74-8DD3-DDF77A1F3382}"/>
    <cellStyle name="40% - Accent5 3 2 2 4 4" xfId="27223" xr:uid="{D503D96D-BD82-46B5-A23F-B603E0B7F0AA}"/>
    <cellStyle name="40% - Accent5 3 2 2 4 4 2" xfId="27224" xr:uid="{B7CC80B8-9C5D-4AB7-ADF4-6251FE2C7B78}"/>
    <cellStyle name="40% - Accent5 3 2 2 4 5" xfId="27225" xr:uid="{2F2A077E-CD74-4786-A3AC-F55D66FFE9B1}"/>
    <cellStyle name="40% - Accent5 3 2 2 4 5 2" xfId="27226" xr:uid="{B3378D69-D287-4AE7-BD3F-E5F290F91168}"/>
    <cellStyle name="40% - Accent5 3 2 2 4 6" xfId="27227" xr:uid="{FB2BE1DE-8455-4FA5-AC9B-0C87FE236DC8}"/>
    <cellStyle name="40% - Accent5 3 2 2 4 7" xfId="27228" xr:uid="{960B43CD-919D-413E-92BE-050CDAAA1A99}"/>
    <cellStyle name="40% - Accent5 3 2 2 5" xfId="27229" xr:uid="{0CC25323-A6DE-40C0-9F5E-5F0EA8C010EA}"/>
    <cellStyle name="40% - Accent5 3 2 2 5 2" xfId="27230" xr:uid="{7C1A1D2B-081F-418A-8CB1-3E39C5B7DBA8}"/>
    <cellStyle name="40% - Accent5 3 2 2 5 2 2" xfId="27231" xr:uid="{913E13F1-78DF-4AAE-9E85-230B9E2AF395}"/>
    <cellStyle name="40% - Accent5 3 2 2 5 2 2 2" xfId="27232" xr:uid="{82C4F103-370A-44AA-B972-F35B86274533}"/>
    <cellStyle name="40% - Accent5 3 2 2 5 2 3" xfId="27233" xr:uid="{58834E38-903A-4D6D-9013-AA673D59CD63}"/>
    <cellStyle name="40% - Accent5 3 2 2 5 3" xfId="27234" xr:uid="{D8F0BEEF-90D3-4C1B-A59A-6E27E7ABEFCD}"/>
    <cellStyle name="40% - Accent5 3 2 2 5 3 2" xfId="27235" xr:uid="{49A29613-65EB-4F22-8077-7EAD2D23513D}"/>
    <cellStyle name="40% - Accent5 3 2 2 5 4" xfId="27236" xr:uid="{C30D7257-0E9F-4E27-B4C5-E7FD8D50B896}"/>
    <cellStyle name="40% - Accent5 3 2 2 6" xfId="27237" xr:uid="{BE0593B0-4946-422C-A59D-DE0997C34EC7}"/>
    <cellStyle name="40% - Accent5 3 2 2 6 2" xfId="27238" xr:uid="{4D34E2FF-A0E6-433F-9A1C-6FF4EF64BAA7}"/>
    <cellStyle name="40% - Accent5 3 2 2 6 2 2" xfId="27239" xr:uid="{46A65EB2-B591-420E-93A9-2F8813D3DD3A}"/>
    <cellStyle name="40% - Accent5 3 2 2 6 3" xfId="27240" xr:uid="{E5F4BE12-16D2-4A05-8AB1-5CCF1FF0DFB3}"/>
    <cellStyle name="40% - Accent5 3 2 2 7" xfId="27241" xr:uid="{6E134EE0-81B5-4615-BD0C-971F2C0B22B7}"/>
    <cellStyle name="40% - Accent5 3 2 2 7 2" xfId="27242" xr:uid="{8CDC7C88-43C3-41B8-8F7D-EBD583A09FD7}"/>
    <cellStyle name="40% - Accent5 3 2 2 8" xfId="27243" xr:uid="{2335FBC6-B316-4FBB-A7DC-EDA8ACD05EAE}"/>
    <cellStyle name="40% - Accent5 3 2 2 8 2" xfId="27244" xr:uid="{ACEC471B-E211-4D19-B1D1-D0E4F84549AD}"/>
    <cellStyle name="40% - Accent5 3 2 2 9" xfId="27245" xr:uid="{EAD18482-E519-404D-9C45-A444D5CC25EE}"/>
    <cellStyle name="40% - Accent5 3 2 2_Asset Register (new)" xfId="27246" xr:uid="{ED57F1CB-59F1-4548-8B19-ECD4C7CE6873}"/>
    <cellStyle name="40% - Accent5 3 2 3" xfId="27247" xr:uid="{AFB1D600-7449-47CA-98FC-3333D9CA6C7F}"/>
    <cellStyle name="40% - Accent5 3 2 3 2" xfId="27248" xr:uid="{582F74A5-44F1-45DB-B218-FDFE38337168}"/>
    <cellStyle name="40% - Accent5 3 2 3 2 2" xfId="27249" xr:uid="{53AD6FD7-9C8C-41D7-B31C-8BD639BDABAA}"/>
    <cellStyle name="40% - Accent5 3 2 3 2 2 2" xfId="27250" xr:uid="{B3DD9811-B7E8-4BCB-A473-3183A55FF607}"/>
    <cellStyle name="40% - Accent5 3 2 3 2 2 2 2" xfId="27251" xr:uid="{47BFE3D0-786F-42DC-B660-58B2E0455EB9}"/>
    <cellStyle name="40% - Accent5 3 2 3 2 2 2 2 2" xfId="27252" xr:uid="{58EAB585-268F-4344-92E2-3F10DA6C6253}"/>
    <cellStyle name="40% - Accent5 3 2 3 2 2 2 3" xfId="27253" xr:uid="{A71053DA-06AF-4268-808E-516B0138DD0B}"/>
    <cellStyle name="40% - Accent5 3 2 3 2 2 3" xfId="27254" xr:uid="{35A7F1C6-CFCB-4BA2-A031-D0D74BA03F2E}"/>
    <cellStyle name="40% - Accent5 3 2 3 2 2 3 2" xfId="27255" xr:uid="{953545B2-8DC3-4939-A163-A49462E54656}"/>
    <cellStyle name="40% - Accent5 3 2 3 2 2 4" xfId="27256" xr:uid="{0A90633F-E260-4014-926E-DF65A9148059}"/>
    <cellStyle name="40% - Accent5 3 2 3 2 2 4 2" xfId="27257" xr:uid="{8FBAEB56-F60A-4F5F-90D3-1938CD2BC302}"/>
    <cellStyle name="40% - Accent5 3 2 3 2 2 5" xfId="27258" xr:uid="{A682E77F-9114-4F6E-A850-D6B7258D1407}"/>
    <cellStyle name="40% - Accent5 3 2 3 2 2 6" xfId="27259" xr:uid="{E1DBB956-543A-4494-B201-BE35CC522364}"/>
    <cellStyle name="40% - Accent5 3 2 3 2 3" xfId="27260" xr:uid="{78FBB039-994E-4FDC-A17A-DB61B21209FA}"/>
    <cellStyle name="40% - Accent5 3 2 3 2 3 2" xfId="27261" xr:uid="{42F530F1-F3B8-484A-82AE-43A88B3F174E}"/>
    <cellStyle name="40% - Accent5 3 2 3 2 3 2 2" xfId="27262" xr:uid="{82C0EBBE-9DE8-49A0-95D1-EADF415FDD1E}"/>
    <cellStyle name="40% - Accent5 3 2 3 2 3 3" xfId="27263" xr:uid="{DB9FB080-35F2-4E12-80EB-96648C0B4BEA}"/>
    <cellStyle name="40% - Accent5 3 2 3 2 4" xfId="27264" xr:uid="{5FCA1C0F-B8EB-4213-80EF-85C048E49C23}"/>
    <cellStyle name="40% - Accent5 3 2 3 2 4 2" xfId="27265" xr:uid="{66A7DC8C-025C-40A9-B69F-1620E5918E69}"/>
    <cellStyle name="40% - Accent5 3 2 3 2 5" xfId="27266" xr:uid="{D91E7D3B-73F7-4511-8EA9-A0F467E4F38B}"/>
    <cellStyle name="40% - Accent5 3 2 3 2 5 2" xfId="27267" xr:uid="{B8593D36-3ADB-48CE-BFF3-DD0D1711ADE0}"/>
    <cellStyle name="40% - Accent5 3 2 3 2 6" xfId="27268" xr:uid="{8A089AB5-1869-42D6-B4A0-4BD3CC7C0C25}"/>
    <cellStyle name="40% - Accent5 3 2 3 2 7" xfId="27269" xr:uid="{E11F07C1-CC34-4BED-A8B5-11282CBCB42F}"/>
    <cellStyle name="40% - Accent5 3 2 3 3" xfId="27270" xr:uid="{06D34462-7684-42BA-893A-8447909F2400}"/>
    <cellStyle name="40% - Accent5 3 2 3 3 2" xfId="27271" xr:uid="{7B678351-E8C2-4F25-97AB-A2000958C932}"/>
    <cellStyle name="40% - Accent5 3 2 3 3 2 2" xfId="27272" xr:uid="{9261D03A-56CC-4C2C-BD1F-8015EDD08320}"/>
    <cellStyle name="40% - Accent5 3 2 3 3 2 2 2" xfId="27273" xr:uid="{FA390DE9-51FF-4019-8BC4-DA87F4C79698}"/>
    <cellStyle name="40% - Accent5 3 2 3 3 2 3" xfId="27274" xr:uid="{6551FC70-0410-497A-9A08-ACD7C7509C93}"/>
    <cellStyle name="40% - Accent5 3 2 3 3 3" xfId="27275" xr:uid="{79132E20-2271-4CA0-95C8-EAB1AC779EC3}"/>
    <cellStyle name="40% - Accent5 3 2 3 3 3 2" xfId="27276" xr:uid="{C130C1CE-DA39-428B-967E-C6722F72D07E}"/>
    <cellStyle name="40% - Accent5 3 2 3 3 4" xfId="27277" xr:uid="{B9041C79-F2F2-427A-A936-0A150CFE1938}"/>
    <cellStyle name="40% - Accent5 3 2 3 3 4 2" xfId="27278" xr:uid="{0243D5AA-65F9-4B47-87B0-83D25512FDD9}"/>
    <cellStyle name="40% - Accent5 3 2 3 3 5" xfId="27279" xr:uid="{8531B5D1-F58E-4118-9D44-D6462E155D7C}"/>
    <cellStyle name="40% - Accent5 3 2 3 3 6" xfId="27280" xr:uid="{82812BFF-742F-46F5-96AE-3D3E3BC6B1E9}"/>
    <cellStyle name="40% - Accent5 3 2 3 4" xfId="27281" xr:uid="{BC4F0A70-D3FC-4A3A-9570-810756E153E1}"/>
    <cellStyle name="40% - Accent5 3 2 3 4 2" xfId="27282" xr:uid="{831C55BF-6DC9-4047-98ED-A72E56AF2D88}"/>
    <cellStyle name="40% - Accent5 3 2 3 4 2 2" xfId="27283" xr:uid="{E0585930-7F29-4563-A1D2-66BDDEADC284}"/>
    <cellStyle name="40% - Accent5 3 2 3 4 3" xfId="27284" xr:uid="{949978F7-B407-46F1-AE80-2AAED3F31DFF}"/>
    <cellStyle name="40% - Accent5 3 2 3 5" xfId="27285" xr:uid="{D822ACC8-F52C-48ED-B0C8-EF0AF1DE1618}"/>
    <cellStyle name="40% - Accent5 3 2 3 5 2" xfId="27286" xr:uid="{6A2C2506-B98F-4764-A047-9ED8DA4F9664}"/>
    <cellStyle name="40% - Accent5 3 2 3 6" xfId="27287" xr:uid="{B5666357-A507-4AD7-A3F5-6001E4ACEBE9}"/>
    <cellStyle name="40% - Accent5 3 2 3 6 2" xfId="27288" xr:uid="{73D5DFE3-49D7-4919-80AC-B47F571F9375}"/>
    <cellStyle name="40% - Accent5 3 2 3 7" xfId="27289" xr:uid="{E9E89DA8-D02E-4632-92BF-2D76FAA039C3}"/>
    <cellStyle name="40% - Accent5 3 2 3 8" xfId="27290" xr:uid="{D221A201-A7AA-466C-A7D2-2F1C97C57A84}"/>
    <cellStyle name="40% - Accent5 3 2 4" xfId="27291" xr:uid="{39337238-9319-4E81-829D-A2D4389E1432}"/>
    <cellStyle name="40% - Accent5 3 2 4 2" xfId="27292" xr:uid="{D9AAA00F-C063-4650-AD8F-2D8560B8D7CA}"/>
    <cellStyle name="40% - Accent5 3 2 4 2 2" xfId="27293" xr:uid="{B1DFFF93-818E-41F7-93D2-65ABB72E60D1}"/>
    <cellStyle name="40% - Accent5 3 2 4 2 2 2" xfId="27294" xr:uid="{D2C5665C-5366-4964-86DE-9D6F142301D7}"/>
    <cellStyle name="40% - Accent5 3 2 4 2 2 2 2" xfId="27295" xr:uid="{6D2F1612-1520-4167-8CDE-72F0743660C6}"/>
    <cellStyle name="40% - Accent5 3 2 4 2 2 3" xfId="27296" xr:uid="{68904D2C-E019-4FCA-92CA-DBA55E5F9CC1}"/>
    <cellStyle name="40% - Accent5 3 2 4 2 3" xfId="27297" xr:uid="{3B10814F-F5CE-427C-A813-6F157C5DEC90}"/>
    <cellStyle name="40% - Accent5 3 2 4 2 3 2" xfId="27298" xr:uid="{C97990E9-20DD-4B7D-AC0F-9EE68AC4891F}"/>
    <cellStyle name="40% - Accent5 3 2 4 2 4" xfId="27299" xr:uid="{FBBEFB83-5103-4C50-B334-B337B43C5FB4}"/>
    <cellStyle name="40% - Accent5 3 2 4 2 4 2" xfId="27300" xr:uid="{546BA319-2551-47CA-8E88-79F21E3BB34C}"/>
    <cellStyle name="40% - Accent5 3 2 4 2 5" xfId="27301" xr:uid="{33FECE56-7E63-489C-ADB4-A0B3E0E82EE0}"/>
    <cellStyle name="40% - Accent5 3 2 4 2 6" xfId="27302" xr:uid="{705CFBB9-70CD-4E73-BD3D-B8395B98A7BA}"/>
    <cellStyle name="40% - Accent5 3 2 4 3" xfId="27303" xr:uid="{5099B72C-FE2E-46A1-8F8B-25D6826DDA0D}"/>
    <cellStyle name="40% - Accent5 3 2 4 3 2" xfId="27304" xr:uid="{38C4BCFB-61B3-4B84-B927-98388CA06ABD}"/>
    <cellStyle name="40% - Accent5 3 2 4 3 2 2" xfId="27305" xr:uid="{5384A571-1495-479C-BAAA-8D3AF4131639}"/>
    <cellStyle name="40% - Accent5 3 2 4 3 3" xfId="27306" xr:uid="{7378DDB2-A93F-4594-9B60-6A595CE3100B}"/>
    <cellStyle name="40% - Accent5 3 2 4 4" xfId="27307" xr:uid="{17719708-A2E7-4648-8275-594E638A3262}"/>
    <cellStyle name="40% - Accent5 3 2 4 4 2" xfId="27308" xr:uid="{132582DE-55F8-41D5-A9EE-FA2CBB6AB4E6}"/>
    <cellStyle name="40% - Accent5 3 2 4 5" xfId="27309" xr:uid="{417A6FB3-EB18-4F8E-ABDA-8474FA531F82}"/>
    <cellStyle name="40% - Accent5 3 2 4 5 2" xfId="27310" xr:uid="{51E82EC3-F7F8-44E6-A1E5-A788F9839B52}"/>
    <cellStyle name="40% - Accent5 3 2 4 6" xfId="27311" xr:uid="{5B438051-97CC-49D6-BD2D-9E0DD0CA9AF0}"/>
    <cellStyle name="40% - Accent5 3 2 4 7" xfId="27312" xr:uid="{8B0F3FF1-E66E-449B-ACE9-9627BAB221AA}"/>
    <cellStyle name="40% - Accent5 3 2 5" xfId="27313" xr:uid="{6BE55844-2480-4210-83A8-58D0380B477B}"/>
    <cellStyle name="40% - Accent5 3 2 5 2" xfId="27314" xr:uid="{892225F4-46AE-4C68-B909-8E885F077ADB}"/>
    <cellStyle name="40% - Accent5 3 2 5 2 2" xfId="27315" xr:uid="{F8B681BE-93C5-4376-9E50-8514455E18F9}"/>
    <cellStyle name="40% - Accent5 3 2 5 2 2 2" xfId="27316" xr:uid="{64A9BEE3-AAF9-4384-B9E8-BB48C8383B35}"/>
    <cellStyle name="40% - Accent5 3 2 5 2 2 2 2" xfId="27317" xr:uid="{00FF985A-273B-47E2-83EB-5C0D8B0787AE}"/>
    <cellStyle name="40% - Accent5 3 2 5 2 2 3" xfId="27318" xr:uid="{CC31FA06-0CC6-4462-93BF-B536BC879FAB}"/>
    <cellStyle name="40% - Accent5 3 2 5 2 3" xfId="27319" xr:uid="{D3D58AA7-BC6F-4381-A75C-2C2EF1C17575}"/>
    <cellStyle name="40% - Accent5 3 2 5 2 3 2" xfId="27320" xr:uid="{3AE3D43D-58C1-4176-B4F3-CB78CC6798EF}"/>
    <cellStyle name="40% - Accent5 3 2 5 2 4" xfId="27321" xr:uid="{735757B9-5627-486E-B9C2-F487D6DB99C2}"/>
    <cellStyle name="40% - Accent5 3 2 5 3" xfId="27322" xr:uid="{56DAC70B-EB64-457C-B070-0B50553890EF}"/>
    <cellStyle name="40% - Accent5 3 2 5 3 2" xfId="27323" xr:uid="{BD72793A-5CEA-4D3F-9373-7F352656C737}"/>
    <cellStyle name="40% - Accent5 3 2 5 3 2 2" xfId="27324" xr:uid="{9221707C-4ED2-467E-B56A-221F5DAECB6A}"/>
    <cellStyle name="40% - Accent5 3 2 5 3 3" xfId="27325" xr:uid="{9E618DC1-949B-490C-AB23-375DAF610FDC}"/>
    <cellStyle name="40% - Accent5 3 2 5 4" xfId="27326" xr:uid="{46B2B2FF-6811-47BA-8797-71191BE6E2BC}"/>
    <cellStyle name="40% - Accent5 3 2 5 4 2" xfId="27327" xr:uid="{4C082D7E-BFAA-4DBC-821E-71481ED8B8B4}"/>
    <cellStyle name="40% - Accent5 3 2 5 5" xfId="27328" xr:uid="{F7059547-8C95-4B76-8BCF-6158AE2908C2}"/>
    <cellStyle name="40% - Accent5 3 2 5 5 2" xfId="27329" xr:uid="{4A47451D-51E9-42C8-887E-1DD568B254E8}"/>
    <cellStyle name="40% - Accent5 3 2 5 6" xfId="27330" xr:uid="{51B663BC-11B6-470A-BB46-D2418A8A8D46}"/>
    <cellStyle name="40% - Accent5 3 2 5 7" xfId="27331" xr:uid="{F263A923-E89A-4447-B571-3CBE64572CF2}"/>
    <cellStyle name="40% - Accent5 3 2 6" xfId="27332" xr:uid="{62F16A38-539F-42AB-BD80-58D4D191744E}"/>
    <cellStyle name="40% - Accent5 3 2 6 2" xfId="27333" xr:uid="{7820391D-FEA9-4AE0-B17B-E9C7EDD95D9A}"/>
    <cellStyle name="40% - Accent5 3 2 6 2 2" xfId="27334" xr:uid="{C5D28406-98CB-419B-A8D2-73A354849D5C}"/>
    <cellStyle name="40% - Accent5 3 2 6 2 2 2" xfId="27335" xr:uid="{8E632CCA-8EDE-4D9B-A4D4-BEDC9F664435}"/>
    <cellStyle name="40% - Accent5 3 2 6 2 2 2 2" xfId="27336" xr:uid="{0D59356E-1513-46AA-833E-46977A4100E4}"/>
    <cellStyle name="40% - Accent5 3 2 6 2 2 3" xfId="27337" xr:uid="{1C50D0BB-F780-46E5-AEB4-F01175191D62}"/>
    <cellStyle name="40% - Accent5 3 2 6 2 3" xfId="27338" xr:uid="{F6D0B8B9-1624-4616-B88B-7A8576F759BA}"/>
    <cellStyle name="40% - Accent5 3 2 6 2 3 2" xfId="27339" xr:uid="{9CEA5652-A77A-49C9-AB08-4C300DBF70B9}"/>
    <cellStyle name="40% - Accent5 3 2 6 2 4" xfId="27340" xr:uid="{9E5CC9BF-F325-4228-AFA8-2DEC2BE671E3}"/>
    <cellStyle name="40% - Accent5 3 2 6 3" xfId="27341" xr:uid="{8CE1C0F1-5B0C-44FB-B9DA-0E9EBBC2B03B}"/>
    <cellStyle name="40% - Accent5 3 2 6 3 2" xfId="27342" xr:uid="{FE224A5D-D3E3-4D42-A923-FD25FD2A2236}"/>
    <cellStyle name="40% - Accent5 3 2 6 3 2 2" xfId="27343" xr:uid="{556D757C-F660-4EA7-BF79-B5D18377C59E}"/>
    <cellStyle name="40% - Accent5 3 2 6 3 3" xfId="27344" xr:uid="{856D342A-B1AD-4EF6-B5CC-560412BACD58}"/>
    <cellStyle name="40% - Accent5 3 2 6 4" xfId="27345" xr:uid="{61490CAB-CEC0-450E-B514-4EFF1017CD1A}"/>
    <cellStyle name="40% - Accent5 3 2 6 4 2" xfId="27346" xr:uid="{A3B6F4BC-BA1E-468A-8B15-3BB2C1CE0483}"/>
    <cellStyle name="40% - Accent5 3 2 6 5" xfId="27347" xr:uid="{149BB24A-DC6F-4CB4-9E69-4C02636063D3}"/>
    <cellStyle name="40% - Accent5 3 2 7" xfId="27348" xr:uid="{786EC452-6662-4B49-9A90-8C6792E78324}"/>
    <cellStyle name="40% - Accent5 3 2 7 2" xfId="27349" xr:uid="{39A5080E-D387-4D9A-B27B-54B7C641189B}"/>
    <cellStyle name="40% - Accent5 3 2 7 2 2" xfId="27350" xr:uid="{D5DD8D17-D39F-4B9D-A06C-EFD041C09517}"/>
    <cellStyle name="40% - Accent5 3 2 7 2 2 2" xfId="27351" xr:uid="{85E192F9-67F9-4948-8D08-F390E7B0C8A3}"/>
    <cellStyle name="40% - Accent5 3 2 7 2 2 2 2" xfId="27352" xr:uid="{E2314E35-77D1-46E2-A06F-137E8975577D}"/>
    <cellStyle name="40% - Accent5 3 2 7 2 2 3" xfId="27353" xr:uid="{CCDC26EF-3602-4300-891F-E9B8C9CB5653}"/>
    <cellStyle name="40% - Accent5 3 2 7 2 3" xfId="27354" xr:uid="{232A383F-2AFA-4A64-B50B-9FC1A9C602DE}"/>
    <cellStyle name="40% - Accent5 3 2 7 2 3 2" xfId="27355" xr:uid="{5481329D-2B0F-44BF-A498-3BC99C25BE60}"/>
    <cellStyle name="40% - Accent5 3 2 7 2 4" xfId="27356" xr:uid="{2388DA05-7D71-4CAE-B979-129CC1D9ACAB}"/>
    <cellStyle name="40% - Accent5 3 2 7 3" xfId="27357" xr:uid="{E3AC34DC-66DE-4D58-B174-A03F1543EF14}"/>
    <cellStyle name="40% - Accent5 3 2 7 3 2" xfId="27358" xr:uid="{3AB98D66-5D07-4E54-97F4-13DBD2953966}"/>
    <cellStyle name="40% - Accent5 3 2 7 3 2 2" xfId="27359" xr:uid="{5FFF58FD-A69F-4BC3-91F6-7BB21B043854}"/>
    <cellStyle name="40% - Accent5 3 2 7 3 3" xfId="27360" xr:uid="{4666EE68-4CE4-497A-9414-247897442AF2}"/>
    <cellStyle name="40% - Accent5 3 2 7 4" xfId="27361" xr:uid="{CCEE4054-6FAD-4AA2-85B5-2261C63DDE04}"/>
    <cellStyle name="40% - Accent5 3 2 7 4 2" xfId="27362" xr:uid="{1F42ACAE-1C61-45FF-A745-90233C5E9B53}"/>
    <cellStyle name="40% - Accent5 3 2 7 5" xfId="27363" xr:uid="{13D4D2DF-F32F-432B-82BE-60775A6C6D7D}"/>
    <cellStyle name="40% - Accent5 3 2 8" xfId="27364" xr:uid="{179A8FAE-8F45-428D-A78B-D20C4E3877B2}"/>
    <cellStyle name="40% - Accent5 3 2 8 2" xfId="27365" xr:uid="{C1291B04-6011-4915-B0C5-579DFE8EEB3C}"/>
    <cellStyle name="40% - Accent5 3 2 8 2 2" xfId="27366" xr:uid="{86D473B8-523F-4F0C-9629-6C64442327D3}"/>
    <cellStyle name="40% - Accent5 3 2 8 2 2 2" xfId="27367" xr:uid="{93F8BFEB-D6D4-4450-BDA9-A200E3D30076}"/>
    <cellStyle name="40% - Accent5 3 2 8 2 2 2 2" xfId="27368" xr:uid="{80D1D4F0-DF42-428C-9BFE-3FF7D911DA1C}"/>
    <cellStyle name="40% - Accent5 3 2 8 2 2 3" xfId="27369" xr:uid="{B6D8203D-157D-4872-B2FA-01E7503AF8A8}"/>
    <cellStyle name="40% - Accent5 3 2 8 2 3" xfId="27370" xr:uid="{0341E3B4-8A3B-4489-B4BB-FB12A6C9D275}"/>
    <cellStyle name="40% - Accent5 3 2 8 2 3 2" xfId="27371" xr:uid="{E18E1BEE-7AD7-47BA-B793-B883C82B2F25}"/>
    <cellStyle name="40% - Accent5 3 2 8 2 4" xfId="27372" xr:uid="{4F112069-3A86-47DA-A5A6-3611C5716373}"/>
    <cellStyle name="40% - Accent5 3 2 8 3" xfId="27373" xr:uid="{47BDFE27-5CF1-45C3-ADF9-A925BFBF9EDF}"/>
    <cellStyle name="40% - Accent5 3 2 8 3 2" xfId="27374" xr:uid="{E284F127-7749-48CE-897E-F316C12B2B14}"/>
    <cellStyle name="40% - Accent5 3 2 8 3 2 2" xfId="27375" xr:uid="{F00C7992-A6AE-4FA9-BF76-DBFFC9EF24C8}"/>
    <cellStyle name="40% - Accent5 3 2 8 3 3" xfId="27376" xr:uid="{21960536-55CE-47F6-BFBE-5DF3BFFEF9E1}"/>
    <cellStyle name="40% - Accent5 3 2 8 4" xfId="27377" xr:uid="{43E6AD36-68E4-471C-86A8-30B55C0D5727}"/>
    <cellStyle name="40% - Accent5 3 2 8 4 2" xfId="27378" xr:uid="{3706C8C8-CADE-47E3-B3FD-378791B32D02}"/>
    <cellStyle name="40% - Accent5 3 2 8 5" xfId="27379" xr:uid="{105D3366-CB2A-48C5-A00F-49C026F4C223}"/>
    <cellStyle name="40% - Accent5 3 2 9" xfId="27380" xr:uid="{10CDBEF3-BEAB-47EF-9029-9DA57A26D67A}"/>
    <cellStyle name="40% - Accent5 3 2 9 2" xfId="27381" xr:uid="{837E79D1-4572-430C-A500-424272C63853}"/>
    <cellStyle name="40% - Accent5 3 2 9 2 2" xfId="27382" xr:uid="{510320D1-863D-43C6-B386-B959672A30B6}"/>
    <cellStyle name="40% - Accent5 3 2 9 2 2 2" xfId="27383" xr:uid="{2D91EECA-472D-48F4-9936-878C5975A7EC}"/>
    <cellStyle name="40% - Accent5 3 2 9 2 2 2 2" xfId="27384" xr:uid="{07125CA8-A56D-4E76-BEF0-D27899BE5A06}"/>
    <cellStyle name="40% - Accent5 3 2 9 2 2 3" xfId="27385" xr:uid="{3D82F365-4E65-4CF0-88BF-0A50107D1522}"/>
    <cellStyle name="40% - Accent5 3 2 9 2 3" xfId="27386" xr:uid="{F3748D24-D7F6-4963-9DD3-CE2A2C5FD97B}"/>
    <cellStyle name="40% - Accent5 3 2 9 2 3 2" xfId="27387" xr:uid="{5AFE5FB4-D22B-4A4D-A61E-55A25E64E932}"/>
    <cellStyle name="40% - Accent5 3 2 9 2 4" xfId="27388" xr:uid="{FD4AB2A8-F1BB-47D8-AB70-CA2CFD92086F}"/>
    <cellStyle name="40% - Accent5 3 2 9 3" xfId="27389" xr:uid="{02948A3C-901D-42C9-8392-F6A65A3FA346}"/>
    <cellStyle name="40% - Accent5 3 2 9 3 2" xfId="27390" xr:uid="{91E91F77-4797-45AE-93EB-9B414A8B448A}"/>
    <cellStyle name="40% - Accent5 3 2 9 3 2 2" xfId="27391" xr:uid="{FBBBE49F-6145-49F0-A7EF-7F552B4133EE}"/>
    <cellStyle name="40% - Accent5 3 2 9 3 3" xfId="27392" xr:uid="{51462AC8-D00E-4D0D-8EB2-5C7F6BFE97E4}"/>
    <cellStyle name="40% - Accent5 3 2 9 4" xfId="27393" xr:uid="{E88CB40C-6CDB-49D1-B642-AFE5DF13A510}"/>
    <cellStyle name="40% - Accent5 3 2 9 4 2" xfId="27394" xr:uid="{86BBC369-5325-4D8A-B14E-81889EF39079}"/>
    <cellStyle name="40% - Accent5 3 2 9 5" xfId="27395" xr:uid="{458C15B3-03E4-418C-976C-D7995DF6F520}"/>
    <cellStyle name="40% - Accent5 3 2_Asset Register (new)" xfId="27396" xr:uid="{E98F6006-9188-44BE-9621-09E8BFF1932B}"/>
    <cellStyle name="40% - Accent5 3 3" xfId="27397" xr:uid="{448D1526-D81E-4890-9E2A-1FA0F3CFAB88}"/>
    <cellStyle name="40% - Accent5 3 3 10" xfId="27398" xr:uid="{C231986C-0159-41D1-85F3-E58B5B571665}"/>
    <cellStyle name="40% - Accent5 3 3 10 2" xfId="27399" xr:uid="{894F1F3D-7566-43B8-8612-686C00C590E1}"/>
    <cellStyle name="40% - Accent5 3 3 11" xfId="27400" xr:uid="{40C399FC-AA94-4BAE-8AC5-A493E5208958}"/>
    <cellStyle name="40% - Accent5 3 3 11 2" xfId="27401" xr:uid="{EF6A165F-DF53-47A7-8446-320F4AA4086A}"/>
    <cellStyle name="40% - Accent5 3 3 12" xfId="27402" xr:uid="{FBB3A97A-8A44-4A87-81BD-9139A5A24706}"/>
    <cellStyle name="40% - Accent5 3 3 13" xfId="27403" xr:uid="{025A4026-1551-4F9C-AF41-1B1608D3FA73}"/>
    <cellStyle name="40% - Accent5 3 3 2" xfId="27404" xr:uid="{743BB45C-F8B4-4E52-954F-5EAF9E820D27}"/>
    <cellStyle name="40% - Accent5 3 3 2 2" xfId="27405" xr:uid="{65B1C5EB-DBB0-4923-8DE1-B9C91EB47C07}"/>
    <cellStyle name="40% - Accent5 3 3 2 2 2" xfId="27406" xr:uid="{BD68CA0B-F09D-418A-B6EF-A8D299E8523B}"/>
    <cellStyle name="40% - Accent5 3 3 2 2 2 2" xfId="27407" xr:uid="{EE622659-6B13-41B3-8C0C-D4EAB02ACD42}"/>
    <cellStyle name="40% - Accent5 3 3 2 2 2 2 2" xfId="27408" xr:uid="{D390C161-ABCD-4D0A-9091-2C4F350B9AAD}"/>
    <cellStyle name="40% - Accent5 3 3 2 2 2 2 2 2" xfId="27409" xr:uid="{9B7A55B4-3AD2-4613-8BAB-97A8FE51DF59}"/>
    <cellStyle name="40% - Accent5 3 3 2 2 2 2 3" xfId="27410" xr:uid="{28B30E80-258D-4C16-A4E6-D826B867CBC5}"/>
    <cellStyle name="40% - Accent5 3 3 2 2 2 3" xfId="27411" xr:uid="{A76D6066-EE55-4541-ABEA-D8F666981F80}"/>
    <cellStyle name="40% - Accent5 3 3 2 2 2 3 2" xfId="27412" xr:uid="{B92C24A0-2472-4517-99D7-477994EBE15D}"/>
    <cellStyle name="40% - Accent5 3 3 2 2 2 4" xfId="27413" xr:uid="{75DB4163-5BDE-4AED-9E5A-85BC9A7B7107}"/>
    <cellStyle name="40% - Accent5 3 3 2 2 2 4 2" xfId="27414" xr:uid="{7FA556D3-B525-4ED3-A307-FE2E40F02E80}"/>
    <cellStyle name="40% - Accent5 3 3 2 2 2 5" xfId="27415" xr:uid="{7BF60803-6D11-4C4F-A676-DC143F0E8912}"/>
    <cellStyle name="40% - Accent5 3 3 2 2 2 6" xfId="27416" xr:uid="{3D1F7B67-2A69-4A84-8FAB-BC3C11AB32E1}"/>
    <cellStyle name="40% - Accent5 3 3 2 2 3" xfId="27417" xr:uid="{B39B2E1C-EC0F-4AD0-9E0F-B39A40E867AF}"/>
    <cellStyle name="40% - Accent5 3 3 2 2 3 2" xfId="27418" xr:uid="{8BC1B425-D12B-4F9F-84AF-B3325EF25F69}"/>
    <cellStyle name="40% - Accent5 3 3 2 2 3 2 2" xfId="27419" xr:uid="{42B148D7-7096-44E2-B9AE-F9B347864292}"/>
    <cellStyle name="40% - Accent5 3 3 2 2 3 3" xfId="27420" xr:uid="{2A95CF08-8562-48E1-B41B-19D33C1F7439}"/>
    <cellStyle name="40% - Accent5 3 3 2 2 4" xfId="27421" xr:uid="{242B8399-203C-437C-8EAC-4CC7EF78A807}"/>
    <cellStyle name="40% - Accent5 3 3 2 2 4 2" xfId="27422" xr:uid="{15AFBA69-65EB-4418-AB75-0309E88D5D7E}"/>
    <cellStyle name="40% - Accent5 3 3 2 2 5" xfId="27423" xr:uid="{C255D10B-5CD0-41B6-8709-A6DFC5EFDA6F}"/>
    <cellStyle name="40% - Accent5 3 3 2 2 5 2" xfId="27424" xr:uid="{BFBB130A-AA43-417F-9714-FCF5DCF5C68A}"/>
    <cellStyle name="40% - Accent5 3 3 2 2 6" xfId="27425" xr:uid="{0FCFBB8C-40AE-421B-A731-FC78EBFAD7B6}"/>
    <cellStyle name="40% - Accent5 3 3 2 2 7" xfId="27426" xr:uid="{7491FC25-6344-4E87-B3F5-6DE11105F488}"/>
    <cellStyle name="40% - Accent5 3 3 2 3" xfId="27427" xr:uid="{D36B2EB1-C5F4-48E9-B96D-AB110552B82A}"/>
    <cellStyle name="40% - Accent5 3 3 2 3 2" xfId="27428" xr:uid="{7314F6F5-D2DD-4673-BE4F-54A87D9AEE9C}"/>
    <cellStyle name="40% - Accent5 3 3 2 3 2 2" xfId="27429" xr:uid="{0BA49AD4-EA38-4E31-82BB-3CB9A158C7E9}"/>
    <cellStyle name="40% - Accent5 3 3 2 3 2 2 2" xfId="27430" xr:uid="{1E87CA3A-B191-40BC-AE94-64FCD6C3FE4E}"/>
    <cellStyle name="40% - Accent5 3 3 2 3 2 2 2 2" xfId="27431" xr:uid="{A79F4559-AA45-42E9-BA72-8C7E0456C2A5}"/>
    <cellStyle name="40% - Accent5 3 3 2 3 2 2 3" xfId="27432" xr:uid="{15CCE9F5-C75D-4CAB-B993-BB379D504C7A}"/>
    <cellStyle name="40% - Accent5 3 3 2 3 2 3" xfId="27433" xr:uid="{5CA31344-2DFA-4390-912B-9EF4D40BA8D6}"/>
    <cellStyle name="40% - Accent5 3 3 2 3 2 3 2" xfId="27434" xr:uid="{D0175F91-C826-4DE6-87A2-67A07F1F94BE}"/>
    <cellStyle name="40% - Accent5 3 3 2 3 2 4" xfId="27435" xr:uid="{367C92EC-2F39-4460-93FB-63905F18E928}"/>
    <cellStyle name="40% - Accent5 3 3 2 3 3" xfId="27436" xr:uid="{EE97AA65-EC6E-49B9-AEE1-FAD7CF40E23C}"/>
    <cellStyle name="40% - Accent5 3 3 2 3 3 2" xfId="27437" xr:uid="{60C09013-1AEC-459E-9761-3CF214CE441F}"/>
    <cellStyle name="40% - Accent5 3 3 2 3 3 2 2" xfId="27438" xr:uid="{9FC1DCE0-CB51-42DB-A128-6609086CAEAB}"/>
    <cellStyle name="40% - Accent5 3 3 2 3 3 3" xfId="27439" xr:uid="{AD5BCAC2-0FBA-4906-9E78-EE152BEE1016}"/>
    <cellStyle name="40% - Accent5 3 3 2 3 4" xfId="27440" xr:uid="{51D94030-9F9F-4E67-8A5F-5EE3C9FE908C}"/>
    <cellStyle name="40% - Accent5 3 3 2 3 4 2" xfId="27441" xr:uid="{15802AC7-0246-408D-9EA8-54F991694DC0}"/>
    <cellStyle name="40% - Accent5 3 3 2 3 5" xfId="27442" xr:uid="{F6437606-E6A5-497C-A347-9DEBF9404F10}"/>
    <cellStyle name="40% - Accent5 3 3 2 3 5 2" xfId="27443" xr:uid="{9A1ED7B6-C99C-4121-BB9C-5942EC19F101}"/>
    <cellStyle name="40% - Accent5 3 3 2 3 6" xfId="27444" xr:uid="{CC3B9485-849E-4165-9401-0E08AC6FEBFD}"/>
    <cellStyle name="40% - Accent5 3 3 2 3 7" xfId="27445" xr:uid="{B176D79D-1FB0-41FF-AE0A-BD5705A3D2FB}"/>
    <cellStyle name="40% - Accent5 3 3 2 4" xfId="27446" xr:uid="{9DB3B339-6CE1-4DB0-A4F6-4B3ABD4D1DBC}"/>
    <cellStyle name="40% - Accent5 3 3 2 4 2" xfId="27447" xr:uid="{D59875B3-8B3E-4757-B04A-6EFD3841A5B3}"/>
    <cellStyle name="40% - Accent5 3 3 2 4 2 2" xfId="27448" xr:uid="{6FA64BBF-7BBC-475C-BC55-EB1628458FDA}"/>
    <cellStyle name="40% - Accent5 3 3 2 4 2 2 2" xfId="27449" xr:uid="{E8F91A7A-25C2-4D33-9D6A-D5BD57779A53}"/>
    <cellStyle name="40% - Accent5 3 3 2 4 2 3" xfId="27450" xr:uid="{360F1EEB-19C2-47EE-B379-2801BD97EE2C}"/>
    <cellStyle name="40% - Accent5 3 3 2 4 3" xfId="27451" xr:uid="{B6492116-3721-458C-B60C-D6D713D8AF5F}"/>
    <cellStyle name="40% - Accent5 3 3 2 4 3 2" xfId="27452" xr:uid="{F82A74B7-0A4E-4CC3-823D-F9A18E544873}"/>
    <cellStyle name="40% - Accent5 3 3 2 4 4" xfId="27453" xr:uid="{E0738712-A906-4C2A-BDE6-9C280AF2B877}"/>
    <cellStyle name="40% - Accent5 3 3 2 5" xfId="27454" xr:uid="{E1BAED8F-293D-4888-BE45-60D42BE3565D}"/>
    <cellStyle name="40% - Accent5 3 3 2 5 2" xfId="27455" xr:uid="{7FADF5DC-D549-4B03-8DDF-81CC4BB93F66}"/>
    <cellStyle name="40% - Accent5 3 3 2 5 2 2" xfId="27456" xr:uid="{62502F34-34FC-4639-9844-F47FD29674EE}"/>
    <cellStyle name="40% - Accent5 3 3 2 5 3" xfId="27457" xr:uid="{1E44BE1D-88F4-4BD9-A487-73BDA0CDE3C0}"/>
    <cellStyle name="40% - Accent5 3 3 2 6" xfId="27458" xr:uid="{438746CA-F2A0-43B7-BB14-D8A08185D1FF}"/>
    <cellStyle name="40% - Accent5 3 3 2 6 2" xfId="27459" xr:uid="{0620B5A0-E6A3-484D-B5EE-7C11FB586812}"/>
    <cellStyle name="40% - Accent5 3 3 2 7" xfId="27460" xr:uid="{2B1C002A-D737-426B-B65F-EAF14A37A6F0}"/>
    <cellStyle name="40% - Accent5 3 3 2 7 2" xfId="27461" xr:uid="{769CC65B-ED4C-40DD-864E-E2BFD758A28A}"/>
    <cellStyle name="40% - Accent5 3 3 2 8" xfId="27462" xr:uid="{4162D8F0-1337-47E9-A210-23635930DB24}"/>
    <cellStyle name="40% - Accent5 3 3 2 9" xfId="27463" xr:uid="{92F6A3E4-8E5A-49F1-A148-8630F94E1957}"/>
    <cellStyle name="40% - Accent5 3 3 3" xfId="27464" xr:uid="{AEDB7484-A9CB-4489-B6B5-97DD7BEF4CD3}"/>
    <cellStyle name="40% - Accent5 3 3 3 2" xfId="27465" xr:uid="{D1BEE8CC-21E1-4EFE-B32C-EE35D5B40AF1}"/>
    <cellStyle name="40% - Accent5 3 3 3 2 2" xfId="27466" xr:uid="{CA8E39C6-87F0-4094-A891-3E1C44C7D1EC}"/>
    <cellStyle name="40% - Accent5 3 3 3 2 2 2" xfId="27467" xr:uid="{2CA2A0F6-6755-4101-881B-7A468FFE55D5}"/>
    <cellStyle name="40% - Accent5 3 3 3 2 2 2 2" xfId="27468" xr:uid="{373E877D-1490-4030-B041-918774185879}"/>
    <cellStyle name="40% - Accent5 3 3 3 2 2 2 2 2" xfId="27469" xr:uid="{16D6213E-08D3-4E6E-8FC6-F2E4F9E6B496}"/>
    <cellStyle name="40% - Accent5 3 3 3 2 2 2 3" xfId="27470" xr:uid="{F43A7815-AB0E-4C23-9E79-1274A4690169}"/>
    <cellStyle name="40% - Accent5 3 3 3 2 2 3" xfId="27471" xr:uid="{4A53C63E-9769-4EB7-8266-D7DDEA50E94B}"/>
    <cellStyle name="40% - Accent5 3 3 3 2 2 3 2" xfId="27472" xr:uid="{80A8F22F-E878-4757-9E59-0A6A94CADACA}"/>
    <cellStyle name="40% - Accent5 3 3 3 2 2 4" xfId="27473" xr:uid="{4E47FA9E-BB61-48CD-A4A6-7C89DC4BF0C1}"/>
    <cellStyle name="40% - Accent5 3 3 3 2 3" xfId="27474" xr:uid="{256B8DFA-DB97-41C3-B1D2-093C57812B0A}"/>
    <cellStyle name="40% - Accent5 3 3 3 2 3 2" xfId="27475" xr:uid="{528CA5AB-1AE6-4E2B-B803-11D177C027E7}"/>
    <cellStyle name="40% - Accent5 3 3 3 2 3 2 2" xfId="27476" xr:uid="{670C3D19-296C-445B-B458-3978921478B2}"/>
    <cellStyle name="40% - Accent5 3 3 3 2 3 3" xfId="27477" xr:uid="{1BA37C3B-C14A-4890-BA43-8BF07469137C}"/>
    <cellStyle name="40% - Accent5 3 3 3 2 4" xfId="27478" xr:uid="{D5B89EA9-A693-4B2B-B74F-57D0095D77FB}"/>
    <cellStyle name="40% - Accent5 3 3 3 2 4 2" xfId="27479" xr:uid="{E03BC06E-173D-47CA-A702-1A609A3E4F5D}"/>
    <cellStyle name="40% - Accent5 3 3 3 2 5" xfId="27480" xr:uid="{6393A14B-9316-4169-81CC-E9E2DE0618A1}"/>
    <cellStyle name="40% - Accent5 3 3 3 2 5 2" xfId="27481" xr:uid="{F2C7FD24-2AD1-4BD0-98BF-574AEDDC2272}"/>
    <cellStyle name="40% - Accent5 3 3 3 2 6" xfId="27482" xr:uid="{26E3FBCC-FF4B-4AF3-BB37-C8EB09AF6854}"/>
    <cellStyle name="40% - Accent5 3 3 3 2 7" xfId="27483" xr:uid="{B6A41DE3-A77B-4870-878A-6F1DC6AFF311}"/>
    <cellStyle name="40% - Accent5 3 3 3 3" xfId="27484" xr:uid="{36B7DB74-CC24-418A-BE78-82740A710F4E}"/>
    <cellStyle name="40% - Accent5 3 3 3 3 2" xfId="27485" xr:uid="{DEF6A547-2C66-4210-BB7C-899F3DF9EB21}"/>
    <cellStyle name="40% - Accent5 3 3 3 3 2 2" xfId="27486" xr:uid="{D047F7C5-9E4D-4894-BE68-B4924B75BFFC}"/>
    <cellStyle name="40% - Accent5 3 3 3 3 2 2 2" xfId="27487" xr:uid="{CE87DDA0-7CE6-4FAB-BC82-7DF6C17CB56F}"/>
    <cellStyle name="40% - Accent5 3 3 3 3 2 2 2 2" xfId="27488" xr:uid="{EE50D3F8-01AB-49DE-8518-77338782FFA3}"/>
    <cellStyle name="40% - Accent5 3 3 3 3 2 2 3" xfId="27489" xr:uid="{016289A8-3FC7-46FA-9BBD-926C438BA7E3}"/>
    <cellStyle name="40% - Accent5 3 3 3 3 2 3" xfId="27490" xr:uid="{B90287CA-6D7E-4202-9CAB-298F788B7E3A}"/>
    <cellStyle name="40% - Accent5 3 3 3 3 2 3 2" xfId="27491" xr:uid="{E26D4E5C-E447-4B12-9178-CD1CD0A76482}"/>
    <cellStyle name="40% - Accent5 3 3 3 3 2 4" xfId="27492" xr:uid="{D0FF52FA-AC85-4516-86E7-05EDA92C1E4D}"/>
    <cellStyle name="40% - Accent5 3 3 3 3 3" xfId="27493" xr:uid="{C2FD76CC-3355-48EB-9DD5-258D82EFE876}"/>
    <cellStyle name="40% - Accent5 3 3 3 3 3 2" xfId="27494" xr:uid="{0763C703-D798-47C8-B13A-9E78865A8D81}"/>
    <cellStyle name="40% - Accent5 3 3 3 3 3 2 2" xfId="27495" xr:uid="{867B8B16-AE35-449F-94A3-76D6CF40717B}"/>
    <cellStyle name="40% - Accent5 3 3 3 3 3 3" xfId="27496" xr:uid="{D09DBDF3-0FD8-4CE6-AE15-068FA67FFB7A}"/>
    <cellStyle name="40% - Accent5 3 3 3 3 4" xfId="27497" xr:uid="{B27C01AF-4596-4047-9692-03DB6DE7DDD9}"/>
    <cellStyle name="40% - Accent5 3 3 3 3 4 2" xfId="27498" xr:uid="{111BA54E-80E9-4432-B253-EC2B2DEBF3A1}"/>
    <cellStyle name="40% - Accent5 3 3 3 3 5" xfId="27499" xr:uid="{CC247835-0371-4BFF-89C7-72A5251B3670}"/>
    <cellStyle name="40% - Accent5 3 3 3 4" xfId="27500" xr:uid="{5223E5AD-1AEC-401A-AC6B-B680EF3B4C56}"/>
    <cellStyle name="40% - Accent5 3 3 3 4 2" xfId="27501" xr:uid="{8A610C63-5F05-4C6A-A377-38979888B2FD}"/>
    <cellStyle name="40% - Accent5 3 3 3 4 2 2" xfId="27502" xr:uid="{759BE8E0-09A5-4519-9E04-5F767604B0EC}"/>
    <cellStyle name="40% - Accent5 3 3 3 4 2 2 2" xfId="27503" xr:uid="{092A42F1-B22D-4885-A7A7-58E105EA8FB0}"/>
    <cellStyle name="40% - Accent5 3 3 3 4 2 3" xfId="27504" xr:uid="{53E420E2-BDAF-4964-AF6C-B10B7794033A}"/>
    <cellStyle name="40% - Accent5 3 3 3 4 3" xfId="27505" xr:uid="{B7319158-1D20-4A8D-8104-2B18CA592A39}"/>
    <cellStyle name="40% - Accent5 3 3 3 4 3 2" xfId="27506" xr:uid="{22191D39-B0FF-4BBE-9ADA-180F06937311}"/>
    <cellStyle name="40% - Accent5 3 3 3 4 4" xfId="27507" xr:uid="{B2B535A2-E294-4A86-8EBD-DF5A18716B0D}"/>
    <cellStyle name="40% - Accent5 3 3 3 5" xfId="27508" xr:uid="{4E07FF1F-CF46-45A8-88D1-CF0F869D7AAF}"/>
    <cellStyle name="40% - Accent5 3 3 3 5 2" xfId="27509" xr:uid="{6C34223C-21CC-45FC-83E6-591CB1253C1F}"/>
    <cellStyle name="40% - Accent5 3 3 3 5 2 2" xfId="27510" xr:uid="{4C0E02D6-090D-44A0-914E-291F73F8E511}"/>
    <cellStyle name="40% - Accent5 3 3 3 5 3" xfId="27511" xr:uid="{FEE10D6E-4A2A-4D54-AE21-B0C108CAB44D}"/>
    <cellStyle name="40% - Accent5 3 3 3 6" xfId="27512" xr:uid="{5D91F7A5-B9A5-4CE9-9C6F-9FF742CC3CBF}"/>
    <cellStyle name="40% - Accent5 3 3 3 6 2" xfId="27513" xr:uid="{CED218CB-9FA0-4532-9868-CD14FBA46146}"/>
    <cellStyle name="40% - Accent5 3 3 3 7" xfId="27514" xr:uid="{5958ED42-076E-4616-A81E-8FDD4D01133C}"/>
    <cellStyle name="40% - Accent5 3 3 3 7 2" xfId="27515" xr:uid="{F5B86C23-7960-45D7-B58D-21356985E942}"/>
    <cellStyle name="40% - Accent5 3 3 3 8" xfId="27516" xr:uid="{A468323B-AB24-4706-BEFF-89812D51D4D3}"/>
    <cellStyle name="40% - Accent5 3 3 3 9" xfId="27517" xr:uid="{9AECBB4B-F8EB-439F-A704-EE87DA9FA1A8}"/>
    <cellStyle name="40% - Accent5 3 3 4" xfId="27518" xr:uid="{BBB31CA9-05C7-4988-8CAB-361DB7A40B66}"/>
    <cellStyle name="40% - Accent5 3 3 4 2" xfId="27519" xr:uid="{A56B35AB-C3A3-4D02-A72E-549E2DEF7D85}"/>
    <cellStyle name="40% - Accent5 3 3 4 2 2" xfId="27520" xr:uid="{A0D1009A-9985-43E4-83DC-DCE1598F160B}"/>
    <cellStyle name="40% - Accent5 3 3 4 2 2 2" xfId="27521" xr:uid="{0BB93FDF-324D-4D19-B157-A36FD6E86B74}"/>
    <cellStyle name="40% - Accent5 3 3 4 2 2 2 2" xfId="27522" xr:uid="{BAAA4E98-0EC0-4A25-9241-05CDD4201445}"/>
    <cellStyle name="40% - Accent5 3 3 4 2 2 3" xfId="27523" xr:uid="{5E2B7FEF-365D-43EE-AC99-5AB9FBF24038}"/>
    <cellStyle name="40% - Accent5 3 3 4 2 3" xfId="27524" xr:uid="{1DE0C2DA-6C8D-4E13-B458-CD2364454415}"/>
    <cellStyle name="40% - Accent5 3 3 4 2 3 2" xfId="27525" xr:uid="{408D47F8-DB1E-435A-91A8-65AEF1DF89A9}"/>
    <cellStyle name="40% - Accent5 3 3 4 2 4" xfId="27526" xr:uid="{C727501C-0F13-4620-98FC-5481E6A6D428}"/>
    <cellStyle name="40% - Accent5 3 3 4 3" xfId="27527" xr:uid="{95F2E40F-2A98-422C-952E-9CA371A5F66A}"/>
    <cellStyle name="40% - Accent5 3 3 4 3 2" xfId="27528" xr:uid="{4C23E2EF-EF91-4691-966F-95FAA378451D}"/>
    <cellStyle name="40% - Accent5 3 3 4 3 2 2" xfId="27529" xr:uid="{252785FD-F256-4C85-BA11-5CD9F16E9866}"/>
    <cellStyle name="40% - Accent5 3 3 4 3 3" xfId="27530" xr:uid="{8C26403F-BEB6-46D6-9C68-4E5D029D2B2F}"/>
    <cellStyle name="40% - Accent5 3 3 4 4" xfId="27531" xr:uid="{3D5079A5-F36B-450E-9FAE-C76FDFD0A717}"/>
    <cellStyle name="40% - Accent5 3 3 4 4 2" xfId="27532" xr:uid="{30E7D460-E317-4C34-98B0-D85F85A8678A}"/>
    <cellStyle name="40% - Accent5 3 3 4 5" xfId="27533" xr:uid="{921FDF4F-D8F5-4A97-8DC0-C504AE3CAB2B}"/>
    <cellStyle name="40% - Accent5 3 3 4 5 2" xfId="27534" xr:uid="{0AC3E597-1791-413C-8955-554A7EEEC99B}"/>
    <cellStyle name="40% - Accent5 3 3 4 6" xfId="27535" xr:uid="{DD4BEEBA-8E3D-49F9-970E-DB80314A3D5A}"/>
    <cellStyle name="40% - Accent5 3 3 4 7" xfId="27536" xr:uid="{DF35AFE8-5A41-4DB6-949E-B9EDB0049AE2}"/>
    <cellStyle name="40% - Accent5 3 3 5" xfId="27537" xr:uid="{A872C68D-9FE1-4F65-9C6F-E6B7E82BB80F}"/>
    <cellStyle name="40% - Accent5 3 3 5 2" xfId="27538" xr:uid="{E3EC6152-974D-4987-A807-9D02BEBD8E04}"/>
    <cellStyle name="40% - Accent5 3 3 5 2 2" xfId="27539" xr:uid="{5E408C15-9019-4978-BD04-E3E220E833FC}"/>
    <cellStyle name="40% - Accent5 3 3 5 2 2 2" xfId="27540" xr:uid="{4A53F688-3D18-4BCA-BDBE-61EFB56A3B37}"/>
    <cellStyle name="40% - Accent5 3 3 5 2 2 2 2" xfId="27541" xr:uid="{ED0AD481-0173-409F-A622-D7008AE85EF8}"/>
    <cellStyle name="40% - Accent5 3 3 5 2 2 3" xfId="27542" xr:uid="{2BB7F2EE-8E29-4CAD-91AC-B28BA557B17A}"/>
    <cellStyle name="40% - Accent5 3 3 5 2 3" xfId="27543" xr:uid="{9FB4DA32-1F6E-4C25-B6F4-2969387FC0E7}"/>
    <cellStyle name="40% - Accent5 3 3 5 2 3 2" xfId="27544" xr:uid="{90A7A45F-EBB7-4FB6-8B7C-BB34B5F56889}"/>
    <cellStyle name="40% - Accent5 3 3 5 2 4" xfId="27545" xr:uid="{4D53EAED-4405-4634-A740-5AEC606F198B}"/>
    <cellStyle name="40% - Accent5 3 3 5 3" xfId="27546" xr:uid="{89AC094F-A44E-4EC1-B2D0-086DA7D74D47}"/>
    <cellStyle name="40% - Accent5 3 3 5 3 2" xfId="27547" xr:uid="{8CD94FE5-D893-4B29-9D71-2780802F60F6}"/>
    <cellStyle name="40% - Accent5 3 3 5 3 2 2" xfId="27548" xr:uid="{078C9B3E-7564-4D35-A376-897507F0DF50}"/>
    <cellStyle name="40% - Accent5 3 3 5 3 3" xfId="27549" xr:uid="{5972876F-E46E-4C56-AE20-516EB7682295}"/>
    <cellStyle name="40% - Accent5 3 3 5 4" xfId="27550" xr:uid="{C9033FFF-680D-4488-8B4E-3592811FCBFC}"/>
    <cellStyle name="40% - Accent5 3 3 5 4 2" xfId="27551" xr:uid="{9B315E0D-E26B-4D24-BC12-884346968303}"/>
    <cellStyle name="40% - Accent5 3 3 5 5" xfId="27552" xr:uid="{FFDF11BD-429C-45B7-963B-EBA41F11E865}"/>
    <cellStyle name="40% - Accent5 3 3 6" xfId="27553" xr:uid="{1D696E7B-DE95-4597-A43C-D07A3C828478}"/>
    <cellStyle name="40% - Accent5 3 3 6 2" xfId="27554" xr:uid="{26228008-F06D-4408-904D-A591C9E637C1}"/>
    <cellStyle name="40% - Accent5 3 3 6 2 2" xfId="27555" xr:uid="{8BB53DA2-B730-4AC4-B8E2-2740B447D63F}"/>
    <cellStyle name="40% - Accent5 3 3 6 2 2 2" xfId="27556" xr:uid="{B64737B2-F808-4E89-8D65-99EE4CF2F344}"/>
    <cellStyle name="40% - Accent5 3 3 6 2 2 2 2" xfId="27557" xr:uid="{39A0486B-708B-47DA-B574-5726C53133AD}"/>
    <cellStyle name="40% - Accent5 3 3 6 2 2 3" xfId="27558" xr:uid="{607D35F4-50B4-403E-A8C2-B8A45B5BC1C1}"/>
    <cellStyle name="40% - Accent5 3 3 6 2 3" xfId="27559" xr:uid="{5920FEE4-B939-4AE5-A60D-CA9C3520C60D}"/>
    <cellStyle name="40% - Accent5 3 3 6 2 3 2" xfId="27560" xr:uid="{411A7C64-E62E-43D6-B15F-7B09734F60EA}"/>
    <cellStyle name="40% - Accent5 3 3 6 2 4" xfId="27561" xr:uid="{A3E4BBE4-F069-4C98-B4DF-2CCED24945AA}"/>
    <cellStyle name="40% - Accent5 3 3 6 3" xfId="27562" xr:uid="{60E948C8-A92A-44C1-ABB3-91F3D7ACF98D}"/>
    <cellStyle name="40% - Accent5 3 3 6 3 2" xfId="27563" xr:uid="{D16B130D-5B5C-4158-A114-0B358D84A83C}"/>
    <cellStyle name="40% - Accent5 3 3 6 3 2 2" xfId="27564" xr:uid="{A9D7AFE0-1259-496B-B2CB-34306C984900}"/>
    <cellStyle name="40% - Accent5 3 3 6 3 3" xfId="27565" xr:uid="{30583CCE-FC16-4424-BA90-CD2D735BAB8A}"/>
    <cellStyle name="40% - Accent5 3 3 6 4" xfId="27566" xr:uid="{164CC104-DDD3-4F0E-BC1F-E3C59B5DF3D2}"/>
    <cellStyle name="40% - Accent5 3 3 6 4 2" xfId="27567" xr:uid="{6672E119-FD99-4137-8199-5DE98CB3CB67}"/>
    <cellStyle name="40% - Accent5 3 3 6 5" xfId="27568" xr:uid="{2A15A830-BA83-44C6-819C-D1B7C48E4813}"/>
    <cellStyle name="40% - Accent5 3 3 7" xfId="27569" xr:uid="{149B5F76-7907-49E7-AE85-D8C78B57BE28}"/>
    <cellStyle name="40% - Accent5 3 3 7 2" xfId="27570" xr:uid="{07F3526D-457A-47DB-BABA-6A59A317375B}"/>
    <cellStyle name="40% - Accent5 3 3 7 2 2" xfId="27571" xr:uid="{63C402E9-272C-41EC-852B-B87FF255420C}"/>
    <cellStyle name="40% - Accent5 3 3 7 2 2 2" xfId="27572" xr:uid="{F1331664-1930-4721-9DB1-60C71C3E9C2A}"/>
    <cellStyle name="40% - Accent5 3 3 7 2 2 2 2" xfId="27573" xr:uid="{7A617849-3AE0-46D5-9BF4-2765DD7ED3AE}"/>
    <cellStyle name="40% - Accent5 3 3 7 2 2 3" xfId="27574" xr:uid="{4ED519D9-C4EF-43B4-8CF4-941A4F423179}"/>
    <cellStyle name="40% - Accent5 3 3 7 2 3" xfId="27575" xr:uid="{74AABF9A-AAFC-4929-A538-DD0BA2D27E9C}"/>
    <cellStyle name="40% - Accent5 3 3 7 2 3 2" xfId="27576" xr:uid="{509AA92A-41AC-4A76-9BBC-403516F19FD9}"/>
    <cellStyle name="40% - Accent5 3 3 7 2 4" xfId="27577" xr:uid="{EAD5E9C4-E0AC-4AF7-AA65-23D2563A4D86}"/>
    <cellStyle name="40% - Accent5 3 3 7 3" xfId="27578" xr:uid="{473A0ADB-76E8-4501-A1E8-159EEBDB5CAF}"/>
    <cellStyle name="40% - Accent5 3 3 7 3 2" xfId="27579" xr:uid="{023DE853-C008-48CA-AC97-5554F0F61C5E}"/>
    <cellStyle name="40% - Accent5 3 3 7 3 2 2" xfId="27580" xr:uid="{147E99AC-386B-4F16-A76F-0D6C2E8921B8}"/>
    <cellStyle name="40% - Accent5 3 3 7 3 3" xfId="27581" xr:uid="{3D74CB3C-9881-4A23-BA5B-2E3A9083B902}"/>
    <cellStyle name="40% - Accent5 3 3 7 4" xfId="27582" xr:uid="{62AD52D8-19EE-47D6-8636-E703E1F24172}"/>
    <cellStyle name="40% - Accent5 3 3 7 4 2" xfId="27583" xr:uid="{EE21E378-00A0-47B8-BD74-50922C8B1455}"/>
    <cellStyle name="40% - Accent5 3 3 7 5" xfId="27584" xr:uid="{A66B8CBD-46F9-4C62-B45E-FDF82B88A3C0}"/>
    <cellStyle name="40% - Accent5 3 3 8" xfId="27585" xr:uid="{88E2295A-B5D1-42A6-BD9C-9519FD5F3DDF}"/>
    <cellStyle name="40% - Accent5 3 3 8 2" xfId="27586" xr:uid="{990AA576-7935-433A-8F80-0964D52E3F03}"/>
    <cellStyle name="40% - Accent5 3 3 8 2 2" xfId="27587" xr:uid="{379F28D9-09B6-405C-AE16-80FF0373638F}"/>
    <cellStyle name="40% - Accent5 3 3 8 2 2 2" xfId="27588" xr:uid="{0787F830-9B30-4345-8FF6-F3ACC45ABD86}"/>
    <cellStyle name="40% - Accent5 3 3 8 2 3" xfId="27589" xr:uid="{76E0F9B9-6CDC-4B83-9909-040E28229DBE}"/>
    <cellStyle name="40% - Accent5 3 3 8 3" xfId="27590" xr:uid="{58460BCC-23FE-4A83-BAEE-48551BF0D44C}"/>
    <cellStyle name="40% - Accent5 3 3 8 3 2" xfId="27591" xr:uid="{6D70469D-3300-4C80-8AF9-D00E1FC5EAA7}"/>
    <cellStyle name="40% - Accent5 3 3 8 4" xfId="27592" xr:uid="{F7B881E3-FD5D-4C64-804C-0E72D474D255}"/>
    <cellStyle name="40% - Accent5 3 3 9" xfId="27593" xr:uid="{9CDF3446-4765-4802-AF02-9EEEB0D5B820}"/>
    <cellStyle name="40% - Accent5 3 3 9 2" xfId="27594" xr:uid="{AB33DFCD-0D43-435A-A904-5000D94229DD}"/>
    <cellStyle name="40% - Accent5 3 3 9 2 2" xfId="27595" xr:uid="{983BF7B4-712A-4172-933A-3AD8D3693552}"/>
    <cellStyle name="40% - Accent5 3 3 9 3" xfId="27596" xr:uid="{BE2CADB1-B934-4FE0-B773-9626287A9804}"/>
    <cellStyle name="40% - Accent5 3 3_Asset Register (new)" xfId="27597" xr:uid="{792F9FF1-21C7-4552-B730-A3E866B1A837}"/>
    <cellStyle name="40% - Accent5 3 4" xfId="27598" xr:uid="{21C533ED-5ADB-4A52-8406-E1AFAC0A419C}"/>
    <cellStyle name="40% - Accent5 3 4 10" xfId="27599" xr:uid="{FC0147FD-A616-41A7-B2F9-4AFB23804647}"/>
    <cellStyle name="40% - Accent5 3 4 11" xfId="27600" xr:uid="{D92ED80F-F41B-42FB-AD2D-49862306CB59}"/>
    <cellStyle name="40% - Accent5 3 4 2" xfId="27601" xr:uid="{57CF05E2-EC46-4AC2-90AB-4B817F76F5DA}"/>
    <cellStyle name="40% - Accent5 3 4 2 2" xfId="27602" xr:uid="{8465500E-84D2-4813-A179-925DF489102C}"/>
    <cellStyle name="40% - Accent5 3 4 2 2 2" xfId="27603" xr:uid="{6BAD7A47-C41C-4DE7-868E-16FB4707C5BF}"/>
    <cellStyle name="40% - Accent5 3 4 2 2 2 2" xfId="27604" xr:uid="{380ADAD3-C9AF-4C26-A21E-8FB2D1B38E8E}"/>
    <cellStyle name="40% - Accent5 3 4 2 2 2 2 2" xfId="27605" xr:uid="{95BDC76F-763D-4142-AE01-FD4FCFC7BE1C}"/>
    <cellStyle name="40% - Accent5 3 4 2 2 2 3" xfId="27606" xr:uid="{CFAE3F9D-ED2E-4553-AE68-048F5EFE0273}"/>
    <cellStyle name="40% - Accent5 3 4 2 2 3" xfId="27607" xr:uid="{2E252D5C-FAA8-413A-8C73-69A59B5FE158}"/>
    <cellStyle name="40% - Accent5 3 4 2 2 3 2" xfId="27608" xr:uid="{CFDEE9D0-3600-4CF2-9EBE-26D9D3C4F985}"/>
    <cellStyle name="40% - Accent5 3 4 2 2 4" xfId="27609" xr:uid="{A0679D3C-F5B2-4BE1-BCD6-AB0474A2DC41}"/>
    <cellStyle name="40% - Accent5 3 4 2 2 4 2" xfId="27610" xr:uid="{41A010BA-58CD-4DA9-97C3-779294F58E2C}"/>
    <cellStyle name="40% - Accent5 3 4 2 2 5" xfId="27611" xr:uid="{0A14439A-0E6C-436F-A184-10C82700305C}"/>
    <cellStyle name="40% - Accent5 3 4 2 2 6" xfId="27612" xr:uid="{2AB7BB84-8BFE-477B-8B20-41D9C14F6B45}"/>
    <cellStyle name="40% - Accent5 3 4 2 3" xfId="27613" xr:uid="{9BF784CD-CF82-4444-9EEA-DC9D71C09698}"/>
    <cellStyle name="40% - Accent5 3 4 2 3 2" xfId="27614" xr:uid="{3D6BC78D-0C47-48DF-812D-2BB944B7FE65}"/>
    <cellStyle name="40% - Accent5 3 4 2 3 2 2" xfId="27615" xr:uid="{E1B68D59-D143-4CBC-BB1E-81786E0226D0}"/>
    <cellStyle name="40% - Accent5 3 4 2 3 3" xfId="27616" xr:uid="{E61E7F98-9761-43AC-83A9-7DC179D41A0C}"/>
    <cellStyle name="40% - Accent5 3 4 2 4" xfId="27617" xr:uid="{1F551639-8E23-448C-98B9-95DB7057E53C}"/>
    <cellStyle name="40% - Accent5 3 4 2 4 2" xfId="27618" xr:uid="{7B2E8F66-2E68-4E26-965C-012E1C95F246}"/>
    <cellStyle name="40% - Accent5 3 4 2 5" xfId="27619" xr:uid="{B00303E8-9B6C-4D2E-9A82-E258524A5116}"/>
    <cellStyle name="40% - Accent5 3 4 2 5 2" xfId="27620" xr:uid="{12117BED-BE43-454D-84B3-38ABC6ED3A1D}"/>
    <cellStyle name="40% - Accent5 3 4 2 6" xfId="27621" xr:uid="{0A5370FC-6DF3-4B3B-A8A0-1B8EA5C501D1}"/>
    <cellStyle name="40% - Accent5 3 4 2 7" xfId="27622" xr:uid="{D0A4FC0D-E243-4A43-9132-653DA9E7A28B}"/>
    <cellStyle name="40% - Accent5 3 4 3" xfId="27623" xr:uid="{D578A1C6-8E83-4DB7-B067-60DB075CBE01}"/>
    <cellStyle name="40% - Accent5 3 4 3 2" xfId="27624" xr:uid="{FBE96FCE-7F56-40A7-9D24-7C37657B89D3}"/>
    <cellStyle name="40% - Accent5 3 4 3 2 2" xfId="27625" xr:uid="{127B2157-867D-4012-A103-C8FBAD901CC5}"/>
    <cellStyle name="40% - Accent5 3 4 3 2 2 2" xfId="27626" xr:uid="{73C55CCA-5B38-49F9-BC10-53B28C07C8FC}"/>
    <cellStyle name="40% - Accent5 3 4 3 2 2 2 2" xfId="27627" xr:uid="{DC89BAAE-E283-44AB-8BF1-9AF7E5C6F71D}"/>
    <cellStyle name="40% - Accent5 3 4 3 2 2 3" xfId="27628" xr:uid="{4BC2C62D-D2E3-48CC-A1AD-93B8D3DD0E25}"/>
    <cellStyle name="40% - Accent5 3 4 3 2 3" xfId="27629" xr:uid="{0EB0EC01-FF17-407B-BD8C-1D95951F5439}"/>
    <cellStyle name="40% - Accent5 3 4 3 2 3 2" xfId="27630" xr:uid="{5F4300F6-6AF8-4C4D-89B9-04F7BA3C37C5}"/>
    <cellStyle name="40% - Accent5 3 4 3 2 4" xfId="27631" xr:uid="{53EC9D46-183C-4EE6-8ABE-AFEC89084977}"/>
    <cellStyle name="40% - Accent5 3 4 3 3" xfId="27632" xr:uid="{E6474151-5EBD-44F5-B6B3-FF10C3612F17}"/>
    <cellStyle name="40% - Accent5 3 4 3 3 2" xfId="27633" xr:uid="{C05EAE98-92D9-4E4A-96F8-435EF2B668B0}"/>
    <cellStyle name="40% - Accent5 3 4 3 3 2 2" xfId="27634" xr:uid="{8D8D93E6-0721-449D-9BBA-5F430F950848}"/>
    <cellStyle name="40% - Accent5 3 4 3 3 3" xfId="27635" xr:uid="{93C76AD6-BC86-4170-A55E-18F9D616B034}"/>
    <cellStyle name="40% - Accent5 3 4 3 4" xfId="27636" xr:uid="{2AA38099-F79E-483B-8D8A-581DB80F7890}"/>
    <cellStyle name="40% - Accent5 3 4 3 4 2" xfId="27637" xr:uid="{9468CA35-667D-44E1-8C0E-5093AECC6983}"/>
    <cellStyle name="40% - Accent5 3 4 3 5" xfId="27638" xr:uid="{21ADAB45-4A2F-46E4-93D5-545ECC9B83E9}"/>
    <cellStyle name="40% - Accent5 3 4 3 5 2" xfId="27639" xr:uid="{F45FB42E-FF59-4338-BBF7-5AAB2A8FFE1D}"/>
    <cellStyle name="40% - Accent5 3 4 3 6" xfId="27640" xr:uid="{99A91E3D-34BC-4D9F-89F9-310C3F1547C3}"/>
    <cellStyle name="40% - Accent5 3 4 3 7" xfId="27641" xr:uid="{5383E3F5-A06E-42FD-A3A8-841C60092069}"/>
    <cellStyle name="40% - Accent5 3 4 4" xfId="27642" xr:uid="{977E3EB1-6C60-4579-857B-A43FDF527FD3}"/>
    <cellStyle name="40% - Accent5 3 4 4 2" xfId="27643" xr:uid="{C4053D65-B4E3-43D5-ABF3-2830736DF71A}"/>
    <cellStyle name="40% - Accent5 3 4 4 2 2" xfId="27644" xr:uid="{9CB6AB52-E7DD-4878-AA1A-9FF75F66D9E4}"/>
    <cellStyle name="40% - Accent5 3 4 4 2 2 2" xfId="27645" xr:uid="{61A028FA-57CC-41D8-BE64-1EF874B428A2}"/>
    <cellStyle name="40% - Accent5 3 4 4 2 2 2 2" xfId="27646" xr:uid="{EC7080B1-B7FC-416D-AF11-53542863145F}"/>
    <cellStyle name="40% - Accent5 3 4 4 2 2 3" xfId="27647" xr:uid="{AE976752-96E4-43AC-8454-0F3B0327943A}"/>
    <cellStyle name="40% - Accent5 3 4 4 2 3" xfId="27648" xr:uid="{E78340B1-7E96-48B8-BB89-222FBA2FA172}"/>
    <cellStyle name="40% - Accent5 3 4 4 2 3 2" xfId="27649" xr:uid="{5DC26F18-05E3-4EEE-852D-D0E19E73C69B}"/>
    <cellStyle name="40% - Accent5 3 4 4 2 4" xfId="27650" xr:uid="{F5924035-7FD7-4C32-B02A-A99D3182C3F8}"/>
    <cellStyle name="40% - Accent5 3 4 4 3" xfId="27651" xr:uid="{4F7BD85C-9F42-4373-8387-5EFFED423F23}"/>
    <cellStyle name="40% - Accent5 3 4 4 3 2" xfId="27652" xr:uid="{161E7BE8-E1B6-4B67-A112-5696CD8E190C}"/>
    <cellStyle name="40% - Accent5 3 4 4 3 2 2" xfId="27653" xr:uid="{6BF2DD1C-76EC-4897-B6DA-D870E3764749}"/>
    <cellStyle name="40% - Accent5 3 4 4 3 3" xfId="27654" xr:uid="{848427D3-49F7-4315-9796-B0870DB733DB}"/>
    <cellStyle name="40% - Accent5 3 4 4 4" xfId="27655" xr:uid="{146776A8-CC25-4FDF-AE2F-A53353DAF258}"/>
    <cellStyle name="40% - Accent5 3 4 4 4 2" xfId="27656" xr:uid="{D7DE703D-400A-4EE6-9235-B0BBF1B9C2CD}"/>
    <cellStyle name="40% - Accent5 3 4 4 5" xfId="27657" xr:uid="{54C8388D-841A-45B3-8514-D419FD02DA95}"/>
    <cellStyle name="40% - Accent5 3 4 5" xfId="27658" xr:uid="{77C360FB-2534-428D-A86A-8E36BE069D73}"/>
    <cellStyle name="40% - Accent5 3 4 5 2" xfId="27659" xr:uid="{01EAEEA9-450A-484F-B922-C9760D175FC4}"/>
    <cellStyle name="40% - Accent5 3 4 5 2 2" xfId="27660" xr:uid="{F01C2738-AE91-4D28-BB9F-20B614CA282F}"/>
    <cellStyle name="40% - Accent5 3 4 5 2 2 2" xfId="27661" xr:uid="{1A5444C8-F079-4F02-846E-5ED65AEB89CF}"/>
    <cellStyle name="40% - Accent5 3 4 5 2 2 2 2" xfId="27662" xr:uid="{1FDD284F-2BCE-4F2B-81AB-4F9684268288}"/>
    <cellStyle name="40% - Accent5 3 4 5 2 2 3" xfId="27663" xr:uid="{1637024C-6298-4937-853E-4AEED3A25DE4}"/>
    <cellStyle name="40% - Accent5 3 4 5 2 3" xfId="27664" xr:uid="{5478DFDA-6BF5-4110-9763-CB8CA1B37116}"/>
    <cellStyle name="40% - Accent5 3 4 5 2 3 2" xfId="27665" xr:uid="{123CD9AD-782D-4375-ADEB-ADDD777ECF88}"/>
    <cellStyle name="40% - Accent5 3 4 5 2 4" xfId="27666" xr:uid="{B60737FC-D023-4BBF-91F0-5B9BE425E367}"/>
    <cellStyle name="40% - Accent5 3 4 5 3" xfId="27667" xr:uid="{6B1702D9-6097-4568-B055-BE0F3276C9E3}"/>
    <cellStyle name="40% - Accent5 3 4 5 3 2" xfId="27668" xr:uid="{90225A21-ADD7-48CD-95BE-2EF3B33B2AF9}"/>
    <cellStyle name="40% - Accent5 3 4 5 3 2 2" xfId="27669" xr:uid="{052D80C1-2D8F-4EA3-990F-0C758BECAC19}"/>
    <cellStyle name="40% - Accent5 3 4 5 3 3" xfId="27670" xr:uid="{F33B7FBF-6116-4127-9DDD-8159043BB580}"/>
    <cellStyle name="40% - Accent5 3 4 5 4" xfId="27671" xr:uid="{3CC1D649-A289-447F-BA41-2203A43C075E}"/>
    <cellStyle name="40% - Accent5 3 4 5 4 2" xfId="27672" xr:uid="{8A307E83-5612-48AB-8CBD-5BBA90C30516}"/>
    <cellStyle name="40% - Accent5 3 4 5 5" xfId="27673" xr:uid="{1F1C4E68-26D3-4ED5-A166-AC4CB8E2BC70}"/>
    <cellStyle name="40% - Accent5 3 4 6" xfId="27674" xr:uid="{A957B63E-7440-48E4-A209-4EBE4218EF5C}"/>
    <cellStyle name="40% - Accent5 3 4 6 2" xfId="27675" xr:uid="{C02A80A9-345A-49D9-8397-58C8D25B1A45}"/>
    <cellStyle name="40% - Accent5 3 4 6 2 2" xfId="27676" xr:uid="{76C7C182-02E8-454F-984C-2F491CD08DB8}"/>
    <cellStyle name="40% - Accent5 3 4 6 2 2 2" xfId="27677" xr:uid="{F460F748-815B-4D27-B0A2-18FCBB9F33DF}"/>
    <cellStyle name="40% - Accent5 3 4 6 2 3" xfId="27678" xr:uid="{6C81874E-9CF7-471B-A641-4387B3B3195E}"/>
    <cellStyle name="40% - Accent5 3 4 6 3" xfId="27679" xr:uid="{F332047F-AF4F-42AF-8546-B03827E9135E}"/>
    <cellStyle name="40% - Accent5 3 4 6 3 2" xfId="27680" xr:uid="{B4F4EEA1-3C0F-405E-AD90-88455732C994}"/>
    <cellStyle name="40% - Accent5 3 4 6 4" xfId="27681" xr:uid="{3FF11AD5-C160-431A-AEBA-2755CB6E235A}"/>
    <cellStyle name="40% - Accent5 3 4 7" xfId="27682" xr:uid="{2A9E2735-AD2E-4325-B5FE-50BB41625525}"/>
    <cellStyle name="40% - Accent5 3 4 7 2" xfId="27683" xr:uid="{6A3CD955-9F77-462E-B532-1780AB285A56}"/>
    <cellStyle name="40% - Accent5 3 4 7 2 2" xfId="27684" xr:uid="{B4B8F6CE-1734-4642-A774-FF1944E45FD4}"/>
    <cellStyle name="40% - Accent5 3 4 7 3" xfId="27685" xr:uid="{6AF009CB-E250-4233-8E53-F139B0400166}"/>
    <cellStyle name="40% - Accent5 3 4 8" xfId="27686" xr:uid="{8B7DDE93-9FC3-4A4F-B366-FDB2467F82B9}"/>
    <cellStyle name="40% - Accent5 3 4 8 2" xfId="27687" xr:uid="{352F474B-FDF4-438B-9545-5CC54BF807D6}"/>
    <cellStyle name="40% - Accent5 3 4 9" xfId="27688" xr:uid="{8A545BB3-0E66-426E-83B2-AE6D7F9F116A}"/>
    <cellStyle name="40% - Accent5 3 4 9 2" xfId="27689" xr:uid="{F20B3186-A2FF-4E63-8427-44EF7CAA0F6E}"/>
    <cellStyle name="40% - Accent5 3 5" xfId="27690" xr:uid="{F4EF1B32-095D-4672-97B1-B383121F0818}"/>
    <cellStyle name="40% - Accent5 3 5 2" xfId="27691" xr:uid="{758835AD-687D-4744-BBEA-F65553F74D0E}"/>
    <cellStyle name="40% - Accent5 3 5 2 2" xfId="27692" xr:uid="{D103F520-F39D-4324-BE7E-1E69640FFDD4}"/>
    <cellStyle name="40% - Accent5 3 5 2 2 2" xfId="27693" xr:uid="{87D78096-EF2A-4181-91E3-7E97772FCB4D}"/>
    <cellStyle name="40% - Accent5 3 5 2 2 2 2" xfId="27694" xr:uid="{47C7FBFC-4C97-46A7-AE51-20B36A27A15B}"/>
    <cellStyle name="40% - Accent5 3 5 2 2 2 2 2" xfId="27695" xr:uid="{70500FF3-72C0-43F4-AC26-259B0BE5B50A}"/>
    <cellStyle name="40% - Accent5 3 5 2 2 2 3" xfId="27696" xr:uid="{AF3BA42F-46D4-45FC-B2EF-AD59C858D131}"/>
    <cellStyle name="40% - Accent5 3 5 2 2 3" xfId="27697" xr:uid="{DD892BC3-C862-494C-8FD2-86A242CB1F53}"/>
    <cellStyle name="40% - Accent5 3 5 2 2 3 2" xfId="27698" xr:uid="{8CA7A48C-9115-446C-AB7C-FDD99B6E4052}"/>
    <cellStyle name="40% - Accent5 3 5 2 2 4" xfId="27699" xr:uid="{DFCA5DF3-C64C-485D-B44E-5511A9C49226}"/>
    <cellStyle name="40% - Accent5 3 5 2 2 4 2" xfId="27700" xr:uid="{424AE069-DE8E-45D4-90C1-BAAAE1E8EDC6}"/>
    <cellStyle name="40% - Accent5 3 5 2 2 5" xfId="27701" xr:uid="{0DCB7940-2636-46AB-9FBE-DD27028A29C1}"/>
    <cellStyle name="40% - Accent5 3 5 2 2 6" xfId="27702" xr:uid="{60862827-0798-4CB2-8A58-BC6CF351F591}"/>
    <cellStyle name="40% - Accent5 3 5 2 3" xfId="27703" xr:uid="{1F14E0B3-4AA1-4579-8117-BE7D941BD53C}"/>
    <cellStyle name="40% - Accent5 3 5 2 3 2" xfId="27704" xr:uid="{1D1B0782-0537-4046-883F-CC1D10A9AEFB}"/>
    <cellStyle name="40% - Accent5 3 5 2 3 2 2" xfId="27705" xr:uid="{27915AAB-B1D7-4893-B141-F97E18ADECAD}"/>
    <cellStyle name="40% - Accent5 3 5 2 3 3" xfId="27706" xr:uid="{53C7CA00-AA16-4C90-832B-260E860CC98D}"/>
    <cellStyle name="40% - Accent5 3 5 2 4" xfId="27707" xr:uid="{FEE47888-F96E-42A1-8B4B-A5BA411613D9}"/>
    <cellStyle name="40% - Accent5 3 5 2 4 2" xfId="27708" xr:uid="{50AFEB65-7B43-49F9-BD08-4267BCCC99DA}"/>
    <cellStyle name="40% - Accent5 3 5 2 5" xfId="27709" xr:uid="{95BB37F4-4AC5-4CED-BF31-F0152EC8C122}"/>
    <cellStyle name="40% - Accent5 3 5 2 5 2" xfId="27710" xr:uid="{E99509C4-8888-4D96-8C8A-535364E6B1AB}"/>
    <cellStyle name="40% - Accent5 3 5 2 6" xfId="27711" xr:uid="{E9ACE282-BC72-4A95-9688-6A5026B58AA8}"/>
    <cellStyle name="40% - Accent5 3 5 2 7" xfId="27712" xr:uid="{B275B7F5-6DEC-4909-AFB6-D7464FF59D8F}"/>
    <cellStyle name="40% - Accent5 3 5 3" xfId="27713" xr:uid="{94159FA8-BD66-43BA-B379-7873B9DD3E4A}"/>
    <cellStyle name="40% - Accent5 3 5 3 2" xfId="27714" xr:uid="{671CC50D-F56C-4463-9C5D-5D0D73CE1164}"/>
    <cellStyle name="40% - Accent5 3 5 3 2 2" xfId="27715" xr:uid="{9FF29F2F-9E18-4E32-A525-808D248B9B93}"/>
    <cellStyle name="40% - Accent5 3 5 3 2 2 2" xfId="27716" xr:uid="{8A84F59D-235C-4ED1-9FFB-619DF6CF4C60}"/>
    <cellStyle name="40% - Accent5 3 5 3 2 2 2 2" xfId="27717" xr:uid="{11409908-30D9-448C-9AED-CDA232211BF8}"/>
    <cellStyle name="40% - Accent5 3 5 3 2 2 3" xfId="27718" xr:uid="{CECE94DD-8969-4165-B48F-3FDDD0F00EA1}"/>
    <cellStyle name="40% - Accent5 3 5 3 2 3" xfId="27719" xr:uid="{527C65C7-B183-436A-8A19-708AB8648EDD}"/>
    <cellStyle name="40% - Accent5 3 5 3 2 3 2" xfId="27720" xr:uid="{4B351013-A97D-459A-A46F-8808917C3A9F}"/>
    <cellStyle name="40% - Accent5 3 5 3 2 4" xfId="27721" xr:uid="{7431B508-B9CC-435E-875C-A99A062338FB}"/>
    <cellStyle name="40% - Accent5 3 5 3 3" xfId="27722" xr:uid="{0A0D23AA-EE7D-439F-BE1E-CCB17E375234}"/>
    <cellStyle name="40% - Accent5 3 5 3 3 2" xfId="27723" xr:uid="{9C2767B8-5D8B-4E2A-9115-D6635B1D2B4C}"/>
    <cellStyle name="40% - Accent5 3 5 3 3 2 2" xfId="27724" xr:uid="{75FF46CA-A010-4542-88C6-FD740DDBA0C4}"/>
    <cellStyle name="40% - Accent5 3 5 3 3 3" xfId="27725" xr:uid="{8F352542-0A02-4278-9EF7-A2C0C7F45F47}"/>
    <cellStyle name="40% - Accent5 3 5 3 4" xfId="27726" xr:uid="{FF5FBD18-7735-4C65-83C2-16774F225C83}"/>
    <cellStyle name="40% - Accent5 3 5 3 4 2" xfId="27727" xr:uid="{3C8314B8-E3A3-490A-B0A1-DB22FB19EF93}"/>
    <cellStyle name="40% - Accent5 3 5 3 5" xfId="27728" xr:uid="{334C4C99-9602-440A-A8FF-195A241746B0}"/>
    <cellStyle name="40% - Accent5 3 5 3 5 2" xfId="27729" xr:uid="{AD6ECED5-024E-4AB8-9423-931C915E1512}"/>
    <cellStyle name="40% - Accent5 3 5 3 6" xfId="27730" xr:uid="{388F8882-FEB2-4F9A-BB0D-799928E42D30}"/>
    <cellStyle name="40% - Accent5 3 5 3 7" xfId="27731" xr:uid="{36857FE9-F07C-489E-9154-F42B88A04450}"/>
    <cellStyle name="40% - Accent5 3 5 4" xfId="27732" xr:uid="{93C0F65A-10B4-441A-8690-9212BEE7C694}"/>
    <cellStyle name="40% - Accent5 3 5 4 2" xfId="27733" xr:uid="{DC4DD980-6A65-4802-BC87-FFAA0CBC11E8}"/>
    <cellStyle name="40% - Accent5 3 5 4 2 2" xfId="27734" xr:uid="{2C44CACE-C7C3-4CE6-B41F-D33A55CDF4BB}"/>
    <cellStyle name="40% - Accent5 3 5 4 2 2 2" xfId="27735" xr:uid="{E530C536-BF88-462F-AE69-0B02602FF3CE}"/>
    <cellStyle name="40% - Accent5 3 5 4 2 3" xfId="27736" xr:uid="{93E03C9A-92E1-4926-A0B8-1CCCD8C4E7E3}"/>
    <cellStyle name="40% - Accent5 3 5 4 3" xfId="27737" xr:uid="{3E088499-C26F-45F4-A47B-450A6C99DF4F}"/>
    <cellStyle name="40% - Accent5 3 5 4 3 2" xfId="27738" xr:uid="{0B2F5A08-83A9-46B2-B276-D0733F5F84D2}"/>
    <cellStyle name="40% - Accent5 3 5 4 4" xfId="27739" xr:uid="{93E88284-F1A5-4C26-A25C-6D422A155F04}"/>
    <cellStyle name="40% - Accent5 3 5 5" xfId="27740" xr:uid="{AB7EC1A0-D9BF-4898-AA37-4DA76A25BA3C}"/>
    <cellStyle name="40% - Accent5 3 5 5 2" xfId="27741" xr:uid="{84C67CDD-F2C5-4DB3-BAFB-FF1D288731B4}"/>
    <cellStyle name="40% - Accent5 3 5 5 2 2" xfId="27742" xr:uid="{64F549AD-8412-4ED4-AFF8-141470E604BF}"/>
    <cellStyle name="40% - Accent5 3 5 5 3" xfId="27743" xr:uid="{8599EECB-04AE-4547-AB85-49F9B70EFA93}"/>
    <cellStyle name="40% - Accent5 3 5 6" xfId="27744" xr:uid="{F396FEB5-AB3C-41E7-AB58-2B2CC37AF1B3}"/>
    <cellStyle name="40% - Accent5 3 5 6 2" xfId="27745" xr:uid="{B4C5B7D7-8855-4A0C-8167-FDE103C4160C}"/>
    <cellStyle name="40% - Accent5 3 5 7" xfId="27746" xr:uid="{6D22AE03-95B8-435D-8B28-63511975476C}"/>
    <cellStyle name="40% - Accent5 3 5 7 2" xfId="27747" xr:uid="{A2BE00C4-8508-449F-876B-E4B8720F36AC}"/>
    <cellStyle name="40% - Accent5 3 5 8" xfId="27748" xr:uid="{77E37258-9E12-40FE-9D87-2FC3387DD593}"/>
    <cellStyle name="40% - Accent5 3 5 9" xfId="27749" xr:uid="{AD691C89-6177-45E6-A782-D0B5D8180D93}"/>
    <cellStyle name="40% - Accent5 3 6" xfId="27750" xr:uid="{16B2B185-65CA-4DE4-A531-1F90B69D8584}"/>
    <cellStyle name="40% - Accent5 3 6 2" xfId="27751" xr:uid="{BD29644E-CFE1-434E-B4F9-CD17EC184870}"/>
    <cellStyle name="40% - Accent5 3 6 2 2" xfId="27752" xr:uid="{91F1BF11-096E-4D60-94AA-C6EA50C737B9}"/>
    <cellStyle name="40% - Accent5 3 6 2 2 2" xfId="27753" xr:uid="{C9624FB5-8206-467A-8657-4E8646B54E4E}"/>
    <cellStyle name="40% - Accent5 3 6 2 2 2 2" xfId="27754" xr:uid="{41499469-0F82-4865-B321-C26332F50E55}"/>
    <cellStyle name="40% - Accent5 3 6 2 2 2 2 2" xfId="27755" xr:uid="{B90430E0-5D3E-477F-BE77-5442294CEFEF}"/>
    <cellStyle name="40% - Accent5 3 6 2 2 2 3" xfId="27756" xr:uid="{FF830AB2-E1F7-4786-A045-B31D7A6F7ECA}"/>
    <cellStyle name="40% - Accent5 3 6 2 2 3" xfId="27757" xr:uid="{4ADE4CBF-6500-4EE2-9C69-A00AFFD9BC17}"/>
    <cellStyle name="40% - Accent5 3 6 2 2 3 2" xfId="27758" xr:uid="{C2AD3097-2929-4AAF-9C71-8D41C0076425}"/>
    <cellStyle name="40% - Accent5 3 6 2 2 4" xfId="27759" xr:uid="{2EE49E2E-EDDB-4E14-82ED-BDC0D347DA8A}"/>
    <cellStyle name="40% - Accent5 3 6 2 2 4 2" xfId="27760" xr:uid="{C69CBDEA-2DA9-4CB6-A984-F00184BAE4C4}"/>
    <cellStyle name="40% - Accent5 3 6 2 2 5" xfId="27761" xr:uid="{1B83B39C-674A-49E2-8C47-4D74D52FFB3B}"/>
    <cellStyle name="40% - Accent5 3 6 2 2 6" xfId="27762" xr:uid="{0814EEA1-07CD-4E12-8257-28C50581A6B5}"/>
    <cellStyle name="40% - Accent5 3 6 2 3" xfId="27763" xr:uid="{C8EDD5BF-BD6A-4345-A28D-1D87730C09C8}"/>
    <cellStyle name="40% - Accent5 3 6 2 3 2" xfId="27764" xr:uid="{B8BB2763-30A3-474B-A945-B63668910B5E}"/>
    <cellStyle name="40% - Accent5 3 6 2 3 2 2" xfId="27765" xr:uid="{248F9AC0-2970-4E4D-8C41-C3CDF647FF61}"/>
    <cellStyle name="40% - Accent5 3 6 2 3 3" xfId="27766" xr:uid="{F77EEE80-0019-4E04-8FF5-E82C445D8ACA}"/>
    <cellStyle name="40% - Accent5 3 6 2 4" xfId="27767" xr:uid="{5B570A8E-0F49-4294-A404-4ED9A8B9A93E}"/>
    <cellStyle name="40% - Accent5 3 6 2 4 2" xfId="27768" xr:uid="{FD2D1930-5064-4636-8B5A-0A39BC165947}"/>
    <cellStyle name="40% - Accent5 3 6 2 5" xfId="27769" xr:uid="{2D105473-622A-4717-949D-8B7C65E1BF7B}"/>
    <cellStyle name="40% - Accent5 3 6 2 5 2" xfId="27770" xr:uid="{511171CA-1163-49AD-B9C5-3BAA5EC4FED2}"/>
    <cellStyle name="40% - Accent5 3 6 2 6" xfId="27771" xr:uid="{BDDE0B8C-3260-418D-AF1B-15AB2B8BB921}"/>
    <cellStyle name="40% - Accent5 3 6 2 7" xfId="27772" xr:uid="{AE955F0D-75AB-4C1A-93D7-EC75AE0F8A64}"/>
    <cellStyle name="40% - Accent5 3 6 3" xfId="27773" xr:uid="{C8DFE7D9-DBEB-4BDC-8987-62ECA70FC18E}"/>
    <cellStyle name="40% - Accent5 3 6 3 2" xfId="27774" xr:uid="{95CF2C08-4706-4E68-AB54-D90D07483F5E}"/>
    <cellStyle name="40% - Accent5 3 6 3 2 2" xfId="27775" xr:uid="{420A1554-6370-4F2D-A9DF-E71BB4DE1B5E}"/>
    <cellStyle name="40% - Accent5 3 6 3 2 2 2" xfId="27776" xr:uid="{C8386B05-36A9-4C08-B683-69CC7BE8E89E}"/>
    <cellStyle name="40% - Accent5 3 6 3 2 3" xfId="27777" xr:uid="{07B98428-2F69-4115-A2AC-FC943F6E650D}"/>
    <cellStyle name="40% - Accent5 3 6 3 3" xfId="27778" xr:uid="{EB829BF9-2270-4697-89C2-A2902F487DE5}"/>
    <cellStyle name="40% - Accent5 3 6 3 3 2" xfId="27779" xr:uid="{49343BD3-EC00-4367-8371-A10B4B167290}"/>
    <cellStyle name="40% - Accent5 3 6 3 4" xfId="27780" xr:uid="{BE50B256-B9F9-42EE-A099-F86B3192F141}"/>
    <cellStyle name="40% - Accent5 3 6 3 4 2" xfId="27781" xr:uid="{B8CF53FA-BD78-4FCF-B6CB-A108102C6B65}"/>
    <cellStyle name="40% - Accent5 3 6 3 5" xfId="27782" xr:uid="{1E38190C-697A-4578-9F51-C98BE77B4087}"/>
    <cellStyle name="40% - Accent5 3 6 3 6" xfId="27783" xr:uid="{331B41C9-5040-4CD5-A55C-E21817C2B32A}"/>
    <cellStyle name="40% - Accent5 3 6 4" xfId="27784" xr:uid="{FB759B4A-46EB-49FC-8D4A-A8CDDF3965E4}"/>
    <cellStyle name="40% - Accent5 3 6 4 2" xfId="27785" xr:uid="{E2812EB0-2A54-42D2-B799-87EE3D50884F}"/>
    <cellStyle name="40% - Accent5 3 6 4 2 2" xfId="27786" xr:uid="{F4E6988B-2A80-4FC5-931B-FE4818545064}"/>
    <cellStyle name="40% - Accent5 3 6 4 3" xfId="27787" xr:uid="{0FFDB66A-C58C-4A4F-A3C6-2832C515F993}"/>
    <cellStyle name="40% - Accent5 3 6 5" xfId="27788" xr:uid="{9C192190-8A57-4397-AF24-185B1F19E6F5}"/>
    <cellStyle name="40% - Accent5 3 6 5 2" xfId="27789" xr:uid="{B168A1A8-6D14-4C37-A28A-D4BE7CB8AB64}"/>
    <cellStyle name="40% - Accent5 3 6 6" xfId="27790" xr:uid="{AC93A271-6568-4D1F-A115-A475931420B9}"/>
    <cellStyle name="40% - Accent5 3 6 6 2" xfId="27791" xr:uid="{152196B4-4E46-4EAF-9AE5-E10C02B5670C}"/>
    <cellStyle name="40% - Accent5 3 6 7" xfId="27792" xr:uid="{0FFFD94A-8566-4691-B54E-DE12A73970A1}"/>
    <cellStyle name="40% - Accent5 3 6 8" xfId="27793" xr:uid="{830C5142-ECB0-4B34-A332-D85BC59116C4}"/>
    <cellStyle name="40% - Accent5 3 7" xfId="27794" xr:uid="{EE809DFA-4706-4918-B924-59BCD8FBB8DD}"/>
    <cellStyle name="40% - Accent5 3 7 2" xfId="27795" xr:uid="{62AD9CE4-37DA-46BE-96C5-C3B96014DA63}"/>
    <cellStyle name="40% - Accent5 3 7 2 2" xfId="27796" xr:uid="{7650A246-CB46-44F5-B6B0-1AA551C8983A}"/>
    <cellStyle name="40% - Accent5 3 7 2 2 2" xfId="27797" xr:uid="{C88DC1A0-8D7A-41C3-8FFA-157BABC744BA}"/>
    <cellStyle name="40% - Accent5 3 7 2 2 2 2" xfId="27798" xr:uid="{5B2C5D36-1E0C-4779-9C13-F80D09B63174}"/>
    <cellStyle name="40% - Accent5 3 7 2 2 3" xfId="27799" xr:uid="{D5E309A3-3E26-420B-A24F-B71E31EB3947}"/>
    <cellStyle name="40% - Accent5 3 7 2 3" xfId="27800" xr:uid="{6BCB63CD-EDCC-4D74-A91D-552A69789E4D}"/>
    <cellStyle name="40% - Accent5 3 7 2 3 2" xfId="27801" xr:uid="{DE1BEB61-54A6-4CE6-A4DE-E18D3B504ABE}"/>
    <cellStyle name="40% - Accent5 3 7 2 4" xfId="27802" xr:uid="{C7ED8052-D47A-4E53-A0E3-ABB5FDE0122B}"/>
    <cellStyle name="40% - Accent5 3 7 2 4 2" xfId="27803" xr:uid="{F7E8C6D2-CF9B-443F-8C91-6FA96345099C}"/>
    <cellStyle name="40% - Accent5 3 7 2 5" xfId="27804" xr:uid="{55D60D12-927A-491A-88BC-FF6C5C23AA67}"/>
    <cellStyle name="40% - Accent5 3 7 2 6" xfId="27805" xr:uid="{5CD782B9-CA81-46F5-8AF8-0A0945795AFD}"/>
    <cellStyle name="40% - Accent5 3 7 3" xfId="27806" xr:uid="{2F4B9720-0BF7-40AF-A121-05D347C1D198}"/>
    <cellStyle name="40% - Accent5 3 7 3 2" xfId="27807" xr:uid="{07ECCC01-A075-41F5-B63F-B27C815CC842}"/>
    <cellStyle name="40% - Accent5 3 7 3 2 2" xfId="27808" xr:uid="{A7ED39C2-896B-4822-A408-ED3CB5F6DD65}"/>
    <cellStyle name="40% - Accent5 3 7 3 3" xfId="27809" xr:uid="{A78BF652-D8AF-4F3C-A833-8105A3EF198D}"/>
    <cellStyle name="40% - Accent5 3 7 4" xfId="27810" xr:uid="{60B0F70E-8BFE-4D55-BDE5-EAF14762B1B3}"/>
    <cellStyle name="40% - Accent5 3 7 4 2" xfId="27811" xr:uid="{E7D65E6E-DA1B-4D92-82BC-8CF3A3F0E384}"/>
    <cellStyle name="40% - Accent5 3 7 5" xfId="27812" xr:uid="{6FA5555C-011F-4531-8418-B4E14AE52A06}"/>
    <cellStyle name="40% - Accent5 3 7 5 2" xfId="27813" xr:uid="{192EE98C-0A51-4406-AA7B-408C6910A216}"/>
    <cellStyle name="40% - Accent5 3 7 6" xfId="27814" xr:uid="{31B85968-5EC3-472A-A16F-F530A8D71242}"/>
    <cellStyle name="40% - Accent5 3 7 7" xfId="27815" xr:uid="{5EC9490F-67FF-4736-A191-D3AD05C7A655}"/>
    <cellStyle name="40% - Accent5 3 8" xfId="27816" xr:uid="{F5B361CB-31CC-416C-AEBE-05AEEA6BDCC7}"/>
    <cellStyle name="40% - Accent5 3 8 2" xfId="27817" xr:uid="{31653B5C-0F7C-47EE-B10D-440886321A7E}"/>
    <cellStyle name="40% - Accent5 3 8 2 2" xfId="27818" xr:uid="{C7F5F4CE-9151-44BC-B7FD-1EED82A84CE0}"/>
    <cellStyle name="40% - Accent5 3 8 2 2 2" xfId="27819" xr:uid="{7F0E4576-85BF-4A55-BE70-49E99295733D}"/>
    <cellStyle name="40% - Accent5 3 8 2 2 2 2" xfId="27820" xr:uid="{027D79F3-47C0-4550-8B19-2B5D7000F005}"/>
    <cellStyle name="40% - Accent5 3 8 2 2 3" xfId="27821" xr:uid="{2B91B47A-98B4-4C39-B1B8-8CBC8DA5BCB7}"/>
    <cellStyle name="40% - Accent5 3 8 2 3" xfId="27822" xr:uid="{77900E0C-5C43-4059-B7AF-C7EC01FD52FE}"/>
    <cellStyle name="40% - Accent5 3 8 2 3 2" xfId="27823" xr:uid="{3C455F7F-2821-4AD1-9590-1E783C064A34}"/>
    <cellStyle name="40% - Accent5 3 8 2 4" xfId="27824" xr:uid="{FFA92E7A-E29F-499D-8283-B8F051580821}"/>
    <cellStyle name="40% - Accent5 3 8 3" xfId="27825" xr:uid="{E4BF622A-AFF2-4905-ABBF-034E3831C1DF}"/>
    <cellStyle name="40% - Accent5 3 8 3 2" xfId="27826" xr:uid="{3866CD55-4376-4F1F-B40A-1116627D72F6}"/>
    <cellStyle name="40% - Accent5 3 8 3 2 2" xfId="27827" xr:uid="{C357E213-1B53-4EF1-BD1D-F3D3CA4B5A84}"/>
    <cellStyle name="40% - Accent5 3 8 3 3" xfId="27828" xr:uid="{D00CAA51-0FBD-4131-8609-9C2060BF51D1}"/>
    <cellStyle name="40% - Accent5 3 8 4" xfId="27829" xr:uid="{3882B354-7E8B-46EC-9F26-6E4F158352DE}"/>
    <cellStyle name="40% - Accent5 3 8 4 2" xfId="27830" xr:uid="{A427EB48-6982-4943-9F81-021149C53FEB}"/>
    <cellStyle name="40% - Accent5 3 8 5" xfId="27831" xr:uid="{DD023764-7C9A-4058-BD96-9397C718F736}"/>
    <cellStyle name="40% - Accent5 3 8 5 2" xfId="27832" xr:uid="{2387079C-12D6-4950-AA13-6EEBFDCEDEF8}"/>
    <cellStyle name="40% - Accent5 3 8 6" xfId="27833" xr:uid="{DC904FF5-4564-4AFB-A153-5113C3778319}"/>
    <cellStyle name="40% - Accent5 3 8 7" xfId="27834" xr:uid="{6A643BA9-1DEB-47A7-A3A2-1C81793D03C9}"/>
    <cellStyle name="40% - Accent5 3 9" xfId="27835" xr:uid="{8B74E080-367E-40AB-913B-0C5011D97D8F}"/>
    <cellStyle name="40% - Accent5 3 9 2" xfId="27836" xr:uid="{21D49244-C19B-4E2F-8B4C-774A496381D1}"/>
    <cellStyle name="40% - Accent5 3 9 2 2" xfId="27837" xr:uid="{F5458AF3-33F2-4D4F-8AA1-77D500CA3BC7}"/>
    <cellStyle name="40% - Accent5 3 9 2 2 2" xfId="27838" xr:uid="{FB8B8441-23D3-47E6-94CF-1AE34984E99F}"/>
    <cellStyle name="40% - Accent5 3 9 2 2 2 2" xfId="27839" xr:uid="{213D6862-70F5-47AA-B020-A0159ED18494}"/>
    <cellStyle name="40% - Accent5 3 9 2 2 3" xfId="27840" xr:uid="{799ED0CB-AEFF-4F02-B67A-00377599C4FA}"/>
    <cellStyle name="40% - Accent5 3 9 2 3" xfId="27841" xr:uid="{552F299C-119E-417D-A942-A7AC0E0B0341}"/>
    <cellStyle name="40% - Accent5 3 9 2 3 2" xfId="27842" xr:uid="{7B249A38-063E-408F-A68D-D0243A006AF8}"/>
    <cellStyle name="40% - Accent5 3 9 2 4" xfId="27843" xr:uid="{018EE904-BEFC-4080-9005-81E67504EBB1}"/>
    <cellStyle name="40% - Accent5 3 9 3" xfId="27844" xr:uid="{361922CA-D463-44CC-A77A-4E7600923388}"/>
    <cellStyle name="40% - Accent5 3 9 3 2" xfId="27845" xr:uid="{BEE3A343-5F36-417C-AC5D-67646F662956}"/>
    <cellStyle name="40% - Accent5 3 9 3 2 2" xfId="27846" xr:uid="{1812D2FE-A15D-400D-B277-40A4DA2B9111}"/>
    <cellStyle name="40% - Accent5 3 9 3 3" xfId="27847" xr:uid="{2744D520-1A59-4D2C-A2BA-776D802335DF}"/>
    <cellStyle name="40% - Accent5 3 9 4" xfId="27848" xr:uid="{874AE704-38E9-4F6D-90CC-D0747C59A437}"/>
    <cellStyle name="40% - Accent5 3 9 4 2" xfId="27849" xr:uid="{728983C4-2C9B-48B7-96E7-92A397CF8965}"/>
    <cellStyle name="40% - Accent5 3 9 5" xfId="27850" xr:uid="{DDDF1F43-C587-4C61-9A7A-1A6278457C39}"/>
    <cellStyle name="40% - Accent5 3_Asset Register (new)" xfId="27851" xr:uid="{09724D32-29FA-4C13-9A9D-D119624D7336}"/>
    <cellStyle name="40% - Accent5 4" xfId="27852" xr:uid="{EA15435D-E044-45BD-BFA4-29A6B2F1A4C7}"/>
    <cellStyle name="40% - Accent5 4 10" xfId="27853" xr:uid="{382AFEB0-9380-4087-B40D-5F2D9944081D}"/>
    <cellStyle name="40% - Accent5 4 10 2" xfId="27854" xr:uid="{FBE4CE8E-62CD-41DE-8E42-9F43046D7EFB}"/>
    <cellStyle name="40% - Accent5 4 10 2 2" xfId="27855" xr:uid="{5E731518-4298-4D2F-967E-5E031AED660E}"/>
    <cellStyle name="40% - Accent5 4 10 2 2 2" xfId="27856" xr:uid="{62222B10-F2D4-47E8-9E2C-AEC4BE75D073}"/>
    <cellStyle name="40% - Accent5 4 10 2 2 2 2" xfId="27857" xr:uid="{326BD12E-7560-45F8-8A9A-F8335C1BF9DF}"/>
    <cellStyle name="40% - Accent5 4 10 2 2 3" xfId="27858" xr:uid="{68CEE9EA-D4C4-42C0-9B51-A18F56EB59EF}"/>
    <cellStyle name="40% - Accent5 4 10 2 3" xfId="27859" xr:uid="{1D966477-E64B-40AD-91B4-278BF3818333}"/>
    <cellStyle name="40% - Accent5 4 10 2 3 2" xfId="27860" xr:uid="{1819F6CD-2E7C-436C-A480-2C7A06E046A8}"/>
    <cellStyle name="40% - Accent5 4 10 2 4" xfId="27861" xr:uid="{B262BACA-1404-4B1C-B3FA-11400DCD53AC}"/>
    <cellStyle name="40% - Accent5 4 10 3" xfId="27862" xr:uid="{741926EC-0003-466D-85E8-018779ACBDA6}"/>
    <cellStyle name="40% - Accent5 4 10 3 2" xfId="27863" xr:uid="{D3875FB5-AA10-4F4F-937C-27554656C95D}"/>
    <cellStyle name="40% - Accent5 4 10 3 2 2" xfId="27864" xr:uid="{B17646DB-9979-4D7C-8C41-66AC6F3B143D}"/>
    <cellStyle name="40% - Accent5 4 10 3 3" xfId="27865" xr:uid="{40AD2328-EB44-463F-919F-D49411A175CA}"/>
    <cellStyle name="40% - Accent5 4 10 4" xfId="27866" xr:uid="{AA20C40B-5E9C-4BB4-991F-DA8F22CB58F3}"/>
    <cellStyle name="40% - Accent5 4 10 4 2" xfId="27867" xr:uid="{B0C51483-74E2-481E-8164-42F3B6405205}"/>
    <cellStyle name="40% - Accent5 4 10 5" xfId="27868" xr:uid="{594DA401-7A99-4282-9627-866C4C1BDF63}"/>
    <cellStyle name="40% - Accent5 4 11" xfId="27869" xr:uid="{6AEC1EEF-9D73-4131-8720-BFB42E440935}"/>
    <cellStyle name="40% - Accent5 4 11 2" xfId="27870" xr:uid="{19DE7B5B-C962-4405-A51C-ADF2CF8DC91F}"/>
    <cellStyle name="40% - Accent5 4 11 2 2" xfId="27871" xr:uid="{49CD254D-D777-4D72-B32F-891A4E9CFCE5}"/>
    <cellStyle name="40% - Accent5 4 11 2 2 2" xfId="27872" xr:uid="{2AB2CBF6-A7C7-4C28-BC24-AE48C954971F}"/>
    <cellStyle name="40% - Accent5 4 11 2 2 2 2" xfId="27873" xr:uid="{D472C4CE-3E8A-4CA3-86FE-E3F22245E551}"/>
    <cellStyle name="40% - Accent5 4 11 2 2 3" xfId="27874" xr:uid="{69D5D9AB-06BA-4E09-BBC3-252DDB542BEB}"/>
    <cellStyle name="40% - Accent5 4 11 2 3" xfId="27875" xr:uid="{8D83C7AB-34E8-48D5-9963-9916FB2B4863}"/>
    <cellStyle name="40% - Accent5 4 11 2 3 2" xfId="27876" xr:uid="{795AE2BA-E486-4D4C-BA04-76C5A6ECC89D}"/>
    <cellStyle name="40% - Accent5 4 11 2 4" xfId="27877" xr:uid="{420C4C5C-6E82-4979-ACD1-07F36F68A6BB}"/>
    <cellStyle name="40% - Accent5 4 11 3" xfId="27878" xr:uid="{0FB0ACE0-EC62-4142-AB67-EE9D8C36A95F}"/>
    <cellStyle name="40% - Accent5 4 11 3 2" xfId="27879" xr:uid="{79046D94-CBA2-45E0-AAEF-7E000E47D7D6}"/>
    <cellStyle name="40% - Accent5 4 11 3 2 2" xfId="27880" xr:uid="{FCE2E598-0D23-401F-AA34-00E9BCD21B06}"/>
    <cellStyle name="40% - Accent5 4 11 3 3" xfId="27881" xr:uid="{253A32BE-F754-46FB-ADE4-0730EF23FAC3}"/>
    <cellStyle name="40% - Accent5 4 11 4" xfId="27882" xr:uid="{D18AA6A3-B9F1-411F-89CD-1FE9FBE3CD31}"/>
    <cellStyle name="40% - Accent5 4 11 4 2" xfId="27883" xr:uid="{4A6B8CAB-67BF-4B8E-971E-0E639036850A}"/>
    <cellStyle name="40% - Accent5 4 11 5" xfId="27884" xr:uid="{74FA0759-C49E-44F6-8BAB-1D1D8C599B28}"/>
    <cellStyle name="40% - Accent5 4 12" xfId="27885" xr:uid="{10B5F326-978E-4E59-97AB-7B25C6CF5179}"/>
    <cellStyle name="40% - Accent5 4 12 2" xfId="27886" xr:uid="{341D4551-B3B2-41FC-96CB-F2B7EA499333}"/>
    <cellStyle name="40% - Accent5 4 12 2 2" xfId="27887" xr:uid="{1F0725E3-A802-4BFB-AC68-6D28D6590A81}"/>
    <cellStyle name="40% - Accent5 4 12 2 2 2" xfId="27888" xr:uid="{15C3983D-A870-4331-A9E1-359A57D2B052}"/>
    <cellStyle name="40% - Accent5 4 12 2 2 2 2" xfId="27889" xr:uid="{960CF90F-73E2-4E5E-9FE4-42155609EF96}"/>
    <cellStyle name="40% - Accent5 4 12 2 2 3" xfId="27890" xr:uid="{A1AD9390-A98A-46A1-84B6-387835C1B325}"/>
    <cellStyle name="40% - Accent5 4 12 2 3" xfId="27891" xr:uid="{1C16A90D-5CEA-4CFE-87EF-4F8EEAA68689}"/>
    <cellStyle name="40% - Accent5 4 12 2 3 2" xfId="27892" xr:uid="{B01112A8-4F25-4433-8961-C4D3A87BC519}"/>
    <cellStyle name="40% - Accent5 4 12 2 4" xfId="27893" xr:uid="{2B8855E6-FE7B-4CA3-8089-56FD40BB1C08}"/>
    <cellStyle name="40% - Accent5 4 12 3" xfId="27894" xr:uid="{456695AB-0C01-4BD2-A841-2DDCF4D2E647}"/>
    <cellStyle name="40% - Accent5 4 12 3 2" xfId="27895" xr:uid="{BD9FBA40-D1A8-47FC-9EDB-04625182AC6E}"/>
    <cellStyle name="40% - Accent5 4 12 3 2 2" xfId="27896" xr:uid="{100CB911-E3B5-4A86-B34F-7B3E237E8DA2}"/>
    <cellStyle name="40% - Accent5 4 12 3 3" xfId="27897" xr:uid="{FDF2CDD4-316A-4B37-A555-A2B3A044363B}"/>
    <cellStyle name="40% - Accent5 4 12 4" xfId="27898" xr:uid="{9B60B703-80AB-4B65-A56E-122E91AACA1D}"/>
    <cellStyle name="40% - Accent5 4 12 4 2" xfId="27899" xr:uid="{AF9D61BD-867A-4866-A4BC-3E1D949D1324}"/>
    <cellStyle name="40% - Accent5 4 12 5" xfId="27900" xr:uid="{91414942-6012-4A14-B9B7-E625B879A2CD}"/>
    <cellStyle name="40% - Accent5 4 13" xfId="27901" xr:uid="{ECE74949-EEBF-4551-ACAD-A02F07B22BA3}"/>
    <cellStyle name="40% - Accent5 4 13 2" xfId="27902" xr:uid="{4A6E36FB-73C2-4371-988B-AA715678769B}"/>
    <cellStyle name="40% - Accent5 4 13 2 2" xfId="27903" xr:uid="{42ABC353-E0F2-485C-B1CC-EEC092AA53E7}"/>
    <cellStyle name="40% - Accent5 4 13 2 2 2" xfId="27904" xr:uid="{A992ED28-52CB-4801-85A7-FBB71740FCDC}"/>
    <cellStyle name="40% - Accent5 4 13 2 2 2 2" xfId="27905" xr:uid="{9EB9E1A9-6132-46B7-93E7-8B5D65B2B31E}"/>
    <cellStyle name="40% - Accent5 4 13 2 2 3" xfId="27906" xr:uid="{F2718509-417B-443F-B4D1-E18A8BE038EF}"/>
    <cellStyle name="40% - Accent5 4 13 2 3" xfId="27907" xr:uid="{73DFB9FF-B855-40B9-BEC6-ACBD9E50FD6D}"/>
    <cellStyle name="40% - Accent5 4 13 2 3 2" xfId="27908" xr:uid="{187F28EC-41E6-4402-BB11-14464FDB9EBB}"/>
    <cellStyle name="40% - Accent5 4 13 2 4" xfId="27909" xr:uid="{7ECA4AE4-D87B-469D-B04B-F681A64B5E08}"/>
    <cellStyle name="40% - Accent5 4 13 3" xfId="27910" xr:uid="{0EBF1CAB-23B2-4A07-8C03-3C8654CFA4FE}"/>
    <cellStyle name="40% - Accent5 4 13 3 2" xfId="27911" xr:uid="{38A9976F-83EF-4F75-96AF-1E3C9A9B591C}"/>
    <cellStyle name="40% - Accent5 4 13 3 2 2" xfId="27912" xr:uid="{1D0351F7-8870-4E2B-8A7B-C96E6026865C}"/>
    <cellStyle name="40% - Accent5 4 13 3 3" xfId="27913" xr:uid="{1A6A2749-A227-4A92-BD16-10BB6FC6F65A}"/>
    <cellStyle name="40% - Accent5 4 13 4" xfId="27914" xr:uid="{832B5D08-6B90-472A-9A0F-EDED1C6E50F2}"/>
    <cellStyle name="40% - Accent5 4 13 4 2" xfId="27915" xr:uid="{054E88E7-CCB6-406C-AF42-374D2C4A4728}"/>
    <cellStyle name="40% - Accent5 4 13 5" xfId="27916" xr:uid="{D8CCDA77-D35C-44B3-8E8C-517B2D0C2D32}"/>
    <cellStyle name="40% - Accent5 4 14" xfId="27917" xr:uid="{78B58125-0DF2-4AA6-9E4A-4B99A3265F11}"/>
    <cellStyle name="40% - Accent5 4 14 2" xfId="27918" xr:uid="{F2BEE2E3-CE34-44F6-9E1C-D07C1814B012}"/>
    <cellStyle name="40% - Accent5 4 14 2 2" xfId="27919" xr:uid="{EEBAD530-632D-4767-B820-E4A783DF3469}"/>
    <cellStyle name="40% - Accent5 4 14 2 2 2" xfId="27920" xr:uid="{A7CEB64B-B89A-4011-AF67-CDFC2C4E73B7}"/>
    <cellStyle name="40% - Accent5 4 14 2 3" xfId="27921" xr:uid="{FCD64E83-AD1F-428A-B5C6-61D3AE69DBC3}"/>
    <cellStyle name="40% - Accent5 4 14 3" xfId="27922" xr:uid="{5FD1924F-94F5-4424-B38A-FD8B6324FB1A}"/>
    <cellStyle name="40% - Accent5 4 14 3 2" xfId="27923" xr:uid="{254A54A2-563F-482E-A5C5-AB4B124CA231}"/>
    <cellStyle name="40% - Accent5 4 14 4" xfId="27924" xr:uid="{068701F3-2703-4482-8B5C-61DFFA697807}"/>
    <cellStyle name="40% - Accent5 4 15" xfId="27925" xr:uid="{A6A513A1-9E74-44EF-BF21-C468A80BC968}"/>
    <cellStyle name="40% - Accent5 4 15 2" xfId="27926" xr:uid="{DEBE77FF-C3AC-4BB9-B9C1-A39679117492}"/>
    <cellStyle name="40% - Accent5 4 15 2 2" xfId="27927" xr:uid="{D89BEE28-463B-4CEA-975E-0E80493B9C81}"/>
    <cellStyle name="40% - Accent5 4 15 3" xfId="27928" xr:uid="{55154E32-A875-4047-9BE4-4685CF2DBAB8}"/>
    <cellStyle name="40% - Accent5 4 16" xfId="27929" xr:uid="{C1D86B74-9D4C-40C9-BF42-3FDB1BF2DA13}"/>
    <cellStyle name="40% - Accent5 4 16 2" xfId="27930" xr:uid="{BADF3EED-C65B-4101-810F-26E891EB06B8}"/>
    <cellStyle name="40% - Accent5 4 17" xfId="27931" xr:uid="{727173C7-5D0B-426F-83EC-3E45BDFCE2AF}"/>
    <cellStyle name="40% - Accent5 4 17 2" xfId="27932" xr:uid="{A4291F26-D047-45DC-AE8B-946A28892C89}"/>
    <cellStyle name="40% - Accent5 4 18" xfId="27933" xr:uid="{9C51B926-0281-4964-9F2D-79EB03CD41E5}"/>
    <cellStyle name="40% - Accent5 4 19" xfId="27934" xr:uid="{43415359-334D-4B69-8FB7-D0962118DEB6}"/>
    <cellStyle name="40% - Accent5 4 2" xfId="27935" xr:uid="{3576CA42-D674-46C8-A632-A83C19CA0F3D}"/>
    <cellStyle name="40% - Accent5 4 2 10" xfId="27936" xr:uid="{FB936741-A064-4A8A-83A6-56E1B83300C7}"/>
    <cellStyle name="40% - Accent5 4 2 10 2" xfId="27937" xr:uid="{976C06EC-0555-4C74-A41E-05079F3BBFF8}"/>
    <cellStyle name="40% - Accent5 4 2 10 2 2" xfId="27938" xr:uid="{5561031F-5614-46CF-B04F-324A31871D3E}"/>
    <cellStyle name="40% - Accent5 4 2 10 2 2 2" xfId="27939" xr:uid="{DAE14964-5B19-4481-B7E6-FF9C6969C1BC}"/>
    <cellStyle name="40% - Accent5 4 2 10 2 2 2 2" xfId="27940" xr:uid="{B6FD73C4-FBCB-474D-B3FC-E2D8975A707D}"/>
    <cellStyle name="40% - Accent5 4 2 10 2 2 3" xfId="27941" xr:uid="{F71C69E1-AC01-4F26-AC7D-AECD80FB370E}"/>
    <cellStyle name="40% - Accent5 4 2 10 2 3" xfId="27942" xr:uid="{E1395C4F-E58D-425B-9B5D-944741140526}"/>
    <cellStyle name="40% - Accent5 4 2 10 2 3 2" xfId="27943" xr:uid="{E3124D1C-3194-407F-98FB-9B8CEA591240}"/>
    <cellStyle name="40% - Accent5 4 2 10 2 4" xfId="27944" xr:uid="{AA2423B3-C35C-4F15-B329-CCDCC8759C6B}"/>
    <cellStyle name="40% - Accent5 4 2 10 3" xfId="27945" xr:uid="{F2BC255C-7B1D-42B5-81A1-EE3D1FCE3036}"/>
    <cellStyle name="40% - Accent5 4 2 10 3 2" xfId="27946" xr:uid="{08DEA5D8-9DFC-4DA7-B870-63558C6EF4E3}"/>
    <cellStyle name="40% - Accent5 4 2 10 3 2 2" xfId="27947" xr:uid="{535C447E-B929-44C5-905F-2A130B88A1FB}"/>
    <cellStyle name="40% - Accent5 4 2 10 3 3" xfId="27948" xr:uid="{0787DCF0-6930-4361-ACC8-A8E89007E7E6}"/>
    <cellStyle name="40% - Accent5 4 2 10 4" xfId="27949" xr:uid="{2201A579-1ECA-4DC1-A4A8-DE174985271A}"/>
    <cellStyle name="40% - Accent5 4 2 10 4 2" xfId="27950" xr:uid="{ABFF50D0-D20B-4DD8-AE14-FBE4A8C042D0}"/>
    <cellStyle name="40% - Accent5 4 2 10 5" xfId="27951" xr:uid="{ED03749C-B62D-4138-8864-33E0642E68E3}"/>
    <cellStyle name="40% - Accent5 4 2 11" xfId="27952" xr:uid="{F66D887D-912B-48D0-961B-652B8E640030}"/>
    <cellStyle name="40% - Accent5 4 2 11 2" xfId="27953" xr:uid="{9EA509C5-528F-4738-BEE0-775EE91BAA63}"/>
    <cellStyle name="40% - Accent5 4 2 11 2 2" xfId="27954" xr:uid="{161F6675-0FE5-4FC3-BB94-6D0D9E40B68A}"/>
    <cellStyle name="40% - Accent5 4 2 11 2 2 2" xfId="27955" xr:uid="{0A2C50FC-2B75-4F27-A80B-C23AED86075E}"/>
    <cellStyle name="40% - Accent5 4 2 11 2 2 2 2" xfId="27956" xr:uid="{57DEE63C-F6E0-4D87-B20E-F71810E41A93}"/>
    <cellStyle name="40% - Accent5 4 2 11 2 2 3" xfId="27957" xr:uid="{35EDD0D1-7F6C-46E3-AC5E-356051BE4D4F}"/>
    <cellStyle name="40% - Accent5 4 2 11 2 3" xfId="27958" xr:uid="{DC75C9C8-23F7-4BC7-8F5A-2516508657EE}"/>
    <cellStyle name="40% - Accent5 4 2 11 2 3 2" xfId="27959" xr:uid="{46588067-F0D1-46B8-BE47-1746A89C9216}"/>
    <cellStyle name="40% - Accent5 4 2 11 2 4" xfId="27960" xr:uid="{25DF4E92-A331-49FC-B057-A6E01DC1D7ED}"/>
    <cellStyle name="40% - Accent5 4 2 11 3" xfId="27961" xr:uid="{34A43B10-0939-4D70-8D22-1C288A9592F6}"/>
    <cellStyle name="40% - Accent5 4 2 11 3 2" xfId="27962" xr:uid="{23B786DC-D6F1-4E77-B2C2-D50E1430A605}"/>
    <cellStyle name="40% - Accent5 4 2 11 3 2 2" xfId="27963" xr:uid="{17F6B8C7-6B14-4D2B-9026-EFB5B9D3FA2F}"/>
    <cellStyle name="40% - Accent5 4 2 11 3 3" xfId="27964" xr:uid="{9B97AC3A-1187-4BE0-A961-B81578B1F9E7}"/>
    <cellStyle name="40% - Accent5 4 2 11 4" xfId="27965" xr:uid="{793E3D80-D042-44F8-9F84-51EB294A947F}"/>
    <cellStyle name="40% - Accent5 4 2 11 4 2" xfId="27966" xr:uid="{22AFF943-BB51-4594-817A-395F45609682}"/>
    <cellStyle name="40% - Accent5 4 2 11 5" xfId="27967" xr:uid="{DAE89353-44D6-412D-A0BA-F4ACF202BF15}"/>
    <cellStyle name="40% - Accent5 4 2 12" xfId="27968" xr:uid="{5D9959CF-99F4-43A5-8B6A-9E5FDDF31A91}"/>
    <cellStyle name="40% - Accent5 4 2 12 2" xfId="27969" xr:uid="{6E0508AC-40AD-4E24-BA7B-8859660C191C}"/>
    <cellStyle name="40% - Accent5 4 2 12 2 2" xfId="27970" xr:uid="{957358EC-34F0-443B-90D6-0B899E2F9D4B}"/>
    <cellStyle name="40% - Accent5 4 2 12 2 2 2" xfId="27971" xr:uid="{47F36187-9EBD-4F27-87B9-763F5C7FD22F}"/>
    <cellStyle name="40% - Accent5 4 2 12 2 3" xfId="27972" xr:uid="{95EAE09A-F613-4AD1-ADB5-C3862BAC717A}"/>
    <cellStyle name="40% - Accent5 4 2 12 3" xfId="27973" xr:uid="{DA3C3FA0-F4A7-4E0D-A125-9A1CE0CAB53D}"/>
    <cellStyle name="40% - Accent5 4 2 12 3 2" xfId="27974" xr:uid="{2EAA9CE9-F132-4772-9404-B7B2C2B03FEA}"/>
    <cellStyle name="40% - Accent5 4 2 12 4" xfId="27975" xr:uid="{030C6178-ED6B-40CD-B531-A0E9B5BB8BAE}"/>
    <cellStyle name="40% - Accent5 4 2 13" xfId="27976" xr:uid="{78CC43E0-6E4A-4656-8887-4609F717B595}"/>
    <cellStyle name="40% - Accent5 4 2 13 2" xfId="27977" xr:uid="{1B386744-4B0A-4099-B9FA-A518FE41A182}"/>
    <cellStyle name="40% - Accent5 4 2 13 2 2" xfId="27978" xr:uid="{3942FA05-2E71-4841-908D-97E7A8A7D6FC}"/>
    <cellStyle name="40% - Accent5 4 2 13 3" xfId="27979" xr:uid="{E39DD35C-08D2-486C-89C9-4BEB571DE390}"/>
    <cellStyle name="40% - Accent5 4 2 14" xfId="27980" xr:uid="{53D035A8-D31D-47A3-A1DF-8A1DCDFF2847}"/>
    <cellStyle name="40% - Accent5 4 2 14 2" xfId="27981" xr:uid="{CF1E71B4-F226-46D8-984A-9B4F8A665F23}"/>
    <cellStyle name="40% - Accent5 4 2 15" xfId="27982" xr:uid="{EBC12B17-CC84-46FC-B4FF-CBDF499ACC3B}"/>
    <cellStyle name="40% - Accent5 4 2 15 2" xfId="27983" xr:uid="{88C722E5-3BE2-4141-882C-EE86278CFA9A}"/>
    <cellStyle name="40% - Accent5 4 2 16" xfId="27984" xr:uid="{744D78FC-9AB2-4443-AE9F-A600D5386E68}"/>
    <cellStyle name="40% - Accent5 4 2 17" xfId="27985" xr:uid="{5762BB1B-6AD7-430E-B82A-EAD95E048D73}"/>
    <cellStyle name="40% - Accent5 4 2 2" xfId="27986" xr:uid="{EAC7976B-C4A1-4675-B1B5-F6E742BE7488}"/>
    <cellStyle name="40% - Accent5 4 2 2 10" xfId="27987" xr:uid="{07E79A7D-C683-4291-BA13-BF578EEF63EE}"/>
    <cellStyle name="40% - Accent5 4 2 2 2" xfId="27988" xr:uid="{791A5177-76DF-4CF9-88E2-65DA29AF6B74}"/>
    <cellStyle name="40% - Accent5 4 2 2 2 2" xfId="27989" xr:uid="{8E79B5BF-166F-4947-A16B-297C095094EA}"/>
    <cellStyle name="40% - Accent5 4 2 2 2 2 2" xfId="27990" xr:uid="{6904DE4D-D6EC-4410-AEB4-32D5EF189AFF}"/>
    <cellStyle name="40% - Accent5 4 2 2 2 2 2 2" xfId="27991" xr:uid="{60DAAB91-6C23-4361-A058-B62CE9A40398}"/>
    <cellStyle name="40% - Accent5 4 2 2 2 2 2 2 2" xfId="27992" xr:uid="{DAA6F889-7860-4CE4-BA2B-B9288FA9F8D6}"/>
    <cellStyle name="40% - Accent5 4 2 2 2 2 2 2 2 2" xfId="27993" xr:uid="{3AD981FB-A9E6-45C2-B5BD-EB9271D85C2F}"/>
    <cellStyle name="40% - Accent5 4 2 2 2 2 2 2 3" xfId="27994" xr:uid="{694DC175-DF6D-4D4F-AB93-6591CFFA15D4}"/>
    <cellStyle name="40% - Accent5 4 2 2 2 2 2 3" xfId="27995" xr:uid="{7D61D63E-1457-454A-94B1-4025129A81C1}"/>
    <cellStyle name="40% - Accent5 4 2 2 2 2 2 3 2" xfId="27996" xr:uid="{14FC831A-A1F2-4501-94FF-6AE91D822CC0}"/>
    <cellStyle name="40% - Accent5 4 2 2 2 2 2 4" xfId="27997" xr:uid="{4AE2E897-AD43-4CB5-B58C-AE36FCD1E151}"/>
    <cellStyle name="40% - Accent5 4 2 2 2 2 2 4 2" xfId="27998" xr:uid="{AEF8C137-84CC-4DAD-AD8E-5749A8EC594A}"/>
    <cellStyle name="40% - Accent5 4 2 2 2 2 2 5" xfId="27999" xr:uid="{3D07FDB6-4CED-4A45-B0DF-F89891799575}"/>
    <cellStyle name="40% - Accent5 4 2 2 2 2 2 6" xfId="28000" xr:uid="{8E8254BB-1EAE-4C72-9151-85111F40EBB7}"/>
    <cellStyle name="40% - Accent5 4 2 2 2 2 3" xfId="28001" xr:uid="{90BD8CCE-466A-4754-9253-746789C3F37D}"/>
    <cellStyle name="40% - Accent5 4 2 2 2 2 3 2" xfId="28002" xr:uid="{694584F4-4E4A-4B35-93E5-4370C80942CB}"/>
    <cellStyle name="40% - Accent5 4 2 2 2 2 3 2 2" xfId="28003" xr:uid="{EAA02328-EE2A-4844-9DF8-A2785DE89E29}"/>
    <cellStyle name="40% - Accent5 4 2 2 2 2 3 3" xfId="28004" xr:uid="{F6A01F08-4504-4B98-ADD6-EB299A0FCF62}"/>
    <cellStyle name="40% - Accent5 4 2 2 2 2 4" xfId="28005" xr:uid="{F30C3BAF-6566-406D-BF12-C79B28306C55}"/>
    <cellStyle name="40% - Accent5 4 2 2 2 2 4 2" xfId="28006" xr:uid="{DDE021E5-21D0-4B11-AF30-E91684E6A899}"/>
    <cellStyle name="40% - Accent5 4 2 2 2 2 5" xfId="28007" xr:uid="{32393C68-98CF-49C1-BEEA-B154BFF57E9D}"/>
    <cellStyle name="40% - Accent5 4 2 2 2 2 5 2" xfId="28008" xr:uid="{DF896865-341A-4F45-8EB0-A1666FC87DA5}"/>
    <cellStyle name="40% - Accent5 4 2 2 2 2 6" xfId="28009" xr:uid="{7E654B83-56E9-46A5-913D-C406A33F7114}"/>
    <cellStyle name="40% - Accent5 4 2 2 2 2 7" xfId="28010" xr:uid="{DD5C1B17-C712-471E-88E6-150F127D3F88}"/>
    <cellStyle name="40% - Accent5 4 2 2 2 3" xfId="28011" xr:uid="{B6864591-D62C-48D4-A56B-0B2AB0FEFA5D}"/>
    <cellStyle name="40% - Accent5 4 2 2 2 3 2" xfId="28012" xr:uid="{7A67BB42-2DB8-4426-AC40-4DD1A441E59B}"/>
    <cellStyle name="40% - Accent5 4 2 2 2 3 2 2" xfId="28013" xr:uid="{F85B2935-748A-4316-AAF5-4484890E94BA}"/>
    <cellStyle name="40% - Accent5 4 2 2 2 3 2 2 2" xfId="28014" xr:uid="{B2C4894A-02D6-473C-8203-B8C73B31122C}"/>
    <cellStyle name="40% - Accent5 4 2 2 2 3 2 3" xfId="28015" xr:uid="{C32D2D9C-71D9-4167-BD5D-D26E435FDCEA}"/>
    <cellStyle name="40% - Accent5 4 2 2 2 3 3" xfId="28016" xr:uid="{4301E259-CEFB-4B85-92D0-1E2F05C77F87}"/>
    <cellStyle name="40% - Accent5 4 2 2 2 3 3 2" xfId="28017" xr:uid="{794FD97B-9C0F-418C-BA90-704981AB1BDF}"/>
    <cellStyle name="40% - Accent5 4 2 2 2 3 4" xfId="28018" xr:uid="{E9F95515-1202-4C7D-896A-C8454DED98AF}"/>
    <cellStyle name="40% - Accent5 4 2 2 2 3 4 2" xfId="28019" xr:uid="{52E7951F-3BD4-4272-B2A2-FAD4B5010902}"/>
    <cellStyle name="40% - Accent5 4 2 2 2 3 5" xfId="28020" xr:uid="{AE8DFE69-0127-4A8F-B7C3-0E958125524B}"/>
    <cellStyle name="40% - Accent5 4 2 2 2 3 6" xfId="28021" xr:uid="{119388B7-DAF0-435A-A825-D76E76014F52}"/>
    <cellStyle name="40% - Accent5 4 2 2 2 4" xfId="28022" xr:uid="{B36FB718-87B1-4A24-BB43-9A96425BEB7F}"/>
    <cellStyle name="40% - Accent5 4 2 2 2 4 2" xfId="28023" xr:uid="{0B49A125-94EA-4EA0-80DC-ED2930B779AB}"/>
    <cellStyle name="40% - Accent5 4 2 2 2 4 2 2" xfId="28024" xr:uid="{2CC4BE02-FCA3-4C89-8CDA-D367C2BAEB4C}"/>
    <cellStyle name="40% - Accent5 4 2 2 2 4 3" xfId="28025" xr:uid="{432751BA-9A6F-4428-995E-440540E50ADE}"/>
    <cellStyle name="40% - Accent5 4 2 2 2 5" xfId="28026" xr:uid="{384E3C21-E59F-471A-9DD0-1159DA80CB15}"/>
    <cellStyle name="40% - Accent5 4 2 2 2 5 2" xfId="28027" xr:uid="{97742377-070C-45A5-8FA8-2F8B19BEFED2}"/>
    <cellStyle name="40% - Accent5 4 2 2 2 6" xfId="28028" xr:uid="{1F2212D6-E4C2-4BC6-AE50-2F459A0E801D}"/>
    <cellStyle name="40% - Accent5 4 2 2 2 6 2" xfId="28029" xr:uid="{A754A443-68B5-4FE6-A6CB-F24F68CB6AB7}"/>
    <cellStyle name="40% - Accent5 4 2 2 2 7" xfId="28030" xr:uid="{0EAC50DD-EC36-4DCF-A758-1CE867E85ADD}"/>
    <cellStyle name="40% - Accent5 4 2 2 2 8" xfId="28031" xr:uid="{00C717BE-3E1A-4A1B-BB3E-AD33319A5741}"/>
    <cellStyle name="40% - Accent5 4 2 2 3" xfId="28032" xr:uid="{51CC6B4B-A616-4AEA-AA87-240A0A9E2E5E}"/>
    <cellStyle name="40% - Accent5 4 2 2 3 2" xfId="28033" xr:uid="{7D116F0C-70AA-46A1-B5BD-8E9894C50931}"/>
    <cellStyle name="40% - Accent5 4 2 2 3 2 2" xfId="28034" xr:uid="{F69D441C-C6F0-4BBB-BA47-8038DF97A141}"/>
    <cellStyle name="40% - Accent5 4 2 2 3 2 2 2" xfId="28035" xr:uid="{3BDE0921-657D-4294-8C49-C461B9331F8F}"/>
    <cellStyle name="40% - Accent5 4 2 2 3 2 2 2 2" xfId="28036" xr:uid="{C4396D3F-21F5-4F78-8B9C-DC59D9F4F0C8}"/>
    <cellStyle name="40% - Accent5 4 2 2 3 2 2 3" xfId="28037" xr:uid="{0E4ADBF7-1003-4030-AE72-E1F9931354F5}"/>
    <cellStyle name="40% - Accent5 4 2 2 3 2 3" xfId="28038" xr:uid="{0054430B-1CBB-4A85-BC20-B7A0674866F8}"/>
    <cellStyle name="40% - Accent5 4 2 2 3 2 3 2" xfId="28039" xr:uid="{7C18B101-03EE-47C8-9EF5-4BCE4F0364BA}"/>
    <cellStyle name="40% - Accent5 4 2 2 3 2 4" xfId="28040" xr:uid="{6871FF65-9EF8-44CB-AC9D-5BEBD3B49CED}"/>
    <cellStyle name="40% - Accent5 4 2 2 3 2 4 2" xfId="28041" xr:uid="{F86A6EA9-E0BC-4838-B421-FFE3C23647BB}"/>
    <cellStyle name="40% - Accent5 4 2 2 3 2 5" xfId="28042" xr:uid="{FBFA614B-9AEA-4F7B-8E2E-90B2FA57ACB6}"/>
    <cellStyle name="40% - Accent5 4 2 2 3 2 6" xfId="28043" xr:uid="{DC5AB62D-3231-4232-8215-A72337AD0D67}"/>
    <cellStyle name="40% - Accent5 4 2 2 3 3" xfId="28044" xr:uid="{EE64423D-1291-4D46-8A54-6F92C980625A}"/>
    <cellStyle name="40% - Accent5 4 2 2 3 3 2" xfId="28045" xr:uid="{30695B62-443E-4730-A8BB-6F2A71E66D77}"/>
    <cellStyle name="40% - Accent5 4 2 2 3 3 2 2" xfId="28046" xr:uid="{5A76B71D-8509-467F-98E0-C3D4854F9C72}"/>
    <cellStyle name="40% - Accent5 4 2 2 3 3 3" xfId="28047" xr:uid="{4DA294CA-E3ED-42C5-8CD1-68BE37A1B305}"/>
    <cellStyle name="40% - Accent5 4 2 2 3 4" xfId="28048" xr:uid="{00265F40-BB29-4E62-B80B-DB9A5D091F50}"/>
    <cellStyle name="40% - Accent5 4 2 2 3 4 2" xfId="28049" xr:uid="{14953BB7-FA0D-4F93-A00C-AB4B2E181D2B}"/>
    <cellStyle name="40% - Accent5 4 2 2 3 5" xfId="28050" xr:uid="{C6BF0382-D664-49CA-9DFA-AC46EA403108}"/>
    <cellStyle name="40% - Accent5 4 2 2 3 5 2" xfId="28051" xr:uid="{58A62447-4BEA-4FED-80CD-E9034472AC1D}"/>
    <cellStyle name="40% - Accent5 4 2 2 3 6" xfId="28052" xr:uid="{5F3CC366-7A0A-4306-9BA1-E924DCB02C91}"/>
    <cellStyle name="40% - Accent5 4 2 2 3 7" xfId="28053" xr:uid="{3A744411-B5D8-491F-BC88-0FF7E0F8F32F}"/>
    <cellStyle name="40% - Accent5 4 2 2 4" xfId="28054" xr:uid="{FDAD98AC-A0F0-4103-99AB-D29F1D46ECC4}"/>
    <cellStyle name="40% - Accent5 4 2 2 4 2" xfId="28055" xr:uid="{F599CE80-A72E-45E6-AFEC-8997F39B13EB}"/>
    <cellStyle name="40% - Accent5 4 2 2 4 2 2" xfId="28056" xr:uid="{5DA90CB6-9920-4405-B8DF-FE7F9EE51DA1}"/>
    <cellStyle name="40% - Accent5 4 2 2 4 2 2 2" xfId="28057" xr:uid="{CD5C2BAD-9C07-494F-BECD-02D8CF361EBD}"/>
    <cellStyle name="40% - Accent5 4 2 2 4 2 2 2 2" xfId="28058" xr:uid="{94603723-F444-4A1C-8C1A-C06FE0EF7EC0}"/>
    <cellStyle name="40% - Accent5 4 2 2 4 2 2 3" xfId="28059" xr:uid="{8902EA7D-E041-4EEA-B1B3-13D66FC3E36B}"/>
    <cellStyle name="40% - Accent5 4 2 2 4 2 3" xfId="28060" xr:uid="{E73C065E-9AFF-43E9-AA9F-80A4F78661BE}"/>
    <cellStyle name="40% - Accent5 4 2 2 4 2 3 2" xfId="28061" xr:uid="{4391926A-59F3-4FD3-97CE-862EA65289A5}"/>
    <cellStyle name="40% - Accent5 4 2 2 4 2 4" xfId="28062" xr:uid="{6D73E4DD-A08A-406F-89C8-AF63D0EDE303}"/>
    <cellStyle name="40% - Accent5 4 2 2 4 3" xfId="28063" xr:uid="{D3F121DC-EB79-44C5-BDBC-B76882512CB2}"/>
    <cellStyle name="40% - Accent5 4 2 2 4 3 2" xfId="28064" xr:uid="{375B0D53-F20C-4BE4-9830-D8DCD8B5A857}"/>
    <cellStyle name="40% - Accent5 4 2 2 4 3 2 2" xfId="28065" xr:uid="{1350ED6D-AF98-4E34-9440-DC60088A205E}"/>
    <cellStyle name="40% - Accent5 4 2 2 4 3 3" xfId="28066" xr:uid="{8544A155-8CA7-498C-9737-DC7DEC5ABCE7}"/>
    <cellStyle name="40% - Accent5 4 2 2 4 4" xfId="28067" xr:uid="{1B22E19A-15E3-43EB-B7EA-7A16C90E8467}"/>
    <cellStyle name="40% - Accent5 4 2 2 4 4 2" xfId="28068" xr:uid="{4019FBEC-EDC4-406B-BA8C-5EACD828E3AD}"/>
    <cellStyle name="40% - Accent5 4 2 2 4 5" xfId="28069" xr:uid="{D6442D88-4CCC-4E02-BE00-D5A8B9B6D6A7}"/>
    <cellStyle name="40% - Accent5 4 2 2 4 5 2" xfId="28070" xr:uid="{FBF80A65-AC35-44FF-AB47-4EEC1DB4CB1F}"/>
    <cellStyle name="40% - Accent5 4 2 2 4 6" xfId="28071" xr:uid="{A55719F7-5969-4D11-B1B1-C4A125369D88}"/>
    <cellStyle name="40% - Accent5 4 2 2 4 7" xfId="28072" xr:uid="{C1B75F99-6D2C-440A-B1B8-CE19492EC871}"/>
    <cellStyle name="40% - Accent5 4 2 2 5" xfId="28073" xr:uid="{D7D13989-B8CB-4E67-A2CC-64C5A95B52AC}"/>
    <cellStyle name="40% - Accent5 4 2 2 5 2" xfId="28074" xr:uid="{026D319B-B2A2-4722-B78B-3390C7965C91}"/>
    <cellStyle name="40% - Accent5 4 2 2 5 2 2" xfId="28075" xr:uid="{0D5F2AF0-2D93-4BF7-83B1-B6D433735D7F}"/>
    <cellStyle name="40% - Accent5 4 2 2 5 2 2 2" xfId="28076" xr:uid="{5E8DAF5F-A3E3-44BB-AF99-66EC188A41E6}"/>
    <cellStyle name="40% - Accent5 4 2 2 5 2 3" xfId="28077" xr:uid="{144A38CC-B79F-4129-BB86-E37A84C8F09A}"/>
    <cellStyle name="40% - Accent5 4 2 2 5 3" xfId="28078" xr:uid="{14645A23-6634-46E0-8189-C53C284A5ADC}"/>
    <cellStyle name="40% - Accent5 4 2 2 5 3 2" xfId="28079" xr:uid="{675A8D9B-F9F3-400C-9564-8917E196F9A7}"/>
    <cellStyle name="40% - Accent5 4 2 2 5 4" xfId="28080" xr:uid="{2E545F1E-7502-4178-AE74-719D22884526}"/>
    <cellStyle name="40% - Accent5 4 2 2 6" xfId="28081" xr:uid="{3A69DA8D-1110-4864-BFD5-0AE4BE92E3A6}"/>
    <cellStyle name="40% - Accent5 4 2 2 6 2" xfId="28082" xr:uid="{C28CE13F-094A-40CF-91A1-2C22FC794D4B}"/>
    <cellStyle name="40% - Accent5 4 2 2 6 2 2" xfId="28083" xr:uid="{6C18A611-F5F9-4ABF-BE88-724D836FEA7B}"/>
    <cellStyle name="40% - Accent5 4 2 2 6 3" xfId="28084" xr:uid="{BD7579D7-3C96-4932-888C-10DCB06C497E}"/>
    <cellStyle name="40% - Accent5 4 2 2 7" xfId="28085" xr:uid="{77A32117-124A-4BD1-BB34-4A3286638443}"/>
    <cellStyle name="40% - Accent5 4 2 2 7 2" xfId="28086" xr:uid="{283A7466-AECD-46D9-AC14-BA320F85824B}"/>
    <cellStyle name="40% - Accent5 4 2 2 8" xfId="28087" xr:uid="{186FF0A1-500D-4257-8879-4358073F1D39}"/>
    <cellStyle name="40% - Accent5 4 2 2 8 2" xfId="28088" xr:uid="{7972AE29-188A-4768-BA9D-82E1817A0DAC}"/>
    <cellStyle name="40% - Accent5 4 2 2 9" xfId="28089" xr:uid="{08996F83-7C00-41E2-B919-DC88CDC6978B}"/>
    <cellStyle name="40% - Accent5 4 2 2_Asset Register (new)" xfId="28090" xr:uid="{F36FC388-39AA-456C-9B96-E4899EE6DB73}"/>
    <cellStyle name="40% - Accent5 4 2 3" xfId="28091" xr:uid="{C5BD77D5-1D3D-4EEF-9127-C5952558723C}"/>
    <cellStyle name="40% - Accent5 4 2 3 2" xfId="28092" xr:uid="{E8718C13-BD69-4C86-A7A7-7FB04C707C1D}"/>
    <cellStyle name="40% - Accent5 4 2 3 2 2" xfId="28093" xr:uid="{244ECC4A-967B-4C15-8ECC-4AF8A1CBE8F3}"/>
    <cellStyle name="40% - Accent5 4 2 3 2 2 2" xfId="28094" xr:uid="{7D29778E-094D-4EA8-8DC7-84893988407A}"/>
    <cellStyle name="40% - Accent5 4 2 3 2 2 2 2" xfId="28095" xr:uid="{3A68C859-CE7E-4711-818B-E5551845E836}"/>
    <cellStyle name="40% - Accent5 4 2 3 2 2 2 2 2" xfId="28096" xr:uid="{68B32A8B-1431-444F-9229-2681E48756C2}"/>
    <cellStyle name="40% - Accent5 4 2 3 2 2 2 3" xfId="28097" xr:uid="{06D548FD-F73F-48AD-82D5-6B5A22D29177}"/>
    <cellStyle name="40% - Accent5 4 2 3 2 2 3" xfId="28098" xr:uid="{475E63CA-8FC9-4E68-926C-CD7980F8137A}"/>
    <cellStyle name="40% - Accent5 4 2 3 2 2 3 2" xfId="28099" xr:uid="{E0EB5C43-A48E-4240-9A1B-254FA93035B9}"/>
    <cellStyle name="40% - Accent5 4 2 3 2 2 4" xfId="28100" xr:uid="{368AE0FB-0764-4D94-9AC7-46D7AA4C0EEB}"/>
    <cellStyle name="40% - Accent5 4 2 3 2 2 4 2" xfId="28101" xr:uid="{CFF4246E-A224-4DB9-BF4B-F9C9E38CD6B5}"/>
    <cellStyle name="40% - Accent5 4 2 3 2 2 5" xfId="28102" xr:uid="{769C572E-89A1-419B-B9B8-951118A9018D}"/>
    <cellStyle name="40% - Accent5 4 2 3 2 2 6" xfId="28103" xr:uid="{05071D17-3E48-4967-8D9C-0C8110A7174F}"/>
    <cellStyle name="40% - Accent5 4 2 3 2 3" xfId="28104" xr:uid="{A594307F-40E0-454B-8BE9-13383F78B62D}"/>
    <cellStyle name="40% - Accent5 4 2 3 2 3 2" xfId="28105" xr:uid="{B8525BA5-B797-49CA-82C6-EA0CCBEE4792}"/>
    <cellStyle name="40% - Accent5 4 2 3 2 3 2 2" xfId="28106" xr:uid="{28272529-7CA0-499B-AF23-E2F2BC5E023D}"/>
    <cellStyle name="40% - Accent5 4 2 3 2 3 3" xfId="28107" xr:uid="{89055122-26A3-4295-982B-69DD79687686}"/>
    <cellStyle name="40% - Accent5 4 2 3 2 4" xfId="28108" xr:uid="{66C75D69-CF51-41AB-B387-B0345CB58328}"/>
    <cellStyle name="40% - Accent5 4 2 3 2 4 2" xfId="28109" xr:uid="{8610737B-F6C0-436E-B136-A685A72CE0D5}"/>
    <cellStyle name="40% - Accent5 4 2 3 2 5" xfId="28110" xr:uid="{80F11558-A69E-48A4-9EC5-BE965991DC7D}"/>
    <cellStyle name="40% - Accent5 4 2 3 2 5 2" xfId="28111" xr:uid="{660A705F-F52A-481E-877A-52965951E984}"/>
    <cellStyle name="40% - Accent5 4 2 3 2 6" xfId="28112" xr:uid="{37174D43-7653-457A-9D68-CF3973314B3F}"/>
    <cellStyle name="40% - Accent5 4 2 3 2 7" xfId="28113" xr:uid="{30C2F4B3-C1BA-431C-8147-1B6AA37E34C4}"/>
    <cellStyle name="40% - Accent5 4 2 3 3" xfId="28114" xr:uid="{70211263-7BEF-40A8-AEBD-EB9BCA2E14EC}"/>
    <cellStyle name="40% - Accent5 4 2 3 3 2" xfId="28115" xr:uid="{AD5C741C-0B60-4DAF-9712-BAC482B84C72}"/>
    <cellStyle name="40% - Accent5 4 2 3 3 2 2" xfId="28116" xr:uid="{F0B064ED-CF29-48BA-9DC9-82C18CE10FB6}"/>
    <cellStyle name="40% - Accent5 4 2 3 3 2 2 2" xfId="28117" xr:uid="{3A8D09A4-D37D-4372-8738-AFCAB7BCAE57}"/>
    <cellStyle name="40% - Accent5 4 2 3 3 2 3" xfId="28118" xr:uid="{C0C367DC-94AE-4662-B8C5-435D8F5831CD}"/>
    <cellStyle name="40% - Accent5 4 2 3 3 3" xfId="28119" xr:uid="{A6556E34-2AEA-4EDA-A5FF-3D177008006E}"/>
    <cellStyle name="40% - Accent5 4 2 3 3 3 2" xfId="28120" xr:uid="{3CF85EF4-D8AD-4C4C-89F2-CB205CAD16A5}"/>
    <cellStyle name="40% - Accent5 4 2 3 3 4" xfId="28121" xr:uid="{2E1368C6-6A11-44F6-9D17-D08FF18FB9FF}"/>
    <cellStyle name="40% - Accent5 4 2 3 3 4 2" xfId="28122" xr:uid="{741B8A9A-2641-4F52-B41F-268F8C8D4261}"/>
    <cellStyle name="40% - Accent5 4 2 3 3 5" xfId="28123" xr:uid="{85650404-A57C-42FB-8AAA-DCA59DD76283}"/>
    <cellStyle name="40% - Accent5 4 2 3 3 6" xfId="28124" xr:uid="{8D70FED8-D309-45B8-B902-DB596035FD12}"/>
    <cellStyle name="40% - Accent5 4 2 3 4" xfId="28125" xr:uid="{C4C9AC79-CA99-47C4-A258-A0F5223AE5E8}"/>
    <cellStyle name="40% - Accent5 4 2 3 4 2" xfId="28126" xr:uid="{D1FF5A43-7A53-4E7B-A1F1-7F8F73267602}"/>
    <cellStyle name="40% - Accent5 4 2 3 4 2 2" xfId="28127" xr:uid="{047BE7B1-50A8-4B3D-8063-AB3321D54B8A}"/>
    <cellStyle name="40% - Accent5 4 2 3 4 3" xfId="28128" xr:uid="{C793BF5D-DFB7-4981-A0A7-AA19921294E8}"/>
    <cellStyle name="40% - Accent5 4 2 3 5" xfId="28129" xr:uid="{97B13C9C-4523-4574-BE44-913D62A8E325}"/>
    <cellStyle name="40% - Accent5 4 2 3 5 2" xfId="28130" xr:uid="{B1263A6B-D82D-4AC3-B5B2-F0B9C81C7AA7}"/>
    <cellStyle name="40% - Accent5 4 2 3 6" xfId="28131" xr:uid="{8F443AB0-F4CC-45A2-80BC-996DF86FF574}"/>
    <cellStyle name="40% - Accent5 4 2 3 6 2" xfId="28132" xr:uid="{E2FBA986-68C7-462A-ABB9-23BEEEAD9B83}"/>
    <cellStyle name="40% - Accent5 4 2 3 7" xfId="28133" xr:uid="{D8EA35DB-4062-4C03-8190-C8EB10BD97B9}"/>
    <cellStyle name="40% - Accent5 4 2 3 8" xfId="28134" xr:uid="{2D6D7984-DEF3-4C61-A70E-A1DC534480A2}"/>
    <cellStyle name="40% - Accent5 4 2 4" xfId="28135" xr:uid="{6A430293-E99E-40A6-9F75-FCA1A5FC0A1F}"/>
    <cellStyle name="40% - Accent5 4 2 4 2" xfId="28136" xr:uid="{1FF39451-E7AF-4623-8295-26B50AFF02A1}"/>
    <cellStyle name="40% - Accent5 4 2 4 2 2" xfId="28137" xr:uid="{A345CE50-46A0-463E-A358-BD345AE918B8}"/>
    <cellStyle name="40% - Accent5 4 2 4 2 2 2" xfId="28138" xr:uid="{71B54938-E9F8-4FB1-9447-D2044E375323}"/>
    <cellStyle name="40% - Accent5 4 2 4 2 2 2 2" xfId="28139" xr:uid="{A70946DF-8582-44A7-AAAE-A7EF07C54796}"/>
    <cellStyle name="40% - Accent5 4 2 4 2 2 3" xfId="28140" xr:uid="{280B2CDB-F85D-4168-9629-A5ECD1AF1D6F}"/>
    <cellStyle name="40% - Accent5 4 2 4 2 3" xfId="28141" xr:uid="{22A94A30-FDD2-4F07-B277-5B5B007CB7C7}"/>
    <cellStyle name="40% - Accent5 4 2 4 2 3 2" xfId="28142" xr:uid="{C2213976-F6C0-43B7-A992-E023D47468F8}"/>
    <cellStyle name="40% - Accent5 4 2 4 2 4" xfId="28143" xr:uid="{791C2090-4018-459E-9331-258A5639B2B1}"/>
    <cellStyle name="40% - Accent5 4 2 4 2 4 2" xfId="28144" xr:uid="{E28C70E4-34EE-4944-A1AC-175FC7FA84DA}"/>
    <cellStyle name="40% - Accent5 4 2 4 2 5" xfId="28145" xr:uid="{D11ACB68-4F38-432E-A02E-8BB730720779}"/>
    <cellStyle name="40% - Accent5 4 2 4 2 6" xfId="28146" xr:uid="{450BE4BC-8DB3-411C-AC76-4D8E3326E28C}"/>
    <cellStyle name="40% - Accent5 4 2 4 3" xfId="28147" xr:uid="{1BB79C84-567B-4E44-A19F-E363F5DA7BE5}"/>
    <cellStyle name="40% - Accent5 4 2 4 3 2" xfId="28148" xr:uid="{5271E938-938D-4ACB-A922-589D4C36A736}"/>
    <cellStyle name="40% - Accent5 4 2 4 3 2 2" xfId="28149" xr:uid="{9960B289-30F7-4E9B-800F-468962FD0ED1}"/>
    <cellStyle name="40% - Accent5 4 2 4 3 3" xfId="28150" xr:uid="{C61E0411-BA35-4A11-BE43-91CAF51DDE35}"/>
    <cellStyle name="40% - Accent5 4 2 4 4" xfId="28151" xr:uid="{9DEAD882-F0F5-4F8F-8989-1877DF815776}"/>
    <cellStyle name="40% - Accent5 4 2 4 4 2" xfId="28152" xr:uid="{E92DC727-C743-47ED-9887-91430B4315AE}"/>
    <cellStyle name="40% - Accent5 4 2 4 5" xfId="28153" xr:uid="{DAB45834-C87F-43A7-BD50-359E3D4919E6}"/>
    <cellStyle name="40% - Accent5 4 2 4 5 2" xfId="28154" xr:uid="{EF2FB9E0-BA1B-440C-BF03-C40845493B4A}"/>
    <cellStyle name="40% - Accent5 4 2 4 6" xfId="28155" xr:uid="{0A63548B-5B3F-4058-BBA6-4AA486443374}"/>
    <cellStyle name="40% - Accent5 4 2 4 7" xfId="28156" xr:uid="{23A5491B-A29B-4F50-B569-20A1054C27DC}"/>
    <cellStyle name="40% - Accent5 4 2 5" xfId="28157" xr:uid="{BC9A7FD7-092E-46F3-8B8D-DE502E66590A}"/>
    <cellStyle name="40% - Accent5 4 2 5 2" xfId="28158" xr:uid="{A128F982-9D96-48CF-B3E2-26A43ED327EA}"/>
    <cellStyle name="40% - Accent5 4 2 5 2 2" xfId="28159" xr:uid="{A967F19E-5AAE-4E51-9D97-BE26E7537C9F}"/>
    <cellStyle name="40% - Accent5 4 2 5 2 2 2" xfId="28160" xr:uid="{CDD02024-CFCB-42DE-8518-BAE6DFCB6990}"/>
    <cellStyle name="40% - Accent5 4 2 5 2 2 2 2" xfId="28161" xr:uid="{EA9F672D-BD74-4699-9808-16F79E26E503}"/>
    <cellStyle name="40% - Accent5 4 2 5 2 2 3" xfId="28162" xr:uid="{EDCBADA6-A2E3-407B-817E-37A806904200}"/>
    <cellStyle name="40% - Accent5 4 2 5 2 3" xfId="28163" xr:uid="{0F2303DA-D42B-4F34-9906-D44CDC6ACDE5}"/>
    <cellStyle name="40% - Accent5 4 2 5 2 3 2" xfId="28164" xr:uid="{8B7AC860-C4C3-4983-A2C4-68C86E8F225E}"/>
    <cellStyle name="40% - Accent5 4 2 5 2 4" xfId="28165" xr:uid="{95EA99AE-FE4E-4D0E-868B-0B078F4B8D11}"/>
    <cellStyle name="40% - Accent5 4 2 5 3" xfId="28166" xr:uid="{444082D3-4376-4FC1-93DC-9F350FF71070}"/>
    <cellStyle name="40% - Accent5 4 2 5 3 2" xfId="28167" xr:uid="{D0C66D79-A110-4976-AEB5-701F189A71DD}"/>
    <cellStyle name="40% - Accent5 4 2 5 3 2 2" xfId="28168" xr:uid="{779C123A-EB9E-43D2-BF91-58869CBEDCBE}"/>
    <cellStyle name="40% - Accent5 4 2 5 3 3" xfId="28169" xr:uid="{BAFA88A7-FB6B-4A5F-9633-A19BDBE7BFD9}"/>
    <cellStyle name="40% - Accent5 4 2 5 4" xfId="28170" xr:uid="{159B5923-E94E-4091-8EA6-2FEE3DA65F30}"/>
    <cellStyle name="40% - Accent5 4 2 5 4 2" xfId="28171" xr:uid="{AFCA3E33-8D4E-4BDB-B545-9D55D2163736}"/>
    <cellStyle name="40% - Accent5 4 2 5 5" xfId="28172" xr:uid="{28F60316-5D0E-49C7-BA0C-25B4E5CD2BED}"/>
    <cellStyle name="40% - Accent5 4 2 5 5 2" xfId="28173" xr:uid="{038764BB-8E22-48BB-9CED-332C7F37F697}"/>
    <cellStyle name="40% - Accent5 4 2 5 6" xfId="28174" xr:uid="{EA5511E4-B135-4BA0-A240-869EE28A7395}"/>
    <cellStyle name="40% - Accent5 4 2 5 7" xfId="28175" xr:uid="{A7E2CA16-F5E4-4508-9734-C7A55805D580}"/>
    <cellStyle name="40% - Accent5 4 2 6" xfId="28176" xr:uid="{642E2D4E-CBE8-4BA0-94E6-D9A33637492A}"/>
    <cellStyle name="40% - Accent5 4 2 6 2" xfId="28177" xr:uid="{A0FF6826-775D-44FD-A398-769504265615}"/>
    <cellStyle name="40% - Accent5 4 2 6 2 2" xfId="28178" xr:uid="{945759CB-E003-4375-AB80-EC47377FE71C}"/>
    <cellStyle name="40% - Accent5 4 2 6 2 2 2" xfId="28179" xr:uid="{D5126615-8550-4DC3-81CE-AC587491AD97}"/>
    <cellStyle name="40% - Accent5 4 2 6 2 2 2 2" xfId="28180" xr:uid="{F54EE122-80F7-43F4-A99F-33A42A31B322}"/>
    <cellStyle name="40% - Accent5 4 2 6 2 2 3" xfId="28181" xr:uid="{9B580FEA-CEED-4145-A07F-27070BF020E8}"/>
    <cellStyle name="40% - Accent5 4 2 6 2 3" xfId="28182" xr:uid="{A6D466EE-52A7-477C-82AA-EB366476C409}"/>
    <cellStyle name="40% - Accent5 4 2 6 2 3 2" xfId="28183" xr:uid="{2B5661EE-7EDA-4DAE-9E94-100F40D0CA2C}"/>
    <cellStyle name="40% - Accent5 4 2 6 2 4" xfId="28184" xr:uid="{9B089828-4074-43D1-B3B3-9ACC7E3A7830}"/>
    <cellStyle name="40% - Accent5 4 2 6 3" xfId="28185" xr:uid="{7BEC37E2-2EE9-43D9-ABCD-06BFA31216E0}"/>
    <cellStyle name="40% - Accent5 4 2 6 3 2" xfId="28186" xr:uid="{2DA7CC8E-7761-4FA5-B144-16937AAC44AB}"/>
    <cellStyle name="40% - Accent5 4 2 6 3 2 2" xfId="28187" xr:uid="{18F212B4-EE97-421B-9134-00E6D1693EEF}"/>
    <cellStyle name="40% - Accent5 4 2 6 3 3" xfId="28188" xr:uid="{9EC84BF1-5674-4CBF-B49C-518821179BD1}"/>
    <cellStyle name="40% - Accent5 4 2 6 4" xfId="28189" xr:uid="{FD510CAD-D776-4132-847D-F6DD48ADCBCE}"/>
    <cellStyle name="40% - Accent5 4 2 6 4 2" xfId="28190" xr:uid="{849BAD4E-2B76-4308-B495-1FDB84DF0806}"/>
    <cellStyle name="40% - Accent5 4 2 6 5" xfId="28191" xr:uid="{C6A37637-F47E-4DAD-866D-BCECFDBAEF59}"/>
    <cellStyle name="40% - Accent5 4 2 7" xfId="28192" xr:uid="{80FCBFA9-C718-49B4-AE42-4459BF879F21}"/>
    <cellStyle name="40% - Accent5 4 2 7 2" xfId="28193" xr:uid="{77B9322F-75D2-4187-BC47-913827D7459B}"/>
    <cellStyle name="40% - Accent5 4 2 7 2 2" xfId="28194" xr:uid="{6AB6A9A9-19DE-4136-A55C-7F7CA2CFFF6F}"/>
    <cellStyle name="40% - Accent5 4 2 7 2 2 2" xfId="28195" xr:uid="{7038AF91-5DD1-4EE7-9CCA-EB05B99F6658}"/>
    <cellStyle name="40% - Accent5 4 2 7 2 2 2 2" xfId="28196" xr:uid="{54D12022-AB98-4122-9E4C-D227266F180A}"/>
    <cellStyle name="40% - Accent5 4 2 7 2 2 3" xfId="28197" xr:uid="{AC0422C7-C76E-448A-80A4-48B2B7ED5AED}"/>
    <cellStyle name="40% - Accent5 4 2 7 2 3" xfId="28198" xr:uid="{AFA81FC7-1B94-4F25-B547-45204F943FA3}"/>
    <cellStyle name="40% - Accent5 4 2 7 2 3 2" xfId="28199" xr:uid="{AD67B50F-D8E1-434E-8C10-418A78F66383}"/>
    <cellStyle name="40% - Accent5 4 2 7 2 4" xfId="28200" xr:uid="{DFFE2267-A47F-4F55-ADCA-872B3521DE43}"/>
    <cellStyle name="40% - Accent5 4 2 7 3" xfId="28201" xr:uid="{6C50C74D-01F8-41D9-8E1F-B8EEEB418361}"/>
    <cellStyle name="40% - Accent5 4 2 7 3 2" xfId="28202" xr:uid="{BB746BE3-2BC4-4FFA-80F1-6D3825AAF77C}"/>
    <cellStyle name="40% - Accent5 4 2 7 3 2 2" xfId="28203" xr:uid="{DB958DE7-2F6F-4CB8-B0CF-3F716DF55D3C}"/>
    <cellStyle name="40% - Accent5 4 2 7 3 3" xfId="28204" xr:uid="{E2F8879A-ED36-4161-B09D-A2836EBCAF25}"/>
    <cellStyle name="40% - Accent5 4 2 7 4" xfId="28205" xr:uid="{C93EACA8-C3C4-45E3-AA4A-93C03483418F}"/>
    <cellStyle name="40% - Accent5 4 2 7 4 2" xfId="28206" xr:uid="{D3A618F3-33F7-438C-B3F8-3BAFACBAAC7C}"/>
    <cellStyle name="40% - Accent5 4 2 7 5" xfId="28207" xr:uid="{EBB59AA9-4BEC-4EDE-BDEE-8FF1D9416768}"/>
    <cellStyle name="40% - Accent5 4 2 8" xfId="28208" xr:uid="{D10741D6-BC5D-4098-A222-84FC9A065F0D}"/>
    <cellStyle name="40% - Accent5 4 2 8 2" xfId="28209" xr:uid="{840A870E-AA5B-4C0D-B52A-6153106F5EC5}"/>
    <cellStyle name="40% - Accent5 4 2 8 2 2" xfId="28210" xr:uid="{3739992D-0F8F-4AB4-984F-4BAD4F9F9E6E}"/>
    <cellStyle name="40% - Accent5 4 2 8 2 2 2" xfId="28211" xr:uid="{8E349E89-0020-4338-811B-06241C7A8E35}"/>
    <cellStyle name="40% - Accent5 4 2 8 2 2 2 2" xfId="28212" xr:uid="{8753653D-49DC-46E6-B93F-978BAFD5B160}"/>
    <cellStyle name="40% - Accent5 4 2 8 2 2 3" xfId="28213" xr:uid="{7D3424C5-5E32-4CF5-87ED-2857CE6E0F94}"/>
    <cellStyle name="40% - Accent5 4 2 8 2 3" xfId="28214" xr:uid="{919F99B0-88D1-4CB7-8623-06C71901F171}"/>
    <cellStyle name="40% - Accent5 4 2 8 2 3 2" xfId="28215" xr:uid="{39DD10E8-A506-4227-AB03-111CE7A338FB}"/>
    <cellStyle name="40% - Accent5 4 2 8 2 4" xfId="28216" xr:uid="{A860B867-A4E6-49C9-A822-CE34E2239B8B}"/>
    <cellStyle name="40% - Accent5 4 2 8 3" xfId="28217" xr:uid="{19AF1F92-5133-45B6-A22A-E40C8DC5A866}"/>
    <cellStyle name="40% - Accent5 4 2 8 3 2" xfId="28218" xr:uid="{D9D9E705-4C14-4BB8-AA5E-9E56FAF871AC}"/>
    <cellStyle name="40% - Accent5 4 2 8 3 2 2" xfId="28219" xr:uid="{41D69918-A2D7-4E8C-B8ED-43C555D977AE}"/>
    <cellStyle name="40% - Accent5 4 2 8 3 3" xfId="28220" xr:uid="{FC82F8C9-6FD7-4484-BB0F-19049C794FDD}"/>
    <cellStyle name="40% - Accent5 4 2 8 4" xfId="28221" xr:uid="{2246967C-722A-4024-BE4E-BE8549A4CA4A}"/>
    <cellStyle name="40% - Accent5 4 2 8 4 2" xfId="28222" xr:uid="{766BAFB4-3AD9-4183-BC8F-4C76F2FFFF29}"/>
    <cellStyle name="40% - Accent5 4 2 8 5" xfId="28223" xr:uid="{2BE9840D-4C54-499F-9491-3DBFB03B085B}"/>
    <cellStyle name="40% - Accent5 4 2 9" xfId="28224" xr:uid="{9A8CB767-CB59-456B-9EA8-462DD171EF00}"/>
    <cellStyle name="40% - Accent5 4 2 9 2" xfId="28225" xr:uid="{F944A3A9-B332-476F-969C-5307A242BE1A}"/>
    <cellStyle name="40% - Accent5 4 2 9 2 2" xfId="28226" xr:uid="{25DD5E82-293B-449D-8E49-9698966AE33D}"/>
    <cellStyle name="40% - Accent5 4 2 9 2 2 2" xfId="28227" xr:uid="{ACBE90F0-5B3F-47C4-975A-4E821D2C968C}"/>
    <cellStyle name="40% - Accent5 4 2 9 2 2 2 2" xfId="28228" xr:uid="{877FBED5-7BBA-4482-BE91-BCD5D408108F}"/>
    <cellStyle name="40% - Accent5 4 2 9 2 2 3" xfId="28229" xr:uid="{6C48BE78-C038-4CE8-881F-EBA1C04858E1}"/>
    <cellStyle name="40% - Accent5 4 2 9 2 3" xfId="28230" xr:uid="{ACFA0122-F82E-443A-88EF-2D9C4A36F270}"/>
    <cellStyle name="40% - Accent5 4 2 9 2 3 2" xfId="28231" xr:uid="{C384EC42-F133-4934-A497-770CC614B840}"/>
    <cellStyle name="40% - Accent5 4 2 9 2 4" xfId="28232" xr:uid="{92F3F9CD-E848-46CA-883F-B0FDDFFBD7ED}"/>
    <cellStyle name="40% - Accent5 4 2 9 3" xfId="28233" xr:uid="{30E87D25-9882-475E-A0F5-5302E101556F}"/>
    <cellStyle name="40% - Accent5 4 2 9 3 2" xfId="28234" xr:uid="{843159BC-91CD-4D83-9C59-F08DBCDA89D8}"/>
    <cellStyle name="40% - Accent5 4 2 9 3 2 2" xfId="28235" xr:uid="{1742090C-F52B-428F-B3FA-3B56669E26EB}"/>
    <cellStyle name="40% - Accent5 4 2 9 3 3" xfId="28236" xr:uid="{A88E46B0-88E3-4DFB-9836-922D91EBB17C}"/>
    <cellStyle name="40% - Accent5 4 2 9 4" xfId="28237" xr:uid="{ECC7AA26-D774-49DC-A41D-6F1392CDFF48}"/>
    <cellStyle name="40% - Accent5 4 2 9 4 2" xfId="28238" xr:uid="{1DDFF700-2025-4B64-AE24-B25E4BCB3B23}"/>
    <cellStyle name="40% - Accent5 4 2 9 5" xfId="28239" xr:uid="{A02E68E3-8F34-47B4-A848-F9B718B253C6}"/>
    <cellStyle name="40% - Accent5 4 2_Asset Register (new)" xfId="28240" xr:uid="{65410BEB-9D05-43E9-B78F-A11C4D1F598B}"/>
    <cellStyle name="40% - Accent5 4 3" xfId="28241" xr:uid="{2E102479-502E-4CCE-89EC-9004507B6B8B}"/>
    <cellStyle name="40% - Accent5 4 3 10" xfId="28242" xr:uid="{A3104397-6DEA-45FA-B555-C59998617BDD}"/>
    <cellStyle name="40% - Accent5 4 3 10 2" xfId="28243" xr:uid="{8499735D-F9C4-4294-80F7-DABF308FC153}"/>
    <cellStyle name="40% - Accent5 4 3 11" xfId="28244" xr:uid="{8D7AF021-652D-435A-93DC-01DC84B0E07F}"/>
    <cellStyle name="40% - Accent5 4 3 11 2" xfId="28245" xr:uid="{0C68301C-A672-46B0-8DAD-1DF6605548AF}"/>
    <cellStyle name="40% - Accent5 4 3 12" xfId="28246" xr:uid="{CFA27FF8-3D85-4EBD-B317-6A7D1E9FD7C5}"/>
    <cellStyle name="40% - Accent5 4 3 13" xfId="28247" xr:uid="{51820F23-FB21-4663-9764-A0278667744E}"/>
    <cellStyle name="40% - Accent5 4 3 2" xfId="28248" xr:uid="{15B99DEC-3E72-4CD4-BA20-A569C75B0B4E}"/>
    <cellStyle name="40% - Accent5 4 3 2 2" xfId="28249" xr:uid="{22D97BFF-2172-45B6-B46C-B422401ED07C}"/>
    <cellStyle name="40% - Accent5 4 3 2 2 2" xfId="28250" xr:uid="{F55D0BF3-E874-4960-B7C0-CC1009027DFD}"/>
    <cellStyle name="40% - Accent5 4 3 2 2 2 2" xfId="28251" xr:uid="{84C9F620-DE7E-48D0-A6CB-79BD0739CAA7}"/>
    <cellStyle name="40% - Accent5 4 3 2 2 2 2 2" xfId="28252" xr:uid="{B304E3C3-8C63-4329-820B-491BE6883698}"/>
    <cellStyle name="40% - Accent5 4 3 2 2 2 2 2 2" xfId="28253" xr:uid="{2554D21E-8B07-4338-9D13-6852DA0DE368}"/>
    <cellStyle name="40% - Accent5 4 3 2 2 2 2 3" xfId="28254" xr:uid="{9B358473-58EB-4653-8B31-C1DEA9322F09}"/>
    <cellStyle name="40% - Accent5 4 3 2 2 2 3" xfId="28255" xr:uid="{C7456649-D280-41E8-9A94-EA936E10F5AB}"/>
    <cellStyle name="40% - Accent5 4 3 2 2 2 3 2" xfId="28256" xr:uid="{40615761-FBB8-4D86-9D23-5B82673A69E3}"/>
    <cellStyle name="40% - Accent5 4 3 2 2 2 4" xfId="28257" xr:uid="{0627094A-89AD-4BB0-AFD7-00ED620CABFD}"/>
    <cellStyle name="40% - Accent5 4 3 2 2 2 4 2" xfId="28258" xr:uid="{0EDC5468-CE92-4BE9-896D-5C7C77F1CA2A}"/>
    <cellStyle name="40% - Accent5 4 3 2 2 2 5" xfId="28259" xr:uid="{04143F5B-6B5B-4061-AA0D-CADA6F74E7A1}"/>
    <cellStyle name="40% - Accent5 4 3 2 2 2 6" xfId="28260" xr:uid="{A1FD35D0-D226-4534-A16E-7546FDA682FD}"/>
    <cellStyle name="40% - Accent5 4 3 2 2 3" xfId="28261" xr:uid="{59E9E679-0B61-4C8E-88C0-3D0BB9F8E093}"/>
    <cellStyle name="40% - Accent5 4 3 2 2 3 2" xfId="28262" xr:uid="{C2D15A99-811B-4F76-8AD5-C7A6FB829FE9}"/>
    <cellStyle name="40% - Accent5 4 3 2 2 3 2 2" xfId="28263" xr:uid="{0EDCFF7D-9761-4A4B-838B-3F7C078EC127}"/>
    <cellStyle name="40% - Accent5 4 3 2 2 3 3" xfId="28264" xr:uid="{E0716B54-355A-4C4F-BD99-4EC3C50D8438}"/>
    <cellStyle name="40% - Accent5 4 3 2 2 4" xfId="28265" xr:uid="{680A6A6D-2CD5-4B10-AB3B-9CA489BE8EBC}"/>
    <cellStyle name="40% - Accent5 4 3 2 2 4 2" xfId="28266" xr:uid="{29B057E3-7167-4454-AC9B-FD16D9E8088E}"/>
    <cellStyle name="40% - Accent5 4 3 2 2 5" xfId="28267" xr:uid="{B79D0285-723C-454A-BCFA-778EDCA45860}"/>
    <cellStyle name="40% - Accent5 4 3 2 2 5 2" xfId="28268" xr:uid="{332DE266-B04C-45FD-AB08-C8D4CA03012E}"/>
    <cellStyle name="40% - Accent5 4 3 2 2 6" xfId="28269" xr:uid="{065489A4-F46A-47CC-AB28-DB729527187F}"/>
    <cellStyle name="40% - Accent5 4 3 2 2 7" xfId="28270" xr:uid="{5F7EECC5-A5F9-48DE-B33B-AC1154B5AB12}"/>
    <cellStyle name="40% - Accent5 4 3 2 3" xfId="28271" xr:uid="{50587F3B-5F64-4AF4-B58A-DEB0E41012C2}"/>
    <cellStyle name="40% - Accent5 4 3 2 3 2" xfId="28272" xr:uid="{397D1C0F-E8B0-45AF-B3AE-ED9DAC7B7CFE}"/>
    <cellStyle name="40% - Accent5 4 3 2 3 2 2" xfId="28273" xr:uid="{A0CEE13F-1835-4028-857D-78AE8457AD44}"/>
    <cellStyle name="40% - Accent5 4 3 2 3 2 2 2" xfId="28274" xr:uid="{7E866381-B166-4511-B542-DF41611252B4}"/>
    <cellStyle name="40% - Accent5 4 3 2 3 2 2 2 2" xfId="28275" xr:uid="{F5F7ABA2-87C4-4D14-962B-EBE931B82C3B}"/>
    <cellStyle name="40% - Accent5 4 3 2 3 2 2 3" xfId="28276" xr:uid="{18527F74-800E-4405-8A5D-4FC68145AD2E}"/>
    <cellStyle name="40% - Accent5 4 3 2 3 2 3" xfId="28277" xr:uid="{B408E265-8C40-4711-A5DD-BC45BD0DBE01}"/>
    <cellStyle name="40% - Accent5 4 3 2 3 2 3 2" xfId="28278" xr:uid="{901B4F4B-876B-4F3D-AF26-387706A64484}"/>
    <cellStyle name="40% - Accent5 4 3 2 3 2 4" xfId="28279" xr:uid="{78885B43-A735-4AF5-AB9E-054BD2E60126}"/>
    <cellStyle name="40% - Accent5 4 3 2 3 3" xfId="28280" xr:uid="{AB7CE788-A229-4E50-AD54-F5B4FC41E62A}"/>
    <cellStyle name="40% - Accent5 4 3 2 3 3 2" xfId="28281" xr:uid="{6D96D0A1-3ACF-4D24-87A6-E154090BAC0E}"/>
    <cellStyle name="40% - Accent5 4 3 2 3 3 2 2" xfId="28282" xr:uid="{98AD05E7-4581-4D9D-A468-EE2922F4A0C1}"/>
    <cellStyle name="40% - Accent5 4 3 2 3 3 3" xfId="28283" xr:uid="{39445024-4866-4072-A68F-D759EEBE67C7}"/>
    <cellStyle name="40% - Accent5 4 3 2 3 4" xfId="28284" xr:uid="{093E9BE3-4DD5-4BD6-8FE5-6037ABE09F8C}"/>
    <cellStyle name="40% - Accent5 4 3 2 3 4 2" xfId="28285" xr:uid="{9AC6B2BD-9EF0-4745-BB0D-A206DCDEF2D0}"/>
    <cellStyle name="40% - Accent5 4 3 2 3 5" xfId="28286" xr:uid="{531C38B3-47FC-427E-978E-DD9AF69A8311}"/>
    <cellStyle name="40% - Accent5 4 3 2 3 5 2" xfId="28287" xr:uid="{09F80464-51CB-42D0-B2C1-B1AB83ABF867}"/>
    <cellStyle name="40% - Accent5 4 3 2 3 6" xfId="28288" xr:uid="{4554611B-969D-4B4C-BED4-D1EA43C5FE05}"/>
    <cellStyle name="40% - Accent5 4 3 2 3 7" xfId="28289" xr:uid="{960FD669-13FF-4845-8E4D-81741D014F25}"/>
    <cellStyle name="40% - Accent5 4 3 2 4" xfId="28290" xr:uid="{9EFB6ECA-40B9-4D4A-AFFA-DDC5BF5AB1CD}"/>
    <cellStyle name="40% - Accent5 4 3 2 4 2" xfId="28291" xr:uid="{F206DD83-D418-4590-95AB-697219875954}"/>
    <cellStyle name="40% - Accent5 4 3 2 4 2 2" xfId="28292" xr:uid="{9D485C0E-BE50-4F21-9224-BA67B02D3293}"/>
    <cellStyle name="40% - Accent5 4 3 2 4 2 2 2" xfId="28293" xr:uid="{EAB8B1AC-10A6-4F55-A4E3-1DFC366A802A}"/>
    <cellStyle name="40% - Accent5 4 3 2 4 2 3" xfId="28294" xr:uid="{BE82A226-A3AF-4CC4-B442-F44AEFAB214B}"/>
    <cellStyle name="40% - Accent5 4 3 2 4 3" xfId="28295" xr:uid="{E28E4DE3-ECB8-4395-A11D-126460A8BEF9}"/>
    <cellStyle name="40% - Accent5 4 3 2 4 3 2" xfId="28296" xr:uid="{C8F14E68-3858-4585-A937-0B4E2C36F707}"/>
    <cellStyle name="40% - Accent5 4 3 2 4 4" xfId="28297" xr:uid="{BF9E0C7F-C01C-4A80-B91B-3A7AD59F616E}"/>
    <cellStyle name="40% - Accent5 4 3 2 5" xfId="28298" xr:uid="{79F03427-2ECA-4EA4-847D-75658E2B199D}"/>
    <cellStyle name="40% - Accent5 4 3 2 5 2" xfId="28299" xr:uid="{025CA83B-5B86-4BBA-A075-51654A08F92A}"/>
    <cellStyle name="40% - Accent5 4 3 2 5 2 2" xfId="28300" xr:uid="{9D41AE1E-BF79-404F-B37D-2536B85230AF}"/>
    <cellStyle name="40% - Accent5 4 3 2 5 3" xfId="28301" xr:uid="{FA2E0A4F-80D5-4910-AB37-35E7ECDAE3CC}"/>
    <cellStyle name="40% - Accent5 4 3 2 6" xfId="28302" xr:uid="{3C6E6501-56E8-480A-890C-A7E4011B5194}"/>
    <cellStyle name="40% - Accent5 4 3 2 6 2" xfId="28303" xr:uid="{F07F1BB6-E07A-4001-BF5E-692144F06D35}"/>
    <cellStyle name="40% - Accent5 4 3 2 7" xfId="28304" xr:uid="{943073C4-588E-4733-A605-F595B241AD63}"/>
    <cellStyle name="40% - Accent5 4 3 2 7 2" xfId="28305" xr:uid="{8A3757F6-CF76-4FDB-835B-103046BD014C}"/>
    <cellStyle name="40% - Accent5 4 3 2 8" xfId="28306" xr:uid="{5D235408-DFCF-4D13-B08C-8AF68779E0C9}"/>
    <cellStyle name="40% - Accent5 4 3 2 9" xfId="28307" xr:uid="{9D7CE32F-389E-4D86-BC99-257B40226193}"/>
    <cellStyle name="40% - Accent5 4 3 3" xfId="28308" xr:uid="{DE70E93A-E7B2-4E6F-A07B-C6B14CAFFE30}"/>
    <cellStyle name="40% - Accent5 4 3 3 2" xfId="28309" xr:uid="{DFAC2F9A-836C-44C7-A52A-CCCF55F42BCB}"/>
    <cellStyle name="40% - Accent5 4 3 3 2 2" xfId="28310" xr:uid="{CD1423AD-C3EA-4908-A847-684D275DF0D6}"/>
    <cellStyle name="40% - Accent5 4 3 3 2 2 2" xfId="28311" xr:uid="{6934AE9B-6920-4925-ADEF-1D5DEF8D2B41}"/>
    <cellStyle name="40% - Accent5 4 3 3 2 2 2 2" xfId="28312" xr:uid="{121A2FF6-C034-4160-A919-9C1FEEB9EFC6}"/>
    <cellStyle name="40% - Accent5 4 3 3 2 2 2 2 2" xfId="28313" xr:uid="{7FD030FE-9F2E-48C3-BE56-A278AFAA33E5}"/>
    <cellStyle name="40% - Accent5 4 3 3 2 2 2 3" xfId="28314" xr:uid="{0FADD820-995A-4C4B-AF12-89CB2CC2738D}"/>
    <cellStyle name="40% - Accent5 4 3 3 2 2 3" xfId="28315" xr:uid="{B9EE6D55-F1EE-4FB7-BB45-210C1ECF889F}"/>
    <cellStyle name="40% - Accent5 4 3 3 2 2 3 2" xfId="28316" xr:uid="{83DCDBAE-3596-4518-845C-761EF431D72C}"/>
    <cellStyle name="40% - Accent5 4 3 3 2 2 4" xfId="28317" xr:uid="{20738FC4-0844-44FF-A2CC-1F5EB6D00948}"/>
    <cellStyle name="40% - Accent5 4 3 3 2 3" xfId="28318" xr:uid="{8BF3B9C6-4D2F-4588-B793-209DBD2D4058}"/>
    <cellStyle name="40% - Accent5 4 3 3 2 3 2" xfId="28319" xr:uid="{2C02CEA1-EFE5-48A1-9D64-B47626D00160}"/>
    <cellStyle name="40% - Accent5 4 3 3 2 3 2 2" xfId="28320" xr:uid="{3E853F0D-99D9-47FF-A1AD-AC69C34DBF0E}"/>
    <cellStyle name="40% - Accent5 4 3 3 2 3 3" xfId="28321" xr:uid="{13A6B1BD-E26B-4DD0-8657-58CEC92FDE97}"/>
    <cellStyle name="40% - Accent5 4 3 3 2 4" xfId="28322" xr:uid="{9869604F-B3E1-4263-9536-50B26FF25DC6}"/>
    <cellStyle name="40% - Accent5 4 3 3 2 4 2" xfId="28323" xr:uid="{1179D445-2864-47F4-A2D0-D633D6AC4FE0}"/>
    <cellStyle name="40% - Accent5 4 3 3 2 5" xfId="28324" xr:uid="{EC8266A3-94E5-404F-93FF-3E3BEB33EAB5}"/>
    <cellStyle name="40% - Accent5 4 3 3 2 5 2" xfId="28325" xr:uid="{B24D7795-9275-4813-BDE1-C3A2A583B217}"/>
    <cellStyle name="40% - Accent5 4 3 3 2 6" xfId="28326" xr:uid="{B5AF6399-8832-416F-AABA-FB5FB916A3EA}"/>
    <cellStyle name="40% - Accent5 4 3 3 2 7" xfId="28327" xr:uid="{E08985BB-E680-4450-B2A6-B145391088D3}"/>
    <cellStyle name="40% - Accent5 4 3 3 3" xfId="28328" xr:uid="{947CBDE1-7502-4300-A872-3DAB9A515B75}"/>
    <cellStyle name="40% - Accent5 4 3 3 3 2" xfId="28329" xr:uid="{02ADF947-43F7-4C98-8A6E-684840379C8A}"/>
    <cellStyle name="40% - Accent5 4 3 3 3 2 2" xfId="28330" xr:uid="{40C331F1-E2D7-4272-94F3-366379A005F6}"/>
    <cellStyle name="40% - Accent5 4 3 3 3 2 2 2" xfId="28331" xr:uid="{E95B1AEA-EB01-4F8D-AA64-ACC1A6702FA8}"/>
    <cellStyle name="40% - Accent5 4 3 3 3 2 2 2 2" xfId="28332" xr:uid="{A4E8961E-83DB-45F2-9402-47777E2D65BA}"/>
    <cellStyle name="40% - Accent5 4 3 3 3 2 2 3" xfId="28333" xr:uid="{3674D751-9D3F-4490-8993-5AAD34C6F199}"/>
    <cellStyle name="40% - Accent5 4 3 3 3 2 3" xfId="28334" xr:uid="{7D16F16C-575E-469F-AE8F-9852E78E4877}"/>
    <cellStyle name="40% - Accent5 4 3 3 3 2 3 2" xfId="28335" xr:uid="{E271D769-1365-4177-868F-0379612E0099}"/>
    <cellStyle name="40% - Accent5 4 3 3 3 2 4" xfId="28336" xr:uid="{37AB6942-7582-4DCC-B17E-FADEE7DDD6A3}"/>
    <cellStyle name="40% - Accent5 4 3 3 3 3" xfId="28337" xr:uid="{08A60CF4-AD3D-4BFB-ACD5-B1F7CE7027F5}"/>
    <cellStyle name="40% - Accent5 4 3 3 3 3 2" xfId="28338" xr:uid="{563F9DF8-449C-4A4C-A4C2-CB8A18414004}"/>
    <cellStyle name="40% - Accent5 4 3 3 3 3 2 2" xfId="28339" xr:uid="{A9630289-19DF-4E30-B181-1BBD668C17BE}"/>
    <cellStyle name="40% - Accent5 4 3 3 3 3 3" xfId="28340" xr:uid="{8D469584-8652-4266-B246-0E52B6CC7725}"/>
    <cellStyle name="40% - Accent5 4 3 3 3 4" xfId="28341" xr:uid="{0F1033C6-85E4-487A-A07B-54CB3444A548}"/>
    <cellStyle name="40% - Accent5 4 3 3 3 4 2" xfId="28342" xr:uid="{BA7BB96A-3430-4FCD-B68B-FD4DFF9F26AF}"/>
    <cellStyle name="40% - Accent5 4 3 3 3 5" xfId="28343" xr:uid="{5D01B00D-5149-45B6-8346-2D95B57E9289}"/>
    <cellStyle name="40% - Accent5 4 3 3 4" xfId="28344" xr:uid="{440447D4-D29A-4335-8406-577D02334A52}"/>
    <cellStyle name="40% - Accent5 4 3 3 4 2" xfId="28345" xr:uid="{24D6DF92-0D12-417A-BB2C-F032D327DFDC}"/>
    <cellStyle name="40% - Accent5 4 3 3 4 2 2" xfId="28346" xr:uid="{B4CA29E7-3EC6-4486-BC7B-80CECBF0B708}"/>
    <cellStyle name="40% - Accent5 4 3 3 4 2 2 2" xfId="28347" xr:uid="{8FA9267F-D8C2-4ED8-B05D-6FD40A89946F}"/>
    <cellStyle name="40% - Accent5 4 3 3 4 2 3" xfId="28348" xr:uid="{8703B414-0427-4B9B-81D8-60191CA5B44C}"/>
    <cellStyle name="40% - Accent5 4 3 3 4 3" xfId="28349" xr:uid="{24F89952-478B-49F6-B21B-4FEC6CACDE3F}"/>
    <cellStyle name="40% - Accent5 4 3 3 4 3 2" xfId="28350" xr:uid="{628BE6A7-9990-4D00-BA91-D8FC084FF7A9}"/>
    <cellStyle name="40% - Accent5 4 3 3 4 4" xfId="28351" xr:uid="{475F7938-FB0C-47F4-9DC6-92EA466EEB3F}"/>
    <cellStyle name="40% - Accent5 4 3 3 5" xfId="28352" xr:uid="{14100C54-55CD-4F63-BC7A-3FD67A3CAC99}"/>
    <cellStyle name="40% - Accent5 4 3 3 5 2" xfId="28353" xr:uid="{35970E26-299A-4823-A3BE-ED32E1DC4C2A}"/>
    <cellStyle name="40% - Accent5 4 3 3 5 2 2" xfId="28354" xr:uid="{1E19F29B-AFB6-4661-BA23-D9E76C6C1CB6}"/>
    <cellStyle name="40% - Accent5 4 3 3 5 3" xfId="28355" xr:uid="{A121F305-8CB2-4662-8435-7CEF999B32D2}"/>
    <cellStyle name="40% - Accent5 4 3 3 6" xfId="28356" xr:uid="{5281DBF2-559F-4C0C-8D80-E096EAB182D7}"/>
    <cellStyle name="40% - Accent5 4 3 3 6 2" xfId="28357" xr:uid="{6D9DAA16-BF2B-4E30-8FD9-C294A44735AA}"/>
    <cellStyle name="40% - Accent5 4 3 3 7" xfId="28358" xr:uid="{C0AFD373-3A99-4A2B-A40F-A0A3EDB51A67}"/>
    <cellStyle name="40% - Accent5 4 3 3 7 2" xfId="28359" xr:uid="{39AF3644-D96A-452A-A3A5-D6B8E279B7FC}"/>
    <cellStyle name="40% - Accent5 4 3 3 8" xfId="28360" xr:uid="{5B88DC1D-F2F0-47EA-A573-9A1CDD5107BD}"/>
    <cellStyle name="40% - Accent5 4 3 3 9" xfId="28361" xr:uid="{4677AE09-D987-4E0A-9A4F-7D1F765330A7}"/>
    <cellStyle name="40% - Accent5 4 3 4" xfId="28362" xr:uid="{AEF4EF30-D89E-4B0E-8FB3-B60E436D5CB1}"/>
    <cellStyle name="40% - Accent5 4 3 4 2" xfId="28363" xr:uid="{CEB351DA-5340-4308-9D46-5FF624FDE88F}"/>
    <cellStyle name="40% - Accent5 4 3 4 2 2" xfId="28364" xr:uid="{E4778FA3-4472-466F-82D5-8079B820819C}"/>
    <cellStyle name="40% - Accent5 4 3 4 2 2 2" xfId="28365" xr:uid="{F2E35FCA-68B3-47A5-898F-38A37D3F92C9}"/>
    <cellStyle name="40% - Accent5 4 3 4 2 2 2 2" xfId="28366" xr:uid="{56D97BFE-4515-481D-8726-FD0C06B06B2C}"/>
    <cellStyle name="40% - Accent5 4 3 4 2 2 3" xfId="28367" xr:uid="{9FAAAF3C-4EA3-463B-A311-ABE91DF2BFB8}"/>
    <cellStyle name="40% - Accent5 4 3 4 2 3" xfId="28368" xr:uid="{8B775C82-4A30-4F90-9D27-9AC859E0198F}"/>
    <cellStyle name="40% - Accent5 4 3 4 2 3 2" xfId="28369" xr:uid="{D6B53CBF-F61A-4B3F-A7F6-5BDB7D496F9E}"/>
    <cellStyle name="40% - Accent5 4 3 4 2 4" xfId="28370" xr:uid="{051E1E98-9FED-4F5A-9EF6-04E53B7F2406}"/>
    <cellStyle name="40% - Accent5 4 3 4 3" xfId="28371" xr:uid="{9D60AE57-A7AE-41F5-8D94-FB2BC8F30212}"/>
    <cellStyle name="40% - Accent5 4 3 4 3 2" xfId="28372" xr:uid="{CF68F042-DB81-4E9B-ACD6-9D85867C569F}"/>
    <cellStyle name="40% - Accent5 4 3 4 3 2 2" xfId="28373" xr:uid="{07B92D9A-5D49-4B3F-9AF1-0D72043F4FEC}"/>
    <cellStyle name="40% - Accent5 4 3 4 3 3" xfId="28374" xr:uid="{593A08B7-E83E-4106-B3CA-2583EFAA9302}"/>
    <cellStyle name="40% - Accent5 4 3 4 4" xfId="28375" xr:uid="{9C545329-EACD-4DB6-9F04-2F548934D96D}"/>
    <cellStyle name="40% - Accent5 4 3 4 4 2" xfId="28376" xr:uid="{9A5F5107-E921-4620-9366-FC776A226FA6}"/>
    <cellStyle name="40% - Accent5 4 3 4 5" xfId="28377" xr:uid="{F51A7D0D-FDD6-49B7-8F87-046580DDF2EB}"/>
    <cellStyle name="40% - Accent5 4 3 4 5 2" xfId="28378" xr:uid="{B11313DB-4B5F-410A-850D-7FD9B52BAE22}"/>
    <cellStyle name="40% - Accent5 4 3 4 6" xfId="28379" xr:uid="{192F7822-E240-4659-ACAC-3EF0BA8B6571}"/>
    <cellStyle name="40% - Accent5 4 3 4 7" xfId="28380" xr:uid="{10B50BAC-3292-4AD3-B710-A099E4CFE4F8}"/>
    <cellStyle name="40% - Accent5 4 3 5" xfId="28381" xr:uid="{164BA5DF-86BB-40A0-A35C-03C8C46B56D1}"/>
    <cellStyle name="40% - Accent5 4 3 5 2" xfId="28382" xr:uid="{E0CC5A9A-4F7A-4352-9D8A-497446857950}"/>
    <cellStyle name="40% - Accent5 4 3 5 2 2" xfId="28383" xr:uid="{8E1A1FD9-8BBA-4F40-934B-CA1BF3C57694}"/>
    <cellStyle name="40% - Accent5 4 3 5 2 2 2" xfId="28384" xr:uid="{4C08507B-83DC-429C-BAAA-527CAEBC2855}"/>
    <cellStyle name="40% - Accent5 4 3 5 2 2 2 2" xfId="28385" xr:uid="{D81C261B-F313-47D4-AB10-B253345928AA}"/>
    <cellStyle name="40% - Accent5 4 3 5 2 2 3" xfId="28386" xr:uid="{8051866D-A950-46EF-9584-525F0EC8CBED}"/>
    <cellStyle name="40% - Accent5 4 3 5 2 3" xfId="28387" xr:uid="{BE0C054C-1485-42F7-AD2D-44A13B798036}"/>
    <cellStyle name="40% - Accent5 4 3 5 2 3 2" xfId="28388" xr:uid="{1437920F-A16E-4687-BCB3-379E234BC24D}"/>
    <cellStyle name="40% - Accent5 4 3 5 2 4" xfId="28389" xr:uid="{EA9D2A55-1091-483F-9A4F-AEB025D0817C}"/>
    <cellStyle name="40% - Accent5 4 3 5 3" xfId="28390" xr:uid="{02D712D9-9503-4F43-B4AC-D053D5AD8EB4}"/>
    <cellStyle name="40% - Accent5 4 3 5 3 2" xfId="28391" xr:uid="{1A0F4422-5A2B-4559-BE73-0A5D0B2A9D84}"/>
    <cellStyle name="40% - Accent5 4 3 5 3 2 2" xfId="28392" xr:uid="{610F54D3-603A-4CFD-9C5B-D7E552B2FC48}"/>
    <cellStyle name="40% - Accent5 4 3 5 3 3" xfId="28393" xr:uid="{7927EEB1-11B2-417B-A89A-17DEAECCE784}"/>
    <cellStyle name="40% - Accent5 4 3 5 4" xfId="28394" xr:uid="{82745FB9-D464-4A3B-9304-EDD88BBA20A3}"/>
    <cellStyle name="40% - Accent5 4 3 5 4 2" xfId="28395" xr:uid="{A2B3B28E-733B-4EA1-A6A3-1FF7C1C1EBBF}"/>
    <cellStyle name="40% - Accent5 4 3 5 5" xfId="28396" xr:uid="{30133E05-5BCA-40C3-9EDB-5685D79D8F9E}"/>
    <cellStyle name="40% - Accent5 4 3 6" xfId="28397" xr:uid="{B1A57BE7-5C51-4D05-847E-B5805A1D4E30}"/>
    <cellStyle name="40% - Accent5 4 3 6 2" xfId="28398" xr:uid="{9C86591E-925D-415A-AB27-59D584C022B2}"/>
    <cellStyle name="40% - Accent5 4 3 6 2 2" xfId="28399" xr:uid="{47B91091-5914-4A99-9AC1-DFF7DFA66EF5}"/>
    <cellStyle name="40% - Accent5 4 3 6 2 2 2" xfId="28400" xr:uid="{1EDF6D38-BA50-4A4D-AF99-E2DD9E07C753}"/>
    <cellStyle name="40% - Accent5 4 3 6 2 2 2 2" xfId="28401" xr:uid="{8E184109-D0AA-4270-9E27-6282594A5B4C}"/>
    <cellStyle name="40% - Accent5 4 3 6 2 2 3" xfId="28402" xr:uid="{11654653-A144-48F3-BED5-B4F100A389AA}"/>
    <cellStyle name="40% - Accent5 4 3 6 2 3" xfId="28403" xr:uid="{B66C530A-3ABD-4677-8077-3DED0FBC27FE}"/>
    <cellStyle name="40% - Accent5 4 3 6 2 3 2" xfId="28404" xr:uid="{74821918-B2F6-4F01-B2B8-E305DA15588C}"/>
    <cellStyle name="40% - Accent5 4 3 6 2 4" xfId="28405" xr:uid="{49A6D6E2-8479-4EA5-93D5-183EA0D5E9F7}"/>
    <cellStyle name="40% - Accent5 4 3 6 3" xfId="28406" xr:uid="{47952983-E2EF-4C00-9857-04C6661CF2CF}"/>
    <cellStyle name="40% - Accent5 4 3 6 3 2" xfId="28407" xr:uid="{3D7B9906-DFBF-4B13-A3C8-597B6CA98919}"/>
    <cellStyle name="40% - Accent5 4 3 6 3 2 2" xfId="28408" xr:uid="{B2E92F74-95C2-4810-ADA5-A3DDCF6C1A3F}"/>
    <cellStyle name="40% - Accent5 4 3 6 3 3" xfId="28409" xr:uid="{352B5AE3-8A5C-43BA-A353-27CE237DCFCB}"/>
    <cellStyle name="40% - Accent5 4 3 6 4" xfId="28410" xr:uid="{E33C6209-D6CE-40E7-9601-74430418149F}"/>
    <cellStyle name="40% - Accent5 4 3 6 4 2" xfId="28411" xr:uid="{CEAB6AA8-FD44-4E05-AAF7-F629C12B0602}"/>
    <cellStyle name="40% - Accent5 4 3 6 5" xfId="28412" xr:uid="{25DB9DAC-707B-4A72-9902-030AEEA5BF50}"/>
    <cellStyle name="40% - Accent5 4 3 7" xfId="28413" xr:uid="{09D30186-9073-437B-9E0B-A21E7D5C0DA8}"/>
    <cellStyle name="40% - Accent5 4 3 7 2" xfId="28414" xr:uid="{1E3F870F-85DE-4717-AA23-DE7714FA73F1}"/>
    <cellStyle name="40% - Accent5 4 3 7 2 2" xfId="28415" xr:uid="{6D485BB7-D42A-45A7-902A-883881B11827}"/>
    <cellStyle name="40% - Accent5 4 3 7 2 2 2" xfId="28416" xr:uid="{46966203-724E-4AD5-BB18-44FD4D08C8C1}"/>
    <cellStyle name="40% - Accent5 4 3 7 2 2 2 2" xfId="28417" xr:uid="{3EE120E6-A438-4145-8691-5B47ADB62E8C}"/>
    <cellStyle name="40% - Accent5 4 3 7 2 2 3" xfId="28418" xr:uid="{0C03FFC7-C6BF-490C-BF11-CA167EB0EBDE}"/>
    <cellStyle name="40% - Accent5 4 3 7 2 3" xfId="28419" xr:uid="{9B9230C4-5330-4369-A809-38B7D0B66A42}"/>
    <cellStyle name="40% - Accent5 4 3 7 2 3 2" xfId="28420" xr:uid="{5D94597A-3F57-4CF3-BBBE-E18C3C7B0D94}"/>
    <cellStyle name="40% - Accent5 4 3 7 2 4" xfId="28421" xr:uid="{0261D3E4-FCDC-4802-A495-AF51154409E4}"/>
    <cellStyle name="40% - Accent5 4 3 7 3" xfId="28422" xr:uid="{DC531935-325E-46AE-916D-0323987CB60B}"/>
    <cellStyle name="40% - Accent5 4 3 7 3 2" xfId="28423" xr:uid="{E6148F75-CCB2-4E50-A396-958B65E04680}"/>
    <cellStyle name="40% - Accent5 4 3 7 3 2 2" xfId="28424" xr:uid="{609D28AB-42C7-4060-806F-870964598D31}"/>
    <cellStyle name="40% - Accent5 4 3 7 3 3" xfId="28425" xr:uid="{97CB95D6-0970-47CA-B79E-E428EBADE163}"/>
    <cellStyle name="40% - Accent5 4 3 7 4" xfId="28426" xr:uid="{78935632-23F9-45AD-AEE2-E247E4EA4BE3}"/>
    <cellStyle name="40% - Accent5 4 3 7 4 2" xfId="28427" xr:uid="{B6DC82C5-076E-4924-9223-E9713FFA3DE5}"/>
    <cellStyle name="40% - Accent5 4 3 7 5" xfId="28428" xr:uid="{369D1CD2-64E3-4787-891F-44412CB41145}"/>
    <cellStyle name="40% - Accent5 4 3 8" xfId="28429" xr:uid="{CE0B6D00-90E2-47C8-B907-DAA4CA5FD759}"/>
    <cellStyle name="40% - Accent5 4 3 8 2" xfId="28430" xr:uid="{E8C7AD71-CEBF-44D1-96F8-E7EC37EECA15}"/>
    <cellStyle name="40% - Accent5 4 3 8 2 2" xfId="28431" xr:uid="{6AD4B7B5-8C47-4FC3-9A21-F4FDEC5F47A8}"/>
    <cellStyle name="40% - Accent5 4 3 8 2 2 2" xfId="28432" xr:uid="{0EEAF6B3-913C-452C-BE90-7E97ADD94195}"/>
    <cellStyle name="40% - Accent5 4 3 8 2 3" xfId="28433" xr:uid="{DC97CE5A-8B43-41B0-96E3-138FC8E38667}"/>
    <cellStyle name="40% - Accent5 4 3 8 3" xfId="28434" xr:uid="{3E5604DB-3F63-4969-A0EF-216CF4DA63CD}"/>
    <cellStyle name="40% - Accent5 4 3 8 3 2" xfId="28435" xr:uid="{9BE8994D-3CE8-462F-8587-2495B45C006C}"/>
    <cellStyle name="40% - Accent5 4 3 8 4" xfId="28436" xr:uid="{B924DB8C-7998-4861-BD6B-B4019EFA76FA}"/>
    <cellStyle name="40% - Accent5 4 3 9" xfId="28437" xr:uid="{B2371572-A6DF-4976-BEC8-ACB7FD35CA53}"/>
    <cellStyle name="40% - Accent5 4 3 9 2" xfId="28438" xr:uid="{6A58B557-B0B0-4377-BFF0-4885B7C244F5}"/>
    <cellStyle name="40% - Accent5 4 3 9 2 2" xfId="28439" xr:uid="{9C1E9BAB-DB5E-45BE-A30D-05D2D570F70D}"/>
    <cellStyle name="40% - Accent5 4 3 9 3" xfId="28440" xr:uid="{FBA34260-5DEB-4A97-8503-9199134C67A9}"/>
    <cellStyle name="40% - Accent5 4 3_Asset Register (new)" xfId="28441" xr:uid="{2D61C896-5120-42BB-8112-6F66238ECD96}"/>
    <cellStyle name="40% - Accent5 4 4" xfId="28442" xr:uid="{53E9636C-4926-4B00-A3F5-33D7B9F14638}"/>
    <cellStyle name="40% - Accent5 4 4 10" xfId="28443" xr:uid="{A5006004-A09C-4911-9AE1-A5F10523BD59}"/>
    <cellStyle name="40% - Accent5 4 4 11" xfId="28444" xr:uid="{49860397-BC16-4F10-A63D-6BE55931963E}"/>
    <cellStyle name="40% - Accent5 4 4 2" xfId="28445" xr:uid="{B8E23389-835E-4B70-B509-CFBF7C37BF17}"/>
    <cellStyle name="40% - Accent5 4 4 2 2" xfId="28446" xr:uid="{1113037C-5C88-406F-AEFA-3FB492A380A3}"/>
    <cellStyle name="40% - Accent5 4 4 2 2 2" xfId="28447" xr:uid="{BC24F1BF-D3DA-4066-AC66-CA3FD4711EF2}"/>
    <cellStyle name="40% - Accent5 4 4 2 2 2 2" xfId="28448" xr:uid="{6C778115-5626-4C1E-A281-2C3ABD883F2E}"/>
    <cellStyle name="40% - Accent5 4 4 2 2 2 2 2" xfId="28449" xr:uid="{763A9679-4D3C-464D-9284-AD17BAE62B23}"/>
    <cellStyle name="40% - Accent5 4 4 2 2 2 3" xfId="28450" xr:uid="{DCFB8DC9-4959-477C-9B1F-4BF2A9149650}"/>
    <cellStyle name="40% - Accent5 4 4 2 2 3" xfId="28451" xr:uid="{792BECC6-DF75-44EE-8CA8-8C5FC52F254E}"/>
    <cellStyle name="40% - Accent5 4 4 2 2 3 2" xfId="28452" xr:uid="{0022D00D-D5EF-4341-BD4B-003FFCAF6D87}"/>
    <cellStyle name="40% - Accent5 4 4 2 2 4" xfId="28453" xr:uid="{FBB9A005-A7B7-4A36-A04A-37862202083E}"/>
    <cellStyle name="40% - Accent5 4 4 2 2 4 2" xfId="28454" xr:uid="{BB2EE4D1-8C0C-4F1F-AE51-2DB0ABD7CD40}"/>
    <cellStyle name="40% - Accent5 4 4 2 2 5" xfId="28455" xr:uid="{0F7D6EBE-4BEA-4E2E-A5BE-4751FA141F6B}"/>
    <cellStyle name="40% - Accent5 4 4 2 2 6" xfId="28456" xr:uid="{7237AA83-BA16-4DDB-A531-4FCDB3135815}"/>
    <cellStyle name="40% - Accent5 4 4 2 3" xfId="28457" xr:uid="{E3FCEEE9-605B-4F68-B4FF-BE4E29CDDBDB}"/>
    <cellStyle name="40% - Accent5 4 4 2 3 2" xfId="28458" xr:uid="{46E3062F-06AA-47A4-BAED-12D82C553A84}"/>
    <cellStyle name="40% - Accent5 4 4 2 3 2 2" xfId="28459" xr:uid="{243B11A3-42C3-45FD-B03B-8B721482ED30}"/>
    <cellStyle name="40% - Accent5 4 4 2 3 3" xfId="28460" xr:uid="{EDA9DDF4-78DD-477C-9238-386790E4486F}"/>
    <cellStyle name="40% - Accent5 4 4 2 4" xfId="28461" xr:uid="{9532BC91-1AA6-4D8B-9067-5C73B211227C}"/>
    <cellStyle name="40% - Accent5 4 4 2 4 2" xfId="28462" xr:uid="{1E3AD55C-E767-4586-BF42-D4C045E02CB3}"/>
    <cellStyle name="40% - Accent5 4 4 2 5" xfId="28463" xr:uid="{AA6A2C19-1B35-483F-A952-8F95B2855415}"/>
    <cellStyle name="40% - Accent5 4 4 2 5 2" xfId="28464" xr:uid="{B415B249-DDCE-463F-83ED-77F61B57AD83}"/>
    <cellStyle name="40% - Accent5 4 4 2 6" xfId="28465" xr:uid="{5D5A4CFF-2BB8-410A-91A3-434BB91BF08B}"/>
    <cellStyle name="40% - Accent5 4 4 2 7" xfId="28466" xr:uid="{0EB9608A-E022-4589-BE04-61A467754850}"/>
    <cellStyle name="40% - Accent5 4 4 3" xfId="28467" xr:uid="{E438412E-C5CC-4198-88AD-DBAF632FC11D}"/>
    <cellStyle name="40% - Accent5 4 4 3 2" xfId="28468" xr:uid="{6E538C65-70C3-4A9F-B739-8804D390A673}"/>
    <cellStyle name="40% - Accent5 4 4 3 2 2" xfId="28469" xr:uid="{0C5288CE-2591-451A-9C9F-DE0437767EE3}"/>
    <cellStyle name="40% - Accent5 4 4 3 2 2 2" xfId="28470" xr:uid="{A76F72CE-E81F-467B-AC20-A509C0B5438B}"/>
    <cellStyle name="40% - Accent5 4 4 3 2 2 2 2" xfId="28471" xr:uid="{AEB4B318-D26F-4FDB-9B35-0935F446B57D}"/>
    <cellStyle name="40% - Accent5 4 4 3 2 2 3" xfId="28472" xr:uid="{A40E1B2A-24F2-46C0-9EC5-644AEB2932EA}"/>
    <cellStyle name="40% - Accent5 4 4 3 2 3" xfId="28473" xr:uid="{3104D437-D1DB-42FC-9BD8-CA3AEBA81B9A}"/>
    <cellStyle name="40% - Accent5 4 4 3 2 3 2" xfId="28474" xr:uid="{88AC5198-C4C7-485B-B78F-44F4EA8682D0}"/>
    <cellStyle name="40% - Accent5 4 4 3 2 4" xfId="28475" xr:uid="{5E9A8DF0-3224-4E36-8A1F-A315A5738F3D}"/>
    <cellStyle name="40% - Accent5 4 4 3 3" xfId="28476" xr:uid="{847C8B06-5077-452A-9D94-4D642D5BD601}"/>
    <cellStyle name="40% - Accent5 4 4 3 3 2" xfId="28477" xr:uid="{4B345F40-A81B-4EA7-A6CD-34C868EE6E76}"/>
    <cellStyle name="40% - Accent5 4 4 3 3 2 2" xfId="28478" xr:uid="{7DE20C46-7395-4EA8-B0E0-46D7DB3D47F0}"/>
    <cellStyle name="40% - Accent5 4 4 3 3 3" xfId="28479" xr:uid="{659988F9-31CF-4867-B0C9-A03B593A90CC}"/>
    <cellStyle name="40% - Accent5 4 4 3 4" xfId="28480" xr:uid="{678B2692-3178-4068-AD43-C47B14EAE6AD}"/>
    <cellStyle name="40% - Accent5 4 4 3 4 2" xfId="28481" xr:uid="{993A3681-88BD-4BC5-BE1A-F8AFD878AE8B}"/>
    <cellStyle name="40% - Accent5 4 4 3 5" xfId="28482" xr:uid="{E03F5269-EDE4-4628-8F2B-77DA8BB2B18E}"/>
    <cellStyle name="40% - Accent5 4 4 3 5 2" xfId="28483" xr:uid="{8D2488C4-311E-4F7D-A08D-0696D2FA5DB7}"/>
    <cellStyle name="40% - Accent5 4 4 3 6" xfId="28484" xr:uid="{980E7933-27F7-4FE9-A6A7-399B2AD84DC1}"/>
    <cellStyle name="40% - Accent5 4 4 3 7" xfId="28485" xr:uid="{865EC49E-F243-4ADE-860A-569E0DEAD7D3}"/>
    <cellStyle name="40% - Accent5 4 4 4" xfId="28486" xr:uid="{60F82551-031C-407A-A6C3-B551D4B03995}"/>
    <cellStyle name="40% - Accent5 4 4 4 2" xfId="28487" xr:uid="{91267300-72B2-4D5E-BD22-85B4A3831041}"/>
    <cellStyle name="40% - Accent5 4 4 4 2 2" xfId="28488" xr:uid="{5BF7FC2B-DE8C-416C-9FE4-4BF2E14E90AC}"/>
    <cellStyle name="40% - Accent5 4 4 4 2 2 2" xfId="28489" xr:uid="{EA3838A6-7EA5-473E-8A97-3087B0A40B7E}"/>
    <cellStyle name="40% - Accent5 4 4 4 2 2 2 2" xfId="28490" xr:uid="{9E1C590D-061D-44C6-8D03-95E4846F8139}"/>
    <cellStyle name="40% - Accent5 4 4 4 2 2 3" xfId="28491" xr:uid="{FCD2F23A-7870-4419-9F61-7E1AFA1EC31A}"/>
    <cellStyle name="40% - Accent5 4 4 4 2 3" xfId="28492" xr:uid="{1A8D3887-B998-446A-9CD5-F33696A82C77}"/>
    <cellStyle name="40% - Accent5 4 4 4 2 3 2" xfId="28493" xr:uid="{2CFF6A19-2D05-419C-BEB4-69B84894300C}"/>
    <cellStyle name="40% - Accent5 4 4 4 2 4" xfId="28494" xr:uid="{78BD725C-DC23-4A69-B15F-6DD330DE9CF1}"/>
    <cellStyle name="40% - Accent5 4 4 4 3" xfId="28495" xr:uid="{26F71D97-4A69-4BDB-8DE9-9BAAF25CD9A1}"/>
    <cellStyle name="40% - Accent5 4 4 4 3 2" xfId="28496" xr:uid="{3243C431-C27E-44A4-94E1-F3D9A77D905B}"/>
    <cellStyle name="40% - Accent5 4 4 4 3 2 2" xfId="28497" xr:uid="{0F074CD9-DDCE-4622-9FEF-24A2DCB3EE11}"/>
    <cellStyle name="40% - Accent5 4 4 4 3 3" xfId="28498" xr:uid="{0A0DC05E-5F2A-4564-BFAB-DC82A6607F93}"/>
    <cellStyle name="40% - Accent5 4 4 4 4" xfId="28499" xr:uid="{69038024-DC21-43DF-BCEC-6E840550EA52}"/>
    <cellStyle name="40% - Accent5 4 4 4 4 2" xfId="28500" xr:uid="{74914170-1BB4-4078-8F49-E567246B9962}"/>
    <cellStyle name="40% - Accent5 4 4 4 5" xfId="28501" xr:uid="{F0DEB6D9-107B-43D6-A613-3F8F8AF82501}"/>
    <cellStyle name="40% - Accent5 4 4 5" xfId="28502" xr:uid="{4E7AC197-9B96-4C52-8004-0099DEE74CEF}"/>
    <cellStyle name="40% - Accent5 4 4 5 2" xfId="28503" xr:uid="{5E28DF5B-5BB4-4429-BE80-4D37408508B5}"/>
    <cellStyle name="40% - Accent5 4 4 5 2 2" xfId="28504" xr:uid="{EF2C30EC-13C5-4CE7-A5F5-008892650AF2}"/>
    <cellStyle name="40% - Accent5 4 4 5 2 2 2" xfId="28505" xr:uid="{D81DEE5C-73B8-4697-93C0-2E052269258F}"/>
    <cellStyle name="40% - Accent5 4 4 5 2 2 2 2" xfId="28506" xr:uid="{969A558A-1BDC-47F2-84A4-266E8197AE33}"/>
    <cellStyle name="40% - Accent5 4 4 5 2 2 3" xfId="28507" xr:uid="{531A7946-AB7A-4A00-8CFB-72C2E97D0FAB}"/>
    <cellStyle name="40% - Accent5 4 4 5 2 3" xfId="28508" xr:uid="{C3F3A1D7-D4A4-4AB4-92E7-A5E3CB3993A0}"/>
    <cellStyle name="40% - Accent5 4 4 5 2 3 2" xfId="28509" xr:uid="{36E6A2BC-6A4D-4FF2-8A52-F5F8A8B87C17}"/>
    <cellStyle name="40% - Accent5 4 4 5 2 4" xfId="28510" xr:uid="{DFAACDA5-5407-4B80-877A-270156F4F2BC}"/>
    <cellStyle name="40% - Accent5 4 4 5 3" xfId="28511" xr:uid="{1FD88C61-CD6B-4223-A358-4FF080C30789}"/>
    <cellStyle name="40% - Accent5 4 4 5 3 2" xfId="28512" xr:uid="{4908EEA5-A272-421D-999F-FAB20EDB830A}"/>
    <cellStyle name="40% - Accent5 4 4 5 3 2 2" xfId="28513" xr:uid="{24B61227-403F-4FBC-AD8D-9F75815EB024}"/>
    <cellStyle name="40% - Accent5 4 4 5 3 3" xfId="28514" xr:uid="{04E4AA30-75E4-48A9-ABFB-509568BC4F1B}"/>
    <cellStyle name="40% - Accent5 4 4 5 4" xfId="28515" xr:uid="{CEB56CC0-FC96-4E41-B6E1-DF61E08CB376}"/>
    <cellStyle name="40% - Accent5 4 4 5 4 2" xfId="28516" xr:uid="{EFDF01B9-BE36-499A-982D-BB2BA22CF44A}"/>
    <cellStyle name="40% - Accent5 4 4 5 5" xfId="28517" xr:uid="{623B8326-768B-4DF5-AD9B-21EEBF0D4230}"/>
    <cellStyle name="40% - Accent5 4 4 6" xfId="28518" xr:uid="{F43D7F43-5950-41F4-87CB-D427955EB077}"/>
    <cellStyle name="40% - Accent5 4 4 6 2" xfId="28519" xr:uid="{C21AE7E0-8DEF-49CA-B9CE-FEDA0FF4864D}"/>
    <cellStyle name="40% - Accent5 4 4 6 2 2" xfId="28520" xr:uid="{2DFFE751-7CAA-4E75-842F-C0EF14F87A6A}"/>
    <cellStyle name="40% - Accent5 4 4 6 2 2 2" xfId="28521" xr:uid="{5D1955CB-3EFA-4C86-913D-77A6CC29C595}"/>
    <cellStyle name="40% - Accent5 4 4 6 2 3" xfId="28522" xr:uid="{606C12E3-6AC3-4FE3-B5E9-CCE662BF528A}"/>
    <cellStyle name="40% - Accent5 4 4 6 3" xfId="28523" xr:uid="{DC380A38-92B7-445B-B3E1-B8BA7FFA2F35}"/>
    <cellStyle name="40% - Accent5 4 4 6 3 2" xfId="28524" xr:uid="{19E78D6A-4BCE-47AB-A2B9-674625B6D350}"/>
    <cellStyle name="40% - Accent5 4 4 6 4" xfId="28525" xr:uid="{BD3286B5-16B0-4D3A-8AB3-CD99F65CC9AC}"/>
    <cellStyle name="40% - Accent5 4 4 7" xfId="28526" xr:uid="{6424AEA7-1288-4BBA-801A-3CAF95DE4B64}"/>
    <cellStyle name="40% - Accent5 4 4 7 2" xfId="28527" xr:uid="{8F651E68-1E8E-444C-86EB-C88AD11ABCA3}"/>
    <cellStyle name="40% - Accent5 4 4 7 2 2" xfId="28528" xr:uid="{6B8C9D9B-2768-40E5-88AF-15F9002CD1D8}"/>
    <cellStyle name="40% - Accent5 4 4 7 3" xfId="28529" xr:uid="{CE4033ED-B866-4EE2-B785-4956BC6F0D66}"/>
    <cellStyle name="40% - Accent5 4 4 8" xfId="28530" xr:uid="{5A58F8A3-3109-41C3-B3FD-4B6869B959CB}"/>
    <cellStyle name="40% - Accent5 4 4 8 2" xfId="28531" xr:uid="{A3172025-F0BA-4F49-AC71-F0DA89848D91}"/>
    <cellStyle name="40% - Accent5 4 4 9" xfId="28532" xr:uid="{F21890D3-E77C-4824-A9BC-3C1FE829FABA}"/>
    <cellStyle name="40% - Accent5 4 4 9 2" xfId="28533" xr:uid="{10085957-3F8D-46BE-A7BC-BB9B3F0D8AA1}"/>
    <cellStyle name="40% - Accent5 4 5" xfId="28534" xr:uid="{377D0ACC-275A-4ECB-9454-A402BFAF4874}"/>
    <cellStyle name="40% - Accent5 4 5 2" xfId="28535" xr:uid="{565171BA-3DFB-4AE4-8CD6-D76FEDEE682C}"/>
    <cellStyle name="40% - Accent5 4 5 2 2" xfId="28536" xr:uid="{F79A08A6-5CBD-445C-A884-41F216210CBE}"/>
    <cellStyle name="40% - Accent5 4 5 2 2 2" xfId="28537" xr:uid="{B1915C57-6606-445E-82D2-63DD609561EA}"/>
    <cellStyle name="40% - Accent5 4 5 2 2 2 2" xfId="28538" xr:uid="{DEBA6B34-B5F4-499F-9D4F-2ECBB6D7AD35}"/>
    <cellStyle name="40% - Accent5 4 5 2 2 2 2 2" xfId="28539" xr:uid="{80CD5E88-726E-4BD6-B535-27DC0F327956}"/>
    <cellStyle name="40% - Accent5 4 5 2 2 2 3" xfId="28540" xr:uid="{8F17B169-307A-42A3-AB62-C04F3D78FC44}"/>
    <cellStyle name="40% - Accent5 4 5 2 2 3" xfId="28541" xr:uid="{CCEB6D66-FDC5-4510-98F4-9699049DEFF3}"/>
    <cellStyle name="40% - Accent5 4 5 2 2 3 2" xfId="28542" xr:uid="{BEE66243-8B04-404F-8953-C0B267E5F68D}"/>
    <cellStyle name="40% - Accent5 4 5 2 2 4" xfId="28543" xr:uid="{A5FD5275-FF48-4F8E-8F14-CDDE08DD5425}"/>
    <cellStyle name="40% - Accent5 4 5 2 3" xfId="28544" xr:uid="{184C746E-8F21-494E-B324-659FAC60C684}"/>
    <cellStyle name="40% - Accent5 4 5 2 3 2" xfId="28545" xr:uid="{B9CCA252-266B-42BD-A8E4-FE9C2B5D4D73}"/>
    <cellStyle name="40% - Accent5 4 5 2 3 2 2" xfId="28546" xr:uid="{70279E61-96EC-4237-9E25-CACF462A0596}"/>
    <cellStyle name="40% - Accent5 4 5 2 3 3" xfId="28547" xr:uid="{4CB6F928-795E-436B-883A-1F54610A9AEB}"/>
    <cellStyle name="40% - Accent5 4 5 2 4" xfId="28548" xr:uid="{77C42747-D690-48E0-8DC4-921DD466D5CC}"/>
    <cellStyle name="40% - Accent5 4 5 2 4 2" xfId="28549" xr:uid="{F21DEF73-4438-47C8-900B-3B76A968DCCB}"/>
    <cellStyle name="40% - Accent5 4 5 2 5" xfId="28550" xr:uid="{973620FF-04B0-4951-B079-08DF16B6BD0D}"/>
    <cellStyle name="40% - Accent5 4 5 2 5 2" xfId="28551" xr:uid="{3297D043-7990-4815-BB41-0BC2F4965319}"/>
    <cellStyle name="40% - Accent5 4 5 2 6" xfId="28552" xr:uid="{828BBCED-EAFA-4B5A-AD45-08B3A41640E7}"/>
    <cellStyle name="40% - Accent5 4 5 2 7" xfId="28553" xr:uid="{57D60438-4806-4672-847C-B656E460A352}"/>
    <cellStyle name="40% - Accent5 4 5 3" xfId="28554" xr:uid="{CB230AD4-CE81-49E7-BCAE-A374CC2544AC}"/>
    <cellStyle name="40% - Accent5 4 5 3 2" xfId="28555" xr:uid="{7CB97DBA-F715-47C9-ABB7-15C705353F0F}"/>
    <cellStyle name="40% - Accent5 4 5 3 2 2" xfId="28556" xr:uid="{F87E2403-9977-4D35-A938-4FAA74929F63}"/>
    <cellStyle name="40% - Accent5 4 5 3 2 2 2" xfId="28557" xr:uid="{F889F654-FD42-4007-A3DE-77496F3BACBB}"/>
    <cellStyle name="40% - Accent5 4 5 3 2 2 2 2" xfId="28558" xr:uid="{478ED1A2-4C0A-46C1-B026-19411F0D6964}"/>
    <cellStyle name="40% - Accent5 4 5 3 2 2 3" xfId="28559" xr:uid="{C342396E-62B5-4CBE-B2DA-FD3598600604}"/>
    <cellStyle name="40% - Accent5 4 5 3 2 3" xfId="28560" xr:uid="{A2341339-47E6-4B1B-A7FD-837809AF15A1}"/>
    <cellStyle name="40% - Accent5 4 5 3 2 3 2" xfId="28561" xr:uid="{865E0932-5640-4C98-8A25-E81784C5D2ED}"/>
    <cellStyle name="40% - Accent5 4 5 3 2 4" xfId="28562" xr:uid="{30E85A32-51A7-4F02-8CC0-FD611C8AD0DD}"/>
    <cellStyle name="40% - Accent5 4 5 3 3" xfId="28563" xr:uid="{A73B117A-651A-4BC3-8B13-C1AE48FDEFFC}"/>
    <cellStyle name="40% - Accent5 4 5 3 3 2" xfId="28564" xr:uid="{06D051FA-0BA8-434C-A698-4094A571D33D}"/>
    <cellStyle name="40% - Accent5 4 5 3 3 2 2" xfId="28565" xr:uid="{0F17CA64-3D63-46EA-972A-E03B253F7AC1}"/>
    <cellStyle name="40% - Accent5 4 5 3 3 3" xfId="28566" xr:uid="{0EA4D295-DEF7-4C57-A55F-917014CC39C0}"/>
    <cellStyle name="40% - Accent5 4 5 3 4" xfId="28567" xr:uid="{EAD29773-EAF1-425D-A426-F15C8F7ECF56}"/>
    <cellStyle name="40% - Accent5 4 5 3 4 2" xfId="28568" xr:uid="{1578808E-A27E-4D98-9CBC-B3C8727D9883}"/>
    <cellStyle name="40% - Accent5 4 5 3 5" xfId="28569" xr:uid="{E92FCC6E-310D-4852-8BE3-B2C4FD07BAAC}"/>
    <cellStyle name="40% - Accent5 4 5 4" xfId="28570" xr:uid="{4CAB78EA-9D57-4071-824D-1498953C6411}"/>
    <cellStyle name="40% - Accent5 4 5 4 2" xfId="28571" xr:uid="{F4F4AC49-64F3-4709-ABDE-B1A3CD5E7011}"/>
    <cellStyle name="40% - Accent5 4 5 4 2 2" xfId="28572" xr:uid="{18134F9E-F2FE-4423-B1B5-4CBA873FDC2B}"/>
    <cellStyle name="40% - Accent5 4 5 4 2 2 2" xfId="28573" xr:uid="{4E1C75CB-A768-47F0-AB9E-E267654E31C3}"/>
    <cellStyle name="40% - Accent5 4 5 4 2 3" xfId="28574" xr:uid="{03B4A569-186C-4EDC-8119-88A0716148C8}"/>
    <cellStyle name="40% - Accent5 4 5 4 3" xfId="28575" xr:uid="{EDA7B386-4D32-4B5D-80AF-CC06A01FC1D2}"/>
    <cellStyle name="40% - Accent5 4 5 4 3 2" xfId="28576" xr:uid="{AED67430-12E9-4E35-B83D-C1C11D154056}"/>
    <cellStyle name="40% - Accent5 4 5 4 4" xfId="28577" xr:uid="{B0703B6F-5176-4A93-AB9E-03BED53F8313}"/>
    <cellStyle name="40% - Accent5 4 5 5" xfId="28578" xr:uid="{A358A368-3037-47FD-9154-9547B3F22724}"/>
    <cellStyle name="40% - Accent5 4 5 5 2" xfId="28579" xr:uid="{16F703F8-6542-4B17-AE23-0D956EBC2F0C}"/>
    <cellStyle name="40% - Accent5 4 5 5 2 2" xfId="28580" xr:uid="{117C19DC-098D-434C-9C12-DA71E870F4DC}"/>
    <cellStyle name="40% - Accent5 4 5 5 3" xfId="28581" xr:uid="{062162E8-D473-4CBF-8D80-A5E91A25BD07}"/>
    <cellStyle name="40% - Accent5 4 5 6" xfId="28582" xr:uid="{859EDA68-4277-4F8D-8B26-05D877B95260}"/>
    <cellStyle name="40% - Accent5 4 5 6 2" xfId="28583" xr:uid="{9E667005-E3C4-4432-972C-4155C8691DE8}"/>
    <cellStyle name="40% - Accent5 4 5 7" xfId="28584" xr:uid="{61047175-C770-4237-B5AC-B0A8006337BA}"/>
    <cellStyle name="40% - Accent5 4 5 7 2" xfId="28585" xr:uid="{7A24553F-1232-412F-8A7D-3CD8D8E504C2}"/>
    <cellStyle name="40% - Accent5 4 5 8" xfId="28586" xr:uid="{D7B4368E-D408-4E19-BBCE-1C018908393E}"/>
    <cellStyle name="40% - Accent5 4 5 9" xfId="28587" xr:uid="{BE0D15E5-5E1D-4F8B-9990-275FDCC93C55}"/>
    <cellStyle name="40% - Accent5 4 6" xfId="28588" xr:uid="{0140A34F-384E-4518-83BB-95E67FBE67F2}"/>
    <cellStyle name="40% - Accent5 4 6 2" xfId="28589" xr:uid="{D929D63C-5FF4-4643-A9F7-3C8C17E36EDD}"/>
    <cellStyle name="40% - Accent5 4 6 2 2" xfId="28590" xr:uid="{A97A46E0-8DD6-4551-AFE1-1AE951BEA2A9}"/>
    <cellStyle name="40% - Accent5 4 6 2 2 2" xfId="28591" xr:uid="{D3A209C5-DE53-46CE-914D-6EF5B51FFA15}"/>
    <cellStyle name="40% - Accent5 4 6 2 2 2 2" xfId="28592" xr:uid="{29F25EAE-D14D-4FE9-9DE3-E185B9541F1D}"/>
    <cellStyle name="40% - Accent5 4 6 2 2 2 2 2" xfId="28593" xr:uid="{59F976EC-8A61-4600-9C51-CF22B5D16CE7}"/>
    <cellStyle name="40% - Accent5 4 6 2 2 2 3" xfId="28594" xr:uid="{5D3817FB-0BF5-425B-B4D3-6EC638320F15}"/>
    <cellStyle name="40% - Accent5 4 6 2 2 3" xfId="28595" xr:uid="{F7C93EB4-5A18-4CA7-B3F7-14662C9FD6FE}"/>
    <cellStyle name="40% - Accent5 4 6 2 2 3 2" xfId="28596" xr:uid="{7F936E42-2DEB-4F41-9F08-0E97206A944C}"/>
    <cellStyle name="40% - Accent5 4 6 2 2 4" xfId="28597" xr:uid="{0DB09C6A-B2C3-4E2C-89D2-A6EF108D18CC}"/>
    <cellStyle name="40% - Accent5 4 6 2 3" xfId="28598" xr:uid="{489D78EB-1BD9-4534-8E84-7B5DAFCDCDB2}"/>
    <cellStyle name="40% - Accent5 4 6 2 3 2" xfId="28599" xr:uid="{0B39F641-ECC2-42F9-89D1-86FEBFD0CA8E}"/>
    <cellStyle name="40% - Accent5 4 6 2 3 2 2" xfId="28600" xr:uid="{07FB9018-C764-4BDE-90DF-A2F646F8C645}"/>
    <cellStyle name="40% - Accent5 4 6 2 3 3" xfId="28601" xr:uid="{95A6D50B-6371-4DCF-AD1B-A6BC40643E2E}"/>
    <cellStyle name="40% - Accent5 4 6 2 4" xfId="28602" xr:uid="{3036B27B-FDB2-41E7-A330-A96EDE329815}"/>
    <cellStyle name="40% - Accent5 4 6 2 4 2" xfId="28603" xr:uid="{058756EA-E866-4469-9889-4F098262F8E4}"/>
    <cellStyle name="40% - Accent5 4 6 2 5" xfId="28604" xr:uid="{3692F310-5C1F-40D7-BFF2-A8DCC5A487BB}"/>
    <cellStyle name="40% - Accent5 4 6 3" xfId="28605" xr:uid="{1734AF6C-0B6A-4A48-A402-6DB41400CC8F}"/>
    <cellStyle name="40% - Accent5 4 6 3 2" xfId="28606" xr:uid="{7FA71967-DDC2-4BD0-8CEF-A2F9426EA97B}"/>
    <cellStyle name="40% - Accent5 4 6 3 2 2" xfId="28607" xr:uid="{64F95649-32EF-47FB-878A-29BCA6863B12}"/>
    <cellStyle name="40% - Accent5 4 6 3 2 2 2" xfId="28608" xr:uid="{EFA4F582-7039-49F6-8167-1B509F9B9620}"/>
    <cellStyle name="40% - Accent5 4 6 3 2 3" xfId="28609" xr:uid="{AFFDE09D-297E-46EE-AF79-D875362970EB}"/>
    <cellStyle name="40% - Accent5 4 6 3 3" xfId="28610" xr:uid="{1D07A4A3-37EB-422C-9739-2EC744ABAC62}"/>
    <cellStyle name="40% - Accent5 4 6 3 3 2" xfId="28611" xr:uid="{28602786-84A5-4E7C-BE92-71609BF17407}"/>
    <cellStyle name="40% - Accent5 4 6 3 4" xfId="28612" xr:uid="{C6299538-7C36-4CDE-AE3B-F8873CA728A3}"/>
    <cellStyle name="40% - Accent5 4 6 4" xfId="28613" xr:uid="{3374E25F-DB34-4EA4-AFE0-5F139911A4AC}"/>
    <cellStyle name="40% - Accent5 4 6 4 2" xfId="28614" xr:uid="{42DE4180-85BD-4E4F-BA19-8D2459CDB823}"/>
    <cellStyle name="40% - Accent5 4 6 4 2 2" xfId="28615" xr:uid="{B2C67E7D-6316-4A13-B214-0262D3C6AA39}"/>
    <cellStyle name="40% - Accent5 4 6 4 3" xfId="28616" xr:uid="{6C392E54-84DE-4293-A1BC-69C718954060}"/>
    <cellStyle name="40% - Accent5 4 6 5" xfId="28617" xr:uid="{59AA9908-3BCD-45D8-A334-2BEA243F7572}"/>
    <cellStyle name="40% - Accent5 4 6 5 2" xfId="28618" xr:uid="{20C42CB7-902E-464B-AA99-94D77CA88CA0}"/>
    <cellStyle name="40% - Accent5 4 6 6" xfId="28619" xr:uid="{8ACD261E-92B4-4C7F-9537-BE60D195C351}"/>
    <cellStyle name="40% - Accent5 4 6 6 2" xfId="28620" xr:uid="{2ED9FF6E-6BB4-46E8-BDF4-5065274CC1DF}"/>
    <cellStyle name="40% - Accent5 4 6 7" xfId="28621" xr:uid="{0CF9E240-A09F-4578-A1A2-F7F52805A2E8}"/>
    <cellStyle name="40% - Accent5 4 6 8" xfId="28622" xr:uid="{D4766659-6CCF-4B4F-A137-9DF0D9D1AE40}"/>
    <cellStyle name="40% - Accent5 4 7" xfId="28623" xr:uid="{33EDE553-B31B-4A3E-9AEE-7683DB1D64D2}"/>
    <cellStyle name="40% - Accent5 4 7 2" xfId="28624" xr:uid="{DAE77173-C823-4619-A32D-E126EB003DEB}"/>
    <cellStyle name="40% - Accent5 4 7 2 2" xfId="28625" xr:uid="{7036C7E8-102F-4E53-AF66-DFDB491B1254}"/>
    <cellStyle name="40% - Accent5 4 7 2 2 2" xfId="28626" xr:uid="{62290E3F-30A0-4DC4-B9CE-5EF8982AD552}"/>
    <cellStyle name="40% - Accent5 4 7 2 2 2 2" xfId="28627" xr:uid="{18CDB9B5-AECC-43DE-A45F-652C28371201}"/>
    <cellStyle name="40% - Accent5 4 7 2 2 3" xfId="28628" xr:uid="{57C1EC98-43D3-45ED-A662-25C8CB18C0B4}"/>
    <cellStyle name="40% - Accent5 4 7 2 3" xfId="28629" xr:uid="{789744C6-6308-4B39-A352-5CF5AA261E6B}"/>
    <cellStyle name="40% - Accent5 4 7 2 3 2" xfId="28630" xr:uid="{98C8CD94-3865-4AB2-92CC-D24D435B45C4}"/>
    <cellStyle name="40% - Accent5 4 7 2 4" xfId="28631" xr:uid="{1E355C6F-599C-4557-B784-0E8A871C8B76}"/>
    <cellStyle name="40% - Accent5 4 7 3" xfId="28632" xr:uid="{333F970B-6A83-4833-A602-CEF132273A21}"/>
    <cellStyle name="40% - Accent5 4 7 3 2" xfId="28633" xr:uid="{B2993B48-EB9B-42A4-805D-E2B8A34EDF25}"/>
    <cellStyle name="40% - Accent5 4 7 3 2 2" xfId="28634" xr:uid="{C4F3A489-DB38-4F00-B01E-80D0023A3546}"/>
    <cellStyle name="40% - Accent5 4 7 3 3" xfId="28635" xr:uid="{6B47B471-E4DD-431B-9FB6-8BFFF487A8D9}"/>
    <cellStyle name="40% - Accent5 4 7 4" xfId="28636" xr:uid="{0CE9DBEA-73AA-4025-BC52-5518AD056B54}"/>
    <cellStyle name="40% - Accent5 4 7 4 2" xfId="28637" xr:uid="{C4654F63-FC70-4B70-9AFA-488F59B0B3CD}"/>
    <cellStyle name="40% - Accent5 4 7 5" xfId="28638" xr:uid="{13642244-CB09-445D-A4F6-46E177D859CD}"/>
    <cellStyle name="40% - Accent5 4 8" xfId="28639" xr:uid="{0C98B59A-6933-4C83-AE62-042F379FE2A8}"/>
    <cellStyle name="40% - Accent5 4 8 2" xfId="28640" xr:uid="{3563963D-8D83-4C80-A8FA-C7920800ABB1}"/>
    <cellStyle name="40% - Accent5 4 8 2 2" xfId="28641" xr:uid="{34E36F1F-C86D-4E93-A0F7-66BA3DD02C9B}"/>
    <cellStyle name="40% - Accent5 4 8 2 2 2" xfId="28642" xr:uid="{CFDC2B3A-0CAB-48E1-84CF-9C76EA969CAE}"/>
    <cellStyle name="40% - Accent5 4 8 2 2 2 2" xfId="28643" xr:uid="{B5756CEC-519D-4B9B-9665-CA6123AECE01}"/>
    <cellStyle name="40% - Accent5 4 8 2 2 3" xfId="28644" xr:uid="{7FC4F756-1EFD-4B0A-8004-6F15524BE360}"/>
    <cellStyle name="40% - Accent5 4 8 2 3" xfId="28645" xr:uid="{9AC2F537-8FC6-4AF5-94FF-0BB8B3F2D191}"/>
    <cellStyle name="40% - Accent5 4 8 2 3 2" xfId="28646" xr:uid="{166F8585-B07D-4F44-B719-524E5F617BA4}"/>
    <cellStyle name="40% - Accent5 4 8 2 4" xfId="28647" xr:uid="{5F5F25A0-9E38-48AD-B13A-D118FB1C53FA}"/>
    <cellStyle name="40% - Accent5 4 8 3" xfId="28648" xr:uid="{C71A14C0-1826-495D-804C-ED14A92E9032}"/>
    <cellStyle name="40% - Accent5 4 8 3 2" xfId="28649" xr:uid="{530C743F-3B96-4E61-8CBD-C0CBE158E8A2}"/>
    <cellStyle name="40% - Accent5 4 8 3 2 2" xfId="28650" xr:uid="{EF9CCDC5-733E-4679-81E2-E31C244B498B}"/>
    <cellStyle name="40% - Accent5 4 8 3 3" xfId="28651" xr:uid="{BEA37350-D91E-44EB-BA39-DFA1435DFF37}"/>
    <cellStyle name="40% - Accent5 4 8 4" xfId="28652" xr:uid="{718050E5-729F-4D70-A2E3-330254F295E8}"/>
    <cellStyle name="40% - Accent5 4 8 4 2" xfId="28653" xr:uid="{C530B154-0E3D-4971-A6F4-73A9685E7955}"/>
    <cellStyle name="40% - Accent5 4 8 5" xfId="28654" xr:uid="{06E60BED-26C2-44D1-B9A2-EC5DE354CF37}"/>
    <cellStyle name="40% - Accent5 4 9" xfId="28655" xr:uid="{AAEB925B-9BB8-4BCA-806B-0939FBF32C77}"/>
    <cellStyle name="40% - Accent5 4 9 2" xfId="28656" xr:uid="{8D3F51BE-50FF-4CA2-8451-01F05ADEB643}"/>
    <cellStyle name="40% - Accent5 4 9 2 2" xfId="28657" xr:uid="{B738C68A-0D5F-486C-915C-9B0ECE36E1DA}"/>
    <cellStyle name="40% - Accent5 4 9 2 2 2" xfId="28658" xr:uid="{4A0AA208-6F4B-43CF-9715-9E2B0A31BF91}"/>
    <cellStyle name="40% - Accent5 4 9 2 2 2 2" xfId="28659" xr:uid="{07F40F25-67F8-43FD-8316-178BFA108716}"/>
    <cellStyle name="40% - Accent5 4 9 2 2 3" xfId="28660" xr:uid="{AECBA561-8DF9-436B-AD26-D18BEFB1C97F}"/>
    <cellStyle name="40% - Accent5 4 9 2 3" xfId="28661" xr:uid="{8DB6C6C6-66B1-4E5A-A943-DFB8BD725933}"/>
    <cellStyle name="40% - Accent5 4 9 2 3 2" xfId="28662" xr:uid="{A092F775-BAE3-43CF-B8AC-554A0BD673A2}"/>
    <cellStyle name="40% - Accent5 4 9 2 4" xfId="28663" xr:uid="{A083E07A-27BC-4FCB-9DE7-D87D112F72AA}"/>
    <cellStyle name="40% - Accent5 4 9 3" xfId="28664" xr:uid="{F234638C-BCA0-4FBF-B7F8-A3C3A01C8670}"/>
    <cellStyle name="40% - Accent5 4 9 3 2" xfId="28665" xr:uid="{4860A9A7-C9AD-4840-8826-4FD70FBBABC3}"/>
    <cellStyle name="40% - Accent5 4 9 3 2 2" xfId="28666" xr:uid="{B7EA3AF6-8FFE-43F7-A0E4-0DBBB5E79A2B}"/>
    <cellStyle name="40% - Accent5 4 9 3 3" xfId="28667" xr:uid="{7EA1000F-4185-409D-9196-C38B779A5394}"/>
    <cellStyle name="40% - Accent5 4 9 4" xfId="28668" xr:uid="{E1B2FA45-C8B9-470F-A5AE-69D4CE6AFE73}"/>
    <cellStyle name="40% - Accent5 4 9 4 2" xfId="28669" xr:uid="{2AC7E6D7-9044-411D-998C-8A626BF1BA65}"/>
    <cellStyle name="40% - Accent5 4 9 5" xfId="28670" xr:uid="{A2F64C64-093B-4151-8DDF-8A5F1FFA8315}"/>
    <cellStyle name="40% - Accent5 4_Asset Register (new)" xfId="28671" xr:uid="{E678E77E-F14B-4812-9249-6E70D81023BC}"/>
    <cellStyle name="40% - Accent5 5" xfId="28672" xr:uid="{6AB57E92-694D-4263-8917-E71C6595D919}"/>
    <cellStyle name="40% - Accent5 5 10" xfId="28673" xr:uid="{8D122056-D37B-4DE2-93EB-87D4E755D8C6}"/>
    <cellStyle name="40% - Accent5 5 10 2" xfId="28674" xr:uid="{DCFB3795-939E-417A-B7BB-8FB550EBF368}"/>
    <cellStyle name="40% - Accent5 5 11" xfId="28675" xr:uid="{5D8297CE-41E0-4476-A3D3-748F99386AF7}"/>
    <cellStyle name="40% - Accent5 5 12" xfId="28676" xr:uid="{0B00C996-699D-4D03-A18C-4454F409DD9C}"/>
    <cellStyle name="40% - Accent5 5 2" xfId="28677" xr:uid="{16FECF9F-7B90-4CF2-B7FB-A07FF0BBB174}"/>
    <cellStyle name="40% - Accent5 5 2 10" xfId="28678" xr:uid="{49A1EDB6-C8D7-4DE0-8DB8-E40DD0459D57}"/>
    <cellStyle name="40% - Accent5 5 2 11" xfId="28679" xr:uid="{AAFF0ED0-F4B3-4825-B79C-E365C89D3075}"/>
    <cellStyle name="40% - Accent5 5 2 2" xfId="28680" xr:uid="{C0577133-C1C8-4AEB-8D00-97A8E012A237}"/>
    <cellStyle name="40% - Accent5 5 2 2 2" xfId="28681" xr:uid="{3AC5003E-6B7A-41A8-8964-0288670254CD}"/>
    <cellStyle name="40% - Accent5 5 2 2 2 2" xfId="28682" xr:uid="{D0AA9E90-E7FA-4829-86A7-B47ACE3846CE}"/>
    <cellStyle name="40% - Accent5 5 2 2 2 2 2" xfId="28683" xr:uid="{B2B8D896-6001-4D76-A5F2-F885A58CBB50}"/>
    <cellStyle name="40% - Accent5 5 2 2 2 2 2 2" xfId="28684" xr:uid="{4EB30B5A-3256-402F-B883-FE74000E5C96}"/>
    <cellStyle name="40% - Accent5 5 2 2 2 2 3" xfId="28685" xr:uid="{6923C056-0CFA-483E-88C5-3EDD85F722E1}"/>
    <cellStyle name="40% - Accent5 5 2 2 2 3" xfId="28686" xr:uid="{B958D540-45EF-4885-88D1-FBEE3DF3301E}"/>
    <cellStyle name="40% - Accent5 5 2 2 2 3 2" xfId="28687" xr:uid="{C9DE9EE3-491A-40E8-83F9-31C668C28C12}"/>
    <cellStyle name="40% - Accent5 5 2 2 2 4" xfId="28688" xr:uid="{DAF0E722-5589-4604-A0EF-FF910E9BE6EC}"/>
    <cellStyle name="40% - Accent5 5 2 2 2 5" xfId="28689" xr:uid="{CE6DB24D-9925-4812-A9A0-1845BCC99397}"/>
    <cellStyle name="40% - Accent5 5 2 2 3" xfId="28690" xr:uid="{5E568C81-79C7-407F-B614-E9E10CEF29FF}"/>
    <cellStyle name="40% - Accent5 5 2 2 3 2" xfId="28691" xr:uid="{FB810B03-7EB1-4875-A737-AAE042873317}"/>
    <cellStyle name="40% - Accent5 5 2 2 3 2 2" xfId="28692" xr:uid="{B251B83F-9C4C-4832-9678-04856A3D8F55}"/>
    <cellStyle name="40% - Accent5 5 2 2 3 3" xfId="28693" xr:uid="{FD4845E7-2542-45B5-9B96-91D7F9B2ABC4}"/>
    <cellStyle name="40% - Accent5 5 2 2 4" xfId="28694" xr:uid="{A1531A5F-B607-4D39-8C67-4AC8081CE795}"/>
    <cellStyle name="40% - Accent5 5 2 2 4 2" xfId="28695" xr:uid="{ECD8E9B9-79F1-43BC-AC2A-C59AADE02129}"/>
    <cellStyle name="40% - Accent5 5 2 2 5" xfId="28696" xr:uid="{61E69EE7-B634-4145-AE34-9644A2BE032D}"/>
    <cellStyle name="40% - Accent5 5 2 2 5 2" xfId="28697" xr:uid="{6C92FB15-E6C1-41BC-8D87-06EF71AB6DB6}"/>
    <cellStyle name="40% - Accent5 5 2 2 6" xfId="28698" xr:uid="{E38C8FF8-307C-47F1-BF0E-FB159F61FAD5}"/>
    <cellStyle name="40% - Accent5 5 2 2 7" xfId="28699" xr:uid="{7086A168-4C2A-42F7-9E60-C2A9CAB8B337}"/>
    <cellStyle name="40% - Accent5 5 2 3" xfId="28700" xr:uid="{B30851ED-2DFA-4549-87A6-A09E2A638D74}"/>
    <cellStyle name="40% - Accent5 5 2 3 2" xfId="28701" xr:uid="{27FEE18C-DF60-405A-BA8C-1BEC0566D9F8}"/>
    <cellStyle name="40% - Accent5 5 2 3 2 2" xfId="28702" xr:uid="{FA177664-573C-4A64-B289-E7AF3DAE65DA}"/>
    <cellStyle name="40% - Accent5 5 2 3 2 2 2" xfId="28703" xr:uid="{1E64AD36-255A-4D7C-8B65-CA36AB565103}"/>
    <cellStyle name="40% - Accent5 5 2 3 2 2 2 2" xfId="28704" xr:uid="{880D00F4-2EE0-4E28-B87C-C8570A7890A8}"/>
    <cellStyle name="40% - Accent5 5 2 3 2 2 3" xfId="28705" xr:uid="{C0504F5F-429D-4747-B41C-69E09E45F233}"/>
    <cellStyle name="40% - Accent5 5 2 3 2 3" xfId="28706" xr:uid="{819052DF-6F3E-4221-8014-73EC0ECE6342}"/>
    <cellStyle name="40% - Accent5 5 2 3 2 3 2" xfId="28707" xr:uid="{B2525AA5-1E58-449F-BD8B-1FB422F06DDA}"/>
    <cellStyle name="40% - Accent5 5 2 3 2 4" xfId="28708" xr:uid="{4A24A325-8646-403A-BF0E-370C18066048}"/>
    <cellStyle name="40% - Accent5 5 2 3 2 5" xfId="28709" xr:uid="{C67AD18F-4D9F-4DE0-B0E9-7D45FEB3AC74}"/>
    <cellStyle name="40% - Accent5 5 2 3 3" xfId="28710" xr:uid="{42F17855-254B-423D-9CD1-218555E9910A}"/>
    <cellStyle name="40% - Accent5 5 2 3 3 2" xfId="28711" xr:uid="{94DCE61C-5061-45CB-A2EB-2D519335DFEA}"/>
    <cellStyle name="40% - Accent5 5 2 3 3 2 2" xfId="28712" xr:uid="{7068110E-EF58-449D-B012-F44253A1686C}"/>
    <cellStyle name="40% - Accent5 5 2 3 3 3" xfId="28713" xr:uid="{195530EE-A8F9-4117-B089-061E8BBFBB03}"/>
    <cellStyle name="40% - Accent5 5 2 3 4" xfId="28714" xr:uid="{3C46F7AC-C010-433F-B325-CF523D91FE6E}"/>
    <cellStyle name="40% - Accent5 5 2 3 4 2" xfId="28715" xr:uid="{6B35B465-E5D6-40B5-B953-78004422C9E3}"/>
    <cellStyle name="40% - Accent5 5 2 3 5" xfId="28716" xr:uid="{4E4D7E62-333B-4A38-A004-B771B0A627F0}"/>
    <cellStyle name="40% - Accent5 5 2 3 6" xfId="28717" xr:uid="{68120F6D-6CE8-4279-9494-79EC546EFDA1}"/>
    <cellStyle name="40% - Accent5 5 2 4" xfId="28718" xr:uid="{E055FF08-4283-4134-8A58-352608B3FE11}"/>
    <cellStyle name="40% - Accent5 5 2 4 2" xfId="28719" xr:uid="{44408069-944B-4611-BE4A-802ABDF1CCD2}"/>
    <cellStyle name="40% - Accent5 5 2 4 2 2" xfId="28720" xr:uid="{BBAE08A9-978C-4049-87B1-5C82931B556E}"/>
    <cellStyle name="40% - Accent5 5 2 4 2 2 2" xfId="28721" xr:uid="{257B549E-B6DB-4621-99AE-929FDCC6C8F3}"/>
    <cellStyle name="40% - Accent5 5 2 4 2 2 2 2" xfId="28722" xr:uid="{72E5FAF8-61E7-40FD-A8E7-E194C1558D56}"/>
    <cellStyle name="40% - Accent5 5 2 4 2 2 3" xfId="28723" xr:uid="{A2C558A1-E4F4-4527-9679-CD4AA80D1A8B}"/>
    <cellStyle name="40% - Accent5 5 2 4 2 3" xfId="28724" xr:uid="{55242508-E3E2-4035-ABC6-6E26B0AEBCCC}"/>
    <cellStyle name="40% - Accent5 5 2 4 2 3 2" xfId="28725" xr:uid="{C4D76F98-B2CD-493D-AED0-468EE9ED3A3A}"/>
    <cellStyle name="40% - Accent5 5 2 4 2 4" xfId="28726" xr:uid="{DA39DF59-C985-4CA8-9C0E-0DFC1B00E709}"/>
    <cellStyle name="40% - Accent5 5 2 4 3" xfId="28727" xr:uid="{9A78DC26-FD94-40B5-AE90-9413B71ACE0A}"/>
    <cellStyle name="40% - Accent5 5 2 4 3 2" xfId="28728" xr:uid="{A804CDDC-D398-4395-BBD7-80A060A508B4}"/>
    <cellStyle name="40% - Accent5 5 2 4 3 2 2" xfId="28729" xr:uid="{B9236FCB-2236-40BB-B530-EC29BCA288D0}"/>
    <cellStyle name="40% - Accent5 5 2 4 3 3" xfId="28730" xr:uid="{66D92213-D844-4587-93E3-743D24602706}"/>
    <cellStyle name="40% - Accent5 5 2 4 4" xfId="28731" xr:uid="{58AEC16D-192D-4348-823F-6CBD5D5C3283}"/>
    <cellStyle name="40% - Accent5 5 2 4 4 2" xfId="28732" xr:uid="{4D53F9AF-00E2-4383-9F3F-21465029C482}"/>
    <cellStyle name="40% - Accent5 5 2 4 5" xfId="28733" xr:uid="{19222F3D-B0D3-4657-BBA8-74964C9CBA83}"/>
    <cellStyle name="40% - Accent5 5 2 4 6" xfId="28734" xr:uid="{254DBDCB-4336-435F-8337-EE1BDF5AD135}"/>
    <cellStyle name="40% - Accent5 5 2 5" xfId="28735" xr:uid="{41C08ECF-764C-49A9-9AFA-0CBE6D30DB56}"/>
    <cellStyle name="40% - Accent5 5 2 5 2" xfId="28736" xr:uid="{1BBD0C26-ADE5-4D43-9AA2-B2C625296184}"/>
    <cellStyle name="40% - Accent5 5 2 5 2 2" xfId="28737" xr:uid="{7C502742-B892-4AB9-A196-8337EB343A19}"/>
    <cellStyle name="40% - Accent5 5 2 5 2 2 2" xfId="28738" xr:uid="{55730E20-4471-496D-B6CD-4D5C110CE4E9}"/>
    <cellStyle name="40% - Accent5 5 2 5 2 2 2 2" xfId="28739" xr:uid="{0C527EB6-67FF-4957-9CC4-7A0AAFB6AB84}"/>
    <cellStyle name="40% - Accent5 5 2 5 2 2 3" xfId="28740" xr:uid="{6DF996E5-D0C6-4ADA-BC12-8F8FE7B8742F}"/>
    <cellStyle name="40% - Accent5 5 2 5 2 3" xfId="28741" xr:uid="{7A9DBE16-7920-4DB5-A0B0-DBE1A0632776}"/>
    <cellStyle name="40% - Accent5 5 2 5 2 3 2" xfId="28742" xr:uid="{2E4BF328-E5FB-47AF-9F2C-D2A0B24FBA0F}"/>
    <cellStyle name="40% - Accent5 5 2 5 2 4" xfId="28743" xr:uid="{8282D521-DADA-4C53-9AAC-7A8ED960D13B}"/>
    <cellStyle name="40% - Accent5 5 2 5 3" xfId="28744" xr:uid="{A45515E0-C367-4FD6-B7B6-5D6ED8D41952}"/>
    <cellStyle name="40% - Accent5 5 2 5 3 2" xfId="28745" xr:uid="{25E2C325-62E0-4A4E-A383-AA7F439B056D}"/>
    <cellStyle name="40% - Accent5 5 2 5 3 2 2" xfId="28746" xr:uid="{896B09DB-F93C-4B64-9540-956527F5D295}"/>
    <cellStyle name="40% - Accent5 5 2 5 3 3" xfId="28747" xr:uid="{F9FA5BF1-D36D-4024-98B5-9529121ED5AA}"/>
    <cellStyle name="40% - Accent5 5 2 5 4" xfId="28748" xr:uid="{FB8C7CD5-FD47-4298-BBC7-91142F4CB6C1}"/>
    <cellStyle name="40% - Accent5 5 2 5 4 2" xfId="28749" xr:uid="{08105F28-0632-444D-A21D-6CAC551486C7}"/>
    <cellStyle name="40% - Accent5 5 2 5 5" xfId="28750" xr:uid="{FC74EFB7-E9DE-4B90-B3D2-247F64BF5273}"/>
    <cellStyle name="40% - Accent5 5 2 6" xfId="28751" xr:uid="{18BDCDF5-94BB-4C93-9AF1-618D909DBCEC}"/>
    <cellStyle name="40% - Accent5 5 2 6 2" xfId="28752" xr:uid="{9D2531A5-1A34-4632-9A4C-973674FA0143}"/>
    <cellStyle name="40% - Accent5 5 2 6 2 2" xfId="28753" xr:uid="{2DF4A326-C3A3-4918-BC96-8A95CF72EE02}"/>
    <cellStyle name="40% - Accent5 5 2 6 2 2 2" xfId="28754" xr:uid="{A94887D3-0935-4443-B38C-AD9FA2FF1102}"/>
    <cellStyle name="40% - Accent5 5 2 6 2 3" xfId="28755" xr:uid="{440D6AAD-D18D-46BB-94B3-840D8EB00C4A}"/>
    <cellStyle name="40% - Accent5 5 2 6 3" xfId="28756" xr:uid="{1673ED68-B533-41ED-953C-FEB4225AB12C}"/>
    <cellStyle name="40% - Accent5 5 2 6 3 2" xfId="28757" xr:uid="{2E294447-DC97-4459-8BA1-B753B053B75A}"/>
    <cellStyle name="40% - Accent5 5 2 6 4" xfId="28758" xr:uid="{CC6C7BCC-7254-406F-9EB3-4DF86CA23390}"/>
    <cellStyle name="40% - Accent5 5 2 7" xfId="28759" xr:uid="{125687D9-ED89-4F71-838D-C6FF61942233}"/>
    <cellStyle name="40% - Accent5 5 2 7 2" xfId="28760" xr:uid="{C32804BE-68E9-47A4-BE7F-ACEAB48F999E}"/>
    <cellStyle name="40% - Accent5 5 2 7 2 2" xfId="28761" xr:uid="{5DB5D5DC-1BF5-4FB4-9A13-FF721C36F1C5}"/>
    <cellStyle name="40% - Accent5 5 2 7 3" xfId="28762" xr:uid="{FC1E230A-47D3-49E8-8CEA-07B4D9D92339}"/>
    <cellStyle name="40% - Accent5 5 2 8" xfId="28763" xr:uid="{62B40F0E-330C-4C21-BAD9-50CF127CDC5C}"/>
    <cellStyle name="40% - Accent5 5 2 8 2" xfId="28764" xr:uid="{E7152658-5501-4898-A74A-D0C22C76FE37}"/>
    <cellStyle name="40% - Accent5 5 2 9" xfId="28765" xr:uid="{8278F7C9-6F30-4E67-9B15-620B91DB47D0}"/>
    <cellStyle name="40% - Accent5 5 2 9 2" xfId="28766" xr:uid="{849A36E4-4002-422B-A423-9296A0CD4B03}"/>
    <cellStyle name="40% - Accent5 5 3" xfId="28767" xr:uid="{4DD97B0A-030F-4043-8E97-C45C1E586909}"/>
    <cellStyle name="40% - Accent5 5 3 2" xfId="28768" xr:uid="{E8979049-B852-4BC1-8C98-880928AAABB1}"/>
    <cellStyle name="40% - Accent5 5 3 2 2" xfId="28769" xr:uid="{184A7DD7-A58A-449F-BFD0-F54CD124C05A}"/>
    <cellStyle name="40% - Accent5 5 3 2 2 2" xfId="28770" xr:uid="{86E1D4FC-145E-4EA3-8375-2A9D55AB68FD}"/>
    <cellStyle name="40% - Accent5 5 3 2 2 2 2" xfId="28771" xr:uid="{17905BF5-D5D5-4E6E-8166-5B94D9653ECC}"/>
    <cellStyle name="40% - Accent5 5 3 2 2 3" xfId="28772" xr:uid="{9C49FD34-FE82-48D1-BAF8-CE8DBC62C03F}"/>
    <cellStyle name="40% - Accent5 5 3 2 3" xfId="28773" xr:uid="{49E84E38-ECBD-469A-B7FD-32183028E66D}"/>
    <cellStyle name="40% - Accent5 5 3 2 3 2" xfId="28774" xr:uid="{92F35644-04ED-41A6-B183-8548C774D376}"/>
    <cellStyle name="40% - Accent5 5 3 2 4" xfId="28775" xr:uid="{8384D67B-9D1A-4B1D-ACFD-1DA26254C9B8}"/>
    <cellStyle name="40% - Accent5 5 3 2 5" xfId="28776" xr:uid="{FD26165A-12AE-448B-8659-F82C64D73797}"/>
    <cellStyle name="40% - Accent5 5 3 3" xfId="28777" xr:uid="{DF188236-48A6-4895-B78E-77105968AEE7}"/>
    <cellStyle name="40% - Accent5 5 3 3 2" xfId="28778" xr:uid="{13595EA7-3BEC-41A2-BAE8-619FC8692EC3}"/>
    <cellStyle name="40% - Accent5 5 3 3 2 2" xfId="28779" xr:uid="{9A491ADB-3F4E-4598-8441-F8DAE3D15815}"/>
    <cellStyle name="40% - Accent5 5 3 3 3" xfId="28780" xr:uid="{6569758A-C11D-454B-90C6-98A3C82DD3F4}"/>
    <cellStyle name="40% - Accent5 5 3 4" xfId="28781" xr:uid="{C158CB2B-BCA6-40A2-953B-191CB72D6A18}"/>
    <cellStyle name="40% - Accent5 5 3 4 2" xfId="28782" xr:uid="{0CA12C91-8943-4DA6-95EC-B3EA79CC739B}"/>
    <cellStyle name="40% - Accent5 5 3 5" xfId="28783" xr:uid="{209122C3-674C-4A5C-B23E-D4CDACC102FE}"/>
    <cellStyle name="40% - Accent5 5 3 5 2" xfId="28784" xr:uid="{B886B26D-01F0-4836-9763-63D3569B8577}"/>
    <cellStyle name="40% - Accent5 5 3 6" xfId="28785" xr:uid="{9297041D-EF61-4C5A-90F5-F7007E9528C0}"/>
    <cellStyle name="40% - Accent5 5 3 7" xfId="28786" xr:uid="{BEB50CF3-201B-4C3D-8BCB-8D668BC94E5A}"/>
    <cellStyle name="40% - Accent5 5 4" xfId="28787" xr:uid="{AB2C49D5-6F12-43C7-AA64-62E8DBD3B5D4}"/>
    <cellStyle name="40% - Accent5 5 4 2" xfId="28788" xr:uid="{17BD9EB8-9A38-4855-83A7-DC6D29206024}"/>
    <cellStyle name="40% - Accent5 5 4 2 2" xfId="28789" xr:uid="{7EAE1DAD-F485-4391-985C-AC163F9C00CE}"/>
    <cellStyle name="40% - Accent5 5 4 2 2 2" xfId="28790" xr:uid="{2585BE50-8F21-4E92-ACFF-534C7292F322}"/>
    <cellStyle name="40% - Accent5 5 4 2 2 2 2" xfId="28791" xr:uid="{76FEEEFD-7560-44BC-9274-773FCA417787}"/>
    <cellStyle name="40% - Accent5 5 4 2 2 3" xfId="28792" xr:uid="{58F4A025-4112-4936-96D2-FE958E6D0B9C}"/>
    <cellStyle name="40% - Accent5 5 4 2 3" xfId="28793" xr:uid="{BD53C94A-ECE7-4DB9-A7BD-B33FFEA514ED}"/>
    <cellStyle name="40% - Accent5 5 4 2 3 2" xfId="28794" xr:uid="{02AFF89B-411B-421A-8796-2C6A4AE5E0FD}"/>
    <cellStyle name="40% - Accent5 5 4 2 4" xfId="28795" xr:uid="{37D47E06-F54B-4A6F-A8F5-6CB11BBC7D5F}"/>
    <cellStyle name="40% - Accent5 5 4 2 5" xfId="28796" xr:uid="{5431004B-BD96-410F-91D1-D79A133B18DB}"/>
    <cellStyle name="40% - Accent5 5 4 3" xfId="28797" xr:uid="{19E53EA9-FE79-4CA0-A1C5-B6407852D8EF}"/>
    <cellStyle name="40% - Accent5 5 4 3 2" xfId="28798" xr:uid="{50C3126C-14D1-4DE5-A7DA-0F914D69DA4E}"/>
    <cellStyle name="40% - Accent5 5 4 3 2 2" xfId="28799" xr:uid="{185D4C14-1942-491F-BF6E-165BC5E84A14}"/>
    <cellStyle name="40% - Accent5 5 4 3 3" xfId="28800" xr:uid="{8310B5DE-A27F-4B54-AE29-B1D13CDDC780}"/>
    <cellStyle name="40% - Accent5 5 4 4" xfId="28801" xr:uid="{027A5492-C917-4808-A978-E596A8C4D92E}"/>
    <cellStyle name="40% - Accent5 5 4 4 2" xfId="28802" xr:uid="{5B69CCCB-CDEA-4769-BEFF-B5F43DAB8A99}"/>
    <cellStyle name="40% - Accent5 5 4 5" xfId="28803" xr:uid="{E3042957-89D6-4018-9EBE-3CD42A434364}"/>
    <cellStyle name="40% - Accent5 5 4 6" xfId="28804" xr:uid="{8461AD90-B3AD-4BD7-A982-CFE9CF1B6F73}"/>
    <cellStyle name="40% - Accent5 5 5" xfId="28805" xr:uid="{1B03341A-ECED-43D5-AB7D-22702D3E560D}"/>
    <cellStyle name="40% - Accent5 5 5 2" xfId="28806" xr:uid="{7F627ED4-3CF5-4D8A-8D6E-6CA933B25E0C}"/>
    <cellStyle name="40% - Accent5 5 5 2 2" xfId="28807" xr:uid="{A6DBA4AA-6A77-48F9-810D-899A288CEDEE}"/>
    <cellStyle name="40% - Accent5 5 5 2 2 2" xfId="28808" xr:uid="{21A41EC3-A82D-4314-B9A7-81C2E0256759}"/>
    <cellStyle name="40% - Accent5 5 5 2 2 2 2" xfId="28809" xr:uid="{5CB71821-9827-4D2F-A0FF-A51F7B470638}"/>
    <cellStyle name="40% - Accent5 5 5 2 2 3" xfId="28810" xr:uid="{B2D58A35-CDD1-42EE-8E9B-F45417F6EA7E}"/>
    <cellStyle name="40% - Accent5 5 5 2 3" xfId="28811" xr:uid="{ACAD6825-4FF7-444F-BB6C-2BA6661E72C5}"/>
    <cellStyle name="40% - Accent5 5 5 2 3 2" xfId="28812" xr:uid="{0EA3F431-BC77-44D3-A712-858B34B0050D}"/>
    <cellStyle name="40% - Accent5 5 5 2 4" xfId="28813" xr:uid="{DF5B766F-6773-4C52-ADFC-2722EBD6D98B}"/>
    <cellStyle name="40% - Accent5 5 5 3" xfId="28814" xr:uid="{06D0F158-A75E-42EE-975F-276EDE9A90E9}"/>
    <cellStyle name="40% - Accent5 5 5 3 2" xfId="28815" xr:uid="{61C204BC-4025-41AC-BE64-80C5AE59B757}"/>
    <cellStyle name="40% - Accent5 5 5 3 2 2" xfId="28816" xr:uid="{68393513-FD2E-475A-A4D1-A5E8F41160F9}"/>
    <cellStyle name="40% - Accent5 5 5 3 3" xfId="28817" xr:uid="{A7A59F06-0743-4661-9D4B-B38354D969F6}"/>
    <cellStyle name="40% - Accent5 5 5 4" xfId="28818" xr:uid="{9C924468-FD1F-4186-BE55-FCE2A7768542}"/>
    <cellStyle name="40% - Accent5 5 5 4 2" xfId="28819" xr:uid="{92244075-5EBC-4459-B006-09AB4E38A6F3}"/>
    <cellStyle name="40% - Accent5 5 5 5" xfId="28820" xr:uid="{560E6149-32A6-4521-A989-16F85DA9080C}"/>
    <cellStyle name="40% - Accent5 5 5 6" xfId="28821" xr:uid="{59D8EEBA-CC17-4AEF-98D7-1EC921ACF4C8}"/>
    <cellStyle name="40% - Accent5 5 6" xfId="28822" xr:uid="{BC1AE845-D535-4421-A801-ACAC67F490EC}"/>
    <cellStyle name="40% - Accent5 5 6 2" xfId="28823" xr:uid="{BBCB846B-6F20-44D6-A7EF-192BE4B770B7}"/>
    <cellStyle name="40% - Accent5 5 6 2 2" xfId="28824" xr:uid="{B39DA1DF-5FFA-4C58-A0F0-3A994AE09A17}"/>
    <cellStyle name="40% - Accent5 5 6 2 2 2" xfId="28825" xr:uid="{74823822-A19D-454D-95B2-DB2061E6C530}"/>
    <cellStyle name="40% - Accent5 5 6 2 2 2 2" xfId="28826" xr:uid="{93126E84-948B-445F-8F06-E0E8024070CE}"/>
    <cellStyle name="40% - Accent5 5 6 2 2 3" xfId="28827" xr:uid="{CD63D9C3-F70F-4423-8A09-0BEA611C1C3D}"/>
    <cellStyle name="40% - Accent5 5 6 2 3" xfId="28828" xr:uid="{C1FB5E3B-DC77-4187-8F37-8B5010148B52}"/>
    <cellStyle name="40% - Accent5 5 6 2 3 2" xfId="28829" xr:uid="{734B50DF-C31C-467C-B295-35AE96ACDAFA}"/>
    <cellStyle name="40% - Accent5 5 6 2 4" xfId="28830" xr:uid="{E6FA57C9-5C1E-4B42-A3F3-BBA9367B0B93}"/>
    <cellStyle name="40% - Accent5 5 6 3" xfId="28831" xr:uid="{03D47720-303E-4787-A7B3-DA62711B8B31}"/>
    <cellStyle name="40% - Accent5 5 6 3 2" xfId="28832" xr:uid="{03009EED-F775-4889-9374-C89F5F9A1E73}"/>
    <cellStyle name="40% - Accent5 5 6 3 2 2" xfId="28833" xr:uid="{6F41A432-ECED-454A-8198-E7DB437D1DA5}"/>
    <cellStyle name="40% - Accent5 5 6 3 3" xfId="28834" xr:uid="{00EFDFD8-1C12-4635-8823-89C863267E1C}"/>
    <cellStyle name="40% - Accent5 5 6 4" xfId="28835" xr:uid="{3C52BA59-BCCE-4110-80A5-1DE33445B87A}"/>
    <cellStyle name="40% - Accent5 5 6 4 2" xfId="28836" xr:uid="{F28D98E0-608A-4918-B5EC-D3A756FAE777}"/>
    <cellStyle name="40% - Accent5 5 6 5" xfId="28837" xr:uid="{07FA814B-7C57-4CAA-9419-678E708786A6}"/>
    <cellStyle name="40% - Accent5 5 7" xfId="28838" xr:uid="{195D7B9D-9B96-451F-9C2A-52CC646B70FB}"/>
    <cellStyle name="40% - Accent5 5 7 2" xfId="28839" xr:uid="{1E9936B1-3085-4B3D-824C-642F15F30AE4}"/>
    <cellStyle name="40% - Accent5 5 7 2 2" xfId="28840" xr:uid="{C5CAA391-C486-496B-A229-25206C97B5B9}"/>
    <cellStyle name="40% - Accent5 5 7 2 2 2" xfId="28841" xr:uid="{84213ADC-4E3B-46C0-86C1-774BC0113345}"/>
    <cellStyle name="40% - Accent5 5 7 2 3" xfId="28842" xr:uid="{DD12795A-2F04-458C-9CBC-789BCBA8EDA9}"/>
    <cellStyle name="40% - Accent5 5 7 3" xfId="28843" xr:uid="{013C4509-2CE0-44E7-A42F-229E8D03CC4A}"/>
    <cellStyle name="40% - Accent5 5 7 3 2" xfId="28844" xr:uid="{9E26BBCA-3606-477E-B4F2-45939DB86F68}"/>
    <cellStyle name="40% - Accent5 5 7 4" xfId="28845" xr:uid="{CFCEF4D1-5439-4D3C-AF51-8128A5B9EDC6}"/>
    <cellStyle name="40% - Accent5 5 8" xfId="28846" xr:uid="{C91EE203-8E15-4C0E-BA6E-390E71E77B87}"/>
    <cellStyle name="40% - Accent5 5 8 2" xfId="28847" xr:uid="{C1B6E7CB-6D05-48F3-9357-8D23CCC3F8D4}"/>
    <cellStyle name="40% - Accent5 5 8 2 2" xfId="28848" xr:uid="{5C540CBF-1F12-410E-B2BC-77B7FD508FF3}"/>
    <cellStyle name="40% - Accent5 5 8 3" xfId="28849" xr:uid="{ED606C9D-C93C-4629-ADB4-816952E01D3C}"/>
    <cellStyle name="40% - Accent5 5 9" xfId="28850" xr:uid="{E0B3BD9F-8AE3-4CE4-AADE-3A1A348CB3CA}"/>
    <cellStyle name="40% - Accent5 5 9 2" xfId="28851" xr:uid="{8EAB0221-0CFA-4FDD-9984-F9A63020DE66}"/>
    <cellStyle name="40% - Accent5 6" xfId="28852" xr:uid="{2599BD6A-22BC-4899-A26C-002A58438648}"/>
    <cellStyle name="40% - Accent5 6 10" xfId="28853" xr:uid="{4F697498-7E4A-4F3E-BB57-AB979908CC30}"/>
    <cellStyle name="40% - Accent5 6 10 2" xfId="28854" xr:uid="{39EB8334-28DC-48C1-839F-D9B47CEA7AFD}"/>
    <cellStyle name="40% - Accent5 6 11" xfId="28855" xr:uid="{9D72D3D5-38DC-4C1A-B094-CAF599720604}"/>
    <cellStyle name="40% - Accent5 6 12" xfId="28856" xr:uid="{33F4600C-5E28-4290-A1B2-7D6F19CC926D}"/>
    <cellStyle name="40% - Accent5 6 2" xfId="28857" xr:uid="{7F5E99B7-5DDE-4A21-860C-FA7D53203671}"/>
    <cellStyle name="40% - Accent5 6 2 10" xfId="28858" xr:uid="{003FD227-C66E-4184-8B2E-5DD4BA2A5783}"/>
    <cellStyle name="40% - Accent5 6 2 11" xfId="28859" xr:uid="{99BC4693-6A4F-4F6D-B9C3-4E850D253316}"/>
    <cellStyle name="40% - Accent5 6 2 2" xfId="28860" xr:uid="{0A320946-8B47-4AF8-9580-1058824C56C7}"/>
    <cellStyle name="40% - Accent5 6 2 2 2" xfId="28861" xr:uid="{C3F03A58-D9FC-405B-AE9C-C2EAEB9B278F}"/>
    <cellStyle name="40% - Accent5 6 2 2 2 2" xfId="28862" xr:uid="{DA505E2D-4825-487D-8045-E3ABFBFB53D8}"/>
    <cellStyle name="40% - Accent5 6 2 2 2 2 2" xfId="28863" xr:uid="{654C5E13-96F6-4741-9E1B-7F8A67A8CF5C}"/>
    <cellStyle name="40% - Accent5 6 2 2 2 2 2 2" xfId="28864" xr:uid="{5496A1F6-2036-4C01-B68D-94DA0FFDE90A}"/>
    <cellStyle name="40% - Accent5 6 2 2 2 2 3" xfId="28865" xr:uid="{3716D585-B758-4815-BB4D-396005356BE5}"/>
    <cellStyle name="40% - Accent5 6 2 2 2 3" xfId="28866" xr:uid="{6B306CF5-9104-4EB0-A35D-39364AE90CC1}"/>
    <cellStyle name="40% - Accent5 6 2 2 2 3 2" xfId="28867" xr:uid="{E9E342CD-8CBC-4676-81D4-E791FD0B0EDF}"/>
    <cellStyle name="40% - Accent5 6 2 2 2 4" xfId="28868" xr:uid="{7956881C-AAD6-42DB-AF6E-10766E226254}"/>
    <cellStyle name="40% - Accent5 6 2 2 2 5" xfId="28869" xr:uid="{D82F5DD3-094A-4F2A-AE58-CEBB3AB81359}"/>
    <cellStyle name="40% - Accent5 6 2 2 3" xfId="28870" xr:uid="{4C52FB93-754F-4DFF-A7BC-7B26B00F1151}"/>
    <cellStyle name="40% - Accent5 6 2 2 3 2" xfId="28871" xr:uid="{8CECF6D6-21BF-4A22-83B6-D7B460E1AB40}"/>
    <cellStyle name="40% - Accent5 6 2 2 3 2 2" xfId="28872" xr:uid="{FF435F1D-7B11-47BE-8728-AE9C8ABA6ACA}"/>
    <cellStyle name="40% - Accent5 6 2 2 3 3" xfId="28873" xr:uid="{371E8B33-0DC2-4DDA-A5B2-9E448E65090B}"/>
    <cellStyle name="40% - Accent5 6 2 2 4" xfId="28874" xr:uid="{B004A221-7073-45E2-BD5F-45B8D3307EC8}"/>
    <cellStyle name="40% - Accent5 6 2 2 4 2" xfId="28875" xr:uid="{D1B3928C-6D4D-464A-80BD-83638FAF0F63}"/>
    <cellStyle name="40% - Accent5 6 2 2 5" xfId="28876" xr:uid="{BFD8B6C4-AFB8-4E9C-8998-8EBEE69A132B}"/>
    <cellStyle name="40% - Accent5 6 2 2 6" xfId="28877" xr:uid="{61125732-6B0C-4A71-AB3A-09F6571DF92D}"/>
    <cellStyle name="40% - Accent5 6 2 3" xfId="28878" xr:uid="{3812741D-4A1B-4F86-9B31-10B43A8F35B2}"/>
    <cellStyle name="40% - Accent5 6 2 3 2" xfId="28879" xr:uid="{A2727F85-8DDB-463B-A6B0-0937B136796B}"/>
    <cellStyle name="40% - Accent5 6 2 3 2 2" xfId="28880" xr:uid="{CF1F244D-1271-4866-9B39-2D2BD9AD5888}"/>
    <cellStyle name="40% - Accent5 6 2 3 2 2 2" xfId="28881" xr:uid="{9720E9E0-C1BA-4328-97F5-92BB71BF4A55}"/>
    <cellStyle name="40% - Accent5 6 2 3 2 2 2 2" xfId="28882" xr:uid="{87C14AF2-AD6A-473B-88CA-E11EDC14EF65}"/>
    <cellStyle name="40% - Accent5 6 2 3 2 2 3" xfId="28883" xr:uid="{ED917DBA-F6C7-4546-A93E-21E219FB9D3A}"/>
    <cellStyle name="40% - Accent5 6 2 3 2 3" xfId="28884" xr:uid="{BFE2F1DF-A4BD-4854-9D3E-3495F04EE6EA}"/>
    <cellStyle name="40% - Accent5 6 2 3 2 3 2" xfId="28885" xr:uid="{F419334A-FE21-4C92-8C9E-99B343AD0646}"/>
    <cellStyle name="40% - Accent5 6 2 3 2 4" xfId="28886" xr:uid="{7969CAAA-75D7-4CEC-9C0F-E96929E5DCB6}"/>
    <cellStyle name="40% - Accent5 6 2 3 2 5" xfId="28887" xr:uid="{8298405B-2E9A-48A7-B027-0ABB41531208}"/>
    <cellStyle name="40% - Accent5 6 2 3 3" xfId="28888" xr:uid="{B5E5A0BB-A51B-44DF-ABD3-39EB8DD2E35E}"/>
    <cellStyle name="40% - Accent5 6 2 3 3 2" xfId="28889" xr:uid="{B3C5F945-74E9-4B2D-BB6D-24574474DF03}"/>
    <cellStyle name="40% - Accent5 6 2 3 3 2 2" xfId="28890" xr:uid="{2C919C30-805A-49C1-B1F8-920807EED9E6}"/>
    <cellStyle name="40% - Accent5 6 2 3 3 3" xfId="28891" xr:uid="{46C27E7A-91CE-4E2E-841F-0063277E3E2E}"/>
    <cellStyle name="40% - Accent5 6 2 3 4" xfId="28892" xr:uid="{4C019FF8-8C75-446F-9089-25F11E60A59B}"/>
    <cellStyle name="40% - Accent5 6 2 3 4 2" xfId="28893" xr:uid="{4B4575A2-F95D-4EEE-A5CA-611EE3ABF708}"/>
    <cellStyle name="40% - Accent5 6 2 3 5" xfId="28894" xr:uid="{468B96C6-D463-47D4-BF3A-E0F93A984852}"/>
    <cellStyle name="40% - Accent5 6 2 3 6" xfId="28895" xr:uid="{979EF6A2-F7A9-4D84-8BCD-29F413C79EEB}"/>
    <cellStyle name="40% - Accent5 6 2 4" xfId="28896" xr:uid="{C0AE86C5-717D-463C-9E80-B72D991A4901}"/>
    <cellStyle name="40% - Accent5 6 2 4 2" xfId="28897" xr:uid="{15CE1DBB-2B8D-4F53-ABE9-5A9C64805074}"/>
    <cellStyle name="40% - Accent5 6 2 4 2 2" xfId="28898" xr:uid="{6E717593-2A08-423F-8535-098113A6557F}"/>
    <cellStyle name="40% - Accent5 6 2 4 2 2 2" xfId="28899" xr:uid="{259B1EEF-6C70-41B5-878F-7854EB8528DF}"/>
    <cellStyle name="40% - Accent5 6 2 4 2 2 2 2" xfId="28900" xr:uid="{8F268493-A76A-4945-935C-394EA7CD349C}"/>
    <cellStyle name="40% - Accent5 6 2 4 2 2 3" xfId="28901" xr:uid="{C1F2857E-D35F-44BD-9F5A-396063B7C86A}"/>
    <cellStyle name="40% - Accent5 6 2 4 2 3" xfId="28902" xr:uid="{6DBCA166-7F9A-4FCB-964F-67A5E4D04E92}"/>
    <cellStyle name="40% - Accent5 6 2 4 2 3 2" xfId="28903" xr:uid="{CCA9D0CD-CD6D-4E79-B2B8-3DF4D4EE6A21}"/>
    <cellStyle name="40% - Accent5 6 2 4 2 4" xfId="28904" xr:uid="{C97A0052-69B5-44D4-8570-8F356DBD9814}"/>
    <cellStyle name="40% - Accent5 6 2 4 3" xfId="28905" xr:uid="{022A792F-7C81-4FB1-9952-4FB7AF5CF564}"/>
    <cellStyle name="40% - Accent5 6 2 4 3 2" xfId="28906" xr:uid="{AC3BC9B1-5B75-4AF9-B7DF-59AF8C5F3976}"/>
    <cellStyle name="40% - Accent5 6 2 4 3 2 2" xfId="28907" xr:uid="{3498B10F-1C14-43F2-BF48-39F4BBBB3D66}"/>
    <cellStyle name="40% - Accent5 6 2 4 3 3" xfId="28908" xr:uid="{C07A6E83-56E3-4949-88A8-C661B38F3E54}"/>
    <cellStyle name="40% - Accent5 6 2 4 4" xfId="28909" xr:uid="{6878CF2A-E6B8-4E47-837E-CB6B658CC2FD}"/>
    <cellStyle name="40% - Accent5 6 2 4 4 2" xfId="28910" xr:uid="{6A2D5CE1-5E89-438F-945D-452B7842244A}"/>
    <cellStyle name="40% - Accent5 6 2 4 5" xfId="28911" xr:uid="{949473BE-0721-4341-8782-3CE67E0BC151}"/>
    <cellStyle name="40% - Accent5 6 2 4 6" xfId="28912" xr:uid="{60FC884A-1417-4E10-A364-C8CA5D1D7763}"/>
    <cellStyle name="40% - Accent5 6 2 5" xfId="28913" xr:uid="{C5BF8FA1-8242-458D-A284-ED3036D2F5C7}"/>
    <cellStyle name="40% - Accent5 6 2 5 2" xfId="28914" xr:uid="{F3E0C7E0-2C29-48C4-AD4F-BDECE5BED269}"/>
    <cellStyle name="40% - Accent5 6 2 5 2 2" xfId="28915" xr:uid="{E5BDC863-CC65-428C-B993-FCBAF08D60CF}"/>
    <cellStyle name="40% - Accent5 6 2 5 2 2 2" xfId="28916" xr:uid="{EAE546FC-6DDB-4EE0-82FD-F9F4651D03B0}"/>
    <cellStyle name="40% - Accent5 6 2 5 2 2 2 2" xfId="28917" xr:uid="{5C2D935D-3D1B-4938-A912-CEA011BFB9FD}"/>
    <cellStyle name="40% - Accent5 6 2 5 2 2 3" xfId="28918" xr:uid="{60E299D7-1F16-4D68-AF1B-4D5401AF5419}"/>
    <cellStyle name="40% - Accent5 6 2 5 2 3" xfId="28919" xr:uid="{4A72025B-4502-49EC-B6B5-9E69B6D2229B}"/>
    <cellStyle name="40% - Accent5 6 2 5 2 3 2" xfId="28920" xr:uid="{25C3F807-1A38-4287-B926-38AFDE04B119}"/>
    <cellStyle name="40% - Accent5 6 2 5 2 4" xfId="28921" xr:uid="{9E96B552-0618-4BBD-85AB-597FCA98DA0E}"/>
    <cellStyle name="40% - Accent5 6 2 5 3" xfId="28922" xr:uid="{75B1F6A7-CB59-4E18-B0CF-7D01A2C2821F}"/>
    <cellStyle name="40% - Accent5 6 2 5 3 2" xfId="28923" xr:uid="{C3AD3B4E-9F51-40D1-916D-681D1F71D530}"/>
    <cellStyle name="40% - Accent5 6 2 5 3 2 2" xfId="28924" xr:uid="{15A279FB-BE17-4877-9E4C-06A5685515EE}"/>
    <cellStyle name="40% - Accent5 6 2 5 3 3" xfId="28925" xr:uid="{74ABF16C-4D5E-4E07-AE10-7E1460F61BA3}"/>
    <cellStyle name="40% - Accent5 6 2 5 4" xfId="28926" xr:uid="{ECC273DB-2A56-4A35-9FA6-F47E396AAED1}"/>
    <cellStyle name="40% - Accent5 6 2 5 4 2" xfId="28927" xr:uid="{B03D5331-271A-4E45-A333-718665142BB7}"/>
    <cellStyle name="40% - Accent5 6 2 5 5" xfId="28928" xr:uid="{FC478D92-A299-4451-8A8D-26F12B44CC82}"/>
    <cellStyle name="40% - Accent5 6 2 6" xfId="28929" xr:uid="{40E28AD3-2EEA-4F2F-BE3A-C6207FD787AF}"/>
    <cellStyle name="40% - Accent5 6 2 6 2" xfId="28930" xr:uid="{0B6B1583-E880-4596-ABC0-E1726F49DA54}"/>
    <cellStyle name="40% - Accent5 6 2 6 2 2" xfId="28931" xr:uid="{6E938504-D14D-4F31-BE94-6AC33254BB57}"/>
    <cellStyle name="40% - Accent5 6 2 6 2 2 2" xfId="28932" xr:uid="{7568D8D3-4A1F-44F8-A294-BE4217A8AC78}"/>
    <cellStyle name="40% - Accent5 6 2 6 2 3" xfId="28933" xr:uid="{1359BC34-37CC-44A7-8E1E-B1FDA8AB79D8}"/>
    <cellStyle name="40% - Accent5 6 2 6 3" xfId="28934" xr:uid="{EDE0A359-6DC3-4B7C-A050-1FA772124B22}"/>
    <cellStyle name="40% - Accent5 6 2 6 3 2" xfId="28935" xr:uid="{EBF7905F-13F8-47EA-BB79-6E938800CBC8}"/>
    <cellStyle name="40% - Accent5 6 2 6 4" xfId="28936" xr:uid="{94011250-9151-4D13-9B5C-83DD6A87E8C6}"/>
    <cellStyle name="40% - Accent5 6 2 7" xfId="28937" xr:uid="{A026D27D-F999-400D-A356-F0E4F7E48418}"/>
    <cellStyle name="40% - Accent5 6 2 7 2" xfId="28938" xr:uid="{8FCF628F-72DA-48CA-B7DC-161A2A37FDC7}"/>
    <cellStyle name="40% - Accent5 6 2 7 2 2" xfId="28939" xr:uid="{FAB973BB-564A-4F5B-A1F8-33831FF39100}"/>
    <cellStyle name="40% - Accent5 6 2 7 3" xfId="28940" xr:uid="{65090BEA-BE54-49C1-8F9E-F8B29853822B}"/>
    <cellStyle name="40% - Accent5 6 2 8" xfId="28941" xr:uid="{DECE22EB-2735-4BD8-9535-8A702790E959}"/>
    <cellStyle name="40% - Accent5 6 2 8 2" xfId="28942" xr:uid="{C2D4F206-CC60-4816-9DDC-E203FB8875BF}"/>
    <cellStyle name="40% - Accent5 6 2 9" xfId="28943" xr:uid="{F8674503-D9A8-465A-8007-B74848C3C0FF}"/>
    <cellStyle name="40% - Accent5 6 2 9 2" xfId="28944" xr:uid="{57BF70A0-45FB-4CF8-9021-A9BE1989FFAA}"/>
    <cellStyle name="40% - Accent5 6 3" xfId="28945" xr:uid="{689FBDDF-E54E-4A8F-BA7C-23E14F753A1B}"/>
    <cellStyle name="40% - Accent5 6 3 2" xfId="28946" xr:uid="{54FDEF9D-6967-4417-9687-20F014F1AF12}"/>
    <cellStyle name="40% - Accent5 6 3 2 2" xfId="28947" xr:uid="{2DFF6C1C-6A6D-4B42-AE7F-ACDAB3CC79EA}"/>
    <cellStyle name="40% - Accent5 6 3 2 2 2" xfId="28948" xr:uid="{735F7AEC-E4FB-4CA8-8CE7-43C86F94088F}"/>
    <cellStyle name="40% - Accent5 6 3 2 2 2 2" xfId="28949" xr:uid="{7B77D2A9-515F-4629-8208-7EBFA4614A61}"/>
    <cellStyle name="40% - Accent5 6 3 2 2 3" xfId="28950" xr:uid="{1DF1808C-E856-4EF0-B837-6BFFB3C027DC}"/>
    <cellStyle name="40% - Accent5 6 3 2 3" xfId="28951" xr:uid="{AB547F80-2F2A-4FDD-A4C8-9629199A7C1D}"/>
    <cellStyle name="40% - Accent5 6 3 2 3 2" xfId="28952" xr:uid="{4B9C42AC-85EA-4DB9-9CDA-55FE14A98789}"/>
    <cellStyle name="40% - Accent5 6 3 2 4" xfId="28953" xr:uid="{4648B734-2A6B-44E4-95C2-72F994401E98}"/>
    <cellStyle name="40% - Accent5 6 3 2 5" xfId="28954" xr:uid="{72C13ABC-0254-4A70-B27E-BB3E2EFA0BF5}"/>
    <cellStyle name="40% - Accent5 6 3 3" xfId="28955" xr:uid="{CD69D865-51CF-4134-BDCB-5E5FF5B4AB25}"/>
    <cellStyle name="40% - Accent5 6 3 3 2" xfId="28956" xr:uid="{53A630B1-41C6-4881-B9DD-FB476A71A1E0}"/>
    <cellStyle name="40% - Accent5 6 3 3 2 2" xfId="28957" xr:uid="{FDA25204-02F8-464A-9DFE-7F78FFA756DE}"/>
    <cellStyle name="40% - Accent5 6 3 3 3" xfId="28958" xr:uid="{0C212739-B217-48AF-9851-3005BCAF7EB3}"/>
    <cellStyle name="40% - Accent5 6 3 4" xfId="28959" xr:uid="{0FFD0038-DB6C-48DE-935A-2BD88FA6A4A0}"/>
    <cellStyle name="40% - Accent5 6 3 4 2" xfId="28960" xr:uid="{5AE096AF-E17C-421A-B957-21D6DBF9541F}"/>
    <cellStyle name="40% - Accent5 6 3 5" xfId="28961" xr:uid="{D50FDDDF-CB58-4A65-88EF-4BEECD770EDD}"/>
    <cellStyle name="40% - Accent5 6 3 6" xfId="28962" xr:uid="{8FFCC81C-FA08-43E9-8617-EA3E6FD0FB92}"/>
    <cellStyle name="40% - Accent5 6 4" xfId="28963" xr:uid="{79071759-41A9-4625-AFD9-6F2FF007FEAA}"/>
    <cellStyle name="40% - Accent5 6 4 2" xfId="28964" xr:uid="{9475B330-86A4-4E40-8810-BBF5F092A285}"/>
    <cellStyle name="40% - Accent5 6 4 2 2" xfId="28965" xr:uid="{6A839F82-93B4-4398-B1C0-F38038D66B5F}"/>
    <cellStyle name="40% - Accent5 6 4 2 2 2" xfId="28966" xr:uid="{E2D08120-2CD0-4311-9168-ACA00508AD98}"/>
    <cellStyle name="40% - Accent5 6 4 2 2 2 2" xfId="28967" xr:uid="{3B1DB2AA-9751-442F-8F3C-CD1B519A3E8F}"/>
    <cellStyle name="40% - Accent5 6 4 2 2 3" xfId="28968" xr:uid="{CD3199E2-874C-4E87-8D86-6CF0584497F3}"/>
    <cellStyle name="40% - Accent5 6 4 2 3" xfId="28969" xr:uid="{F374A729-8F5E-4A33-9285-01E78ACC7DD6}"/>
    <cellStyle name="40% - Accent5 6 4 2 3 2" xfId="28970" xr:uid="{83B81BA1-F039-4A28-BF93-828D4A92EAEA}"/>
    <cellStyle name="40% - Accent5 6 4 2 4" xfId="28971" xr:uid="{06AC8AD3-1238-4EE4-A81F-340D6B4F0DD8}"/>
    <cellStyle name="40% - Accent5 6 4 2 5" xfId="28972" xr:uid="{270C122C-E338-465D-972E-C375A390E86B}"/>
    <cellStyle name="40% - Accent5 6 4 3" xfId="28973" xr:uid="{CC8EACBF-2BE1-4333-ADE5-B48C2134095F}"/>
    <cellStyle name="40% - Accent5 6 4 3 2" xfId="28974" xr:uid="{7B50E86E-81E5-438C-A479-D504B711F522}"/>
    <cellStyle name="40% - Accent5 6 4 3 2 2" xfId="28975" xr:uid="{84B7CCD1-2D31-4E0B-99D4-3DB043CCD883}"/>
    <cellStyle name="40% - Accent5 6 4 3 3" xfId="28976" xr:uid="{EFA1384E-D0E7-4BF1-9618-75F943CC167E}"/>
    <cellStyle name="40% - Accent5 6 4 4" xfId="28977" xr:uid="{6AE2ABA6-F475-4718-AE4F-428F519969DB}"/>
    <cellStyle name="40% - Accent5 6 4 4 2" xfId="28978" xr:uid="{BC48E8C6-31DB-44C6-9EA7-F4620F18C7E0}"/>
    <cellStyle name="40% - Accent5 6 4 5" xfId="28979" xr:uid="{A2229BCD-E622-45FE-BD2B-70C46BA56388}"/>
    <cellStyle name="40% - Accent5 6 4 6" xfId="28980" xr:uid="{B6A3D84D-7522-438F-A54E-2D827AE2CE51}"/>
    <cellStyle name="40% - Accent5 6 5" xfId="28981" xr:uid="{40BACC6F-FE55-4D64-B459-1A9672507A8F}"/>
    <cellStyle name="40% - Accent5 6 5 2" xfId="28982" xr:uid="{D1C22F03-7441-4FBA-BEC5-07488F88444C}"/>
    <cellStyle name="40% - Accent5 6 5 2 2" xfId="28983" xr:uid="{F1135AEA-2B31-4811-B456-55E779FC84DC}"/>
    <cellStyle name="40% - Accent5 6 5 2 2 2" xfId="28984" xr:uid="{0B0E73E4-BB87-41CF-8BBD-F4827CE98B2B}"/>
    <cellStyle name="40% - Accent5 6 5 2 2 2 2" xfId="28985" xr:uid="{187AB51C-B092-456F-BD81-9707809C4330}"/>
    <cellStyle name="40% - Accent5 6 5 2 2 3" xfId="28986" xr:uid="{63DA0834-29ED-4A7D-8828-DD40E1BDF670}"/>
    <cellStyle name="40% - Accent5 6 5 2 3" xfId="28987" xr:uid="{3C56938E-7B7A-4AA4-9515-AC0CAE7FC0D4}"/>
    <cellStyle name="40% - Accent5 6 5 2 3 2" xfId="28988" xr:uid="{82AE2F86-BE14-48D5-8735-221B0D2F9DB9}"/>
    <cellStyle name="40% - Accent5 6 5 2 4" xfId="28989" xr:uid="{8B5565D2-7E56-4DF0-A4DD-254585197D89}"/>
    <cellStyle name="40% - Accent5 6 5 3" xfId="28990" xr:uid="{8A1384B1-9D83-46C7-83EC-D8365C876BB6}"/>
    <cellStyle name="40% - Accent5 6 5 3 2" xfId="28991" xr:uid="{BBA816CD-6EF5-45F0-9E92-3F854145C6B3}"/>
    <cellStyle name="40% - Accent5 6 5 3 2 2" xfId="28992" xr:uid="{5B439410-37D0-4455-A94C-A88612B34779}"/>
    <cellStyle name="40% - Accent5 6 5 3 3" xfId="28993" xr:uid="{EEF6EB76-09AB-4243-B9D8-1F139FAFCE83}"/>
    <cellStyle name="40% - Accent5 6 5 4" xfId="28994" xr:uid="{08AFB15A-C921-4567-B259-65177A52C23A}"/>
    <cellStyle name="40% - Accent5 6 5 4 2" xfId="28995" xr:uid="{EC2F48D8-BD3C-4363-BD5E-0E4EB331BE38}"/>
    <cellStyle name="40% - Accent5 6 5 5" xfId="28996" xr:uid="{B57B48BF-94D4-4F51-9C93-DE0F83D28FD0}"/>
    <cellStyle name="40% - Accent5 6 5 6" xfId="28997" xr:uid="{972A2ACF-2807-4774-AA07-FF10B4B85EBC}"/>
    <cellStyle name="40% - Accent5 6 6" xfId="28998" xr:uid="{B646A5E9-1149-4D5B-A953-ABE4A220115A}"/>
    <cellStyle name="40% - Accent5 6 6 2" xfId="28999" xr:uid="{6B05F352-A567-4247-974B-A87FB41A5ECA}"/>
    <cellStyle name="40% - Accent5 6 6 2 2" xfId="29000" xr:uid="{F819F752-2FDD-47B9-BF0F-1731E5EBE8E6}"/>
    <cellStyle name="40% - Accent5 6 6 2 2 2" xfId="29001" xr:uid="{7AFFE9D9-F097-40F7-8994-D1F20AB040AF}"/>
    <cellStyle name="40% - Accent5 6 6 2 2 2 2" xfId="29002" xr:uid="{3BAF1A6E-A147-4418-99FB-AC0E9010C600}"/>
    <cellStyle name="40% - Accent5 6 6 2 2 3" xfId="29003" xr:uid="{35E68EDA-F794-4D18-BEED-60118314994B}"/>
    <cellStyle name="40% - Accent5 6 6 2 3" xfId="29004" xr:uid="{EFE9B89F-2929-4105-B2D6-9BBF1A6E217D}"/>
    <cellStyle name="40% - Accent5 6 6 2 3 2" xfId="29005" xr:uid="{1A8FA5BC-AFE6-4CDC-B75C-D830D4993083}"/>
    <cellStyle name="40% - Accent5 6 6 2 4" xfId="29006" xr:uid="{B0B5AB61-80DA-48E2-BF5E-6AFE7F491487}"/>
    <cellStyle name="40% - Accent5 6 6 3" xfId="29007" xr:uid="{B362EBD6-28CA-424D-9F86-762FE3FACA52}"/>
    <cellStyle name="40% - Accent5 6 6 3 2" xfId="29008" xr:uid="{B1C75726-7C79-439D-B890-F63C2CA44008}"/>
    <cellStyle name="40% - Accent5 6 6 3 2 2" xfId="29009" xr:uid="{03907D4D-D020-4832-87AB-CF89B317DCEC}"/>
    <cellStyle name="40% - Accent5 6 6 3 3" xfId="29010" xr:uid="{FC99BD91-FDB9-43E3-A8C4-575DB277F809}"/>
    <cellStyle name="40% - Accent5 6 6 4" xfId="29011" xr:uid="{DE148058-7E3C-46AF-8F4F-FF4EB398B4A7}"/>
    <cellStyle name="40% - Accent5 6 6 4 2" xfId="29012" xr:uid="{4AB343A1-08A3-4A17-AB6E-6A2F287E8E9F}"/>
    <cellStyle name="40% - Accent5 6 6 5" xfId="29013" xr:uid="{B721570E-E9F8-4865-800D-D482108CEC4C}"/>
    <cellStyle name="40% - Accent5 6 7" xfId="29014" xr:uid="{0F01E824-0560-46EC-926E-2FC28D4344C6}"/>
    <cellStyle name="40% - Accent5 6 7 2" xfId="29015" xr:uid="{8B2B75F5-5F58-4BF0-9CEC-F85E27F66A16}"/>
    <cellStyle name="40% - Accent5 6 7 2 2" xfId="29016" xr:uid="{80B0AF35-45D8-457A-A990-F1B653C79A46}"/>
    <cellStyle name="40% - Accent5 6 7 2 2 2" xfId="29017" xr:uid="{070EBDF3-8821-4DCA-B1F2-11706C9BA1E7}"/>
    <cellStyle name="40% - Accent5 6 7 2 3" xfId="29018" xr:uid="{6F2E8639-0D98-407A-ADAA-E9CB049D0C67}"/>
    <cellStyle name="40% - Accent5 6 7 3" xfId="29019" xr:uid="{51E67C1C-6CE7-43D6-BE7A-3C4D07013CB7}"/>
    <cellStyle name="40% - Accent5 6 7 3 2" xfId="29020" xr:uid="{83718744-D545-4604-B5B4-92E4ACEA1FC6}"/>
    <cellStyle name="40% - Accent5 6 7 4" xfId="29021" xr:uid="{328102F2-24BA-4E62-BE66-9914E7D93169}"/>
    <cellStyle name="40% - Accent5 6 8" xfId="29022" xr:uid="{23BCD151-5F40-4198-9BA2-7DE6AAF58133}"/>
    <cellStyle name="40% - Accent5 6 8 2" xfId="29023" xr:uid="{EADD222B-3428-4EEF-84A8-A43EBD03B5DE}"/>
    <cellStyle name="40% - Accent5 6 8 2 2" xfId="29024" xr:uid="{0D9ADCFD-9171-4667-8DE3-0BD7E3C5053A}"/>
    <cellStyle name="40% - Accent5 6 8 3" xfId="29025" xr:uid="{C741D378-B305-4417-9529-6BFC6F0F66EF}"/>
    <cellStyle name="40% - Accent5 6 9" xfId="29026" xr:uid="{56D2D3D1-D6EF-4E45-9031-C1502D983489}"/>
    <cellStyle name="40% - Accent5 6 9 2" xfId="29027" xr:uid="{B908DA9D-0FE2-41E2-AA0B-EBDEB1BCFD4F}"/>
    <cellStyle name="40% - Accent5 7" xfId="29028" xr:uid="{61CFCE5F-B71E-4F16-B4B8-1014F0705E0D}"/>
    <cellStyle name="40% - Accent5 7 10" xfId="29029" xr:uid="{7122F285-66C8-4DF9-9E39-4FC8266E1371}"/>
    <cellStyle name="40% - Accent5 7 10 2" xfId="29030" xr:uid="{18259CEC-C6B7-4405-9168-64B65899F2B8}"/>
    <cellStyle name="40% - Accent5 7 11" xfId="29031" xr:uid="{C9AB698F-16B6-4C0B-BEE5-8BBFAB6C755D}"/>
    <cellStyle name="40% - Accent5 7 12" xfId="29032" xr:uid="{06699D49-8BC0-4A19-9820-6A623C9B2396}"/>
    <cellStyle name="40% - Accent5 7 2" xfId="29033" xr:uid="{BAB08AF5-8FEF-4349-BEBE-9E1DF818E0F9}"/>
    <cellStyle name="40% - Accent5 7 2 10" xfId="29034" xr:uid="{13205E1A-2A01-4E2B-9883-7D9AC9333B6D}"/>
    <cellStyle name="40% - Accent5 7 2 2" xfId="29035" xr:uid="{614BD9AD-27E4-4FCD-814D-2D2ED02AC7B9}"/>
    <cellStyle name="40% - Accent5 7 2 2 2" xfId="29036" xr:uid="{48C85F12-D76D-47B6-88B4-F3EE90FAE7CF}"/>
    <cellStyle name="40% - Accent5 7 2 2 2 2" xfId="29037" xr:uid="{E2A56DE6-F5ED-492B-86EF-350ACF300F3D}"/>
    <cellStyle name="40% - Accent5 7 2 2 2 2 2" xfId="29038" xr:uid="{3638EB57-7FFD-464A-AF04-18A2E798287B}"/>
    <cellStyle name="40% - Accent5 7 2 2 2 2 2 2" xfId="29039" xr:uid="{558E887B-2B5C-400D-9EA4-7A1A5CFD18A2}"/>
    <cellStyle name="40% - Accent5 7 2 2 2 2 3" xfId="29040" xr:uid="{853CEF8B-2F13-48BC-A218-83E3B12AA521}"/>
    <cellStyle name="40% - Accent5 7 2 2 2 3" xfId="29041" xr:uid="{2F35CA05-3065-4A89-A78D-FFE72F713870}"/>
    <cellStyle name="40% - Accent5 7 2 2 2 3 2" xfId="29042" xr:uid="{2C9DAC39-538B-4007-812A-06BFBBD747C3}"/>
    <cellStyle name="40% - Accent5 7 2 2 2 4" xfId="29043" xr:uid="{2D576137-03E9-4AF5-B993-A041D6C00A4B}"/>
    <cellStyle name="40% - Accent5 7 2 2 2 5" xfId="29044" xr:uid="{63E3A564-FC02-4B76-A2ED-F08A6BC2525B}"/>
    <cellStyle name="40% - Accent5 7 2 2 3" xfId="29045" xr:uid="{66477E5E-44FF-4D3A-B06C-799924F24E50}"/>
    <cellStyle name="40% - Accent5 7 2 2 3 2" xfId="29046" xr:uid="{BEC56804-EB2D-441F-A66D-2D351BEF98D6}"/>
    <cellStyle name="40% - Accent5 7 2 2 3 2 2" xfId="29047" xr:uid="{C2E02BFC-DE76-4593-8349-1A99B6B60707}"/>
    <cellStyle name="40% - Accent5 7 2 2 3 3" xfId="29048" xr:uid="{72F14992-C407-46C8-ACC4-C772E36772FA}"/>
    <cellStyle name="40% - Accent5 7 2 2 4" xfId="29049" xr:uid="{D345B5CD-B90C-440D-BF7C-444460098EB3}"/>
    <cellStyle name="40% - Accent5 7 2 2 4 2" xfId="29050" xr:uid="{DD883A6E-C187-406A-AAC5-C936A2F28509}"/>
    <cellStyle name="40% - Accent5 7 2 2 5" xfId="29051" xr:uid="{72BA056A-DAA8-464E-9E4A-3EDFE411CA19}"/>
    <cellStyle name="40% - Accent5 7 2 2 6" xfId="29052" xr:uid="{6FDAC946-73EE-4D53-8CB7-9F74587D39C6}"/>
    <cellStyle name="40% - Accent5 7 2 3" xfId="29053" xr:uid="{119A22C5-B490-487E-97AF-443955073722}"/>
    <cellStyle name="40% - Accent5 7 2 3 2" xfId="29054" xr:uid="{11D2F945-FA8F-45C6-B48F-97BC2075F828}"/>
    <cellStyle name="40% - Accent5 7 2 3 2 2" xfId="29055" xr:uid="{7B325FDE-2E63-47B8-A508-C71834AC73F1}"/>
    <cellStyle name="40% - Accent5 7 2 3 2 2 2" xfId="29056" xr:uid="{7DC1FDB7-AF28-4FAA-B69B-91A2B60532BF}"/>
    <cellStyle name="40% - Accent5 7 2 3 2 2 2 2" xfId="29057" xr:uid="{E5A05A19-C72D-44FA-BD16-74A575CB6010}"/>
    <cellStyle name="40% - Accent5 7 2 3 2 2 3" xfId="29058" xr:uid="{FA490184-3418-4274-8692-69E77674A7AD}"/>
    <cellStyle name="40% - Accent5 7 2 3 2 3" xfId="29059" xr:uid="{B120AC2C-58CC-482B-A5F9-03B1BBAE96B1}"/>
    <cellStyle name="40% - Accent5 7 2 3 2 3 2" xfId="29060" xr:uid="{0E78B417-6F5A-4CF7-8196-BF08CEEE6034}"/>
    <cellStyle name="40% - Accent5 7 2 3 2 4" xfId="29061" xr:uid="{797510C1-A5B7-413A-9EC8-F5385739B800}"/>
    <cellStyle name="40% - Accent5 7 2 3 2 5" xfId="29062" xr:uid="{AD30592A-B795-43BD-A14F-BBB744E99A46}"/>
    <cellStyle name="40% - Accent5 7 2 3 3" xfId="29063" xr:uid="{C7C3AB50-8D48-4DEE-8B7D-57EFEE305615}"/>
    <cellStyle name="40% - Accent5 7 2 3 3 2" xfId="29064" xr:uid="{8CCA015F-6B10-4BD4-B43B-9BF10553EB24}"/>
    <cellStyle name="40% - Accent5 7 2 3 3 2 2" xfId="29065" xr:uid="{3B94EAE2-AAA4-4055-8E79-81095FCE6A72}"/>
    <cellStyle name="40% - Accent5 7 2 3 3 3" xfId="29066" xr:uid="{89C5A56A-DBC7-487C-B89A-3F36D15519B6}"/>
    <cellStyle name="40% - Accent5 7 2 3 4" xfId="29067" xr:uid="{39C9CDFE-74EE-4FC0-BE35-A54D4F879711}"/>
    <cellStyle name="40% - Accent5 7 2 3 4 2" xfId="29068" xr:uid="{825AE8DB-3107-489C-BBD0-96309B115418}"/>
    <cellStyle name="40% - Accent5 7 2 3 5" xfId="29069" xr:uid="{1E5A4A67-C4E5-478C-B949-502463BFBB39}"/>
    <cellStyle name="40% - Accent5 7 2 3 6" xfId="29070" xr:uid="{5DBB964E-E66D-4223-9293-51C20EEECE47}"/>
    <cellStyle name="40% - Accent5 7 2 4" xfId="29071" xr:uid="{4A293187-CFDE-4AC9-9E5F-7A5458B565DC}"/>
    <cellStyle name="40% - Accent5 7 2 4 2" xfId="29072" xr:uid="{6472AAEA-E80F-4D4D-8173-84F3A943C26C}"/>
    <cellStyle name="40% - Accent5 7 2 4 2 2" xfId="29073" xr:uid="{909E9A12-A7C9-457B-BD9B-842761EDAC16}"/>
    <cellStyle name="40% - Accent5 7 2 4 2 2 2" xfId="29074" xr:uid="{1B542D7C-D9CA-4DF3-BC49-FB6B0C4E086E}"/>
    <cellStyle name="40% - Accent5 7 2 4 2 2 2 2" xfId="29075" xr:uid="{F06A4027-024C-4BB4-A5C6-4E14D39B28B6}"/>
    <cellStyle name="40% - Accent5 7 2 4 2 2 3" xfId="29076" xr:uid="{82237FCC-B1D8-42B7-958D-587A7A763D8A}"/>
    <cellStyle name="40% - Accent5 7 2 4 2 3" xfId="29077" xr:uid="{BA38EAAB-43FA-45D1-911C-A7E282E4E86D}"/>
    <cellStyle name="40% - Accent5 7 2 4 2 3 2" xfId="29078" xr:uid="{C69188BD-D0A8-4CD5-950D-BBC0B89CD8A2}"/>
    <cellStyle name="40% - Accent5 7 2 4 2 4" xfId="29079" xr:uid="{C2C15379-4200-4D1F-BA4F-224FB2047DBA}"/>
    <cellStyle name="40% - Accent5 7 2 4 3" xfId="29080" xr:uid="{D7234A98-845F-49A0-87FD-6889F901614C}"/>
    <cellStyle name="40% - Accent5 7 2 4 3 2" xfId="29081" xr:uid="{733A2AF4-27E3-40BB-A6D6-057F970CD552}"/>
    <cellStyle name="40% - Accent5 7 2 4 3 2 2" xfId="29082" xr:uid="{833EB9F8-32AE-4DAE-BB90-69CBE9B282AD}"/>
    <cellStyle name="40% - Accent5 7 2 4 3 3" xfId="29083" xr:uid="{396AFC26-EE87-4FAE-B661-C9AD1D5DE891}"/>
    <cellStyle name="40% - Accent5 7 2 4 4" xfId="29084" xr:uid="{9006DF2E-7256-4E4C-B0AE-EE0114180863}"/>
    <cellStyle name="40% - Accent5 7 2 4 4 2" xfId="29085" xr:uid="{95184B7F-3E65-4A25-AC15-2B26C7956A0F}"/>
    <cellStyle name="40% - Accent5 7 2 4 5" xfId="29086" xr:uid="{EDCA7D8E-CA8F-4E02-83D0-E900B2F9C311}"/>
    <cellStyle name="40% - Accent5 7 2 4 6" xfId="29087" xr:uid="{3385F6BC-E606-48A8-BAEB-164800EFC346}"/>
    <cellStyle name="40% - Accent5 7 2 5" xfId="29088" xr:uid="{63687EF6-E3B4-4D93-AFE6-77DD06660393}"/>
    <cellStyle name="40% - Accent5 7 2 5 2" xfId="29089" xr:uid="{8669B52B-0413-4A48-B98B-EC78B901F511}"/>
    <cellStyle name="40% - Accent5 7 2 5 2 2" xfId="29090" xr:uid="{3BB17A0A-6188-4BAB-AAA0-2D2B2BD58251}"/>
    <cellStyle name="40% - Accent5 7 2 5 2 2 2" xfId="29091" xr:uid="{B577ECE7-22F5-451A-82C7-3D38B3DF65E7}"/>
    <cellStyle name="40% - Accent5 7 2 5 2 2 2 2" xfId="29092" xr:uid="{7FE29821-35A7-4F71-98FC-BF8108C6DF49}"/>
    <cellStyle name="40% - Accent5 7 2 5 2 2 3" xfId="29093" xr:uid="{868514AE-89F6-423D-9D63-499D21CEB230}"/>
    <cellStyle name="40% - Accent5 7 2 5 2 3" xfId="29094" xr:uid="{982551EA-C4A5-4B3B-BF1F-4500E1B3D61E}"/>
    <cellStyle name="40% - Accent5 7 2 5 2 3 2" xfId="29095" xr:uid="{332FDC67-BEC6-4656-A896-81A8595A89D6}"/>
    <cellStyle name="40% - Accent5 7 2 5 2 4" xfId="29096" xr:uid="{B08E1F20-36A4-4EFA-AFA5-BFC4186751EB}"/>
    <cellStyle name="40% - Accent5 7 2 5 3" xfId="29097" xr:uid="{1772333E-43D2-479A-BAA2-A4B49B0B9719}"/>
    <cellStyle name="40% - Accent5 7 2 5 3 2" xfId="29098" xr:uid="{58EE009D-0586-4566-9CB8-F517136BE046}"/>
    <cellStyle name="40% - Accent5 7 2 5 3 2 2" xfId="29099" xr:uid="{7E8E3184-8E02-458F-BB42-EA5B9481EE78}"/>
    <cellStyle name="40% - Accent5 7 2 5 3 3" xfId="29100" xr:uid="{880974AA-8A45-4CF6-9023-ADA0A871A31A}"/>
    <cellStyle name="40% - Accent5 7 2 5 4" xfId="29101" xr:uid="{F5353F9E-0C6D-43A6-A0C4-3AE396CE8F98}"/>
    <cellStyle name="40% - Accent5 7 2 5 4 2" xfId="29102" xr:uid="{FD567032-0E6D-4FED-AE7B-C98A8A91574E}"/>
    <cellStyle name="40% - Accent5 7 2 5 5" xfId="29103" xr:uid="{BB75C839-8D73-4615-9728-1368839C8BA0}"/>
    <cellStyle name="40% - Accent5 7 2 6" xfId="29104" xr:uid="{96FF1104-7100-4C2F-B5DD-FFFAE56EADEA}"/>
    <cellStyle name="40% - Accent5 7 2 6 2" xfId="29105" xr:uid="{3A913871-C9B6-4B00-9595-72FE63AC9696}"/>
    <cellStyle name="40% - Accent5 7 2 6 2 2" xfId="29106" xr:uid="{37FCD4E0-814F-43C5-B89A-82F820AA340E}"/>
    <cellStyle name="40% - Accent5 7 2 6 2 2 2" xfId="29107" xr:uid="{363AAB4E-94B1-42B3-90E8-D5794AA7DAD9}"/>
    <cellStyle name="40% - Accent5 7 2 6 2 3" xfId="29108" xr:uid="{0C1C6DFF-14E2-49FC-BDE9-BCCE9B2A382C}"/>
    <cellStyle name="40% - Accent5 7 2 6 3" xfId="29109" xr:uid="{5A7386D0-2018-4844-95C5-79D9368023C6}"/>
    <cellStyle name="40% - Accent5 7 2 6 3 2" xfId="29110" xr:uid="{A3A53086-E59B-4C3A-A1B4-C9EEE5A656A9}"/>
    <cellStyle name="40% - Accent5 7 2 6 4" xfId="29111" xr:uid="{7B4BD9C6-8B49-4B6C-A026-461A8728E5DE}"/>
    <cellStyle name="40% - Accent5 7 2 7" xfId="29112" xr:uid="{4E6FF61B-A834-44BB-9352-0639A58FB181}"/>
    <cellStyle name="40% - Accent5 7 2 7 2" xfId="29113" xr:uid="{9B8F44BC-8343-47C3-87D9-D35F27E44F8B}"/>
    <cellStyle name="40% - Accent5 7 2 7 2 2" xfId="29114" xr:uid="{3D11BE9B-AFED-4D46-B0FD-098101141F4B}"/>
    <cellStyle name="40% - Accent5 7 2 7 3" xfId="29115" xr:uid="{7FC27145-7F36-4692-8E10-819D46097E46}"/>
    <cellStyle name="40% - Accent5 7 2 8" xfId="29116" xr:uid="{2D1118F7-B187-4652-AB06-D79BAEF22210}"/>
    <cellStyle name="40% - Accent5 7 2 8 2" xfId="29117" xr:uid="{1FA2CDF1-7BAB-405A-A8EA-9D048B58BB8F}"/>
    <cellStyle name="40% - Accent5 7 2 9" xfId="29118" xr:uid="{9B8783D3-EE9C-4781-AE7D-C7677D88478A}"/>
    <cellStyle name="40% - Accent5 7 3" xfId="29119" xr:uid="{D9AC0E5E-3CEB-42DA-A766-64135C636AE8}"/>
    <cellStyle name="40% - Accent5 7 3 2" xfId="29120" xr:uid="{E052CA2B-5FCE-421C-9C5F-B4EA988A0B87}"/>
    <cellStyle name="40% - Accent5 7 3 2 2" xfId="29121" xr:uid="{155DD5D8-3D11-4190-8BA6-D2E49643AF5A}"/>
    <cellStyle name="40% - Accent5 7 3 2 2 2" xfId="29122" xr:uid="{94311F7F-FBEF-4058-84A5-2935362DE208}"/>
    <cellStyle name="40% - Accent5 7 3 2 2 2 2" xfId="29123" xr:uid="{5797FEB0-9EA6-4187-A619-375F99E1A0F5}"/>
    <cellStyle name="40% - Accent5 7 3 2 2 3" xfId="29124" xr:uid="{E1E96D83-3E59-459B-9C54-684059DEF3B1}"/>
    <cellStyle name="40% - Accent5 7 3 2 3" xfId="29125" xr:uid="{B0A301E5-7DFB-482F-B393-DFE85996F610}"/>
    <cellStyle name="40% - Accent5 7 3 2 3 2" xfId="29126" xr:uid="{75131F29-0C0B-4D75-9DD6-E018E98FA920}"/>
    <cellStyle name="40% - Accent5 7 3 2 4" xfId="29127" xr:uid="{C4FC586A-860A-402F-A941-FF62148D4229}"/>
    <cellStyle name="40% - Accent5 7 3 2 5" xfId="29128" xr:uid="{E8159F99-3FD8-47D3-A7B9-3C0D00308B4F}"/>
    <cellStyle name="40% - Accent5 7 3 3" xfId="29129" xr:uid="{F7EE967A-AB53-4522-ABF3-E6186417F4A7}"/>
    <cellStyle name="40% - Accent5 7 3 3 2" xfId="29130" xr:uid="{3564A117-CD20-4CAC-922D-5B626AAF6EF1}"/>
    <cellStyle name="40% - Accent5 7 3 3 2 2" xfId="29131" xr:uid="{2A1B074B-8DD1-43AA-9DB8-35DD95FF0717}"/>
    <cellStyle name="40% - Accent5 7 3 3 3" xfId="29132" xr:uid="{551C27B7-E0C1-4262-BF11-9E49C41A6C26}"/>
    <cellStyle name="40% - Accent5 7 3 4" xfId="29133" xr:uid="{F8301C81-1AA7-48C8-B394-E5421C0C70D6}"/>
    <cellStyle name="40% - Accent5 7 3 4 2" xfId="29134" xr:uid="{6EA315FF-A206-489E-B300-0B78060DF9A6}"/>
    <cellStyle name="40% - Accent5 7 3 5" xfId="29135" xr:uid="{E30328F2-1F4E-4CDA-9104-F6628CBE079B}"/>
    <cellStyle name="40% - Accent5 7 3 6" xfId="29136" xr:uid="{AE2DDD57-FB1F-404D-8547-A7634844A08D}"/>
    <cellStyle name="40% - Accent5 7 4" xfId="29137" xr:uid="{8D3D89A4-99CD-487E-8157-94E1A4DC374E}"/>
    <cellStyle name="40% - Accent5 7 4 2" xfId="29138" xr:uid="{E6D59C82-1FF1-44F0-89EF-E28928EA3FB4}"/>
    <cellStyle name="40% - Accent5 7 4 2 2" xfId="29139" xr:uid="{50581890-6FF2-4231-9F64-2D8AE4750976}"/>
    <cellStyle name="40% - Accent5 7 4 2 2 2" xfId="29140" xr:uid="{4EA037D8-80A9-44E4-A4F2-FCA698DFA60F}"/>
    <cellStyle name="40% - Accent5 7 4 2 2 2 2" xfId="29141" xr:uid="{9B2D4AB1-9272-49A0-86D9-1742A3F59DEB}"/>
    <cellStyle name="40% - Accent5 7 4 2 2 3" xfId="29142" xr:uid="{A36132F0-C81C-4024-8AA8-FF1CD6D80E3D}"/>
    <cellStyle name="40% - Accent5 7 4 2 3" xfId="29143" xr:uid="{0E384BEB-C7CF-4A2D-943E-539E3F243C1D}"/>
    <cellStyle name="40% - Accent5 7 4 2 3 2" xfId="29144" xr:uid="{82CF340D-0099-4520-B501-A1B8A2BE3CB7}"/>
    <cellStyle name="40% - Accent5 7 4 2 4" xfId="29145" xr:uid="{2ABF7C44-5DBE-405B-9EB4-8AB759A6E480}"/>
    <cellStyle name="40% - Accent5 7 4 2 5" xfId="29146" xr:uid="{48B59247-DDDE-4AD7-9B87-7A2EED3677FE}"/>
    <cellStyle name="40% - Accent5 7 4 3" xfId="29147" xr:uid="{79BCBE73-62B1-4902-A328-45534E8161BB}"/>
    <cellStyle name="40% - Accent5 7 4 3 2" xfId="29148" xr:uid="{3EC1C83B-BDD4-4352-8FB2-A5565C7D3590}"/>
    <cellStyle name="40% - Accent5 7 4 3 2 2" xfId="29149" xr:uid="{DC6D62C4-CDD4-4977-AC32-8A5E206579F5}"/>
    <cellStyle name="40% - Accent5 7 4 3 3" xfId="29150" xr:uid="{79FD993C-FF7A-4E71-9FEC-41E3A5C05CDF}"/>
    <cellStyle name="40% - Accent5 7 4 4" xfId="29151" xr:uid="{8676551B-78F8-4B38-8A6D-28FE07904FDB}"/>
    <cellStyle name="40% - Accent5 7 4 4 2" xfId="29152" xr:uid="{6BBED2F4-BD70-4376-AB8A-58DBFA7B445E}"/>
    <cellStyle name="40% - Accent5 7 4 5" xfId="29153" xr:uid="{B7B5ED3A-7A96-4FA5-9E37-CB59C3799200}"/>
    <cellStyle name="40% - Accent5 7 4 6" xfId="29154" xr:uid="{1419EA25-1CB8-4A95-A882-59776A6BB32C}"/>
    <cellStyle name="40% - Accent5 7 5" xfId="29155" xr:uid="{42CB40D9-F7B9-4E83-AE86-D919A960BC1C}"/>
    <cellStyle name="40% - Accent5 7 5 2" xfId="29156" xr:uid="{BFD75A5B-53CC-4A00-8CA4-050DA0F862B0}"/>
    <cellStyle name="40% - Accent5 7 5 2 2" xfId="29157" xr:uid="{7F0A63A2-FE5F-4E7A-A45A-981D86518A51}"/>
    <cellStyle name="40% - Accent5 7 5 2 2 2" xfId="29158" xr:uid="{7B05F3E4-D7B9-4D40-ACF0-6DA6BC8D83CA}"/>
    <cellStyle name="40% - Accent5 7 5 2 2 2 2" xfId="29159" xr:uid="{6201344B-E476-4A1D-A64F-625A688D2EA6}"/>
    <cellStyle name="40% - Accent5 7 5 2 2 3" xfId="29160" xr:uid="{AACA602E-5FD1-445F-85B0-C7D1F24A89E3}"/>
    <cellStyle name="40% - Accent5 7 5 2 3" xfId="29161" xr:uid="{2D29FE6A-718D-4FAD-ABB3-6BA3781F0535}"/>
    <cellStyle name="40% - Accent5 7 5 2 3 2" xfId="29162" xr:uid="{3C775BA6-1240-4B8F-AD27-CADB6BD26919}"/>
    <cellStyle name="40% - Accent5 7 5 2 4" xfId="29163" xr:uid="{953C097A-20D1-47F7-8692-D8808B6B0ADB}"/>
    <cellStyle name="40% - Accent5 7 5 3" xfId="29164" xr:uid="{D3D67D34-CC92-46A2-AFE3-1EAF6C032320}"/>
    <cellStyle name="40% - Accent5 7 5 3 2" xfId="29165" xr:uid="{C169982D-9A0C-4E93-99DA-7A7A7E3FEC32}"/>
    <cellStyle name="40% - Accent5 7 5 3 2 2" xfId="29166" xr:uid="{203BC340-496E-4645-B8C4-E3335E4548F6}"/>
    <cellStyle name="40% - Accent5 7 5 3 3" xfId="29167" xr:uid="{C4DE2959-F5F4-4D46-8FB5-21DA4FC7E5C7}"/>
    <cellStyle name="40% - Accent5 7 5 4" xfId="29168" xr:uid="{AA000601-4DCC-4C60-838F-65109BF8BA88}"/>
    <cellStyle name="40% - Accent5 7 5 4 2" xfId="29169" xr:uid="{82C05961-B696-4FA6-A28A-E7864DE73F66}"/>
    <cellStyle name="40% - Accent5 7 5 5" xfId="29170" xr:uid="{254BE53C-A89A-4CFA-95BC-5BA616633B19}"/>
    <cellStyle name="40% - Accent5 7 5 6" xfId="29171" xr:uid="{7AC21741-3EE8-4009-A1C2-C841E1636170}"/>
    <cellStyle name="40% - Accent5 7 6" xfId="29172" xr:uid="{9B77E017-5AD2-45E1-9BFE-E97F08A438C6}"/>
    <cellStyle name="40% - Accent5 7 6 2" xfId="29173" xr:uid="{F39DAEC2-EC9C-487C-A772-99FD670716A5}"/>
    <cellStyle name="40% - Accent5 7 6 2 2" xfId="29174" xr:uid="{31716080-9E95-4737-B581-7406934BC58F}"/>
    <cellStyle name="40% - Accent5 7 6 2 2 2" xfId="29175" xr:uid="{23C3ECE5-D647-42C1-8C1C-4FA33CEBD779}"/>
    <cellStyle name="40% - Accent5 7 6 2 2 2 2" xfId="29176" xr:uid="{734FD029-D89C-4FF8-8936-EC1F56C1632C}"/>
    <cellStyle name="40% - Accent5 7 6 2 2 3" xfId="29177" xr:uid="{59F3D027-BE00-4C0A-B7B7-F3E698537C6C}"/>
    <cellStyle name="40% - Accent5 7 6 2 3" xfId="29178" xr:uid="{AB4C8AB6-4138-4442-9F9B-CCD492276ABC}"/>
    <cellStyle name="40% - Accent5 7 6 2 3 2" xfId="29179" xr:uid="{9E8BD037-88D0-44CE-A0F3-AEB18ABC4BB2}"/>
    <cellStyle name="40% - Accent5 7 6 2 4" xfId="29180" xr:uid="{716A1CA1-20C8-43C5-8434-DA5D1F281D47}"/>
    <cellStyle name="40% - Accent5 7 6 3" xfId="29181" xr:uid="{94A9E434-7790-4729-A01A-DD0042B392F9}"/>
    <cellStyle name="40% - Accent5 7 6 3 2" xfId="29182" xr:uid="{772B7BF0-08C7-4079-86E1-05C9C440EDE1}"/>
    <cellStyle name="40% - Accent5 7 6 3 2 2" xfId="29183" xr:uid="{A7365041-DCCE-4F38-BA17-61571115356A}"/>
    <cellStyle name="40% - Accent5 7 6 3 3" xfId="29184" xr:uid="{C3F567A4-0777-4193-BA15-622C84011CAB}"/>
    <cellStyle name="40% - Accent5 7 6 4" xfId="29185" xr:uid="{FABF5407-FB3D-4053-B0E6-7210906FF481}"/>
    <cellStyle name="40% - Accent5 7 6 4 2" xfId="29186" xr:uid="{F0095681-A286-4A02-99BB-FAA5A9A669A7}"/>
    <cellStyle name="40% - Accent5 7 6 5" xfId="29187" xr:uid="{D2D5DDFA-BC3C-4E47-A39C-DFC989084C2B}"/>
    <cellStyle name="40% - Accent5 7 7" xfId="29188" xr:uid="{4AA89B09-877A-49CB-A373-A1934AC389A1}"/>
    <cellStyle name="40% - Accent5 7 7 2" xfId="29189" xr:uid="{876C7732-3B6E-42C6-9F5B-1AFB3D6A21F2}"/>
    <cellStyle name="40% - Accent5 7 7 2 2" xfId="29190" xr:uid="{2CFFE801-BE0E-42FC-A0FE-1B0A5ACFCD26}"/>
    <cellStyle name="40% - Accent5 7 7 2 2 2" xfId="29191" xr:uid="{8AFF762F-8E85-4BFD-A0B3-228D3D0F6C6A}"/>
    <cellStyle name="40% - Accent5 7 7 2 3" xfId="29192" xr:uid="{74516245-9999-445E-976F-77477A36EB9A}"/>
    <cellStyle name="40% - Accent5 7 7 3" xfId="29193" xr:uid="{DFF3A346-5028-46CC-AC76-3C337AE5EFCD}"/>
    <cellStyle name="40% - Accent5 7 7 3 2" xfId="29194" xr:uid="{3F660EE0-E94D-476F-93AA-33A9976364C4}"/>
    <cellStyle name="40% - Accent5 7 7 4" xfId="29195" xr:uid="{3C3EEB81-FF66-45D4-82BD-D1D7FA7A6F5B}"/>
    <cellStyle name="40% - Accent5 7 8" xfId="29196" xr:uid="{9C868BF9-139A-4301-A09C-BAF8AEA4DFA1}"/>
    <cellStyle name="40% - Accent5 7 8 2" xfId="29197" xr:uid="{0F42D1F0-D728-4A03-9419-88331AD71629}"/>
    <cellStyle name="40% - Accent5 7 8 2 2" xfId="29198" xr:uid="{9C94EF8C-D5A7-4687-A759-9BEF62417851}"/>
    <cellStyle name="40% - Accent5 7 8 3" xfId="29199" xr:uid="{A8453BB8-E3B6-4B0B-8393-BC10D989DA31}"/>
    <cellStyle name="40% - Accent5 7 9" xfId="29200" xr:uid="{9B8E9E6A-26C6-4F81-B719-EE6E102BEB02}"/>
    <cellStyle name="40% - Accent5 7 9 2" xfId="29201" xr:uid="{E48430D7-CDED-4ACB-9F89-103373E829FF}"/>
    <cellStyle name="40% - Accent5 8" xfId="29202" xr:uid="{7F00DC5F-4B18-434E-B372-EBE4617EB272}"/>
    <cellStyle name="40% - Accent5 8 10" xfId="29203" xr:uid="{B2AB2D55-227D-4286-A285-08B65CAC7336}"/>
    <cellStyle name="40% - Accent5 8 11" xfId="29204" xr:uid="{D1884AE5-0317-4353-BEEA-BC3CF5D185A8}"/>
    <cellStyle name="40% - Accent5 8 2" xfId="29205" xr:uid="{2D30BF0D-4CF6-4094-BCB5-3B5DE259FD03}"/>
    <cellStyle name="40% - Accent5 8 2 10" xfId="29206" xr:uid="{1198CBF7-E254-4856-8882-03ED432EDB77}"/>
    <cellStyle name="40% - Accent5 8 2 2" xfId="29207" xr:uid="{F4EC9E36-C7F0-4190-BD79-A57D69A4240E}"/>
    <cellStyle name="40% - Accent5 8 2 2 2" xfId="29208" xr:uid="{34D1F118-FD81-4C6F-BFCD-43AB5940512E}"/>
    <cellStyle name="40% - Accent5 8 2 2 2 2" xfId="29209" xr:uid="{7C34BE4A-68DE-4B58-9B4B-D015B87BD526}"/>
    <cellStyle name="40% - Accent5 8 2 2 2 2 2" xfId="29210" xr:uid="{BD710B9D-1858-4DE9-87A3-FDBBDE2C997C}"/>
    <cellStyle name="40% - Accent5 8 2 2 2 2 2 2" xfId="29211" xr:uid="{F4482599-80AD-47B1-9EF2-4A66F43643A6}"/>
    <cellStyle name="40% - Accent5 8 2 2 2 2 3" xfId="29212" xr:uid="{2480BEC2-DB15-48EE-A6B8-2D38770E8193}"/>
    <cellStyle name="40% - Accent5 8 2 2 2 3" xfId="29213" xr:uid="{9B05ED2C-E099-4F3E-AB8B-EB9A9FCE96C6}"/>
    <cellStyle name="40% - Accent5 8 2 2 2 3 2" xfId="29214" xr:uid="{CAA364A7-0AC3-49CA-8B8C-B13AE402BBF1}"/>
    <cellStyle name="40% - Accent5 8 2 2 2 4" xfId="29215" xr:uid="{550491CC-5EFE-4990-A48D-25E0753A9C23}"/>
    <cellStyle name="40% - Accent5 8 2 2 2 5" xfId="29216" xr:uid="{0205A1B3-B578-449D-9AEC-A611FBC10CE5}"/>
    <cellStyle name="40% - Accent5 8 2 2 3" xfId="29217" xr:uid="{2604734B-F437-48A6-B860-5546F52A7934}"/>
    <cellStyle name="40% - Accent5 8 2 2 3 2" xfId="29218" xr:uid="{E29EFA4E-3389-49C3-A7F2-F8194E716099}"/>
    <cellStyle name="40% - Accent5 8 2 2 3 2 2" xfId="29219" xr:uid="{106D2095-7237-4F14-8D7F-9F1212F0468E}"/>
    <cellStyle name="40% - Accent5 8 2 2 3 3" xfId="29220" xr:uid="{F750BE8B-BFE1-48CC-8861-FAD6430E104C}"/>
    <cellStyle name="40% - Accent5 8 2 2 4" xfId="29221" xr:uid="{221BBC45-CA27-420A-B366-3678AF1F5383}"/>
    <cellStyle name="40% - Accent5 8 2 2 4 2" xfId="29222" xr:uid="{A5CA71F7-A9D0-4D49-B497-4140CF8ED63C}"/>
    <cellStyle name="40% - Accent5 8 2 2 5" xfId="29223" xr:uid="{21F45D7B-ECBC-45F3-8288-E09FE621003F}"/>
    <cellStyle name="40% - Accent5 8 2 2 6" xfId="29224" xr:uid="{8581E566-4908-4829-9E66-59AD938EB091}"/>
    <cellStyle name="40% - Accent5 8 2 3" xfId="29225" xr:uid="{12EE3845-C4E2-48CB-A8F7-5D842EDBF3F5}"/>
    <cellStyle name="40% - Accent5 8 2 3 2" xfId="29226" xr:uid="{3472B7DA-C92D-4ED3-9D35-70603106ABDF}"/>
    <cellStyle name="40% - Accent5 8 2 3 2 2" xfId="29227" xr:uid="{2714E8D6-B843-44ED-BD99-78399879CE9C}"/>
    <cellStyle name="40% - Accent5 8 2 3 2 2 2" xfId="29228" xr:uid="{B515DF5D-9204-4B8D-A64C-8578DA9B6A14}"/>
    <cellStyle name="40% - Accent5 8 2 3 2 2 2 2" xfId="29229" xr:uid="{D5FC5ACD-B81D-4156-BE7C-2D5CBB2FD13F}"/>
    <cellStyle name="40% - Accent5 8 2 3 2 2 3" xfId="29230" xr:uid="{77110B3C-D31B-46B4-82E2-7B24C05DCEC6}"/>
    <cellStyle name="40% - Accent5 8 2 3 2 3" xfId="29231" xr:uid="{A8684448-5A27-439E-A4B2-A97A1C04FB31}"/>
    <cellStyle name="40% - Accent5 8 2 3 2 3 2" xfId="29232" xr:uid="{CCC2757D-2C52-4063-B9D4-0D606B211BF1}"/>
    <cellStyle name="40% - Accent5 8 2 3 2 4" xfId="29233" xr:uid="{10C6392B-72FA-435F-B464-88361A4ACB9C}"/>
    <cellStyle name="40% - Accent5 8 2 3 2 5" xfId="29234" xr:uid="{8948F4E9-16CF-4FA3-BAF4-773B0155DDD5}"/>
    <cellStyle name="40% - Accent5 8 2 3 3" xfId="29235" xr:uid="{EFD48EE6-446F-408A-A68B-E052C7C6ED4F}"/>
    <cellStyle name="40% - Accent5 8 2 3 3 2" xfId="29236" xr:uid="{C6F757BF-2CB0-4009-AE92-4F02C83CDB8C}"/>
    <cellStyle name="40% - Accent5 8 2 3 3 2 2" xfId="29237" xr:uid="{8D7FA801-8904-4A19-B87B-09211C242CEE}"/>
    <cellStyle name="40% - Accent5 8 2 3 3 3" xfId="29238" xr:uid="{B10E52FF-D5E5-4F71-90CA-50A6023AE69C}"/>
    <cellStyle name="40% - Accent5 8 2 3 4" xfId="29239" xr:uid="{FA807409-26C3-4A0F-A1D6-D9C69FAF52D5}"/>
    <cellStyle name="40% - Accent5 8 2 3 4 2" xfId="29240" xr:uid="{BAEB35F6-10D6-403C-AD56-019866DADA19}"/>
    <cellStyle name="40% - Accent5 8 2 3 5" xfId="29241" xr:uid="{6DBD15C8-A2C6-4A71-92A7-CE768DB532A6}"/>
    <cellStyle name="40% - Accent5 8 2 3 6" xfId="29242" xr:uid="{E4BC2148-1AD8-45DD-8D6F-EFB372ABE638}"/>
    <cellStyle name="40% - Accent5 8 2 4" xfId="29243" xr:uid="{E59A6EAF-6141-4578-85FF-78E5F918A9C5}"/>
    <cellStyle name="40% - Accent5 8 2 4 2" xfId="29244" xr:uid="{A5606206-D203-4FE6-B392-FD307CA4B12C}"/>
    <cellStyle name="40% - Accent5 8 2 4 2 2" xfId="29245" xr:uid="{5CAE25E8-4B4D-4890-AB83-ABDBD7F045BB}"/>
    <cellStyle name="40% - Accent5 8 2 4 2 2 2" xfId="29246" xr:uid="{F83886C3-919F-423C-89EA-82E7ACC52E94}"/>
    <cellStyle name="40% - Accent5 8 2 4 2 2 2 2" xfId="29247" xr:uid="{24D5A4BE-6BEB-42A5-8CA0-D80B71DADDD7}"/>
    <cellStyle name="40% - Accent5 8 2 4 2 2 3" xfId="29248" xr:uid="{9B0952E2-717F-4261-96E3-03AB87CB18EC}"/>
    <cellStyle name="40% - Accent5 8 2 4 2 3" xfId="29249" xr:uid="{0D55628C-1CDB-4DB7-BE1A-F0CAA25B3C58}"/>
    <cellStyle name="40% - Accent5 8 2 4 2 3 2" xfId="29250" xr:uid="{7893A091-07A7-4437-96A9-9CB8CD8DAD4D}"/>
    <cellStyle name="40% - Accent5 8 2 4 2 4" xfId="29251" xr:uid="{4EF55223-1F14-40BA-B162-04BF4CC87DFE}"/>
    <cellStyle name="40% - Accent5 8 2 4 3" xfId="29252" xr:uid="{D1CA7812-D3C2-4F26-98B0-4BFC6D3E7543}"/>
    <cellStyle name="40% - Accent5 8 2 4 3 2" xfId="29253" xr:uid="{8033B822-CD01-48EC-B283-8E352470EE9B}"/>
    <cellStyle name="40% - Accent5 8 2 4 3 2 2" xfId="29254" xr:uid="{2AA1192C-080D-4122-876C-415257392F37}"/>
    <cellStyle name="40% - Accent5 8 2 4 3 3" xfId="29255" xr:uid="{AD940970-AF09-4E13-9990-BA78ADE47BB0}"/>
    <cellStyle name="40% - Accent5 8 2 4 4" xfId="29256" xr:uid="{BB3EC721-0A37-4970-9381-92F2E3F626FF}"/>
    <cellStyle name="40% - Accent5 8 2 4 4 2" xfId="29257" xr:uid="{DFCEA381-93B5-48CE-A627-F0E8DF5FF4EB}"/>
    <cellStyle name="40% - Accent5 8 2 4 5" xfId="29258" xr:uid="{2C4576D7-143A-48D9-A78A-4D390D1AD208}"/>
    <cellStyle name="40% - Accent5 8 2 4 6" xfId="29259" xr:uid="{6978A488-6C4A-4FE2-8A2D-1608A0CEB93C}"/>
    <cellStyle name="40% - Accent5 8 2 5" xfId="29260" xr:uid="{AD0CE20A-A09A-4D38-A3D9-22F656DE014A}"/>
    <cellStyle name="40% - Accent5 8 2 5 2" xfId="29261" xr:uid="{4690F881-438A-4529-9404-BB3FB69C8CCC}"/>
    <cellStyle name="40% - Accent5 8 2 5 2 2" xfId="29262" xr:uid="{A676BE84-3791-4D47-98AE-68C5A942693C}"/>
    <cellStyle name="40% - Accent5 8 2 5 2 2 2" xfId="29263" xr:uid="{37B715E0-57C5-47C9-8DC5-DF9D1C8189EE}"/>
    <cellStyle name="40% - Accent5 8 2 5 2 2 2 2" xfId="29264" xr:uid="{F3110B35-7E68-4B68-8305-9AEBA3C5E26D}"/>
    <cellStyle name="40% - Accent5 8 2 5 2 2 3" xfId="29265" xr:uid="{970A6686-A40C-4546-9E4D-E388FB2080B9}"/>
    <cellStyle name="40% - Accent5 8 2 5 2 3" xfId="29266" xr:uid="{216C1210-171A-4910-84BE-B761B8E83FDE}"/>
    <cellStyle name="40% - Accent5 8 2 5 2 3 2" xfId="29267" xr:uid="{F39EDD62-8913-4449-940E-93A00A32591F}"/>
    <cellStyle name="40% - Accent5 8 2 5 2 4" xfId="29268" xr:uid="{6B4E5F61-1B05-43C1-8783-CC38D76AB6FE}"/>
    <cellStyle name="40% - Accent5 8 2 5 3" xfId="29269" xr:uid="{8DA4A952-7D84-4B27-BAA4-5F329F36152B}"/>
    <cellStyle name="40% - Accent5 8 2 5 3 2" xfId="29270" xr:uid="{B18F3C3F-91DB-41D1-9BC7-556F1CE82616}"/>
    <cellStyle name="40% - Accent5 8 2 5 3 2 2" xfId="29271" xr:uid="{A4215D04-DDB1-468C-B377-056FEDDCE43A}"/>
    <cellStyle name="40% - Accent5 8 2 5 3 3" xfId="29272" xr:uid="{75580951-EFE1-4779-B7C9-BCCAA2F7FD19}"/>
    <cellStyle name="40% - Accent5 8 2 5 4" xfId="29273" xr:uid="{C8B3AB93-D5ED-4E23-A5A7-1A2F9A9123BD}"/>
    <cellStyle name="40% - Accent5 8 2 5 4 2" xfId="29274" xr:uid="{56FA8BE5-46FE-4937-A75B-1A82E9E3DE8F}"/>
    <cellStyle name="40% - Accent5 8 2 5 5" xfId="29275" xr:uid="{2BB07A16-1E4C-4AF3-8B25-6B7AE2BA6D50}"/>
    <cellStyle name="40% - Accent5 8 2 6" xfId="29276" xr:uid="{41473A00-375C-4E0E-9BE1-C93EBD47F7D7}"/>
    <cellStyle name="40% - Accent5 8 2 6 2" xfId="29277" xr:uid="{73BD9AB2-5D17-47ED-9308-5FE068111D6C}"/>
    <cellStyle name="40% - Accent5 8 2 6 2 2" xfId="29278" xr:uid="{FE125444-F917-4963-8AC2-F88E1E9F0BBD}"/>
    <cellStyle name="40% - Accent5 8 2 6 2 2 2" xfId="29279" xr:uid="{CEE1E39D-9C66-4871-A4F2-75C06A5DF309}"/>
    <cellStyle name="40% - Accent5 8 2 6 2 3" xfId="29280" xr:uid="{910E50B0-3EC8-4284-A208-0FE89A1AC8C4}"/>
    <cellStyle name="40% - Accent5 8 2 6 3" xfId="29281" xr:uid="{0D5BF5AA-9D0E-4106-8DA7-125598B1825E}"/>
    <cellStyle name="40% - Accent5 8 2 6 3 2" xfId="29282" xr:uid="{D8035639-2AAA-4D02-A91E-A0D6DE553824}"/>
    <cellStyle name="40% - Accent5 8 2 6 4" xfId="29283" xr:uid="{F451B21F-538E-45E2-BA61-E9232485B93B}"/>
    <cellStyle name="40% - Accent5 8 2 7" xfId="29284" xr:uid="{8FCB151A-BE33-46D7-9F42-06AF48AE63D1}"/>
    <cellStyle name="40% - Accent5 8 2 7 2" xfId="29285" xr:uid="{98730D52-58AC-4D0E-9C29-B755FABA6AA1}"/>
    <cellStyle name="40% - Accent5 8 2 7 2 2" xfId="29286" xr:uid="{3219C24F-FF68-4BF3-BC2E-15009FA584DE}"/>
    <cellStyle name="40% - Accent5 8 2 7 3" xfId="29287" xr:uid="{2491C04A-739D-4D68-B0A1-E764FF462E4E}"/>
    <cellStyle name="40% - Accent5 8 2 8" xfId="29288" xr:uid="{4EAE232C-D172-41EC-972B-B98BC57B43DC}"/>
    <cellStyle name="40% - Accent5 8 2 8 2" xfId="29289" xr:uid="{E8C86BAD-0F93-4639-9114-60029405FF93}"/>
    <cellStyle name="40% - Accent5 8 2 9" xfId="29290" xr:uid="{FE4F1F8A-7AB0-4154-B1C3-322304F4ACEA}"/>
    <cellStyle name="40% - Accent5 8 3" xfId="29291" xr:uid="{BFD99BC4-8FAA-45A7-BAA8-F54323524D2B}"/>
    <cellStyle name="40% - Accent5 8 3 2" xfId="29292" xr:uid="{EC9BFB24-66B0-4B09-B504-CB9C34CAEAF3}"/>
    <cellStyle name="40% - Accent5 8 3 2 2" xfId="29293" xr:uid="{BDB93B32-6CD1-47FA-931F-0D669BB0977F}"/>
    <cellStyle name="40% - Accent5 8 3 2 2 2" xfId="29294" xr:uid="{2ED99AF1-D77D-4AA5-9C34-646B23B66D02}"/>
    <cellStyle name="40% - Accent5 8 3 2 2 2 2" xfId="29295" xr:uid="{51FED678-5692-4A7B-9AB0-7FE879CE1973}"/>
    <cellStyle name="40% - Accent5 8 3 2 2 3" xfId="29296" xr:uid="{87F42C04-C238-4885-9D95-B3FAE9289808}"/>
    <cellStyle name="40% - Accent5 8 3 2 3" xfId="29297" xr:uid="{FA2EE397-F687-43A1-A946-9E2BCFD8AD14}"/>
    <cellStyle name="40% - Accent5 8 3 2 3 2" xfId="29298" xr:uid="{00AE0447-1B0A-4CD1-BF01-9F9076442229}"/>
    <cellStyle name="40% - Accent5 8 3 2 4" xfId="29299" xr:uid="{4CC7A0B8-0CCC-4493-A956-F08B939B6580}"/>
    <cellStyle name="40% - Accent5 8 3 2 5" xfId="29300" xr:uid="{C97E247D-1CA9-4070-A0FD-CFA6867DA91D}"/>
    <cellStyle name="40% - Accent5 8 3 3" xfId="29301" xr:uid="{35A144DC-9B85-4337-8551-6344C4B8B5E9}"/>
    <cellStyle name="40% - Accent5 8 3 3 2" xfId="29302" xr:uid="{35FE6D14-7F89-463A-81FF-069251E1ED15}"/>
    <cellStyle name="40% - Accent5 8 3 3 2 2" xfId="29303" xr:uid="{1C5AA823-364A-4A2B-8A15-0034E5E0138C}"/>
    <cellStyle name="40% - Accent5 8 3 3 3" xfId="29304" xr:uid="{0E16F9E2-5007-47BF-A2B8-513181EF9F20}"/>
    <cellStyle name="40% - Accent5 8 3 4" xfId="29305" xr:uid="{D6131F18-A1CC-47FC-9375-CA39A16AD0D2}"/>
    <cellStyle name="40% - Accent5 8 3 4 2" xfId="29306" xr:uid="{6E774D9E-1E3C-4860-99BC-DC1F17203725}"/>
    <cellStyle name="40% - Accent5 8 3 5" xfId="29307" xr:uid="{DC3826D4-AD51-47DE-A997-32049E44AC70}"/>
    <cellStyle name="40% - Accent5 8 3 6" xfId="29308" xr:uid="{DA820920-E84B-4DDA-842E-45412BF411FB}"/>
    <cellStyle name="40% - Accent5 8 4" xfId="29309" xr:uid="{7CB34607-F5AA-4657-AB58-6C0E8E485BA0}"/>
    <cellStyle name="40% - Accent5 8 4 2" xfId="29310" xr:uid="{60B59363-4B1C-4ECF-8653-873C35FFFE7B}"/>
    <cellStyle name="40% - Accent5 8 4 2 2" xfId="29311" xr:uid="{0E8ADB64-4B4F-4FA6-BD85-0B5E3B741CE0}"/>
    <cellStyle name="40% - Accent5 8 4 2 2 2" xfId="29312" xr:uid="{57AE14FC-B41E-42FE-B9AD-7218698DA2D0}"/>
    <cellStyle name="40% - Accent5 8 4 2 2 2 2" xfId="29313" xr:uid="{641E7196-B095-46FC-B9F0-58297CFB7565}"/>
    <cellStyle name="40% - Accent5 8 4 2 2 3" xfId="29314" xr:uid="{633B36BA-D6B4-4736-86EA-E36E631B5066}"/>
    <cellStyle name="40% - Accent5 8 4 2 3" xfId="29315" xr:uid="{0CB04B97-6F44-407C-A6B3-FC1FCF747422}"/>
    <cellStyle name="40% - Accent5 8 4 2 3 2" xfId="29316" xr:uid="{C639F5EE-51BC-4EE2-99C1-D5AAE4628084}"/>
    <cellStyle name="40% - Accent5 8 4 2 4" xfId="29317" xr:uid="{ADD2772A-2576-43C9-85A6-4673753D6194}"/>
    <cellStyle name="40% - Accent5 8 4 2 5" xfId="29318" xr:uid="{A85E2BBB-CF3D-4634-BA5D-68D514AA2015}"/>
    <cellStyle name="40% - Accent5 8 4 3" xfId="29319" xr:uid="{A90D859B-4F48-474E-BACA-65F9E3EC789A}"/>
    <cellStyle name="40% - Accent5 8 4 3 2" xfId="29320" xr:uid="{D16FC08C-3B73-408D-868B-C8389EFF1005}"/>
    <cellStyle name="40% - Accent5 8 4 3 2 2" xfId="29321" xr:uid="{ACA086CD-61E1-4B2E-872E-D1DD35F249DE}"/>
    <cellStyle name="40% - Accent5 8 4 3 3" xfId="29322" xr:uid="{F644D5F0-B021-437C-B849-F7DF18B023AD}"/>
    <cellStyle name="40% - Accent5 8 4 4" xfId="29323" xr:uid="{DC75726C-189D-4F70-A575-AC752058340F}"/>
    <cellStyle name="40% - Accent5 8 4 4 2" xfId="29324" xr:uid="{91633D88-0C89-4E5F-A1D8-A9AD2C59FA40}"/>
    <cellStyle name="40% - Accent5 8 4 5" xfId="29325" xr:uid="{00579921-6B5E-486E-9878-787EC4EB86B7}"/>
    <cellStyle name="40% - Accent5 8 4 6" xfId="29326" xr:uid="{3AFA949E-BB9F-4148-8277-004D1230CE40}"/>
    <cellStyle name="40% - Accent5 8 5" xfId="29327" xr:uid="{480DDBF4-6D5E-4CBD-A8F1-7EC100FF466D}"/>
    <cellStyle name="40% - Accent5 8 5 2" xfId="29328" xr:uid="{E0C898F7-2F13-495F-B3AE-010CB4E5106D}"/>
    <cellStyle name="40% - Accent5 8 5 2 2" xfId="29329" xr:uid="{00A4A06A-318E-4B35-9D48-2914EAEC93B7}"/>
    <cellStyle name="40% - Accent5 8 5 2 2 2" xfId="29330" xr:uid="{D787C5B8-5041-4AD8-AC1E-A8FDFF101D0D}"/>
    <cellStyle name="40% - Accent5 8 5 2 2 2 2" xfId="29331" xr:uid="{4602909E-5B19-432C-BCC1-29E0EF3C979D}"/>
    <cellStyle name="40% - Accent5 8 5 2 2 3" xfId="29332" xr:uid="{A6C636E0-8C55-4EEB-84A0-8C467112071D}"/>
    <cellStyle name="40% - Accent5 8 5 2 3" xfId="29333" xr:uid="{DE248AE7-C9F2-4159-B315-B0DD30092F6C}"/>
    <cellStyle name="40% - Accent5 8 5 2 3 2" xfId="29334" xr:uid="{C823354D-A165-485C-B767-24E31664E77D}"/>
    <cellStyle name="40% - Accent5 8 5 2 4" xfId="29335" xr:uid="{5F4546EB-2A7B-49A2-9217-DB303ED941F7}"/>
    <cellStyle name="40% - Accent5 8 5 3" xfId="29336" xr:uid="{714ECFCF-EAB8-43E7-A1A9-3B953B1F1B27}"/>
    <cellStyle name="40% - Accent5 8 5 3 2" xfId="29337" xr:uid="{E9E96AB2-19B6-4551-819A-98B131D93A65}"/>
    <cellStyle name="40% - Accent5 8 5 3 2 2" xfId="29338" xr:uid="{43AE431A-7E6A-4D2D-AE8C-5547704D3B0A}"/>
    <cellStyle name="40% - Accent5 8 5 3 3" xfId="29339" xr:uid="{81EC2492-C482-4768-82E8-DF59D730DEF7}"/>
    <cellStyle name="40% - Accent5 8 5 4" xfId="29340" xr:uid="{998EA25F-B317-4F88-B80E-FCB48DCCF4F3}"/>
    <cellStyle name="40% - Accent5 8 5 4 2" xfId="29341" xr:uid="{5D2D0A26-72AF-463F-A3AE-5E96D3417A4F}"/>
    <cellStyle name="40% - Accent5 8 5 5" xfId="29342" xr:uid="{B1626E16-0437-44C0-B623-E1918AB4BB60}"/>
    <cellStyle name="40% - Accent5 8 5 6" xfId="29343" xr:uid="{E6223E24-0ADE-46B9-825A-331491247F0C}"/>
    <cellStyle name="40% - Accent5 8 6" xfId="29344" xr:uid="{9AEF4420-9AEF-4589-B6EE-6B962726FCBC}"/>
    <cellStyle name="40% - Accent5 8 6 2" xfId="29345" xr:uid="{0A6E0417-FE3E-4141-8F7E-63591187DD2F}"/>
    <cellStyle name="40% - Accent5 8 6 2 2" xfId="29346" xr:uid="{7EFB0D6F-5AC0-43D7-BC81-DB6F1B30F160}"/>
    <cellStyle name="40% - Accent5 8 6 2 2 2" xfId="29347" xr:uid="{257D525E-F1EC-43FA-B532-98E1CCD54A73}"/>
    <cellStyle name="40% - Accent5 8 6 2 2 2 2" xfId="29348" xr:uid="{06E53E46-DC62-47BB-993F-5917C6CEF6E8}"/>
    <cellStyle name="40% - Accent5 8 6 2 2 3" xfId="29349" xr:uid="{3EA20A16-4CDE-4C00-96A1-87B47BBAABA4}"/>
    <cellStyle name="40% - Accent5 8 6 2 3" xfId="29350" xr:uid="{78F7606B-E11F-43D5-B9D4-52DC47AAC68C}"/>
    <cellStyle name="40% - Accent5 8 6 2 3 2" xfId="29351" xr:uid="{447830D4-088A-4DA8-BEDA-43403CE909DA}"/>
    <cellStyle name="40% - Accent5 8 6 2 4" xfId="29352" xr:uid="{7E3C9195-E7AD-4F7A-846E-8A2687ACD2CD}"/>
    <cellStyle name="40% - Accent5 8 6 3" xfId="29353" xr:uid="{C658E2E1-3B2E-4A20-96B3-EE10956C80FC}"/>
    <cellStyle name="40% - Accent5 8 6 3 2" xfId="29354" xr:uid="{D2001785-C205-4C96-93EB-4AA7EBDBC419}"/>
    <cellStyle name="40% - Accent5 8 6 3 2 2" xfId="29355" xr:uid="{AEE360AB-7B4A-4F49-814C-516412BC4A68}"/>
    <cellStyle name="40% - Accent5 8 6 3 3" xfId="29356" xr:uid="{35D2DEC4-3F51-4200-8968-393515E30F1C}"/>
    <cellStyle name="40% - Accent5 8 6 4" xfId="29357" xr:uid="{9C1208DE-5FF5-4CF2-AABD-95790F173B89}"/>
    <cellStyle name="40% - Accent5 8 6 4 2" xfId="29358" xr:uid="{21777F97-6DB1-4FBD-803A-3EC642E6FA19}"/>
    <cellStyle name="40% - Accent5 8 6 5" xfId="29359" xr:uid="{E360213B-0049-4061-9D7F-1669AA94969B}"/>
    <cellStyle name="40% - Accent5 8 7" xfId="29360" xr:uid="{07C5307E-7E3A-4884-9DAB-F294AA28406D}"/>
    <cellStyle name="40% - Accent5 8 7 2" xfId="29361" xr:uid="{75D6800E-F59D-4F81-A674-579FCBC7B298}"/>
    <cellStyle name="40% - Accent5 8 7 2 2" xfId="29362" xr:uid="{6EC0CD6C-1CE2-4043-B79C-A301C7BB69DE}"/>
    <cellStyle name="40% - Accent5 8 7 2 2 2" xfId="29363" xr:uid="{FA78CBDC-289E-4445-BF43-89DF560AC956}"/>
    <cellStyle name="40% - Accent5 8 7 2 3" xfId="29364" xr:uid="{C1A647D4-4EBA-4943-AC39-0EE35866AEA2}"/>
    <cellStyle name="40% - Accent5 8 7 3" xfId="29365" xr:uid="{08475DCD-22E2-4D96-AFE3-4CA846313DF0}"/>
    <cellStyle name="40% - Accent5 8 7 3 2" xfId="29366" xr:uid="{85ACB1DA-7DEC-4608-AC95-3046327AC22F}"/>
    <cellStyle name="40% - Accent5 8 7 4" xfId="29367" xr:uid="{F560A610-6000-4E6F-BDD1-12CC0C536F5B}"/>
    <cellStyle name="40% - Accent5 8 8" xfId="29368" xr:uid="{87F453B9-CCE7-4490-A0BC-6312B3B0F5DC}"/>
    <cellStyle name="40% - Accent5 8 8 2" xfId="29369" xr:uid="{D2F2AD1E-576F-455A-BA24-66D9EA64F0C1}"/>
    <cellStyle name="40% - Accent5 8 8 2 2" xfId="29370" xr:uid="{5DB61437-ED3F-4C20-B21F-840985BB868F}"/>
    <cellStyle name="40% - Accent5 8 8 3" xfId="29371" xr:uid="{7872412A-DE66-455B-9507-07E9FAFD3771}"/>
    <cellStyle name="40% - Accent5 8 9" xfId="29372" xr:uid="{0A16E7B6-FA09-4FFF-9C90-763310DC6A9E}"/>
    <cellStyle name="40% - Accent5 8 9 2" xfId="29373" xr:uid="{CF49F70A-57FA-45B5-BDDD-98811564C428}"/>
    <cellStyle name="40% - Accent5 9" xfId="29374" xr:uid="{EFACF6A4-3662-4069-941D-B053027FB0C6}"/>
    <cellStyle name="40% - Accent5 9 10" xfId="29375" xr:uid="{C4F098A7-D913-49CA-B023-7AB9308587BF}"/>
    <cellStyle name="40% - Accent5 9 2" xfId="29376" xr:uid="{FF085B74-ECF5-4211-BBC3-C8C718142E0E}"/>
    <cellStyle name="40% - Accent5 9 2 2" xfId="29377" xr:uid="{168ECD60-128C-4F03-A284-56B8E2940F90}"/>
    <cellStyle name="40% - Accent5 9 2 2 2" xfId="29378" xr:uid="{2DB00ED0-E9D0-483F-B951-4BA3FA22587B}"/>
    <cellStyle name="40% - Accent5 9 2 2 2 2" xfId="29379" xr:uid="{A8A17E10-9EB3-4E77-9C6B-E4DA00B1FDCD}"/>
    <cellStyle name="40% - Accent5 9 2 2 2 2 2" xfId="29380" xr:uid="{736759D1-CB56-4062-BBFA-A3B2222099CA}"/>
    <cellStyle name="40% - Accent5 9 2 2 2 3" xfId="29381" xr:uid="{EC13AFF0-B23E-4681-B985-E8F19366C1E8}"/>
    <cellStyle name="40% - Accent5 9 2 2 3" xfId="29382" xr:uid="{4C0B556D-C921-42EE-A906-147ECCBA7592}"/>
    <cellStyle name="40% - Accent5 9 2 2 3 2" xfId="29383" xr:uid="{8F5FF2C7-AD61-42C6-9D7B-47C65C9CF4A7}"/>
    <cellStyle name="40% - Accent5 9 2 2 4" xfId="29384" xr:uid="{7E455802-2319-4285-98DA-8CE9CFF65B47}"/>
    <cellStyle name="40% - Accent5 9 2 2 5" xfId="29385" xr:uid="{5874967F-9731-4519-95DD-E910BBD07145}"/>
    <cellStyle name="40% - Accent5 9 2 3" xfId="29386" xr:uid="{9D110DEE-6644-455C-871E-01AA43FDBC21}"/>
    <cellStyle name="40% - Accent5 9 2 3 2" xfId="29387" xr:uid="{EE60869C-10B8-4C47-BA01-94F04B4E069D}"/>
    <cellStyle name="40% - Accent5 9 2 3 2 2" xfId="29388" xr:uid="{F90138D4-46EE-43A0-9BAF-1F9EDE9C9069}"/>
    <cellStyle name="40% - Accent5 9 2 3 3" xfId="29389" xr:uid="{35D701BD-1693-4B11-98C4-3400EA6BB243}"/>
    <cellStyle name="40% - Accent5 9 2 4" xfId="29390" xr:uid="{0C05130E-B452-4EAB-AC96-962DD3E39239}"/>
    <cellStyle name="40% - Accent5 9 2 4 2" xfId="29391" xr:uid="{7CCDC0CC-2D50-4F85-AC83-2C2C328CAF04}"/>
    <cellStyle name="40% - Accent5 9 2 5" xfId="29392" xr:uid="{23A90341-0B3D-4B70-925A-AE57F6D7CF0C}"/>
    <cellStyle name="40% - Accent5 9 2 6" xfId="29393" xr:uid="{B3B8DF4E-6F74-42BF-AF56-AC2B977D1A7C}"/>
    <cellStyle name="40% - Accent5 9 3" xfId="29394" xr:uid="{09E7323B-8247-4DEC-BF11-870AA7D140A4}"/>
    <cellStyle name="40% - Accent5 9 3 2" xfId="29395" xr:uid="{EA6464C3-0AF5-4331-8B32-3052FAA0441E}"/>
    <cellStyle name="40% - Accent5 9 3 2 2" xfId="29396" xr:uid="{13790106-D102-476A-9941-B0167B8267C2}"/>
    <cellStyle name="40% - Accent5 9 3 2 2 2" xfId="29397" xr:uid="{F64EAEC8-F31C-4E29-B765-BC6122CA5C9E}"/>
    <cellStyle name="40% - Accent5 9 3 2 2 2 2" xfId="29398" xr:uid="{03768716-6389-4764-9AB6-49BED1CE986D}"/>
    <cellStyle name="40% - Accent5 9 3 2 2 3" xfId="29399" xr:uid="{905DFB34-EF64-4B96-9ECA-321E2D32EDC9}"/>
    <cellStyle name="40% - Accent5 9 3 2 3" xfId="29400" xr:uid="{5D5EBA67-AD28-4F57-AF9D-5E271C7E2AA6}"/>
    <cellStyle name="40% - Accent5 9 3 2 3 2" xfId="29401" xr:uid="{47D57F4D-7FF8-4AAF-A0ED-97618179C429}"/>
    <cellStyle name="40% - Accent5 9 3 2 4" xfId="29402" xr:uid="{3A49C107-1625-4FCA-A3D1-440238F7277F}"/>
    <cellStyle name="40% - Accent5 9 3 2 5" xfId="29403" xr:uid="{28DAA4D0-7358-4D63-B440-B88C22CED691}"/>
    <cellStyle name="40% - Accent5 9 3 3" xfId="29404" xr:uid="{10FCBF94-37CE-49D5-B353-0E05DCBD4E45}"/>
    <cellStyle name="40% - Accent5 9 3 3 2" xfId="29405" xr:uid="{3C51FB99-40C6-451E-B8A3-F8BBA3F332AC}"/>
    <cellStyle name="40% - Accent5 9 3 3 2 2" xfId="29406" xr:uid="{F51AB712-CBE6-45AE-9FE1-BA798234709D}"/>
    <cellStyle name="40% - Accent5 9 3 3 3" xfId="29407" xr:uid="{B6867576-998C-4D2D-8A54-12C3E157B228}"/>
    <cellStyle name="40% - Accent5 9 3 4" xfId="29408" xr:uid="{BEB112F9-D545-4DC9-8B8C-14121065DA90}"/>
    <cellStyle name="40% - Accent5 9 3 4 2" xfId="29409" xr:uid="{0D2E49B6-63E1-4BDA-8B04-C6AF56690509}"/>
    <cellStyle name="40% - Accent5 9 3 5" xfId="29410" xr:uid="{8FEB360C-DD87-4D2B-BCE3-0BF85452A351}"/>
    <cellStyle name="40% - Accent5 9 3 6" xfId="29411" xr:uid="{DF70E8F9-FF1E-4F35-AD77-5AD88BB504F9}"/>
    <cellStyle name="40% - Accent5 9 4" xfId="29412" xr:uid="{E82F2A27-7321-4B6F-AA02-C08B3616DC94}"/>
    <cellStyle name="40% - Accent5 9 4 2" xfId="29413" xr:uid="{27FCFABC-60E4-4FAC-8136-EDB752117B2C}"/>
    <cellStyle name="40% - Accent5 9 4 2 2" xfId="29414" xr:uid="{20066104-2044-4AF5-A6A7-7B884C34CF20}"/>
    <cellStyle name="40% - Accent5 9 4 2 2 2" xfId="29415" xr:uid="{7A24D69B-A7A4-4A70-85E1-94BD79306D3D}"/>
    <cellStyle name="40% - Accent5 9 4 2 2 2 2" xfId="29416" xr:uid="{AEEFF436-2E93-4BD4-BE18-EE35035FDB71}"/>
    <cellStyle name="40% - Accent5 9 4 2 2 3" xfId="29417" xr:uid="{156ABFBE-DF36-4610-B390-CE1F5DB3961B}"/>
    <cellStyle name="40% - Accent5 9 4 2 3" xfId="29418" xr:uid="{B78AC854-49F4-4CB5-9344-7717C7614C7F}"/>
    <cellStyle name="40% - Accent5 9 4 2 3 2" xfId="29419" xr:uid="{64092541-A4D4-41CA-88C0-CBBCE8C1BA0D}"/>
    <cellStyle name="40% - Accent5 9 4 2 4" xfId="29420" xr:uid="{FF9F6740-6ED9-4055-98E4-BE74CEB4815E}"/>
    <cellStyle name="40% - Accent5 9 4 3" xfId="29421" xr:uid="{BDC9FA4A-E151-4A0F-884D-E7DA73BC832E}"/>
    <cellStyle name="40% - Accent5 9 4 3 2" xfId="29422" xr:uid="{0FC4134C-3349-46A5-9201-BB6044D08A4F}"/>
    <cellStyle name="40% - Accent5 9 4 3 2 2" xfId="29423" xr:uid="{9092FC0A-95BD-4D04-9168-7DE46A96E477}"/>
    <cellStyle name="40% - Accent5 9 4 3 3" xfId="29424" xr:uid="{E1889985-4AD8-4350-B6D3-A36388D2939D}"/>
    <cellStyle name="40% - Accent5 9 4 4" xfId="29425" xr:uid="{FACE7C68-E014-4C71-A972-11ACA4986B5C}"/>
    <cellStyle name="40% - Accent5 9 4 4 2" xfId="29426" xr:uid="{C754937C-F5C8-4855-8A99-44E71377CC2D}"/>
    <cellStyle name="40% - Accent5 9 4 5" xfId="29427" xr:uid="{CABBCBA9-3E4E-47B8-AFC1-E9039A555811}"/>
    <cellStyle name="40% - Accent5 9 4 6" xfId="29428" xr:uid="{0EF68AA2-1506-44ED-B5D3-80F487F3883F}"/>
    <cellStyle name="40% - Accent5 9 5" xfId="29429" xr:uid="{23B15A1F-7E12-4014-9867-1D4AB24BCC7A}"/>
    <cellStyle name="40% - Accent5 9 5 2" xfId="29430" xr:uid="{12CA160D-4AFF-483D-A93C-5DC611692547}"/>
    <cellStyle name="40% - Accent5 9 5 2 2" xfId="29431" xr:uid="{884CC240-6DBC-4954-A4E9-2C0FD78540D2}"/>
    <cellStyle name="40% - Accent5 9 5 2 2 2" xfId="29432" xr:uid="{9DFBC622-BDB0-457C-91D8-547205E2BB49}"/>
    <cellStyle name="40% - Accent5 9 5 2 2 2 2" xfId="29433" xr:uid="{5D641D80-71D9-421B-9672-1F0981865B92}"/>
    <cellStyle name="40% - Accent5 9 5 2 2 3" xfId="29434" xr:uid="{6D890889-FC7B-48D1-B735-E5C0E2EAFB43}"/>
    <cellStyle name="40% - Accent5 9 5 2 3" xfId="29435" xr:uid="{88D766AE-8995-40CE-BB8A-A69DFEC4B0FC}"/>
    <cellStyle name="40% - Accent5 9 5 2 3 2" xfId="29436" xr:uid="{C7654B41-9DF2-4ABE-BA00-87F18F466246}"/>
    <cellStyle name="40% - Accent5 9 5 2 4" xfId="29437" xr:uid="{706469A7-2678-4544-958A-4F63C92EFAFF}"/>
    <cellStyle name="40% - Accent5 9 5 3" xfId="29438" xr:uid="{A9A79471-11FD-4641-BE89-7366D0041F2A}"/>
    <cellStyle name="40% - Accent5 9 5 3 2" xfId="29439" xr:uid="{764F9806-7DFD-4790-86A2-F7CA30A770B0}"/>
    <cellStyle name="40% - Accent5 9 5 3 2 2" xfId="29440" xr:uid="{6DDBB952-A44C-4F8D-A6CC-D41E08E0C3E1}"/>
    <cellStyle name="40% - Accent5 9 5 3 3" xfId="29441" xr:uid="{81C7C9B2-5435-4AFB-87D3-9A2DA180310E}"/>
    <cellStyle name="40% - Accent5 9 5 4" xfId="29442" xr:uid="{85BEACE3-BE71-4120-8492-CF8921F890D4}"/>
    <cellStyle name="40% - Accent5 9 5 4 2" xfId="29443" xr:uid="{09D14FE9-693A-4173-BE49-A8EB5B06165E}"/>
    <cellStyle name="40% - Accent5 9 5 5" xfId="29444" xr:uid="{DB50A8F9-3195-4901-AB3F-A5B834419101}"/>
    <cellStyle name="40% - Accent5 9 6" xfId="29445" xr:uid="{7558B191-4529-4300-A882-0A82B987F52D}"/>
    <cellStyle name="40% - Accent5 9 6 2" xfId="29446" xr:uid="{A3B76E03-F0F0-4BC7-B50C-20D110464ED2}"/>
    <cellStyle name="40% - Accent5 9 6 2 2" xfId="29447" xr:uid="{0FE64D9B-8933-49DE-8509-A195C714596C}"/>
    <cellStyle name="40% - Accent5 9 6 2 2 2" xfId="29448" xr:uid="{B55BA264-6747-4CF6-8A58-35B45095C1BF}"/>
    <cellStyle name="40% - Accent5 9 6 2 3" xfId="29449" xr:uid="{3DA16234-D5A3-46C8-86EF-DE30BEB7B845}"/>
    <cellStyle name="40% - Accent5 9 6 3" xfId="29450" xr:uid="{B465EC81-7730-457A-A32F-F0BC7E2DCAFF}"/>
    <cellStyle name="40% - Accent5 9 6 3 2" xfId="29451" xr:uid="{85E6B09D-2629-4EFA-93C1-6CA08F04F55A}"/>
    <cellStyle name="40% - Accent5 9 6 4" xfId="29452" xr:uid="{63BD2096-02BC-4279-851F-41A608BE76FE}"/>
    <cellStyle name="40% - Accent5 9 7" xfId="29453" xr:uid="{044CA490-ED5F-41AA-BC12-ED400CEC16D4}"/>
    <cellStyle name="40% - Accent5 9 7 2" xfId="29454" xr:uid="{15558B19-6D3C-4403-9C29-4ED17514F3B9}"/>
    <cellStyle name="40% - Accent5 9 7 2 2" xfId="29455" xr:uid="{B2944F32-F03C-414E-A5B7-53C5C956205F}"/>
    <cellStyle name="40% - Accent5 9 7 3" xfId="29456" xr:uid="{FA28CD5D-5049-42B9-B57E-C7736CBB9E36}"/>
    <cellStyle name="40% - Accent5 9 8" xfId="29457" xr:uid="{E295441F-BA63-4FC8-80D1-2796F5971C79}"/>
    <cellStyle name="40% - Accent5 9 8 2" xfId="29458" xr:uid="{7C8B13E9-9E50-48C4-B7D4-D0F1721A572D}"/>
    <cellStyle name="40% - Accent5 9 9" xfId="29459" xr:uid="{1981E272-1BE8-4411-989A-595EA454D916}"/>
    <cellStyle name="40% - Accent6" xfId="113" builtinId="51" hidden="1"/>
    <cellStyle name="40% - Accent6 10" xfId="29460" xr:uid="{EEF9A02C-8B50-4F13-AEA3-8235794E9744}"/>
    <cellStyle name="40% - Accent6 10 2" xfId="29461" xr:uid="{0E782382-2BE7-495C-B9EC-D959D552E272}"/>
    <cellStyle name="40% - Accent6 11" xfId="29462" xr:uid="{DD1E3B64-B60A-4921-BE25-CC510D93568F}"/>
    <cellStyle name="40% - Accent6 11 2" xfId="29463" xr:uid="{B05DCDD0-776A-4D95-8C6A-718D59AB06FB}"/>
    <cellStyle name="40% - Accent6 12" xfId="29464" xr:uid="{036F1013-09C2-4652-A616-E2E85F491756}"/>
    <cellStyle name="40% - Accent6 12 2" xfId="29465" xr:uid="{50850C11-9F07-4D74-969C-FEA28C978FC7}"/>
    <cellStyle name="40% - Accent6 13" xfId="29466" xr:uid="{09F99730-F043-41E2-92F4-A96A946DCEF9}"/>
    <cellStyle name="40% - Accent6 2" xfId="29467" xr:uid="{6196AFC0-64A4-482E-AC9A-003DE542FC6B}"/>
    <cellStyle name="40% - Accent6 2 10" xfId="29468" xr:uid="{134CEBA2-332B-4A3D-9189-85C5DC331DE7}"/>
    <cellStyle name="40% - Accent6 2 11" xfId="29469" xr:uid="{BC7002EA-73A1-4206-96B7-6FD1D674A0D4}"/>
    <cellStyle name="40% - Accent6 2 11 2" xfId="29470" xr:uid="{99B7FD1B-F406-4711-9831-85EED3A67D5B}"/>
    <cellStyle name="40% - Accent6 2 11 2 2" xfId="29471" xr:uid="{9C088934-DC1E-4FDE-A208-C836FC39BF54}"/>
    <cellStyle name="40% - Accent6 2 11 2 2 2" xfId="29472" xr:uid="{B45908D6-EC82-457A-9818-D0BE4391C12F}"/>
    <cellStyle name="40% - Accent6 2 11 2 3" xfId="29473" xr:uid="{70B68A82-7539-439E-A896-DCB5DA382BF6}"/>
    <cellStyle name="40% - Accent6 2 11 3" xfId="29474" xr:uid="{6D52B6B1-0849-48B4-AA82-38F8FE0EA459}"/>
    <cellStyle name="40% - Accent6 2 11 3 2" xfId="29475" xr:uid="{18C94E26-1B1A-41B5-A325-00A79C6EF17A}"/>
    <cellStyle name="40% - Accent6 2 11 4" xfId="29476" xr:uid="{73C48387-27C5-490A-A8E4-1BD420EB7C76}"/>
    <cellStyle name="40% - Accent6 2 12" xfId="29477" xr:uid="{0C1D9608-0195-4A8A-8923-16513AF8A14F}"/>
    <cellStyle name="40% - Accent6 2 12 2" xfId="29478" xr:uid="{1F067A88-0FCD-4B9A-8FE3-4B41C364BF7C}"/>
    <cellStyle name="40% - Accent6 2 12 2 2" xfId="29479" xr:uid="{527E1D68-8D5C-418F-B34E-5C0FEBC6A8C3}"/>
    <cellStyle name="40% - Accent6 2 12 3" xfId="29480" xr:uid="{454BE057-C945-43BD-ACCA-B04905025D5D}"/>
    <cellStyle name="40% - Accent6 2 13" xfId="29481" xr:uid="{D833D7AD-C20E-42D2-A6F5-B46211E9B2C6}"/>
    <cellStyle name="40% - Accent6 2 13 2" xfId="29482" xr:uid="{7DD2EA3D-BDC6-47E3-A4A9-B256157A294B}"/>
    <cellStyle name="40% - Accent6 2 14" xfId="29483" xr:uid="{6B745AE6-9D1B-4FB0-A8BE-DBBBAF581846}"/>
    <cellStyle name="40% - Accent6 2 2" xfId="29484" xr:uid="{38B13857-2A40-4C97-A7AB-7909E276D5A3}"/>
    <cellStyle name="40% - Accent6 2 2 2" xfId="29485" xr:uid="{D08C8F5B-1D08-4A31-9798-A64A75066661}"/>
    <cellStyle name="40% - Accent6 2 2 2 2" xfId="29486" xr:uid="{DF401D3D-1412-4D3A-B870-1CA61778FFBC}"/>
    <cellStyle name="40% - Accent6 2 2 2 2 2" xfId="29487" xr:uid="{90786A16-D205-4264-A2D1-9ACCEA90F0C3}"/>
    <cellStyle name="40% - Accent6 2 2 2 2 3" xfId="29488" xr:uid="{E66FD7DB-8831-41AD-A86A-88BA3E807685}"/>
    <cellStyle name="40% - Accent6 2 2 2 2 3 2" xfId="29489" xr:uid="{8FDB3B41-0F2B-47AD-9CB8-ABDDDFCFFCD9}"/>
    <cellStyle name="40% - Accent6 2 2 2 2 3 2 2" xfId="29490" xr:uid="{34B89D58-5FA4-4A07-AC11-C47862061005}"/>
    <cellStyle name="40% - Accent6 2 2 2 2 3 2 2 2" xfId="29491" xr:uid="{C27A6EA6-8EF1-4793-BA2E-EF9E72AE5B5B}"/>
    <cellStyle name="40% - Accent6 2 2 2 2 3 2 3" xfId="29492" xr:uid="{05AF42D2-E8C7-4F9C-A007-ABA200D41BED}"/>
    <cellStyle name="40% - Accent6 2 2 2 2 3 3" xfId="29493" xr:uid="{31FD46F6-09D7-471E-BD7F-AA7C6EF9D984}"/>
    <cellStyle name="40% - Accent6 2 2 2 2 3 3 2" xfId="29494" xr:uid="{80A2BE4E-29FA-4CEA-A601-DC8E3BA58BE8}"/>
    <cellStyle name="40% - Accent6 2 2 2 2 3 4" xfId="29495" xr:uid="{35F7E786-1000-4B12-8819-ECBF99E724FA}"/>
    <cellStyle name="40% - Accent6 2 2 2 2 4" xfId="29496" xr:uid="{E20F041A-D0E3-45D2-96AF-99D710AE9553}"/>
    <cellStyle name="40% - Accent6 2 2 2 2 4 2" xfId="29497" xr:uid="{D3D344E3-0F39-4C93-9717-6E3901B89EE4}"/>
    <cellStyle name="40% - Accent6 2 2 2 2 4 2 2" xfId="29498" xr:uid="{C6C22866-5EB3-4688-B2F9-0C640E616EFE}"/>
    <cellStyle name="40% - Accent6 2 2 2 2 4 3" xfId="29499" xr:uid="{ECBB46B5-A83B-41DB-BF97-DDA2DC8569C7}"/>
    <cellStyle name="40% - Accent6 2 2 2 2 5" xfId="29500" xr:uid="{48D28B9A-EAB3-4A63-98B0-2D8D2119ABB8}"/>
    <cellStyle name="40% - Accent6 2 2 2 2 5 2" xfId="29501" xr:uid="{30576FC2-A8C3-43D4-8B62-7159F1D4EF96}"/>
    <cellStyle name="40% - Accent6 2 2 2 2 6" xfId="29502" xr:uid="{586BD7C9-2872-4048-AEE1-F478BE677EF0}"/>
    <cellStyle name="40% - Accent6 2 2 2 3" xfId="29503" xr:uid="{397A7B2B-3E65-480E-8314-317A77EE6DD0}"/>
    <cellStyle name="40% - Accent6 2 2 2 3 2" xfId="29504" xr:uid="{08086E18-61FE-42B2-91D9-2D35E3F5F683}"/>
    <cellStyle name="40% - Accent6 2 2 2 3 2 2" xfId="29505" xr:uid="{0FA82A41-5409-4EF9-B4E6-E08342E1D073}"/>
    <cellStyle name="40% - Accent6 2 2 2 3 2 2 2" xfId="29506" xr:uid="{937304DC-877C-4FB4-B520-DEF80BEE7D54}"/>
    <cellStyle name="40% - Accent6 2 2 2 3 2 2 2 2" xfId="29507" xr:uid="{FD1F72BF-C33B-4193-AC70-371BBA3AD146}"/>
    <cellStyle name="40% - Accent6 2 2 2 3 2 2 3" xfId="29508" xr:uid="{E16DDF75-6EDE-4B2A-A179-90C0CC83170C}"/>
    <cellStyle name="40% - Accent6 2 2 2 3 2 3" xfId="29509" xr:uid="{4210EF8D-B080-4081-946E-3EDA9546414C}"/>
    <cellStyle name="40% - Accent6 2 2 2 3 2 3 2" xfId="29510" xr:uid="{0AADD8AB-DC61-41BF-A8A9-F4092FE39782}"/>
    <cellStyle name="40% - Accent6 2 2 2 3 2 4" xfId="29511" xr:uid="{43A834A9-6910-4689-B575-A9F06D5D0F9F}"/>
    <cellStyle name="40% - Accent6 2 2 2 3 3" xfId="29512" xr:uid="{44975176-2D6C-463A-854E-5F9F967D7DDC}"/>
    <cellStyle name="40% - Accent6 2 2 2 3 3 2" xfId="29513" xr:uid="{6EF6F9EF-A087-4EFC-9745-9D28BF9026C1}"/>
    <cellStyle name="40% - Accent6 2 2 2 3 3 2 2" xfId="29514" xr:uid="{CA784FB2-4424-48CF-9430-3A02A4C11049}"/>
    <cellStyle name="40% - Accent6 2 2 2 3 3 3" xfId="29515" xr:uid="{17A49D62-7FA2-4542-AC61-FEC9E182ADCC}"/>
    <cellStyle name="40% - Accent6 2 2 2 3 4" xfId="29516" xr:uid="{84D25D65-80F9-4AD7-ACC7-C9ED3FAA8834}"/>
    <cellStyle name="40% - Accent6 2 2 2 3 4 2" xfId="29517" xr:uid="{7AC70611-D0F5-4A2E-91F0-BA59AD97FD4E}"/>
    <cellStyle name="40% - Accent6 2 2 2 3 5" xfId="29518" xr:uid="{094044DC-6CA9-47C6-8CF0-D01C2D6CC52C}"/>
    <cellStyle name="40% - Accent6 2 2 2 4" xfId="29519" xr:uid="{30DA8EA9-53BE-4973-82F2-A46BF6F8A695}"/>
    <cellStyle name="40% - Accent6 2 2 2 4 2" xfId="29520" xr:uid="{9799F7E5-C074-4AF4-A765-EB0F4DC4C805}"/>
    <cellStyle name="40% - Accent6 2 2 2 4 2 2" xfId="29521" xr:uid="{BD3B5C83-07BA-4ABE-8FD2-F8BBB57431E0}"/>
    <cellStyle name="40% - Accent6 2 2 2 4 2 2 2" xfId="29522" xr:uid="{9B8793D7-CBE0-4B57-AE00-8102ADACA725}"/>
    <cellStyle name="40% - Accent6 2 2 2 4 2 2 2 2" xfId="29523" xr:uid="{9ED6BB97-56A3-4CD8-8B75-1404B439BB5B}"/>
    <cellStyle name="40% - Accent6 2 2 2 4 2 2 3" xfId="29524" xr:uid="{5D193E9A-7CE4-4C65-9E89-9D73EFDE7297}"/>
    <cellStyle name="40% - Accent6 2 2 2 4 2 3" xfId="29525" xr:uid="{9F86003D-0EAC-46CF-A203-8D8FC9DE44C1}"/>
    <cellStyle name="40% - Accent6 2 2 2 4 2 3 2" xfId="29526" xr:uid="{BBA3CD85-6F85-47E9-A142-7E6C7B0B8BAC}"/>
    <cellStyle name="40% - Accent6 2 2 2 4 2 4" xfId="29527" xr:uid="{67510A24-1B65-4166-A5E5-0433B7283C4B}"/>
    <cellStyle name="40% - Accent6 2 2 2 4 3" xfId="29528" xr:uid="{6C69A4A8-12FA-4764-B73D-FFB8509E43C9}"/>
    <cellStyle name="40% - Accent6 2 2 2 4 3 2" xfId="29529" xr:uid="{EAD3FE37-FD92-486B-9AA6-E7865708630F}"/>
    <cellStyle name="40% - Accent6 2 2 2 4 3 2 2" xfId="29530" xr:uid="{025BE0B4-1384-475D-A041-553AA155B917}"/>
    <cellStyle name="40% - Accent6 2 2 2 4 3 3" xfId="29531" xr:uid="{FB517B00-7065-467A-B7F6-873E1CC91AD2}"/>
    <cellStyle name="40% - Accent6 2 2 2 4 4" xfId="29532" xr:uid="{50F8BAEE-4A60-421B-B0A5-F2B781CD0D37}"/>
    <cellStyle name="40% - Accent6 2 2 2 4 4 2" xfId="29533" xr:uid="{251F6B0C-A391-4BAC-BCA0-E7B7B132FFD4}"/>
    <cellStyle name="40% - Accent6 2 2 2 4 5" xfId="29534" xr:uid="{339A3BCC-DD7A-4A98-B4CC-A893E8CADAC6}"/>
    <cellStyle name="40% - Accent6 2 2 2_Sheet1" xfId="29535" xr:uid="{5173228E-53BD-4895-8F7E-C855CAB369A5}"/>
    <cellStyle name="40% - Accent6 2 2 3" xfId="29536" xr:uid="{C9E9FB5B-09C6-4D08-A915-2883008C02A1}"/>
    <cellStyle name="40% - Accent6 2 2 3 2" xfId="29537" xr:uid="{806F0DE7-4A15-4A55-B29E-71B183B33822}"/>
    <cellStyle name="40% - Accent6 2 2 3 2 2" xfId="29538" xr:uid="{20E789D5-DFB9-4B85-AAAF-E1B83CE258B3}"/>
    <cellStyle name="40% - Accent6 2 2 3 2 2 2" xfId="29539" xr:uid="{D56E6513-4173-4FCD-A84C-04125F5803F8}"/>
    <cellStyle name="40% - Accent6 2 2 3 2 2 2 2" xfId="29540" xr:uid="{7585398C-83FC-4B41-9B16-05C2996A62A7}"/>
    <cellStyle name="40% - Accent6 2 2 3 2 2 3" xfId="29541" xr:uid="{1F8793A3-C07D-43EE-94B5-85ED6440C73A}"/>
    <cellStyle name="40% - Accent6 2 2 3 2 3" xfId="29542" xr:uid="{FB46911C-44CD-4F82-9F96-02CF6D880A23}"/>
    <cellStyle name="40% - Accent6 2 2 3 2 3 2" xfId="29543" xr:uid="{8AA925BC-D4D6-4632-B439-46C0C38194AA}"/>
    <cellStyle name="40% - Accent6 2 2 3 2 4" xfId="29544" xr:uid="{833C8C8F-C262-4D86-8797-2389346CBF3B}"/>
    <cellStyle name="40% - Accent6 2 2 3 3" xfId="29545" xr:uid="{4B28F5CB-09A5-4CE1-BD30-7447A0049008}"/>
    <cellStyle name="40% - Accent6 2 2 3 3 2" xfId="29546" xr:uid="{6BEBC8D0-7E17-4AB9-8F63-256FF1ABB819}"/>
    <cellStyle name="40% - Accent6 2 2 3 3 2 2" xfId="29547" xr:uid="{56165E38-54C3-4A2C-90BE-031850E7640E}"/>
    <cellStyle name="40% - Accent6 2 2 3 3 3" xfId="29548" xr:uid="{12C08C56-A843-4164-92D9-08A4D42C37CB}"/>
    <cellStyle name="40% - Accent6 2 2 3 4" xfId="29549" xr:uid="{4FF6B2C9-4873-4697-8BC1-456EA30A4CBE}"/>
    <cellStyle name="40% - Accent6 2 2 3 4 2" xfId="29550" xr:uid="{643FD8D4-8AD2-47AC-A044-0FDEF0818929}"/>
    <cellStyle name="40% - Accent6 2 2 3 5" xfId="29551" xr:uid="{76CAF513-DC30-42E4-B991-59E20114EA3B}"/>
    <cellStyle name="40% - Accent6 2 2 4" xfId="29552" xr:uid="{B805BA9F-BA0A-465E-87DA-04FE299C83AF}"/>
    <cellStyle name="40% - Accent6 2 2 4 2" xfId="29553" xr:uid="{4EF6E8D6-6A30-47E9-A6BB-21906D294F4E}"/>
    <cellStyle name="40% - Accent6 2 2 4 2 2" xfId="29554" xr:uid="{F0F14079-8348-4364-9962-B45891150569}"/>
    <cellStyle name="40% - Accent6 2 2 4 2 2 2" xfId="29555" xr:uid="{1DE151F1-8DE5-4199-A6F1-5A7D3D88CE40}"/>
    <cellStyle name="40% - Accent6 2 2 4 2 3" xfId="29556" xr:uid="{B3FBDAD6-1659-486E-A855-8D8A47A1FC53}"/>
    <cellStyle name="40% - Accent6 2 2 4 3" xfId="29557" xr:uid="{31F5DA86-86EF-4521-84FF-29126F067F07}"/>
    <cellStyle name="40% - Accent6 2 2 4 3 2" xfId="29558" xr:uid="{F793C1CE-0782-4054-8AEE-EED22D8C12A9}"/>
    <cellStyle name="40% - Accent6 2 2 4 4" xfId="29559" xr:uid="{24EC9ACD-4BD5-4C0E-8CDD-A0503883145D}"/>
    <cellStyle name="40% - Accent6 2 2 5" xfId="29560" xr:uid="{1AEA02E4-3212-4395-9447-C4F520280EE5}"/>
    <cellStyle name="40% - Accent6 2 2 5 2" xfId="29561" xr:uid="{68DC2FEF-7E5A-4EEF-B978-227EF710268E}"/>
    <cellStyle name="40% - Accent6 2 2 5 2 2" xfId="29562" xr:uid="{5A1DC4E9-3FAE-4B0D-9B78-08EA361BD1BE}"/>
    <cellStyle name="40% - Accent6 2 2 5 3" xfId="29563" xr:uid="{8EC098F2-9DA0-4907-BF44-F6D22807BC68}"/>
    <cellStyle name="40% - Accent6 2 2 6" xfId="29564" xr:uid="{37FBB3AB-A4E8-4767-8FB8-E48C38F7AFFF}"/>
    <cellStyle name="40% - Accent6 2 2 6 2" xfId="29565" xr:uid="{22A3B22C-8095-45CF-AD51-06846D45ACE1}"/>
    <cellStyle name="40% - Accent6 2 2 7" xfId="29566" xr:uid="{E247FB1C-D865-4C0B-959C-CB8D8A107758}"/>
    <cellStyle name="40% - Accent6 2 2_Asset Register (new)" xfId="29567" xr:uid="{176A6D54-9082-4290-9C72-9AF40442B626}"/>
    <cellStyle name="40% - Accent6 2 3" xfId="29568" xr:uid="{8BD1E425-9AFF-4849-8EEF-40CE48ED3AE7}"/>
    <cellStyle name="40% - Accent6 2 3 2" xfId="29569" xr:uid="{F1C366F6-4526-4778-B789-02AFB39CB03D}"/>
    <cellStyle name="40% - Accent6 2 3 2 2" xfId="29570" xr:uid="{E73EFCE3-383E-4865-AD33-858B7421750E}"/>
    <cellStyle name="40% - Accent6 2 3 2 2 2" xfId="29571" xr:uid="{362B28E7-3E30-4A6F-B659-30BDA6ADAE83}"/>
    <cellStyle name="40% - Accent6 2 3 2 2 2 2" xfId="29572" xr:uid="{BB27F919-5ABC-4617-9B38-A77D45274D88}"/>
    <cellStyle name="40% - Accent6 2 3 2 2 3" xfId="29573" xr:uid="{C781A663-4126-4070-8CE5-6588FC4B7958}"/>
    <cellStyle name="40% - Accent6 2 3 2 3" xfId="29574" xr:uid="{2E081EED-73AB-48FE-8C94-DD1C189AC1BA}"/>
    <cellStyle name="40% - Accent6 2 3 2 3 2" xfId="29575" xr:uid="{4D8D9A42-2710-493F-A1D8-36312A83583F}"/>
    <cellStyle name="40% - Accent6 2 3 2 3 2 2" xfId="29576" xr:uid="{327B746C-F6E3-4B53-80B1-B0B9767D2D39}"/>
    <cellStyle name="40% - Accent6 2 3 2 3 2 2 2" xfId="29577" xr:uid="{DF175000-F966-493C-82F3-56342F7834BD}"/>
    <cellStyle name="40% - Accent6 2 3 2 3 2 3" xfId="29578" xr:uid="{B4D410A7-02C4-4EDF-B72C-3D418AA8C94F}"/>
    <cellStyle name="40% - Accent6 2 3 2 3 3" xfId="29579" xr:uid="{7A549D1E-00FB-46A2-898C-106DA8B4ADDA}"/>
    <cellStyle name="40% - Accent6 2 3 2 3 3 2" xfId="29580" xr:uid="{199C7F58-3DC4-4421-816F-2B23B5C31881}"/>
    <cellStyle name="40% - Accent6 2 3 2 3 4" xfId="29581" xr:uid="{66952EB2-94E1-4691-A411-4D13B1239444}"/>
    <cellStyle name="40% - Accent6 2 3 2 4" xfId="29582" xr:uid="{6746E9FD-C938-47F3-9750-8946F2C4B6F8}"/>
    <cellStyle name="40% - Accent6 2 3 2 4 2" xfId="29583" xr:uid="{38C31812-FFC0-4FC7-8306-C38D6D59DEB6}"/>
    <cellStyle name="40% - Accent6 2 3 2 4 2 2" xfId="29584" xr:uid="{1E604443-309A-49E5-A472-8A902FCF6516}"/>
    <cellStyle name="40% - Accent6 2 3 2 4 3" xfId="29585" xr:uid="{D0C0B434-27EE-4136-B3FD-D232581F8918}"/>
    <cellStyle name="40% - Accent6 2 3 2 5" xfId="29586" xr:uid="{5A8268D0-783C-4E89-BAFC-CD79B5526562}"/>
    <cellStyle name="40% - Accent6 2 3 2 5 2" xfId="29587" xr:uid="{D2CB8FC8-F2EF-4FF6-A70A-05F3CDD5B1FC}"/>
    <cellStyle name="40% - Accent6 2 3 2 6" xfId="29588" xr:uid="{59998F7A-4A56-4B76-B632-CE1C5EDB881F}"/>
    <cellStyle name="40% - Accent6 2 3 2 6 2" xfId="29589" xr:uid="{EC80D5B4-0AAA-4772-B77E-C7E049088816}"/>
    <cellStyle name="40% - Accent6 2 3 2 7" xfId="29590" xr:uid="{D4B98C36-7BD3-458D-B9E5-D697494AE2E1}"/>
    <cellStyle name="40% - Accent6 2 3 2 8" xfId="29591" xr:uid="{1E3DB08A-FF0E-40F8-ADAB-D897EF7F0CF0}"/>
    <cellStyle name="40% - Accent6 2 3 3" xfId="29592" xr:uid="{0084B84D-D2A4-418F-BD5F-410593099617}"/>
    <cellStyle name="40% - Accent6 2 3 3 2" xfId="29593" xr:uid="{437AF9AD-889D-43A9-A45E-5396DF4D0F74}"/>
    <cellStyle name="40% - Accent6 2 3 3 2 2" xfId="29594" xr:uid="{8F75F195-67B6-460E-9752-902A302C5915}"/>
    <cellStyle name="40% - Accent6 2 3 3 2 2 2" xfId="29595" xr:uid="{61CFA8D7-4D13-485C-A5CA-3A679192A3A2}"/>
    <cellStyle name="40% - Accent6 2 3 3 2 2 2 2" xfId="29596" xr:uid="{CD96B2A9-A053-42D9-8ED8-67A0521DB0A4}"/>
    <cellStyle name="40% - Accent6 2 3 3 2 2 3" xfId="29597" xr:uid="{5F098D02-7B84-49D6-8E34-61E42E9E644F}"/>
    <cellStyle name="40% - Accent6 2 3 3 2 3" xfId="29598" xr:uid="{96110383-8603-4856-AFD7-68EDCAB841D9}"/>
    <cellStyle name="40% - Accent6 2 3 3 2 3 2" xfId="29599" xr:uid="{B9359965-2375-4351-A26D-59014B2811A2}"/>
    <cellStyle name="40% - Accent6 2 3 3 2 4" xfId="29600" xr:uid="{6264B72F-FD6B-45FC-85A7-983E75FDF9EA}"/>
    <cellStyle name="40% - Accent6 2 3 3 3" xfId="29601" xr:uid="{335FDB7D-D02F-4B52-A08D-9F2452DBAF1F}"/>
    <cellStyle name="40% - Accent6 2 3 3 3 2" xfId="29602" xr:uid="{ED062105-D179-495B-9509-431A6F343672}"/>
    <cellStyle name="40% - Accent6 2 3 3 3 2 2" xfId="29603" xr:uid="{10342510-77FA-4ED5-B6E5-D64F0C9EF6DF}"/>
    <cellStyle name="40% - Accent6 2 3 3 3 3" xfId="29604" xr:uid="{BED84894-0D29-4880-9378-DFEC1AFF1E91}"/>
    <cellStyle name="40% - Accent6 2 3 3 4" xfId="29605" xr:uid="{921E9347-94DF-47C1-A6EA-9D92B72455D0}"/>
    <cellStyle name="40% - Accent6 2 3 3 4 2" xfId="29606" xr:uid="{AE218904-B109-44EB-80A8-BE8BFAFDECAC}"/>
    <cellStyle name="40% - Accent6 2 3 3 5" xfId="29607" xr:uid="{B681905D-1BC5-4014-A70A-AF7F46B2700D}"/>
    <cellStyle name="40% - Accent6 2 3 3 5 2" xfId="29608" xr:uid="{AA22D138-B939-46E8-BE71-9320AA953D12}"/>
    <cellStyle name="40% - Accent6 2 3 3 6" xfId="29609" xr:uid="{46D9B999-34B4-4C52-AE45-85083506F61D}"/>
    <cellStyle name="40% - Accent6 2 3 3 7" xfId="29610" xr:uid="{E0396214-EECA-42EB-85A6-F3E291FCE05B}"/>
    <cellStyle name="40% - Accent6 2 3 4" xfId="29611" xr:uid="{7930D67E-F31C-447B-89BB-1D62AE262490}"/>
    <cellStyle name="40% - Accent6 2 3 4 2" xfId="29612" xr:uid="{7B215E07-153D-417C-AA91-7ABB495E1E71}"/>
    <cellStyle name="40% - Accent6 2 3 4 2 2" xfId="29613" xr:uid="{89738606-EA67-4B3D-A854-FE1CED4946DA}"/>
    <cellStyle name="40% - Accent6 2 3 4 2 2 2" xfId="29614" xr:uid="{735E4D25-F9FC-4F6C-9C50-701752B4A9F4}"/>
    <cellStyle name="40% - Accent6 2 3 4 2 2 2 2" xfId="29615" xr:uid="{006E274B-F9DA-4900-81C0-2875BABDE8FA}"/>
    <cellStyle name="40% - Accent6 2 3 4 2 2 3" xfId="29616" xr:uid="{1251BE42-D252-4A9A-A7A5-330CBEFEA5E2}"/>
    <cellStyle name="40% - Accent6 2 3 4 2 3" xfId="29617" xr:uid="{04040E63-F5B9-440D-A56F-ABBACFC1816C}"/>
    <cellStyle name="40% - Accent6 2 3 4 2 3 2" xfId="29618" xr:uid="{B313E475-28D7-4F3C-8668-2079E228FF51}"/>
    <cellStyle name="40% - Accent6 2 3 4 2 4" xfId="29619" xr:uid="{9AA8DC51-0482-483C-AFC3-C1BBB4DF8BDE}"/>
    <cellStyle name="40% - Accent6 2 3 4 3" xfId="29620" xr:uid="{72EC9161-3943-48F3-A85B-DA87EC475696}"/>
    <cellStyle name="40% - Accent6 2 3 4 3 2" xfId="29621" xr:uid="{6915D9C0-8DE2-4B3A-A8E6-5673799FA7BF}"/>
    <cellStyle name="40% - Accent6 2 3 4 3 2 2" xfId="29622" xr:uid="{7509E7E5-D7D8-4E47-867A-8BA55307F92A}"/>
    <cellStyle name="40% - Accent6 2 3 4 3 3" xfId="29623" xr:uid="{9E3BD202-1C1E-4D7D-913C-C3C9A305A014}"/>
    <cellStyle name="40% - Accent6 2 3 4 4" xfId="29624" xr:uid="{14DCA8C2-E32A-4968-B467-97D45483B6DF}"/>
    <cellStyle name="40% - Accent6 2 3 4 4 2" xfId="29625" xr:uid="{E1C44B25-0104-4502-A661-3C0BB1074777}"/>
    <cellStyle name="40% - Accent6 2 3 4 5" xfId="29626" xr:uid="{8EF3ED9F-F3B1-4EF0-A8A0-843194B06741}"/>
    <cellStyle name="40% - Accent6 2 3 5" xfId="29627" xr:uid="{04D6B4BC-1E7C-4245-9323-F4354F2CC371}"/>
    <cellStyle name="40% - Accent6 2 3 5 2" xfId="29628" xr:uid="{900EC827-0687-4763-B1D2-8454AA180CA1}"/>
    <cellStyle name="40% - Accent6 2 3 6" xfId="29629" xr:uid="{8BF63FFD-CDBD-4658-BC91-7661F81473EE}"/>
    <cellStyle name="40% - Accent6 2 3_Sheet1" xfId="29630" xr:uid="{C20BE53F-0FBD-4A7D-8DB1-B76918052B1B}"/>
    <cellStyle name="40% - Accent6 2 4" xfId="29631" xr:uid="{DD8AB6EE-D40A-4337-9858-FD57A92C51F6}"/>
    <cellStyle name="40% - Accent6 2 4 2" xfId="29632" xr:uid="{B294A7F6-F92A-4072-8621-1DB2D6FD957B}"/>
    <cellStyle name="40% - Accent6 2 4 2 2" xfId="29633" xr:uid="{2DA28F43-01CF-4F5D-9FD7-2A03DB116ECB}"/>
    <cellStyle name="40% - Accent6 2 4 2 2 2" xfId="29634" xr:uid="{BD9BF2C1-238D-4B3B-B90C-01F05F42A9C3}"/>
    <cellStyle name="40% - Accent6 2 4 2 2 3" xfId="29635" xr:uid="{1F625E9C-5B15-43C8-A9CF-29A2E53617D6}"/>
    <cellStyle name="40% - Accent6 2 4 2 3" xfId="29636" xr:uid="{5338AC1C-AB93-4430-9606-A66574ED7B19}"/>
    <cellStyle name="40% - Accent6 2 4 2 4" xfId="29637" xr:uid="{6EE82166-CDAC-44D0-9764-A641D0578A7E}"/>
    <cellStyle name="40% - Accent6 2 4 3" xfId="29638" xr:uid="{09BA2B8F-34B0-4155-8A58-2F919CF42936}"/>
    <cellStyle name="40% - Accent6 2 4 3 2" xfId="29639" xr:uid="{E5938FF7-BC46-4CC0-BFBC-4A3ABA3D7040}"/>
    <cellStyle name="40% - Accent6 2 4 3 3" xfId="29640" xr:uid="{036CBD8A-10C7-424F-A116-B60EC0D07E8C}"/>
    <cellStyle name="40% - Accent6 2 4 4" xfId="29641" xr:uid="{F80A33D3-DF1F-4245-8FD9-D02B12874153}"/>
    <cellStyle name="40% - Accent6 2 4 4 2" xfId="29642" xr:uid="{ED5FE4CD-50C9-468A-B4F6-0FC1CDABA9AD}"/>
    <cellStyle name="40% - Accent6 2 4 5" xfId="29643" xr:uid="{D80910EE-C987-4098-B85D-B03534713FAF}"/>
    <cellStyle name="40% - Accent6 2 5" xfId="29644" xr:uid="{64682BD8-3F42-4517-AB9F-483B66B03040}"/>
    <cellStyle name="40% - Accent6 2 5 2" xfId="29645" xr:uid="{5ED986D5-32EF-44C8-8CCC-7FFE94B317D5}"/>
    <cellStyle name="40% - Accent6 2 6" xfId="29646" xr:uid="{4DB637DB-7D33-4B6F-AEF6-51CC2B11CF8C}"/>
    <cellStyle name="40% - Accent6 2 7" xfId="29647" xr:uid="{235A689B-3092-4775-81FF-4DDD3F6A5E9A}"/>
    <cellStyle name="40% - Accent6 2 8" xfId="29648" xr:uid="{F7FB6798-84D9-48F3-B3C5-573CC1A17AFB}"/>
    <cellStyle name="40% - Accent6 2 9" xfId="29649" xr:uid="{7F098EA8-EE6A-463C-BDC7-2C6F9DEB29DC}"/>
    <cellStyle name="40% - Accent6 2 9 2" xfId="29650" xr:uid="{1B1CDE2B-28C1-4ED3-A453-4D02FDDBA359}"/>
    <cellStyle name="40% - Accent6 2 9 2 2" xfId="29651" xr:uid="{F50CF3EA-3247-4D3C-8F0C-741AC1CA3A4B}"/>
    <cellStyle name="40% - Accent6 2 9 2 2 2" xfId="29652" xr:uid="{DBCECDF8-1321-41F2-BA11-13C81BA67954}"/>
    <cellStyle name="40% - Accent6 2 9 2 2 2 2" xfId="29653" xr:uid="{27D8ED6C-41F6-4A76-BDA4-CE5EF81D0736}"/>
    <cellStyle name="40% - Accent6 2 9 2 2 3" xfId="29654" xr:uid="{C0B579BD-4232-43A8-9B55-73CD8555A260}"/>
    <cellStyle name="40% - Accent6 2 9 2 3" xfId="29655" xr:uid="{AFC2A25D-80EB-44AA-9AED-861BA25E2ABF}"/>
    <cellStyle name="40% - Accent6 2 9 2 3 2" xfId="29656" xr:uid="{3BF0500C-C4BF-4009-BE18-43D480D25375}"/>
    <cellStyle name="40% - Accent6 2 9 2 4" xfId="29657" xr:uid="{857CA0A0-BAD6-4BD9-880F-6E800AD3EB3A}"/>
    <cellStyle name="40% - Accent6 2 9 3" xfId="29658" xr:uid="{E470B708-D18A-4470-AE3B-16407C23BB14}"/>
    <cellStyle name="40% - Accent6 2 9 3 2" xfId="29659" xr:uid="{99DBD476-BD8C-4102-B20D-ED271E7A5C4E}"/>
    <cellStyle name="40% - Accent6 2 9 3 2 2" xfId="29660" xr:uid="{61B46614-2306-4111-978A-E76337E35956}"/>
    <cellStyle name="40% - Accent6 2 9 3 3" xfId="29661" xr:uid="{23BA8B06-B80B-4FA1-9644-F671D5191DFE}"/>
    <cellStyle name="40% - Accent6 2 9 4" xfId="29662" xr:uid="{06089D34-4069-426B-8B6C-145538ADDF43}"/>
    <cellStyle name="40% - Accent6 2 9 4 2" xfId="29663" xr:uid="{59A1071F-1067-4623-9A44-F98F8748FB07}"/>
    <cellStyle name="40% - Accent6 2 9 5" xfId="29664" xr:uid="{49BF2076-1B04-4B8C-A8DD-E3BDE70CD80C}"/>
    <cellStyle name="40% - Accent6 2_Asset Register (new)" xfId="29665" xr:uid="{2B0258EC-EC78-4258-8A7F-A6983E1E0DF9}"/>
    <cellStyle name="40% - Accent6 3" xfId="29666" xr:uid="{6C036DAB-2BC8-45EB-9037-DF6FCA8978D7}"/>
    <cellStyle name="40% - Accent6 3 10" xfId="29667" xr:uid="{74B320B8-ABA2-4804-B3C1-DBD8648903A2}"/>
    <cellStyle name="40% - Accent6 3 10 2" xfId="29668" xr:uid="{83ADDF1D-43B6-4F05-AB76-9908A0093430}"/>
    <cellStyle name="40% - Accent6 3 10 2 2" xfId="29669" xr:uid="{8EB142F0-301B-457E-BAC1-E4ABA8A62AEB}"/>
    <cellStyle name="40% - Accent6 3 10 2 2 2" xfId="29670" xr:uid="{067E11E4-B7B1-4435-91B4-50DE2A58F802}"/>
    <cellStyle name="40% - Accent6 3 10 2 2 2 2" xfId="29671" xr:uid="{F832A1CE-C89A-44CF-844F-87D61D00A546}"/>
    <cellStyle name="40% - Accent6 3 10 2 2 3" xfId="29672" xr:uid="{3A742BD4-959B-4F52-921B-51CC1C4BFF58}"/>
    <cellStyle name="40% - Accent6 3 10 2 3" xfId="29673" xr:uid="{4BFE979C-E46E-4701-B5A4-A5851020DF21}"/>
    <cellStyle name="40% - Accent6 3 10 2 3 2" xfId="29674" xr:uid="{A5E94AB4-C4A8-47E3-B965-741F37B08CBF}"/>
    <cellStyle name="40% - Accent6 3 10 2 4" xfId="29675" xr:uid="{0FE2CF4C-C3EB-424A-891B-B9CA85A02DC8}"/>
    <cellStyle name="40% - Accent6 3 10 3" xfId="29676" xr:uid="{555EAD3B-D361-4939-926C-CC7E5E52D888}"/>
    <cellStyle name="40% - Accent6 3 10 3 2" xfId="29677" xr:uid="{27D6413F-6FD2-4D32-9815-33389ECC2D85}"/>
    <cellStyle name="40% - Accent6 3 10 3 2 2" xfId="29678" xr:uid="{D29468FE-1F5A-439E-A704-4859DA718E8C}"/>
    <cellStyle name="40% - Accent6 3 10 3 3" xfId="29679" xr:uid="{682E630B-6B62-4009-BBED-139711A35C07}"/>
    <cellStyle name="40% - Accent6 3 10 4" xfId="29680" xr:uid="{A04C4469-963F-41CC-9570-0E957D1ADDBB}"/>
    <cellStyle name="40% - Accent6 3 10 4 2" xfId="29681" xr:uid="{C3CB7355-EED4-4CBA-BC66-C0A6548CF7CC}"/>
    <cellStyle name="40% - Accent6 3 10 5" xfId="29682" xr:uid="{1B344EC0-5EEA-47D0-B267-8406A66717F8}"/>
    <cellStyle name="40% - Accent6 3 11" xfId="29683" xr:uid="{C4DE8DE3-DAEB-474A-88EF-9AFC045F820F}"/>
    <cellStyle name="40% - Accent6 3 11 2" xfId="29684" xr:uid="{D2FE5EED-68F0-4487-A418-D2BA2E0C49E2}"/>
    <cellStyle name="40% - Accent6 3 11 2 2" xfId="29685" xr:uid="{59983466-B747-4EA9-AEE5-E5660E436DBE}"/>
    <cellStyle name="40% - Accent6 3 11 2 2 2" xfId="29686" xr:uid="{1DFE0FC6-38E7-427E-ADDC-E484502AA818}"/>
    <cellStyle name="40% - Accent6 3 11 2 2 2 2" xfId="29687" xr:uid="{EC5D5611-0CAA-43BC-AB68-16A4E60D2149}"/>
    <cellStyle name="40% - Accent6 3 11 2 2 3" xfId="29688" xr:uid="{ECF69415-F52C-429C-BBD0-674D5877D26C}"/>
    <cellStyle name="40% - Accent6 3 11 2 3" xfId="29689" xr:uid="{2875B392-2D37-4093-84DC-3193CF03A2ED}"/>
    <cellStyle name="40% - Accent6 3 11 2 3 2" xfId="29690" xr:uid="{2F14F5FC-2F7C-4789-857D-D7D6282BDE21}"/>
    <cellStyle name="40% - Accent6 3 11 2 4" xfId="29691" xr:uid="{BE5CB8EF-D824-41A8-8B8D-F8B965158A66}"/>
    <cellStyle name="40% - Accent6 3 11 3" xfId="29692" xr:uid="{5AA245EF-0CB5-426E-BCF4-6CE294DAECCF}"/>
    <cellStyle name="40% - Accent6 3 11 3 2" xfId="29693" xr:uid="{EAB70B3A-127B-4509-836A-95997F0DFED3}"/>
    <cellStyle name="40% - Accent6 3 11 3 2 2" xfId="29694" xr:uid="{280DF0A4-C84D-48E8-894A-543111D68436}"/>
    <cellStyle name="40% - Accent6 3 11 3 3" xfId="29695" xr:uid="{87D44D58-1133-42FE-BDE7-FFB745293F9E}"/>
    <cellStyle name="40% - Accent6 3 11 4" xfId="29696" xr:uid="{F26FBF8B-560D-4295-9025-A317574A5BFF}"/>
    <cellStyle name="40% - Accent6 3 11 4 2" xfId="29697" xr:uid="{ACAE12A7-94DB-4D51-8D4D-6635263BB06B}"/>
    <cellStyle name="40% - Accent6 3 11 5" xfId="29698" xr:uid="{D6EC869B-79C1-48B3-9420-AE3FF3B36C3F}"/>
    <cellStyle name="40% - Accent6 3 12" xfId="29699" xr:uid="{32F21BB5-F276-4A80-835C-43F7950A7A72}"/>
    <cellStyle name="40% - Accent6 3 12 2" xfId="29700" xr:uid="{45A0CFEF-EB52-4BC0-A70D-2C93CB2FC48F}"/>
    <cellStyle name="40% - Accent6 3 12 2 2" xfId="29701" xr:uid="{80669710-41E6-45ED-8065-FCBAC0150910}"/>
    <cellStyle name="40% - Accent6 3 12 2 2 2" xfId="29702" xr:uid="{3B8B9A18-92BE-41F8-B21E-9E30B9EADEC9}"/>
    <cellStyle name="40% - Accent6 3 12 2 2 2 2" xfId="29703" xr:uid="{EBEA4350-8A12-4855-8DD4-67F5ADE5D0B4}"/>
    <cellStyle name="40% - Accent6 3 12 2 2 3" xfId="29704" xr:uid="{15E31C18-6F90-4F70-BA28-C6B166398EFA}"/>
    <cellStyle name="40% - Accent6 3 12 2 3" xfId="29705" xr:uid="{E6841588-4375-42F6-B76F-77C7E5BBE270}"/>
    <cellStyle name="40% - Accent6 3 12 2 3 2" xfId="29706" xr:uid="{7F1CA3AD-D7AA-48F3-AF50-B1349096387B}"/>
    <cellStyle name="40% - Accent6 3 12 2 4" xfId="29707" xr:uid="{23CBDA1F-67F5-4BC5-8E15-1D681BF51BEE}"/>
    <cellStyle name="40% - Accent6 3 12 3" xfId="29708" xr:uid="{2A8B1AB5-03C4-42EC-A367-4D30E3665C07}"/>
    <cellStyle name="40% - Accent6 3 12 3 2" xfId="29709" xr:uid="{25048C93-D0A4-4FA1-94FB-3A576E99AE24}"/>
    <cellStyle name="40% - Accent6 3 12 3 2 2" xfId="29710" xr:uid="{127D82E1-6574-459D-9FAB-786703B45F26}"/>
    <cellStyle name="40% - Accent6 3 12 3 3" xfId="29711" xr:uid="{6E98E31B-334D-4D99-8ADB-8CD71E8F1F90}"/>
    <cellStyle name="40% - Accent6 3 12 4" xfId="29712" xr:uid="{B431F1F8-6CEB-4133-87CD-9BD25FBE383D}"/>
    <cellStyle name="40% - Accent6 3 12 4 2" xfId="29713" xr:uid="{8A41409D-6D7E-45CC-920E-50677AD22BA2}"/>
    <cellStyle name="40% - Accent6 3 12 5" xfId="29714" xr:uid="{A650FC6D-5F9C-4C2A-ADAE-1CDA22E92101}"/>
    <cellStyle name="40% - Accent6 3 13" xfId="29715" xr:uid="{BA67D295-BFE9-4A09-B05B-48517964A717}"/>
    <cellStyle name="40% - Accent6 3 13 2" xfId="29716" xr:uid="{28474AC1-9C1D-4D6F-A242-3EFE5AA97727}"/>
    <cellStyle name="40% - Accent6 3 13 2 2" xfId="29717" xr:uid="{44B353EB-4FC8-423D-88EA-3439FF6093DD}"/>
    <cellStyle name="40% - Accent6 3 13 2 2 2" xfId="29718" xr:uid="{3EF002D6-6502-4AFD-941C-DE96E2354436}"/>
    <cellStyle name="40% - Accent6 3 13 2 2 2 2" xfId="29719" xr:uid="{94200A86-C8B8-465E-BD82-B19A52BAD93F}"/>
    <cellStyle name="40% - Accent6 3 13 2 2 3" xfId="29720" xr:uid="{795FC4C6-414B-4FFF-87A6-743A8656A030}"/>
    <cellStyle name="40% - Accent6 3 13 2 3" xfId="29721" xr:uid="{B700DB1B-508F-4D6D-87D5-870EF317C231}"/>
    <cellStyle name="40% - Accent6 3 13 2 3 2" xfId="29722" xr:uid="{34495323-AC5A-4828-8CFE-AB98F306519D}"/>
    <cellStyle name="40% - Accent6 3 13 2 4" xfId="29723" xr:uid="{E757076E-7165-4CFD-9C36-AD5E5802FA80}"/>
    <cellStyle name="40% - Accent6 3 13 3" xfId="29724" xr:uid="{7F288926-F2A3-4A41-8217-AFD894987D08}"/>
    <cellStyle name="40% - Accent6 3 13 3 2" xfId="29725" xr:uid="{2168D09C-0F4E-4570-9F83-CCA2E2186DAF}"/>
    <cellStyle name="40% - Accent6 3 13 3 2 2" xfId="29726" xr:uid="{6D2C9F6B-BCCD-463A-A9D5-3E9651716D8A}"/>
    <cellStyle name="40% - Accent6 3 13 3 3" xfId="29727" xr:uid="{8E1AF9D5-1F88-47CA-A578-1A8F02EFAED2}"/>
    <cellStyle name="40% - Accent6 3 13 4" xfId="29728" xr:uid="{0E09E169-6EAA-4A00-9B73-5185E9715B2F}"/>
    <cellStyle name="40% - Accent6 3 13 4 2" xfId="29729" xr:uid="{D678F87D-D1A4-4362-A64A-0EEDBFB670A2}"/>
    <cellStyle name="40% - Accent6 3 13 5" xfId="29730" xr:uid="{910D981F-D524-485D-9C52-0AFF877C4E24}"/>
    <cellStyle name="40% - Accent6 3 14" xfId="29731" xr:uid="{BE89EE75-25B8-451A-88C9-DBF33C4B1EFC}"/>
    <cellStyle name="40% - Accent6 3 14 2" xfId="29732" xr:uid="{2BB2B570-3AC4-405B-AF00-7039819180A5}"/>
    <cellStyle name="40% - Accent6 3 14 2 2" xfId="29733" xr:uid="{1E1F8F4F-FA60-443E-8004-99B41FD0BB97}"/>
    <cellStyle name="40% - Accent6 3 14 2 2 2" xfId="29734" xr:uid="{08B0DCD8-D659-43F3-85CA-3176AA5AB187}"/>
    <cellStyle name="40% - Accent6 3 14 2 3" xfId="29735" xr:uid="{EEA845B4-A027-41CB-9301-0D99E4BE7030}"/>
    <cellStyle name="40% - Accent6 3 14 3" xfId="29736" xr:uid="{41E140E2-EF06-4928-8575-61D7BAED336A}"/>
    <cellStyle name="40% - Accent6 3 14 3 2" xfId="29737" xr:uid="{E0384319-68F6-43C0-B4A6-E67EBD953579}"/>
    <cellStyle name="40% - Accent6 3 14 4" xfId="29738" xr:uid="{317F9EFF-C2BA-4B79-8310-5776744F0B3C}"/>
    <cellStyle name="40% - Accent6 3 15" xfId="29739" xr:uid="{5D2F71A6-A70A-4119-934D-F25CBB14F428}"/>
    <cellStyle name="40% - Accent6 3 15 2" xfId="29740" xr:uid="{318A9E5E-6B29-40BA-92A4-CF4C4185B17F}"/>
    <cellStyle name="40% - Accent6 3 15 2 2" xfId="29741" xr:uid="{4B33BE93-2517-4FA7-AE86-4ECE8DD6DC86}"/>
    <cellStyle name="40% - Accent6 3 15 3" xfId="29742" xr:uid="{39DEE133-1212-4121-BC18-8BDAE531242F}"/>
    <cellStyle name="40% - Accent6 3 16" xfId="29743" xr:uid="{72A5DBC8-32E7-4294-A584-C761D6EC1285}"/>
    <cellStyle name="40% - Accent6 3 16 2" xfId="29744" xr:uid="{06940462-6C8B-499F-9B03-6A2C10D22FA6}"/>
    <cellStyle name="40% - Accent6 3 17" xfId="29745" xr:uid="{E7AF4F13-3F20-4720-9345-4FB751B7027D}"/>
    <cellStyle name="40% - Accent6 3 17 2" xfId="29746" xr:uid="{326F3E3D-A629-455C-A85F-54B460E25704}"/>
    <cellStyle name="40% - Accent6 3 18" xfId="29747" xr:uid="{DD7BD31A-0C3D-4AC1-8F3F-7B719600C9F6}"/>
    <cellStyle name="40% - Accent6 3 19" xfId="29748" xr:uid="{ABB704B5-2313-44C6-B784-4EE9FBE7A773}"/>
    <cellStyle name="40% - Accent6 3 2" xfId="29749" xr:uid="{60CE90D0-5DCF-4570-A5F8-FA56D1B54D54}"/>
    <cellStyle name="40% - Accent6 3 2 10" xfId="29750" xr:uid="{E29E85E6-9EFA-4963-B44B-AF35C2E9FD8E}"/>
    <cellStyle name="40% - Accent6 3 2 10 2" xfId="29751" xr:uid="{22A4EB25-68DA-49A2-A0D1-0EB2823AF3B4}"/>
    <cellStyle name="40% - Accent6 3 2 10 2 2" xfId="29752" xr:uid="{35357292-5583-4806-AE6E-B15EC9B5B98B}"/>
    <cellStyle name="40% - Accent6 3 2 10 2 2 2" xfId="29753" xr:uid="{B986E20E-8480-4CC6-8D3C-13200274F019}"/>
    <cellStyle name="40% - Accent6 3 2 10 2 2 2 2" xfId="29754" xr:uid="{D36C7D72-F8FF-419D-9ADA-5A08424CE3E2}"/>
    <cellStyle name="40% - Accent6 3 2 10 2 2 3" xfId="29755" xr:uid="{A1F69F9B-DF30-4634-BCAC-5203FBB9F34C}"/>
    <cellStyle name="40% - Accent6 3 2 10 2 3" xfId="29756" xr:uid="{05294024-6386-4E3A-A42C-30F1EBFA60EF}"/>
    <cellStyle name="40% - Accent6 3 2 10 2 3 2" xfId="29757" xr:uid="{85AF4CC8-6B02-469A-8A30-D195D78D12EB}"/>
    <cellStyle name="40% - Accent6 3 2 10 2 4" xfId="29758" xr:uid="{1BAD1D90-A973-4081-9E36-133C0307AD0B}"/>
    <cellStyle name="40% - Accent6 3 2 10 3" xfId="29759" xr:uid="{661ABEB9-EA65-4684-A5B2-78EBCAEAEE17}"/>
    <cellStyle name="40% - Accent6 3 2 10 3 2" xfId="29760" xr:uid="{B11A215F-08D1-47B2-914C-EABED6942832}"/>
    <cellStyle name="40% - Accent6 3 2 10 3 2 2" xfId="29761" xr:uid="{7B93599D-C07E-481F-8BC0-3864B67819B3}"/>
    <cellStyle name="40% - Accent6 3 2 10 3 3" xfId="29762" xr:uid="{63F1D161-6067-47DF-AAB1-4CC7C8B608A6}"/>
    <cellStyle name="40% - Accent6 3 2 10 4" xfId="29763" xr:uid="{60D164B0-FF4F-44C3-8D9C-A2D21E1CED1F}"/>
    <cellStyle name="40% - Accent6 3 2 10 4 2" xfId="29764" xr:uid="{ABD8886E-8E63-4602-823F-67A3F19696D8}"/>
    <cellStyle name="40% - Accent6 3 2 10 5" xfId="29765" xr:uid="{30CF63D4-18B8-4B31-8AA1-CE80F9EBCEA2}"/>
    <cellStyle name="40% - Accent6 3 2 11" xfId="29766" xr:uid="{DD2B16F3-30C8-498E-9B82-D71DAEF4A78D}"/>
    <cellStyle name="40% - Accent6 3 2 11 2" xfId="29767" xr:uid="{7E9C3D19-4506-409B-8321-6A1337451CB6}"/>
    <cellStyle name="40% - Accent6 3 2 11 2 2" xfId="29768" xr:uid="{318C8E9A-D12C-4B73-9C54-FF9214AD775C}"/>
    <cellStyle name="40% - Accent6 3 2 11 2 2 2" xfId="29769" xr:uid="{91B57EF0-2967-47A7-8EB4-94B092C694A7}"/>
    <cellStyle name="40% - Accent6 3 2 11 2 2 2 2" xfId="29770" xr:uid="{6EF540B1-FDFF-40CC-9D2E-173BC3B1C504}"/>
    <cellStyle name="40% - Accent6 3 2 11 2 2 3" xfId="29771" xr:uid="{D343BF50-9067-4274-90DF-DCBDD1B8C651}"/>
    <cellStyle name="40% - Accent6 3 2 11 2 3" xfId="29772" xr:uid="{6C94AF8C-EA63-41CA-8051-16D9161397DE}"/>
    <cellStyle name="40% - Accent6 3 2 11 2 3 2" xfId="29773" xr:uid="{556FED1C-89A5-47C5-AD9A-220D19B80E5E}"/>
    <cellStyle name="40% - Accent6 3 2 11 2 4" xfId="29774" xr:uid="{7DCD747B-6495-4890-A027-0F594AE77CED}"/>
    <cellStyle name="40% - Accent6 3 2 11 3" xfId="29775" xr:uid="{4C40BDDF-3503-4F71-8050-ED2ACDB1E3CF}"/>
    <cellStyle name="40% - Accent6 3 2 11 3 2" xfId="29776" xr:uid="{09AC02C5-4287-441F-97FC-F6A956FD60DB}"/>
    <cellStyle name="40% - Accent6 3 2 11 3 2 2" xfId="29777" xr:uid="{95912876-5BA3-41A8-9C70-2EB4200D7516}"/>
    <cellStyle name="40% - Accent6 3 2 11 3 3" xfId="29778" xr:uid="{64DA8237-1FF7-451B-B227-8F3BDC3CA528}"/>
    <cellStyle name="40% - Accent6 3 2 11 4" xfId="29779" xr:uid="{ECAA26D3-90DE-412E-8764-85E70D8385FE}"/>
    <cellStyle name="40% - Accent6 3 2 11 4 2" xfId="29780" xr:uid="{B36427BE-4361-4BA3-9B1B-78C7A5C7FC12}"/>
    <cellStyle name="40% - Accent6 3 2 11 5" xfId="29781" xr:uid="{3720D606-049F-4F58-8D0A-D2EEDB71913D}"/>
    <cellStyle name="40% - Accent6 3 2 12" xfId="29782" xr:uid="{7E0063AA-0101-4DFE-9BC7-1CA73C245F8B}"/>
    <cellStyle name="40% - Accent6 3 2 12 2" xfId="29783" xr:uid="{A9300076-5928-4E7B-A28B-0863805C86ED}"/>
    <cellStyle name="40% - Accent6 3 2 12 2 2" xfId="29784" xr:uid="{40B46BB6-3088-4EFD-A28E-303CC8F4203E}"/>
    <cellStyle name="40% - Accent6 3 2 12 2 2 2" xfId="29785" xr:uid="{19718449-2A0A-4A36-B3D4-CCA709924D1D}"/>
    <cellStyle name="40% - Accent6 3 2 12 2 3" xfId="29786" xr:uid="{5225F64A-4D28-4710-9216-4C6797F97B0F}"/>
    <cellStyle name="40% - Accent6 3 2 12 3" xfId="29787" xr:uid="{B01488BA-BDFD-442E-BE2F-040D843F3BAC}"/>
    <cellStyle name="40% - Accent6 3 2 12 3 2" xfId="29788" xr:uid="{0A59B1FF-5354-475D-9B56-18948CBAAD70}"/>
    <cellStyle name="40% - Accent6 3 2 12 4" xfId="29789" xr:uid="{C261FA40-97F6-45B0-BA42-45CC79479754}"/>
    <cellStyle name="40% - Accent6 3 2 13" xfId="29790" xr:uid="{785AEC48-CC65-4FC3-ADD5-6359D3E62CB3}"/>
    <cellStyle name="40% - Accent6 3 2 13 2" xfId="29791" xr:uid="{69BDF695-E382-42D1-84E5-56649DB40B58}"/>
    <cellStyle name="40% - Accent6 3 2 13 2 2" xfId="29792" xr:uid="{7B532D1C-28D8-4022-A206-6F1E9A9AAA67}"/>
    <cellStyle name="40% - Accent6 3 2 13 3" xfId="29793" xr:uid="{E0C8AD35-0374-4083-B026-5C1A89ED7823}"/>
    <cellStyle name="40% - Accent6 3 2 14" xfId="29794" xr:uid="{163F7579-9CFC-45C6-86C2-970898CAAB8D}"/>
    <cellStyle name="40% - Accent6 3 2 14 2" xfId="29795" xr:uid="{16F34AF5-2929-47E5-8032-753A2D89429B}"/>
    <cellStyle name="40% - Accent6 3 2 15" xfId="29796" xr:uid="{FAA8533F-2475-4447-8C60-C4BE2F22EC56}"/>
    <cellStyle name="40% - Accent6 3 2 15 2" xfId="29797" xr:uid="{8A1B96A3-1831-4C21-8EB7-5C35804BA6A0}"/>
    <cellStyle name="40% - Accent6 3 2 16" xfId="29798" xr:uid="{A634C366-70CD-437B-A4B4-790F32FBDD62}"/>
    <cellStyle name="40% - Accent6 3 2 17" xfId="29799" xr:uid="{2ACFD2F9-A8DD-4BA0-AA5E-FE7C15CBD3DB}"/>
    <cellStyle name="40% - Accent6 3 2 2" xfId="29800" xr:uid="{9A478EE5-F50B-493F-AA9F-EAED43C948D5}"/>
    <cellStyle name="40% - Accent6 3 2 2 10" xfId="29801" xr:uid="{3ABC9C7C-DB57-43A9-B0AA-A9AF12497077}"/>
    <cellStyle name="40% - Accent6 3 2 2 2" xfId="29802" xr:uid="{F8DD3CDF-D004-4FC9-996B-AE7E20A30966}"/>
    <cellStyle name="40% - Accent6 3 2 2 2 2" xfId="29803" xr:uid="{DFD52638-6DAE-404D-8860-8664894DB071}"/>
    <cellStyle name="40% - Accent6 3 2 2 2 2 2" xfId="29804" xr:uid="{1D2FCF60-2C4E-437A-A560-F3E0C54231B6}"/>
    <cellStyle name="40% - Accent6 3 2 2 2 2 2 2" xfId="29805" xr:uid="{F270727F-6893-44A2-BD44-ADE25B3608E8}"/>
    <cellStyle name="40% - Accent6 3 2 2 2 2 2 2 2" xfId="29806" xr:uid="{39A641EB-123B-4C2B-85C3-6C015E89016C}"/>
    <cellStyle name="40% - Accent6 3 2 2 2 2 2 2 2 2" xfId="29807" xr:uid="{FEE9A4B4-BD39-4376-A69A-5F5C47BD8CBC}"/>
    <cellStyle name="40% - Accent6 3 2 2 2 2 2 2 3" xfId="29808" xr:uid="{409B71C9-6687-4DAE-8D13-A80C6857346A}"/>
    <cellStyle name="40% - Accent6 3 2 2 2 2 2 3" xfId="29809" xr:uid="{77FBA462-CEE0-4689-9052-75B439FC2648}"/>
    <cellStyle name="40% - Accent6 3 2 2 2 2 2 3 2" xfId="29810" xr:uid="{B2EF6482-4633-415E-B47C-EE8C6D7DDF3B}"/>
    <cellStyle name="40% - Accent6 3 2 2 2 2 2 4" xfId="29811" xr:uid="{2D177ECA-5ED8-43C4-8709-492E76C457B7}"/>
    <cellStyle name="40% - Accent6 3 2 2 2 2 2 4 2" xfId="29812" xr:uid="{214C7F4A-D3E6-4376-B803-9163303FAEDD}"/>
    <cellStyle name="40% - Accent6 3 2 2 2 2 2 5" xfId="29813" xr:uid="{B35CD124-104D-4099-B7E9-4F337A3DE963}"/>
    <cellStyle name="40% - Accent6 3 2 2 2 2 2 6" xfId="29814" xr:uid="{54109DAC-CEDC-4066-ADF3-15565997E154}"/>
    <cellStyle name="40% - Accent6 3 2 2 2 2 3" xfId="29815" xr:uid="{0EABC13A-038C-4E56-978F-009300A61138}"/>
    <cellStyle name="40% - Accent6 3 2 2 2 2 3 2" xfId="29816" xr:uid="{2F454281-531F-4F27-8078-ADD9AB47DCA6}"/>
    <cellStyle name="40% - Accent6 3 2 2 2 2 3 2 2" xfId="29817" xr:uid="{F165B821-D45B-4A53-8AA8-8A4FCFF1525D}"/>
    <cellStyle name="40% - Accent6 3 2 2 2 2 3 3" xfId="29818" xr:uid="{A4506599-FF2B-4041-8A16-90493A393EC9}"/>
    <cellStyle name="40% - Accent6 3 2 2 2 2 4" xfId="29819" xr:uid="{5C96252E-99A7-4734-9865-CDFCC2CDB956}"/>
    <cellStyle name="40% - Accent6 3 2 2 2 2 4 2" xfId="29820" xr:uid="{4408E347-F2BD-4F18-B66B-2E489FB718B4}"/>
    <cellStyle name="40% - Accent6 3 2 2 2 2 5" xfId="29821" xr:uid="{9CD04904-1F27-4A30-8A58-30BF0F357293}"/>
    <cellStyle name="40% - Accent6 3 2 2 2 2 5 2" xfId="29822" xr:uid="{6260CCF4-19E5-4800-9FAF-02199B574BE9}"/>
    <cellStyle name="40% - Accent6 3 2 2 2 2 6" xfId="29823" xr:uid="{92950165-C6C7-4730-AEA9-DDEDFCD0D6E0}"/>
    <cellStyle name="40% - Accent6 3 2 2 2 2 7" xfId="29824" xr:uid="{6BEE33EA-DC47-4D61-9516-CDACA4939053}"/>
    <cellStyle name="40% - Accent6 3 2 2 2 3" xfId="29825" xr:uid="{BED1A653-DA8D-434B-A6A9-305C13BB47C0}"/>
    <cellStyle name="40% - Accent6 3 2 2 2 3 2" xfId="29826" xr:uid="{624C215C-2645-404A-BDB4-84898BD96C78}"/>
    <cellStyle name="40% - Accent6 3 2 2 2 3 2 2" xfId="29827" xr:uid="{9B7A7F0E-7B67-485C-A1C6-103E92997E22}"/>
    <cellStyle name="40% - Accent6 3 2 2 2 3 2 2 2" xfId="29828" xr:uid="{F0FCF45A-DB6B-4EC7-A1D5-7D59F8FC5000}"/>
    <cellStyle name="40% - Accent6 3 2 2 2 3 2 3" xfId="29829" xr:uid="{4A9D5FD8-717B-4161-8125-4B77D27E0351}"/>
    <cellStyle name="40% - Accent6 3 2 2 2 3 3" xfId="29830" xr:uid="{4C50B13F-ACA7-4D53-ACE6-D67CD1366D3B}"/>
    <cellStyle name="40% - Accent6 3 2 2 2 3 3 2" xfId="29831" xr:uid="{EADA67A8-32E9-4732-B76D-352CFAAE5DAC}"/>
    <cellStyle name="40% - Accent6 3 2 2 2 3 4" xfId="29832" xr:uid="{152CB6BD-BA7F-4BCC-B671-E32860A21E5B}"/>
    <cellStyle name="40% - Accent6 3 2 2 2 3 4 2" xfId="29833" xr:uid="{17DDB9C5-3AF0-47C8-80E7-1EE51492E7E9}"/>
    <cellStyle name="40% - Accent6 3 2 2 2 3 5" xfId="29834" xr:uid="{FD1F2C4D-3EC5-492D-869E-E0698E3F7629}"/>
    <cellStyle name="40% - Accent6 3 2 2 2 3 6" xfId="29835" xr:uid="{1B36A04B-812F-4EA8-B82F-1C6C4C2E8667}"/>
    <cellStyle name="40% - Accent6 3 2 2 2 4" xfId="29836" xr:uid="{3A6B41B6-B626-4039-B611-50EB6447D864}"/>
    <cellStyle name="40% - Accent6 3 2 2 2 4 2" xfId="29837" xr:uid="{67F89C33-D12E-40EF-8831-F44DA7B5C644}"/>
    <cellStyle name="40% - Accent6 3 2 2 2 4 2 2" xfId="29838" xr:uid="{112D36E8-423F-4D11-9161-24DF7DE5540C}"/>
    <cellStyle name="40% - Accent6 3 2 2 2 4 3" xfId="29839" xr:uid="{65C374B5-6594-4931-B0F2-976B0304D7A1}"/>
    <cellStyle name="40% - Accent6 3 2 2 2 5" xfId="29840" xr:uid="{B0F9B9D2-80CA-4CA6-BADC-DFBCD055F0E3}"/>
    <cellStyle name="40% - Accent6 3 2 2 2 5 2" xfId="29841" xr:uid="{87EDF2B0-F4ED-4D28-8A17-222ADFC1682B}"/>
    <cellStyle name="40% - Accent6 3 2 2 2 6" xfId="29842" xr:uid="{D865E9DB-F91F-47B8-B80A-A5E8526AFD03}"/>
    <cellStyle name="40% - Accent6 3 2 2 2 6 2" xfId="29843" xr:uid="{7036C2C6-93D3-43AC-9315-7E89AEA334A8}"/>
    <cellStyle name="40% - Accent6 3 2 2 2 7" xfId="29844" xr:uid="{F6C34818-A026-40DF-90AC-6120DB0E02C2}"/>
    <cellStyle name="40% - Accent6 3 2 2 2 8" xfId="29845" xr:uid="{1261A958-75CC-4733-A9C5-F339C22CFECD}"/>
    <cellStyle name="40% - Accent6 3 2 2 3" xfId="29846" xr:uid="{96B3B275-BEBE-4C2B-BFAE-73C939CDC3D6}"/>
    <cellStyle name="40% - Accent6 3 2 2 3 2" xfId="29847" xr:uid="{AD7B2EDE-D85C-4AAC-95CC-BBB90152DD35}"/>
    <cellStyle name="40% - Accent6 3 2 2 3 2 2" xfId="29848" xr:uid="{B99614C8-29A1-4BA6-8CCA-9AF726CD5E0F}"/>
    <cellStyle name="40% - Accent6 3 2 2 3 2 2 2" xfId="29849" xr:uid="{0E7061A2-EBD7-4FC4-8EEA-2E1FA3A34E4E}"/>
    <cellStyle name="40% - Accent6 3 2 2 3 2 2 2 2" xfId="29850" xr:uid="{97B0FD3A-A896-46D1-AFB4-840024C50884}"/>
    <cellStyle name="40% - Accent6 3 2 2 3 2 2 3" xfId="29851" xr:uid="{45A846D4-72EB-4256-AF97-54467254A172}"/>
    <cellStyle name="40% - Accent6 3 2 2 3 2 3" xfId="29852" xr:uid="{BF8B25CA-A85E-49EF-86A2-6775D7DFBE56}"/>
    <cellStyle name="40% - Accent6 3 2 2 3 2 3 2" xfId="29853" xr:uid="{ED7DED37-79A7-46BE-9113-A6BCE6694C39}"/>
    <cellStyle name="40% - Accent6 3 2 2 3 2 4" xfId="29854" xr:uid="{8E058133-C4D5-4159-B8BE-DDF1C94AB6C2}"/>
    <cellStyle name="40% - Accent6 3 2 2 3 2 4 2" xfId="29855" xr:uid="{DAB2246D-5376-4B38-8432-3A41C570667A}"/>
    <cellStyle name="40% - Accent6 3 2 2 3 2 5" xfId="29856" xr:uid="{B5C3523B-33BD-47E8-94EA-0851F269228D}"/>
    <cellStyle name="40% - Accent6 3 2 2 3 2 6" xfId="29857" xr:uid="{41ED036D-DFDB-424B-A8F9-DC34CB6C24CE}"/>
    <cellStyle name="40% - Accent6 3 2 2 3 3" xfId="29858" xr:uid="{1435ABF6-39ED-4D3C-98F2-8919699BB899}"/>
    <cellStyle name="40% - Accent6 3 2 2 3 3 2" xfId="29859" xr:uid="{24CDBF23-D99C-4D1E-889A-88F2DF5CC024}"/>
    <cellStyle name="40% - Accent6 3 2 2 3 3 2 2" xfId="29860" xr:uid="{95368CE3-7561-4977-86A5-D2B792684C75}"/>
    <cellStyle name="40% - Accent6 3 2 2 3 3 3" xfId="29861" xr:uid="{9EA68F6C-865D-4206-A001-409C52EF84E9}"/>
    <cellStyle name="40% - Accent6 3 2 2 3 4" xfId="29862" xr:uid="{5D68838F-61D6-4D8F-B3BF-720A82547DF6}"/>
    <cellStyle name="40% - Accent6 3 2 2 3 4 2" xfId="29863" xr:uid="{0A262EE4-52C0-4BEE-A174-D7A5047555CA}"/>
    <cellStyle name="40% - Accent6 3 2 2 3 5" xfId="29864" xr:uid="{8E523554-E0EA-44EF-B64B-8DA54522D3EA}"/>
    <cellStyle name="40% - Accent6 3 2 2 3 5 2" xfId="29865" xr:uid="{92E39CC9-84D7-4846-AF3A-520D0DA953E5}"/>
    <cellStyle name="40% - Accent6 3 2 2 3 6" xfId="29866" xr:uid="{0BA5523A-4A66-42B3-BC1B-D91EC1AFB080}"/>
    <cellStyle name="40% - Accent6 3 2 2 3 7" xfId="29867" xr:uid="{9AE01EBC-593F-48C5-8E3D-4A9239265BD0}"/>
    <cellStyle name="40% - Accent6 3 2 2 4" xfId="29868" xr:uid="{D5A9A0F4-C595-4E63-A373-7F4BFAD035CC}"/>
    <cellStyle name="40% - Accent6 3 2 2 4 2" xfId="29869" xr:uid="{47259CAB-BA07-45C7-80CD-E1F02CCC4D0B}"/>
    <cellStyle name="40% - Accent6 3 2 2 4 2 2" xfId="29870" xr:uid="{4C97A813-1206-42D9-B245-BD002887D4CC}"/>
    <cellStyle name="40% - Accent6 3 2 2 4 2 2 2" xfId="29871" xr:uid="{41B38D03-37AD-437A-9446-EEB129870E9A}"/>
    <cellStyle name="40% - Accent6 3 2 2 4 2 2 2 2" xfId="29872" xr:uid="{19DEF5F0-1A47-4F57-8385-EB7DAC48BF7A}"/>
    <cellStyle name="40% - Accent6 3 2 2 4 2 2 3" xfId="29873" xr:uid="{37A23E78-3362-4C0F-9D3A-184799BBCE1F}"/>
    <cellStyle name="40% - Accent6 3 2 2 4 2 3" xfId="29874" xr:uid="{66246350-C1B2-4645-BB24-88B19EA1AC01}"/>
    <cellStyle name="40% - Accent6 3 2 2 4 2 3 2" xfId="29875" xr:uid="{436F8612-A664-4227-B727-791422DEE9FE}"/>
    <cellStyle name="40% - Accent6 3 2 2 4 2 4" xfId="29876" xr:uid="{7FFC84C2-8658-4607-B834-4C5ACD36CDC3}"/>
    <cellStyle name="40% - Accent6 3 2 2 4 3" xfId="29877" xr:uid="{C8966A26-F384-4C37-9698-65E33EEBA03C}"/>
    <cellStyle name="40% - Accent6 3 2 2 4 3 2" xfId="29878" xr:uid="{9AEC16F1-0466-40BF-AB62-05C7103D9184}"/>
    <cellStyle name="40% - Accent6 3 2 2 4 3 2 2" xfId="29879" xr:uid="{5ED55956-B1DA-4A18-8BA2-1523364D8FBD}"/>
    <cellStyle name="40% - Accent6 3 2 2 4 3 3" xfId="29880" xr:uid="{D032D317-CDF0-4025-B57E-9432ED110F23}"/>
    <cellStyle name="40% - Accent6 3 2 2 4 4" xfId="29881" xr:uid="{D0F7328C-CDC1-46A1-A96D-87BBA1A03D5C}"/>
    <cellStyle name="40% - Accent6 3 2 2 4 4 2" xfId="29882" xr:uid="{4C7AFA9B-3806-4043-B662-577A204E54BB}"/>
    <cellStyle name="40% - Accent6 3 2 2 4 5" xfId="29883" xr:uid="{D9E66831-2F82-4900-8CEE-FD9AA173F5C1}"/>
    <cellStyle name="40% - Accent6 3 2 2 4 5 2" xfId="29884" xr:uid="{A2E625E7-B26D-4132-ACAB-36B5296BB6FF}"/>
    <cellStyle name="40% - Accent6 3 2 2 4 6" xfId="29885" xr:uid="{E1266A58-7FBD-4FB5-933E-67805023BC99}"/>
    <cellStyle name="40% - Accent6 3 2 2 4 7" xfId="29886" xr:uid="{BD1DBC0F-D9B9-4798-B621-4038E584D136}"/>
    <cellStyle name="40% - Accent6 3 2 2 5" xfId="29887" xr:uid="{A4A43879-E150-4072-A56C-80BC34CB1257}"/>
    <cellStyle name="40% - Accent6 3 2 2 5 2" xfId="29888" xr:uid="{45A067F9-3A39-470A-9DCE-6CBB36069069}"/>
    <cellStyle name="40% - Accent6 3 2 2 5 2 2" xfId="29889" xr:uid="{39AEEE9F-D74C-424E-95A4-FDEEB0A6BA76}"/>
    <cellStyle name="40% - Accent6 3 2 2 5 2 2 2" xfId="29890" xr:uid="{0E018CFA-CFB4-4610-84C6-D1AB021C9C32}"/>
    <cellStyle name="40% - Accent6 3 2 2 5 2 3" xfId="29891" xr:uid="{529732AC-0313-4FC0-84E7-DAE6AD4F8E00}"/>
    <cellStyle name="40% - Accent6 3 2 2 5 3" xfId="29892" xr:uid="{20A0F97F-C3A5-44B0-A0D0-048F8A472226}"/>
    <cellStyle name="40% - Accent6 3 2 2 5 3 2" xfId="29893" xr:uid="{96EF5582-5029-42BD-B686-D81C398D4713}"/>
    <cellStyle name="40% - Accent6 3 2 2 5 4" xfId="29894" xr:uid="{C2AC959A-439C-457F-A616-749DD3D70E5B}"/>
    <cellStyle name="40% - Accent6 3 2 2 6" xfId="29895" xr:uid="{EAC2E971-7E50-43A2-951D-BFAAEC4552CA}"/>
    <cellStyle name="40% - Accent6 3 2 2 6 2" xfId="29896" xr:uid="{BFFBC9BF-5E3E-4495-8F2D-46EBE8DAA771}"/>
    <cellStyle name="40% - Accent6 3 2 2 6 2 2" xfId="29897" xr:uid="{F86C23E8-3995-4CA3-BEA9-F3CC33458E20}"/>
    <cellStyle name="40% - Accent6 3 2 2 6 3" xfId="29898" xr:uid="{A9DC9794-7583-4A8A-8A95-0CD88EDFB75F}"/>
    <cellStyle name="40% - Accent6 3 2 2 7" xfId="29899" xr:uid="{FFB237C8-8A0F-4D12-9E6F-84539A63E077}"/>
    <cellStyle name="40% - Accent6 3 2 2 7 2" xfId="29900" xr:uid="{D713C677-14A4-472E-9F42-E4166542907E}"/>
    <cellStyle name="40% - Accent6 3 2 2 8" xfId="29901" xr:uid="{D3074B1A-7A5D-4309-9B2C-6E5B41A75D45}"/>
    <cellStyle name="40% - Accent6 3 2 2 8 2" xfId="29902" xr:uid="{06BB4D2E-08FC-4FE3-9DC7-3C9888104020}"/>
    <cellStyle name="40% - Accent6 3 2 2 9" xfId="29903" xr:uid="{518C1D62-E160-4B45-AC31-92762E13CA11}"/>
    <cellStyle name="40% - Accent6 3 2 2_Asset Register (new)" xfId="29904" xr:uid="{3AD5EE5B-51C1-4275-B721-2C70B0DDED70}"/>
    <cellStyle name="40% - Accent6 3 2 3" xfId="29905" xr:uid="{B9F2DE9F-7FF6-470C-BC64-1E0E60B81D2A}"/>
    <cellStyle name="40% - Accent6 3 2 3 2" xfId="29906" xr:uid="{A47FE347-A780-4169-8EA7-7FB0E005CDBE}"/>
    <cellStyle name="40% - Accent6 3 2 3 2 2" xfId="29907" xr:uid="{C787DCA6-1291-4F42-AC0D-6047814EBEF9}"/>
    <cellStyle name="40% - Accent6 3 2 3 2 2 2" xfId="29908" xr:uid="{CE50C626-6ECA-427C-B5C7-7C7A21779D67}"/>
    <cellStyle name="40% - Accent6 3 2 3 2 2 2 2" xfId="29909" xr:uid="{369ED37D-F819-4B27-B684-72FF3C6D13E2}"/>
    <cellStyle name="40% - Accent6 3 2 3 2 2 2 2 2" xfId="29910" xr:uid="{C2A7517E-B31D-4E03-ACFF-DE6D8888C71F}"/>
    <cellStyle name="40% - Accent6 3 2 3 2 2 2 3" xfId="29911" xr:uid="{18ED21E9-26F1-4F22-A135-DA4CD6B535B6}"/>
    <cellStyle name="40% - Accent6 3 2 3 2 2 3" xfId="29912" xr:uid="{1E5E1164-0AC2-4E68-AA9C-65474A47F2EE}"/>
    <cellStyle name="40% - Accent6 3 2 3 2 2 3 2" xfId="29913" xr:uid="{30D37E3E-AE75-4D8D-9147-C2844D3D7427}"/>
    <cellStyle name="40% - Accent6 3 2 3 2 2 4" xfId="29914" xr:uid="{5AFF28AA-3813-4DF5-A2A2-D467CDE15BF8}"/>
    <cellStyle name="40% - Accent6 3 2 3 2 2 4 2" xfId="29915" xr:uid="{83B76ED5-588A-4080-B473-C5A76F89ED6F}"/>
    <cellStyle name="40% - Accent6 3 2 3 2 2 5" xfId="29916" xr:uid="{4CC9BC54-A592-47FF-B55D-97B24A1FE5FF}"/>
    <cellStyle name="40% - Accent6 3 2 3 2 2 6" xfId="29917" xr:uid="{2117446D-AA13-49C6-854D-B3A3D99D542F}"/>
    <cellStyle name="40% - Accent6 3 2 3 2 3" xfId="29918" xr:uid="{0D8D3A4C-A0DD-4E25-A010-B93FB5F6D1AE}"/>
    <cellStyle name="40% - Accent6 3 2 3 2 3 2" xfId="29919" xr:uid="{32C33137-21EE-4BE5-B615-1CA0A742269F}"/>
    <cellStyle name="40% - Accent6 3 2 3 2 3 2 2" xfId="29920" xr:uid="{2B64442C-37B1-4890-B4C5-79D6FB053337}"/>
    <cellStyle name="40% - Accent6 3 2 3 2 3 3" xfId="29921" xr:uid="{AF326421-52D2-46DB-9E01-B1AC382C86A4}"/>
    <cellStyle name="40% - Accent6 3 2 3 2 4" xfId="29922" xr:uid="{E9A902C5-C657-407D-B04E-B41ACE725F26}"/>
    <cellStyle name="40% - Accent6 3 2 3 2 4 2" xfId="29923" xr:uid="{863D16BA-2AD9-4E8F-A3E5-059EDE6382A8}"/>
    <cellStyle name="40% - Accent6 3 2 3 2 5" xfId="29924" xr:uid="{26DA03C5-AA03-4EE6-83FC-B4A6B41A3D2E}"/>
    <cellStyle name="40% - Accent6 3 2 3 2 5 2" xfId="29925" xr:uid="{A823C174-42B3-4769-8613-92F100197437}"/>
    <cellStyle name="40% - Accent6 3 2 3 2 6" xfId="29926" xr:uid="{670F4E0C-0C7D-4EC5-B129-3A9A33978F71}"/>
    <cellStyle name="40% - Accent6 3 2 3 2 7" xfId="29927" xr:uid="{9C362F36-B2A7-4B3A-992D-33E3EE8F599C}"/>
    <cellStyle name="40% - Accent6 3 2 3 3" xfId="29928" xr:uid="{19D32316-8BE5-4F90-94C8-608060BF4919}"/>
    <cellStyle name="40% - Accent6 3 2 3 3 2" xfId="29929" xr:uid="{1D96DA87-2A07-47AB-9064-A236A987A2AC}"/>
    <cellStyle name="40% - Accent6 3 2 3 3 2 2" xfId="29930" xr:uid="{99EBFE56-686A-48AC-8DAD-A972FE234A56}"/>
    <cellStyle name="40% - Accent6 3 2 3 3 2 2 2" xfId="29931" xr:uid="{2F9BCC5B-06B6-4B19-BC05-5D9BEB156688}"/>
    <cellStyle name="40% - Accent6 3 2 3 3 2 3" xfId="29932" xr:uid="{B4A8630A-2AC2-4834-9A10-C756D40D16DB}"/>
    <cellStyle name="40% - Accent6 3 2 3 3 3" xfId="29933" xr:uid="{3A95AD7C-4C35-4DD8-B03A-B79AFCEB8B92}"/>
    <cellStyle name="40% - Accent6 3 2 3 3 3 2" xfId="29934" xr:uid="{B47D5FB9-D75C-43F5-A389-56707D174773}"/>
    <cellStyle name="40% - Accent6 3 2 3 3 4" xfId="29935" xr:uid="{3742EF2C-25CF-4257-9566-E9AABB59E4C8}"/>
    <cellStyle name="40% - Accent6 3 2 3 3 4 2" xfId="29936" xr:uid="{4A9593DF-B4D1-44C3-8BC0-5422C871B921}"/>
    <cellStyle name="40% - Accent6 3 2 3 3 5" xfId="29937" xr:uid="{6108E5E8-2FB1-43B9-9722-93218313B08A}"/>
    <cellStyle name="40% - Accent6 3 2 3 3 6" xfId="29938" xr:uid="{3E618404-A8E2-4C83-83F0-57E623FC4532}"/>
    <cellStyle name="40% - Accent6 3 2 3 4" xfId="29939" xr:uid="{C171FE33-FD24-4229-97CA-237B507BB6E0}"/>
    <cellStyle name="40% - Accent6 3 2 3 4 2" xfId="29940" xr:uid="{3CA3A32D-B07B-4725-AEF3-FD076F1783B1}"/>
    <cellStyle name="40% - Accent6 3 2 3 4 2 2" xfId="29941" xr:uid="{8976CA2E-1428-4833-9D28-9845A06A8F48}"/>
    <cellStyle name="40% - Accent6 3 2 3 4 3" xfId="29942" xr:uid="{A4D2E4FE-FB33-4BB1-80DC-E683463F30E4}"/>
    <cellStyle name="40% - Accent6 3 2 3 5" xfId="29943" xr:uid="{85CB2B43-4511-4658-85D6-800A82F19C01}"/>
    <cellStyle name="40% - Accent6 3 2 3 5 2" xfId="29944" xr:uid="{6C9D7D55-EB61-45A7-A64E-AFAEAEDF82FA}"/>
    <cellStyle name="40% - Accent6 3 2 3 6" xfId="29945" xr:uid="{D020D841-A22D-475E-BD16-1D6D67143475}"/>
    <cellStyle name="40% - Accent6 3 2 3 6 2" xfId="29946" xr:uid="{108D4B63-3C74-4600-B95F-EFC88BF55AB4}"/>
    <cellStyle name="40% - Accent6 3 2 3 7" xfId="29947" xr:uid="{825F36F9-A24C-4C47-99A6-2D3BE086659B}"/>
    <cellStyle name="40% - Accent6 3 2 3 8" xfId="29948" xr:uid="{89F14286-862C-4A18-9630-28CEA2917C27}"/>
    <cellStyle name="40% - Accent6 3 2 4" xfId="29949" xr:uid="{8F8DF11A-0D46-4B2F-B250-4A9D93BDB9A9}"/>
    <cellStyle name="40% - Accent6 3 2 4 2" xfId="29950" xr:uid="{38A9FEA3-7739-44E2-A90A-F5E166C8F513}"/>
    <cellStyle name="40% - Accent6 3 2 4 2 2" xfId="29951" xr:uid="{0D8E97B2-954F-4E00-8837-DEC99E89D047}"/>
    <cellStyle name="40% - Accent6 3 2 4 2 2 2" xfId="29952" xr:uid="{50FF5E12-DE82-4032-830C-182C68FEF9CA}"/>
    <cellStyle name="40% - Accent6 3 2 4 2 2 2 2" xfId="29953" xr:uid="{A273F5D7-A5DD-4A03-AB60-75177AAB09BD}"/>
    <cellStyle name="40% - Accent6 3 2 4 2 2 3" xfId="29954" xr:uid="{60536F90-EAEF-4D2A-90CB-F81389A5F449}"/>
    <cellStyle name="40% - Accent6 3 2 4 2 3" xfId="29955" xr:uid="{ABF7AFDF-685F-44F5-B01A-2A20BB8C7C0A}"/>
    <cellStyle name="40% - Accent6 3 2 4 2 3 2" xfId="29956" xr:uid="{7DB53FD2-1A0F-412F-9E29-DC5395877273}"/>
    <cellStyle name="40% - Accent6 3 2 4 2 4" xfId="29957" xr:uid="{D1C47A50-967A-4190-947C-7B2255325BED}"/>
    <cellStyle name="40% - Accent6 3 2 4 2 4 2" xfId="29958" xr:uid="{ADA3D1B7-2D41-4663-8F5F-B01D3F533669}"/>
    <cellStyle name="40% - Accent6 3 2 4 2 5" xfId="29959" xr:uid="{B06D2D0D-5E37-4CCA-96A4-6D58C6C3402F}"/>
    <cellStyle name="40% - Accent6 3 2 4 2 6" xfId="29960" xr:uid="{98C25D46-56BD-4B48-A833-D461F92BAD15}"/>
    <cellStyle name="40% - Accent6 3 2 4 3" xfId="29961" xr:uid="{5604DB80-88BC-4673-805A-A72A259ECB09}"/>
    <cellStyle name="40% - Accent6 3 2 4 3 2" xfId="29962" xr:uid="{92EECBEF-F376-4967-9B5A-C8CED2F3FF45}"/>
    <cellStyle name="40% - Accent6 3 2 4 3 2 2" xfId="29963" xr:uid="{40FC5FDF-8CD1-4031-8A19-351C9C37DC50}"/>
    <cellStyle name="40% - Accent6 3 2 4 3 3" xfId="29964" xr:uid="{C056D45E-3B6D-4B2E-8B29-2130F673832A}"/>
    <cellStyle name="40% - Accent6 3 2 4 4" xfId="29965" xr:uid="{319F0973-FB9E-49AA-85AE-8DE32465490A}"/>
    <cellStyle name="40% - Accent6 3 2 4 4 2" xfId="29966" xr:uid="{46EBBE9A-4824-4891-8C2C-0F9712ED5EBB}"/>
    <cellStyle name="40% - Accent6 3 2 4 5" xfId="29967" xr:uid="{63695BB1-A166-4B08-89C9-D3750C4C755A}"/>
    <cellStyle name="40% - Accent6 3 2 4 5 2" xfId="29968" xr:uid="{AFD16243-4738-40E1-BDFE-75FE10AC742E}"/>
    <cellStyle name="40% - Accent6 3 2 4 6" xfId="29969" xr:uid="{1AE7C06B-5D7D-44B5-8BC6-D104936FA0C3}"/>
    <cellStyle name="40% - Accent6 3 2 4 7" xfId="29970" xr:uid="{31411D71-2D62-47B9-AA8F-6730BCB6BE14}"/>
    <cellStyle name="40% - Accent6 3 2 5" xfId="29971" xr:uid="{613B47E4-5A27-484E-8F75-E6B753DDB5B5}"/>
    <cellStyle name="40% - Accent6 3 2 5 2" xfId="29972" xr:uid="{CBE42BF5-755A-4257-BC33-ACE42413D809}"/>
    <cellStyle name="40% - Accent6 3 2 5 2 2" xfId="29973" xr:uid="{E998FA4B-1CFB-4719-A33A-12F311A91744}"/>
    <cellStyle name="40% - Accent6 3 2 5 2 2 2" xfId="29974" xr:uid="{AE956ECB-2E63-4BFB-95AF-DA4729C3098B}"/>
    <cellStyle name="40% - Accent6 3 2 5 2 2 2 2" xfId="29975" xr:uid="{E751556E-0ADF-4231-81B1-1AE2E6A02A51}"/>
    <cellStyle name="40% - Accent6 3 2 5 2 2 3" xfId="29976" xr:uid="{7F3EF6AC-802D-449C-897A-DE74BB4824A7}"/>
    <cellStyle name="40% - Accent6 3 2 5 2 3" xfId="29977" xr:uid="{DB302C9C-D064-496E-A7D9-652C98EF96AF}"/>
    <cellStyle name="40% - Accent6 3 2 5 2 3 2" xfId="29978" xr:uid="{4F0D032C-8186-4DE7-9FED-FDE7AC5CF964}"/>
    <cellStyle name="40% - Accent6 3 2 5 2 4" xfId="29979" xr:uid="{30D29012-546F-4B42-BC98-27BCDAB56544}"/>
    <cellStyle name="40% - Accent6 3 2 5 3" xfId="29980" xr:uid="{166FD53A-CB15-4320-B755-AAF9EE77BA63}"/>
    <cellStyle name="40% - Accent6 3 2 5 3 2" xfId="29981" xr:uid="{6C3DFD6A-FD16-4B09-A293-1294FE61B9E4}"/>
    <cellStyle name="40% - Accent6 3 2 5 3 2 2" xfId="29982" xr:uid="{08BF04BA-F679-49EA-A78F-80778300BA8C}"/>
    <cellStyle name="40% - Accent6 3 2 5 3 3" xfId="29983" xr:uid="{4A175D2E-3BC5-449F-86E9-3F89882A823A}"/>
    <cellStyle name="40% - Accent6 3 2 5 4" xfId="29984" xr:uid="{5C8BFF62-7AA8-4EA6-9B3A-DF90BEEE8825}"/>
    <cellStyle name="40% - Accent6 3 2 5 4 2" xfId="29985" xr:uid="{E0C7FC70-2C9D-4298-B362-13C0B8723184}"/>
    <cellStyle name="40% - Accent6 3 2 5 5" xfId="29986" xr:uid="{9216EE72-02E7-484A-B545-B6DD9CFBA7A8}"/>
    <cellStyle name="40% - Accent6 3 2 5 5 2" xfId="29987" xr:uid="{85E6BF2D-662B-441F-84A1-8D79F5F51685}"/>
    <cellStyle name="40% - Accent6 3 2 5 6" xfId="29988" xr:uid="{25924E44-A4D0-4AF5-B643-3C56D7894CA1}"/>
    <cellStyle name="40% - Accent6 3 2 5 7" xfId="29989" xr:uid="{00879628-929D-45D3-A8D8-7C06F1CA0468}"/>
    <cellStyle name="40% - Accent6 3 2 6" xfId="29990" xr:uid="{555F09ED-4E9C-4DA4-8FAD-603D1837097F}"/>
    <cellStyle name="40% - Accent6 3 2 6 2" xfId="29991" xr:uid="{51BD061F-E125-4A51-BF86-CDC7A831705F}"/>
    <cellStyle name="40% - Accent6 3 2 6 2 2" xfId="29992" xr:uid="{789E44DC-DDBD-4BC6-BC82-69495B2B9AF1}"/>
    <cellStyle name="40% - Accent6 3 2 6 2 2 2" xfId="29993" xr:uid="{EE051AA0-0FAF-4D02-8513-2FB808735567}"/>
    <cellStyle name="40% - Accent6 3 2 6 2 2 2 2" xfId="29994" xr:uid="{7B31F230-1FE5-48FC-99C8-0A8E23563A49}"/>
    <cellStyle name="40% - Accent6 3 2 6 2 2 3" xfId="29995" xr:uid="{7D06B2FD-B5A8-4DFE-86A4-3A4E87B8F483}"/>
    <cellStyle name="40% - Accent6 3 2 6 2 3" xfId="29996" xr:uid="{562ED4A9-823C-45BF-B859-7F9E43E787B4}"/>
    <cellStyle name="40% - Accent6 3 2 6 2 3 2" xfId="29997" xr:uid="{17CDA667-56FD-4448-B42A-5D70C49BB8F9}"/>
    <cellStyle name="40% - Accent6 3 2 6 2 4" xfId="29998" xr:uid="{17C918E4-E3D3-44F5-8371-F0BC16EDD7D1}"/>
    <cellStyle name="40% - Accent6 3 2 6 3" xfId="29999" xr:uid="{57592574-FC16-4324-9324-C869ECDDF7F6}"/>
    <cellStyle name="40% - Accent6 3 2 6 3 2" xfId="30000" xr:uid="{58C6ABD5-E7AD-4763-8150-E59D10D25F62}"/>
    <cellStyle name="40% - Accent6 3 2 6 3 2 2" xfId="30001" xr:uid="{1C4B0615-B34D-4828-ADD1-0DFCBB972A90}"/>
    <cellStyle name="40% - Accent6 3 2 6 3 3" xfId="30002" xr:uid="{B334FF04-4DD9-48EE-A5C0-A985CC946851}"/>
    <cellStyle name="40% - Accent6 3 2 6 4" xfId="30003" xr:uid="{693F1929-371C-4674-89C3-2552A1B97FFB}"/>
    <cellStyle name="40% - Accent6 3 2 6 4 2" xfId="30004" xr:uid="{5718FBCB-C338-4255-8523-7CED09D7EE7A}"/>
    <cellStyle name="40% - Accent6 3 2 6 5" xfId="30005" xr:uid="{3A200A46-8238-436A-8F27-F2878DF532FE}"/>
    <cellStyle name="40% - Accent6 3 2 7" xfId="30006" xr:uid="{D1D36FC4-82CB-4C34-A4F5-75EDBB9ED944}"/>
    <cellStyle name="40% - Accent6 3 2 7 2" xfId="30007" xr:uid="{E13BBE8F-FFD1-4017-BC12-86B7027ED33C}"/>
    <cellStyle name="40% - Accent6 3 2 7 2 2" xfId="30008" xr:uid="{E6828755-82BE-422C-8A77-052ADC29C819}"/>
    <cellStyle name="40% - Accent6 3 2 7 2 2 2" xfId="30009" xr:uid="{D649B298-1BFF-4957-B34C-E19962A94243}"/>
    <cellStyle name="40% - Accent6 3 2 7 2 2 2 2" xfId="30010" xr:uid="{EAB245B3-BFBD-4FA4-9FB7-1A8DEAA2073F}"/>
    <cellStyle name="40% - Accent6 3 2 7 2 2 3" xfId="30011" xr:uid="{82104F5E-3CBC-4760-8FC4-D98A020D9C15}"/>
    <cellStyle name="40% - Accent6 3 2 7 2 3" xfId="30012" xr:uid="{EABE219C-2B89-4AA9-BE12-980327BF2840}"/>
    <cellStyle name="40% - Accent6 3 2 7 2 3 2" xfId="30013" xr:uid="{560CE611-FA8B-473B-913D-BF94527A5B6E}"/>
    <cellStyle name="40% - Accent6 3 2 7 2 4" xfId="30014" xr:uid="{C3D3138C-A103-416B-B40B-87577487E77C}"/>
    <cellStyle name="40% - Accent6 3 2 7 3" xfId="30015" xr:uid="{5746D18C-F698-4985-BA06-C82BD148695E}"/>
    <cellStyle name="40% - Accent6 3 2 7 3 2" xfId="30016" xr:uid="{E5E30931-64ED-42A7-9FC2-01F5DC2DE106}"/>
    <cellStyle name="40% - Accent6 3 2 7 3 2 2" xfId="30017" xr:uid="{6B61676B-1992-466D-A151-72BEF6D0A610}"/>
    <cellStyle name="40% - Accent6 3 2 7 3 3" xfId="30018" xr:uid="{9679C227-23F2-4D14-9D3A-40D9365DCB6A}"/>
    <cellStyle name="40% - Accent6 3 2 7 4" xfId="30019" xr:uid="{FBEA4A40-B83C-4EA5-997D-02DCDA71A199}"/>
    <cellStyle name="40% - Accent6 3 2 7 4 2" xfId="30020" xr:uid="{70458B89-F3E2-4075-860A-32963EB9D713}"/>
    <cellStyle name="40% - Accent6 3 2 7 5" xfId="30021" xr:uid="{A82D60B0-DD67-43F9-B187-1B39B5B95C53}"/>
    <cellStyle name="40% - Accent6 3 2 8" xfId="30022" xr:uid="{70A8F251-18CA-4790-8B75-3AAB595DD326}"/>
    <cellStyle name="40% - Accent6 3 2 8 2" xfId="30023" xr:uid="{FFAF8D9A-5E2C-4647-A095-063AADBF77D6}"/>
    <cellStyle name="40% - Accent6 3 2 8 2 2" xfId="30024" xr:uid="{3BA5E5F4-9C76-4F97-83CC-808E1515189F}"/>
    <cellStyle name="40% - Accent6 3 2 8 2 2 2" xfId="30025" xr:uid="{3C1466C3-9A12-48D4-8436-09C8C7020FF6}"/>
    <cellStyle name="40% - Accent6 3 2 8 2 2 2 2" xfId="30026" xr:uid="{CECD9C88-3D54-4CFD-81C7-6DA36042B76C}"/>
    <cellStyle name="40% - Accent6 3 2 8 2 2 3" xfId="30027" xr:uid="{1164799C-CD14-4241-8A7D-967423E71557}"/>
    <cellStyle name="40% - Accent6 3 2 8 2 3" xfId="30028" xr:uid="{667588B8-59C4-433A-8453-3295921F177D}"/>
    <cellStyle name="40% - Accent6 3 2 8 2 3 2" xfId="30029" xr:uid="{A5AB9C20-23CC-45F3-8032-F2D86676C99E}"/>
    <cellStyle name="40% - Accent6 3 2 8 2 4" xfId="30030" xr:uid="{C029C908-3226-49D8-A375-AFCEFFFBC1A4}"/>
    <cellStyle name="40% - Accent6 3 2 8 3" xfId="30031" xr:uid="{94338242-F584-445E-9EB0-F046FC2B13D5}"/>
    <cellStyle name="40% - Accent6 3 2 8 3 2" xfId="30032" xr:uid="{215A6779-BCD7-40AD-B674-5A2278313A0C}"/>
    <cellStyle name="40% - Accent6 3 2 8 3 2 2" xfId="30033" xr:uid="{BA1779A9-70A4-4E68-B023-7ADCAE035F98}"/>
    <cellStyle name="40% - Accent6 3 2 8 3 3" xfId="30034" xr:uid="{77E9C994-FF1B-4B56-BCF0-CDF8C99FCBC9}"/>
    <cellStyle name="40% - Accent6 3 2 8 4" xfId="30035" xr:uid="{E1CD7948-9128-4001-BE0F-C93E411E74B0}"/>
    <cellStyle name="40% - Accent6 3 2 8 4 2" xfId="30036" xr:uid="{9C9EEF66-4795-47C8-B0F3-A04FA241B5F0}"/>
    <cellStyle name="40% - Accent6 3 2 8 5" xfId="30037" xr:uid="{10E7F74B-BFE0-4156-8673-C10691D77D29}"/>
    <cellStyle name="40% - Accent6 3 2 9" xfId="30038" xr:uid="{520843C2-8D69-4682-8686-0F1ABC5F865A}"/>
    <cellStyle name="40% - Accent6 3 2 9 2" xfId="30039" xr:uid="{63A87142-5610-4AEA-BDC8-C0CC3590F2F4}"/>
    <cellStyle name="40% - Accent6 3 2 9 2 2" xfId="30040" xr:uid="{E40E4B80-BD6E-418C-B309-C3CDE67BF0B9}"/>
    <cellStyle name="40% - Accent6 3 2 9 2 2 2" xfId="30041" xr:uid="{C73A7511-09CB-46A6-B0B0-4C98AD3A46E3}"/>
    <cellStyle name="40% - Accent6 3 2 9 2 2 2 2" xfId="30042" xr:uid="{BD10FB6A-AC23-44B7-94F1-C5F62C3C165B}"/>
    <cellStyle name="40% - Accent6 3 2 9 2 2 3" xfId="30043" xr:uid="{61589859-3BE8-4CAE-806F-C7368BF1E045}"/>
    <cellStyle name="40% - Accent6 3 2 9 2 3" xfId="30044" xr:uid="{8933091E-45A6-4595-8CBF-77D6C95D3881}"/>
    <cellStyle name="40% - Accent6 3 2 9 2 3 2" xfId="30045" xr:uid="{57230F2C-A662-40C1-AA57-940E27B8F7A2}"/>
    <cellStyle name="40% - Accent6 3 2 9 2 4" xfId="30046" xr:uid="{E76579E6-9EDF-4BD2-89FB-A30348DDAE71}"/>
    <cellStyle name="40% - Accent6 3 2 9 3" xfId="30047" xr:uid="{BE3F009B-E2C9-4463-9838-571F75B412F1}"/>
    <cellStyle name="40% - Accent6 3 2 9 3 2" xfId="30048" xr:uid="{BD41D135-17EF-4C3E-90B3-5A72B5B56C54}"/>
    <cellStyle name="40% - Accent6 3 2 9 3 2 2" xfId="30049" xr:uid="{27BC161C-4C2F-4200-9842-C00F8DD904FB}"/>
    <cellStyle name="40% - Accent6 3 2 9 3 3" xfId="30050" xr:uid="{E2F8819B-0DFC-41CB-AF24-F430E278258B}"/>
    <cellStyle name="40% - Accent6 3 2 9 4" xfId="30051" xr:uid="{E8775638-F84F-4D13-A5C8-A6833E4EBA42}"/>
    <cellStyle name="40% - Accent6 3 2 9 4 2" xfId="30052" xr:uid="{6E8F9072-3AD4-4ADC-A032-3A4FF1FBEB03}"/>
    <cellStyle name="40% - Accent6 3 2 9 5" xfId="30053" xr:uid="{951DFE1C-AE8C-421D-8645-469817E35F7D}"/>
    <cellStyle name="40% - Accent6 3 2_Asset Register (new)" xfId="30054" xr:uid="{D06DC207-6BC9-48C7-A363-D5C42264159C}"/>
    <cellStyle name="40% - Accent6 3 3" xfId="30055" xr:uid="{73057EE3-AB64-4135-B97F-E03BDB3138F3}"/>
    <cellStyle name="40% - Accent6 3 3 10" xfId="30056" xr:uid="{F285C39E-7705-464E-AA55-276D92BE0730}"/>
    <cellStyle name="40% - Accent6 3 3 10 2" xfId="30057" xr:uid="{5E2C6161-DFAC-45C3-ACA3-6E2431D2C185}"/>
    <cellStyle name="40% - Accent6 3 3 11" xfId="30058" xr:uid="{C922B107-CA8A-4963-9E2E-D9F420D7F6A3}"/>
    <cellStyle name="40% - Accent6 3 3 11 2" xfId="30059" xr:uid="{C0B05B15-D406-499E-8ADB-2BAE1651C88A}"/>
    <cellStyle name="40% - Accent6 3 3 12" xfId="30060" xr:uid="{F4D53618-1118-41E3-BAC4-6A3B5B2D0410}"/>
    <cellStyle name="40% - Accent6 3 3 13" xfId="30061" xr:uid="{760D59C7-50F9-4339-9CF0-4E862E61233E}"/>
    <cellStyle name="40% - Accent6 3 3 2" xfId="30062" xr:uid="{4BB3A2B8-48DB-4CEA-8816-8E32235679E1}"/>
    <cellStyle name="40% - Accent6 3 3 2 2" xfId="30063" xr:uid="{D32E8532-16D9-46B4-8DB4-C829EE5D8423}"/>
    <cellStyle name="40% - Accent6 3 3 2 2 2" xfId="30064" xr:uid="{12670125-8259-4160-B319-DC7924BA90FC}"/>
    <cellStyle name="40% - Accent6 3 3 2 2 2 2" xfId="30065" xr:uid="{F4ACE735-B827-4F58-B1B4-C216183C4031}"/>
    <cellStyle name="40% - Accent6 3 3 2 2 2 2 2" xfId="30066" xr:uid="{EBA44EAA-BBD2-4017-B5D3-D371910D4787}"/>
    <cellStyle name="40% - Accent6 3 3 2 2 2 2 2 2" xfId="30067" xr:uid="{DF953450-DD40-425C-AE9D-F8AC65C0945A}"/>
    <cellStyle name="40% - Accent6 3 3 2 2 2 2 3" xfId="30068" xr:uid="{70362B6C-226E-44F3-A9F3-F44A486DC7DA}"/>
    <cellStyle name="40% - Accent6 3 3 2 2 2 3" xfId="30069" xr:uid="{38C2D153-BAAF-4851-B6AF-F8148BB35792}"/>
    <cellStyle name="40% - Accent6 3 3 2 2 2 3 2" xfId="30070" xr:uid="{6AD4B761-CEB1-490F-AE52-DB89D5A1FDF9}"/>
    <cellStyle name="40% - Accent6 3 3 2 2 2 4" xfId="30071" xr:uid="{7EE67DBF-7B80-4561-B506-2782140707BE}"/>
    <cellStyle name="40% - Accent6 3 3 2 2 2 4 2" xfId="30072" xr:uid="{A85D3913-2ACF-4116-8518-D98AF4C61DFD}"/>
    <cellStyle name="40% - Accent6 3 3 2 2 2 5" xfId="30073" xr:uid="{282595F1-5D5C-40DF-AB9C-D311A828BCEF}"/>
    <cellStyle name="40% - Accent6 3 3 2 2 2 6" xfId="30074" xr:uid="{15427AB8-3B60-40CA-BB30-13069BE46C62}"/>
    <cellStyle name="40% - Accent6 3 3 2 2 3" xfId="30075" xr:uid="{20645374-F3A5-4C28-965B-109048CB981E}"/>
    <cellStyle name="40% - Accent6 3 3 2 2 3 2" xfId="30076" xr:uid="{A619CF7D-24A8-412A-9FDE-540BAA222BC9}"/>
    <cellStyle name="40% - Accent6 3 3 2 2 3 2 2" xfId="30077" xr:uid="{0FA753AF-DA13-43A5-80FA-E69ACE0A01B7}"/>
    <cellStyle name="40% - Accent6 3 3 2 2 3 3" xfId="30078" xr:uid="{508806EB-CA2E-4CFB-8C17-889E274B7A22}"/>
    <cellStyle name="40% - Accent6 3 3 2 2 4" xfId="30079" xr:uid="{83EBEA46-CAA0-41BB-93DD-F99C1BA76C2B}"/>
    <cellStyle name="40% - Accent6 3 3 2 2 4 2" xfId="30080" xr:uid="{269BC665-1848-4AFC-9E36-41894D18681E}"/>
    <cellStyle name="40% - Accent6 3 3 2 2 5" xfId="30081" xr:uid="{F34C4565-881A-4B25-96EA-949A73595D17}"/>
    <cellStyle name="40% - Accent6 3 3 2 2 5 2" xfId="30082" xr:uid="{9D2B396D-8FBF-47AE-8B75-D73010B8EB6F}"/>
    <cellStyle name="40% - Accent6 3 3 2 2 6" xfId="30083" xr:uid="{B124D5C4-8C00-4633-9C47-C4E3DDD0D7AB}"/>
    <cellStyle name="40% - Accent6 3 3 2 2 7" xfId="30084" xr:uid="{966AB58B-2103-42B6-822A-A545D4A4A5B3}"/>
    <cellStyle name="40% - Accent6 3 3 2 3" xfId="30085" xr:uid="{529B78D8-ADB5-44E2-9A64-1CBACA6BA7FD}"/>
    <cellStyle name="40% - Accent6 3 3 2 3 2" xfId="30086" xr:uid="{A79F8583-02C1-4E67-B7DD-0A14214C8BF2}"/>
    <cellStyle name="40% - Accent6 3 3 2 3 2 2" xfId="30087" xr:uid="{5BD5011E-B963-46BB-9FEF-34BB951D1021}"/>
    <cellStyle name="40% - Accent6 3 3 2 3 2 2 2" xfId="30088" xr:uid="{FF64B7BA-0F69-4F42-95FC-FD6318948961}"/>
    <cellStyle name="40% - Accent6 3 3 2 3 2 2 2 2" xfId="30089" xr:uid="{F4FE2A1F-0845-4C01-A248-58BAC2FB7C2A}"/>
    <cellStyle name="40% - Accent6 3 3 2 3 2 2 3" xfId="30090" xr:uid="{999186A5-2CED-4682-B1AF-2AFA3EBD700C}"/>
    <cellStyle name="40% - Accent6 3 3 2 3 2 3" xfId="30091" xr:uid="{C2844B37-58EF-4D8D-8E31-6A784B626DB1}"/>
    <cellStyle name="40% - Accent6 3 3 2 3 2 3 2" xfId="30092" xr:uid="{B735C5CC-1137-4640-96FA-744A6B995F60}"/>
    <cellStyle name="40% - Accent6 3 3 2 3 2 4" xfId="30093" xr:uid="{1F9516DF-DD4E-41E6-A2B6-4D6DAE8F45EC}"/>
    <cellStyle name="40% - Accent6 3 3 2 3 3" xfId="30094" xr:uid="{CFEC4C5A-5B75-4461-9913-0F27F94AD117}"/>
    <cellStyle name="40% - Accent6 3 3 2 3 3 2" xfId="30095" xr:uid="{DB3CF587-C9B2-4BE1-84CE-3D818503837B}"/>
    <cellStyle name="40% - Accent6 3 3 2 3 3 2 2" xfId="30096" xr:uid="{C7E9A2B0-10F5-471D-9A1E-B158A3479ADF}"/>
    <cellStyle name="40% - Accent6 3 3 2 3 3 3" xfId="30097" xr:uid="{47619544-A8FF-4947-AF9B-7EACC0FD8313}"/>
    <cellStyle name="40% - Accent6 3 3 2 3 4" xfId="30098" xr:uid="{F376AFA3-6CEF-498C-8463-9DC8D4060741}"/>
    <cellStyle name="40% - Accent6 3 3 2 3 4 2" xfId="30099" xr:uid="{77B60A8A-1916-4A1B-9655-CB5ACF3A49EE}"/>
    <cellStyle name="40% - Accent6 3 3 2 3 5" xfId="30100" xr:uid="{3572862A-D763-4536-8DA7-6591BCFAE772}"/>
    <cellStyle name="40% - Accent6 3 3 2 3 5 2" xfId="30101" xr:uid="{F2007E1C-E59A-4545-A7D8-22834AB1F05A}"/>
    <cellStyle name="40% - Accent6 3 3 2 3 6" xfId="30102" xr:uid="{B70AA9D5-6D7C-4750-AC40-BF903FB9B247}"/>
    <cellStyle name="40% - Accent6 3 3 2 3 7" xfId="30103" xr:uid="{1DD70BD5-2A4E-4830-97FF-DE33EE4A7657}"/>
    <cellStyle name="40% - Accent6 3 3 2 4" xfId="30104" xr:uid="{83427F28-8916-47D4-ACC0-49BF0A5B9427}"/>
    <cellStyle name="40% - Accent6 3 3 2 4 2" xfId="30105" xr:uid="{3B8AF96C-C57F-40DE-8A46-264657356550}"/>
    <cellStyle name="40% - Accent6 3 3 2 4 2 2" xfId="30106" xr:uid="{F7386582-00C0-4A34-AC17-E61856F5A90F}"/>
    <cellStyle name="40% - Accent6 3 3 2 4 2 2 2" xfId="30107" xr:uid="{6370CC26-8CD9-425B-A69F-D39AF2451FB9}"/>
    <cellStyle name="40% - Accent6 3 3 2 4 2 3" xfId="30108" xr:uid="{E5E23286-B951-4F29-9987-D163BEE3E423}"/>
    <cellStyle name="40% - Accent6 3 3 2 4 3" xfId="30109" xr:uid="{903798B5-8B4E-42FC-9445-E56E707E3B5F}"/>
    <cellStyle name="40% - Accent6 3 3 2 4 3 2" xfId="30110" xr:uid="{536E46B1-0615-4492-925A-949C57F0C13F}"/>
    <cellStyle name="40% - Accent6 3 3 2 4 4" xfId="30111" xr:uid="{483FF00B-255C-4738-B743-E83215330155}"/>
    <cellStyle name="40% - Accent6 3 3 2 5" xfId="30112" xr:uid="{11B10E48-A047-4D22-8CB5-41623624FBA9}"/>
    <cellStyle name="40% - Accent6 3 3 2 5 2" xfId="30113" xr:uid="{D7AB023D-33CA-487D-8FA8-F6BE438E1BBB}"/>
    <cellStyle name="40% - Accent6 3 3 2 5 2 2" xfId="30114" xr:uid="{553D8C3B-248D-48AC-8FC4-FD863082E30D}"/>
    <cellStyle name="40% - Accent6 3 3 2 5 3" xfId="30115" xr:uid="{5DC5A587-85E1-4204-900E-711995A518DF}"/>
    <cellStyle name="40% - Accent6 3 3 2 6" xfId="30116" xr:uid="{D0AF9A98-4AD4-4080-B927-78E307E2FB75}"/>
    <cellStyle name="40% - Accent6 3 3 2 6 2" xfId="30117" xr:uid="{4CF01FD9-68C5-48B2-9942-5BC3A55B8013}"/>
    <cellStyle name="40% - Accent6 3 3 2 7" xfId="30118" xr:uid="{7956C1D8-0ED6-4245-B2E2-E8F1D7935A04}"/>
    <cellStyle name="40% - Accent6 3 3 2 7 2" xfId="30119" xr:uid="{A892D63A-A1E1-46EE-804A-355D89B1D366}"/>
    <cellStyle name="40% - Accent6 3 3 2 8" xfId="30120" xr:uid="{9DF89AC9-D2C5-4F10-AD9F-8FB99C2247F2}"/>
    <cellStyle name="40% - Accent6 3 3 2 9" xfId="30121" xr:uid="{EF2AFA3A-DA58-4517-A59C-373FF79D176C}"/>
    <cellStyle name="40% - Accent6 3 3 3" xfId="30122" xr:uid="{28768478-92E5-4FDB-86C7-FEAC43360853}"/>
    <cellStyle name="40% - Accent6 3 3 3 2" xfId="30123" xr:uid="{52F04AFE-E6AD-4D52-80AB-707CE7F84F83}"/>
    <cellStyle name="40% - Accent6 3 3 3 2 2" xfId="30124" xr:uid="{8B8EF1E7-CCB5-48A6-9245-52FE8E326AC1}"/>
    <cellStyle name="40% - Accent6 3 3 3 2 2 2" xfId="30125" xr:uid="{397AD7F7-ED39-47C5-84BB-3DD8A90FF4DD}"/>
    <cellStyle name="40% - Accent6 3 3 3 2 2 2 2" xfId="30126" xr:uid="{C2230449-444E-44B0-A0E4-2ED86AC18A0F}"/>
    <cellStyle name="40% - Accent6 3 3 3 2 2 2 2 2" xfId="30127" xr:uid="{3516243E-FD07-40FA-AB32-8AA09D159B11}"/>
    <cellStyle name="40% - Accent6 3 3 3 2 2 2 3" xfId="30128" xr:uid="{A188E8CE-FB0D-4739-8305-D66390172FEA}"/>
    <cellStyle name="40% - Accent6 3 3 3 2 2 3" xfId="30129" xr:uid="{968BD281-8CD1-4E55-856E-CAD649EE89E9}"/>
    <cellStyle name="40% - Accent6 3 3 3 2 2 3 2" xfId="30130" xr:uid="{C4B1BA0D-EE9E-439D-9DC4-A8D7B77C8383}"/>
    <cellStyle name="40% - Accent6 3 3 3 2 2 4" xfId="30131" xr:uid="{A5533D32-A7B4-49FF-B144-A546C9BE67B3}"/>
    <cellStyle name="40% - Accent6 3 3 3 2 3" xfId="30132" xr:uid="{A17BF4A8-B96C-42BD-8707-6ECC4EA17BF0}"/>
    <cellStyle name="40% - Accent6 3 3 3 2 3 2" xfId="30133" xr:uid="{2505053A-573A-4EC0-9AAD-A4FB094634F3}"/>
    <cellStyle name="40% - Accent6 3 3 3 2 3 2 2" xfId="30134" xr:uid="{BC334610-E433-420B-9951-5726892B0CAA}"/>
    <cellStyle name="40% - Accent6 3 3 3 2 3 3" xfId="30135" xr:uid="{1871A5BC-DDCD-4570-8912-B23E9D87DAD4}"/>
    <cellStyle name="40% - Accent6 3 3 3 2 4" xfId="30136" xr:uid="{DD8BDC6A-7DE6-4900-985F-71365A6BCB8A}"/>
    <cellStyle name="40% - Accent6 3 3 3 2 4 2" xfId="30137" xr:uid="{86C6B5EE-D9C6-413C-85C9-5940CC979A94}"/>
    <cellStyle name="40% - Accent6 3 3 3 2 5" xfId="30138" xr:uid="{94A94DD0-927C-4969-B656-1D5B752D7EAE}"/>
    <cellStyle name="40% - Accent6 3 3 3 2 5 2" xfId="30139" xr:uid="{81256BCE-7A5D-40BB-BAE6-98C2B7489032}"/>
    <cellStyle name="40% - Accent6 3 3 3 2 6" xfId="30140" xr:uid="{C52488C4-1068-4888-B422-42DBE8A88926}"/>
    <cellStyle name="40% - Accent6 3 3 3 2 7" xfId="30141" xr:uid="{E7A8864D-77F6-44C6-89B1-5235E2B55B47}"/>
    <cellStyle name="40% - Accent6 3 3 3 3" xfId="30142" xr:uid="{BDAB69A6-CAE2-4330-8B06-B5988BFBBF11}"/>
    <cellStyle name="40% - Accent6 3 3 3 3 2" xfId="30143" xr:uid="{57284493-B031-4117-A5F5-3B05B9BF6C8D}"/>
    <cellStyle name="40% - Accent6 3 3 3 3 2 2" xfId="30144" xr:uid="{D481EE87-0B9F-4DFD-8221-F1814A64322D}"/>
    <cellStyle name="40% - Accent6 3 3 3 3 2 2 2" xfId="30145" xr:uid="{4C56AEDC-409B-4C1C-B2D1-9CE4C0C3B959}"/>
    <cellStyle name="40% - Accent6 3 3 3 3 2 2 2 2" xfId="30146" xr:uid="{45BE10B5-4F8A-4773-B1F5-C18102693A59}"/>
    <cellStyle name="40% - Accent6 3 3 3 3 2 2 3" xfId="30147" xr:uid="{44881CE7-E0A1-4B7C-B09A-50A06CB075D3}"/>
    <cellStyle name="40% - Accent6 3 3 3 3 2 3" xfId="30148" xr:uid="{311B801D-B054-4482-8CAF-C51BA5894719}"/>
    <cellStyle name="40% - Accent6 3 3 3 3 2 3 2" xfId="30149" xr:uid="{5BF80FD5-7BEF-4F04-BA1F-1F800B507953}"/>
    <cellStyle name="40% - Accent6 3 3 3 3 2 4" xfId="30150" xr:uid="{869E6668-667A-48F3-ACE3-C459DD29F6E8}"/>
    <cellStyle name="40% - Accent6 3 3 3 3 3" xfId="30151" xr:uid="{33CFD557-9BA9-42B6-903D-B93380E94627}"/>
    <cellStyle name="40% - Accent6 3 3 3 3 3 2" xfId="30152" xr:uid="{9270EB53-9D30-4AE1-8B20-DC7187BF5D5A}"/>
    <cellStyle name="40% - Accent6 3 3 3 3 3 2 2" xfId="30153" xr:uid="{15FF2AEA-CF8E-4BB1-83DC-5FC5BF87A9F9}"/>
    <cellStyle name="40% - Accent6 3 3 3 3 3 3" xfId="30154" xr:uid="{82D4A3B6-8672-4BE9-8FFB-99DD6DAEC5E2}"/>
    <cellStyle name="40% - Accent6 3 3 3 3 4" xfId="30155" xr:uid="{95DC38A9-3D6B-41CA-99AF-874319089D7C}"/>
    <cellStyle name="40% - Accent6 3 3 3 3 4 2" xfId="30156" xr:uid="{ABB0998C-DE76-4F7D-A906-1B6B9F3BDAFA}"/>
    <cellStyle name="40% - Accent6 3 3 3 3 5" xfId="30157" xr:uid="{627A3AA1-016E-4C2E-A2A5-AE6579FACEB4}"/>
    <cellStyle name="40% - Accent6 3 3 3 4" xfId="30158" xr:uid="{30393719-8A51-4626-83B6-366F778CC51C}"/>
    <cellStyle name="40% - Accent6 3 3 3 4 2" xfId="30159" xr:uid="{7B6DFD9B-38FF-4B83-B605-191D2FFFA458}"/>
    <cellStyle name="40% - Accent6 3 3 3 4 2 2" xfId="30160" xr:uid="{ECB1817F-3B30-41F5-B1D8-A375937E9116}"/>
    <cellStyle name="40% - Accent6 3 3 3 4 2 2 2" xfId="30161" xr:uid="{F68F6D50-391D-435E-8E66-5CEC78504FEE}"/>
    <cellStyle name="40% - Accent6 3 3 3 4 2 3" xfId="30162" xr:uid="{CD1B71E7-4DEB-4284-8ED5-5B085C02DA2A}"/>
    <cellStyle name="40% - Accent6 3 3 3 4 3" xfId="30163" xr:uid="{5A08F7DB-36A3-4761-92BE-5E6D13333D2D}"/>
    <cellStyle name="40% - Accent6 3 3 3 4 3 2" xfId="30164" xr:uid="{CE81821B-51FC-4C7F-A0AB-4F3A9F96B701}"/>
    <cellStyle name="40% - Accent6 3 3 3 4 4" xfId="30165" xr:uid="{9C84DAF9-B792-4E8E-8DCF-038D6159A929}"/>
    <cellStyle name="40% - Accent6 3 3 3 5" xfId="30166" xr:uid="{78182CD0-2E9E-4D44-B882-13E9529F0D21}"/>
    <cellStyle name="40% - Accent6 3 3 3 5 2" xfId="30167" xr:uid="{14331100-5F0D-49C7-9D92-CB26BFFAFC6C}"/>
    <cellStyle name="40% - Accent6 3 3 3 5 2 2" xfId="30168" xr:uid="{6C59B643-74D5-41FA-B892-9EAA7ECB7F75}"/>
    <cellStyle name="40% - Accent6 3 3 3 5 3" xfId="30169" xr:uid="{F8B91DDA-A540-43BB-B26A-4C44714309D2}"/>
    <cellStyle name="40% - Accent6 3 3 3 6" xfId="30170" xr:uid="{40B837D6-A68E-4EC1-9C4C-8B919C76848E}"/>
    <cellStyle name="40% - Accent6 3 3 3 6 2" xfId="30171" xr:uid="{27675C78-1D47-482A-AE04-9C7A16C1EF60}"/>
    <cellStyle name="40% - Accent6 3 3 3 7" xfId="30172" xr:uid="{7305FF2B-EAD1-4FBD-882C-F70EA87C5FBB}"/>
    <cellStyle name="40% - Accent6 3 3 3 7 2" xfId="30173" xr:uid="{F81686EB-FF53-4DC5-9C60-DBAA9EAD71C1}"/>
    <cellStyle name="40% - Accent6 3 3 3 8" xfId="30174" xr:uid="{83924D5C-7F76-44B1-B669-7B9FF37C1AA9}"/>
    <cellStyle name="40% - Accent6 3 3 3 9" xfId="30175" xr:uid="{A3AA8547-A6DD-4665-8DDB-05A3C1BA5886}"/>
    <cellStyle name="40% - Accent6 3 3 4" xfId="30176" xr:uid="{96548317-56DD-478D-83EE-F49927F81F2F}"/>
    <cellStyle name="40% - Accent6 3 3 4 2" xfId="30177" xr:uid="{19E09F25-FB77-4C50-A33F-20DD78E4C3B1}"/>
    <cellStyle name="40% - Accent6 3 3 4 2 2" xfId="30178" xr:uid="{EC80B956-E609-40DD-936C-571A6AD348B7}"/>
    <cellStyle name="40% - Accent6 3 3 4 2 2 2" xfId="30179" xr:uid="{D81911D2-FEB5-4789-B2AE-23D9B51F65C3}"/>
    <cellStyle name="40% - Accent6 3 3 4 2 2 2 2" xfId="30180" xr:uid="{BC9AEA91-21DD-41DF-93D3-FB5E2AEE09D3}"/>
    <cellStyle name="40% - Accent6 3 3 4 2 2 3" xfId="30181" xr:uid="{E900E4E0-4D6A-4FB0-A5FE-6536258ABBC1}"/>
    <cellStyle name="40% - Accent6 3 3 4 2 3" xfId="30182" xr:uid="{D6469C9B-A3E7-4C0F-89F4-4C27E5E3176E}"/>
    <cellStyle name="40% - Accent6 3 3 4 2 3 2" xfId="30183" xr:uid="{1518C5BE-589C-4B0E-98D7-DC481AB2F98E}"/>
    <cellStyle name="40% - Accent6 3 3 4 2 4" xfId="30184" xr:uid="{91775616-33F5-4655-BEBD-BD2102DC4D50}"/>
    <cellStyle name="40% - Accent6 3 3 4 3" xfId="30185" xr:uid="{15476B60-F7A7-4D06-B920-A7B697731A49}"/>
    <cellStyle name="40% - Accent6 3 3 4 3 2" xfId="30186" xr:uid="{8F757804-2FA3-4E3F-8740-7DA66CECB1BB}"/>
    <cellStyle name="40% - Accent6 3 3 4 3 2 2" xfId="30187" xr:uid="{F3EC0DC1-8718-4DA0-8032-127FA6A730A2}"/>
    <cellStyle name="40% - Accent6 3 3 4 3 3" xfId="30188" xr:uid="{68F27243-5638-46AF-8DF8-0033F351F3E6}"/>
    <cellStyle name="40% - Accent6 3 3 4 4" xfId="30189" xr:uid="{A4F75452-7BEA-41BD-A388-AE9CAA3F64B5}"/>
    <cellStyle name="40% - Accent6 3 3 4 4 2" xfId="30190" xr:uid="{FC502D79-C8FC-4A51-8341-3A5DDD54284E}"/>
    <cellStyle name="40% - Accent6 3 3 4 5" xfId="30191" xr:uid="{354F8CD2-66F5-4D98-B41C-21EAF85B2176}"/>
    <cellStyle name="40% - Accent6 3 3 4 5 2" xfId="30192" xr:uid="{F8848575-D8B1-4A76-9B5A-372A7C5EA068}"/>
    <cellStyle name="40% - Accent6 3 3 4 6" xfId="30193" xr:uid="{6D15D6A7-9E47-4093-AD25-08758C4B1D14}"/>
    <cellStyle name="40% - Accent6 3 3 4 7" xfId="30194" xr:uid="{1A3F1A85-F885-41AA-A0E0-178337F6BA1E}"/>
    <cellStyle name="40% - Accent6 3 3 5" xfId="30195" xr:uid="{19D72336-31CC-4C65-816D-D1B93432C624}"/>
    <cellStyle name="40% - Accent6 3 3 5 2" xfId="30196" xr:uid="{47B5A1B2-39A1-4A42-B81A-5CBD987B2CD7}"/>
    <cellStyle name="40% - Accent6 3 3 5 2 2" xfId="30197" xr:uid="{DD38C141-E9A1-4B3E-BFD7-96D62A6374A2}"/>
    <cellStyle name="40% - Accent6 3 3 5 2 2 2" xfId="30198" xr:uid="{4EE3214B-B5BA-45A8-8F71-65EF49F1B2E2}"/>
    <cellStyle name="40% - Accent6 3 3 5 2 2 2 2" xfId="30199" xr:uid="{5EA0D971-6897-4CCF-8385-03111DE03788}"/>
    <cellStyle name="40% - Accent6 3 3 5 2 2 3" xfId="30200" xr:uid="{969F79AF-2ADE-4C53-998D-9A0EFB927057}"/>
    <cellStyle name="40% - Accent6 3 3 5 2 3" xfId="30201" xr:uid="{66D402DF-C50D-435B-BCC5-9696D500DEB3}"/>
    <cellStyle name="40% - Accent6 3 3 5 2 3 2" xfId="30202" xr:uid="{955CACB4-B4E2-43DE-9631-90BB0045EE8D}"/>
    <cellStyle name="40% - Accent6 3 3 5 2 4" xfId="30203" xr:uid="{DDB72AE6-D1DD-47DF-904A-F3B15BB45309}"/>
    <cellStyle name="40% - Accent6 3 3 5 3" xfId="30204" xr:uid="{EFCFC16A-3BFD-4CAD-AD75-DA3632E8994E}"/>
    <cellStyle name="40% - Accent6 3 3 5 3 2" xfId="30205" xr:uid="{C8B91949-6A0B-4E11-8412-A44F7F5736D1}"/>
    <cellStyle name="40% - Accent6 3 3 5 3 2 2" xfId="30206" xr:uid="{D6C5B14E-064E-46E5-AB45-A872B1E1FD28}"/>
    <cellStyle name="40% - Accent6 3 3 5 3 3" xfId="30207" xr:uid="{3EA4630D-AA60-47CC-B7F1-200EB317AF15}"/>
    <cellStyle name="40% - Accent6 3 3 5 4" xfId="30208" xr:uid="{49E3F079-8A64-409E-BE0E-C8AEC4F08000}"/>
    <cellStyle name="40% - Accent6 3 3 5 4 2" xfId="30209" xr:uid="{0E80055A-9B0A-4878-9513-A9423F582CD0}"/>
    <cellStyle name="40% - Accent6 3 3 5 5" xfId="30210" xr:uid="{CE49B851-EA3B-4DD9-9660-25CFA950C072}"/>
    <cellStyle name="40% - Accent6 3 3 6" xfId="30211" xr:uid="{67BEB276-9671-4D3E-8D13-5F9695A213DF}"/>
    <cellStyle name="40% - Accent6 3 3 6 2" xfId="30212" xr:uid="{93BA846C-62AD-4503-9503-3E42B5C73AAE}"/>
    <cellStyle name="40% - Accent6 3 3 6 2 2" xfId="30213" xr:uid="{DF52BF62-B07C-43CB-BA7A-968B8EC534F9}"/>
    <cellStyle name="40% - Accent6 3 3 6 2 2 2" xfId="30214" xr:uid="{7CB0FD51-4F19-47E6-A280-23C8CEEA36F8}"/>
    <cellStyle name="40% - Accent6 3 3 6 2 2 2 2" xfId="30215" xr:uid="{45302493-328D-4EBA-B287-69D66E0A86A1}"/>
    <cellStyle name="40% - Accent6 3 3 6 2 2 3" xfId="30216" xr:uid="{A7981D9B-5422-4F17-A32C-39E22AB3485B}"/>
    <cellStyle name="40% - Accent6 3 3 6 2 3" xfId="30217" xr:uid="{F796756E-07A8-4590-A40D-EA50DA450B31}"/>
    <cellStyle name="40% - Accent6 3 3 6 2 3 2" xfId="30218" xr:uid="{C017B837-6C3B-46D0-9229-2557C059C9DE}"/>
    <cellStyle name="40% - Accent6 3 3 6 2 4" xfId="30219" xr:uid="{3513DC52-9575-447F-9961-7FBDA586839C}"/>
    <cellStyle name="40% - Accent6 3 3 6 3" xfId="30220" xr:uid="{D5AEBDC1-23C1-49EB-881E-FDE94E235741}"/>
    <cellStyle name="40% - Accent6 3 3 6 3 2" xfId="30221" xr:uid="{978AC0DC-58C8-4168-9FFE-ACBF1B79F3BE}"/>
    <cellStyle name="40% - Accent6 3 3 6 3 2 2" xfId="30222" xr:uid="{4B3F31F1-4F7D-409D-9387-4468F034B7E7}"/>
    <cellStyle name="40% - Accent6 3 3 6 3 3" xfId="30223" xr:uid="{04F63F47-D059-44A1-9D66-CC91D1955D47}"/>
    <cellStyle name="40% - Accent6 3 3 6 4" xfId="30224" xr:uid="{EE492B76-16C9-4AA8-9F5A-6AA0869C4EAF}"/>
    <cellStyle name="40% - Accent6 3 3 6 4 2" xfId="30225" xr:uid="{0065BDE1-8A17-4D44-98A8-E48FE05A0DD1}"/>
    <cellStyle name="40% - Accent6 3 3 6 5" xfId="30226" xr:uid="{C7B3A83B-1B62-487F-9A1D-B9D5519B4387}"/>
    <cellStyle name="40% - Accent6 3 3 7" xfId="30227" xr:uid="{9103D6DC-C3D0-48AF-BB45-513C640D056A}"/>
    <cellStyle name="40% - Accent6 3 3 7 2" xfId="30228" xr:uid="{75DAF6E6-414A-42EA-ABC6-22196C0D77C0}"/>
    <cellStyle name="40% - Accent6 3 3 7 2 2" xfId="30229" xr:uid="{8FA7C6C3-408E-4290-B109-8F29272A1718}"/>
    <cellStyle name="40% - Accent6 3 3 7 2 2 2" xfId="30230" xr:uid="{3E321F2A-395E-4CC9-8515-86FAACDDDAD1}"/>
    <cellStyle name="40% - Accent6 3 3 7 2 2 2 2" xfId="30231" xr:uid="{DAA0DC5D-20F2-4D53-8B07-49B417BD4376}"/>
    <cellStyle name="40% - Accent6 3 3 7 2 2 3" xfId="30232" xr:uid="{5A86AB3A-8956-4D61-BB0A-DCB7FB6A0653}"/>
    <cellStyle name="40% - Accent6 3 3 7 2 3" xfId="30233" xr:uid="{BD9A9D3E-29C2-4A21-A129-D24CFD0D5F14}"/>
    <cellStyle name="40% - Accent6 3 3 7 2 3 2" xfId="30234" xr:uid="{7303E9EC-96E4-44AA-AAEF-96E65912068A}"/>
    <cellStyle name="40% - Accent6 3 3 7 2 4" xfId="30235" xr:uid="{D3A91A4A-F427-4DC5-8DE7-6F211DE4A079}"/>
    <cellStyle name="40% - Accent6 3 3 7 3" xfId="30236" xr:uid="{E0B98A9B-BDD4-45ED-BD5F-D3CF3C2D6A1F}"/>
    <cellStyle name="40% - Accent6 3 3 7 3 2" xfId="30237" xr:uid="{568DC2F4-95AD-44A5-9F36-7A15BD745E30}"/>
    <cellStyle name="40% - Accent6 3 3 7 3 2 2" xfId="30238" xr:uid="{A93559A8-36A2-4352-979B-94EE695F0BD4}"/>
    <cellStyle name="40% - Accent6 3 3 7 3 3" xfId="30239" xr:uid="{8BE55437-C54E-4827-B950-E31165A83318}"/>
    <cellStyle name="40% - Accent6 3 3 7 4" xfId="30240" xr:uid="{DF1510E4-59BE-4458-B64A-B3E8E7AAE66A}"/>
    <cellStyle name="40% - Accent6 3 3 7 4 2" xfId="30241" xr:uid="{756CAC8C-69F9-48FB-B76C-A009480DAB5D}"/>
    <cellStyle name="40% - Accent6 3 3 7 5" xfId="30242" xr:uid="{96E1B56B-9BDC-4485-9ADF-CB0F0E9FE8DE}"/>
    <cellStyle name="40% - Accent6 3 3 8" xfId="30243" xr:uid="{D80D0019-6836-4AEB-BB09-70C9BB4DBA28}"/>
    <cellStyle name="40% - Accent6 3 3 8 2" xfId="30244" xr:uid="{85C1F75E-FE39-46ED-BFEC-77621570FC1C}"/>
    <cellStyle name="40% - Accent6 3 3 8 2 2" xfId="30245" xr:uid="{1ED0EE8E-2366-49B5-94BA-0DD65481EFB4}"/>
    <cellStyle name="40% - Accent6 3 3 8 2 2 2" xfId="30246" xr:uid="{DBDD95E3-5C83-49A2-88DC-35B53C40FF3D}"/>
    <cellStyle name="40% - Accent6 3 3 8 2 3" xfId="30247" xr:uid="{1988957C-7BBD-4C97-A0CA-A5A88C98A381}"/>
    <cellStyle name="40% - Accent6 3 3 8 3" xfId="30248" xr:uid="{56628949-9152-48F1-8344-4AB3F60CF0A3}"/>
    <cellStyle name="40% - Accent6 3 3 8 3 2" xfId="30249" xr:uid="{1045BA6F-C8CD-490B-B396-1CF1313F4F01}"/>
    <cellStyle name="40% - Accent6 3 3 8 4" xfId="30250" xr:uid="{2B27199F-7707-4A7D-B84C-25F6286BD05E}"/>
    <cellStyle name="40% - Accent6 3 3 9" xfId="30251" xr:uid="{F2516480-9531-48D6-82C5-65FA00D8D092}"/>
    <cellStyle name="40% - Accent6 3 3 9 2" xfId="30252" xr:uid="{EAB681B5-30D5-401E-A2EF-75EDBE69B865}"/>
    <cellStyle name="40% - Accent6 3 3 9 2 2" xfId="30253" xr:uid="{D41DC392-BB0B-4960-BCDC-EE55364587C2}"/>
    <cellStyle name="40% - Accent6 3 3 9 3" xfId="30254" xr:uid="{422F7C35-42FD-4605-AD06-C304A8B40D0B}"/>
    <cellStyle name="40% - Accent6 3 3_Asset Register (new)" xfId="30255" xr:uid="{A45EBCA9-D533-4C31-B18E-69C0932575EA}"/>
    <cellStyle name="40% - Accent6 3 4" xfId="30256" xr:uid="{49F232A5-40FE-47FD-85FD-DB8E23778FF4}"/>
    <cellStyle name="40% - Accent6 3 4 10" xfId="30257" xr:uid="{6759257C-1BB4-4F01-A38C-50C292396226}"/>
    <cellStyle name="40% - Accent6 3 4 11" xfId="30258" xr:uid="{0C38F885-2085-42C8-9F85-CDFF50C5A429}"/>
    <cellStyle name="40% - Accent6 3 4 2" xfId="30259" xr:uid="{2C902A5C-7ACE-4528-BB6A-1C75DEAAB437}"/>
    <cellStyle name="40% - Accent6 3 4 2 2" xfId="30260" xr:uid="{A37594DC-B6CA-4711-AD8F-F59E623004D8}"/>
    <cellStyle name="40% - Accent6 3 4 2 2 2" xfId="30261" xr:uid="{6832BA6D-2540-479E-9A7D-603314D92F46}"/>
    <cellStyle name="40% - Accent6 3 4 2 2 2 2" xfId="30262" xr:uid="{FD2A1D28-AC68-43A6-89A5-9626804940E4}"/>
    <cellStyle name="40% - Accent6 3 4 2 2 2 2 2" xfId="30263" xr:uid="{123B5712-9483-477D-9797-DB6DC8CBE9B0}"/>
    <cellStyle name="40% - Accent6 3 4 2 2 2 3" xfId="30264" xr:uid="{B29B884B-351E-41E3-97ED-E1C935543D6B}"/>
    <cellStyle name="40% - Accent6 3 4 2 2 3" xfId="30265" xr:uid="{D955CD66-B85C-4738-8D67-BF2E53385A04}"/>
    <cellStyle name="40% - Accent6 3 4 2 2 3 2" xfId="30266" xr:uid="{5C8995EB-3B43-4F09-8254-3D0299F4234D}"/>
    <cellStyle name="40% - Accent6 3 4 2 2 4" xfId="30267" xr:uid="{75484668-35EA-4102-AF69-CA96D92D2F05}"/>
    <cellStyle name="40% - Accent6 3 4 2 2 4 2" xfId="30268" xr:uid="{B8C6B59B-4782-4A90-873D-DA4177904DBE}"/>
    <cellStyle name="40% - Accent6 3 4 2 2 5" xfId="30269" xr:uid="{C34C2E2B-D5B1-482B-83CA-D726493EE5EF}"/>
    <cellStyle name="40% - Accent6 3 4 2 2 6" xfId="30270" xr:uid="{9EC04340-6EC1-4760-BC94-9DB447EA86F0}"/>
    <cellStyle name="40% - Accent6 3 4 2 3" xfId="30271" xr:uid="{7DEB8F76-BCBC-4317-95FE-AC2F865D48BE}"/>
    <cellStyle name="40% - Accent6 3 4 2 3 2" xfId="30272" xr:uid="{CF46B485-2B4D-4170-8570-393559823C50}"/>
    <cellStyle name="40% - Accent6 3 4 2 3 2 2" xfId="30273" xr:uid="{24F9DDB0-322B-44A5-8AA6-7597BFF6A83D}"/>
    <cellStyle name="40% - Accent6 3 4 2 3 3" xfId="30274" xr:uid="{F1C1CE6A-0CBE-4D94-9568-EBCFA1AD4654}"/>
    <cellStyle name="40% - Accent6 3 4 2 4" xfId="30275" xr:uid="{AE741CC1-72D6-46B7-AD1A-C8BCC6A3807A}"/>
    <cellStyle name="40% - Accent6 3 4 2 4 2" xfId="30276" xr:uid="{45DB704D-BBF7-4B57-B0F3-660C8D59A942}"/>
    <cellStyle name="40% - Accent6 3 4 2 5" xfId="30277" xr:uid="{D0033320-86FE-42EF-85AA-2704720160CD}"/>
    <cellStyle name="40% - Accent6 3 4 2 5 2" xfId="30278" xr:uid="{899A308D-4E87-4072-88CD-5825628DC531}"/>
    <cellStyle name="40% - Accent6 3 4 2 6" xfId="30279" xr:uid="{36FE0DC0-4647-4D58-AD41-D0EA0B58D014}"/>
    <cellStyle name="40% - Accent6 3 4 2 7" xfId="30280" xr:uid="{818C4B0D-37AD-4EE0-B015-4CCDA1D538F1}"/>
    <cellStyle name="40% - Accent6 3 4 3" xfId="30281" xr:uid="{6BC03839-5550-45D3-A65C-546DE6211D85}"/>
    <cellStyle name="40% - Accent6 3 4 3 2" xfId="30282" xr:uid="{2D0ADA3C-C647-444C-93EB-C0FB4BC6EE5A}"/>
    <cellStyle name="40% - Accent6 3 4 3 2 2" xfId="30283" xr:uid="{8B2D0056-62FA-474E-BAB8-8962CA5D5296}"/>
    <cellStyle name="40% - Accent6 3 4 3 2 2 2" xfId="30284" xr:uid="{5EE039C6-6BC5-4BB5-8E84-5F7A445206FD}"/>
    <cellStyle name="40% - Accent6 3 4 3 2 2 2 2" xfId="30285" xr:uid="{E591C050-7A39-46E4-A65B-3D1264C69523}"/>
    <cellStyle name="40% - Accent6 3 4 3 2 2 3" xfId="30286" xr:uid="{D8AEC8E3-BC4E-4C2D-B21C-81F783CA3CBE}"/>
    <cellStyle name="40% - Accent6 3 4 3 2 3" xfId="30287" xr:uid="{37F186F4-120F-4EAC-86B6-0335E7248D62}"/>
    <cellStyle name="40% - Accent6 3 4 3 2 3 2" xfId="30288" xr:uid="{32B08C28-9F50-4438-A2B6-62F1FEE8DD1D}"/>
    <cellStyle name="40% - Accent6 3 4 3 2 4" xfId="30289" xr:uid="{B58346E9-5BAF-4D24-8D9C-F5966BA52D21}"/>
    <cellStyle name="40% - Accent6 3 4 3 3" xfId="30290" xr:uid="{DBAC7C67-B0E6-4A97-B188-6CCE576AB8F4}"/>
    <cellStyle name="40% - Accent6 3 4 3 3 2" xfId="30291" xr:uid="{E54DB82D-F176-4E76-B679-4D142AD882DC}"/>
    <cellStyle name="40% - Accent6 3 4 3 3 2 2" xfId="30292" xr:uid="{6828BD1C-8F74-44FF-A50E-A2EC8F90FA1C}"/>
    <cellStyle name="40% - Accent6 3 4 3 3 3" xfId="30293" xr:uid="{72883235-C2A0-4974-B523-80D2DEC12318}"/>
    <cellStyle name="40% - Accent6 3 4 3 4" xfId="30294" xr:uid="{1E005B5E-814C-4879-AE66-C6C889362F3B}"/>
    <cellStyle name="40% - Accent6 3 4 3 4 2" xfId="30295" xr:uid="{5B3A66E2-EF5A-47DD-BA8F-7D0B9763173B}"/>
    <cellStyle name="40% - Accent6 3 4 3 5" xfId="30296" xr:uid="{2C20EE3F-45B1-48CA-95BE-CEABCF465D9B}"/>
    <cellStyle name="40% - Accent6 3 4 3 5 2" xfId="30297" xr:uid="{D1799734-8A88-45CA-9E37-0B9410C5755B}"/>
    <cellStyle name="40% - Accent6 3 4 3 6" xfId="30298" xr:uid="{46E34D5F-3F2E-4F02-B627-E2345C1CF973}"/>
    <cellStyle name="40% - Accent6 3 4 3 7" xfId="30299" xr:uid="{98A6E252-D794-4E4A-B2A1-0B52661AABA0}"/>
    <cellStyle name="40% - Accent6 3 4 4" xfId="30300" xr:uid="{C40B7789-1EB5-4152-A990-A4564BFF727B}"/>
    <cellStyle name="40% - Accent6 3 4 4 2" xfId="30301" xr:uid="{9A393FD6-5B9E-431C-A2AF-96D06D3D82A0}"/>
    <cellStyle name="40% - Accent6 3 4 4 2 2" xfId="30302" xr:uid="{342F083B-82A2-4346-8163-8238A372627A}"/>
    <cellStyle name="40% - Accent6 3 4 4 2 2 2" xfId="30303" xr:uid="{7481ABAD-C201-4C0C-90DC-E0E9D6F3A4E6}"/>
    <cellStyle name="40% - Accent6 3 4 4 2 2 2 2" xfId="30304" xr:uid="{1BFE8935-3048-4555-BF3B-49A7C39A8CFB}"/>
    <cellStyle name="40% - Accent6 3 4 4 2 2 3" xfId="30305" xr:uid="{ECDE87FF-31E1-4A89-A988-CA192A63C7C9}"/>
    <cellStyle name="40% - Accent6 3 4 4 2 3" xfId="30306" xr:uid="{C39A2A7C-969C-411E-9604-CEEDF9E9CC5A}"/>
    <cellStyle name="40% - Accent6 3 4 4 2 3 2" xfId="30307" xr:uid="{07A0AA1D-A3A7-4CF2-ABE7-EC049A8C24C0}"/>
    <cellStyle name="40% - Accent6 3 4 4 2 4" xfId="30308" xr:uid="{5A185663-316D-4E69-BF94-5893468C9C0C}"/>
    <cellStyle name="40% - Accent6 3 4 4 3" xfId="30309" xr:uid="{78A2C066-43CD-408E-A1F6-A03117DA1970}"/>
    <cellStyle name="40% - Accent6 3 4 4 3 2" xfId="30310" xr:uid="{8DE6CA2D-113B-4434-8BC5-5D8BAF78EF1B}"/>
    <cellStyle name="40% - Accent6 3 4 4 3 2 2" xfId="30311" xr:uid="{6CB36E19-5C61-452C-A88D-6C28C2634B12}"/>
    <cellStyle name="40% - Accent6 3 4 4 3 3" xfId="30312" xr:uid="{8B8D2F1B-CAAE-4636-A1F5-63497D133532}"/>
    <cellStyle name="40% - Accent6 3 4 4 4" xfId="30313" xr:uid="{5B8A5158-D3CD-460C-94B4-7843C4DED72B}"/>
    <cellStyle name="40% - Accent6 3 4 4 4 2" xfId="30314" xr:uid="{B14200BC-64D5-4113-9D36-65E7A98916D6}"/>
    <cellStyle name="40% - Accent6 3 4 4 5" xfId="30315" xr:uid="{09561284-850B-4918-885D-136252F67760}"/>
    <cellStyle name="40% - Accent6 3 4 5" xfId="30316" xr:uid="{B0F5BDE7-4A33-4A31-9E35-A6BA9A183A91}"/>
    <cellStyle name="40% - Accent6 3 4 5 2" xfId="30317" xr:uid="{4C21B003-0519-4D8F-81FD-BFF2DA0621FA}"/>
    <cellStyle name="40% - Accent6 3 4 5 2 2" xfId="30318" xr:uid="{F7D3DA90-5071-4817-AFB5-3DEC21874F77}"/>
    <cellStyle name="40% - Accent6 3 4 5 2 2 2" xfId="30319" xr:uid="{2317E5B1-77AD-4A2B-94F7-434A576BC5F3}"/>
    <cellStyle name="40% - Accent6 3 4 5 2 2 2 2" xfId="30320" xr:uid="{64C9555D-AB5F-4426-9C1F-7DBDB080D2AA}"/>
    <cellStyle name="40% - Accent6 3 4 5 2 2 3" xfId="30321" xr:uid="{25F813A7-77E8-4BBE-B4C6-CDE53F36A5DC}"/>
    <cellStyle name="40% - Accent6 3 4 5 2 3" xfId="30322" xr:uid="{60F03A7B-E1A6-40BA-99A2-837CA24DC6E8}"/>
    <cellStyle name="40% - Accent6 3 4 5 2 3 2" xfId="30323" xr:uid="{8ECEA1BE-F8DA-46B5-A2E8-F378148B151B}"/>
    <cellStyle name="40% - Accent6 3 4 5 2 4" xfId="30324" xr:uid="{87243E86-3D3B-4050-B87C-E6D254B0FB8C}"/>
    <cellStyle name="40% - Accent6 3 4 5 3" xfId="30325" xr:uid="{D51EE043-0BEA-4082-A786-D6D8E99E3CB1}"/>
    <cellStyle name="40% - Accent6 3 4 5 3 2" xfId="30326" xr:uid="{9E8C27B3-31C9-4758-8FD3-385E24027485}"/>
    <cellStyle name="40% - Accent6 3 4 5 3 2 2" xfId="30327" xr:uid="{E5A2B2AC-1337-4FE5-8DB2-D70FB034D934}"/>
    <cellStyle name="40% - Accent6 3 4 5 3 3" xfId="30328" xr:uid="{ECAE6C0E-985C-4F30-A261-36B74D560836}"/>
    <cellStyle name="40% - Accent6 3 4 5 4" xfId="30329" xr:uid="{7CE18269-782F-4091-979B-C6FC83B21E7B}"/>
    <cellStyle name="40% - Accent6 3 4 5 4 2" xfId="30330" xr:uid="{9C98EC5D-E721-4568-B48D-6C3C9B695527}"/>
    <cellStyle name="40% - Accent6 3 4 5 5" xfId="30331" xr:uid="{7BBAE44A-DF91-46E6-B5B1-AD13C57F8973}"/>
    <cellStyle name="40% - Accent6 3 4 6" xfId="30332" xr:uid="{67572829-3EFA-4E63-9351-AD3C1D0DC027}"/>
    <cellStyle name="40% - Accent6 3 4 6 2" xfId="30333" xr:uid="{FB9AF278-58F5-4C68-9E19-62DDC264FDBF}"/>
    <cellStyle name="40% - Accent6 3 4 6 2 2" xfId="30334" xr:uid="{0B8096C8-FB51-46A2-A8CB-8B49593073FE}"/>
    <cellStyle name="40% - Accent6 3 4 6 2 2 2" xfId="30335" xr:uid="{633B352F-62CB-416C-8F7B-5245251BFCA0}"/>
    <cellStyle name="40% - Accent6 3 4 6 2 3" xfId="30336" xr:uid="{93F4929A-5A0D-4BE6-ADF4-F5665C87CE4E}"/>
    <cellStyle name="40% - Accent6 3 4 6 3" xfId="30337" xr:uid="{B5D01693-94BE-4455-81AB-230505B427CC}"/>
    <cellStyle name="40% - Accent6 3 4 6 3 2" xfId="30338" xr:uid="{34C99ADE-DBE5-4804-9E34-19173EF49878}"/>
    <cellStyle name="40% - Accent6 3 4 6 4" xfId="30339" xr:uid="{E004628D-90A2-45E7-84B8-2CEEC664A588}"/>
    <cellStyle name="40% - Accent6 3 4 7" xfId="30340" xr:uid="{503BB4E7-0F11-4E78-B733-3F43EBF58651}"/>
    <cellStyle name="40% - Accent6 3 4 7 2" xfId="30341" xr:uid="{271A01E7-8117-4BE5-99B1-152D768C19F9}"/>
    <cellStyle name="40% - Accent6 3 4 7 2 2" xfId="30342" xr:uid="{9B3DBDF0-DA55-4B90-88A7-96AFD47B6670}"/>
    <cellStyle name="40% - Accent6 3 4 7 3" xfId="30343" xr:uid="{B52C8F79-CE6B-4086-969B-ABDDFAEA49AF}"/>
    <cellStyle name="40% - Accent6 3 4 8" xfId="30344" xr:uid="{80BBD7E0-EC4C-4C39-8553-DC5F988E7149}"/>
    <cellStyle name="40% - Accent6 3 4 8 2" xfId="30345" xr:uid="{BC578382-5E8F-4EC5-9F76-9A3238CBDFC6}"/>
    <cellStyle name="40% - Accent6 3 4 9" xfId="30346" xr:uid="{9EB4F1B8-5A27-4380-81AB-971247B0DEB1}"/>
    <cellStyle name="40% - Accent6 3 4 9 2" xfId="30347" xr:uid="{ADD9EC0B-2BF2-42CF-8CD1-743A98BD9B23}"/>
    <cellStyle name="40% - Accent6 3 5" xfId="30348" xr:uid="{95021D67-D5B4-4141-94F5-F95AABEFF8F3}"/>
    <cellStyle name="40% - Accent6 3 5 2" xfId="30349" xr:uid="{BDDD309F-6645-426A-8690-086A7BE4CD65}"/>
    <cellStyle name="40% - Accent6 3 5 2 2" xfId="30350" xr:uid="{485E3184-4637-48F7-B3D4-F7946ECFE18F}"/>
    <cellStyle name="40% - Accent6 3 5 2 2 2" xfId="30351" xr:uid="{1E593169-51F1-4B04-87B8-AFA01601362A}"/>
    <cellStyle name="40% - Accent6 3 5 2 2 2 2" xfId="30352" xr:uid="{975BFB7A-A22E-4B35-85D7-8275A7124973}"/>
    <cellStyle name="40% - Accent6 3 5 2 2 2 2 2" xfId="30353" xr:uid="{26B764A3-0E24-4E89-B4A0-72595A828432}"/>
    <cellStyle name="40% - Accent6 3 5 2 2 2 3" xfId="30354" xr:uid="{7E522814-68E9-4AB6-B26C-F7B0CADF5AE7}"/>
    <cellStyle name="40% - Accent6 3 5 2 2 3" xfId="30355" xr:uid="{C9712473-4F50-4467-A9EA-3B1131708B17}"/>
    <cellStyle name="40% - Accent6 3 5 2 2 3 2" xfId="30356" xr:uid="{B090BA20-8BBA-474F-B872-109C984362CE}"/>
    <cellStyle name="40% - Accent6 3 5 2 2 4" xfId="30357" xr:uid="{A053B655-6748-4A82-83E4-32B0BCC2D967}"/>
    <cellStyle name="40% - Accent6 3 5 2 2 4 2" xfId="30358" xr:uid="{A1182FA3-D536-4605-BA75-121D52388608}"/>
    <cellStyle name="40% - Accent6 3 5 2 2 5" xfId="30359" xr:uid="{975BEED0-8602-489C-AA55-C9977AA3CC51}"/>
    <cellStyle name="40% - Accent6 3 5 2 2 6" xfId="30360" xr:uid="{D5ADC4F0-E71E-4C97-B034-D89BA0E0986B}"/>
    <cellStyle name="40% - Accent6 3 5 2 3" xfId="30361" xr:uid="{FBEDB56E-9832-4404-A61E-61B35E01ADCD}"/>
    <cellStyle name="40% - Accent6 3 5 2 3 2" xfId="30362" xr:uid="{BD92683A-E536-4555-B6B4-A2B8A3C74864}"/>
    <cellStyle name="40% - Accent6 3 5 2 3 2 2" xfId="30363" xr:uid="{595E6A7B-8280-411A-B0CF-1990C41FD78D}"/>
    <cellStyle name="40% - Accent6 3 5 2 3 3" xfId="30364" xr:uid="{3822577B-5CBA-408B-9E0A-B73F1D69CF6C}"/>
    <cellStyle name="40% - Accent6 3 5 2 4" xfId="30365" xr:uid="{7EA7B440-9F22-489C-BCDF-8294BB2B4A20}"/>
    <cellStyle name="40% - Accent6 3 5 2 4 2" xfId="30366" xr:uid="{4855E04B-CEB4-46ED-9DB4-FE113886024E}"/>
    <cellStyle name="40% - Accent6 3 5 2 5" xfId="30367" xr:uid="{C04DFF8E-5FB3-450B-B65D-B94B8C7C72A9}"/>
    <cellStyle name="40% - Accent6 3 5 2 5 2" xfId="30368" xr:uid="{CEE26BBB-1640-421E-A37F-C1D0F5E5100E}"/>
    <cellStyle name="40% - Accent6 3 5 2 6" xfId="30369" xr:uid="{3A18552E-1011-4DB0-8B0E-36D14E24C52F}"/>
    <cellStyle name="40% - Accent6 3 5 2 7" xfId="30370" xr:uid="{886AA10E-371E-4ABC-B800-3551DC29A872}"/>
    <cellStyle name="40% - Accent6 3 5 3" xfId="30371" xr:uid="{30112B34-ACDC-48E1-84E3-F2500D7E25C8}"/>
    <cellStyle name="40% - Accent6 3 5 3 2" xfId="30372" xr:uid="{70F38FEE-69EE-4264-9ADC-F93391654319}"/>
    <cellStyle name="40% - Accent6 3 5 3 2 2" xfId="30373" xr:uid="{D274EEB3-66C0-42C8-A095-1E6DBCCC2C4D}"/>
    <cellStyle name="40% - Accent6 3 5 3 2 2 2" xfId="30374" xr:uid="{DC1EDFDC-24E6-43A3-BE4A-D47F65FDE50C}"/>
    <cellStyle name="40% - Accent6 3 5 3 2 2 2 2" xfId="30375" xr:uid="{F93766CC-E29F-4B31-B5F2-2C898371EBFF}"/>
    <cellStyle name="40% - Accent6 3 5 3 2 2 3" xfId="30376" xr:uid="{EF544C94-A4A3-4870-A02F-2A87EF17DB58}"/>
    <cellStyle name="40% - Accent6 3 5 3 2 3" xfId="30377" xr:uid="{1B6CA291-5478-4A46-9EEC-2CE0A08A90A2}"/>
    <cellStyle name="40% - Accent6 3 5 3 2 3 2" xfId="30378" xr:uid="{AA125138-2221-4EB8-8AF6-B4DC59872266}"/>
    <cellStyle name="40% - Accent6 3 5 3 2 4" xfId="30379" xr:uid="{63D39B44-F641-41C3-A3C1-5599E88C9799}"/>
    <cellStyle name="40% - Accent6 3 5 3 3" xfId="30380" xr:uid="{08AC0D34-BE42-4906-97D0-B398D876BDD0}"/>
    <cellStyle name="40% - Accent6 3 5 3 3 2" xfId="30381" xr:uid="{9F29AE6A-4DA4-4999-A68B-F1691EA18587}"/>
    <cellStyle name="40% - Accent6 3 5 3 3 2 2" xfId="30382" xr:uid="{DAA43FC7-B520-4ED9-8026-8107B9CE6AE1}"/>
    <cellStyle name="40% - Accent6 3 5 3 3 3" xfId="30383" xr:uid="{53857F00-EDCF-49C6-943F-681E4D31FE7A}"/>
    <cellStyle name="40% - Accent6 3 5 3 4" xfId="30384" xr:uid="{499D47F6-7A4A-4FCA-88B0-5BF53445B0A0}"/>
    <cellStyle name="40% - Accent6 3 5 3 4 2" xfId="30385" xr:uid="{23F14140-7985-42FC-BDE0-FA6143104229}"/>
    <cellStyle name="40% - Accent6 3 5 3 5" xfId="30386" xr:uid="{0F491889-E388-4EAA-8D8F-B323156F1406}"/>
    <cellStyle name="40% - Accent6 3 5 3 5 2" xfId="30387" xr:uid="{2F107FDC-0D8E-40D9-A278-21DE47C18B2C}"/>
    <cellStyle name="40% - Accent6 3 5 3 6" xfId="30388" xr:uid="{1E3473FC-2F93-46F3-A0E6-076F76F1E9E5}"/>
    <cellStyle name="40% - Accent6 3 5 3 7" xfId="30389" xr:uid="{D0AABF87-1EA5-43DC-B076-567C031AE904}"/>
    <cellStyle name="40% - Accent6 3 5 4" xfId="30390" xr:uid="{B093728D-C509-4E7D-9D7D-0C4FE83D6B95}"/>
    <cellStyle name="40% - Accent6 3 5 4 2" xfId="30391" xr:uid="{2EEA5909-A9A0-4082-A0EA-BC098F295596}"/>
    <cellStyle name="40% - Accent6 3 5 4 2 2" xfId="30392" xr:uid="{4303B928-6D61-4EF6-A7DA-CD2643EAA2A2}"/>
    <cellStyle name="40% - Accent6 3 5 4 2 2 2" xfId="30393" xr:uid="{356A5407-8FBC-4F25-A62D-EFEED290A949}"/>
    <cellStyle name="40% - Accent6 3 5 4 2 3" xfId="30394" xr:uid="{4019205E-B4DC-4AA7-8BBB-B83FEB446D2A}"/>
    <cellStyle name="40% - Accent6 3 5 4 3" xfId="30395" xr:uid="{58DDD01C-16D1-44FB-8A71-1C1364D55E54}"/>
    <cellStyle name="40% - Accent6 3 5 4 3 2" xfId="30396" xr:uid="{0C092C57-EB34-4B64-A9FB-2FC65D61D18F}"/>
    <cellStyle name="40% - Accent6 3 5 4 4" xfId="30397" xr:uid="{05B46801-D5B9-44E2-A081-563424ACE358}"/>
    <cellStyle name="40% - Accent6 3 5 5" xfId="30398" xr:uid="{9C003CFD-D9B8-4431-B20D-D6289D0A2AD5}"/>
    <cellStyle name="40% - Accent6 3 5 5 2" xfId="30399" xr:uid="{184A5A33-D1F0-417B-9DC1-9AA12AF7199C}"/>
    <cellStyle name="40% - Accent6 3 5 5 2 2" xfId="30400" xr:uid="{82E9F676-2EB2-48BA-811F-2F5A92D32B65}"/>
    <cellStyle name="40% - Accent6 3 5 5 3" xfId="30401" xr:uid="{50DCCE3E-8D1F-4AF9-9FAE-2A773F5B4BDD}"/>
    <cellStyle name="40% - Accent6 3 5 6" xfId="30402" xr:uid="{CDAE1B9E-512E-4C74-9F0A-0BBBE6A8278A}"/>
    <cellStyle name="40% - Accent6 3 5 6 2" xfId="30403" xr:uid="{76B74C7F-918F-4BEF-A2DB-B207565CCEFF}"/>
    <cellStyle name="40% - Accent6 3 5 7" xfId="30404" xr:uid="{E56B0761-682B-4D28-B1DA-74FBB8C07602}"/>
    <cellStyle name="40% - Accent6 3 5 7 2" xfId="30405" xr:uid="{A61243D4-EB36-44D6-9957-829309107DC7}"/>
    <cellStyle name="40% - Accent6 3 5 8" xfId="30406" xr:uid="{9A16AF02-3292-42BD-917E-C0FF8380FFD8}"/>
    <cellStyle name="40% - Accent6 3 5 9" xfId="30407" xr:uid="{244496D6-FE17-4A5C-8C62-D93CA9EBE4D2}"/>
    <cellStyle name="40% - Accent6 3 6" xfId="30408" xr:uid="{615B4E29-5638-4E94-ACC8-9DDCC1B449F8}"/>
    <cellStyle name="40% - Accent6 3 6 2" xfId="30409" xr:uid="{AB10E961-4701-4E1D-B6A1-008CD9F81762}"/>
    <cellStyle name="40% - Accent6 3 6 2 2" xfId="30410" xr:uid="{138EA210-59CA-4610-AC86-1003E4904F0E}"/>
    <cellStyle name="40% - Accent6 3 6 2 2 2" xfId="30411" xr:uid="{10C0EF52-485B-4182-92F1-F0DC456B7077}"/>
    <cellStyle name="40% - Accent6 3 6 2 2 2 2" xfId="30412" xr:uid="{F4274B0C-CDB3-4A6D-97CF-81542665E302}"/>
    <cellStyle name="40% - Accent6 3 6 2 2 2 2 2" xfId="30413" xr:uid="{DD72D88E-E00A-4DAC-93F2-8EC1B445D747}"/>
    <cellStyle name="40% - Accent6 3 6 2 2 2 3" xfId="30414" xr:uid="{75FD02B0-859D-4985-B208-25651809BAD8}"/>
    <cellStyle name="40% - Accent6 3 6 2 2 3" xfId="30415" xr:uid="{D37DA918-C040-4C88-8761-0C24A3060568}"/>
    <cellStyle name="40% - Accent6 3 6 2 2 3 2" xfId="30416" xr:uid="{A05C4371-6DAA-489A-A0E1-4A246CFF9F99}"/>
    <cellStyle name="40% - Accent6 3 6 2 2 4" xfId="30417" xr:uid="{C2A091F3-7F3C-4391-ACB6-5DC53718F483}"/>
    <cellStyle name="40% - Accent6 3 6 2 2 4 2" xfId="30418" xr:uid="{A6D567EF-B2C1-466E-881A-BA24AFC53616}"/>
    <cellStyle name="40% - Accent6 3 6 2 2 5" xfId="30419" xr:uid="{BCFB6EF5-42FB-4FFD-B2BE-EC030289A9DF}"/>
    <cellStyle name="40% - Accent6 3 6 2 2 6" xfId="30420" xr:uid="{CFA06541-BCED-4817-9C06-DD9F6A84D381}"/>
    <cellStyle name="40% - Accent6 3 6 2 3" xfId="30421" xr:uid="{10191449-4B37-4541-BCCD-F917C74C45B3}"/>
    <cellStyle name="40% - Accent6 3 6 2 3 2" xfId="30422" xr:uid="{E5BB0710-2127-4417-B0BB-C4DCAFD4F1F3}"/>
    <cellStyle name="40% - Accent6 3 6 2 3 2 2" xfId="30423" xr:uid="{D285C615-A9F7-49EA-9746-4C899B2F8118}"/>
    <cellStyle name="40% - Accent6 3 6 2 3 3" xfId="30424" xr:uid="{3DA37180-8253-4D32-9927-F1B759442ECB}"/>
    <cellStyle name="40% - Accent6 3 6 2 4" xfId="30425" xr:uid="{E0C05B6F-4A03-475B-9C2C-F8E67FF0F9C1}"/>
    <cellStyle name="40% - Accent6 3 6 2 4 2" xfId="30426" xr:uid="{7B7A16B6-C201-4B3A-AC56-0C5E09C5D6B9}"/>
    <cellStyle name="40% - Accent6 3 6 2 5" xfId="30427" xr:uid="{735A0B1A-3DF9-4B2F-AEC1-EC63BA389973}"/>
    <cellStyle name="40% - Accent6 3 6 2 5 2" xfId="30428" xr:uid="{11CCAB48-6767-436F-830A-11A894C8F86B}"/>
    <cellStyle name="40% - Accent6 3 6 2 6" xfId="30429" xr:uid="{0EF5FD8D-1900-464D-97D3-6200A883A5AB}"/>
    <cellStyle name="40% - Accent6 3 6 2 7" xfId="30430" xr:uid="{BB2F0088-610A-441A-8298-16D97BEC291A}"/>
    <cellStyle name="40% - Accent6 3 6 3" xfId="30431" xr:uid="{08D93F8D-D9D9-4805-97C9-7EB8B64C31BA}"/>
    <cellStyle name="40% - Accent6 3 6 3 2" xfId="30432" xr:uid="{FC700DFB-4B8B-40BF-9298-FF7B05DE638E}"/>
    <cellStyle name="40% - Accent6 3 6 3 2 2" xfId="30433" xr:uid="{1868F12B-E72B-4620-AAC1-C2780E197F7F}"/>
    <cellStyle name="40% - Accent6 3 6 3 2 2 2" xfId="30434" xr:uid="{4B5D845E-DB6A-4578-94C0-EF9C81A88DA4}"/>
    <cellStyle name="40% - Accent6 3 6 3 2 3" xfId="30435" xr:uid="{B7B7C39E-5ADF-4F8B-8869-D0EBCAC0FCEF}"/>
    <cellStyle name="40% - Accent6 3 6 3 3" xfId="30436" xr:uid="{4F238C87-8B13-425E-A62A-F269D0E427AA}"/>
    <cellStyle name="40% - Accent6 3 6 3 3 2" xfId="30437" xr:uid="{0844856F-461C-4811-A8F6-3FEC66CC0227}"/>
    <cellStyle name="40% - Accent6 3 6 3 4" xfId="30438" xr:uid="{478DD299-3A70-41A2-9550-F2FF2607EA56}"/>
    <cellStyle name="40% - Accent6 3 6 3 4 2" xfId="30439" xr:uid="{C094527B-E3D5-4E8E-A0E4-B50BAD367708}"/>
    <cellStyle name="40% - Accent6 3 6 3 5" xfId="30440" xr:uid="{25A2F620-AAA8-4D2A-8AF1-B6894031EE2C}"/>
    <cellStyle name="40% - Accent6 3 6 3 6" xfId="30441" xr:uid="{2B617E28-94C6-4BBA-8485-4271BC2DFEDB}"/>
    <cellStyle name="40% - Accent6 3 6 4" xfId="30442" xr:uid="{1D9F164A-E919-47FB-88F7-2824D1265F25}"/>
    <cellStyle name="40% - Accent6 3 6 4 2" xfId="30443" xr:uid="{81BB7038-AFA5-4060-AAAD-5BD39830347B}"/>
    <cellStyle name="40% - Accent6 3 6 4 2 2" xfId="30444" xr:uid="{EC45AE92-0031-4377-A725-13311BC3F9F5}"/>
    <cellStyle name="40% - Accent6 3 6 4 3" xfId="30445" xr:uid="{34F0FF5E-6397-4D8F-BFD3-BC7C908E6511}"/>
    <cellStyle name="40% - Accent6 3 6 5" xfId="30446" xr:uid="{7BF1EF71-AC78-451E-B560-838C890AB373}"/>
    <cellStyle name="40% - Accent6 3 6 5 2" xfId="30447" xr:uid="{90EF28DD-4281-480C-B0F6-A0885AE0B66F}"/>
    <cellStyle name="40% - Accent6 3 6 6" xfId="30448" xr:uid="{4CA7F3CC-7801-44F6-A737-BBABA59A5748}"/>
    <cellStyle name="40% - Accent6 3 6 6 2" xfId="30449" xr:uid="{279A99D1-DE4E-4AC7-8118-8156BA2642DD}"/>
    <cellStyle name="40% - Accent6 3 6 7" xfId="30450" xr:uid="{C5E64EE9-56ED-41CF-9C77-AD1CA9DAFBAE}"/>
    <cellStyle name="40% - Accent6 3 6 8" xfId="30451" xr:uid="{65C1B049-EF78-4F14-8CC5-968A1A7D79AA}"/>
    <cellStyle name="40% - Accent6 3 7" xfId="30452" xr:uid="{CAD2D9FA-AF91-4929-8D92-47E2759EA346}"/>
    <cellStyle name="40% - Accent6 3 7 2" xfId="30453" xr:uid="{B274ADC9-E6D4-4365-B159-5960F6E10379}"/>
    <cellStyle name="40% - Accent6 3 7 2 2" xfId="30454" xr:uid="{887AFD08-B7AC-4B06-9ACE-9EB291A3E116}"/>
    <cellStyle name="40% - Accent6 3 7 2 2 2" xfId="30455" xr:uid="{4377E839-BE19-4832-A48C-F5793C77EBFE}"/>
    <cellStyle name="40% - Accent6 3 7 2 2 2 2" xfId="30456" xr:uid="{A0CDC57A-0207-4D54-BD4C-0BDEB50649A4}"/>
    <cellStyle name="40% - Accent6 3 7 2 2 3" xfId="30457" xr:uid="{B667DE48-80EA-43AA-9198-38894451EEF8}"/>
    <cellStyle name="40% - Accent6 3 7 2 3" xfId="30458" xr:uid="{2AD898F9-E63B-48DD-98CF-256039BCCA27}"/>
    <cellStyle name="40% - Accent6 3 7 2 3 2" xfId="30459" xr:uid="{A23EB480-5106-43DF-BBE5-5BA0E324FD19}"/>
    <cellStyle name="40% - Accent6 3 7 2 4" xfId="30460" xr:uid="{BFE8FA7E-8466-41F1-940F-01C6DFBE464F}"/>
    <cellStyle name="40% - Accent6 3 7 2 4 2" xfId="30461" xr:uid="{A245714D-0A3F-489E-8DD3-429BF72D99C3}"/>
    <cellStyle name="40% - Accent6 3 7 2 5" xfId="30462" xr:uid="{9E327A97-9B13-4E03-8BAD-01CC146AFC2A}"/>
    <cellStyle name="40% - Accent6 3 7 2 6" xfId="30463" xr:uid="{49E6C15F-85F8-43DA-8952-3921109AE633}"/>
    <cellStyle name="40% - Accent6 3 7 3" xfId="30464" xr:uid="{150816C5-C2AF-4577-808E-7BAEFB288B3F}"/>
    <cellStyle name="40% - Accent6 3 7 3 2" xfId="30465" xr:uid="{6D8E4FDC-03B8-40FD-A48E-85D2443542D4}"/>
    <cellStyle name="40% - Accent6 3 7 3 2 2" xfId="30466" xr:uid="{42D7284D-6B63-4979-BE70-971F33030B0D}"/>
    <cellStyle name="40% - Accent6 3 7 3 3" xfId="30467" xr:uid="{CA47B878-D67E-461B-A552-CBFE21EACE14}"/>
    <cellStyle name="40% - Accent6 3 7 4" xfId="30468" xr:uid="{C66CB485-3BC9-4D76-BFF1-B72C4721217A}"/>
    <cellStyle name="40% - Accent6 3 7 4 2" xfId="30469" xr:uid="{F8BDB865-0738-4C6A-93B6-5166BD4E1F8F}"/>
    <cellStyle name="40% - Accent6 3 7 5" xfId="30470" xr:uid="{36115D3A-63A2-487C-A908-E90A906E0EB9}"/>
    <cellStyle name="40% - Accent6 3 7 5 2" xfId="30471" xr:uid="{CD747C2E-C687-4955-A6AF-9DA080504AC0}"/>
    <cellStyle name="40% - Accent6 3 7 6" xfId="30472" xr:uid="{582E2A55-5F14-40B9-916F-DDFF5D1ACC45}"/>
    <cellStyle name="40% - Accent6 3 7 7" xfId="30473" xr:uid="{30412525-82F9-41D4-B456-C4B5E38EDFD6}"/>
    <cellStyle name="40% - Accent6 3 8" xfId="30474" xr:uid="{C7B329B1-0012-48B3-9ABE-52F0D324DB56}"/>
    <cellStyle name="40% - Accent6 3 8 2" xfId="30475" xr:uid="{CFE8B75C-BD4C-417D-8471-CC1B8EFAE1CE}"/>
    <cellStyle name="40% - Accent6 3 8 2 2" xfId="30476" xr:uid="{3B902BC4-96FF-4E89-80AC-A0378A42A407}"/>
    <cellStyle name="40% - Accent6 3 8 2 2 2" xfId="30477" xr:uid="{B9D882F1-8620-4634-8063-35F783EFCD91}"/>
    <cellStyle name="40% - Accent6 3 8 2 2 2 2" xfId="30478" xr:uid="{BC2AF202-4046-4926-881A-8A69D55A82E7}"/>
    <cellStyle name="40% - Accent6 3 8 2 2 3" xfId="30479" xr:uid="{31CD18F6-82B4-4512-9AFA-5FE0E2CC7038}"/>
    <cellStyle name="40% - Accent6 3 8 2 3" xfId="30480" xr:uid="{6049944E-B9E7-475B-B446-EF2417F2FC5E}"/>
    <cellStyle name="40% - Accent6 3 8 2 3 2" xfId="30481" xr:uid="{17B6F33E-ED70-4B27-98D1-F442815902A8}"/>
    <cellStyle name="40% - Accent6 3 8 2 4" xfId="30482" xr:uid="{0D745F85-BF46-4918-ACDF-96AB3DE35E01}"/>
    <cellStyle name="40% - Accent6 3 8 3" xfId="30483" xr:uid="{618DB4C5-F873-4B70-A091-7EC996F72486}"/>
    <cellStyle name="40% - Accent6 3 8 3 2" xfId="30484" xr:uid="{96800334-EB43-4C13-9E71-73178CDACD8C}"/>
    <cellStyle name="40% - Accent6 3 8 3 2 2" xfId="30485" xr:uid="{0AD8B6F8-A4A4-4673-B19D-CD1A56BB8374}"/>
    <cellStyle name="40% - Accent6 3 8 3 3" xfId="30486" xr:uid="{C85EF54C-F9AA-4983-8971-97D732FA20EC}"/>
    <cellStyle name="40% - Accent6 3 8 4" xfId="30487" xr:uid="{4DE2BAC9-7884-4D31-94CD-B54153CE8B8A}"/>
    <cellStyle name="40% - Accent6 3 8 4 2" xfId="30488" xr:uid="{119678A6-81C9-409E-8ADF-1F450D05C906}"/>
    <cellStyle name="40% - Accent6 3 8 5" xfId="30489" xr:uid="{F362D8B4-1CA0-4027-906F-2B2230CE7757}"/>
    <cellStyle name="40% - Accent6 3 8 5 2" xfId="30490" xr:uid="{99E013A0-E988-438B-9BBF-F90F6E4B48ED}"/>
    <cellStyle name="40% - Accent6 3 8 6" xfId="30491" xr:uid="{5E72F958-4A0E-477E-AFC6-41C8F6B59F75}"/>
    <cellStyle name="40% - Accent6 3 8 7" xfId="30492" xr:uid="{FDCA1D80-F3A9-4D31-9116-AC1814B42FD6}"/>
    <cellStyle name="40% - Accent6 3 9" xfId="30493" xr:uid="{FC2913C1-7569-4465-AAAA-D91E5A902606}"/>
    <cellStyle name="40% - Accent6 3 9 2" xfId="30494" xr:uid="{BE37B67C-4E7B-446E-9485-FFDB70D65453}"/>
    <cellStyle name="40% - Accent6 3 9 2 2" xfId="30495" xr:uid="{7B1CAABF-A738-437A-80F6-2DC5C269B1D4}"/>
    <cellStyle name="40% - Accent6 3 9 2 2 2" xfId="30496" xr:uid="{958187DB-80A9-460B-BA54-8E1A11BE9968}"/>
    <cellStyle name="40% - Accent6 3 9 2 2 2 2" xfId="30497" xr:uid="{55B9E7D9-52F3-4933-82C8-3BF53A1DB75B}"/>
    <cellStyle name="40% - Accent6 3 9 2 2 3" xfId="30498" xr:uid="{422E09F8-5961-4363-94BE-8DD47E8EB23A}"/>
    <cellStyle name="40% - Accent6 3 9 2 3" xfId="30499" xr:uid="{8DE1B85F-61F8-461E-8F40-D3DD640172A2}"/>
    <cellStyle name="40% - Accent6 3 9 2 3 2" xfId="30500" xr:uid="{C13D335F-0BB6-4AA8-B0DC-092D2F7EA2A1}"/>
    <cellStyle name="40% - Accent6 3 9 2 4" xfId="30501" xr:uid="{67637DF9-53EA-4BD3-B138-5D5344119C18}"/>
    <cellStyle name="40% - Accent6 3 9 3" xfId="30502" xr:uid="{D055C9BB-5009-4310-AE63-8D7FEF2475B7}"/>
    <cellStyle name="40% - Accent6 3 9 3 2" xfId="30503" xr:uid="{1CD674C0-E240-467D-B93C-0129499275DA}"/>
    <cellStyle name="40% - Accent6 3 9 3 2 2" xfId="30504" xr:uid="{ACA47E7B-B902-4D31-A4A6-F9B7F9442D1C}"/>
    <cellStyle name="40% - Accent6 3 9 3 3" xfId="30505" xr:uid="{0B53F931-4A10-4471-A474-B61FAFF501DF}"/>
    <cellStyle name="40% - Accent6 3 9 4" xfId="30506" xr:uid="{1C3DC7D7-A21E-4F5C-9E0E-0E1AB19E1DC8}"/>
    <cellStyle name="40% - Accent6 3 9 4 2" xfId="30507" xr:uid="{C881B92E-8B12-4837-AB5B-DF4378EFB735}"/>
    <cellStyle name="40% - Accent6 3 9 5" xfId="30508" xr:uid="{90B02873-EE22-40B5-857F-A49F8A586E2C}"/>
    <cellStyle name="40% - Accent6 3_Asset Register (new)" xfId="30509" xr:uid="{ECAE0E52-2C3D-42C1-ADB5-6BD01B8E983B}"/>
    <cellStyle name="40% - Accent6 4" xfId="30510" xr:uid="{95414F51-7761-4BC7-B32D-4E6018A00469}"/>
    <cellStyle name="40% - Accent6 4 10" xfId="30511" xr:uid="{63DC613C-BB74-4089-9534-B4BB02135D3D}"/>
    <cellStyle name="40% - Accent6 4 10 2" xfId="30512" xr:uid="{155852F8-3A2E-48ED-B59E-41E4A96B95A1}"/>
    <cellStyle name="40% - Accent6 4 10 2 2" xfId="30513" xr:uid="{6A530424-7D33-4E8E-A4F1-ECAF9B1B1336}"/>
    <cellStyle name="40% - Accent6 4 10 2 2 2" xfId="30514" xr:uid="{AFD4F39F-DDD6-42F2-829C-5CF24B7F8EF4}"/>
    <cellStyle name="40% - Accent6 4 10 2 2 2 2" xfId="30515" xr:uid="{D92B17C8-2C86-4DB8-A2C6-E61D933C70D4}"/>
    <cellStyle name="40% - Accent6 4 10 2 2 3" xfId="30516" xr:uid="{3F226371-E775-49FB-9773-E3726A9DAA4F}"/>
    <cellStyle name="40% - Accent6 4 10 2 3" xfId="30517" xr:uid="{461BCD84-D737-45AE-8AEA-4A4350479F51}"/>
    <cellStyle name="40% - Accent6 4 10 2 3 2" xfId="30518" xr:uid="{EB52512C-3E4C-42FC-8C82-A66EB0D51F6C}"/>
    <cellStyle name="40% - Accent6 4 10 2 4" xfId="30519" xr:uid="{5D5447D6-F3FD-4F3D-B921-9B1E1E7E2878}"/>
    <cellStyle name="40% - Accent6 4 10 3" xfId="30520" xr:uid="{AE57FF7B-2539-411C-B715-E59BBCBDE01B}"/>
    <cellStyle name="40% - Accent6 4 10 3 2" xfId="30521" xr:uid="{28B57696-A26C-45B1-A4C1-DB2D9B97DA9F}"/>
    <cellStyle name="40% - Accent6 4 10 3 2 2" xfId="30522" xr:uid="{6E659C79-34FA-496E-8C34-1DC0BA7D9B0A}"/>
    <cellStyle name="40% - Accent6 4 10 3 3" xfId="30523" xr:uid="{8913C652-8486-43D2-9848-700E7D9E26F9}"/>
    <cellStyle name="40% - Accent6 4 10 4" xfId="30524" xr:uid="{68CA9E96-765F-4B77-ABA3-832430306EB9}"/>
    <cellStyle name="40% - Accent6 4 10 4 2" xfId="30525" xr:uid="{2AB94281-9D23-4A64-807C-DC44C5C5A078}"/>
    <cellStyle name="40% - Accent6 4 10 5" xfId="30526" xr:uid="{58451F33-0570-481D-97DD-C764C0606F1E}"/>
    <cellStyle name="40% - Accent6 4 11" xfId="30527" xr:uid="{99E63E64-9012-401C-97C1-B3F10FE928F9}"/>
    <cellStyle name="40% - Accent6 4 11 2" xfId="30528" xr:uid="{74078C04-E9A6-4F78-94FB-EA0E6CA2544F}"/>
    <cellStyle name="40% - Accent6 4 11 2 2" xfId="30529" xr:uid="{135D8A16-E287-4C43-86CF-A5DD41C30842}"/>
    <cellStyle name="40% - Accent6 4 11 2 2 2" xfId="30530" xr:uid="{9D63DAA4-A258-43D4-AEB0-0424A025C72A}"/>
    <cellStyle name="40% - Accent6 4 11 2 2 2 2" xfId="30531" xr:uid="{620ACEE1-DE4F-4FB8-86B5-E6201D83BB8D}"/>
    <cellStyle name="40% - Accent6 4 11 2 2 3" xfId="30532" xr:uid="{9B5C49CB-B2E7-432A-B4C9-1452F2F690EC}"/>
    <cellStyle name="40% - Accent6 4 11 2 3" xfId="30533" xr:uid="{34C28C6B-BFDC-4C6B-812C-1DED9DDB47FC}"/>
    <cellStyle name="40% - Accent6 4 11 2 3 2" xfId="30534" xr:uid="{A9C64506-1C98-4DD6-A193-175139902BF1}"/>
    <cellStyle name="40% - Accent6 4 11 2 4" xfId="30535" xr:uid="{3E5A416A-E253-42C4-A9CA-5C7AAB49B540}"/>
    <cellStyle name="40% - Accent6 4 11 3" xfId="30536" xr:uid="{372B5C8B-2478-4882-8134-924137EF9D9A}"/>
    <cellStyle name="40% - Accent6 4 11 3 2" xfId="30537" xr:uid="{40304A82-7588-483D-A677-5CA916B4D5BB}"/>
    <cellStyle name="40% - Accent6 4 11 3 2 2" xfId="30538" xr:uid="{C24250C6-5424-453F-BD90-897E5D4DD24A}"/>
    <cellStyle name="40% - Accent6 4 11 3 3" xfId="30539" xr:uid="{C4F05990-9DB8-4358-A404-9073C72AACA9}"/>
    <cellStyle name="40% - Accent6 4 11 4" xfId="30540" xr:uid="{A6ED7EF8-9898-48A5-810E-A0A15D8149B1}"/>
    <cellStyle name="40% - Accent6 4 11 4 2" xfId="30541" xr:uid="{250EFAE3-8A6A-41FA-A7E0-79F839E56689}"/>
    <cellStyle name="40% - Accent6 4 11 5" xfId="30542" xr:uid="{3A43FDDA-E59C-42F5-8E03-40759710B8EA}"/>
    <cellStyle name="40% - Accent6 4 12" xfId="30543" xr:uid="{6F7D0EDF-B505-4D71-9B4F-BFBACCDE00B5}"/>
    <cellStyle name="40% - Accent6 4 12 2" xfId="30544" xr:uid="{5A6A5C3E-4C5E-4826-9B63-727E322D775B}"/>
    <cellStyle name="40% - Accent6 4 12 2 2" xfId="30545" xr:uid="{63647225-8D28-4C48-8548-E590590F1F38}"/>
    <cellStyle name="40% - Accent6 4 12 2 2 2" xfId="30546" xr:uid="{293ECEF9-7CA6-402E-B102-2554C3272488}"/>
    <cellStyle name="40% - Accent6 4 12 2 2 2 2" xfId="30547" xr:uid="{F9FF56AA-06D4-4A89-8A40-BA90D7D0022A}"/>
    <cellStyle name="40% - Accent6 4 12 2 2 3" xfId="30548" xr:uid="{54414EAC-8289-4CAA-8C00-78BE409245FD}"/>
    <cellStyle name="40% - Accent6 4 12 2 3" xfId="30549" xr:uid="{855B2923-D42D-4E5C-80E4-D687381B9F2F}"/>
    <cellStyle name="40% - Accent6 4 12 2 3 2" xfId="30550" xr:uid="{94BAE77A-9875-496C-A3C5-642D562AF417}"/>
    <cellStyle name="40% - Accent6 4 12 2 4" xfId="30551" xr:uid="{5A06B05D-6801-4D9E-905B-8508080938A2}"/>
    <cellStyle name="40% - Accent6 4 12 3" xfId="30552" xr:uid="{2550E1DC-61E7-46C0-9A2D-715B56875789}"/>
    <cellStyle name="40% - Accent6 4 12 3 2" xfId="30553" xr:uid="{875EBAA9-95AC-492A-B2F9-25AA6F989F47}"/>
    <cellStyle name="40% - Accent6 4 12 3 2 2" xfId="30554" xr:uid="{79A6CB06-67FB-4B5D-89AD-ACD682FC1B2D}"/>
    <cellStyle name="40% - Accent6 4 12 3 3" xfId="30555" xr:uid="{D7DAF901-2C45-49A4-843D-88F315D95CB1}"/>
    <cellStyle name="40% - Accent6 4 12 4" xfId="30556" xr:uid="{AECACD29-CE19-4475-898F-E2AE81AAC464}"/>
    <cellStyle name="40% - Accent6 4 12 4 2" xfId="30557" xr:uid="{99C7B411-CE2A-48FA-9FA4-8C6DEE91EBE5}"/>
    <cellStyle name="40% - Accent6 4 12 5" xfId="30558" xr:uid="{6FC40B9E-52DE-4992-8CCF-B299AABFBBB8}"/>
    <cellStyle name="40% - Accent6 4 13" xfId="30559" xr:uid="{11D47577-6EAA-440A-A3C2-78C8089AD0A3}"/>
    <cellStyle name="40% - Accent6 4 13 2" xfId="30560" xr:uid="{B358731F-31B4-4591-A938-BC3F340524AA}"/>
    <cellStyle name="40% - Accent6 4 13 2 2" xfId="30561" xr:uid="{E9858A96-5897-4FB7-B9E2-A2073C7281B0}"/>
    <cellStyle name="40% - Accent6 4 13 2 2 2" xfId="30562" xr:uid="{39211794-7755-4091-B2B2-C8F2E666EDD4}"/>
    <cellStyle name="40% - Accent6 4 13 2 2 2 2" xfId="30563" xr:uid="{8C23FAF5-1751-498E-8034-6337BE702BAD}"/>
    <cellStyle name="40% - Accent6 4 13 2 2 3" xfId="30564" xr:uid="{F9897526-90A0-4ED0-AD75-F80A200CFB39}"/>
    <cellStyle name="40% - Accent6 4 13 2 3" xfId="30565" xr:uid="{A4D5B6A8-BAC3-409B-8E84-B0342CFA5211}"/>
    <cellStyle name="40% - Accent6 4 13 2 3 2" xfId="30566" xr:uid="{01D79962-5B53-499A-83A9-CF2018F9F27E}"/>
    <cellStyle name="40% - Accent6 4 13 2 4" xfId="30567" xr:uid="{26798401-3774-4888-806A-5127982D4E01}"/>
    <cellStyle name="40% - Accent6 4 13 3" xfId="30568" xr:uid="{81DC80DE-F91A-43B2-B75E-FB78F5D30536}"/>
    <cellStyle name="40% - Accent6 4 13 3 2" xfId="30569" xr:uid="{F3FC4D33-AFB0-4583-8773-3E0178DD71F2}"/>
    <cellStyle name="40% - Accent6 4 13 3 2 2" xfId="30570" xr:uid="{6F4831D4-C8C2-49D2-964C-CACF4D79F4ED}"/>
    <cellStyle name="40% - Accent6 4 13 3 3" xfId="30571" xr:uid="{436230A8-CDAA-4014-9F43-12383D493D43}"/>
    <cellStyle name="40% - Accent6 4 13 4" xfId="30572" xr:uid="{EA7EBEA9-5FD3-4C5A-B451-C94D7C35A37B}"/>
    <cellStyle name="40% - Accent6 4 13 4 2" xfId="30573" xr:uid="{AA3D0A59-70A5-4B4B-9954-DDDC6600641D}"/>
    <cellStyle name="40% - Accent6 4 13 5" xfId="30574" xr:uid="{F94C93D4-78C5-42C5-B7D2-561DD1990BED}"/>
    <cellStyle name="40% - Accent6 4 14" xfId="30575" xr:uid="{2DD8BE94-6930-4531-B436-6F75C012F314}"/>
    <cellStyle name="40% - Accent6 4 14 2" xfId="30576" xr:uid="{E2A293FF-413D-44AD-B565-3B3E6A3FD364}"/>
    <cellStyle name="40% - Accent6 4 14 2 2" xfId="30577" xr:uid="{CB76FF62-639F-4056-868E-09D259276C17}"/>
    <cellStyle name="40% - Accent6 4 14 2 2 2" xfId="30578" xr:uid="{9C272DBB-FDAD-4C07-9F49-D4ED83FAE967}"/>
    <cellStyle name="40% - Accent6 4 14 2 3" xfId="30579" xr:uid="{525E808F-0317-46B5-9EE8-695368ED07E0}"/>
    <cellStyle name="40% - Accent6 4 14 3" xfId="30580" xr:uid="{2CDC4411-580A-4683-8A95-10F9607D5D87}"/>
    <cellStyle name="40% - Accent6 4 14 3 2" xfId="30581" xr:uid="{4819E534-C43E-4224-8836-256E330383D8}"/>
    <cellStyle name="40% - Accent6 4 14 4" xfId="30582" xr:uid="{8EBABD08-3C16-43BA-8883-7F9EDEFABF66}"/>
    <cellStyle name="40% - Accent6 4 15" xfId="30583" xr:uid="{38233BFF-0942-48E5-BF40-CDCA204C4098}"/>
    <cellStyle name="40% - Accent6 4 15 2" xfId="30584" xr:uid="{44116550-F22E-44E8-95E1-FAA4A0D09613}"/>
    <cellStyle name="40% - Accent6 4 15 2 2" xfId="30585" xr:uid="{BE2AB3DB-6535-438D-AB41-06BCD19CFB1D}"/>
    <cellStyle name="40% - Accent6 4 15 3" xfId="30586" xr:uid="{F9435175-7DFE-488A-9BFA-6B35A4DE3018}"/>
    <cellStyle name="40% - Accent6 4 16" xfId="30587" xr:uid="{C2CF2900-6316-4E38-9D25-BF903154200E}"/>
    <cellStyle name="40% - Accent6 4 16 2" xfId="30588" xr:uid="{EF99ED4E-95EB-40E9-BD5F-C8A1132A85EC}"/>
    <cellStyle name="40% - Accent6 4 17" xfId="30589" xr:uid="{09773BA8-FC06-4355-A192-B3ABA3114750}"/>
    <cellStyle name="40% - Accent6 4 17 2" xfId="30590" xr:uid="{741EEC67-BDAE-4132-AC54-231D4DA5FA34}"/>
    <cellStyle name="40% - Accent6 4 18" xfId="30591" xr:uid="{C7993962-13DD-4739-990A-8A4EEBD6F84C}"/>
    <cellStyle name="40% - Accent6 4 19" xfId="30592" xr:uid="{61EBFE15-BC8B-4D53-94D5-124CE9F996B2}"/>
    <cellStyle name="40% - Accent6 4 2" xfId="30593" xr:uid="{8745D73D-5C71-4184-9DC3-B97ED8B0DC99}"/>
    <cellStyle name="40% - Accent6 4 2 10" xfId="30594" xr:uid="{A0F61B7B-C149-4224-B58E-79EAF24165FC}"/>
    <cellStyle name="40% - Accent6 4 2 10 2" xfId="30595" xr:uid="{1A036CAB-402F-44B3-B943-3A63E4797B57}"/>
    <cellStyle name="40% - Accent6 4 2 10 2 2" xfId="30596" xr:uid="{6EDF0056-9989-4699-BFC1-A9331BA0D70B}"/>
    <cellStyle name="40% - Accent6 4 2 10 2 2 2" xfId="30597" xr:uid="{18366BEA-081C-493B-A34A-1FF8CD8D485E}"/>
    <cellStyle name="40% - Accent6 4 2 10 2 2 2 2" xfId="30598" xr:uid="{9A63D352-9680-46C8-841B-B33EACABBB76}"/>
    <cellStyle name="40% - Accent6 4 2 10 2 2 3" xfId="30599" xr:uid="{34483717-57F3-44C8-9221-D04D96DFC6F8}"/>
    <cellStyle name="40% - Accent6 4 2 10 2 3" xfId="30600" xr:uid="{1720D513-C759-4270-A9F1-582A94CF36C6}"/>
    <cellStyle name="40% - Accent6 4 2 10 2 3 2" xfId="30601" xr:uid="{1E0B6103-C3B5-43E5-9D7C-DB88AF280481}"/>
    <cellStyle name="40% - Accent6 4 2 10 2 4" xfId="30602" xr:uid="{0C419BB0-067F-4A3B-AE52-1F59EC871606}"/>
    <cellStyle name="40% - Accent6 4 2 10 3" xfId="30603" xr:uid="{B9B6D669-879C-49D9-992D-14C113946D4E}"/>
    <cellStyle name="40% - Accent6 4 2 10 3 2" xfId="30604" xr:uid="{3DEAECC5-3BA0-477B-B794-95B7A3D5059D}"/>
    <cellStyle name="40% - Accent6 4 2 10 3 2 2" xfId="30605" xr:uid="{9F37361B-D214-4D6F-90C9-293A51C91C5D}"/>
    <cellStyle name="40% - Accent6 4 2 10 3 3" xfId="30606" xr:uid="{5ED4FFE4-9B1C-42E5-8EE7-743C649BA518}"/>
    <cellStyle name="40% - Accent6 4 2 10 4" xfId="30607" xr:uid="{7BDDC04C-80A8-4781-A813-B80CE1DF77CB}"/>
    <cellStyle name="40% - Accent6 4 2 10 4 2" xfId="30608" xr:uid="{6BE40943-944A-4E6F-875C-8B0B7D567812}"/>
    <cellStyle name="40% - Accent6 4 2 10 5" xfId="30609" xr:uid="{670C4B34-B940-4B2E-B986-7D616F5A5426}"/>
    <cellStyle name="40% - Accent6 4 2 11" xfId="30610" xr:uid="{3A9E6AF0-1662-4808-B422-DB3470DA1BF8}"/>
    <cellStyle name="40% - Accent6 4 2 11 2" xfId="30611" xr:uid="{80A992AA-DF17-48E4-9552-961AC6AFA0B5}"/>
    <cellStyle name="40% - Accent6 4 2 11 2 2" xfId="30612" xr:uid="{B664334B-43F4-4FF7-BED1-D7B80EFDDF7E}"/>
    <cellStyle name="40% - Accent6 4 2 11 2 2 2" xfId="30613" xr:uid="{BA0DEE93-EE54-4FE1-ACB1-8E92D3A9C0B6}"/>
    <cellStyle name="40% - Accent6 4 2 11 2 2 2 2" xfId="30614" xr:uid="{19B86364-018C-48B4-8165-1475196CCE32}"/>
    <cellStyle name="40% - Accent6 4 2 11 2 2 3" xfId="30615" xr:uid="{81463E49-4C95-4B80-A55A-7DD8B6B52932}"/>
    <cellStyle name="40% - Accent6 4 2 11 2 3" xfId="30616" xr:uid="{E2EE08D8-030D-45EB-9CC5-CC3DB58DC2E3}"/>
    <cellStyle name="40% - Accent6 4 2 11 2 3 2" xfId="30617" xr:uid="{977923A0-3603-4210-A0B4-D336244A123E}"/>
    <cellStyle name="40% - Accent6 4 2 11 2 4" xfId="30618" xr:uid="{30067D4A-5EE3-4008-84AB-34FF5934BD46}"/>
    <cellStyle name="40% - Accent6 4 2 11 3" xfId="30619" xr:uid="{0559045D-93B0-4DDA-9018-257D67E43EE5}"/>
    <cellStyle name="40% - Accent6 4 2 11 3 2" xfId="30620" xr:uid="{1514343A-2368-409E-8E57-AC139BF9668A}"/>
    <cellStyle name="40% - Accent6 4 2 11 3 2 2" xfId="30621" xr:uid="{A6438CD4-5476-49B5-9E45-36A627F3D11A}"/>
    <cellStyle name="40% - Accent6 4 2 11 3 3" xfId="30622" xr:uid="{8A0BF682-727B-4CE5-9378-BE75F430DA2B}"/>
    <cellStyle name="40% - Accent6 4 2 11 4" xfId="30623" xr:uid="{6C15DFE2-B46F-45A3-8836-F4374869EE64}"/>
    <cellStyle name="40% - Accent6 4 2 11 4 2" xfId="30624" xr:uid="{C8084BAC-E804-421C-989E-528DBCDD2039}"/>
    <cellStyle name="40% - Accent6 4 2 11 5" xfId="30625" xr:uid="{9ED5E0C8-A1C8-4FF3-B51E-34D7DE313A5A}"/>
    <cellStyle name="40% - Accent6 4 2 12" xfId="30626" xr:uid="{8B33E389-4F95-4F10-ACF0-8CB034BA74B4}"/>
    <cellStyle name="40% - Accent6 4 2 12 2" xfId="30627" xr:uid="{8D00FD3B-91FD-4748-BA31-66096CDE8336}"/>
    <cellStyle name="40% - Accent6 4 2 12 2 2" xfId="30628" xr:uid="{C3D943AE-B13B-4E6F-B58C-05DAE1744FF5}"/>
    <cellStyle name="40% - Accent6 4 2 12 2 2 2" xfId="30629" xr:uid="{81BD2EFD-09EB-490A-A0CE-27E6CC9E2E22}"/>
    <cellStyle name="40% - Accent6 4 2 12 2 3" xfId="30630" xr:uid="{377D4D87-5B63-44CC-999B-80942C5F2C3C}"/>
    <cellStyle name="40% - Accent6 4 2 12 3" xfId="30631" xr:uid="{C4B26607-E970-4C6F-BBAD-A83BADFBE90B}"/>
    <cellStyle name="40% - Accent6 4 2 12 3 2" xfId="30632" xr:uid="{10F9DF4F-DFA2-4568-92CB-0ACB5A79F27E}"/>
    <cellStyle name="40% - Accent6 4 2 12 4" xfId="30633" xr:uid="{EC826BB2-56C1-4646-98D0-631FAC8CFA9F}"/>
    <cellStyle name="40% - Accent6 4 2 13" xfId="30634" xr:uid="{2E2DEB5D-9243-492F-AC6F-CC4E751D60D8}"/>
    <cellStyle name="40% - Accent6 4 2 13 2" xfId="30635" xr:uid="{0695DE19-E4D9-434D-8A24-B4ABE6FBBCB4}"/>
    <cellStyle name="40% - Accent6 4 2 13 2 2" xfId="30636" xr:uid="{6D4BEFDE-4A5F-4CED-82BE-D7DD787E2110}"/>
    <cellStyle name="40% - Accent6 4 2 13 3" xfId="30637" xr:uid="{86ABBCAB-96F5-451C-A74D-F068BF2432F3}"/>
    <cellStyle name="40% - Accent6 4 2 14" xfId="30638" xr:uid="{952F4907-E1CB-41FF-B9B1-D6831F40C0A2}"/>
    <cellStyle name="40% - Accent6 4 2 14 2" xfId="30639" xr:uid="{D4EAD42F-63DC-42C8-85F9-23ECD5116A5B}"/>
    <cellStyle name="40% - Accent6 4 2 15" xfId="30640" xr:uid="{018D5BA6-F071-4F7F-8FAF-D6E1097DDE0E}"/>
    <cellStyle name="40% - Accent6 4 2 15 2" xfId="30641" xr:uid="{45ABB20A-B2A3-4789-92CB-8888ABDB9052}"/>
    <cellStyle name="40% - Accent6 4 2 16" xfId="30642" xr:uid="{79961732-5FDD-4D9D-BD49-0ECACEB903C2}"/>
    <cellStyle name="40% - Accent6 4 2 17" xfId="30643" xr:uid="{37C01679-C040-4D98-8987-05EF9ADC4CF0}"/>
    <cellStyle name="40% - Accent6 4 2 2" xfId="30644" xr:uid="{5839D795-C870-477F-BD06-3BBCDB585353}"/>
    <cellStyle name="40% - Accent6 4 2 2 10" xfId="30645" xr:uid="{0001FC64-CF57-4E19-9A33-E3996C8653B5}"/>
    <cellStyle name="40% - Accent6 4 2 2 2" xfId="30646" xr:uid="{77554B86-95EA-42B3-905A-D6A7D5BEB29C}"/>
    <cellStyle name="40% - Accent6 4 2 2 2 2" xfId="30647" xr:uid="{0CCDB15A-8F54-423C-86CF-6CF623E0B6CF}"/>
    <cellStyle name="40% - Accent6 4 2 2 2 2 2" xfId="30648" xr:uid="{82948253-F03B-48A6-B8C6-71670EA770BC}"/>
    <cellStyle name="40% - Accent6 4 2 2 2 2 2 2" xfId="30649" xr:uid="{22CA7334-DAAC-4F2C-A8B4-76A6F26F6614}"/>
    <cellStyle name="40% - Accent6 4 2 2 2 2 2 2 2" xfId="30650" xr:uid="{25C0EFE9-E79C-45C1-BA18-B783566C90DC}"/>
    <cellStyle name="40% - Accent6 4 2 2 2 2 2 2 2 2" xfId="30651" xr:uid="{A3F35218-C875-45A2-A69B-229BC0B37DD5}"/>
    <cellStyle name="40% - Accent6 4 2 2 2 2 2 2 3" xfId="30652" xr:uid="{E548A502-0D88-45F7-8907-1692B26497AC}"/>
    <cellStyle name="40% - Accent6 4 2 2 2 2 2 3" xfId="30653" xr:uid="{B07F60B0-71AA-435E-9A91-58393322E109}"/>
    <cellStyle name="40% - Accent6 4 2 2 2 2 2 3 2" xfId="30654" xr:uid="{9BDE6474-2A03-4E33-8C0F-496F903AED86}"/>
    <cellStyle name="40% - Accent6 4 2 2 2 2 2 4" xfId="30655" xr:uid="{405B8612-5387-407B-BCB6-32F468731552}"/>
    <cellStyle name="40% - Accent6 4 2 2 2 2 2 4 2" xfId="30656" xr:uid="{62D88E7A-616E-4C45-B93D-1DF7F727AAEB}"/>
    <cellStyle name="40% - Accent6 4 2 2 2 2 2 5" xfId="30657" xr:uid="{8B6D12C5-1948-43AE-B702-1ECFBF686DB3}"/>
    <cellStyle name="40% - Accent6 4 2 2 2 2 2 6" xfId="30658" xr:uid="{9A01D54F-3981-4D89-8124-942CAB6723E8}"/>
    <cellStyle name="40% - Accent6 4 2 2 2 2 3" xfId="30659" xr:uid="{A0EE2AC2-6A0D-4045-9C8E-053B1E5003A1}"/>
    <cellStyle name="40% - Accent6 4 2 2 2 2 3 2" xfId="30660" xr:uid="{0A60C59E-7482-49F6-B331-A32175DEC360}"/>
    <cellStyle name="40% - Accent6 4 2 2 2 2 3 2 2" xfId="30661" xr:uid="{05C19BE5-21F8-4A93-9815-D56C3536C697}"/>
    <cellStyle name="40% - Accent6 4 2 2 2 2 3 3" xfId="30662" xr:uid="{FB8BA5C3-5CB2-4859-A752-35AF7222665E}"/>
    <cellStyle name="40% - Accent6 4 2 2 2 2 4" xfId="30663" xr:uid="{5EFEFA21-7DBF-42FD-A8B9-F16BFD98C360}"/>
    <cellStyle name="40% - Accent6 4 2 2 2 2 4 2" xfId="30664" xr:uid="{BF41682C-60C0-4EA2-A06B-943D1419677A}"/>
    <cellStyle name="40% - Accent6 4 2 2 2 2 5" xfId="30665" xr:uid="{C63072F4-0BD8-46DE-B28D-537D33E447AC}"/>
    <cellStyle name="40% - Accent6 4 2 2 2 2 5 2" xfId="30666" xr:uid="{47B68796-0E40-42CD-A600-F88DB2A476CC}"/>
    <cellStyle name="40% - Accent6 4 2 2 2 2 6" xfId="30667" xr:uid="{1755963A-7817-4A8C-BBBF-AAF479849C79}"/>
    <cellStyle name="40% - Accent6 4 2 2 2 2 7" xfId="30668" xr:uid="{D1FA6679-7A96-40E6-BB27-1B45D59FC6C1}"/>
    <cellStyle name="40% - Accent6 4 2 2 2 3" xfId="30669" xr:uid="{2F7B015E-9F0E-42B6-86C0-EBF766326F3B}"/>
    <cellStyle name="40% - Accent6 4 2 2 2 3 2" xfId="30670" xr:uid="{2CA11F29-E214-42C7-85D8-B5BB4E91CC10}"/>
    <cellStyle name="40% - Accent6 4 2 2 2 3 2 2" xfId="30671" xr:uid="{D506671A-3244-42E2-81DC-FD4C01A1829C}"/>
    <cellStyle name="40% - Accent6 4 2 2 2 3 2 2 2" xfId="30672" xr:uid="{2E9C691B-C440-4E91-BAEB-AB4C9B747568}"/>
    <cellStyle name="40% - Accent6 4 2 2 2 3 2 3" xfId="30673" xr:uid="{80FED08B-5EB3-40CE-9211-E54007326DD9}"/>
    <cellStyle name="40% - Accent6 4 2 2 2 3 3" xfId="30674" xr:uid="{3E944AB0-CC45-4559-A717-E194A6EDABB9}"/>
    <cellStyle name="40% - Accent6 4 2 2 2 3 3 2" xfId="30675" xr:uid="{EE09E07D-8405-4F94-AD15-08A169405561}"/>
    <cellStyle name="40% - Accent6 4 2 2 2 3 4" xfId="30676" xr:uid="{8E031858-2CBF-4165-9957-D1205780AFF3}"/>
    <cellStyle name="40% - Accent6 4 2 2 2 3 4 2" xfId="30677" xr:uid="{C6E808C7-2CC5-44C2-95BA-E07334F0DCE2}"/>
    <cellStyle name="40% - Accent6 4 2 2 2 3 5" xfId="30678" xr:uid="{D855A19C-D80D-47D7-85EE-D08F2785FDF7}"/>
    <cellStyle name="40% - Accent6 4 2 2 2 3 6" xfId="30679" xr:uid="{0E6A7E45-D8FB-436A-8E87-2C06067522CE}"/>
    <cellStyle name="40% - Accent6 4 2 2 2 4" xfId="30680" xr:uid="{F1207406-796D-426C-A058-6632673A9E3D}"/>
    <cellStyle name="40% - Accent6 4 2 2 2 4 2" xfId="30681" xr:uid="{09F55A28-63EA-4AA7-A332-7FAED468B428}"/>
    <cellStyle name="40% - Accent6 4 2 2 2 4 2 2" xfId="30682" xr:uid="{A57AD449-2B9A-4166-B584-0D4A3A13050B}"/>
    <cellStyle name="40% - Accent6 4 2 2 2 4 3" xfId="30683" xr:uid="{22AC54A6-CC5A-46FC-A7C3-284CECC7D53D}"/>
    <cellStyle name="40% - Accent6 4 2 2 2 5" xfId="30684" xr:uid="{A0BEF23F-BFAA-4A3F-85D9-ECA8280BD6F5}"/>
    <cellStyle name="40% - Accent6 4 2 2 2 5 2" xfId="30685" xr:uid="{4AC1E77D-C711-4C65-8303-3CAB35AFBBD1}"/>
    <cellStyle name="40% - Accent6 4 2 2 2 6" xfId="30686" xr:uid="{C3C7E96E-6733-4CF2-B822-83AF266494AA}"/>
    <cellStyle name="40% - Accent6 4 2 2 2 6 2" xfId="30687" xr:uid="{F18D0C63-A783-4AA4-8D02-05281C3948DD}"/>
    <cellStyle name="40% - Accent6 4 2 2 2 7" xfId="30688" xr:uid="{68C3A3F7-F80F-4D27-B31F-FD351A3C3D3D}"/>
    <cellStyle name="40% - Accent6 4 2 2 2 8" xfId="30689" xr:uid="{DBD069D8-CE3E-48BD-A188-938B301EE769}"/>
    <cellStyle name="40% - Accent6 4 2 2 3" xfId="30690" xr:uid="{90B7A12E-1444-4FDA-B62D-93EAA4DDD300}"/>
    <cellStyle name="40% - Accent6 4 2 2 3 2" xfId="30691" xr:uid="{D4D543EA-0324-4727-8257-D88E1E4A7152}"/>
    <cellStyle name="40% - Accent6 4 2 2 3 2 2" xfId="30692" xr:uid="{4032398B-93BF-4871-BA4D-21C24A4E3430}"/>
    <cellStyle name="40% - Accent6 4 2 2 3 2 2 2" xfId="30693" xr:uid="{67E11C15-407B-4A4B-9659-26913B63AF58}"/>
    <cellStyle name="40% - Accent6 4 2 2 3 2 2 2 2" xfId="30694" xr:uid="{1D129820-E020-4348-B1F1-00CC22CDB213}"/>
    <cellStyle name="40% - Accent6 4 2 2 3 2 2 3" xfId="30695" xr:uid="{9B84035F-7D0F-44CB-96E7-9BD020265A42}"/>
    <cellStyle name="40% - Accent6 4 2 2 3 2 3" xfId="30696" xr:uid="{CB07D68D-B300-49E8-A472-8724B182F522}"/>
    <cellStyle name="40% - Accent6 4 2 2 3 2 3 2" xfId="30697" xr:uid="{BE999F81-7738-499A-8F1A-4F253D41F5D5}"/>
    <cellStyle name="40% - Accent6 4 2 2 3 2 4" xfId="30698" xr:uid="{847ACA62-06DB-44DE-9CE3-940C3397AEEA}"/>
    <cellStyle name="40% - Accent6 4 2 2 3 2 4 2" xfId="30699" xr:uid="{6E7C7A16-88D0-4D88-9E65-4E646BC9BF0C}"/>
    <cellStyle name="40% - Accent6 4 2 2 3 2 5" xfId="30700" xr:uid="{6AFC7757-212F-4CBD-92FE-70E1D5C7A6E6}"/>
    <cellStyle name="40% - Accent6 4 2 2 3 2 6" xfId="30701" xr:uid="{81C9B45F-FA08-4002-97B8-4B66CB9F4BB8}"/>
    <cellStyle name="40% - Accent6 4 2 2 3 3" xfId="30702" xr:uid="{02F795C1-2F0E-4EE4-87A8-82D710E659FF}"/>
    <cellStyle name="40% - Accent6 4 2 2 3 3 2" xfId="30703" xr:uid="{1DD00108-25F4-446C-8324-E56543660DC3}"/>
    <cellStyle name="40% - Accent6 4 2 2 3 3 2 2" xfId="30704" xr:uid="{66CF2324-AB07-439E-999B-EE22842DAC8F}"/>
    <cellStyle name="40% - Accent6 4 2 2 3 3 3" xfId="30705" xr:uid="{7FAC16AA-1252-4637-91FD-3905618FAE72}"/>
    <cellStyle name="40% - Accent6 4 2 2 3 4" xfId="30706" xr:uid="{27F033E2-E19F-4CCE-8268-AD94D786BEAD}"/>
    <cellStyle name="40% - Accent6 4 2 2 3 4 2" xfId="30707" xr:uid="{85B4753C-42B0-4603-8F06-CBB467F6A680}"/>
    <cellStyle name="40% - Accent6 4 2 2 3 5" xfId="30708" xr:uid="{98F96C42-5E07-462F-B554-D7E3E6C1176A}"/>
    <cellStyle name="40% - Accent6 4 2 2 3 5 2" xfId="30709" xr:uid="{7C98EDFB-8895-4108-8D8D-F287ED632C96}"/>
    <cellStyle name="40% - Accent6 4 2 2 3 6" xfId="30710" xr:uid="{F27D7A9C-1ACC-459A-ABA8-414CCDFCAEB0}"/>
    <cellStyle name="40% - Accent6 4 2 2 3 7" xfId="30711" xr:uid="{155336C5-9EF1-4CEA-8EA7-A23932106B1F}"/>
    <cellStyle name="40% - Accent6 4 2 2 4" xfId="30712" xr:uid="{5052313A-3594-4BEE-8546-79202A434022}"/>
    <cellStyle name="40% - Accent6 4 2 2 4 2" xfId="30713" xr:uid="{59192533-1547-4175-A671-EB79C40BB3CC}"/>
    <cellStyle name="40% - Accent6 4 2 2 4 2 2" xfId="30714" xr:uid="{53C89462-6277-4AE1-8A0C-5F640F8B93A4}"/>
    <cellStyle name="40% - Accent6 4 2 2 4 2 2 2" xfId="30715" xr:uid="{8D516599-2644-41BE-ABF8-084A0F2C7974}"/>
    <cellStyle name="40% - Accent6 4 2 2 4 2 2 2 2" xfId="30716" xr:uid="{20E48492-5C16-40DC-9FC7-065A7F2FD77D}"/>
    <cellStyle name="40% - Accent6 4 2 2 4 2 2 3" xfId="30717" xr:uid="{080A02DE-47EF-45A5-816B-1BE517FC7500}"/>
    <cellStyle name="40% - Accent6 4 2 2 4 2 3" xfId="30718" xr:uid="{B5AC4C16-65BA-4E61-9C02-3BCC5FC5F98C}"/>
    <cellStyle name="40% - Accent6 4 2 2 4 2 3 2" xfId="30719" xr:uid="{845CA8FE-5597-40C1-887C-2A5A612DC9B2}"/>
    <cellStyle name="40% - Accent6 4 2 2 4 2 4" xfId="30720" xr:uid="{3BF3B3BA-6033-4FDF-8F85-6FA881B50E71}"/>
    <cellStyle name="40% - Accent6 4 2 2 4 3" xfId="30721" xr:uid="{279247EA-18C5-4663-BF5D-27173C2784A2}"/>
    <cellStyle name="40% - Accent6 4 2 2 4 3 2" xfId="30722" xr:uid="{3437EDC2-6D5D-4EAB-B80A-757B08FEED31}"/>
    <cellStyle name="40% - Accent6 4 2 2 4 3 2 2" xfId="30723" xr:uid="{AEE3B07E-5876-4D83-93BB-FD2E1F1A01A9}"/>
    <cellStyle name="40% - Accent6 4 2 2 4 3 3" xfId="30724" xr:uid="{943C540B-65D1-4526-9685-13CF1D2F0DBA}"/>
    <cellStyle name="40% - Accent6 4 2 2 4 4" xfId="30725" xr:uid="{8DEFF367-5543-4FC0-A860-A3602F0FF5CA}"/>
    <cellStyle name="40% - Accent6 4 2 2 4 4 2" xfId="30726" xr:uid="{75C85173-1B3D-4BA5-9984-F468D891A41A}"/>
    <cellStyle name="40% - Accent6 4 2 2 4 5" xfId="30727" xr:uid="{6B40A558-8AD8-47F9-85C8-D268E7B098FF}"/>
    <cellStyle name="40% - Accent6 4 2 2 4 5 2" xfId="30728" xr:uid="{EB1B4373-59C9-4B1B-B233-E6007E108BD1}"/>
    <cellStyle name="40% - Accent6 4 2 2 4 6" xfId="30729" xr:uid="{25968ACB-42A9-41F2-AFBC-A873A70C2EAF}"/>
    <cellStyle name="40% - Accent6 4 2 2 4 7" xfId="30730" xr:uid="{57D6BB6B-A9C0-4435-A779-6D17C583238D}"/>
    <cellStyle name="40% - Accent6 4 2 2 5" xfId="30731" xr:uid="{9F2DE523-4713-49C9-9F5C-188EBD881A18}"/>
    <cellStyle name="40% - Accent6 4 2 2 5 2" xfId="30732" xr:uid="{F65FE39F-563D-4457-8DB8-64CF871B8B63}"/>
    <cellStyle name="40% - Accent6 4 2 2 5 2 2" xfId="30733" xr:uid="{7769F7F6-ED6E-4EA5-865B-E377D53756BF}"/>
    <cellStyle name="40% - Accent6 4 2 2 5 2 2 2" xfId="30734" xr:uid="{F91DAD0A-6229-426E-98E7-B865D6EF1691}"/>
    <cellStyle name="40% - Accent6 4 2 2 5 2 3" xfId="30735" xr:uid="{20A09B79-283A-4D00-97F8-E88D979D8AA8}"/>
    <cellStyle name="40% - Accent6 4 2 2 5 3" xfId="30736" xr:uid="{0276B22D-4D81-4987-8550-8AD64C63E09E}"/>
    <cellStyle name="40% - Accent6 4 2 2 5 3 2" xfId="30737" xr:uid="{32DC4213-280B-41D6-975B-92D0C75B6EE8}"/>
    <cellStyle name="40% - Accent6 4 2 2 5 4" xfId="30738" xr:uid="{498BBD40-FE56-46B8-B222-8A453308A0CE}"/>
    <cellStyle name="40% - Accent6 4 2 2 6" xfId="30739" xr:uid="{3FE7FAA1-3FC8-4D68-9341-34712E89107F}"/>
    <cellStyle name="40% - Accent6 4 2 2 6 2" xfId="30740" xr:uid="{6A24067F-EB66-41F2-90C8-4A67EC2CFC34}"/>
    <cellStyle name="40% - Accent6 4 2 2 6 2 2" xfId="30741" xr:uid="{09977C1A-4628-44EB-BFB5-1914ED123225}"/>
    <cellStyle name="40% - Accent6 4 2 2 6 3" xfId="30742" xr:uid="{9807821B-3CF7-4BB7-830D-C8A2FB7D9AC7}"/>
    <cellStyle name="40% - Accent6 4 2 2 7" xfId="30743" xr:uid="{BBB9F248-AD3E-4A7F-A360-A010A0758270}"/>
    <cellStyle name="40% - Accent6 4 2 2 7 2" xfId="30744" xr:uid="{4FC2DA4B-6BE2-4CA3-A6CF-9999AAEF5080}"/>
    <cellStyle name="40% - Accent6 4 2 2 8" xfId="30745" xr:uid="{79CE1702-37EE-4CB7-AC51-AD8690B71EDC}"/>
    <cellStyle name="40% - Accent6 4 2 2 8 2" xfId="30746" xr:uid="{9EC9DD59-0B0B-402A-AE71-778870E21BA0}"/>
    <cellStyle name="40% - Accent6 4 2 2 9" xfId="30747" xr:uid="{1F01B42D-435F-4B22-A698-05168421BA29}"/>
    <cellStyle name="40% - Accent6 4 2 2_Asset Register (new)" xfId="30748" xr:uid="{8FE94790-7BC2-4F8A-BCD4-9B329050B415}"/>
    <cellStyle name="40% - Accent6 4 2 3" xfId="30749" xr:uid="{61EBA32D-AB02-4485-9688-C0A260879B1B}"/>
    <cellStyle name="40% - Accent6 4 2 3 2" xfId="30750" xr:uid="{DAF9527B-0EF1-44A7-ABFD-ACC2544A8E9A}"/>
    <cellStyle name="40% - Accent6 4 2 3 2 2" xfId="30751" xr:uid="{69726912-A656-4C5C-BD40-4D0C92898C69}"/>
    <cellStyle name="40% - Accent6 4 2 3 2 2 2" xfId="30752" xr:uid="{E04C96AF-40EE-489B-9084-543A6E29E036}"/>
    <cellStyle name="40% - Accent6 4 2 3 2 2 2 2" xfId="30753" xr:uid="{7FD020BE-FB03-4162-A26C-936F2174B9EF}"/>
    <cellStyle name="40% - Accent6 4 2 3 2 2 2 2 2" xfId="30754" xr:uid="{265DACBB-8FD5-4D57-A8BB-15E7A04554D9}"/>
    <cellStyle name="40% - Accent6 4 2 3 2 2 2 3" xfId="30755" xr:uid="{3325A51F-5708-499D-9CD0-25E585BA80B5}"/>
    <cellStyle name="40% - Accent6 4 2 3 2 2 3" xfId="30756" xr:uid="{3CBD05E0-8BCF-4308-BB80-D56F44C94411}"/>
    <cellStyle name="40% - Accent6 4 2 3 2 2 3 2" xfId="30757" xr:uid="{7089A8B6-5D31-49D8-87EF-14C1E432E181}"/>
    <cellStyle name="40% - Accent6 4 2 3 2 2 4" xfId="30758" xr:uid="{DF05C8FE-0497-4544-89AD-DE93834376D7}"/>
    <cellStyle name="40% - Accent6 4 2 3 2 2 4 2" xfId="30759" xr:uid="{6BCB27B9-FFAD-4747-BC50-6F161CB5EDE5}"/>
    <cellStyle name="40% - Accent6 4 2 3 2 2 5" xfId="30760" xr:uid="{899C86BC-DBD7-4891-9601-A455E9DEAC73}"/>
    <cellStyle name="40% - Accent6 4 2 3 2 2 6" xfId="30761" xr:uid="{CAD4DEDC-200C-4110-92F4-56CB78EBC6CF}"/>
    <cellStyle name="40% - Accent6 4 2 3 2 3" xfId="30762" xr:uid="{008FEF7C-5F66-4F09-953C-DE606985A1D2}"/>
    <cellStyle name="40% - Accent6 4 2 3 2 3 2" xfId="30763" xr:uid="{BBD9B444-2193-4A2A-A70D-CE6927671558}"/>
    <cellStyle name="40% - Accent6 4 2 3 2 3 2 2" xfId="30764" xr:uid="{CD7EE778-A646-4C18-973B-176B339AF74E}"/>
    <cellStyle name="40% - Accent6 4 2 3 2 3 3" xfId="30765" xr:uid="{EA12AD22-AC8F-451B-B9F7-B2D27F462FAE}"/>
    <cellStyle name="40% - Accent6 4 2 3 2 4" xfId="30766" xr:uid="{BCB8ABF0-C25D-4D54-9D52-5631B3236DB3}"/>
    <cellStyle name="40% - Accent6 4 2 3 2 4 2" xfId="30767" xr:uid="{B40A1924-AA22-491E-B7A2-B4E9FB5079BA}"/>
    <cellStyle name="40% - Accent6 4 2 3 2 5" xfId="30768" xr:uid="{6E666942-572F-4DD2-BBF3-8ACCE9264BEE}"/>
    <cellStyle name="40% - Accent6 4 2 3 2 5 2" xfId="30769" xr:uid="{8C75E5AC-CBA0-4827-8D7D-8B6521C1F873}"/>
    <cellStyle name="40% - Accent6 4 2 3 2 6" xfId="30770" xr:uid="{AD19F639-7A61-431A-A0F3-F5E3067D6D5C}"/>
    <cellStyle name="40% - Accent6 4 2 3 2 7" xfId="30771" xr:uid="{D6BA0E67-55FC-4070-8988-4A2019BC71DC}"/>
    <cellStyle name="40% - Accent6 4 2 3 3" xfId="30772" xr:uid="{046AD1F3-B8CC-4A97-9DA0-BD1062607D3C}"/>
    <cellStyle name="40% - Accent6 4 2 3 3 2" xfId="30773" xr:uid="{8A36285D-60FF-44DD-A29F-88F4385E7207}"/>
    <cellStyle name="40% - Accent6 4 2 3 3 2 2" xfId="30774" xr:uid="{26589E4B-FAD2-4044-BFC5-B1189A5A9786}"/>
    <cellStyle name="40% - Accent6 4 2 3 3 2 2 2" xfId="30775" xr:uid="{5A74EB8D-07F2-4B05-B13E-FCF252B83DFA}"/>
    <cellStyle name="40% - Accent6 4 2 3 3 2 3" xfId="30776" xr:uid="{C8B007F0-726F-495D-A289-1A83DC776675}"/>
    <cellStyle name="40% - Accent6 4 2 3 3 3" xfId="30777" xr:uid="{EB056DE6-AD10-49FB-98D3-62B7A9DD6757}"/>
    <cellStyle name="40% - Accent6 4 2 3 3 3 2" xfId="30778" xr:uid="{A05E03B7-9B9B-468E-83B3-F5EADFC3C2E2}"/>
    <cellStyle name="40% - Accent6 4 2 3 3 4" xfId="30779" xr:uid="{881814E1-E76E-4A60-BF59-D2BF483CB3D1}"/>
    <cellStyle name="40% - Accent6 4 2 3 3 4 2" xfId="30780" xr:uid="{C1BB6635-763C-4B08-852A-E3780CCDD190}"/>
    <cellStyle name="40% - Accent6 4 2 3 3 5" xfId="30781" xr:uid="{69343ED7-3789-4BDA-9E2B-2C233C423B70}"/>
    <cellStyle name="40% - Accent6 4 2 3 3 6" xfId="30782" xr:uid="{BE2FFB38-16C6-411F-B19E-B86862D11113}"/>
    <cellStyle name="40% - Accent6 4 2 3 4" xfId="30783" xr:uid="{1094D09B-36C3-4FBE-9032-1D20C314351C}"/>
    <cellStyle name="40% - Accent6 4 2 3 4 2" xfId="30784" xr:uid="{4E80D990-F5A1-4B52-90C6-D4D6A82434C4}"/>
    <cellStyle name="40% - Accent6 4 2 3 4 2 2" xfId="30785" xr:uid="{91E76A5C-9344-4D6E-BDD9-ECBB0E2C375B}"/>
    <cellStyle name="40% - Accent6 4 2 3 4 3" xfId="30786" xr:uid="{C29AE908-ADF0-4D2B-AABD-413D49F50CE7}"/>
    <cellStyle name="40% - Accent6 4 2 3 5" xfId="30787" xr:uid="{5F287FF0-1319-4EF1-A105-598D4D402116}"/>
    <cellStyle name="40% - Accent6 4 2 3 5 2" xfId="30788" xr:uid="{4924F3EC-7CD0-4041-AB90-8E268474619C}"/>
    <cellStyle name="40% - Accent6 4 2 3 6" xfId="30789" xr:uid="{347CEB9F-8D17-4D2E-9AA3-1F52B5FE27C1}"/>
    <cellStyle name="40% - Accent6 4 2 3 6 2" xfId="30790" xr:uid="{B38C1D6E-F311-4BE1-A83C-75F9DA4C7AB7}"/>
    <cellStyle name="40% - Accent6 4 2 3 7" xfId="30791" xr:uid="{2EB67DD8-0637-4213-B502-B9B50F56A30E}"/>
    <cellStyle name="40% - Accent6 4 2 3 8" xfId="30792" xr:uid="{7C7243AF-6FF5-49B0-8088-236B534BF5FB}"/>
    <cellStyle name="40% - Accent6 4 2 4" xfId="30793" xr:uid="{FCC07838-C090-4A25-ADCA-29A781BB1DAF}"/>
    <cellStyle name="40% - Accent6 4 2 4 2" xfId="30794" xr:uid="{0A90EAD9-1BFC-47E8-9B51-84C598528071}"/>
    <cellStyle name="40% - Accent6 4 2 4 2 2" xfId="30795" xr:uid="{A9194EC2-99A3-427D-BAF9-46D49860C130}"/>
    <cellStyle name="40% - Accent6 4 2 4 2 2 2" xfId="30796" xr:uid="{09273CB4-AB07-42F9-9CA2-C26A0749536D}"/>
    <cellStyle name="40% - Accent6 4 2 4 2 2 2 2" xfId="30797" xr:uid="{737207D3-E43B-41B3-8DA6-1BAAE263B5C2}"/>
    <cellStyle name="40% - Accent6 4 2 4 2 2 3" xfId="30798" xr:uid="{CF1C8AB6-A12D-4D44-A5BC-9E287035455B}"/>
    <cellStyle name="40% - Accent6 4 2 4 2 3" xfId="30799" xr:uid="{C027AC0F-E284-4347-8C95-A68995FB50FE}"/>
    <cellStyle name="40% - Accent6 4 2 4 2 3 2" xfId="30800" xr:uid="{BD71DDFD-AF6A-4E05-A47F-E7E9435584F3}"/>
    <cellStyle name="40% - Accent6 4 2 4 2 4" xfId="30801" xr:uid="{E59528B8-7111-4087-9190-ADC202F923D0}"/>
    <cellStyle name="40% - Accent6 4 2 4 2 4 2" xfId="30802" xr:uid="{82CDE64B-5D06-41FC-960C-40D65D92E0BF}"/>
    <cellStyle name="40% - Accent6 4 2 4 2 5" xfId="30803" xr:uid="{81011B14-2831-48CA-BA67-C67A94FB0712}"/>
    <cellStyle name="40% - Accent6 4 2 4 2 6" xfId="30804" xr:uid="{6E60CD6B-EB72-43C0-B419-12ABB9717599}"/>
    <cellStyle name="40% - Accent6 4 2 4 3" xfId="30805" xr:uid="{DD715364-22CE-417D-B874-72D636F64B78}"/>
    <cellStyle name="40% - Accent6 4 2 4 3 2" xfId="30806" xr:uid="{690BB7C4-E59B-4A48-867C-B75613433A54}"/>
    <cellStyle name="40% - Accent6 4 2 4 3 2 2" xfId="30807" xr:uid="{91B920E6-434F-4DF6-B82A-1886A2DD51E7}"/>
    <cellStyle name="40% - Accent6 4 2 4 3 3" xfId="30808" xr:uid="{00E743FA-6588-41EE-B699-2AF038CCD20E}"/>
    <cellStyle name="40% - Accent6 4 2 4 4" xfId="30809" xr:uid="{E4213366-6E1B-4409-8725-5C53C3E6D8F2}"/>
    <cellStyle name="40% - Accent6 4 2 4 4 2" xfId="30810" xr:uid="{38747493-7D60-4EAE-B765-8890E65EE7F9}"/>
    <cellStyle name="40% - Accent6 4 2 4 5" xfId="30811" xr:uid="{0BA32A7E-79FA-4F9E-9BD4-07AE2BE19F61}"/>
    <cellStyle name="40% - Accent6 4 2 4 5 2" xfId="30812" xr:uid="{A50B3F52-C4EB-43B4-904E-E51456D3BF57}"/>
    <cellStyle name="40% - Accent6 4 2 4 6" xfId="30813" xr:uid="{A4217CF9-D11C-421D-9B28-F903F0B75056}"/>
    <cellStyle name="40% - Accent6 4 2 4 7" xfId="30814" xr:uid="{876C58B7-4116-4FE7-96BA-F905A488AFE6}"/>
    <cellStyle name="40% - Accent6 4 2 5" xfId="30815" xr:uid="{A44AE078-A644-4181-BAC7-4045158DADF9}"/>
    <cellStyle name="40% - Accent6 4 2 5 2" xfId="30816" xr:uid="{7BEB3F44-CC9B-4F4F-8C44-5D90940EFDF1}"/>
    <cellStyle name="40% - Accent6 4 2 5 2 2" xfId="30817" xr:uid="{2A08201C-76FC-4F44-B2A3-A6183F759784}"/>
    <cellStyle name="40% - Accent6 4 2 5 2 2 2" xfId="30818" xr:uid="{2104862A-8A4A-4848-A686-C4F112ED593A}"/>
    <cellStyle name="40% - Accent6 4 2 5 2 2 2 2" xfId="30819" xr:uid="{403DD77C-AD72-4E64-B12F-D943F5E37DBD}"/>
    <cellStyle name="40% - Accent6 4 2 5 2 2 3" xfId="30820" xr:uid="{45F8422E-C482-42AE-8370-0D20BFA66C5A}"/>
    <cellStyle name="40% - Accent6 4 2 5 2 3" xfId="30821" xr:uid="{A65EB4E5-2C01-49C2-9C31-494C6EA0B7E0}"/>
    <cellStyle name="40% - Accent6 4 2 5 2 3 2" xfId="30822" xr:uid="{6513A585-1FD4-4DD7-A813-BE45DD96BE6F}"/>
    <cellStyle name="40% - Accent6 4 2 5 2 4" xfId="30823" xr:uid="{A6D9C324-D2C8-4AC2-91D3-F731875E0820}"/>
    <cellStyle name="40% - Accent6 4 2 5 3" xfId="30824" xr:uid="{EDDB53CB-965A-471D-A1A2-6A3D48154234}"/>
    <cellStyle name="40% - Accent6 4 2 5 3 2" xfId="30825" xr:uid="{34E72D68-2F38-4C6D-9DF3-DC72F10A01C3}"/>
    <cellStyle name="40% - Accent6 4 2 5 3 2 2" xfId="30826" xr:uid="{965C97C8-891A-4AE4-9BCA-7450F12DD1DD}"/>
    <cellStyle name="40% - Accent6 4 2 5 3 3" xfId="30827" xr:uid="{A1A38704-C3AC-4620-B03F-A4EF9352D628}"/>
    <cellStyle name="40% - Accent6 4 2 5 4" xfId="30828" xr:uid="{8AC07CD1-EAB5-458C-A541-3FD67A16D6E4}"/>
    <cellStyle name="40% - Accent6 4 2 5 4 2" xfId="30829" xr:uid="{4281ACBA-BC33-4547-8DEB-C0F2A5EBDED9}"/>
    <cellStyle name="40% - Accent6 4 2 5 5" xfId="30830" xr:uid="{6651FF48-E3AC-4D22-AC63-19F3244B2107}"/>
    <cellStyle name="40% - Accent6 4 2 5 5 2" xfId="30831" xr:uid="{F703D3F7-5B82-4B1F-90A8-2A446B23AE25}"/>
    <cellStyle name="40% - Accent6 4 2 5 6" xfId="30832" xr:uid="{292825D4-9C8F-498F-8569-FAD2C465F26E}"/>
    <cellStyle name="40% - Accent6 4 2 5 7" xfId="30833" xr:uid="{B011FC01-0A86-4876-A1AB-B7987F56ACCF}"/>
    <cellStyle name="40% - Accent6 4 2 6" xfId="30834" xr:uid="{F60DB185-8A74-4478-97CD-47DAFAF2D5EB}"/>
    <cellStyle name="40% - Accent6 4 2 6 2" xfId="30835" xr:uid="{7AA7914F-8291-4D8F-9C6D-A39DB682B55B}"/>
    <cellStyle name="40% - Accent6 4 2 6 2 2" xfId="30836" xr:uid="{093AAA49-F1D2-4144-9889-502C26CE51C2}"/>
    <cellStyle name="40% - Accent6 4 2 6 2 2 2" xfId="30837" xr:uid="{9DA2DAD7-8759-4884-9A94-C0F1F127ED8A}"/>
    <cellStyle name="40% - Accent6 4 2 6 2 2 2 2" xfId="30838" xr:uid="{EDD154AF-ADF9-4BF6-90B0-FB04784BB394}"/>
    <cellStyle name="40% - Accent6 4 2 6 2 2 3" xfId="30839" xr:uid="{F38B2896-2E9A-4427-91B8-7AD79B2B2FF5}"/>
    <cellStyle name="40% - Accent6 4 2 6 2 3" xfId="30840" xr:uid="{D66C7C72-80ED-4A0E-944B-A8D37DC29E6A}"/>
    <cellStyle name="40% - Accent6 4 2 6 2 3 2" xfId="30841" xr:uid="{2BE23573-0E60-481F-B4C9-A83A85111396}"/>
    <cellStyle name="40% - Accent6 4 2 6 2 4" xfId="30842" xr:uid="{BC404C7D-DB48-42BB-951B-2BA71204FDB1}"/>
    <cellStyle name="40% - Accent6 4 2 6 3" xfId="30843" xr:uid="{EC429917-DB50-45C3-BFD0-45E822B73A38}"/>
    <cellStyle name="40% - Accent6 4 2 6 3 2" xfId="30844" xr:uid="{6EA2E242-AAA5-4C1C-8A1C-03EFE7D633BC}"/>
    <cellStyle name="40% - Accent6 4 2 6 3 2 2" xfId="30845" xr:uid="{5CD03CDA-B0ED-43E5-87A5-9023FED07689}"/>
    <cellStyle name="40% - Accent6 4 2 6 3 3" xfId="30846" xr:uid="{8C1C530C-8361-46CC-9DD3-4C4F591B166F}"/>
    <cellStyle name="40% - Accent6 4 2 6 4" xfId="30847" xr:uid="{14A15CCA-D35B-4028-8E72-ACBFCC04E79F}"/>
    <cellStyle name="40% - Accent6 4 2 6 4 2" xfId="30848" xr:uid="{1901A8E6-2B11-4D55-9D6D-351052DD7023}"/>
    <cellStyle name="40% - Accent6 4 2 6 5" xfId="30849" xr:uid="{37581BE9-E3F8-4C62-9234-8AA2BC34099D}"/>
    <cellStyle name="40% - Accent6 4 2 7" xfId="30850" xr:uid="{AF3DF5AC-E2B0-4A76-90D3-61431B1DEEF3}"/>
    <cellStyle name="40% - Accent6 4 2 7 2" xfId="30851" xr:uid="{9F9081E0-497D-422F-9FC1-939A212C2725}"/>
    <cellStyle name="40% - Accent6 4 2 7 2 2" xfId="30852" xr:uid="{A0BF48CA-1242-4C44-A992-895007FAF679}"/>
    <cellStyle name="40% - Accent6 4 2 7 2 2 2" xfId="30853" xr:uid="{98FBB28C-5B88-4995-B99A-A4371AA2E853}"/>
    <cellStyle name="40% - Accent6 4 2 7 2 2 2 2" xfId="30854" xr:uid="{7735BFB8-0791-4C69-B4A2-DBE52D711768}"/>
    <cellStyle name="40% - Accent6 4 2 7 2 2 3" xfId="30855" xr:uid="{95C8C059-B890-425F-A58F-3970AA9B8212}"/>
    <cellStyle name="40% - Accent6 4 2 7 2 3" xfId="30856" xr:uid="{6EBCA486-6972-4F81-BE12-9CA37944CD30}"/>
    <cellStyle name="40% - Accent6 4 2 7 2 3 2" xfId="30857" xr:uid="{6AA42243-9B5D-4BB4-836F-415F129E4191}"/>
    <cellStyle name="40% - Accent6 4 2 7 2 4" xfId="30858" xr:uid="{4B47BF68-0249-483F-A8F8-43F306CD2E51}"/>
    <cellStyle name="40% - Accent6 4 2 7 3" xfId="30859" xr:uid="{1DEEA9BB-17E6-4EC7-BE85-BEFD54DDE74B}"/>
    <cellStyle name="40% - Accent6 4 2 7 3 2" xfId="30860" xr:uid="{318129C3-E83C-41B0-9F49-4E5DF27C6660}"/>
    <cellStyle name="40% - Accent6 4 2 7 3 2 2" xfId="30861" xr:uid="{464506EB-54EC-4019-894B-06F6785FAA91}"/>
    <cellStyle name="40% - Accent6 4 2 7 3 3" xfId="30862" xr:uid="{BCD17D93-8239-42B8-A634-F057BBE93A29}"/>
    <cellStyle name="40% - Accent6 4 2 7 4" xfId="30863" xr:uid="{A2DEF43F-3A54-4590-81FE-4ED3CE3B2E8D}"/>
    <cellStyle name="40% - Accent6 4 2 7 4 2" xfId="30864" xr:uid="{E7EC602C-9B84-4433-B071-DC9B610F302B}"/>
    <cellStyle name="40% - Accent6 4 2 7 5" xfId="30865" xr:uid="{DD1BF4E4-1C3C-48DB-9F5C-13572319F414}"/>
    <cellStyle name="40% - Accent6 4 2 8" xfId="30866" xr:uid="{B9BE1514-D8C9-4959-9206-5CF1D601995A}"/>
    <cellStyle name="40% - Accent6 4 2 8 2" xfId="30867" xr:uid="{DE212BCA-6B5A-457E-B9F1-31724C8555E2}"/>
    <cellStyle name="40% - Accent6 4 2 8 2 2" xfId="30868" xr:uid="{6F4B7983-7EBD-4AA4-84D2-0E61A1C3BA3C}"/>
    <cellStyle name="40% - Accent6 4 2 8 2 2 2" xfId="30869" xr:uid="{EF25DB7A-EFCD-4DC3-834D-7E57E48D7C9E}"/>
    <cellStyle name="40% - Accent6 4 2 8 2 2 2 2" xfId="30870" xr:uid="{29A23A51-67B7-4E69-AB01-E676A34995FB}"/>
    <cellStyle name="40% - Accent6 4 2 8 2 2 3" xfId="30871" xr:uid="{8D5D0A90-E2EC-4584-B5ED-2B65223C75BD}"/>
    <cellStyle name="40% - Accent6 4 2 8 2 3" xfId="30872" xr:uid="{D4F5C347-989A-4682-9FC6-8402DF546F29}"/>
    <cellStyle name="40% - Accent6 4 2 8 2 3 2" xfId="30873" xr:uid="{6D678C24-1164-4958-999B-6B576A088496}"/>
    <cellStyle name="40% - Accent6 4 2 8 2 4" xfId="30874" xr:uid="{98B472E2-8FD3-49F8-B2F6-4B6B86DC0406}"/>
    <cellStyle name="40% - Accent6 4 2 8 3" xfId="30875" xr:uid="{CB9DAA45-14A6-4BEE-B17F-180E00AA9967}"/>
    <cellStyle name="40% - Accent6 4 2 8 3 2" xfId="30876" xr:uid="{7EC2A941-0C23-407A-BC15-01CF96ADD301}"/>
    <cellStyle name="40% - Accent6 4 2 8 3 2 2" xfId="30877" xr:uid="{7C68A73A-B234-4952-B31C-6EB9B658915C}"/>
    <cellStyle name="40% - Accent6 4 2 8 3 3" xfId="30878" xr:uid="{659349AE-5620-4FE0-93F8-C774E6CC1542}"/>
    <cellStyle name="40% - Accent6 4 2 8 4" xfId="30879" xr:uid="{3CD53680-8EF5-478D-8021-046BDCC8F4D7}"/>
    <cellStyle name="40% - Accent6 4 2 8 4 2" xfId="30880" xr:uid="{DB934F81-6743-4AC5-BBBE-71C15B788146}"/>
    <cellStyle name="40% - Accent6 4 2 8 5" xfId="30881" xr:uid="{07A43F48-699F-415C-916C-3D0D621E43ED}"/>
    <cellStyle name="40% - Accent6 4 2 9" xfId="30882" xr:uid="{1B683E8A-C7B0-4C12-85D7-D183EA0AA33E}"/>
    <cellStyle name="40% - Accent6 4 2 9 2" xfId="30883" xr:uid="{B23414C5-E543-4BC6-830E-FAA6CDE1B57A}"/>
    <cellStyle name="40% - Accent6 4 2 9 2 2" xfId="30884" xr:uid="{2A9B4945-C09B-4C28-AED5-7C41309BC112}"/>
    <cellStyle name="40% - Accent6 4 2 9 2 2 2" xfId="30885" xr:uid="{3D859FAA-B635-4678-A51D-6B0EB63D4DEC}"/>
    <cellStyle name="40% - Accent6 4 2 9 2 2 2 2" xfId="30886" xr:uid="{B936088F-A6E3-4B47-AFC7-526E0C0656F3}"/>
    <cellStyle name="40% - Accent6 4 2 9 2 2 3" xfId="30887" xr:uid="{69800353-9FFE-4E0A-89E9-5F2BF10DB36B}"/>
    <cellStyle name="40% - Accent6 4 2 9 2 3" xfId="30888" xr:uid="{AC2F7986-9130-4225-8EA3-E30CBFF756DC}"/>
    <cellStyle name="40% - Accent6 4 2 9 2 3 2" xfId="30889" xr:uid="{E3805930-E6F2-4A88-842E-90810A7898C7}"/>
    <cellStyle name="40% - Accent6 4 2 9 2 4" xfId="30890" xr:uid="{6920E89E-2FD4-49D2-A218-EC5EE684C0AD}"/>
    <cellStyle name="40% - Accent6 4 2 9 3" xfId="30891" xr:uid="{2284E3BE-87A7-4743-B136-7D9D760FCE83}"/>
    <cellStyle name="40% - Accent6 4 2 9 3 2" xfId="30892" xr:uid="{EF913E3D-35AC-43E1-91A0-3D58F34419C3}"/>
    <cellStyle name="40% - Accent6 4 2 9 3 2 2" xfId="30893" xr:uid="{F7944201-EDE7-4349-8B77-542BA73D5F04}"/>
    <cellStyle name="40% - Accent6 4 2 9 3 3" xfId="30894" xr:uid="{C4A1EC6D-152B-4D76-AB0A-D81742C8E4AD}"/>
    <cellStyle name="40% - Accent6 4 2 9 4" xfId="30895" xr:uid="{E531BA73-5C4C-4E98-A8DE-C05089E06E28}"/>
    <cellStyle name="40% - Accent6 4 2 9 4 2" xfId="30896" xr:uid="{B6847845-10ED-42D5-85A7-B7A2DB6633C3}"/>
    <cellStyle name="40% - Accent6 4 2 9 5" xfId="30897" xr:uid="{34ED221E-6161-40ED-900F-F6A356A7F767}"/>
    <cellStyle name="40% - Accent6 4 2_Asset Register (new)" xfId="30898" xr:uid="{54715727-9BE0-4097-85CF-AAB2DEFAFF7F}"/>
    <cellStyle name="40% - Accent6 4 3" xfId="30899" xr:uid="{1D4D539C-3E74-4DA2-B331-490179457038}"/>
    <cellStyle name="40% - Accent6 4 3 10" xfId="30900" xr:uid="{64AB1AB5-5C83-46C7-B7C7-51AE06BDF094}"/>
    <cellStyle name="40% - Accent6 4 3 10 2" xfId="30901" xr:uid="{F3F90B80-BE3C-462C-8BD4-D9BA3BB45631}"/>
    <cellStyle name="40% - Accent6 4 3 11" xfId="30902" xr:uid="{2CD06868-3234-4A4A-B0B5-8470E24C5A14}"/>
    <cellStyle name="40% - Accent6 4 3 11 2" xfId="30903" xr:uid="{2D70EDA3-A277-4BCE-A8D6-1674781E7964}"/>
    <cellStyle name="40% - Accent6 4 3 12" xfId="30904" xr:uid="{0E230995-E04E-4BD9-BC05-88ED2EBFB9B8}"/>
    <cellStyle name="40% - Accent6 4 3 13" xfId="30905" xr:uid="{B52E6BAF-3773-4323-9F2B-D967B2B02291}"/>
    <cellStyle name="40% - Accent6 4 3 2" xfId="30906" xr:uid="{39D3049C-EAD7-4FB1-8067-020422EDB8B7}"/>
    <cellStyle name="40% - Accent6 4 3 2 2" xfId="30907" xr:uid="{C288BB8D-B224-4CCA-9C88-F25CC569B41E}"/>
    <cellStyle name="40% - Accent6 4 3 2 2 2" xfId="30908" xr:uid="{A3849BA7-CC26-4C61-A991-E19553EC874B}"/>
    <cellStyle name="40% - Accent6 4 3 2 2 2 2" xfId="30909" xr:uid="{8E2ACC3B-D1E0-4FAB-AC83-3BC7B7BCC958}"/>
    <cellStyle name="40% - Accent6 4 3 2 2 2 2 2" xfId="30910" xr:uid="{3C2A1187-905A-4B3B-AD31-1ADA26CB091F}"/>
    <cellStyle name="40% - Accent6 4 3 2 2 2 2 2 2" xfId="30911" xr:uid="{E1CC9477-06CA-469C-9C5F-ABEAE0E5B132}"/>
    <cellStyle name="40% - Accent6 4 3 2 2 2 2 3" xfId="30912" xr:uid="{A86FC42D-882A-48C7-A6CF-A8A508E32F5D}"/>
    <cellStyle name="40% - Accent6 4 3 2 2 2 3" xfId="30913" xr:uid="{AB7189DC-C328-4DCF-AE41-1A4CBAB82336}"/>
    <cellStyle name="40% - Accent6 4 3 2 2 2 3 2" xfId="30914" xr:uid="{15A1608A-DF2B-4D8A-9D13-6CF20B052364}"/>
    <cellStyle name="40% - Accent6 4 3 2 2 2 4" xfId="30915" xr:uid="{2EF8C70A-6DB7-4D14-8779-767DC59FA744}"/>
    <cellStyle name="40% - Accent6 4 3 2 2 2 4 2" xfId="30916" xr:uid="{913BD667-63F1-4CDF-9318-41C33D8AAF28}"/>
    <cellStyle name="40% - Accent6 4 3 2 2 2 5" xfId="30917" xr:uid="{E7769C72-AA94-47E4-8A7B-8B1F9F0D62D2}"/>
    <cellStyle name="40% - Accent6 4 3 2 2 2 6" xfId="30918" xr:uid="{12DFED82-68B6-4325-B0A2-1A2BD358FC9C}"/>
    <cellStyle name="40% - Accent6 4 3 2 2 3" xfId="30919" xr:uid="{A0C7F169-F15C-4966-851E-2F93DF81BFDB}"/>
    <cellStyle name="40% - Accent6 4 3 2 2 3 2" xfId="30920" xr:uid="{F1E45147-2C4E-4EA6-9A22-FBC2280723EB}"/>
    <cellStyle name="40% - Accent6 4 3 2 2 3 2 2" xfId="30921" xr:uid="{54483391-A641-459F-BC66-67F0146BB066}"/>
    <cellStyle name="40% - Accent6 4 3 2 2 3 3" xfId="30922" xr:uid="{AD706304-5B2C-4498-A26C-66C216AD43D1}"/>
    <cellStyle name="40% - Accent6 4 3 2 2 4" xfId="30923" xr:uid="{ECF5D1FE-EBC3-4C9A-9103-D5E9E6B9C0DF}"/>
    <cellStyle name="40% - Accent6 4 3 2 2 4 2" xfId="30924" xr:uid="{200EE0D4-70E6-4C13-AA31-69EC91657D87}"/>
    <cellStyle name="40% - Accent6 4 3 2 2 5" xfId="30925" xr:uid="{06CEEAF9-6F14-4655-9FC8-F44110CFD5A5}"/>
    <cellStyle name="40% - Accent6 4 3 2 2 5 2" xfId="30926" xr:uid="{3637BB08-F914-4F58-AE3A-9B5237D404CD}"/>
    <cellStyle name="40% - Accent6 4 3 2 2 6" xfId="30927" xr:uid="{5D5615C7-FB7A-4A37-9B70-B48C3F5B33B2}"/>
    <cellStyle name="40% - Accent6 4 3 2 2 7" xfId="30928" xr:uid="{E6A590F5-59A2-43C5-9C75-5FF9A7280532}"/>
    <cellStyle name="40% - Accent6 4 3 2 3" xfId="30929" xr:uid="{53AF3B65-B549-41B7-946A-BFD072701F88}"/>
    <cellStyle name="40% - Accent6 4 3 2 3 2" xfId="30930" xr:uid="{105445A7-D8D2-4EBE-BF34-2D4A1CB2B25D}"/>
    <cellStyle name="40% - Accent6 4 3 2 3 2 2" xfId="30931" xr:uid="{AC961112-9ABB-4BA8-8D52-0C1B76C8E78C}"/>
    <cellStyle name="40% - Accent6 4 3 2 3 2 2 2" xfId="30932" xr:uid="{B79129F7-9D4C-4E9B-B8A9-F59D32E65B48}"/>
    <cellStyle name="40% - Accent6 4 3 2 3 2 2 2 2" xfId="30933" xr:uid="{628EA28E-AE90-4181-9ECE-6008E48C9E05}"/>
    <cellStyle name="40% - Accent6 4 3 2 3 2 2 3" xfId="30934" xr:uid="{D2A829C4-8D42-4E1F-B9FE-B34D49E3EF80}"/>
    <cellStyle name="40% - Accent6 4 3 2 3 2 3" xfId="30935" xr:uid="{EDEC4446-A76C-49F3-BC9F-27B224E1E55F}"/>
    <cellStyle name="40% - Accent6 4 3 2 3 2 3 2" xfId="30936" xr:uid="{71A5B29C-ACEE-4CCD-889E-740BB59E5564}"/>
    <cellStyle name="40% - Accent6 4 3 2 3 2 4" xfId="30937" xr:uid="{DCDDDA97-38A5-466D-9629-FFB00CB75BF3}"/>
    <cellStyle name="40% - Accent6 4 3 2 3 3" xfId="30938" xr:uid="{5CF52B8A-38B7-4353-B6D0-FA646234A660}"/>
    <cellStyle name="40% - Accent6 4 3 2 3 3 2" xfId="30939" xr:uid="{0B3AF1AD-9BC0-4929-A8C9-CF3B58159BD5}"/>
    <cellStyle name="40% - Accent6 4 3 2 3 3 2 2" xfId="30940" xr:uid="{8B005F96-C7CC-461A-9570-925CA8BA842E}"/>
    <cellStyle name="40% - Accent6 4 3 2 3 3 3" xfId="30941" xr:uid="{6C39F2A3-D5DE-4399-9025-B7529B0A05EB}"/>
    <cellStyle name="40% - Accent6 4 3 2 3 4" xfId="30942" xr:uid="{539970F1-3FAE-4953-A9F1-8EF2364F2A5F}"/>
    <cellStyle name="40% - Accent6 4 3 2 3 4 2" xfId="30943" xr:uid="{A6AF0313-4D1F-475E-AF92-4B72819E0F54}"/>
    <cellStyle name="40% - Accent6 4 3 2 3 5" xfId="30944" xr:uid="{A8229FE9-103E-4F1F-8A7A-BD3500A0B889}"/>
    <cellStyle name="40% - Accent6 4 3 2 3 5 2" xfId="30945" xr:uid="{43A5FF10-DC42-440E-AA52-5583336535E7}"/>
    <cellStyle name="40% - Accent6 4 3 2 3 6" xfId="30946" xr:uid="{C883285F-674D-4C73-A0DE-6745D2F2946A}"/>
    <cellStyle name="40% - Accent6 4 3 2 3 7" xfId="30947" xr:uid="{22FB26B5-0292-4A58-AD4C-DBB5E82DDB4F}"/>
    <cellStyle name="40% - Accent6 4 3 2 4" xfId="30948" xr:uid="{5178648E-11EF-4FBF-A868-EDEE098878CA}"/>
    <cellStyle name="40% - Accent6 4 3 2 4 2" xfId="30949" xr:uid="{59BDF167-6504-4661-96CE-1A544599E30B}"/>
    <cellStyle name="40% - Accent6 4 3 2 4 2 2" xfId="30950" xr:uid="{68F72C1F-302C-4739-A3CB-3673B338F553}"/>
    <cellStyle name="40% - Accent6 4 3 2 4 2 2 2" xfId="30951" xr:uid="{4E2C14AD-5776-40AD-820D-94FFD40B301E}"/>
    <cellStyle name="40% - Accent6 4 3 2 4 2 3" xfId="30952" xr:uid="{F5F30702-208A-4315-AD05-D13CCCAC6177}"/>
    <cellStyle name="40% - Accent6 4 3 2 4 3" xfId="30953" xr:uid="{FCB9D307-F984-4FD0-BA6E-0D415E08647E}"/>
    <cellStyle name="40% - Accent6 4 3 2 4 3 2" xfId="30954" xr:uid="{256AC815-8D18-42FE-A796-B3283FBD5637}"/>
    <cellStyle name="40% - Accent6 4 3 2 4 4" xfId="30955" xr:uid="{2E58BCCF-9B52-4D4F-9E8A-F7A3822D9DB4}"/>
    <cellStyle name="40% - Accent6 4 3 2 5" xfId="30956" xr:uid="{A421738B-D9D6-495C-AECA-03574CE808F8}"/>
    <cellStyle name="40% - Accent6 4 3 2 5 2" xfId="30957" xr:uid="{2D028BB2-739A-4C44-A4CB-25CC9C518338}"/>
    <cellStyle name="40% - Accent6 4 3 2 5 2 2" xfId="30958" xr:uid="{A752AEDB-1A56-4BD7-9AC8-91A1BB4F8383}"/>
    <cellStyle name="40% - Accent6 4 3 2 5 3" xfId="30959" xr:uid="{B9AB2247-63C5-4574-AAF6-EC13D2B3492F}"/>
    <cellStyle name="40% - Accent6 4 3 2 6" xfId="30960" xr:uid="{FC894E33-60DA-4AD5-B6D2-7EAE5DC40C6D}"/>
    <cellStyle name="40% - Accent6 4 3 2 6 2" xfId="30961" xr:uid="{32F803E0-FA3D-4070-9141-8A3211DDBC6A}"/>
    <cellStyle name="40% - Accent6 4 3 2 7" xfId="30962" xr:uid="{960FE9F9-36F4-4A46-A72C-439AFB771062}"/>
    <cellStyle name="40% - Accent6 4 3 2 7 2" xfId="30963" xr:uid="{6F558B30-A8DD-4D65-8B41-5CB6D08E5E94}"/>
    <cellStyle name="40% - Accent6 4 3 2 8" xfId="30964" xr:uid="{70F2CBDF-E20B-46E3-9329-B9B71C2549B6}"/>
    <cellStyle name="40% - Accent6 4 3 2 9" xfId="30965" xr:uid="{29CCCDAF-A6A4-4C15-AE6E-ED177685EBA5}"/>
    <cellStyle name="40% - Accent6 4 3 3" xfId="30966" xr:uid="{727A9E2E-614A-4463-9DA7-CBD87A7F8B39}"/>
    <cellStyle name="40% - Accent6 4 3 3 2" xfId="30967" xr:uid="{D4281563-782B-4F01-8B37-4CAB1774E762}"/>
    <cellStyle name="40% - Accent6 4 3 3 2 2" xfId="30968" xr:uid="{4B0C853A-A874-45C6-B6DC-DDE596BDCF54}"/>
    <cellStyle name="40% - Accent6 4 3 3 2 2 2" xfId="30969" xr:uid="{9E9418FB-E311-4C94-A57C-D83A24FC7157}"/>
    <cellStyle name="40% - Accent6 4 3 3 2 2 2 2" xfId="30970" xr:uid="{DDE675BD-A229-42DB-A41A-19DF312E325D}"/>
    <cellStyle name="40% - Accent6 4 3 3 2 2 2 2 2" xfId="30971" xr:uid="{13BF045E-9FC2-473D-A34D-905CA33D18F9}"/>
    <cellStyle name="40% - Accent6 4 3 3 2 2 2 3" xfId="30972" xr:uid="{5773D113-5854-4B4C-8716-15070AEC2186}"/>
    <cellStyle name="40% - Accent6 4 3 3 2 2 3" xfId="30973" xr:uid="{12280087-9B1B-4B71-B12C-ABE7EA42C905}"/>
    <cellStyle name="40% - Accent6 4 3 3 2 2 3 2" xfId="30974" xr:uid="{0AC40829-AFF3-4219-BBFD-41DF9460F71A}"/>
    <cellStyle name="40% - Accent6 4 3 3 2 2 4" xfId="30975" xr:uid="{F6365672-238E-495E-B0AB-1F506B847BDB}"/>
    <cellStyle name="40% - Accent6 4 3 3 2 3" xfId="30976" xr:uid="{9D9C7247-6E35-4685-9FF3-FA24D9C10021}"/>
    <cellStyle name="40% - Accent6 4 3 3 2 3 2" xfId="30977" xr:uid="{D6ABEF9E-0C95-4A4F-8A7F-F8BE1AFA5A2E}"/>
    <cellStyle name="40% - Accent6 4 3 3 2 3 2 2" xfId="30978" xr:uid="{C498D1F6-0C6C-4CB3-9ED0-7B5DD6F000E7}"/>
    <cellStyle name="40% - Accent6 4 3 3 2 3 3" xfId="30979" xr:uid="{C8177348-3359-4151-990E-6296196DBB37}"/>
    <cellStyle name="40% - Accent6 4 3 3 2 4" xfId="30980" xr:uid="{BB8578A2-46B9-47C7-8566-3E8E6FC2D0E7}"/>
    <cellStyle name="40% - Accent6 4 3 3 2 4 2" xfId="30981" xr:uid="{0FBA4708-C086-4BFE-AAA4-BB598623909B}"/>
    <cellStyle name="40% - Accent6 4 3 3 2 5" xfId="30982" xr:uid="{15669287-8A51-4EC4-96A2-EFA75C5AF75C}"/>
    <cellStyle name="40% - Accent6 4 3 3 2 5 2" xfId="30983" xr:uid="{1B06C78E-E90C-4D82-A4A3-0B193DBC2AC1}"/>
    <cellStyle name="40% - Accent6 4 3 3 2 6" xfId="30984" xr:uid="{D98B1920-17A2-4813-8D01-5E3CFF5BABD2}"/>
    <cellStyle name="40% - Accent6 4 3 3 2 7" xfId="30985" xr:uid="{CC8007F4-0849-4261-8B37-BD1F42AC8FFC}"/>
    <cellStyle name="40% - Accent6 4 3 3 3" xfId="30986" xr:uid="{120645D1-B49E-458E-92A8-D7E8E1E8EDBF}"/>
    <cellStyle name="40% - Accent6 4 3 3 3 2" xfId="30987" xr:uid="{4C543904-85A3-4494-9E2E-5F6709C0FD91}"/>
    <cellStyle name="40% - Accent6 4 3 3 3 2 2" xfId="30988" xr:uid="{613B9B43-5AF2-4F3E-83C3-AEE78180DAFB}"/>
    <cellStyle name="40% - Accent6 4 3 3 3 2 2 2" xfId="30989" xr:uid="{21EB0B14-9F75-404B-9763-5963F14DC7A3}"/>
    <cellStyle name="40% - Accent6 4 3 3 3 2 2 2 2" xfId="30990" xr:uid="{E5844091-9793-4A97-AA1E-92606157723B}"/>
    <cellStyle name="40% - Accent6 4 3 3 3 2 2 3" xfId="30991" xr:uid="{0382F610-F08E-4E56-9670-D2418CCAEA36}"/>
    <cellStyle name="40% - Accent6 4 3 3 3 2 3" xfId="30992" xr:uid="{D04A010A-1E93-45F1-AAC9-93CB854EFED8}"/>
    <cellStyle name="40% - Accent6 4 3 3 3 2 3 2" xfId="30993" xr:uid="{8ECF1614-183C-44E5-BA51-50FB0B5F1AA2}"/>
    <cellStyle name="40% - Accent6 4 3 3 3 2 4" xfId="30994" xr:uid="{1FD9F24C-5318-495C-8398-94D611E7E1CA}"/>
    <cellStyle name="40% - Accent6 4 3 3 3 3" xfId="30995" xr:uid="{1935850D-A2F6-4AC2-8B1C-383DFBFF5AED}"/>
    <cellStyle name="40% - Accent6 4 3 3 3 3 2" xfId="30996" xr:uid="{3E93A078-942E-4ABB-A8EC-FAAD0BA9AE1F}"/>
    <cellStyle name="40% - Accent6 4 3 3 3 3 2 2" xfId="30997" xr:uid="{CF6B2F83-9E3E-48EA-B32E-5DF8D494F926}"/>
    <cellStyle name="40% - Accent6 4 3 3 3 3 3" xfId="30998" xr:uid="{36253490-3772-4588-84F4-772DD1418197}"/>
    <cellStyle name="40% - Accent6 4 3 3 3 4" xfId="30999" xr:uid="{F9AB9FB3-CB08-4DE4-A6BB-7CCCD454F6E5}"/>
    <cellStyle name="40% - Accent6 4 3 3 3 4 2" xfId="31000" xr:uid="{1EBD9227-7290-4B43-A3B4-967065443DCA}"/>
    <cellStyle name="40% - Accent6 4 3 3 3 5" xfId="31001" xr:uid="{603C94B4-85C1-41B1-8D78-61C65001BEB8}"/>
    <cellStyle name="40% - Accent6 4 3 3 4" xfId="31002" xr:uid="{18C2C816-E4C5-414C-853E-FC4D6E6AEA12}"/>
    <cellStyle name="40% - Accent6 4 3 3 4 2" xfId="31003" xr:uid="{3A3C50AE-BDBF-411C-BBBE-C5C6869611AF}"/>
    <cellStyle name="40% - Accent6 4 3 3 4 2 2" xfId="31004" xr:uid="{0CFB7870-CD95-4EA9-A310-D20C0277FA0B}"/>
    <cellStyle name="40% - Accent6 4 3 3 4 2 2 2" xfId="31005" xr:uid="{06CE0E5F-4E28-4599-952A-EABC4D249326}"/>
    <cellStyle name="40% - Accent6 4 3 3 4 2 3" xfId="31006" xr:uid="{BBF6735A-0A7E-4D63-8CBC-379B6B5872FF}"/>
    <cellStyle name="40% - Accent6 4 3 3 4 3" xfId="31007" xr:uid="{0A2D77C6-F389-46C7-B282-DB1D195DAD99}"/>
    <cellStyle name="40% - Accent6 4 3 3 4 3 2" xfId="31008" xr:uid="{4A338299-DB58-45D9-A4BD-3A8E4A18674B}"/>
    <cellStyle name="40% - Accent6 4 3 3 4 4" xfId="31009" xr:uid="{EFD4614E-165E-4165-A2C3-CFB4C5E086F3}"/>
    <cellStyle name="40% - Accent6 4 3 3 5" xfId="31010" xr:uid="{E12835DB-06AD-4FC4-B7D5-704815C3AC14}"/>
    <cellStyle name="40% - Accent6 4 3 3 5 2" xfId="31011" xr:uid="{125AB642-9FE2-48B7-A7A1-2CEE2FF19E26}"/>
    <cellStyle name="40% - Accent6 4 3 3 5 2 2" xfId="31012" xr:uid="{CA2E7F35-A1D6-46C7-9E37-C9E087020BAE}"/>
    <cellStyle name="40% - Accent6 4 3 3 5 3" xfId="31013" xr:uid="{50B6E60A-1B70-4946-B772-317304E67E99}"/>
    <cellStyle name="40% - Accent6 4 3 3 6" xfId="31014" xr:uid="{806E25C0-FB0A-4034-A13F-0DBEAD8C1A35}"/>
    <cellStyle name="40% - Accent6 4 3 3 6 2" xfId="31015" xr:uid="{8AFD1887-E79E-42FE-9CB3-E106B6F4B1FD}"/>
    <cellStyle name="40% - Accent6 4 3 3 7" xfId="31016" xr:uid="{3A8606EB-3583-4826-9F1D-53D9C178951C}"/>
    <cellStyle name="40% - Accent6 4 3 3 7 2" xfId="31017" xr:uid="{B1111A4C-4574-4896-A4F4-F28B00AB7D5A}"/>
    <cellStyle name="40% - Accent6 4 3 3 8" xfId="31018" xr:uid="{63C74915-FC9D-462C-B750-C2529D801F2C}"/>
    <cellStyle name="40% - Accent6 4 3 3 9" xfId="31019" xr:uid="{B387B0FF-DC74-41B0-8FFC-8934F914330D}"/>
    <cellStyle name="40% - Accent6 4 3 4" xfId="31020" xr:uid="{D08F0AA5-042C-4BD6-831E-B351F9ED08E1}"/>
    <cellStyle name="40% - Accent6 4 3 4 2" xfId="31021" xr:uid="{7B91DF3E-5AB2-400B-916F-4FBB3EA85B4C}"/>
    <cellStyle name="40% - Accent6 4 3 4 2 2" xfId="31022" xr:uid="{675BCC30-1113-497E-B8D3-0800B259820F}"/>
    <cellStyle name="40% - Accent6 4 3 4 2 2 2" xfId="31023" xr:uid="{CC8FB190-2603-4CE6-B7FD-E0C9107A5655}"/>
    <cellStyle name="40% - Accent6 4 3 4 2 2 2 2" xfId="31024" xr:uid="{12C36D3E-F409-45C7-A5B0-AE73B9E376CC}"/>
    <cellStyle name="40% - Accent6 4 3 4 2 2 3" xfId="31025" xr:uid="{33F985B0-3221-4B75-83FD-ABEABE2B4527}"/>
    <cellStyle name="40% - Accent6 4 3 4 2 3" xfId="31026" xr:uid="{C4844590-A0DD-4BD9-B991-226409A14D92}"/>
    <cellStyle name="40% - Accent6 4 3 4 2 3 2" xfId="31027" xr:uid="{32857987-D7CE-420A-8AEF-30AA6A431C61}"/>
    <cellStyle name="40% - Accent6 4 3 4 2 4" xfId="31028" xr:uid="{39985624-1313-4F8A-A11E-24715334D4E3}"/>
    <cellStyle name="40% - Accent6 4 3 4 3" xfId="31029" xr:uid="{5F5311FF-73AF-45F9-95DC-C86E20606940}"/>
    <cellStyle name="40% - Accent6 4 3 4 3 2" xfId="31030" xr:uid="{DDF4D7E6-148A-4707-8929-DE0DB26EEB30}"/>
    <cellStyle name="40% - Accent6 4 3 4 3 2 2" xfId="31031" xr:uid="{CF0AA60C-AA06-4E5C-AEB9-4ECD803F77A6}"/>
    <cellStyle name="40% - Accent6 4 3 4 3 3" xfId="31032" xr:uid="{E8AA9F20-12DB-4326-9AF3-DC6D8C7774D1}"/>
    <cellStyle name="40% - Accent6 4 3 4 4" xfId="31033" xr:uid="{AECF0053-C15D-4F2F-9A63-10A6B9204997}"/>
    <cellStyle name="40% - Accent6 4 3 4 4 2" xfId="31034" xr:uid="{10C6ABC1-F217-406C-8E2F-62081811F32F}"/>
    <cellStyle name="40% - Accent6 4 3 4 5" xfId="31035" xr:uid="{20F53ACB-BA9D-43C7-ABA1-64F5996CD57F}"/>
    <cellStyle name="40% - Accent6 4 3 4 5 2" xfId="31036" xr:uid="{80301923-8DF0-4D9E-A43E-674F394C4BC7}"/>
    <cellStyle name="40% - Accent6 4 3 4 6" xfId="31037" xr:uid="{F7D9A914-02DE-462C-A0D4-EE8C7DB63FD7}"/>
    <cellStyle name="40% - Accent6 4 3 4 7" xfId="31038" xr:uid="{4725100D-3F59-4484-A062-2ECF82D9A7F3}"/>
    <cellStyle name="40% - Accent6 4 3 5" xfId="31039" xr:uid="{FD989A58-42B6-4F56-98A9-EF1F34B48ACE}"/>
    <cellStyle name="40% - Accent6 4 3 5 2" xfId="31040" xr:uid="{FCBE1C0F-7EE1-4354-BEA2-17346BBD824B}"/>
    <cellStyle name="40% - Accent6 4 3 5 2 2" xfId="31041" xr:uid="{54D4DE85-856D-48F7-A718-9E1F66E1857E}"/>
    <cellStyle name="40% - Accent6 4 3 5 2 2 2" xfId="31042" xr:uid="{E8E96601-194A-4AD1-BC83-E9F035148F18}"/>
    <cellStyle name="40% - Accent6 4 3 5 2 2 2 2" xfId="31043" xr:uid="{49A866CA-78C7-423F-9B88-7D1D1F3863DF}"/>
    <cellStyle name="40% - Accent6 4 3 5 2 2 3" xfId="31044" xr:uid="{F54A2223-3DFA-4DCD-B8BB-7BAC7A4ABD1C}"/>
    <cellStyle name="40% - Accent6 4 3 5 2 3" xfId="31045" xr:uid="{B3C82B32-24E0-4FEE-8B7C-3713FC3DD16A}"/>
    <cellStyle name="40% - Accent6 4 3 5 2 3 2" xfId="31046" xr:uid="{B733FBC9-1D3F-4A25-8779-CFE281E8DAFD}"/>
    <cellStyle name="40% - Accent6 4 3 5 2 4" xfId="31047" xr:uid="{B1DD10DD-BE7B-44A5-9F5A-15764541E867}"/>
    <cellStyle name="40% - Accent6 4 3 5 3" xfId="31048" xr:uid="{B04A6FE1-C451-4AF3-9415-F3511F8103FA}"/>
    <cellStyle name="40% - Accent6 4 3 5 3 2" xfId="31049" xr:uid="{4B4E476E-3E28-43B2-AD51-297806807C88}"/>
    <cellStyle name="40% - Accent6 4 3 5 3 2 2" xfId="31050" xr:uid="{E513A568-239E-4DA1-B11B-9C814D29A8FB}"/>
    <cellStyle name="40% - Accent6 4 3 5 3 3" xfId="31051" xr:uid="{447EC9C5-4E7A-4903-ABED-2699CFBCDE42}"/>
    <cellStyle name="40% - Accent6 4 3 5 4" xfId="31052" xr:uid="{31E3C3D8-31B3-4C75-9C0B-948938BB7AD0}"/>
    <cellStyle name="40% - Accent6 4 3 5 4 2" xfId="31053" xr:uid="{7A01EFF4-5678-4FA4-856B-8269116DCB84}"/>
    <cellStyle name="40% - Accent6 4 3 5 5" xfId="31054" xr:uid="{8B0FFB26-E6FB-45BF-A901-E854D404E425}"/>
    <cellStyle name="40% - Accent6 4 3 6" xfId="31055" xr:uid="{1EB632A1-FAF1-433A-9918-16461C700171}"/>
    <cellStyle name="40% - Accent6 4 3 6 2" xfId="31056" xr:uid="{9B4F5798-0D37-418A-946B-475073BFF13A}"/>
    <cellStyle name="40% - Accent6 4 3 6 2 2" xfId="31057" xr:uid="{50A223B6-8CC9-4CD4-9D59-A4EA397272DA}"/>
    <cellStyle name="40% - Accent6 4 3 6 2 2 2" xfId="31058" xr:uid="{6FC811B2-ED9B-433D-9BD1-588C11792119}"/>
    <cellStyle name="40% - Accent6 4 3 6 2 2 2 2" xfId="31059" xr:uid="{41086592-EDBB-4EBB-A547-B991BC988D51}"/>
    <cellStyle name="40% - Accent6 4 3 6 2 2 3" xfId="31060" xr:uid="{B8F80E1A-AA0E-48E1-BF8E-7017A6397E0E}"/>
    <cellStyle name="40% - Accent6 4 3 6 2 3" xfId="31061" xr:uid="{04362D3F-AE48-4B0E-A61D-1CDBDF7B6E51}"/>
    <cellStyle name="40% - Accent6 4 3 6 2 3 2" xfId="31062" xr:uid="{BDA1E7AB-4031-4F4F-AC95-D2F06CDCB63B}"/>
    <cellStyle name="40% - Accent6 4 3 6 2 4" xfId="31063" xr:uid="{2F01D492-0B97-48C0-9236-56068592831C}"/>
    <cellStyle name="40% - Accent6 4 3 6 3" xfId="31064" xr:uid="{AF76DD1F-23C6-42D0-B128-EA88F4278187}"/>
    <cellStyle name="40% - Accent6 4 3 6 3 2" xfId="31065" xr:uid="{C39631F1-9831-4BDD-9119-5D47C1FE7B6C}"/>
    <cellStyle name="40% - Accent6 4 3 6 3 2 2" xfId="31066" xr:uid="{3CA72DDD-A1A1-41A8-8414-844E1B270FAD}"/>
    <cellStyle name="40% - Accent6 4 3 6 3 3" xfId="31067" xr:uid="{26209B4F-AC0F-43D1-BED5-8E97BAE49BDE}"/>
    <cellStyle name="40% - Accent6 4 3 6 4" xfId="31068" xr:uid="{155E4D27-D3B7-4368-B396-4A231192414C}"/>
    <cellStyle name="40% - Accent6 4 3 6 4 2" xfId="31069" xr:uid="{62369F0D-7C4E-4004-87CB-F9DC9DACF819}"/>
    <cellStyle name="40% - Accent6 4 3 6 5" xfId="31070" xr:uid="{C0EC544E-7EBB-4262-BF2D-A7776131B48B}"/>
    <cellStyle name="40% - Accent6 4 3 7" xfId="31071" xr:uid="{724BDD4C-2B49-4155-97E1-23EA86168255}"/>
    <cellStyle name="40% - Accent6 4 3 7 2" xfId="31072" xr:uid="{12064178-F65F-4A54-BFA0-B3BC6F89CBBF}"/>
    <cellStyle name="40% - Accent6 4 3 7 2 2" xfId="31073" xr:uid="{D24F98B5-D229-490B-A694-6260CCDF335E}"/>
    <cellStyle name="40% - Accent6 4 3 7 2 2 2" xfId="31074" xr:uid="{5D10199A-DCDB-44D4-9687-91004ED0E904}"/>
    <cellStyle name="40% - Accent6 4 3 7 2 2 2 2" xfId="31075" xr:uid="{CFCBF6B7-9A82-49FA-BD01-CE0A91F65FF6}"/>
    <cellStyle name="40% - Accent6 4 3 7 2 2 3" xfId="31076" xr:uid="{C72C2414-4410-4D2F-B9C6-CC3CAD3CDB3F}"/>
    <cellStyle name="40% - Accent6 4 3 7 2 3" xfId="31077" xr:uid="{7EDA4731-B8EF-498A-8A8E-AC1E5C8E2F8C}"/>
    <cellStyle name="40% - Accent6 4 3 7 2 3 2" xfId="31078" xr:uid="{2165F2D8-A4A7-4939-806B-5898789B0578}"/>
    <cellStyle name="40% - Accent6 4 3 7 2 4" xfId="31079" xr:uid="{A36C5FB1-AE71-4DFE-B333-86275627AD78}"/>
    <cellStyle name="40% - Accent6 4 3 7 3" xfId="31080" xr:uid="{1D237CFA-1B8B-4999-86D3-F4CC8BA9D8C4}"/>
    <cellStyle name="40% - Accent6 4 3 7 3 2" xfId="31081" xr:uid="{58756333-59F1-4B51-9582-D419CCA46EE4}"/>
    <cellStyle name="40% - Accent6 4 3 7 3 2 2" xfId="31082" xr:uid="{4E297301-5FFD-4C64-BEFC-2C7919ED2142}"/>
    <cellStyle name="40% - Accent6 4 3 7 3 3" xfId="31083" xr:uid="{8BC537EA-25FF-43C7-AB7F-CF34385AD56B}"/>
    <cellStyle name="40% - Accent6 4 3 7 4" xfId="31084" xr:uid="{C836F24F-C88F-44F3-8787-86CB3511045E}"/>
    <cellStyle name="40% - Accent6 4 3 7 4 2" xfId="31085" xr:uid="{932E43B9-9E67-465A-9708-46E36B91493F}"/>
    <cellStyle name="40% - Accent6 4 3 7 5" xfId="31086" xr:uid="{498E09DF-3F84-4BF6-AEBA-4844C20E6B30}"/>
    <cellStyle name="40% - Accent6 4 3 8" xfId="31087" xr:uid="{95A03937-0353-4E21-9015-5FB7E7AE1880}"/>
    <cellStyle name="40% - Accent6 4 3 8 2" xfId="31088" xr:uid="{63437348-AA77-4064-B4C0-6004C3E16139}"/>
    <cellStyle name="40% - Accent6 4 3 8 2 2" xfId="31089" xr:uid="{58DAEFA7-5A4B-4F85-9E54-230F2C93F3B5}"/>
    <cellStyle name="40% - Accent6 4 3 8 2 2 2" xfId="31090" xr:uid="{9C233EAF-51D6-449F-BCB8-00A5D217C26B}"/>
    <cellStyle name="40% - Accent6 4 3 8 2 3" xfId="31091" xr:uid="{B484D981-80B5-4837-B26A-59862988365D}"/>
    <cellStyle name="40% - Accent6 4 3 8 3" xfId="31092" xr:uid="{8D5AE7AE-2C22-48B2-ABEE-288BC8D6E5C2}"/>
    <cellStyle name="40% - Accent6 4 3 8 3 2" xfId="31093" xr:uid="{970A11A7-4375-4537-B7C1-74667F27A482}"/>
    <cellStyle name="40% - Accent6 4 3 8 4" xfId="31094" xr:uid="{FC91D513-1A83-4FAF-9C31-387A8D2168AA}"/>
    <cellStyle name="40% - Accent6 4 3 9" xfId="31095" xr:uid="{0CFFE49D-8861-44F5-949B-CCDA625B9D22}"/>
    <cellStyle name="40% - Accent6 4 3 9 2" xfId="31096" xr:uid="{D5A393F5-431F-4D07-B440-2D61F9FE925D}"/>
    <cellStyle name="40% - Accent6 4 3 9 2 2" xfId="31097" xr:uid="{F353B2D6-2170-45FB-AB06-16580A8C8548}"/>
    <cellStyle name="40% - Accent6 4 3 9 3" xfId="31098" xr:uid="{6D6D3E98-DD6B-44AF-9F48-E1809C4BBEC7}"/>
    <cellStyle name="40% - Accent6 4 3_Asset Register (new)" xfId="31099" xr:uid="{E4ADDA9F-F16C-491D-A9BC-9B7840E5E12F}"/>
    <cellStyle name="40% - Accent6 4 4" xfId="31100" xr:uid="{1E713104-6A7F-4A8C-A37D-7522EEA56D66}"/>
    <cellStyle name="40% - Accent6 4 4 10" xfId="31101" xr:uid="{945EA80A-6522-47F8-9DB3-E6CD2B8C5121}"/>
    <cellStyle name="40% - Accent6 4 4 11" xfId="31102" xr:uid="{042E07C0-254A-464F-8F2D-F2CFD8741165}"/>
    <cellStyle name="40% - Accent6 4 4 2" xfId="31103" xr:uid="{55F8CA3E-FC1E-41EA-860B-978E0D0A032D}"/>
    <cellStyle name="40% - Accent6 4 4 2 2" xfId="31104" xr:uid="{40489195-905E-4E21-9DDB-51F8A6F2CCF3}"/>
    <cellStyle name="40% - Accent6 4 4 2 2 2" xfId="31105" xr:uid="{5A4BD224-84C9-4B07-A5C3-D68755DA28D4}"/>
    <cellStyle name="40% - Accent6 4 4 2 2 2 2" xfId="31106" xr:uid="{98DBB894-AADA-487C-A44B-764AA11A7454}"/>
    <cellStyle name="40% - Accent6 4 4 2 2 2 2 2" xfId="31107" xr:uid="{438A644A-E657-451C-82CE-275B0E090B71}"/>
    <cellStyle name="40% - Accent6 4 4 2 2 2 3" xfId="31108" xr:uid="{53D75DF9-8A02-4AF5-AFF8-98C1DA984A33}"/>
    <cellStyle name="40% - Accent6 4 4 2 2 3" xfId="31109" xr:uid="{7DB84EBE-51B7-4801-87C7-5EE39D208A7E}"/>
    <cellStyle name="40% - Accent6 4 4 2 2 3 2" xfId="31110" xr:uid="{DB6EF4C1-0A98-4F58-974B-10D9C2C39CD2}"/>
    <cellStyle name="40% - Accent6 4 4 2 2 4" xfId="31111" xr:uid="{585AE281-178E-4E9B-9D59-349BA2BE6D68}"/>
    <cellStyle name="40% - Accent6 4 4 2 2 4 2" xfId="31112" xr:uid="{502701B9-3CF2-4B2D-87FA-C1765990A6A5}"/>
    <cellStyle name="40% - Accent6 4 4 2 2 5" xfId="31113" xr:uid="{55F09417-C9C2-4E2C-B0D9-E66ABE310812}"/>
    <cellStyle name="40% - Accent6 4 4 2 2 6" xfId="31114" xr:uid="{FC59A3A8-E442-43DD-9ECF-C072B47A6B6B}"/>
    <cellStyle name="40% - Accent6 4 4 2 3" xfId="31115" xr:uid="{186D1DA8-E598-4DFD-B49E-18FB9E53594E}"/>
    <cellStyle name="40% - Accent6 4 4 2 3 2" xfId="31116" xr:uid="{D44161D3-63A0-4035-9F4B-43AD65702359}"/>
    <cellStyle name="40% - Accent6 4 4 2 3 2 2" xfId="31117" xr:uid="{16561171-33A1-4684-AC79-36A683CA0F9A}"/>
    <cellStyle name="40% - Accent6 4 4 2 3 3" xfId="31118" xr:uid="{11832896-9D81-438F-8F70-6F9CF0EB820C}"/>
    <cellStyle name="40% - Accent6 4 4 2 4" xfId="31119" xr:uid="{BC86624E-558F-490C-A062-91E6FC9504CD}"/>
    <cellStyle name="40% - Accent6 4 4 2 4 2" xfId="31120" xr:uid="{CA75E069-5B80-47A0-8789-59D61F5516C0}"/>
    <cellStyle name="40% - Accent6 4 4 2 5" xfId="31121" xr:uid="{A1C552B0-9209-4512-8631-BA3E46512BC0}"/>
    <cellStyle name="40% - Accent6 4 4 2 5 2" xfId="31122" xr:uid="{E613409A-66DE-4B4D-B314-22E19B3911AB}"/>
    <cellStyle name="40% - Accent6 4 4 2 6" xfId="31123" xr:uid="{6FA0F9C3-C777-46CA-BAB2-760F49EA1565}"/>
    <cellStyle name="40% - Accent6 4 4 2 7" xfId="31124" xr:uid="{C1721319-7350-4FA4-87DB-C4F79126DD1F}"/>
    <cellStyle name="40% - Accent6 4 4 3" xfId="31125" xr:uid="{95D61C97-6D2D-4AC0-9532-AFAF3BF084F2}"/>
    <cellStyle name="40% - Accent6 4 4 3 2" xfId="31126" xr:uid="{0B0B8B9B-14E1-4ECF-BB9A-30AEB3705FDB}"/>
    <cellStyle name="40% - Accent6 4 4 3 2 2" xfId="31127" xr:uid="{03968CF6-7C14-4F7D-9C28-1D63772B19A9}"/>
    <cellStyle name="40% - Accent6 4 4 3 2 2 2" xfId="31128" xr:uid="{BF5AA411-8926-444D-B013-21F76DB3B062}"/>
    <cellStyle name="40% - Accent6 4 4 3 2 2 2 2" xfId="31129" xr:uid="{B39D401B-64EA-46B7-ABCD-E681944C4509}"/>
    <cellStyle name="40% - Accent6 4 4 3 2 2 3" xfId="31130" xr:uid="{EFB9DC7F-DCD1-428B-95C2-5F8C8C9BCB6D}"/>
    <cellStyle name="40% - Accent6 4 4 3 2 3" xfId="31131" xr:uid="{B570325E-92D5-4F47-9557-80BB78D02B71}"/>
    <cellStyle name="40% - Accent6 4 4 3 2 3 2" xfId="31132" xr:uid="{81402056-846D-4A19-8BBD-EA9204695175}"/>
    <cellStyle name="40% - Accent6 4 4 3 2 4" xfId="31133" xr:uid="{DB99F78F-4C93-4F8E-B398-00FBC545578B}"/>
    <cellStyle name="40% - Accent6 4 4 3 3" xfId="31134" xr:uid="{B761D50E-1099-45B5-B880-2F2F1CAF84A8}"/>
    <cellStyle name="40% - Accent6 4 4 3 3 2" xfId="31135" xr:uid="{D01906BB-FBE1-4EF2-A21B-024976D49355}"/>
    <cellStyle name="40% - Accent6 4 4 3 3 2 2" xfId="31136" xr:uid="{B74E7B0C-DBFF-45D2-A06E-DDC0BB5BA9BF}"/>
    <cellStyle name="40% - Accent6 4 4 3 3 3" xfId="31137" xr:uid="{E4D090A8-CA18-42ED-9983-354F8D06AE87}"/>
    <cellStyle name="40% - Accent6 4 4 3 4" xfId="31138" xr:uid="{27565B95-DCAD-4050-A4EC-DC7E5C2BEDC7}"/>
    <cellStyle name="40% - Accent6 4 4 3 4 2" xfId="31139" xr:uid="{D8AC9D2C-4F4D-4180-94C5-468B2FEB6783}"/>
    <cellStyle name="40% - Accent6 4 4 3 5" xfId="31140" xr:uid="{07CF9B1F-750D-42C0-B758-C064498EA650}"/>
    <cellStyle name="40% - Accent6 4 4 3 5 2" xfId="31141" xr:uid="{F12C995E-9FE9-460E-A039-F034682ECABD}"/>
    <cellStyle name="40% - Accent6 4 4 3 6" xfId="31142" xr:uid="{D452BE9C-A343-4450-A840-071D7A36B520}"/>
    <cellStyle name="40% - Accent6 4 4 3 7" xfId="31143" xr:uid="{4F0BDFD2-A6F6-45CF-A161-37EEF663A613}"/>
    <cellStyle name="40% - Accent6 4 4 4" xfId="31144" xr:uid="{C169E553-F339-424B-AF17-0B4B0D208C95}"/>
    <cellStyle name="40% - Accent6 4 4 4 2" xfId="31145" xr:uid="{2D8D29E5-4E54-44EF-BC33-C20F7CCC9D88}"/>
    <cellStyle name="40% - Accent6 4 4 4 2 2" xfId="31146" xr:uid="{6C523F59-C3AB-4247-B4FA-124C7AC9D416}"/>
    <cellStyle name="40% - Accent6 4 4 4 2 2 2" xfId="31147" xr:uid="{2AFED900-7F00-4A1B-A7F7-35E1E7EA18F9}"/>
    <cellStyle name="40% - Accent6 4 4 4 2 2 2 2" xfId="31148" xr:uid="{7BC64D0C-D65D-4C71-B63F-00767139F03A}"/>
    <cellStyle name="40% - Accent6 4 4 4 2 2 3" xfId="31149" xr:uid="{6F98DC4B-B755-4E9A-8A87-3B06F1D6540C}"/>
    <cellStyle name="40% - Accent6 4 4 4 2 3" xfId="31150" xr:uid="{2CE293CF-B730-4C0E-8285-203AF265D468}"/>
    <cellStyle name="40% - Accent6 4 4 4 2 3 2" xfId="31151" xr:uid="{6F52EAAE-561E-4D53-9B58-496AF2AF5820}"/>
    <cellStyle name="40% - Accent6 4 4 4 2 4" xfId="31152" xr:uid="{624668A6-7D65-477E-91D1-2EFA3974440E}"/>
    <cellStyle name="40% - Accent6 4 4 4 3" xfId="31153" xr:uid="{1EF5A3A9-B2B6-4F1E-BD43-25E440FE5E2D}"/>
    <cellStyle name="40% - Accent6 4 4 4 3 2" xfId="31154" xr:uid="{7C7711FD-A457-4354-A1D2-5D8556243961}"/>
    <cellStyle name="40% - Accent6 4 4 4 3 2 2" xfId="31155" xr:uid="{43A24659-967F-4D19-8FEE-2F906699E357}"/>
    <cellStyle name="40% - Accent6 4 4 4 3 3" xfId="31156" xr:uid="{DCDABABA-8AB1-4D1F-811C-654216FEF797}"/>
    <cellStyle name="40% - Accent6 4 4 4 4" xfId="31157" xr:uid="{715F27A0-EB59-4251-832C-9A189B550C29}"/>
    <cellStyle name="40% - Accent6 4 4 4 4 2" xfId="31158" xr:uid="{BA29F93C-0611-44DB-A41E-5EACCC59021B}"/>
    <cellStyle name="40% - Accent6 4 4 4 5" xfId="31159" xr:uid="{48ACD0D0-CC68-4A3A-B658-08081D78975C}"/>
    <cellStyle name="40% - Accent6 4 4 5" xfId="31160" xr:uid="{77D9C255-D5A1-4FA8-BC25-56726AADDDFA}"/>
    <cellStyle name="40% - Accent6 4 4 5 2" xfId="31161" xr:uid="{0BF4008B-8F89-4AE7-90BD-F09A47B8FE74}"/>
    <cellStyle name="40% - Accent6 4 4 5 2 2" xfId="31162" xr:uid="{13C97053-6514-4DDF-8E6F-4AFBF9156114}"/>
    <cellStyle name="40% - Accent6 4 4 5 2 2 2" xfId="31163" xr:uid="{D035B2BA-F0FE-4BB7-9CF6-E6F8AB7EB69C}"/>
    <cellStyle name="40% - Accent6 4 4 5 2 2 2 2" xfId="31164" xr:uid="{5F9A5946-5643-4AF5-A1DC-476BC8F99497}"/>
    <cellStyle name="40% - Accent6 4 4 5 2 2 3" xfId="31165" xr:uid="{94FABD8F-04DD-4E42-896A-449D189C8322}"/>
    <cellStyle name="40% - Accent6 4 4 5 2 3" xfId="31166" xr:uid="{6ACB6967-5531-471A-B123-BBC359C67480}"/>
    <cellStyle name="40% - Accent6 4 4 5 2 3 2" xfId="31167" xr:uid="{D98710DD-8653-4196-A57C-A21BDE1D92B1}"/>
    <cellStyle name="40% - Accent6 4 4 5 2 4" xfId="31168" xr:uid="{0A240829-20EB-4812-A3B2-BAC0F403FFBF}"/>
    <cellStyle name="40% - Accent6 4 4 5 3" xfId="31169" xr:uid="{2653DD1E-1F56-4B88-966D-3CAEC74FE998}"/>
    <cellStyle name="40% - Accent6 4 4 5 3 2" xfId="31170" xr:uid="{2C0EF721-BE33-4538-8239-0390B055CF67}"/>
    <cellStyle name="40% - Accent6 4 4 5 3 2 2" xfId="31171" xr:uid="{9AE81312-7AA0-4019-B29B-EF45E87A52D7}"/>
    <cellStyle name="40% - Accent6 4 4 5 3 3" xfId="31172" xr:uid="{6D72A5CB-69C4-49B5-9BCF-E30FEA9781AA}"/>
    <cellStyle name="40% - Accent6 4 4 5 4" xfId="31173" xr:uid="{18E1C234-E8D4-43F5-909E-50F862A7E6D9}"/>
    <cellStyle name="40% - Accent6 4 4 5 4 2" xfId="31174" xr:uid="{B4314F80-52D7-4845-95EF-D1CAEDE059B4}"/>
    <cellStyle name="40% - Accent6 4 4 5 5" xfId="31175" xr:uid="{E0EAD7A3-8C6C-480B-BB64-005E4678D3E9}"/>
    <cellStyle name="40% - Accent6 4 4 6" xfId="31176" xr:uid="{43520CF9-0A99-4349-9FC0-575D0E4F818E}"/>
    <cellStyle name="40% - Accent6 4 4 6 2" xfId="31177" xr:uid="{27E67AC6-0BF5-422D-A1A0-48C402076500}"/>
    <cellStyle name="40% - Accent6 4 4 6 2 2" xfId="31178" xr:uid="{2096D6BA-E526-4A7F-8A45-E20D058BE4EA}"/>
    <cellStyle name="40% - Accent6 4 4 6 2 2 2" xfId="31179" xr:uid="{90FAE63A-500E-40DC-89FF-DD1E2022465E}"/>
    <cellStyle name="40% - Accent6 4 4 6 2 3" xfId="31180" xr:uid="{B72CA632-B9E6-4661-8184-F1BCF5B92E7A}"/>
    <cellStyle name="40% - Accent6 4 4 6 3" xfId="31181" xr:uid="{3E6C422D-D14C-4738-BFE8-A303B997A780}"/>
    <cellStyle name="40% - Accent6 4 4 6 3 2" xfId="31182" xr:uid="{E59B90D1-AB49-46D3-9461-9F872C2F26E9}"/>
    <cellStyle name="40% - Accent6 4 4 6 4" xfId="31183" xr:uid="{F30B8793-6FDA-49E4-AB5B-0F8B497F6173}"/>
    <cellStyle name="40% - Accent6 4 4 7" xfId="31184" xr:uid="{83F12650-B27C-4E42-B4DC-028B8FCA5995}"/>
    <cellStyle name="40% - Accent6 4 4 7 2" xfId="31185" xr:uid="{ECB2D17D-473F-4E8D-9A49-E423F127B818}"/>
    <cellStyle name="40% - Accent6 4 4 7 2 2" xfId="31186" xr:uid="{D45288B1-FB2F-4799-AF08-1830D7524E95}"/>
    <cellStyle name="40% - Accent6 4 4 7 3" xfId="31187" xr:uid="{24E0B4E5-9482-40C6-9F47-2CB9240DF840}"/>
    <cellStyle name="40% - Accent6 4 4 8" xfId="31188" xr:uid="{EC35FF04-778F-4C1F-9474-20A334C8D95A}"/>
    <cellStyle name="40% - Accent6 4 4 8 2" xfId="31189" xr:uid="{776C4FC9-41D8-4C85-A168-BD08D87C5DDF}"/>
    <cellStyle name="40% - Accent6 4 4 9" xfId="31190" xr:uid="{E61E9F0C-9D7D-4BF5-BF45-76FE45DBED52}"/>
    <cellStyle name="40% - Accent6 4 4 9 2" xfId="31191" xr:uid="{1E667195-CB05-4D04-94BC-FA6360C62082}"/>
    <cellStyle name="40% - Accent6 4 5" xfId="31192" xr:uid="{61DB7157-5807-4517-933D-594CE2E767A3}"/>
    <cellStyle name="40% - Accent6 4 5 2" xfId="31193" xr:uid="{F3D8C218-6BBC-48E5-9289-F418E1C5CEAD}"/>
    <cellStyle name="40% - Accent6 4 5 2 2" xfId="31194" xr:uid="{983FFE58-C1E6-49A5-9DD7-B0D9700A5C28}"/>
    <cellStyle name="40% - Accent6 4 5 2 2 2" xfId="31195" xr:uid="{26122D84-E930-42F7-911C-B65F0CA7DAC1}"/>
    <cellStyle name="40% - Accent6 4 5 2 2 2 2" xfId="31196" xr:uid="{99AEA4DA-BE43-47DD-AE83-8106B513EE3E}"/>
    <cellStyle name="40% - Accent6 4 5 2 2 2 2 2" xfId="31197" xr:uid="{62ACC39F-3EEB-4B6A-B0FB-EA0AE66D9358}"/>
    <cellStyle name="40% - Accent6 4 5 2 2 2 3" xfId="31198" xr:uid="{B000D08E-A840-457A-AF74-5E9F3B7BFD75}"/>
    <cellStyle name="40% - Accent6 4 5 2 2 3" xfId="31199" xr:uid="{97693D9C-1EFD-404E-B429-CE6E1A459E15}"/>
    <cellStyle name="40% - Accent6 4 5 2 2 3 2" xfId="31200" xr:uid="{913061D9-2DBE-4FE5-9FEE-91FC657EE21F}"/>
    <cellStyle name="40% - Accent6 4 5 2 2 4" xfId="31201" xr:uid="{F630D6E9-9B41-493D-A984-00DBE5B4C47B}"/>
    <cellStyle name="40% - Accent6 4 5 2 3" xfId="31202" xr:uid="{DA3642F5-3983-4153-B4E4-2B38E1F742DA}"/>
    <cellStyle name="40% - Accent6 4 5 2 3 2" xfId="31203" xr:uid="{7CBB9EDB-CF5C-4903-AA9B-B22E99C24906}"/>
    <cellStyle name="40% - Accent6 4 5 2 3 2 2" xfId="31204" xr:uid="{0DBC7E2F-672E-4FCA-8730-A29F43544940}"/>
    <cellStyle name="40% - Accent6 4 5 2 3 3" xfId="31205" xr:uid="{EF37B1C9-8418-4F76-A0DF-C38F1F2D06AB}"/>
    <cellStyle name="40% - Accent6 4 5 2 4" xfId="31206" xr:uid="{7BA8E66C-CF62-4299-B354-BD6B607BF2A4}"/>
    <cellStyle name="40% - Accent6 4 5 2 4 2" xfId="31207" xr:uid="{E104E33A-53A5-4879-A826-DBE8FB5B95D9}"/>
    <cellStyle name="40% - Accent6 4 5 2 5" xfId="31208" xr:uid="{77B80343-7259-4ED5-A7DA-700344F5E976}"/>
    <cellStyle name="40% - Accent6 4 5 2 5 2" xfId="31209" xr:uid="{60FF5BBE-BA6A-4CDF-AD94-491366D9EE74}"/>
    <cellStyle name="40% - Accent6 4 5 2 6" xfId="31210" xr:uid="{0DAD2561-E73D-471C-BF1D-4176944E0889}"/>
    <cellStyle name="40% - Accent6 4 5 2 7" xfId="31211" xr:uid="{4D3AF3C6-86AE-4992-AE1C-820C004274DA}"/>
    <cellStyle name="40% - Accent6 4 5 3" xfId="31212" xr:uid="{33C2B28C-7DAE-4453-8199-B00C89D4D006}"/>
    <cellStyle name="40% - Accent6 4 5 3 2" xfId="31213" xr:uid="{CDA59567-712B-4F1F-A4EF-187111B98489}"/>
    <cellStyle name="40% - Accent6 4 5 3 2 2" xfId="31214" xr:uid="{4D760101-F94F-42A3-A28D-E20227DE0483}"/>
    <cellStyle name="40% - Accent6 4 5 3 2 2 2" xfId="31215" xr:uid="{BA3E9EED-2578-41AD-A4B3-449E9CB73DE5}"/>
    <cellStyle name="40% - Accent6 4 5 3 2 2 2 2" xfId="31216" xr:uid="{4B9E7929-0107-46F0-A338-0C2BD1554A99}"/>
    <cellStyle name="40% - Accent6 4 5 3 2 2 3" xfId="31217" xr:uid="{F97C95BB-540B-4A72-9484-7C867FC3A0D9}"/>
    <cellStyle name="40% - Accent6 4 5 3 2 3" xfId="31218" xr:uid="{8B9519F0-B007-4E17-B928-CACAC71A43EB}"/>
    <cellStyle name="40% - Accent6 4 5 3 2 3 2" xfId="31219" xr:uid="{9A5194AB-AC0E-42D4-936E-EC0C0681C14D}"/>
    <cellStyle name="40% - Accent6 4 5 3 2 4" xfId="31220" xr:uid="{8149483D-D9B1-418B-9863-826D46EF6761}"/>
    <cellStyle name="40% - Accent6 4 5 3 3" xfId="31221" xr:uid="{38FA7016-3FA4-47FF-B0EF-59C014EE5AB9}"/>
    <cellStyle name="40% - Accent6 4 5 3 3 2" xfId="31222" xr:uid="{FC591D2C-7CDE-4C14-979F-C685898B6FFE}"/>
    <cellStyle name="40% - Accent6 4 5 3 3 2 2" xfId="31223" xr:uid="{F26F232A-96C0-47DF-B477-2794D9C380E5}"/>
    <cellStyle name="40% - Accent6 4 5 3 3 3" xfId="31224" xr:uid="{DC8DA668-79FF-489A-81CE-4EE350A999EE}"/>
    <cellStyle name="40% - Accent6 4 5 3 4" xfId="31225" xr:uid="{7B74053F-A566-45B3-84B4-BB5A021C2F1E}"/>
    <cellStyle name="40% - Accent6 4 5 3 4 2" xfId="31226" xr:uid="{99B68826-B8C4-4832-AFF8-9F072FCB409E}"/>
    <cellStyle name="40% - Accent6 4 5 3 5" xfId="31227" xr:uid="{5496DF5B-F949-4382-93E8-2AFBD0291217}"/>
    <cellStyle name="40% - Accent6 4 5 4" xfId="31228" xr:uid="{49A18184-DDB8-4425-8A7C-AE4FAD592297}"/>
    <cellStyle name="40% - Accent6 4 5 4 2" xfId="31229" xr:uid="{1C4C139E-D396-41A1-9658-553F33907457}"/>
    <cellStyle name="40% - Accent6 4 5 4 2 2" xfId="31230" xr:uid="{8BC0FF82-7BD0-4B9D-9EFA-DADC0EF88258}"/>
    <cellStyle name="40% - Accent6 4 5 4 2 2 2" xfId="31231" xr:uid="{3D36D361-F9BA-49A3-9F24-25BA488FEB7D}"/>
    <cellStyle name="40% - Accent6 4 5 4 2 3" xfId="31232" xr:uid="{0A80FDDC-34AF-4322-B738-C2D8E5D5407F}"/>
    <cellStyle name="40% - Accent6 4 5 4 3" xfId="31233" xr:uid="{BF80F7BC-F970-452D-9DCD-0D8FB4F8749A}"/>
    <cellStyle name="40% - Accent6 4 5 4 3 2" xfId="31234" xr:uid="{82A917AD-3187-47F4-8A2D-EC049DD8B41C}"/>
    <cellStyle name="40% - Accent6 4 5 4 4" xfId="31235" xr:uid="{21B0195A-80CA-47F8-9CCA-DF0FA3713A3F}"/>
    <cellStyle name="40% - Accent6 4 5 5" xfId="31236" xr:uid="{B5BB742D-9022-427D-8318-E923653847BF}"/>
    <cellStyle name="40% - Accent6 4 5 5 2" xfId="31237" xr:uid="{C81DFA94-E86E-497A-9C8A-E3494A1FC78A}"/>
    <cellStyle name="40% - Accent6 4 5 5 2 2" xfId="31238" xr:uid="{243CEAC5-91C8-4ECF-BE1F-0470811ABA37}"/>
    <cellStyle name="40% - Accent6 4 5 5 3" xfId="31239" xr:uid="{0A5F2436-6FEA-4C78-A57D-BB9AC64CDB79}"/>
    <cellStyle name="40% - Accent6 4 5 6" xfId="31240" xr:uid="{D63ADA8C-7655-4370-9610-9811656B282E}"/>
    <cellStyle name="40% - Accent6 4 5 6 2" xfId="31241" xr:uid="{E49F9681-18B1-4A6B-B43C-D25106D735D5}"/>
    <cellStyle name="40% - Accent6 4 5 7" xfId="31242" xr:uid="{044CD128-DA06-4407-8529-46EF03D7E320}"/>
    <cellStyle name="40% - Accent6 4 5 7 2" xfId="31243" xr:uid="{9DDC763F-BF1F-4D0D-A4AF-DDCBDBFFBF96}"/>
    <cellStyle name="40% - Accent6 4 5 8" xfId="31244" xr:uid="{77A0DD02-8748-46E0-AE76-A16908A6D7CA}"/>
    <cellStyle name="40% - Accent6 4 5 9" xfId="31245" xr:uid="{B2A11A96-D2BD-4DD3-B580-50F862D55B0B}"/>
    <cellStyle name="40% - Accent6 4 6" xfId="31246" xr:uid="{7B0A3502-D7F4-4D3E-A7CC-84B0E6714ABC}"/>
    <cellStyle name="40% - Accent6 4 6 2" xfId="31247" xr:uid="{9E14FFAF-B565-48AB-8203-A28C5CEBFF1A}"/>
    <cellStyle name="40% - Accent6 4 6 2 2" xfId="31248" xr:uid="{DDCE3A04-F95F-43A6-BD8B-2A9671E32D7D}"/>
    <cellStyle name="40% - Accent6 4 6 2 2 2" xfId="31249" xr:uid="{AE7B2056-55D5-4383-A241-2393DC79BC01}"/>
    <cellStyle name="40% - Accent6 4 6 2 2 2 2" xfId="31250" xr:uid="{1862D10F-809F-4259-8E57-80312DD54D67}"/>
    <cellStyle name="40% - Accent6 4 6 2 2 2 2 2" xfId="31251" xr:uid="{807DB957-2DF6-4C54-9F7B-375AD7B61BD8}"/>
    <cellStyle name="40% - Accent6 4 6 2 2 2 3" xfId="31252" xr:uid="{6725D064-1B2C-4147-8450-F6E318D54705}"/>
    <cellStyle name="40% - Accent6 4 6 2 2 3" xfId="31253" xr:uid="{BD46F855-5019-4C0C-955B-483D8792A08B}"/>
    <cellStyle name="40% - Accent6 4 6 2 2 3 2" xfId="31254" xr:uid="{FA165578-9F39-405C-9BF3-38B22DC0B354}"/>
    <cellStyle name="40% - Accent6 4 6 2 2 4" xfId="31255" xr:uid="{427272E7-B2B3-4C56-B603-EB035B19782D}"/>
    <cellStyle name="40% - Accent6 4 6 2 3" xfId="31256" xr:uid="{9AF24FC3-4F47-4DAA-ADEE-CEC394C98872}"/>
    <cellStyle name="40% - Accent6 4 6 2 3 2" xfId="31257" xr:uid="{2811EA92-7386-42DA-ADB0-2C53D501582F}"/>
    <cellStyle name="40% - Accent6 4 6 2 3 2 2" xfId="31258" xr:uid="{87584751-ECED-46C8-81BD-20EE802A274F}"/>
    <cellStyle name="40% - Accent6 4 6 2 3 3" xfId="31259" xr:uid="{4E9C3EA4-E128-4E21-9FC1-05D47242C25B}"/>
    <cellStyle name="40% - Accent6 4 6 2 4" xfId="31260" xr:uid="{C802D8B4-7A4F-4BD4-BDF7-DF260F253FFF}"/>
    <cellStyle name="40% - Accent6 4 6 2 4 2" xfId="31261" xr:uid="{2C1E7ADA-8A4A-4FAD-B35F-2AC6EC9B4219}"/>
    <cellStyle name="40% - Accent6 4 6 2 5" xfId="31262" xr:uid="{465B7BD1-A0B1-4213-B37A-EE8809C6420A}"/>
    <cellStyle name="40% - Accent6 4 6 3" xfId="31263" xr:uid="{8AA720BC-00AE-4DFB-B8CC-3BE52AA0231F}"/>
    <cellStyle name="40% - Accent6 4 6 3 2" xfId="31264" xr:uid="{CF51E8F2-101F-43EB-9B68-A629A5686200}"/>
    <cellStyle name="40% - Accent6 4 6 3 2 2" xfId="31265" xr:uid="{C8C45712-517A-4CA2-B4E6-7682C2EBCAF9}"/>
    <cellStyle name="40% - Accent6 4 6 3 2 2 2" xfId="31266" xr:uid="{E11BF7BD-5371-45B1-8D8A-83853F32E080}"/>
    <cellStyle name="40% - Accent6 4 6 3 2 3" xfId="31267" xr:uid="{4A8FFE86-90E0-4E52-93E9-2C9F2A36A23E}"/>
    <cellStyle name="40% - Accent6 4 6 3 3" xfId="31268" xr:uid="{A038DC87-CAE8-471B-B2EC-74FF324D7CB3}"/>
    <cellStyle name="40% - Accent6 4 6 3 3 2" xfId="31269" xr:uid="{9ABC0145-6CD5-4145-96AD-4CFE3BC18DF1}"/>
    <cellStyle name="40% - Accent6 4 6 3 4" xfId="31270" xr:uid="{F7660E9D-F5D0-41CE-9622-312B771EB224}"/>
    <cellStyle name="40% - Accent6 4 6 4" xfId="31271" xr:uid="{083BB79E-3B76-42D2-BFEE-85FC9E4ECBC9}"/>
    <cellStyle name="40% - Accent6 4 6 4 2" xfId="31272" xr:uid="{348A9E14-E39E-4A84-9427-2278F3907D20}"/>
    <cellStyle name="40% - Accent6 4 6 4 2 2" xfId="31273" xr:uid="{6ADDC01B-26BC-486D-98CB-891DBCEA1F5E}"/>
    <cellStyle name="40% - Accent6 4 6 4 3" xfId="31274" xr:uid="{C77143D5-F00D-4525-9BEB-A634B8325BCD}"/>
    <cellStyle name="40% - Accent6 4 6 5" xfId="31275" xr:uid="{26E08C3E-64A6-46D3-A425-8B0D8850FAFD}"/>
    <cellStyle name="40% - Accent6 4 6 5 2" xfId="31276" xr:uid="{452F387B-5B00-4E2B-88E9-B65AC21EA6F9}"/>
    <cellStyle name="40% - Accent6 4 6 6" xfId="31277" xr:uid="{27857A77-F53B-4DCD-9F49-E77EC8AA262D}"/>
    <cellStyle name="40% - Accent6 4 6 6 2" xfId="31278" xr:uid="{F67D318A-17A5-4C47-A68D-647A0893E198}"/>
    <cellStyle name="40% - Accent6 4 6 7" xfId="31279" xr:uid="{A2C28EB8-E5CF-4915-AE38-BD043540B39D}"/>
    <cellStyle name="40% - Accent6 4 6 8" xfId="31280" xr:uid="{198A4BDB-4AE8-4907-8F70-85919CF9AA12}"/>
    <cellStyle name="40% - Accent6 4 7" xfId="31281" xr:uid="{5A6344E6-18AB-4FA1-A1F1-32F760AE09B2}"/>
    <cellStyle name="40% - Accent6 4 7 2" xfId="31282" xr:uid="{B15C7A80-F554-4FAD-8453-B6B70F64C848}"/>
    <cellStyle name="40% - Accent6 4 7 2 2" xfId="31283" xr:uid="{5DFEE70C-A8F3-4424-A6EE-C2189973AE9A}"/>
    <cellStyle name="40% - Accent6 4 7 2 2 2" xfId="31284" xr:uid="{5BDD93F6-81A2-442D-9CCB-1E1AC243E185}"/>
    <cellStyle name="40% - Accent6 4 7 2 2 2 2" xfId="31285" xr:uid="{449A95A8-7646-4DE6-9315-0F8FCE42A4FD}"/>
    <cellStyle name="40% - Accent6 4 7 2 2 3" xfId="31286" xr:uid="{19C8F6B2-4C96-4348-9E80-EC16DDFEF7E8}"/>
    <cellStyle name="40% - Accent6 4 7 2 3" xfId="31287" xr:uid="{684A5BA2-C782-48D9-AC68-598E32A3EE0A}"/>
    <cellStyle name="40% - Accent6 4 7 2 3 2" xfId="31288" xr:uid="{2FE5DC01-5631-4CF9-B109-92F368490D04}"/>
    <cellStyle name="40% - Accent6 4 7 2 4" xfId="31289" xr:uid="{2FE929D7-2E99-4198-BB0C-C9B11323C75A}"/>
    <cellStyle name="40% - Accent6 4 7 3" xfId="31290" xr:uid="{E6D3DA95-CFB6-43E1-83E0-716D2B6007E0}"/>
    <cellStyle name="40% - Accent6 4 7 3 2" xfId="31291" xr:uid="{6AF00B4D-3D62-425F-A93B-D70BD98F944C}"/>
    <cellStyle name="40% - Accent6 4 7 3 2 2" xfId="31292" xr:uid="{78DC3343-C27F-4597-B669-1C5BBD40FA29}"/>
    <cellStyle name="40% - Accent6 4 7 3 3" xfId="31293" xr:uid="{82CADBE7-780E-4CD3-90CA-86551225DB8A}"/>
    <cellStyle name="40% - Accent6 4 7 4" xfId="31294" xr:uid="{BF1FC46F-6BF0-40ED-A8AA-493373CACAD9}"/>
    <cellStyle name="40% - Accent6 4 7 4 2" xfId="31295" xr:uid="{8078F526-C92A-4051-985E-C1D7B32B5D1D}"/>
    <cellStyle name="40% - Accent6 4 7 5" xfId="31296" xr:uid="{2884EB15-3272-4931-B53B-317770645878}"/>
    <cellStyle name="40% - Accent6 4 8" xfId="31297" xr:uid="{4365F64B-8502-4888-AC04-46FC0CF5850B}"/>
    <cellStyle name="40% - Accent6 4 8 2" xfId="31298" xr:uid="{6C73C2AB-B203-45D4-8DA9-93D91992CDAC}"/>
    <cellStyle name="40% - Accent6 4 8 2 2" xfId="31299" xr:uid="{90F4EAE9-EB95-4111-9515-7B1570745A97}"/>
    <cellStyle name="40% - Accent6 4 8 2 2 2" xfId="31300" xr:uid="{EB43390B-A979-40AE-8652-29A00643474C}"/>
    <cellStyle name="40% - Accent6 4 8 2 2 2 2" xfId="31301" xr:uid="{7CB255FC-CBC2-451D-8DA4-A072BEE33C03}"/>
    <cellStyle name="40% - Accent6 4 8 2 2 3" xfId="31302" xr:uid="{9E618FDD-A1E7-4EB9-81CB-4F9677422A90}"/>
    <cellStyle name="40% - Accent6 4 8 2 3" xfId="31303" xr:uid="{E7A48532-1C12-4922-A5E1-FBC022C964A4}"/>
    <cellStyle name="40% - Accent6 4 8 2 3 2" xfId="31304" xr:uid="{AB65049E-D631-4540-99DD-F93C060ECDCA}"/>
    <cellStyle name="40% - Accent6 4 8 2 4" xfId="31305" xr:uid="{B5A8437D-E83A-4FF9-850C-3C0B3EBD1A59}"/>
    <cellStyle name="40% - Accent6 4 8 3" xfId="31306" xr:uid="{1B8C3901-9026-40B4-8364-310F636A4993}"/>
    <cellStyle name="40% - Accent6 4 8 3 2" xfId="31307" xr:uid="{4FF8E302-B4A9-4ADE-8C82-75E0B757C8C9}"/>
    <cellStyle name="40% - Accent6 4 8 3 2 2" xfId="31308" xr:uid="{8FEB04E9-4819-4913-BB79-ACA83CE27CA9}"/>
    <cellStyle name="40% - Accent6 4 8 3 3" xfId="31309" xr:uid="{9C62ED21-5DE2-4C05-9A1D-E2651E007E0A}"/>
    <cellStyle name="40% - Accent6 4 8 4" xfId="31310" xr:uid="{D1632F28-3ECC-461B-B1B5-717215F96371}"/>
    <cellStyle name="40% - Accent6 4 8 4 2" xfId="31311" xr:uid="{A42F2D2B-DE7D-4379-9B84-D83D4E4A69FA}"/>
    <cellStyle name="40% - Accent6 4 8 5" xfId="31312" xr:uid="{F8BF5005-F653-4188-BB47-1AAB65F64B4D}"/>
    <cellStyle name="40% - Accent6 4 9" xfId="31313" xr:uid="{C2E176A3-74CD-4B4D-BCB7-65877E0658EC}"/>
    <cellStyle name="40% - Accent6 4 9 2" xfId="31314" xr:uid="{C39AAC09-44D8-460D-ADCF-6E2F8313D273}"/>
    <cellStyle name="40% - Accent6 4 9 2 2" xfId="31315" xr:uid="{97285D7E-B15D-45A4-B9D7-8E97E0772EA6}"/>
    <cellStyle name="40% - Accent6 4 9 2 2 2" xfId="31316" xr:uid="{C76097F3-653A-4CFF-9835-69F52AF6BA04}"/>
    <cellStyle name="40% - Accent6 4 9 2 2 2 2" xfId="31317" xr:uid="{BEE0500D-0EA7-4E54-869C-1A8C69165A7C}"/>
    <cellStyle name="40% - Accent6 4 9 2 2 3" xfId="31318" xr:uid="{3027025B-482D-4A17-9D8E-8E1BBDDB6271}"/>
    <cellStyle name="40% - Accent6 4 9 2 3" xfId="31319" xr:uid="{C964AD9C-D71C-4C21-8D7C-F9232C7A0F92}"/>
    <cellStyle name="40% - Accent6 4 9 2 3 2" xfId="31320" xr:uid="{CBC40ED6-43F0-4CE9-B31D-C7845E80D7F3}"/>
    <cellStyle name="40% - Accent6 4 9 2 4" xfId="31321" xr:uid="{F9BE27A4-2FB5-4AAA-9F57-04776B8BC632}"/>
    <cellStyle name="40% - Accent6 4 9 3" xfId="31322" xr:uid="{9CF0309A-C056-4D48-B733-A285D47CC479}"/>
    <cellStyle name="40% - Accent6 4 9 3 2" xfId="31323" xr:uid="{44F13AD7-9450-41CA-928A-CDA3509E5E93}"/>
    <cellStyle name="40% - Accent6 4 9 3 2 2" xfId="31324" xr:uid="{170DFA63-A761-4D56-BE26-D7C00FDF76F7}"/>
    <cellStyle name="40% - Accent6 4 9 3 3" xfId="31325" xr:uid="{9B4BC519-5449-4D32-B0A8-4FF21E92D0E4}"/>
    <cellStyle name="40% - Accent6 4 9 4" xfId="31326" xr:uid="{186045D8-0868-4270-9C3C-6AAA4706E692}"/>
    <cellStyle name="40% - Accent6 4 9 4 2" xfId="31327" xr:uid="{ECC874BB-5B1D-4AD5-BED1-63E524C98900}"/>
    <cellStyle name="40% - Accent6 4 9 5" xfId="31328" xr:uid="{8FD1040E-CB32-4736-8A02-44EA02292BFA}"/>
    <cellStyle name="40% - Accent6 4_Asset Register (new)" xfId="31329" xr:uid="{05391821-832B-44F0-B4CD-81622E32767D}"/>
    <cellStyle name="40% - Accent6 5" xfId="31330" xr:uid="{470BDEC9-F048-434D-93EA-D2C34B6B728C}"/>
    <cellStyle name="40% - Accent6 5 10" xfId="31331" xr:uid="{44C714BF-F1E9-4A19-AAC7-884FA97259FD}"/>
    <cellStyle name="40% - Accent6 5 10 2" xfId="31332" xr:uid="{E260502B-6ABF-43FF-A2F7-76ECD35340E9}"/>
    <cellStyle name="40% - Accent6 5 11" xfId="31333" xr:uid="{D5192568-AFE4-4311-9FAD-1F91DB1AE34F}"/>
    <cellStyle name="40% - Accent6 5 12" xfId="31334" xr:uid="{2949E7D9-670A-412C-8F02-B127B0D726CC}"/>
    <cellStyle name="40% - Accent6 5 2" xfId="31335" xr:uid="{578B4B2B-D9B9-4DFC-8FDD-B70363A92AFA}"/>
    <cellStyle name="40% - Accent6 5 2 10" xfId="31336" xr:uid="{9409E030-00F2-4434-92EC-9166CE1BFC6B}"/>
    <cellStyle name="40% - Accent6 5 2 11" xfId="31337" xr:uid="{754F29F9-CABA-4D0F-8F24-ECBAF438292B}"/>
    <cellStyle name="40% - Accent6 5 2 2" xfId="31338" xr:uid="{4DAE76B4-5EE9-4BB4-81C3-99CB9B90AAE3}"/>
    <cellStyle name="40% - Accent6 5 2 2 2" xfId="31339" xr:uid="{1A02C13E-520E-475E-AE1B-2476F210AA0B}"/>
    <cellStyle name="40% - Accent6 5 2 2 2 2" xfId="31340" xr:uid="{0BFB9FCA-1C35-400D-87FD-379F73DCD33B}"/>
    <cellStyle name="40% - Accent6 5 2 2 2 2 2" xfId="31341" xr:uid="{61BC3F3F-17B2-45DA-B406-30FFE825D207}"/>
    <cellStyle name="40% - Accent6 5 2 2 2 2 2 2" xfId="31342" xr:uid="{8D1697C0-0363-4A12-8B62-76A07416A6E8}"/>
    <cellStyle name="40% - Accent6 5 2 2 2 2 3" xfId="31343" xr:uid="{3EE4455B-4222-43A5-B5DA-63A16715170C}"/>
    <cellStyle name="40% - Accent6 5 2 2 2 3" xfId="31344" xr:uid="{BFB59A3E-B816-492D-A5AD-9BE4CBBA8B33}"/>
    <cellStyle name="40% - Accent6 5 2 2 2 3 2" xfId="31345" xr:uid="{D00A63EB-ED17-467F-AC3A-837ABA4FFF47}"/>
    <cellStyle name="40% - Accent6 5 2 2 2 4" xfId="31346" xr:uid="{148D3F87-A827-4DF3-993E-E6EECB0F4DDF}"/>
    <cellStyle name="40% - Accent6 5 2 2 2 5" xfId="31347" xr:uid="{2F2B3A5D-49C5-4A27-B5B1-DDE8612A5050}"/>
    <cellStyle name="40% - Accent6 5 2 2 3" xfId="31348" xr:uid="{C091C6C3-D9D7-4A38-90C2-EA05BD8FFCB4}"/>
    <cellStyle name="40% - Accent6 5 2 2 3 2" xfId="31349" xr:uid="{B55B454E-B2CF-4C9F-9C5A-A8DA8FCE03D2}"/>
    <cellStyle name="40% - Accent6 5 2 2 3 2 2" xfId="31350" xr:uid="{0B473789-76DD-4705-9178-D8285D789FA5}"/>
    <cellStyle name="40% - Accent6 5 2 2 3 3" xfId="31351" xr:uid="{67617552-05F5-4921-BC4B-294D816BC1E4}"/>
    <cellStyle name="40% - Accent6 5 2 2 4" xfId="31352" xr:uid="{1F8CA9A5-F441-4C5D-A661-3D46D7F783AE}"/>
    <cellStyle name="40% - Accent6 5 2 2 4 2" xfId="31353" xr:uid="{6A08A025-8474-457E-A6C9-D4EB462D6971}"/>
    <cellStyle name="40% - Accent6 5 2 2 5" xfId="31354" xr:uid="{4A12273D-E787-4D6D-88E8-FAC25BC534C2}"/>
    <cellStyle name="40% - Accent6 5 2 2 5 2" xfId="31355" xr:uid="{869637F1-FF87-402C-A164-BA80B8CA1E46}"/>
    <cellStyle name="40% - Accent6 5 2 2 6" xfId="31356" xr:uid="{97F25BFA-E2C0-449D-B482-83769FCA8759}"/>
    <cellStyle name="40% - Accent6 5 2 2 7" xfId="31357" xr:uid="{E97FCB57-DCA3-41E8-B7DD-18D15329A7C6}"/>
    <cellStyle name="40% - Accent6 5 2 3" xfId="31358" xr:uid="{3EAC71D0-BC28-4B61-9ACB-2ACDFE184B03}"/>
    <cellStyle name="40% - Accent6 5 2 3 2" xfId="31359" xr:uid="{6CD49D17-0A38-46BE-B04E-EEC413E0340E}"/>
    <cellStyle name="40% - Accent6 5 2 3 2 2" xfId="31360" xr:uid="{CCF7B16E-A638-4C9D-96CC-09616276BC17}"/>
    <cellStyle name="40% - Accent6 5 2 3 2 2 2" xfId="31361" xr:uid="{0C4770A6-753E-40BB-8FCE-4CC8AFC51ED2}"/>
    <cellStyle name="40% - Accent6 5 2 3 2 2 2 2" xfId="31362" xr:uid="{2BA9161E-8BC3-4483-B88E-F3A92753DC8F}"/>
    <cellStyle name="40% - Accent6 5 2 3 2 2 3" xfId="31363" xr:uid="{474FF8FB-1B26-42E3-A104-00110733FEF7}"/>
    <cellStyle name="40% - Accent6 5 2 3 2 3" xfId="31364" xr:uid="{9DE33690-0FFF-43EA-9E15-277F05C9772F}"/>
    <cellStyle name="40% - Accent6 5 2 3 2 3 2" xfId="31365" xr:uid="{20FB0FB1-47AD-4871-8C84-34C6EA453D6B}"/>
    <cellStyle name="40% - Accent6 5 2 3 2 4" xfId="31366" xr:uid="{9CA06B6A-95C7-4C1D-9F48-D39ACF3D6284}"/>
    <cellStyle name="40% - Accent6 5 2 3 2 5" xfId="31367" xr:uid="{C20B8021-9E2F-4C8F-BD38-B238600A454B}"/>
    <cellStyle name="40% - Accent6 5 2 3 3" xfId="31368" xr:uid="{405C7D7F-639D-4025-90FB-E94E756D2E74}"/>
    <cellStyle name="40% - Accent6 5 2 3 3 2" xfId="31369" xr:uid="{D90EF930-3E8D-41E6-8DFB-B83D0EE61C8C}"/>
    <cellStyle name="40% - Accent6 5 2 3 3 2 2" xfId="31370" xr:uid="{47B1E8EB-6AF3-49D6-996E-E7583660E059}"/>
    <cellStyle name="40% - Accent6 5 2 3 3 3" xfId="31371" xr:uid="{F567E124-59B4-4A80-A052-BA7E45E7D12F}"/>
    <cellStyle name="40% - Accent6 5 2 3 4" xfId="31372" xr:uid="{454EEDEA-B05C-4632-965B-5471897D7470}"/>
    <cellStyle name="40% - Accent6 5 2 3 4 2" xfId="31373" xr:uid="{0D1C9724-B973-4D3D-8C89-C56A27BEA259}"/>
    <cellStyle name="40% - Accent6 5 2 3 5" xfId="31374" xr:uid="{0FDBF4ED-61C6-47F1-B9C3-DC3A090AB605}"/>
    <cellStyle name="40% - Accent6 5 2 3 6" xfId="31375" xr:uid="{3DE0B818-5DF5-4F33-B9C8-500FE68C1D83}"/>
    <cellStyle name="40% - Accent6 5 2 4" xfId="31376" xr:uid="{4A8D7CF9-98B8-4A43-9E87-976F8D452EFF}"/>
    <cellStyle name="40% - Accent6 5 2 4 2" xfId="31377" xr:uid="{A0295E7F-99A7-49B0-ADA3-002730DE15B6}"/>
    <cellStyle name="40% - Accent6 5 2 4 2 2" xfId="31378" xr:uid="{38C5246A-A348-473B-BEE5-F887539A8740}"/>
    <cellStyle name="40% - Accent6 5 2 4 2 2 2" xfId="31379" xr:uid="{0C51B76B-5254-4181-98D5-080E96A2AD26}"/>
    <cellStyle name="40% - Accent6 5 2 4 2 2 2 2" xfId="31380" xr:uid="{709B6A34-BEDB-414A-BCD8-C4745898C7D3}"/>
    <cellStyle name="40% - Accent6 5 2 4 2 2 3" xfId="31381" xr:uid="{DD990739-3719-4F2F-B63D-5C3304B27F3F}"/>
    <cellStyle name="40% - Accent6 5 2 4 2 3" xfId="31382" xr:uid="{AFB43B4E-B79D-487B-8A80-E5FD4A850F13}"/>
    <cellStyle name="40% - Accent6 5 2 4 2 3 2" xfId="31383" xr:uid="{F3E9C4CF-DF42-41DC-B591-7DC52FBA03DE}"/>
    <cellStyle name="40% - Accent6 5 2 4 2 4" xfId="31384" xr:uid="{583D4088-408C-4F77-9C55-E064AD036F4B}"/>
    <cellStyle name="40% - Accent6 5 2 4 3" xfId="31385" xr:uid="{D938621F-7EF6-4CE5-91FB-5B5AA566238A}"/>
    <cellStyle name="40% - Accent6 5 2 4 3 2" xfId="31386" xr:uid="{7A811F88-15F9-4DF2-B5CA-47B5C2107C7A}"/>
    <cellStyle name="40% - Accent6 5 2 4 3 2 2" xfId="31387" xr:uid="{F6B23A13-EA61-4EEB-9EAA-E6E3672D5E8C}"/>
    <cellStyle name="40% - Accent6 5 2 4 3 3" xfId="31388" xr:uid="{9D95B88A-CE97-4915-9536-E3EE2FEAF9CB}"/>
    <cellStyle name="40% - Accent6 5 2 4 4" xfId="31389" xr:uid="{E9EC2F96-9261-49A1-8315-0684451BC49C}"/>
    <cellStyle name="40% - Accent6 5 2 4 4 2" xfId="31390" xr:uid="{DBC3C93B-74CF-4122-999C-756E842775C0}"/>
    <cellStyle name="40% - Accent6 5 2 4 5" xfId="31391" xr:uid="{42E1832A-B640-421F-A263-8C981F494622}"/>
    <cellStyle name="40% - Accent6 5 2 4 6" xfId="31392" xr:uid="{35EDD688-900A-494C-BEBB-744BEB61C7DE}"/>
    <cellStyle name="40% - Accent6 5 2 5" xfId="31393" xr:uid="{C4FF1A90-C25C-4E61-A1EB-BB04F9D07936}"/>
    <cellStyle name="40% - Accent6 5 2 5 2" xfId="31394" xr:uid="{60FF0F66-B3F1-4818-BB0E-C24504E809BD}"/>
    <cellStyle name="40% - Accent6 5 2 5 2 2" xfId="31395" xr:uid="{434239DB-ABE5-42DE-97F0-74F6CE899D86}"/>
    <cellStyle name="40% - Accent6 5 2 5 2 2 2" xfId="31396" xr:uid="{70EC2021-4306-4205-90DC-581E1EB6C1CA}"/>
    <cellStyle name="40% - Accent6 5 2 5 2 2 2 2" xfId="31397" xr:uid="{139C1869-1F66-4779-AF02-5F0B8D4A6A93}"/>
    <cellStyle name="40% - Accent6 5 2 5 2 2 3" xfId="31398" xr:uid="{8CDA6B1B-628C-4C54-A0D6-B4951258A450}"/>
    <cellStyle name="40% - Accent6 5 2 5 2 3" xfId="31399" xr:uid="{AEB60CDE-CC88-4ACC-8034-F491C79A73AB}"/>
    <cellStyle name="40% - Accent6 5 2 5 2 3 2" xfId="31400" xr:uid="{6122F5A1-933F-4317-B4BB-5FD3D606E3C3}"/>
    <cellStyle name="40% - Accent6 5 2 5 2 4" xfId="31401" xr:uid="{A979B202-3F90-4355-9B66-4AC9F6721FC0}"/>
    <cellStyle name="40% - Accent6 5 2 5 3" xfId="31402" xr:uid="{09CC120E-172B-470C-B899-213B349CD29C}"/>
    <cellStyle name="40% - Accent6 5 2 5 3 2" xfId="31403" xr:uid="{66F60BF4-24C7-4D3A-864F-53D192BA8F45}"/>
    <cellStyle name="40% - Accent6 5 2 5 3 2 2" xfId="31404" xr:uid="{D92A3899-8681-4626-AE79-F42ADA4A41AA}"/>
    <cellStyle name="40% - Accent6 5 2 5 3 3" xfId="31405" xr:uid="{854AF121-4CA2-4F3B-BE93-39BFDA07F0EF}"/>
    <cellStyle name="40% - Accent6 5 2 5 4" xfId="31406" xr:uid="{51B63CCB-A6E6-4E13-A79A-E1C700CB2EDC}"/>
    <cellStyle name="40% - Accent6 5 2 5 4 2" xfId="31407" xr:uid="{4CF059D5-40C5-44B6-88ED-E9353938C839}"/>
    <cellStyle name="40% - Accent6 5 2 5 5" xfId="31408" xr:uid="{A7D9326C-5171-48E0-B849-D4CCE58B7679}"/>
    <cellStyle name="40% - Accent6 5 2 6" xfId="31409" xr:uid="{35B68A2A-6B19-4B2F-8420-6F6DAF35ED2F}"/>
    <cellStyle name="40% - Accent6 5 2 6 2" xfId="31410" xr:uid="{60CBA753-51D6-4D0F-8F25-C3F827204DB8}"/>
    <cellStyle name="40% - Accent6 5 2 6 2 2" xfId="31411" xr:uid="{69D78E41-424B-4326-A654-A4E0317C5D5E}"/>
    <cellStyle name="40% - Accent6 5 2 6 2 2 2" xfId="31412" xr:uid="{39DD0D64-C81E-4284-82E8-7FFA719BA8C7}"/>
    <cellStyle name="40% - Accent6 5 2 6 2 3" xfId="31413" xr:uid="{906AE1DE-45DD-446B-AEC3-7B821B74E411}"/>
    <cellStyle name="40% - Accent6 5 2 6 3" xfId="31414" xr:uid="{969E7353-FFA1-4B67-9DF7-A81523D8AC27}"/>
    <cellStyle name="40% - Accent6 5 2 6 3 2" xfId="31415" xr:uid="{0C841429-415F-4A7A-A875-6329ACE112DB}"/>
    <cellStyle name="40% - Accent6 5 2 6 4" xfId="31416" xr:uid="{2F7DDCD6-BA90-42BC-AD59-AA885B49319F}"/>
    <cellStyle name="40% - Accent6 5 2 7" xfId="31417" xr:uid="{879B8E91-7011-4F8F-B705-3D9E6D820A3B}"/>
    <cellStyle name="40% - Accent6 5 2 7 2" xfId="31418" xr:uid="{76EB7A65-F7E4-4672-9876-BA7CF925295C}"/>
    <cellStyle name="40% - Accent6 5 2 7 2 2" xfId="31419" xr:uid="{92F5D738-3B0A-46BF-99A2-866361ED7248}"/>
    <cellStyle name="40% - Accent6 5 2 7 3" xfId="31420" xr:uid="{53F2CE31-0B45-4DC3-AAAB-AA54CE6E6A9D}"/>
    <cellStyle name="40% - Accent6 5 2 8" xfId="31421" xr:uid="{90502B38-3A1A-437A-B1F4-9EBF37971EC1}"/>
    <cellStyle name="40% - Accent6 5 2 8 2" xfId="31422" xr:uid="{ED06BE1C-FA7A-4918-8741-4913AE619DDE}"/>
    <cellStyle name="40% - Accent6 5 2 9" xfId="31423" xr:uid="{9E37FB71-0250-45C4-9833-7CE8BFCE7DE2}"/>
    <cellStyle name="40% - Accent6 5 2 9 2" xfId="31424" xr:uid="{2366E195-9DFE-4400-B4B8-183B070F25BF}"/>
    <cellStyle name="40% - Accent6 5 3" xfId="31425" xr:uid="{63C5FABA-0142-4647-9184-3D2C17502DEC}"/>
    <cellStyle name="40% - Accent6 5 3 2" xfId="31426" xr:uid="{24819082-4FB2-48D3-9C01-CCA0F8B94D46}"/>
    <cellStyle name="40% - Accent6 5 3 2 2" xfId="31427" xr:uid="{F6EDB1E8-9576-4C9C-9815-AE0117B2868E}"/>
    <cellStyle name="40% - Accent6 5 3 2 2 2" xfId="31428" xr:uid="{B6033F96-8D24-43AD-A314-ED14394DAA93}"/>
    <cellStyle name="40% - Accent6 5 3 2 2 2 2" xfId="31429" xr:uid="{C88203BB-B104-4B80-8A12-ECFB630E7F1C}"/>
    <cellStyle name="40% - Accent6 5 3 2 2 3" xfId="31430" xr:uid="{C55A3101-EDE0-4B90-9EF3-F25D926D4EDB}"/>
    <cellStyle name="40% - Accent6 5 3 2 3" xfId="31431" xr:uid="{B398D7A9-508E-42C2-83A3-40E690AB5B14}"/>
    <cellStyle name="40% - Accent6 5 3 2 3 2" xfId="31432" xr:uid="{1E0CA0E8-207A-4AEC-BBEF-344356EA78A4}"/>
    <cellStyle name="40% - Accent6 5 3 2 4" xfId="31433" xr:uid="{664B9F40-89DA-48E1-8D0C-BD8C306A1D1D}"/>
    <cellStyle name="40% - Accent6 5 3 2 5" xfId="31434" xr:uid="{659A7CD4-5411-49FE-B00C-EE26AE2DE0A5}"/>
    <cellStyle name="40% - Accent6 5 3 3" xfId="31435" xr:uid="{D15D63C3-B252-43C0-B13D-D9023484BD6E}"/>
    <cellStyle name="40% - Accent6 5 3 3 2" xfId="31436" xr:uid="{F0825996-E47E-4E40-A012-A32DC9F8863D}"/>
    <cellStyle name="40% - Accent6 5 3 3 2 2" xfId="31437" xr:uid="{22276DA8-65E1-45BD-8895-01D0EA1A7A15}"/>
    <cellStyle name="40% - Accent6 5 3 3 3" xfId="31438" xr:uid="{53BFB030-2469-4408-97B5-374D5CEB5A3F}"/>
    <cellStyle name="40% - Accent6 5 3 4" xfId="31439" xr:uid="{CFD6DAF5-B3C3-42F3-BF54-6B63149D1FE6}"/>
    <cellStyle name="40% - Accent6 5 3 4 2" xfId="31440" xr:uid="{73C2EBFF-685F-4061-909D-E3E56B5531FF}"/>
    <cellStyle name="40% - Accent6 5 3 5" xfId="31441" xr:uid="{52D877C0-CD83-4ED3-A8F5-494EF14D908B}"/>
    <cellStyle name="40% - Accent6 5 3 5 2" xfId="31442" xr:uid="{62B66EBE-C9CB-43D9-A42A-846B92DA12EA}"/>
    <cellStyle name="40% - Accent6 5 3 6" xfId="31443" xr:uid="{4D744CCD-FCA2-4B3E-A168-DF089F31C19B}"/>
    <cellStyle name="40% - Accent6 5 3 7" xfId="31444" xr:uid="{900FA2DA-21E2-4E31-8DCD-AB22633E3669}"/>
    <cellStyle name="40% - Accent6 5 4" xfId="31445" xr:uid="{3F84CEE7-267C-4116-AA17-1CC18924DAE4}"/>
    <cellStyle name="40% - Accent6 5 4 2" xfId="31446" xr:uid="{F892B596-0E0F-40BF-86CB-70670D2A7DD0}"/>
    <cellStyle name="40% - Accent6 5 4 2 2" xfId="31447" xr:uid="{678019E3-39A9-4BD8-BF3A-4C90D78DF1DE}"/>
    <cellStyle name="40% - Accent6 5 4 2 2 2" xfId="31448" xr:uid="{7205184A-0D8A-447A-8AA0-44C5C2826938}"/>
    <cellStyle name="40% - Accent6 5 4 2 2 2 2" xfId="31449" xr:uid="{7F2F7BF8-0ABC-4C12-8B78-B1C2EA9084AB}"/>
    <cellStyle name="40% - Accent6 5 4 2 2 3" xfId="31450" xr:uid="{AD04A08A-30A1-4D21-9E59-391AC660428C}"/>
    <cellStyle name="40% - Accent6 5 4 2 3" xfId="31451" xr:uid="{FD2926A6-698D-479C-942F-BAE2C55911F8}"/>
    <cellStyle name="40% - Accent6 5 4 2 3 2" xfId="31452" xr:uid="{41F31805-19D7-4E19-9EEB-B5EB73C06609}"/>
    <cellStyle name="40% - Accent6 5 4 2 4" xfId="31453" xr:uid="{76998288-C39C-49A1-9075-D011CC81EB54}"/>
    <cellStyle name="40% - Accent6 5 4 2 5" xfId="31454" xr:uid="{F774B0DA-3201-4324-B31F-7B09DDCAF590}"/>
    <cellStyle name="40% - Accent6 5 4 3" xfId="31455" xr:uid="{527F3A90-D913-46F0-ABB1-B24F62429385}"/>
    <cellStyle name="40% - Accent6 5 4 3 2" xfId="31456" xr:uid="{5F5CE0FA-8C51-4C4A-B936-549CF4D28E7A}"/>
    <cellStyle name="40% - Accent6 5 4 3 2 2" xfId="31457" xr:uid="{8AE4124C-4600-4CF3-88B1-54C97E82E044}"/>
    <cellStyle name="40% - Accent6 5 4 3 3" xfId="31458" xr:uid="{CCEAEA9D-C275-4F5F-8DBE-17A48C2069E1}"/>
    <cellStyle name="40% - Accent6 5 4 4" xfId="31459" xr:uid="{02A9D4BA-2C12-46EC-8B14-D8DB64D4B162}"/>
    <cellStyle name="40% - Accent6 5 4 4 2" xfId="31460" xr:uid="{656127AA-D526-48AC-93D2-962C7F1D75F9}"/>
    <cellStyle name="40% - Accent6 5 4 5" xfId="31461" xr:uid="{07A73E31-AFA1-4EFC-BD91-0FB97D10ACF0}"/>
    <cellStyle name="40% - Accent6 5 4 6" xfId="31462" xr:uid="{24CBB476-AA54-4422-9C91-5EF216D6E639}"/>
    <cellStyle name="40% - Accent6 5 5" xfId="31463" xr:uid="{031DEC6F-F581-42F6-85FE-C0C52C7864AF}"/>
    <cellStyle name="40% - Accent6 5 5 2" xfId="31464" xr:uid="{9B93185B-E705-4616-8F60-D1488C6FF11E}"/>
    <cellStyle name="40% - Accent6 5 5 2 2" xfId="31465" xr:uid="{33133895-17E4-49BB-9988-F118A58B7BEC}"/>
    <cellStyle name="40% - Accent6 5 5 2 2 2" xfId="31466" xr:uid="{6135093B-6DF7-4C7C-9778-8E9D0D9D85C3}"/>
    <cellStyle name="40% - Accent6 5 5 2 2 2 2" xfId="31467" xr:uid="{382ECC32-B6EC-4649-8F25-65B87C624ADD}"/>
    <cellStyle name="40% - Accent6 5 5 2 2 3" xfId="31468" xr:uid="{A294ABCB-6213-4AFD-A876-B48E8D3D3CA3}"/>
    <cellStyle name="40% - Accent6 5 5 2 3" xfId="31469" xr:uid="{2AB44F21-7F15-4630-9038-2F382A3E0E3A}"/>
    <cellStyle name="40% - Accent6 5 5 2 3 2" xfId="31470" xr:uid="{2FDDA544-3531-43EC-9C03-8AF232348C50}"/>
    <cellStyle name="40% - Accent6 5 5 2 4" xfId="31471" xr:uid="{C5F3BC1B-62AF-4001-9FB5-430061221F7B}"/>
    <cellStyle name="40% - Accent6 5 5 3" xfId="31472" xr:uid="{DD607383-E9EB-4D85-97DF-3B528C5B25E0}"/>
    <cellStyle name="40% - Accent6 5 5 3 2" xfId="31473" xr:uid="{2A0A9019-7C70-4221-B88A-CB5FBE37AD0B}"/>
    <cellStyle name="40% - Accent6 5 5 3 2 2" xfId="31474" xr:uid="{044D760E-E2C1-473F-BA3D-93EC64868335}"/>
    <cellStyle name="40% - Accent6 5 5 3 3" xfId="31475" xr:uid="{A24C8971-3540-4FB0-A581-465DD9FF12B6}"/>
    <cellStyle name="40% - Accent6 5 5 4" xfId="31476" xr:uid="{212F389F-71BF-4472-AD21-87BEDE36B029}"/>
    <cellStyle name="40% - Accent6 5 5 4 2" xfId="31477" xr:uid="{8AF5B7F7-32D5-4756-98DF-4FB4E1521429}"/>
    <cellStyle name="40% - Accent6 5 5 5" xfId="31478" xr:uid="{6630666E-2468-4BB7-AA83-F57C2F5662A9}"/>
    <cellStyle name="40% - Accent6 5 5 6" xfId="31479" xr:uid="{E6751274-DA86-4FE9-8F53-D25E2FDAFE14}"/>
    <cellStyle name="40% - Accent6 5 6" xfId="31480" xr:uid="{703B2249-09A2-4450-AC01-9C9F34CEFC11}"/>
    <cellStyle name="40% - Accent6 5 6 2" xfId="31481" xr:uid="{87B28C97-7BAC-4D93-8526-A6C0AF51564C}"/>
    <cellStyle name="40% - Accent6 5 6 2 2" xfId="31482" xr:uid="{B0D7E94E-793B-42A0-BF5D-D26044B5C83C}"/>
    <cellStyle name="40% - Accent6 5 6 2 2 2" xfId="31483" xr:uid="{543F260A-55E1-455E-BAC5-07AB964D1AD3}"/>
    <cellStyle name="40% - Accent6 5 6 2 2 2 2" xfId="31484" xr:uid="{7E5FCF32-78D3-4ECF-A3A4-B816FE79A1F5}"/>
    <cellStyle name="40% - Accent6 5 6 2 2 3" xfId="31485" xr:uid="{3C566611-1EE9-44EF-98D6-FC30657F17D6}"/>
    <cellStyle name="40% - Accent6 5 6 2 3" xfId="31486" xr:uid="{A9BEA2A6-319E-4A2A-B844-D67059CC9514}"/>
    <cellStyle name="40% - Accent6 5 6 2 3 2" xfId="31487" xr:uid="{669F28BE-72A7-41C4-B183-358847449503}"/>
    <cellStyle name="40% - Accent6 5 6 2 4" xfId="31488" xr:uid="{35B7D29B-C8EC-4FA7-BAAD-F9D83835B227}"/>
    <cellStyle name="40% - Accent6 5 6 3" xfId="31489" xr:uid="{E0C2F184-9B64-4121-8527-8D9FFA2B3B3B}"/>
    <cellStyle name="40% - Accent6 5 6 3 2" xfId="31490" xr:uid="{9AFF2C2F-6942-4242-8D00-4525FD741D1B}"/>
    <cellStyle name="40% - Accent6 5 6 3 2 2" xfId="31491" xr:uid="{AC5CBAB8-4CD4-4DF6-8D97-FD6F5B5ECA3D}"/>
    <cellStyle name="40% - Accent6 5 6 3 3" xfId="31492" xr:uid="{6A7E380A-3B05-44C2-8EB0-A80AA464BA74}"/>
    <cellStyle name="40% - Accent6 5 6 4" xfId="31493" xr:uid="{143A3CF3-1DDF-4C86-AA21-2C4824EACC84}"/>
    <cellStyle name="40% - Accent6 5 6 4 2" xfId="31494" xr:uid="{F330FE92-F830-43FA-B5A6-7D5B8D390FDB}"/>
    <cellStyle name="40% - Accent6 5 6 5" xfId="31495" xr:uid="{669427E4-B65A-4E07-A79D-9795BEC45076}"/>
    <cellStyle name="40% - Accent6 5 7" xfId="31496" xr:uid="{4C11FA95-4504-40D5-81AB-A7D19EEFA0FD}"/>
    <cellStyle name="40% - Accent6 5 7 2" xfId="31497" xr:uid="{2479B3A2-79E2-45AF-82BB-DF26D81573C9}"/>
    <cellStyle name="40% - Accent6 5 7 2 2" xfId="31498" xr:uid="{E77D6B50-2DB7-42F0-A8EE-FE5B88FFF65C}"/>
    <cellStyle name="40% - Accent6 5 7 2 2 2" xfId="31499" xr:uid="{EDE87F99-AA87-4D9C-AF2B-4C92C5942A5C}"/>
    <cellStyle name="40% - Accent6 5 7 2 3" xfId="31500" xr:uid="{150412DE-54BC-49E5-89BD-1410E3BA60AD}"/>
    <cellStyle name="40% - Accent6 5 7 3" xfId="31501" xr:uid="{7F33A288-416D-4D53-B6D7-C04FE8833E0A}"/>
    <cellStyle name="40% - Accent6 5 7 3 2" xfId="31502" xr:uid="{DDFF8EE6-A608-440E-8E27-113EC1A572DC}"/>
    <cellStyle name="40% - Accent6 5 7 4" xfId="31503" xr:uid="{1E584042-BEFA-40BE-AE2F-19FC835DF136}"/>
    <cellStyle name="40% - Accent6 5 8" xfId="31504" xr:uid="{23E73CE4-90E5-4100-860B-CD4F4A7D33E3}"/>
    <cellStyle name="40% - Accent6 5 8 2" xfId="31505" xr:uid="{7F8E4F7A-9AF1-4EF5-94F2-00AE0D41E1DB}"/>
    <cellStyle name="40% - Accent6 5 8 2 2" xfId="31506" xr:uid="{FD53E418-9A18-4B5C-9AE7-C9F9393AD8B5}"/>
    <cellStyle name="40% - Accent6 5 8 3" xfId="31507" xr:uid="{FB829675-E244-4F0A-BCDE-0E8F02FCAA1F}"/>
    <cellStyle name="40% - Accent6 5 9" xfId="31508" xr:uid="{52DC45C1-6CB7-47BB-9699-AB7EB82062FC}"/>
    <cellStyle name="40% - Accent6 5 9 2" xfId="31509" xr:uid="{5E704D2D-996E-47C4-AB61-48D6501D54FC}"/>
    <cellStyle name="40% - Accent6 6" xfId="31510" xr:uid="{16C9B997-8714-4D17-A174-A6439E8436E1}"/>
    <cellStyle name="40% - Accent6 6 10" xfId="31511" xr:uid="{8BCE8F34-7250-4116-AD86-67976911FC9C}"/>
    <cellStyle name="40% - Accent6 6 10 2" xfId="31512" xr:uid="{15072B19-5188-4967-88C0-9F1173DECDC3}"/>
    <cellStyle name="40% - Accent6 6 11" xfId="31513" xr:uid="{3158EF58-21BC-4A07-8303-AF1C2E20721E}"/>
    <cellStyle name="40% - Accent6 6 12" xfId="31514" xr:uid="{B1F6D3EB-2619-42F6-88AC-6EE7F82300C5}"/>
    <cellStyle name="40% - Accent6 6 2" xfId="31515" xr:uid="{612C71F0-11F4-4222-8236-ECA9DC340100}"/>
    <cellStyle name="40% - Accent6 6 2 10" xfId="31516" xr:uid="{62A9E24F-B8DD-4ACD-A088-B4979C709CAB}"/>
    <cellStyle name="40% - Accent6 6 2 11" xfId="31517" xr:uid="{D7E52FF7-52B9-440A-8BAE-54A3C2785916}"/>
    <cellStyle name="40% - Accent6 6 2 2" xfId="31518" xr:uid="{0C21CB82-2D76-4074-AEC8-0EC47F8E2E0E}"/>
    <cellStyle name="40% - Accent6 6 2 2 2" xfId="31519" xr:uid="{3102AA1F-3C26-4629-BDC7-CA30025ED1B4}"/>
    <cellStyle name="40% - Accent6 6 2 2 2 2" xfId="31520" xr:uid="{6E435C59-656E-4EFB-8886-CCED00BE5E48}"/>
    <cellStyle name="40% - Accent6 6 2 2 2 2 2" xfId="31521" xr:uid="{FE70C396-B5B7-4C4C-BF5D-BA7D622C075B}"/>
    <cellStyle name="40% - Accent6 6 2 2 2 2 2 2" xfId="31522" xr:uid="{0B7AF08E-0661-4223-B405-36029775B79D}"/>
    <cellStyle name="40% - Accent6 6 2 2 2 2 3" xfId="31523" xr:uid="{5D4B07A4-111D-4415-93B2-725F5FF72715}"/>
    <cellStyle name="40% - Accent6 6 2 2 2 3" xfId="31524" xr:uid="{C65C5461-4025-4380-A0C9-DBC27D578646}"/>
    <cellStyle name="40% - Accent6 6 2 2 2 3 2" xfId="31525" xr:uid="{8B29280D-BBB9-4A7B-8FBC-1F82AEA3F043}"/>
    <cellStyle name="40% - Accent6 6 2 2 2 4" xfId="31526" xr:uid="{8C99BCCD-3EAE-40C0-9322-E4DB5C89FFB1}"/>
    <cellStyle name="40% - Accent6 6 2 2 2 5" xfId="31527" xr:uid="{12CBBCEF-B912-420F-BBF6-295C8417B7E8}"/>
    <cellStyle name="40% - Accent6 6 2 2 3" xfId="31528" xr:uid="{25648D7C-5D73-4C73-B7EF-FA2527985CEB}"/>
    <cellStyle name="40% - Accent6 6 2 2 3 2" xfId="31529" xr:uid="{69651DB2-54B5-462A-84CC-C46348E5B4CA}"/>
    <cellStyle name="40% - Accent6 6 2 2 3 2 2" xfId="31530" xr:uid="{7936B92C-19AE-4800-8A9F-BA637BB7C918}"/>
    <cellStyle name="40% - Accent6 6 2 2 3 3" xfId="31531" xr:uid="{0315F32D-98D8-4B9E-8AD2-4208D0CD20F2}"/>
    <cellStyle name="40% - Accent6 6 2 2 4" xfId="31532" xr:uid="{F9F7C8E3-07B4-47CE-80EC-E764F5F2DA5D}"/>
    <cellStyle name="40% - Accent6 6 2 2 4 2" xfId="31533" xr:uid="{9DAAD6F8-6382-4B0C-98E2-434B0CF91617}"/>
    <cellStyle name="40% - Accent6 6 2 2 5" xfId="31534" xr:uid="{BD348329-390F-47F5-A36C-EB0E88B21494}"/>
    <cellStyle name="40% - Accent6 6 2 2 6" xfId="31535" xr:uid="{34C4E4EC-E533-41D7-8DE6-3111D8D5EBB4}"/>
    <cellStyle name="40% - Accent6 6 2 3" xfId="31536" xr:uid="{76375716-A949-44C2-8CD8-535B93D7CA2E}"/>
    <cellStyle name="40% - Accent6 6 2 3 2" xfId="31537" xr:uid="{3732CD76-E139-4183-BE54-F1FD9BBD5C36}"/>
    <cellStyle name="40% - Accent6 6 2 3 2 2" xfId="31538" xr:uid="{ADD1D0B0-F2C5-4CCD-B140-A8C607E42E2F}"/>
    <cellStyle name="40% - Accent6 6 2 3 2 2 2" xfId="31539" xr:uid="{ED484DBD-729F-4BE8-B07D-CCFE17A57831}"/>
    <cellStyle name="40% - Accent6 6 2 3 2 2 2 2" xfId="31540" xr:uid="{39DADD54-31AA-4BA6-9B60-2B79038D5009}"/>
    <cellStyle name="40% - Accent6 6 2 3 2 2 3" xfId="31541" xr:uid="{85BBBB43-DADA-4E91-BEBC-2CDF57A0CB8E}"/>
    <cellStyle name="40% - Accent6 6 2 3 2 3" xfId="31542" xr:uid="{DDE331C3-E88D-4529-9982-39CF128703DD}"/>
    <cellStyle name="40% - Accent6 6 2 3 2 3 2" xfId="31543" xr:uid="{EE63B380-ADE5-455A-8DC7-4673A997E987}"/>
    <cellStyle name="40% - Accent6 6 2 3 2 4" xfId="31544" xr:uid="{F5BECC22-2721-42BD-8899-1AB328E5DF5B}"/>
    <cellStyle name="40% - Accent6 6 2 3 2 5" xfId="31545" xr:uid="{99E59D9B-8789-410E-AE97-1DED7247DBDF}"/>
    <cellStyle name="40% - Accent6 6 2 3 3" xfId="31546" xr:uid="{C9AD8D11-3EF0-4E42-89AC-A7D5A1A5C7F9}"/>
    <cellStyle name="40% - Accent6 6 2 3 3 2" xfId="31547" xr:uid="{E252CDA7-F64C-41D0-B627-9D12C2CBDA57}"/>
    <cellStyle name="40% - Accent6 6 2 3 3 2 2" xfId="31548" xr:uid="{3A218FEF-5140-4C4F-8FBE-92536DA003EA}"/>
    <cellStyle name="40% - Accent6 6 2 3 3 3" xfId="31549" xr:uid="{4F9C31A3-4C0F-45D3-90C1-6C66B7C1A302}"/>
    <cellStyle name="40% - Accent6 6 2 3 4" xfId="31550" xr:uid="{881D3A3D-E8DE-41C6-9867-DDE88FC5093B}"/>
    <cellStyle name="40% - Accent6 6 2 3 4 2" xfId="31551" xr:uid="{51C14F45-E731-4197-B7B9-E1BE170966EA}"/>
    <cellStyle name="40% - Accent6 6 2 3 5" xfId="31552" xr:uid="{932799D9-C5E6-488C-8831-4D4C02695D24}"/>
    <cellStyle name="40% - Accent6 6 2 3 6" xfId="31553" xr:uid="{59386C64-B4DE-49B9-AA72-E92F899E8827}"/>
    <cellStyle name="40% - Accent6 6 2 4" xfId="31554" xr:uid="{573E2DFA-4301-4EA6-801B-023A0C06E557}"/>
    <cellStyle name="40% - Accent6 6 2 4 2" xfId="31555" xr:uid="{BB91C144-50D9-455C-9BA5-D7F7C84E72C1}"/>
    <cellStyle name="40% - Accent6 6 2 4 2 2" xfId="31556" xr:uid="{F8AA0063-0618-4C6B-BE88-240F6B30B03D}"/>
    <cellStyle name="40% - Accent6 6 2 4 2 2 2" xfId="31557" xr:uid="{DA1788BF-C6E2-4B6E-979C-F188924FC1ED}"/>
    <cellStyle name="40% - Accent6 6 2 4 2 2 2 2" xfId="31558" xr:uid="{A94277A9-C4F1-43E5-BFD8-71CE7F1A558C}"/>
    <cellStyle name="40% - Accent6 6 2 4 2 2 3" xfId="31559" xr:uid="{ADC2C236-507D-4215-B7EE-FCE4237F7191}"/>
    <cellStyle name="40% - Accent6 6 2 4 2 3" xfId="31560" xr:uid="{340F909C-A36D-4676-AA7F-121013B9F0D3}"/>
    <cellStyle name="40% - Accent6 6 2 4 2 3 2" xfId="31561" xr:uid="{11C78CA7-2703-4433-B71B-D14E9A7649D5}"/>
    <cellStyle name="40% - Accent6 6 2 4 2 4" xfId="31562" xr:uid="{584B49DA-58AB-4D30-8270-C474AAB7B0AA}"/>
    <cellStyle name="40% - Accent6 6 2 4 3" xfId="31563" xr:uid="{C736E248-A84F-4AD0-92AB-1AF0AB332A9A}"/>
    <cellStyle name="40% - Accent6 6 2 4 3 2" xfId="31564" xr:uid="{40907DDF-A7F4-49B0-8A9A-FDB5C7EFD108}"/>
    <cellStyle name="40% - Accent6 6 2 4 3 2 2" xfId="31565" xr:uid="{00C80243-9A1F-42AD-B960-1F05CBE58D54}"/>
    <cellStyle name="40% - Accent6 6 2 4 3 3" xfId="31566" xr:uid="{A907E1C7-BCDC-4D8C-A265-E8FDE4A3E0DA}"/>
    <cellStyle name="40% - Accent6 6 2 4 4" xfId="31567" xr:uid="{B616ADA3-B776-4F23-8328-B5C05EBC9130}"/>
    <cellStyle name="40% - Accent6 6 2 4 4 2" xfId="31568" xr:uid="{72E0BE4F-5CA2-41AC-AB30-BBDA76E619D7}"/>
    <cellStyle name="40% - Accent6 6 2 4 5" xfId="31569" xr:uid="{0BACC51C-F31E-4159-BC71-AEDF619F8882}"/>
    <cellStyle name="40% - Accent6 6 2 4 6" xfId="31570" xr:uid="{D1CB4F0B-0179-4F69-BD10-D77A28A5FE04}"/>
    <cellStyle name="40% - Accent6 6 2 5" xfId="31571" xr:uid="{440E0C40-FD1B-42CF-97B8-E987712E747B}"/>
    <cellStyle name="40% - Accent6 6 2 5 2" xfId="31572" xr:uid="{9A9BEC18-3E81-4EBD-9EB3-921AC7CBB032}"/>
    <cellStyle name="40% - Accent6 6 2 5 2 2" xfId="31573" xr:uid="{D27729E6-B38E-456A-995B-7317F8C21CDC}"/>
    <cellStyle name="40% - Accent6 6 2 5 2 2 2" xfId="31574" xr:uid="{F9498688-D4E1-4F25-B882-2173CD821151}"/>
    <cellStyle name="40% - Accent6 6 2 5 2 2 2 2" xfId="31575" xr:uid="{ED597C1D-96FC-4000-AF8D-C14DC77CF0C4}"/>
    <cellStyle name="40% - Accent6 6 2 5 2 2 3" xfId="31576" xr:uid="{1557B0D5-19A3-43CB-90D6-86231C182B11}"/>
    <cellStyle name="40% - Accent6 6 2 5 2 3" xfId="31577" xr:uid="{3A124CC2-6637-470E-AD30-6B2220203418}"/>
    <cellStyle name="40% - Accent6 6 2 5 2 3 2" xfId="31578" xr:uid="{D7BCF102-4FDE-48EC-B51E-B922A6972A79}"/>
    <cellStyle name="40% - Accent6 6 2 5 2 4" xfId="31579" xr:uid="{4D3CFC31-4DC1-4EE1-8725-348E2619778B}"/>
    <cellStyle name="40% - Accent6 6 2 5 3" xfId="31580" xr:uid="{EDDA5841-1632-4E1A-8B62-606408FFE080}"/>
    <cellStyle name="40% - Accent6 6 2 5 3 2" xfId="31581" xr:uid="{7747060A-BA3A-458E-BA0F-B6B2B783B4AC}"/>
    <cellStyle name="40% - Accent6 6 2 5 3 2 2" xfId="31582" xr:uid="{B93AC50B-1E95-4406-B604-06D08A6B3178}"/>
    <cellStyle name="40% - Accent6 6 2 5 3 3" xfId="31583" xr:uid="{9D9979C1-FBC7-422C-9DC8-FA7C058C2E1F}"/>
    <cellStyle name="40% - Accent6 6 2 5 4" xfId="31584" xr:uid="{DEB1A1E5-2E4B-4587-8190-86C52AC587C1}"/>
    <cellStyle name="40% - Accent6 6 2 5 4 2" xfId="31585" xr:uid="{4148A40F-9785-4CB7-AB71-DE53C02022A6}"/>
    <cellStyle name="40% - Accent6 6 2 5 5" xfId="31586" xr:uid="{8846D997-3B37-45C5-AD7C-3E11B5E695BB}"/>
    <cellStyle name="40% - Accent6 6 2 6" xfId="31587" xr:uid="{112F0B5A-C7C9-4B15-9E4A-B0E7A653AF2B}"/>
    <cellStyle name="40% - Accent6 6 2 6 2" xfId="31588" xr:uid="{8830B4B9-51DF-463A-A722-AA5ECA89F894}"/>
    <cellStyle name="40% - Accent6 6 2 6 2 2" xfId="31589" xr:uid="{EFC97FDE-5709-4476-9C9A-A447F9AF1198}"/>
    <cellStyle name="40% - Accent6 6 2 6 2 2 2" xfId="31590" xr:uid="{27B8E635-C625-49B5-9B06-04CF9BE58034}"/>
    <cellStyle name="40% - Accent6 6 2 6 2 3" xfId="31591" xr:uid="{D5DC1F76-7879-47C0-BEE0-2BC8BE3BF6A7}"/>
    <cellStyle name="40% - Accent6 6 2 6 3" xfId="31592" xr:uid="{54BE7D19-907B-43F3-B836-9D9005AAF59F}"/>
    <cellStyle name="40% - Accent6 6 2 6 3 2" xfId="31593" xr:uid="{53867C0E-2395-4C27-A22F-0E66743EEB93}"/>
    <cellStyle name="40% - Accent6 6 2 6 4" xfId="31594" xr:uid="{4EC7656A-82C1-4585-AF23-79C6812E5720}"/>
    <cellStyle name="40% - Accent6 6 2 7" xfId="31595" xr:uid="{A00B3CA3-F05E-42DF-BEF2-30B76DA9DAE7}"/>
    <cellStyle name="40% - Accent6 6 2 7 2" xfId="31596" xr:uid="{32BF5887-83A5-4D5D-AD1C-DD7AB3BF05F3}"/>
    <cellStyle name="40% - Accent6 6 2 7 2 2" xfId="31597" xr:uid="{609F1D45-F008-44AD-831B-F4B9F8781CEB}"/>
    <cellStyle name="40% - Accent6 6 2 7 3" xfId="31598" xr:uid="{56FB4FCB-20DF-49C7-9240-E3520DD1E2BA}"/>
    <cellStyle name="40% - Accent6 6 2 8" xfId="31599" xr:uid="{887907E0-2637-4D97-AFB3-143CF1F13435}"/>
    <cellStyle name="40% - Accent6 6 2 8 2" xfId="31600" xr:uid="{914B6388-280E-423A-888B-430424D6D2D2}"/>
    <cellStyle name="40% - Accent6 6 2 9" xfId="31601" xr:uid="{F9F70F62-AF6B-449E-8A5F-69D2EC40CB72}"/>
    <cellStyle name="40% - Accent6 6 2 9 2" xfId="31602" xr:uid="{C4BC37CA-189B-433B-9AEB-D49CD67EDF7C}"/>
    <cellStyle name="40% - Accent6 6 3" xfId="31603" xr:uid="{07C50A9E-743A-4DB2-A968-463173290797}"/>
    <cellStyle name="40% - Accent6 6 3 2" xfId="31604" xr:uid="{76ACB816-9379-48BB-85DA-ECD08D1A14E7}"/>
    <cellStyle name="40% - Accent6 6 3 2 2" xfId="31605" xr:uid="{108A95A8-7B6C-4545-B1C2-001AFA66E56F}"/>
    <cellStyle name="40% - Accent6 6 3 2 2 2" xfId="31606" xr:uid="{52F69BFA-7DA5-43B8-A071-982124301C0E}"/>
    <cellStyle name="40% - Accent6 6 3 2 2 2 2" xfId="31607" xr:uid="{729F2A15-1516-4247-92E3-3ABC53281697}"/>
    <cellStyle name="40% - Accent6 6 3 2 2 3" xfId="31608" xr:uid="{0C7477AB-84F1-4B08-B4DA-A9AAC1FB1811}"/>
    <cellStyle name="40% - Accent6 6 3 2 3" xfId="31609" xr:uid="{4124A55D-6867-4554-8771-D63165427352}"/>
    <cellStyle name="40% - Accent6 6 3 2 3 2" xfId="31610" xr:uid="{02B79131-96EE-45F1-8B95-46BE78338D32}"/>
    <cellStyle name="40% - Accent6 6 3 2 4" xfId="31611" xr:uid="{8E5C0F62-74B2-4C95-A0AF-BD042FCED6A2}"/>
    <cellStyle name="40% - Accent6 6 3 2 5" xfId="31612" xr:uid="{27493A39-AB7E-4873-AC2E-BF8032127425}"/>
    <cellStyle name="40% - Accent6 6 3 3" xfId="31613" xr:uid="{D52E4228-2066-486C-807A-D13FC1F7702D}"/>
    <cellStyle name="40% - Accent6 6 3 3 2" xfId="31614" xr:uid="{DA9CFD41-1326-4835-9078-854F1C9E4116}"/>
    <cellStyle name="40% - Accent6 6 3 3 2 2" xfId="31615" xr:uid="{1F4FE43D-E9C8-45B8-B066-5C1A6834950B}"/>
    <cellStyle name="40% - Accent6 6 3 3 3" xfId="31616" xr:uid="{A89221FE-4C9C-4D10-8050-1D4EFF29BFD3}"/>
    <cellStyle name="40% - Accent6 6 3 4" xfId="31617" xr:uid="{50642AB1-7A5A-4D11-A793-BA170F9B181C}"/>
    <cellStyle name="40% - Accent6 6 3 4 2" xfId="31618" xr:uid="{57847E5A-8334-4500-9195-B8E30907544A}"/>
    <cellStyle name="40% - Accent6 6 3 5" xfId="31619" xr:uid="{FA7E1BF9-8D80-4157-8CB1-91B43B20A97A}"/>
    <cellStyle name="40% - Accent6 6 3 6" xfId="31620" xr:uid="{1B7A96DF-1915-42EF-92BE-BF6A3541AF1E}"/>
    <cellStyle name="40% - Accent6 6 4" xfId="31621" xr:uid="{0E498D20-917D-4789-A3CF-A29778DA5C8E}"/>
    <cellStyle name="40% - Accent6 6 4 2" xfId="31622" xr:uid="{7E4FC3E2-2A6B-415A-94A7-03FB9AEE9249}"/>
    <cellStyle name="40% - Accent6 6 4 2 2" xfId="31623" xr:uid="{F2E2D5B2-6B1A-4F2A-BB92-6AA82E12E6B3}"/>
    <cellStyle name="40% - Accent6 6 4 2 2 2" xfId="31624" xr:uid="{526A6CAE-828E-4009-9AC0-B1EEEC08EC3E}"/>
    <cellStyle name="40% - Accent6 6 4 2 2 2 2" xfId="31625" xr:uid="{C6ADB229-86F9-4A77-8EB2-798B2069D3D4}"/>
    <cellStyle name="40% - Accent6 6 4 2 2 3" xfId="31626" xr:uid="{95742330-3B79-4EAD-B6E7-FC61534D606F}"/>
    <cellStyle name="40% - Accent6 6 4 2 3" xfId="31627" xr:uid="{9944F58A-D1B3-47DE-B83D-88045E6D2F31}"/>
    <cellStyle name="40% - Accent6 6 4 2 3 2" xfId="31628" xr:uid="{FB6E1010-C750-4A60-A9A1-F7D5CBBDE8A0}"/>
    <cellStyle name="40% - Accent6 6 4 2 4" xfId="31629" xr:uid="{0CDDBE54-396D-4B22-A122-796D00F02011}"/>
    <cellStyle name="40% - Accent6 6 4 2 5" xfId="31630" xr:uid="{C40FB615-7DE4-4F92-A117-0D7FC68B8E1F}"/>
    <cellStyle name="40% - Accent6 6 4 3" xfId="31631" xr:uid="{5736F4DA-D98B-487B-BE5E-887C546FD5D0}"/>
    <cellStyle name="40% - Accent6 6 4 3 2" xfId="31632" xr:uid="{48FFF818-FE8E-4844-95C6-2BF347AEA4C1}"/>
    <cellStyle name="40% - Accent6 6 4 3 2 2" xfId="31633" xr:uid="{39400BC0-474A-4FB1-9139-B2DE251BC161}"/>
    <cellStyle name="40% - Accent6 6 4 3 3" xfId="31634" xr:uid="{9B6731CF-3917-444A-8CC9-1AA7E07AA87D}"/>
    <cellStyle name="40% - Accent6 6 4 4" xfId="31635" xr:uid="{D87D1E1E-0082-4058-905D-AFF1DF9E1E69}"/>
    <cellStyle name="40% - Accent6 6 4 4 2" xfId="31636" xr:uid="{998F1F97-EC46-4AF6-8684-948468683296}"/>
    <cellStyle name="40% - Accent6 6 4 5" xfId="31637" xr:uid="{7D272F41-3FD2-4CBD-9CC3-08BDB33A5D66}"/>
    <cellStyle name="40% - Accent6 6 4 6" xfId="31638" xr:uid="{943181E6-748C-4684-972D-D616850F9672}"/>
    <cellStyle name="40% - Accent6 6 5" xfId="31639" xr:uid="{E9A13CF5-4BDD-485E-851E-35A5A0FD2CBB}"/>
    <cellStyle name="40% - Accent6 6 5 2" xfId="31640" xr:uid="{FDE49A10-59D6-493B-8288-196F7E0B9F7E}"/>
    <cellStyle name="40% - Accent6 6 5 2 2" xfId="31641" xr:uid="{DB59714B-0B3A-45A9-AA27-A47E1E03F48A}"/>
    <cellStyle name="40% - Accent6 6 5 2 2 2" xfId="31642" xr:uid="{1977A6E1-33A1-423A-9954-7F6AA2D988E1}"/>
    <cellStyle name="40% - Accent6 6 5 2 2 2 2" xfId="31643" xr:uid="{77F2F103-6A01-4444-9D0D-A3DC6168AECF}"/>
    <cellStyle name="40% - Accent6 6 5 2 2 3" xfId="31644" xr:uid="{BF88B5DA-65B0-4090-A0FC-70D06131F623}"/>
    <cellStyle name="40% - Accent6 6 5 2 3" xfId="31645" xr:uid="{8A910F2B-B0B6-4685-84FB-861A66B05F39}"/>
    <cellStyle name="40% - Accent6 6 5 2 3 2" xfId="31646" xr:uid="{4538ECF8-A804-4E34-970B-2C5C52379657}"/>
    <cellStyle name="40% - Accent6 6 5 2 4" xfId="31647" xr:uid="{368AE254-0ED5-412C-9EEE-1638E4112667}"/>
    <cellStyle name="40% - Accent6 6 5 3" xfId="31648" xr:uid="{F8147F9A-7F52-4D1D-9E4C-5E7BF4DD3697}"/>
    <cellStyle name="40% - Accent6 6 5 3 2" xfId="31649" xr:uid="{66532BDF-13A2-4190-B3C0-846EE28AC272}"/>
    <cellStyle name="40% - Accent6 6 5 3 2 2" xfId="31650" xr:uid="{19EE8154-2AE8-4E15-A5F0-5AA10DCA7FCB}"/>
    <cellStyle name="40% - Accent6 6 5 3 3" xfId="31651" xr:uid="{52236809-EECE-40AF-A601-3C82F16D61FF}"/>
    <cellStyle name="40% - Accent6 6 5 4" xfId="31652" xr:uid="{98027C48-3AAF-463C-8CE9-769457FEE4F2}"/>
    <cellStyle name="40% - Accent6 6 5 4 2" xfId="31653" xr:uid="{FC5100AC-B891-46FB-8B54-D75A4A7E115C}"/>
    <cellStyle name="40% - Accent6 6 5 5" xfId="31654" xr:uid="{E603E57A-5B8C-41F0-B78D-C7CD50FB14F8}"/>
    <cellStyle name="40% - Accent6 6 5 6" xfId="31655" xr:uid="{C0A0BC20-4DB1-4C3F-AB4E-E192869AB0DC}"/>
    <cellStyle name="40% - Accent6 6 6" xfId="31656" xr:uid="{35EDA9A8-4436-4408-80B3-9347FAFF960E}"/>
    <cellStyle name="40% - Accent6 6 6 2" xfId="31657" xr:uid="{6D85420C-085C-4639-A84B-8CB8843A64CD}"/>
    <cellStyle name="40% - Accent6 6 6 2 2" xfId="31658" xr:uid="{9E743197-7F9C-438E-B01D-925193871A6C}"/>
    <cellStyle name="40% - Accent6 6 6 2 2 2" xfId="31659" xr:uid="{C1748F39-F976-4C72-BD57-3067033DF903}"/>
    <cellStyle name="40% - Accent6 6 6 2 2 2 2" xfId="31660" xr:uid="{3FB790B3-7054-4C64-B3E1-59BBAAC7A9A9}"/>
    <cellStyle name="40% - Accent6 6 6 2 2 3" xfId="31661" xr:uid="{F4460C1C-9064-4FC6-A76B-5D2796ED8328}"/>
    <cellStyle name="40% - Accent6 6 6 2 3" xfId="31662" xr:uid="{F43C69C6-A349-431C-91B6-C585B11087F0}"/>
    <cellStyle name="40% - Accent6 6 6 2 3 2" xfId="31663" xr:uid="{2D61F81A-5888-44A3-A71D-477851DCB672}"/>
    <cellStyle name="40% - Accent6 6 6 2 4" xfId="31664" xr:uid="{EFEB9F0A-3286-423C-96CB-AAC575D75F0E}"/>
    <cellStyle name="40% - Accent6 6 6 3" xfId="31665" xr:uid="{AC3D90E3-1519-4188-A84A-0EA310A6A993}"/>
    <cellStyle name="40% - Accent6 6 6 3 2" xfId="31666" xr:uid="{61F1879D-ED32-4157-BABB-C8042DE1B7F2}"/>
    <cellStyle name="40% - Accent6 6 6 3 2 2" xfId="31667" xr:uid="{1AD48502-FD5D-435F-9D8D-CE15F3DBC6AF}"/>
    <cellStyle name="40% - Accent6 6 6 3 3" xfId="31668" xr:uid="{1CEFCC4A-CCAC-43D0-B726-DD79BCC1CBCD}"/>
    <cellStyle name="40% - Accent6 6 6 4" xfId="31669" xr:uid="{C410AA20-5A3B-4859-BA18-43DC5C13E8F0}"/>
    <cellStyle name="40% - Accent6 6 6 4 2" xfId="31670" xr:uid="{E74966B6-73CC-4FF9-8967-55AF489C172E}"/>
    <cellStyle name="40% - Accent6 6 6 5" xfId="31671" xr:uid="{23AF89D7-828B-4984-85E0-45DC587E9460}"/>
    <cellStyle name="40% - Accent6 6 7" xfId="31672" xr:uid="{7F158308-AE20-4602-BCF0-42E051ED5281}"/>
    <cellStyle name="40% - Accent6 6 7 2" xfId="31673" xr:uid="{FE5957AD-95A7-44CE-A8E3-B549D9870269}"/>
    <cellStyle name="40% - Accent6 6 7 2 2" xfId="31674" xr:uid="{13D5C463-7F40-4147-92C6-4044A7075D10}"/>
    <cellStyle name="40% - Accent6 6 7 2 2 2" xfId="31675" xr:uid="{46169450-4038-42F3-B722-ED81118F2784}"/>
    <cellStyle name="40% - Accent6 6 7 2 3" xfId="31676" xr:uid="{A4487A24-D583-4200-806D-3B03C24DC92D}"/>
    <cellStyle name="40% - Accent6 6 7 3" xfId="31677" xr:uid="{5CEE0AE9-0A58-46B7-91F0-1B3132E32987}"/>
    <cellStyle name="40% - Accent6 6 7 3 2" xfId="31678" xr:uid="{BB2737CA-6FBE-4B8B-885B-6600DE5E922E}"/>
    <cellStyle name="40% - Accent6 6 7 4" xfId="31679" xr:uid="{22D6457B-45A9-44D0-AF74-813BFB59A54B}"/>
    <cellStyle name="40% - Accent6 6 8" xfId="31680" xr:uid="{590E252E-670E-46CA-91A7-43B10290A213}"/>
    <cellStyle name="40% - Accent6 6 8 2" xfId="31681" xr:uid="{65449D16-4CB7-4958-93FB-EF6072D89AA9}"/>
    <cellStyle name="40% - Accent6 6 8 2 2" xfId="31682" xr:uid="{64252451-C5A9-4509-BAAD-11B106DEB0D8}"/>
    <cellStyle name="40% - Accent6 6 8 3" xfId="31683" xr:uid="{2D401651-0967-46FF-8377-7899DB56DD73}"/>
    <cellStyle name="40% - Accent6 6 9" xfId="31684" xr:uid="{8767ACC5-E61D-46C3-BA3B-8F97AA836754}"/>
    <cellStyle name="40% - Accent6 6 9 2" xfId="31685" xr:uid="{9FCDFAE5-AD81-4EFE-B067-7B513BF70973}"/>
    <cellStyle name="40% - Accent6 7" xfId="31686" xr:uid="{77920984-45CE-44F3-8C43-15837ACC703F}"/>
    <cellStyle name="40% - Accent6 7 10" xfId="31687" xr:uid="{4F31C137-EB1D-42B2-8BE0-DDF062B4360D}"/>
    <cellStyle name="40% - Accent6 7 10 2" xfId="31688" xr:uid="{C9DA2796-9A3A-446C-80E8-4E55598FB5D3}"/>
    <cellStyle name="40% - Accent6 7 11" xfId="31689" xr:uid="{BF1DB38E-7385-463E-897E-E1A6B6E2D26E}"/>
    <cellStyle name="40% - Accent6 7 12" xfId="31690" xr:uid="{BB078B7C-632E-4CDB-AAA0-E29224EA7DE7}"/>
    <cellStyle name="40% - Accent6 7 2" xfId="31691" xr:uid="{52E0BABE-CD52-422D-A33F-998F688A7AAE}"/>
    <cellStyle name="40% - Accent6 7 2 10" xfId="31692" xr:uid="{478C08A8-A483-4578-B71C-602E16A0214A}"/>
    <cellStyle name="40% - Accent6 7 2 2" xfId="31693" xr:uid="{0D482E69-28F8-4D1C-8817-0E02B449BE07}"/>
    <cellStyle name="40% - Accent6 7 2 2 2" xfId="31694" xr:uid="{C46928FA-7695-40B0-B648-14FA697095DA}"/>
    <cellStyle name="40% - Accent6 7 2 2 2 2" xfId="31695" xr:uid="{BE81C175-1A85-4AEE-828F-B058C2C01C77}"/>
    <cellStyle name="40% - Accent6 7 2 2 2 2 2" xfId="31696" xr:uid="{A1EF7995-9343-4B57-B8FC-1F9BF0DBCF10}"/>
    <cellStyle name="40% - Accent6 7 2 2 2 2 2 2" xfId="31697" xr:uid="{1ABBE888-0102-45F9-A835-D5001FE36DCC}"/>
    <cellStyle name="40% - Accent6 7 2 2 2 2 3" xfId="31698" xr:uid="{51669027-4325-46CB-ABE6-A863BB715607}"/>
    <cellStyle name="40% - Accent6 7 2 2 2 3" xfId="31699" xr:uid="{CA2900AD-8BBB-47B8-ABC3-F554FDF8DFFE}"/>
    <cellStyle name="40% - Accent6 7 2 2 2 3 2" xfId="31700" xr:uid="{5AD8DBD0-DAEB-4997-BBDB-DFF383279D14}"/>
    <cellStyle name="40% - Accent6 7 2 2 2 4" xfId="31701" xr:uid="{0E57BAE2-5F42-4D2C-B4D7-040287027DB2}"/>
    <cellStyle name="40% - Accent6 7 2 2 2 5" xfId="31702" xr:uid="{8E549C85-9825-4643-82EE-2B76ECAC5528}"/>
    <cellStyle name="40% - Accent6 7 2 2 3" xfId="31703" xr:uid="{F138ABF0-B6B9-46AD-B726-035CB8448227}"/>
    <cellStyle name="40% - Accent6 7 2 2 3 2" xfId="31704" xr:uid="{AD35EC0D-DB05-499F-A37E-D8C3F29A1452}"/>
    <cellStyle name="40% - Accent6 7 2 2 3 2 2" xfId="31705" xr:uid="{81AA90D5-554B-4DA9-BD45-DF9C818E4013}"/>
    <cellStyle name="40% - Accent6 7 2 2 3 3" xfId="31706" xr:uid="{CD2F1382-6B6A-4A3F-8359-586DE10082B4}"/>
    <cellStyle name="40% - Accent6 7 2 2 4" xfId="31707" xr:uid="{C0DF70BD-CFA1-433D-AAAA-8471943D1553}"/>
    <cellStyle name="40% - Accent6 7 2 2 4 2" xfId="31708" xr:uid="{EDF89F0D-3F88-45BF-99F6-F38CE75DE6D7}"/>
    <cellStyle name="40% - Accent6 7 2 2 5" xfId="31709" xr:uid="{8145A4C8-5024-49C0-9CB3-060971FBC554}"/>
    <cellStyle name="40% - Accent6 7 2 2 6" xfId="31710" xr:uid="{78907DA6-5494-4D74-AAE7-1A08C8DE3CEB}"/>
    <cellStyle name="40% - Accent6 7 2 3" xfId="31711" xr:uid="{3FBEA7D0-D691-4D42-8715-A192D978646D}"/>
    <cellStyle name="40% - Accent6 7 2 3 2" xfId="31712" xr:uid="{6FE5AE5C-63A7-4C12-B2D2-8982A0BEFE28}"/>
    <cellStyle name="40% - Accent6 7 2 3 2 2" xfId="31713" xr:uid="{55F7D748-077E-47CF-B495-920EF02BD25E}"/>
    <cellStyle name="40% - Accent6 7 2 3 2 2 2" xfId="31714" xr:uid="{C2FB6124-8CD2-4259-8DAA-BEE800F560D7}"/>
    <cellStyle name="40% - Accent6 7 2 3 2 2 2 2" xfId="31715" xr:uid="{CB8F62D0-20C7-40A1-9A76-11CDC639E89C}"/>
    <cellStyle name="40% - Accent6 7 2 3 2 2 3" xfId="31716" xr:uid="{8B2C0A79-64BB-47E9-83A6-06F6690F5382}"/>
    <cellStyle name="40% - Accent6 7 2 3 2 3" xfId="31717" xr:uid="{16F29D02-A648-402F-A0A3-83D43E8E6105}"/>
    <cellStyle name="40% - Accent6 7 2 3 2 3 2" xfId="31718" xr:uid="{9DF9997F-B9E3-4451-8E64-7B76F60E3466}"/>
    <cellStyle name="40% - Accent6 7 2 3 2 4" xfId="31719" xr:uid="{8D545B0D-9F55-4F94-B088-80FD8133B480}"/>
    <cellStyle name="40% - Accent6 7 2 3 2 5" xfId="31720" xr:uid="{EE972F76-9055-4FDD-9349-734EAE41431C}"/>
    <cellStyle name="40% - Accent6 7 2 3 3" xfId="31721" xr:uid="{B8246174-42FF-41FC-B85C-E3670C9AE355}"/>
    <cellStyle name="40% - Accent6 7 2 3 3 2" xfId="31722" xr:uid="{0C23ED71-035D-428C-B1A1-2551072F8CFC}"/>
    <cellStyle name="40% - Accent6 7 2 3 3 2 2" xfId="31723" xr:uid="{BCD5AC13-F398-4877-BAFF-6C09C703DA6A}"/>
    <cellStyle name="40% - Accent6 7 2 3 3 3" xfId="31724" xr:uid="{FAC94EF6-B466-4177-8235-2F7945FFE57E}"/>
    <cellStyle name="40% - Accent6 7 2 3 4" xfId="31725" xr:uid="{3D625F9A-8690-4141-BCE0-2EB69CFF0A6D}"/>
    <cellStyle name="40% - Accent6 7 2 3 4 2" xfId="31726" xr:uid="{1ACA088E-42DB-44A3-827B-A9459D1B9E72}"/>
    <cellStyle name="40% - Accent6 7 2 3 5" xfId="31727" xr:uid="{4DCC7D0B-73D2-4E07-BA7D-990AD681E07D}"/>
    <cellStyle name="40% - Accent6 7 2 3 6" xfId="31728" xr:uid="{F5A0284F-9438-427C-B98A-7B83AFEC1167}"/>
    <cellStyle name="40% - Accent6 7 2 4" xfId="31729" xr:uid="{F4C5D88C-C7FB-4B84-8D52-FCEA4316A2BC}"/>
    <cellStyle name="40% - Accent6 7 2 4 2" xfId="31730" xr:uid="{79761881-428F-4BC0-9AF6-E44F1066E8C8}"/>
    <cellStyle name="40% - Accent6 7 2 4 2 2" xfId="31731" xr:uid="{D3DBECCF-848A-4276-8CE7-C26B3A589057}"/>
    <cellStyle name="40% - Accent6 7 2 4 2 2 2" xfId="31732" xr:uid="{A1D5874A-7FD8-48AB-B83F-04F63F12F0F0}"/>
    <cellStyle name="40% - Accent6 7 2 4 2 2 2 2" xfId="31733" xr:uid="{B7EA412B-8376-4542-AA29-6DCC5E92C578}"/>
    <cellStyle name="40% - Accent6 7 2 4 2 2 3" xfId="31734" xr:uid="{443ABF1C-2C95-4EE6-B390-9EB37D4CE96C}"/>
    <cellStyle name="40% - Accent6 7 2 4 2 3" xfId="31735" xr:uid="{81F01BFF-D96B-4B17-AE51-304CC011AE2C}"/>
    <cellStyle name="40% - Accent6 7 2 4 2 3 2" xfId="31736" xr:uid="{380B3B4D-472C-4C7C-A2AE-69015E744488}"/>
    <cellStyle name="40% - Accent6 7 2 4 2 4" xfId="31737" xr:uid="{9339FEFB-B01F-4765-B8CE-E5D58CD49335}"/>
    <cellStyle name="40% - Accent6 7 2 4 3" xfId="31738" xr:uid="{E81EFBB4-8876-49EF-AD3F-27D578813A35}"/>
    <cellStyle name="40% - Accent6 7 2 4 3 2" xfId="31739" xr:uid="{83B6F528-53E8-4872-9C87-8786C7AC8A7E}"/>
    <cellStyle name="40% - Accent6 7 2 4 3 2 2" xfId="31740" xr:uid="{782E9321-C633-4A5B-A7BC-BAAD5922B359}"/>
    <cellStyle name="40% - Accent6 7 2 4 3 3" xfId="31741" xr:uid="{D3C26E15-730E-4F55-9E58-2F1AF612053F}"/>
    <cellStyle name="40% - Accent6 7 2 4 4" xfId="31742" xr:uid="{46482CAF-B24A-4B18-AC41-51846034432C}"/>
    <cellStyle name="40% - Accent6 7 2 4 4 2" xfId="31743" xr:uid="{8E9E7744-E803-4C9A-9B8E-B18DD08A82FA}"/>
    <cellStyle name="40% - Accent6 7 2 4 5" xfId="31744" xr:uid="{D63AA1C0-5F97-4BC9-BAA1-3BE9EE6DF529}"/>
    <cellStyle name="40% - Accent6 7 2 4 6" xfId="31745" xr:uid="{9A88B58B-AA7A-45BE-9E7C-53DE04485F08}"/>
    <cellStyle name="40% - Accent6 7 2 5" xfId="31746" xr:uid="{89DD86B5-DD75-4FFB-8E7E-96B690A19C21}"/>
    <cellStyle name="40% - Accent6 7 2 5 2" xfId="31747" xr:uid="{05270E9F-05BC-4500-91EF-97A615850C96}"/>
    <cellStyle name="40% - Accent6 7 2 5 2 2" xfId="31748" xr:uid="{CD691FA3-5F0A-47E0-B603-D35CAFA7A809}"/>
    <cellStyle name="40% - Accent6 7 2 5 2 2 2" xfId="31749" xr:uid="{D3B720FF-C390-4EB5-879B-6B06182CDEFE}"/>
    <cellStyle name="40% - Accent6 7 2 5 2 2 2 2" xfId="31750" xr:uid="{D20CD27A-BD4C-4144-A22B-FC3F1155A2DD}"/>
    <cellStyle name="40% - Accent6 7 2 5 2 2 3" xfId="31751" xr:uid="{A950175C-014D-40A5-A602-CA5959E92189}"/>
    <cellStyle name="40% - Accent6 7 2 5 2 3" xfId="31752" xr:uid="{B4E2719E-1080-4559-AB6F-B962D8196A12}"/>
    <cellStyle name="40% - Accent6 7 2 5 2 3 2" xfId="31753" xr:uid="{1AB42640-5C5F-4D74-8713-621AFF0B8027}"/>
    <cellStyle name="40% - Accent6 7 2 5 2 4" xfId="31754" xr:uid="{A9C60E8B-DAFD-4B1F-8CAD-9151355DB102}"/>
    <cellStyle name="40% - Accent6 7 2 5 3" xfId="31755" xr:uid="{4CB1F1C0-3C84-40CA-BF53-8CBFAB31B14F}"/>
    <cellStyle name="40% - Accent6 7 2 5 3 2" xfId="31756" xr:uid="{B0032E21-992D-4C98-886B-E511307C538D}"/>
    <cellStyle name="40% - Accent6 7 2 5 3 2 2" xfId="31757" xr:uid="{E22D85F1-24E2-4DA8-9F4F-9A74F4CC879D}"/>
    <cellStyle name="40% - Accent6 7 2 5 3 3" xfId="31758" xr:uid="{26A5645B-A098-42F2-A109-2B437DDD8EBC}"/>
    <cellStyle name="40% - Accent6 7 2 5 4" xfId="31759" xr:uid="{F907EEB5-142B-4984-A9AF-C18A8DF576E8}"/>
    <cellStyle name="40% - Accent6 7 2 5 4 2" xfId="31760" xr:uid="{8911CC4B-B6FD-4AB4-A1D0-9F756604064C}"/>
    <cellStyle name="40% - Accent6 7 2 5 5" xfId="31761" xr:uid="{8B3E6CC9-28C1-4866-9D35-839DB9644410}"/>
    <cellStyle name="40% - Accent6 7 2 6" xfId="31762" xr:uid="{DE5C8EB7-1751-43C4-8E63-C4AC8DFD292B}"/>
    <cellStyle name="40% - Accent6 7 2 6 2" xfId="31763" xr:uid="{DA311DB2-A6BA-44CA-BDFD-F1BDD9EAC6D2}"/>
    <cellStyle name="40% - Accent6 7 2 6 2 2" xfId="31764" xr:uid="{C2BA14A2-5896-4B7A-83C5-CEE0FFC90380}"/>
    <cellStyle name="40% - Accent6 7 2 6 2 2 2" xfId="31765" xr:uid="{FF11CE8F-355B-4C90-9B44-BAD044B9F665}"/>
    <cellStyle name="40% - Accent6 7 2 6 2 3" xfId="31766" xr:uid="{5241FA00-341C-42D5-B0CE-D63DC2C6C1E0}"/>
    <cellStyle name="40% - Accent6 7 2 6 3" xfId="31767" xr:uid="{97F67B3E-D1FA-4322-8B52-5FD7EBE44643}"/>
    <cellStyle name="40% - Accent6 7 2 6 3 2" xfId="31768" xr:uid="{78FBF0EC-370C-4F0C-84C8-28CAFB5EADDE}"/>
    <cellStyle name="40% - Accent6 7 2 6 4" xfId="31769" xr:uid="{475A8ACB-342F-438D-86AD-F5E0BBA8E992}"/>
    <cellStyle name="40% - Accent6 7 2 7" xfId="31770" xr:uid="{DFF2D594-1D40-4E2D-B15D-E24511C01D08}"/>
    <cellStyle name="40% - Accent6 7 2 7 2" xfId="31771" xr:uid="{70BFCF76-E18B-4BB8-9FE3-6F199F49D1CA}"/>
    <cellStyle name="40% - Accent6 7 2 7 2 2" xfId="31772" xr:uid="{327D2F27-EF05-4652-B2E3-5D3BD995CB55}"/>
    <cellStyle name="40% - Accent6 7 2 7 3" xfId="31773" xr:uid="{231EBFDD-91F5-4928-BD9E-C2619769FC9F}"/>
    <cellStyle name="40% - Accent6 7 2 8" xfId="31774" xr:uid="{8C582A1A-B36F-4979-83C4-2D62BCF47E2A}"/>
    <cellStyle name="40% - Accent6 7 2 8 2" xfId="31775" xr:uid="{42B99FE9-94A1-4453-99D1-278D4DBE2E45}"/>
    <cellStyle name="40% - Accent6 7 2 9" xfId="31776" xr:uid="{27D2F5A5-58F3-406B-AD8C-E1C6CFFFBBA4}"/>
    <cellStyle name="40% - Accent6 7 3" xfId="31777" xr:uid="{B8C880DA-3819-484C-BC3A-56713A95D346}"/>
    <cellStyle name="40% - Accent6 7 3 2" xfId="31778" xr:uid="{439D204B-2D22-4C0B-B843-B8E42A133146}"/>
    <cellStyle name="40% - Accent6 7 3 2 2" xfId="31779" xr:uid="{3F3A5267-D947-45E7-AD92-DE09EB3210D9}"/>
    <cellStyle name="40% - Accent6 7 3 2 2 2" xfId="31780" xr:uid="{536CCC32-307C-434A-9721-C9846E4AF5C3}"/>
    <cellStyle name="40% - Accent6 7 3 2 2 2 2" xfId="31781" xr:uid="{71CD5707-75C0-4F70-B3E8-1F8D80BD9EFB}"/>
    <cellStyle name="40% - Accent6 7 3 2 2 3" xfId="31782" xr:uid="{3AE486B2-603A-4E20-BCFD-FAD053BC0CDF}"/>
    <cellStyle name="40% - Accent6 7 3 2 3" xfId="31783" xr:uid="{31FD8866-B389-4DC2-9E90-4B800236C858}"/>
    <cellStyle name="40% - Accent6 7 3 2 3 2" xfId="31784" xr:uid="{D654FCB3-D7F2-464E-BA5A-722C73A4837D}"/>
    <cellStyle name="40% - Accent6 7 3 2 4" xfId="31785" xr:uid="{3FF91DA9-C43B-4763-AE32-C2CEA32802CB}"/>
    <cellStyle name="40% - Accent6 7 3 2 5" xfId="31786" xr:uid="{7D28E388-72C2-4E55-A650-E9FF664771C4}"/>
    <cellStyle name="40% - Accent6 7 3 3" xfId="31787" xr:uid="{C454CBF8-6D97-4B9D-B15E-24AB5399B3EC}"/>
    <cellStyle name="40% - Accent6 7 3 3 2" xfId="31788" xr:uid="{10A2E5D2-696B-4619-9189-36AA4B369E2D}"/>
    <cellStyle name="40% - Accent6 7 3 3 2 2" xfId="31789" xr:uid="{22945526-BC4C-4AE6-97A8-8B34D62545BC}"/>
    <cellStyle name="40% - Accent6 7 3 3 3" xfId="31790" xr:uid="{D3C4AF3A-1770-4A61-B95B-D9C140A35483}"/>
    <cellStyle name="40% - Accent6 7 3 4" xfId="31791" xr:uid="{07C08CAF-8FC8-4839-A698-1578B4D8727C}"/>
    <cellStyle name="40% - Accent6 7 3 4 2" xfId="31792" xr:uid="{6DC1C450-92BF-4B53-BA55-52B4FF0A1DA2}"/>
    <cellStyle name="40% - Accent6 7 3 5" xfId="31793" xr:uid="{8D0DA9C6-C670-4340-BD97-EC1D4E531001}"/>
    <cellStyle name="40% - Accent6 7 3 6" xfId="31794" xr:uid="{63DE14C1-ADBB-4701-B4E6-1208A9620829}"/>
    <cellStyle name="40% - Accent6 7 4" xfId="31795" xr:uid="{E343A06E-D08E-4486-82A4-6A34F37B0EF7}"/>
    <cellStyle name="40% - Accent6 7 4 2" xfId="31796" xr:uid="{CF004A06-09B2-49D2-91F1-3A5D7F20C0A8}"/>
    <cellStyle name="40% - Accent6 7 4 2 2" xfId="31797" xr:uid="{A7300FCD-2DCB-41FC-B290-EE8F481ABA69}"/>
    <cellStyle name="40% - Accent6 7 4 2 2 2" xfId="31798" xr:uid="{9263333D-CF8A-4F22-AD36-16C12FBD434E}"/>
    <cellStyle name="40% - Accent6 7 4 2 2 2 2" xfId="31799" xr:uid="{6660DBF7-1F6C-43F0-AD2F-C540F56FA43A}"/>
    <cellStyle name="40% - Accent6 7 4 2 2 3" xfId="31800" xr:uid="{856E6927-AF98-44D1-BE2E-2817E64B9DB7}"/>
    <cellStyle name="40% - Accent6 7 4 2 3" xfId="31801" xr:uid="{4847931B-86C7-4049-AEAD-E35CE128D483}"/>
    <cellStyle name="40% - Accent6 7 4 2 3 2" xfId="31802" xr:uid="{2E924E1F-79F2-4FE5-8DA1-7663A42B7E41}"/>
    <cellStyle name="40% - Accent6 7 4 2 4" xfId="31803" xr:uid="{9BE5E017-A39C-4811-830E-9E5B3D4E4E82}"/>
    <cellStyle name="40% - Accent6 7 4 2 5" xfId="31804" xr:uid="{096FA077-CC15-4FEC-9FBD-CE43165B91C1}"/>
    <cellStyle name="40% - Accent6 7 4 3" xfId="31805" xr:uid="{F9C44C39-5081-4687-823F-A406E0FBA912}"/>
    <cellStyle name="40% - Accent6 7 4 3 2" xfId="31806" xr:uid="{3A9B02BC-A9EF-446D-8D63-DFB1C2604E42}"/>
    <cellStyle name="40% - Accent6 7 4 3 2 2" xfId="31807" xr:uid="{71839AFD-6DD4-4B5E-BDC0-F8A6A2502D77}"/>
    <cellStyle name="40% - Accent6 7 4 3 3" xfId="31808" xr:uid="{9AEEED1D-D7F3-42BB-81D2-8EFBA4DCBF3E}"/>
    <cellStyle name="40% - Accent6 7 4 4" xfId="31809" xr:uid="{2E1D8A80-51AA-483F-BB5E-579B8A355D68}"/>
    <cellStyle name="40% - Accent6 7 4 4 2" xfId="31810" xr:uid="{8DAFBF5B-9AF3-4991-9858-B67A8B3CE411}"/>
    <cellStyle name="40% - Accent6 7 4 5" xfId="31811" xr:uid="{7A2A0721-A833-4ED3-9D17-76CF4CD1536A}"/>
    <cellStyle name="40% - Accent6 7 4 6" xfId="31812" xr:uid="{B686E108-F7B8-4E54-9319-22A3E93C4D62}"/>
    <cellStyle name="40% - Accent6 7 5" xfId="31813" xr:uid="{A79F6DFF-D5DA-4552-8284-6B42DAA26EC7}"/>
    <cellStyle name="40% - Accent6 7 5 2" xfId="31814" xr:uid="{2A1F0707-835E-421B-9A7A-48819B398640}"/>
    <cellStyle name="40% - Accent6 7 5 2 2" xfId="31815" xr:uid="{C0D2D93F-3318-4DE9-9493-64C90C731970}"/>
    <cellStyle name="40% - Accent6 7 5 2 2 2" xfId="31816" xr:uid="{E758C1F3-06AA-4767-B904-FDA79ABE3EEF}"/>
    <cellStyle name="40% - Accent6 7 5 2 2 2 2" xfId="31817" xr:uid="{33EBA793-0A2B-4EAB-82FE-F3A2365E9BFF}"/>
    <cellStyle name="40% - Accent6 7 5 2 2 3" xfId="31818" xr:uid="{2FA1406E-AD82-4BF8-8547-F6143C596E3E}"/>
    <cellStyle name="40% - Accent6 7 5 2 3" xfId="31819" xr:uid="{07232337-2289-4407-B5C5-6E46131D5DF2}"/>
    <cellStyle name="40% - Accent6 7 5 2 3 2" xfId="31820" xr:uid="{B74DB750-A408-43E9-87AE-7497B6CA79E8}"/>
    <cellStyle name="40% - Accent6 7 5 2 4" xfId="31821" xr:uid="{10DC3887-EDDC-4E6E-9FB1-7DC2523A5C70}"/>
    <cellStyle name="40% - Accent6 7 5 3" xfId="31822" xr:uid="{823B3F34-ACD9-491A-BA47-7B45A3113774}"/>
    <cellStyle name="40% - Accent6 7 5 3 2" xfId="31823" xr:uid="{4947CE5E-E984-485F-9C9E-2032131DE819}"/>
    <cellStyle name="40% - Accent6 7 5 3 2 2" xfId="31824" xr:uid="{9DBFFC27-954D-45E6-A37C-BCF2C14CAF1A}"/>
    <cellStyle name="40% - Accent6 7 5 3 3" xfId="31825" xr:uid="{D2D09ECA-FD6C-4FB7-A8E8-4AC03DD82C07}"/>
    <cellStyle name="40% - Accent6 7 5 4" xfId="31826" xr:uid="{78A10FB2-CF33-4332-9528-2AF12E55A1FE}"/>
    <cellStyle name="40% - Accent6 7 5 4 2" xfId="31827" xr:uid="{489A5A3B-AB63-48D1-B07D-08B365D08ABF}"/>
    <cellStyle name="40% - Accent6 7 5 5" xfId="31828" xr:uid="{0683CC40-812E-4B40-B81A-987FF496D9BA}"/>
    <cellStyle name="40% - Accent6 7 5 6" xfId="31829" xr:uid="{902789FC-CFF2-455B-8ABC-9D44937C640D}"/>
    <cellStyle name="40% - Accent6 7 6" xfId="31830" xr:uid="{4330045F-DB2A-46CC-9077-72190153EB01}"/>
    <cellStyle name="40% - Accent6 7 6 2" xfId="31831" xr:uid="{CC8EFF0C-C203-4402-8B17-1B9AE4C2AE5B}"/>
    <cellStyle name="40% - Accent6 7 6 2 2" xfId="31832" xr:uid="{93C5D0F7-E421-4FB2-A4ED-FD775114F9A2}"/>
    <cellStyle name="40% - Accent6 7 6 2 2 2" xfId="31833" xr:uid="{A588CF9D-2FFC-48D8-9F26-DE907B322394}"/>
    <cellStyle name="40% - Accent6 7 6 2 2 2 2" xfId="31834" xr:uid="{8A9D4411-794B-4535-94F1-81BC286A5A36}"/>
    <cellStyle name="40% - Accent6 7 6 2 2 3" xfId="31835" xr:uid="{43F75B05-A483-49EB-93AA-BE322296311A}"/>
    <cellStyle name="40% - Accent6 7 6 2 3" xfId="31836" xr:uid="{66743E6B-DDE1-4E08-9CA3-3C177303F0B9}"/>
    <cellStyle name="40% - Accent6 7 6 2 3 2" xfId="31837" xr:uid="{42A773A8-6ACC-47F9-9CEB-2E8875CBE48B}"/>
    <cellStyle name="40% - Accent6 7 6 2 4" xfId="31838" xr:uid="{B814C63F-03F8-49A6-841E-827A7831E5AB}"/>
    <cellStyle name="40% - Accent6 7 6 3" xfId="31839" xr:uid="{F0AD2B96-612F-4A30-BC7D-25FDE5DA78D6}"/>
    <cellStyle name="40% - Accent6 7 6 3 2" xfId="31840" xr:uid="{AEB0E828-FD9F-4A9A-BCD9-41EA3E06262C}"/>
    <cellStyle name="40% - Accent6 7 6 3 2 2" xfId="31841" xr:uid="{1E7D8108-986D-40B6-80ED-C6FBCAAC31A1}"/>
    <cellStyle name="40% - Accent6 7 6 3 3" xfId="31842" xr:uid="{946B70FF-E600-4EB9-B16B-7C15A97F7408}"/>
    <cellStyle name="40% - Accent6 7 6 4" xfId="31843" xr:uid="{54769EE2-7E8A-47AB-9C90-754C8896AFC7}"/>
    <cellStyle name="40% - Accent6 7 6 4 2" xfId="31844" xr:uid="{D18D49BC-9FCA-4A99-B1D3-ABFAC28E323B}"/>
    <cellStyle name="40% - Accent6 7 6 5" xfId="31845" xr:uid="{D6BEC31F-2EEE-4630-8458-992D0E35086E}"/>
    <cellStyle name="40% - Accent6 7 7" xfId="31846" xr:uid="{43CA3498-995D-491B-B4C8-31E16F905916}"/>
    <cellStyle name="40% - Accent6 7 7 2" xfId="31847" xr:uid="{9B26C434-CC1C-4EDE-BECA-C438E0AFBFBD}"/>
    <cellStyle name="40% - Accent6 7 7 2 2" xfId="31848" xr:uid="{F75E45E3-0ED5-47EC-8D8B-3E170E9AC6A1}"/>
    <cellStyle name="40% - Accent6 7 7 2 2 2" xfId="31849" xr:uid="{DF3A3A16-161C-4422-AD28-AB8104776D35}"/>
    <cellStyle name="40% - Accent6 7 7 2 3" xfId="31850" xr:uid="{50273321-7465-49C5-B9AF-DBE05B323415}"/>
    <cellStyle name="40% - Accent6 7 7 3" xfId="31851" xr:uid="{D635E7D1-FD03-4DDD-BB8F-486BCC72C537}"/>
    <cellStyle name="40% - Accent6 7 7 3 2" xfId="31852" xr:uid="{8A76E313-16B3-4743-965B-5E25ADFA3AF7}"/>
    <cellStyle name="40% - Accent6 7 7 4" xfId="31853" xr:uid="{1D572665-CD3A-4AF4-A2BE-107EB05E10D1}"/>
    <cellStyle name="40% - Accent6 7 8" xfId="31854" xr:uid="{49DF68A3-A50D-420F-8571-B38F3FA3C12A}"/>
    <cellStyle name="40% - Accent6 7 8 2" xfId="31855" xr:uid="{AD6051D1-8156-4557-9221-EB309C96332F}"/>
    <cellStyle name="40% - Accent6 7 8 2 2" xfId="31856" xr:uid="{DEFCCF75-AFCD-4862-99F1-C6D2D9DBCD37}"/>
    <cellStyle name="40% - Accent6 7 8 3" xfId="31857" xr:uid="{B4A9C05A-B7D1-477F-8570-E15FF52A6896}"/>
    <cellStyle name="40% - Accent6 7 9" xfId="31858" xr:uid="{2CB32504-FEDB-4E7F-9918-BB9117E30FB7}"/>
    <cellStyle name="40% - Accent6 7 9 2" xfId="31859" xr:uid="{2AB23348-CC1B-4920-B4C5-D9E1EBADA3C1}"/>
    <cellStyle name="40% - Accent6 8" xfId="31860" xr:uid="{080DB6CF-1BE0-455D-A293-39F2CF5C5E0F}"/>
    <cellStyle name="40% - Accent6 8 10" xfId="31861" xr:uid="{9F947C9B-BD5E-47DE-9555-9F5247F3251A}"/>
    <cellStyle name="40% - Accent6 8 11" xfId="31862" xr:uid="{17D23014-B540-44D0-8503-360099B08F47}"/>
    <cellStyle name="40% - Accent6 8 2" xfId="31863" xr:uid="{E3B0BC90-E988-45B9-AF36-E65C9CC898D4}"/>
    <cellStyle name="40% - Accent6 8 2 10" xfId="31864" xr:uid="{68F71050-E536-4625-A973-6A444B41459A}"/>
    <cellStyle name="40% - Accent6 8 2 2" xfId="31865" xr:uid="{9FAB3554-CFCA-49B2-B0CA-AEA8B16F8753}"/>
    <cellStyle name="40% - Accent6 8 2 2 2" xfId="31866" xr:uid="{0A194894-6E1B-4AC1-967C-7629080DEB84}"/>
    <cellStyle name="40% - Accent6 8 2 2 2 2" xfId="31867" xr:uid="{70A190C8-7DA7-43F9-845E-83F935FDA539}"/>
    <cellStyle name="40% - Accent6 8 2 2 2 2 2" xfId="31868" xr:uid="{D32B6475-5178-429B-9403-65960CAC005E}"/>
    <cellStyle name="40% - Accent6 8 2 2 2 2 2 2" xfId="31869" xr:uid="{5033FE17-BF0D-4BB0-9F69-0FB2652E8F2A}"/>
    <cellStyle name="40% - Accent6 8 2 2 2 2 3" xfId="31870" xr:uid="{B8B94F15-93A0-4B8D-95FF-72D02EA3A834}"/>
    <cellStyle name="40% - Accent6 8 2 2 2 3" xfId="31871" xr:uid="{69B5288F-97E1-47E5-B7D6-2C2C3A8F21AC}"/>
    <cellStyle name="40% - Accent6 8 2 2 2 3 2" xfId="31872" xr:uid="{BBD70CF6-EFD8-4B3B-93D6-F9AF2AF950B3}"/>
    <cellStyle name="40% - Accent6 8 2 2 2 4" xfId="31873" xr:uid="{33E7D09C-DB3E-44CF-8D14-7EBEF8A8DEA2}"/>
    <cellStyle name="40% - Accent6 8 2 2 2 5" xfId="31874" xr:uid="{67B84B12-880E-445B-AB65-40A1EEF6D1C0}"/>
    <cellStyle name="40% - Accent6 8 2 2 3" xfId="31875" xr:uid="{1131DE45-C13A-43D9-8295-FD9EC325FA26}"/>
    <cellStyle name="40% - Accent6 8 2 2 3 2" xfId="31876" xr:uid="{9179B3C4-B351-47D2-9D0E-6196EA9774EA}"/>
    <cellStyle name="40% - Accent6 8 2 2 3 2 2" xfId="31877" xr:uid="{1458B8F3-25DA-4244-9C54-F55EA7E31305}"/>
    <cellStyle name="40% - Accent6 8 2 2 3 3" xfId="31878" xr:uid="{83935170-137F-4835-94D5-35E4DCF9B25D}"/>
    <cellStyle name="40% - Accent6 8 2 2 4" xfId="31879" xr:uid="{4B091F11-444A-4A8D-849A-22DE8F2CAC54}"/>
    <cellStyle name="40% - Accent6 8 2 2 4 2" xfId="31880" xr:uid="{6A55270A-AD55-4A8A-9017-F4A971CAB98A}"/>
    <cellStyle name="40% - Accent6 8 2 2 5" xfId="31881" xr:uid="{4E428F73-A799-4BA0-BA29-B9F9649A2332}"/>
    <cellStyle name="40% - Accent6 8 2 2 6" xfId="31882" xr:uid="{BD23E3FD-9D24-45E0-B2D5-038B99BC3079}"/>
    <cellStyle name="40% - Accent6 8 2 3" xfId="31883" xr:uid="{D42B5B8B-A53B-46DB-B6B9-E7BA59C602D9}"/>
    <cellStyle name="40% - Accent6 8 2 3 2" xfId="31884" xr:uid="{42597E19-85CB-4A66-B822-5348A6596F7F}"/>
    <cellStyle name="40% - Accent6 8 2 3 2 2" xfId="31885" xr:uid="{7F736037-86E5-4257-BB48-D91BBB63F7D0}"/>
    <cellStyle name="40% - Accent6 8 2 3 2 2 2" xfId="31886" xr:uid="{F92436B2-D6DF-4624-BCE4-82F1EC84298B}"/>
    <cellStyle name="40% - Accent6 8 2 3 2 2 2 2" xfId="31887" xr:uid="{AC4FA411-8D40-4599-BD44-1E491A0A8D2D}"/>
    <cellStyle name="40% - Accent6 8 2 3 2 2 3" xfId="31888" xr:uid="{01844AE8-F080-4F71-AC97-E16A293C3300}"/>
    <cellStyle name="40% - Accent6 8 2 3 2 3" xfId="31889" xr:uid="{969E6676-65FB-449E-8761-D23F520E2A6A}"/>
    <cellStyle name="40% - Accent6 8 2 3 2 3 2" xfId="31890" xr:uid="{4E4FA2EF-201F-46B6-B50C-B7A465E39DA1}"/>
    <cellStyle name="40% - Accent6 8 2 3 2 4" xfId="31891" xr:uid="{564F8563-3C79-4A81-9F33-335BB7176BDF}"/>
    <cellStyle name="40% - Accent6 8 2 3 2 5" xfId="31892" xr:uid="{92437EA8-D975-43CF-8EB7-92BE83900BC1}"/>
    <cellStyle name="40% - Accent6 8 2 3 3" xfId="31893" xr:uid="{D9EE2C52-6A72-4BB2-B570-C85ACE58B17D}"/>
    <cellStyle name="40% - Accent6 8 2 3 3 2" xfId="31894" xr:uid="{4AE9AA1C-EDD7-4503-9FBC-14E1ED5255EF}"/>
    <cellStyle name="40% - Accent6 8 2 3 3 2 2" xfId="31895" xr:uid="{4FE39A5A-B122-4783-9A86-20A06A4F3FCF}"/>
    <cellStyle name="40% - Accent6 8 2 3 3 3" xfId="31896" xr:uid="{46A3405E-839F-43AD-8C9F-93E4E47DE009}"/>
    <cellStyle name="40% - Accent6 8 2 3 4" xfId="31897" xr:uid="{E2BE3BBD-7D0B-44AB-8702-D2CDF268D87E}"/>
    <cellStyle name="40% - Accent6 8 2 3 4 2" xfId="31898" xr:uid="{112FF233-9AFD-456F-95D3-0EE15F8D2C46}"/>
    <cellStyle name="40% - Accent6 8 2 3 5" xfId="31899" xr:uid="{2B162BE1-B335-416A-91F9-2DBFAED8E22B}"/>
    <cellStyle name="40% - Accent6 8 2 3 6" xfId="31900" xr:uid="{6300E8D9-5445-49EA-BA73-A0D3BB84874E}"/>
    <cellStyle name="40% - Accent6 8 2 4" xfId="31901" xr:uid="{64E17E13-FF40-4DBC-8CB5-7093D89624CB}"/>
    <cellStyle name="40% - Accent6 8 2 4 2" xfId="31902" xr:uid="{10CCD574-D270-4705-8089-65E69EC3FBC0}"/>
    <cellStyle name="40% - Accent6 8 2 4 2 2" xfId="31903" xr:uid="{DF3F5F29-BFD6-4DCA-93C8-E2D66CB4C3AF}"/>
    <cellStyle name="40% - Accent6 8 2 4 2 2 2" xfId="31904" xr:uid="{1588DE99-DA91-4992-8DAE-C313E4543F5A}"/>
    <cellStyle name="40% - Accent6 8 2 4 2 2 2 2" xfId="31905" xr:uid="{66A62CDC-C930-4058-BFD2-527883D1ABE9}"/>
    <cellStyle name="40% - Accent6 8 2 4 2 2 3" xfId="31906" xr:uid="{DA3C806C-5541-4108-B95B-64BEA926E83E}"/>
    <cellStyle name="40% - Accent6 8 2 4 2 3" xfId="31907" xr:uid="{C0FECC92-DC82-4BD1-9951-42AF5319EAD5}"/>
    <cellStyle name="40% - Accent6 8 2 4 2 3 2" xfId="31908" xr:uid="{D53795E6-2F93-45CD-9AAB-7CE72F9F086A}"/>
    <cellStyle name="40% - Accent6 8 2 4 2 4" xfId="31909" xr:uid="{558186D9-1D9A-4A01-BC9E-6B4A9584A314}"/>
    <cellStyle name="40% - Accent6 8 2 4 3" xfId="31910" xr:uid="{589A4603-FC62-4BD5-947C-791C26D9CC80}"/>
    <cellStyle name="40% - Accent6 8 2 4 3 2" xfId="31911" xr:uid="{CEBFEC54-1AF2-4A06-85F5-09C20D3C6D62}"/>
    <cellStyle name="40% - Accent6 8 2 4 3 2 2" xfId="31912" xr:uid="{AA03DCB7-D088-4AC2-B227-8D2B6BA4FB11}"/>
    <cellStyle name="40% - Accent6 8 2 4 3 3" xfId="31913" xr:uid="{7853F4FE-5F11-4329-A452-3E8CA51BD52A}"/>
    <cellStyle name="40% - Accent6 8 2 4 4" xfId="31914" xr:uid="{CC4A805A-4C6A-41CE-9B0D-2E45C472D147}"/>
    <cellStyle name="40% - Accent6 8 2 4 4 2" xfId="31915" xr:uid="{97E5DEE8-F7FE-46C6-9ADF-9A70DC639815}"/>
    <cellStyle name="40% - Accent6 8 2 4 5" xfId="31916" xr:uid="{D99E950B-0515-4739-A398-3DCA1846B1C7}"/>
    <cellStyle name="40% - Accent6 8 2 4 6" xfId="31917" xr:uid="{7D552E3C-BCA9-41F0-AC89-C1040A69FBE3}"/>
    <cellStyle name="40% - Accent6 8 2 5" xfId="31918" xr:uid="{543269FC-3391-4FD1-BF33-166CCA7FB2C8}"/>
    <cellStyle name="40% - Accent6 8 2 5 2" xfId="31919" xr:uid="{95101D93-2CEC-42F0-B3DF-B47D54375E01}"/>
    <cellStyle name="40% - Accent6 8 2 5 2 2" xfId="31920" xr:uid="{A2A88C30-7990-468D-9F62-C29327A12E21}"/>
    <cellStyle name="40% - Accent6 8 2 5 2 2 2" xfId="31921" xr:uid="{88B44D31-6456-4AE1-8E9D-2089289C9675}"/>
    <cellStyle name="40% - Accent6 8 2 5 2 2 2 2" xfId="31922" xr:uid="{814F445B-6C1D-41B9-B303-FB354232EBB6}"/>
    <cellStyle name="40% - Accent6 8 2 5 2 2 3" xfId="31923" xr:uid="{C553A4E5-E3A7-4C2D-99C2-EA2DFD422141}"/>
    <cellStyle name="40% - Accent6 8 2 5 2 3" xfId="31924" xr:uid="{1701D7BF-92F3-460C-A0DC-BE0D7F1F154F}"/>
    <cellStyle name="40% - Accent6 8 2 5 2 3 2" xfId="31925" xr:uid="{D51C6CEC-658F-4FFF-971D-A5BDA6774B18}"/>
    <cellStyle name="40% - Accent6 8 2 5 2 4" xfId="31926" xr:uid="{D28D627D-4492-4BF7-AB9B-4051D694F0B6}"/>
    <cellStyle name="40% - Accent6 8 2 5 3" xfId="31927" xr:uid="{5151A11E-EC98-4ACA-9B9E-7F709797CC59}"/>
    <cellStyle name="40% - Accent6 8 2 5 3 2" xfId="31928" xr:uid="{7C6346E4-1495-42B0-B220-9837D10BFC70}"/>
    <cellStyle name="40% - Accent6 8 2 5 3 2 2" xfId="31929" xr:uid="{FDC1562C-16D8-44E5-B671-F05909A8E47B}"/>
    <cellStyle name="40% - Accent6 8 2 5 3 3" xfId="31930" xr:uid="{1FC925CD-21A3-4437-9FAE-136EBE93C9CF}"/>
    <cellStyle name="40% - Accent6 8 2 5 4" xfId="31931" xr:uid="{1BAC3951-CEE4-4253-9480-944C26442F1E}"/>
    <cellStyle name="40% - Accent6 8 2 5 4 2" xfId="31932" xr:uid="{35B135BD-8D8F-4C3C-820C-5FD3905275E9}"/>
    <cellStyle name="40% - Accent6 8 2 5 5" xfId="31933" xr:uid="{3EE2A382-8FAB-429D-8534-2939FB36896A}"/>
    <cellStyle name="40% - Accent6 8 2 6" xfId="31934" xr:uid="{65D5A394-153C-4E45-9B1F-79C546AA1B32}"/>
    <cellStyle name="40% - Accent6 8 2 6 2" xfId="31935" xr:uid="{799CC1CC-D9FC-4AA9-A44D-F36C8319C2AF}"/>
    <cellStyle name="40% - Accent6 8 2 6 2 2" xfId="31936" xr:uid="{DF8C297C-1CDB-4C67-863F-9DABC788AAA3}"/>
    <cellStyle name="40% - Accent6 8 2 6 2 2 2" xfId="31937" xr:uid="{93FD747E-AB88-4B32-8D40-A4C9461D795B}"/>
    <cellStyle name="40% - Accent6 8 2 6 2 3" xfId="31938" xr:uid="{D893CBB4-738C-4D13-9105-6FDD28162D95}"/>
    <cellStyle name="40% - Accent6 8 2 6 3" xfId="31939" xr:uid="{5A49207E-C3E7-4C46-B6DA-03ACEEFA10DD}"/>
    <cellStyle name="40% - Accent6 8 2 6 3 2" xfId="31940" xr:uid="{056FCAA3-34D8-4F60-9CED-4C5BED8FBE8B}"/>
    <cellStyle name="40% - Accent6 8 2 6 4" xfId="31941" xr:uid="{799F72CC-E8C4-476D-8AC6-E962347D495A}"/>
    <cellStyle name="40% - Accent6 8 2 7" xfId="31942" xr:uid="{E2E99F41-E9AF-4DF6-8E0C-DDBC4D92A706}"/>
    <cellStyle name="40% - Accent6 8 2 7 2" xfId="31943" xr:uid="{5D34BFB6-AB4A-42E4-990A-08476B59CE2C}"/>
    <cellStyle name="40% - Accent6 8 2 7 2 2" xfId="31944" xr:uid="{A73B92B8-20D3-4280-95D5-4D2289A036A5}"/>
    <cellStyle name="40% - Accent6 8 2 7 3" xfId="31945" xr:uid="{0286BDC2-CADB-4098-A475-5832F8B4FAE5}"/>
    <cellStyle name="40% - Accent6 8 2 8" xfId="31946" xr:uid="{280B70F3-2391-45DA-AA90-0CB8E365523A}"/>
    <cellStyle name="40% - Accent6 8 2 8 2" xfId="31947" xr:uid="{B6909023-B48F-4435-8A58-5A4C5A37F6BC}"/>
    <cellStyle name="40% - Accent6 8 2 9" xfId="31948" xr:uid="{E534A561-1887-47FC-A3F9-75BA3CF0E5D2}"/>
    <cellStyle name="40% - Accent6 8 3" xfId="31949" xr:uid="{282253EC-C21A-4B7A-B799-7C1BDEF6C839}"/>
    <cellStyle name="40% - Accent6 8 3 2" xfId="31950" xr:uid="{7BE496A9-0FBE-4786-AE58-DDBE0FF4BBF8}"/>
    <cellStyle name="40% - Accent6 8 3 2 2" xfId="31951" xr:uid="{DE9B43E4-3E49-4601-9325-EED09F861305}"/>
    <cellStyle name="40% - Accent6 8 3 2 2 2" xfId="31952" xr:uid="{3B85211C-92F1-4510-92DE-5A33BA2894FA}"/>
    <cellStyle name="40% - Accent6 8 3 2 2 2 2" xfId="31953" xr:uid="{1B5D84F9-5D36-4B38-A0F3-78D07463C6E6}"/>
    <cellStyle name="40% - Accent6 8 3 2 2 3" xfId="31954" xr:uid="{110E8EF2-9473-4CAA-9873-5B3376DA6339}"/>
    <cellStyle name="40% - Accent6 8 3 2 3" xfId="31955" xr:uid="{C6B95CC8-D756-42E7-A28D-75E9E1824904}"/>
    <cellStyle name="40% - Accent6 8 3 2 3 2" xfId="31956" xr:uid="{477187D2-235D-43CA-AA5E-ADC24347AFFA}"/>
    <cellStyle name="40% - Accent6 8 3 2 4" xfId="31957" xr:uid="{205FE86F-088C-447D-B340-777E819F0A9C}"/>
    <cellStyle name="40% - Accent6 8 3 2 5" xfId="31958" xr:uid="{C40F90BE-1E5D-46D3-8E30-BE2CC17F9D2A}"/>
    <cellStyle name="40% - Accent6 8 3 3" xfId="31959" xr:uid="{9B96E9ED-CBA8-4605-B9AF-FB6272ACFDAC}"/>
    <cellStyle name="40% - Accent6 8 3 3 2" xfId="31960" xr:uid="{D858E405-9A1F-464A-BBB0-D2F3A9C006F1}"/>
    <cellStyle name="40% - Accent6 8 3 3 2 2" xfId="31961" xr:uid="{41B8B9CE-5F99-4A04-84BA-EB2518AFCF95}"/>
    <cellStyle name="40% - Accent6 8 3 3 3" xfId="31962" xr:uid="{8D2C5AA7-670D-48B0-B74E-4AFD629E65DE}"/>
    <cellStyle name="40% - Accent6 8 3 4" xfId="31963" xr:uid="{96CF41F4-EB81-44CD-8907-18CDB2A5E34B}"/>
    <cellStyle name="40% - Accent6 8 3 4 2" xfId="31964" xr:uid="{724C47D1-9CE2-4C93-975F-FB0D03384F08}"/>
    <cellStyle name="40% - Accent6 8 3 5" xfId="31965" xr:uid="{51CFD1FF-3F9F-4F4E-BC53-64A7675BBC8E}"/>
    <cellStyle name="40% - Accent6 8 3 6" xfId="31966" xr:uid="{84621489-E96B-47F3-A2C4-7579B0D51515}"/>
    <cellStyle name="40% - Accent6 8 4" xfId="31967" xr:uid="{9F062C4A-8680-4773-8451-D2AE76E23530}"/>
    <cellStyle name="40% - Accent6 8 4 2" xfId="31968" xr:uid="{1C2B6032-39E1-48B3-B776-1826998CA3DE}"/>
    <cellStyle name="40% - Accent6 8 4 2 2" xfId="31969" xr:uid="{6B6F93F3-96D3-4426-850C-948A36D79C4E}"/>
    <cellStyle name="40% - Accent6 8 4 2 2 2" xfId="31970" xr:uid="{AC7D2F84-D2D8-40DA-812A-6878CE0A6665}"/>
    <cellStyle name="40% - Accent6 8 4 2 2 2 2" xfId="31971" xr:uid="{3321C7F9-BF99-44AC-86F8-56C8926DB3F0}"/>
    <cellStyle name="40% - Accent6 8 4 2 2 3" xfId="31972" xr:uid="{44955327-32EB-4763-BAFD-6626D74E809D}"/>
    <cellStyle name="40% - Accent6 8 4 2 3" xfId="31973" xr:uid="{350BCF1D-2AA0-48A5-A3ED-144749C7F67B}"/>
    <cellStyle name="40% - Accent6 8 4 2 3 2" xfId="31974" xr:uid="{CC6E4112-30CF-4EB2-80C3-EB96FC13957E}"/>
    <cellStyle name="40% - Accent6 8 4 2 4" xfId="31975" xr:uid="{26FA9B41-76BB-4B91-85DB-0103A674940D}"/>
    <cellStyle name="40% - Accent6 8 4 2 5" xfId="31976" xr:uid="{BE382FAF-29D4-4C51-820D-535D136B528F}"/>
    <cellStyle name="40% - Accent6 8 4 3" xfId="31977" xr:uid="{6CE7EBEA-023B-4C94-9F19-2CC0FF9279CD}"/>
    <cellStyle name="40% - Accent6 8 4 3 2" xfId="31978" xr:uid="{6A734716-8E01-4C27-BA0E-B31E4E8E8EB0}"/>
    <cellStyle name="40% - Accent6 8 4 3 2 2" xfId="31979" xr:uid="{8D07805E-1D3B-41CD-95A9-55C52B18E5AC}"/>
    <cellStyle name="40% - Accent6 8 4 3 3" xfId="31980" xr:uid="{F9C813BC-4AD7-4DDC-B1A1-8D13081F8EFB}"/>
    <cellStyle name="40% - Accent6 8 4 4" xfId="31981" xr:uid="{C99E9DF2-B0EB-4321-A80D-09D88796340B}"/>
    <cellStyle name="40% - Accent6 8 4 4 2" xfId="31982" xr:uid="{1A582301-4FDE-4D9B-9C7A-975E2800AE30}"/>
    <cellStyle name="40% - Accent6 8 4 5" xfId="31983" xr:uid="{56427752-3388-4147-B909-C3A37B71C3B8}"/>
    <cellStyle name="40% - Accent6 8 4 6" xfId="31984" xr:uid="{8A87DAF8-AD76-490C-A83F-A55105A150F2}"/>
    <cellStyle name="40% - Accent6 8 5" xfId="31985" xr:uid="{8A31661B-CC6F-4DF8-BA3A-A98CACE3EB89}"/>
    <cellStyle name="40% - Accent6 8 5 2" xfId="31986" xr:uid="{2857D8EA-1526-4F66-911F-04C2F1CDACD3}"/>
    <cellStyle name="40% - Accent6 8 5 2 2" xfId="31987" xr:uid="{FC8CE89C-55FE-4705-A681-779202DE2567}"/>
    <cellStyle name="40% - Accent6 8 5 2 2 2" xfId="31988" xr:uid="{BF711ED7-19B8-41C6-A505-02EEA9E81DA3}"/>
    <cellStyle name="40% - Accent6 8 5 2 2 2 2" xfId="31989" xr:uid="{893D2DB9-C3B2-4D00-90C6-D99F58DA5062}"/>
    <cellStyle name="40% - Accent6 8 5 2 2 3" xfId="31990" xr:uid="{82BC2735-1000-49A3-B946-034E07AB0990}"/>
    <cellStyle name="40% - Accent6 8 5 2 3" xfId="31991" xr:uid="{C836FD59-35A6-4D81-ADE8-CEE0D442FE93}"/>
    <cellStyle name="40% - Accent6 8 5 2 3 2" xfId="31992" xr:uid="{FA08B470-90F1-4946-A71A-A148F5A0AA7A}"/>
    <cellStyle name="40% - Accent6 8 5 2 4" xfId="31993" xr:uid="{77C98173-3B36-44B8-A480-26F7415A2314}"/>
    <cellStyle name="40% - Accent6 8 5 3" xfId="31994" xr:uid="{B91E18C9-205E-427D-97C6-BE7A57FB40CD}"/>
    <cellStyle name="40% - Accent6 8 5 3 2" xfId="31995" xr:uid="{5C8521AE-5B02-4B22-B787-EB34786DECA2}"/>
    <cellStyle name="40% - Accent6 8 5 3 2 2" xfId="31996" xr:uid="{BF80F6C0-F7A5-49E9-A639-8A841387472F}"/>
    <cellStyle name="40% - Accent6 8 5 3 3" xfId="31997" xr:uid="{7DCEE59E-3AAF-435F-9462-5A5EDC267ECA}"/>
    <cellStyle name="40% - Accent6 8 5 4" xfId="31998" xr:uid="{3F5C8AA8-A01D-40A4-994C-D7A8FC3E6BF8}"/>
    <cellStyle name="40% - Accent6 8 5 4 2" xfId="31999" xr:uid="{780C77D6-DFB9-4E8B-B1FE-0A2C13BD128E}"/>
    <cellStyle name="40% - Accent6 8 5 5" xfId="32000" xr:uid="{FF256F1B-C79D-4FAB-B0DD-C291123578EE}"/>
    <cellStyle name="40% - Accent6 8 5 6" xfId="32001" xr:uid="{F07BE9FF-3680-4145-8F1A-D729084CA0CE}"/>
    <cellStyle name="40% - Accent6 8 6" xfId="32002" xr:uid="{6810BBF1-58A3-4681-844E-B17981100125}"/>
    <cellStyle name="40% - Accent6 8 6 2" xfId="32003" xr:uid="{3572A9F0-1718-4622-A515-A4F2B8EBBD91}"/>
    <cellStyle name="40% - Accent6 8 6 2 2" xfId="32004" xr:uid="{3203AB2B-4D99-4BE1-800D-C31FAA30B409}"/>
    <cellStyle name="40% - Accent6 8 6 2 2 2" xfId="32005" xr:uid="{6F6612C0-5BFF-4007-9340-7D1C4EB916AA}"/>
    <cellStyle name="40% - Accent6 8 6 2 2 2 2" xfId="32006" xr:uid="{D1D034A0-A97F-4B30-B7E2-A8177155FB01}"/>
    <cellStyle name="40% - Accent6 8 6 2 2 3" xfId="32007" xr:uid="{E5CBE3E0-B14D-44A9-ADFF-EC6D2B0D7580}"/>
    <cellStyle name="40% - Accent6 8 6 2 3" xfId="32008" xr:uid="{06AA295A-8D79-4043-A5E5-CFB011DF7808}"/>
    <cellStyle name="40% - Accent6 8 6 2 3 2" xfId="32009" xr:uid="{E1E3E951-3BD8-4CA4-9281-33252EFF9934}"/>
    <cellStyle name="40% - Accent6 8 6 2 4" xfId="32010" xr:uid="{684D7D46-3891-42A8-A831-B6782D221A66}"/>
    <cellStyle name="40% - Accent6 8 6 3" xfId="32011" xr:uid="{8BE68A1D-7600-4A08-82E2-E68278404084}"/>
    <cellStyle name="40% - Accent6 8 6 3 2" xfId="32012" xr:uid="{13950153-8A30-4D65-AC13-802E6C754F5E}"/>
    <cellStyle name="40% - Accent6 8 6 3 2 2" xfId="32013" xr:uid="{408D916A-F7B1-4958-B4D2-65CCE8645A6A}"/>
    <cellStyle name="40% - Accent6 8 6 3 3" xfId="32014" xr:uid="{05B07E0D-CC33-4361-B06C-0AFC1125D335}"/>
    <cellStyle name="40% - Accent6 8 6 4" xfId="32015" xr:uid="{1D8F55EB-A9F7-4F91-9A4C-EB6410AD99E6}"/>
    <cellStyle name="40% - Accent6 8 6 4 2" xfId="32016" xr:uid="{A8A1225B-5D4C-4871-B3A1-B6987020B381}"/>
    <cellStyle name="40% - Accent6 8 6 5" xfId="32017" xr:uid="{F7AF877E-3234-443A-B587-0ABF40D91E28}"/>
    <cellStyle name="40% - Accent6 8 7" xfId="32018" xr:uid="{A6CCB8B8-AE77-4588-A8FC-1E1C6FE39F06}"/>
    <cellStyle name="40% - Accent6 8 7 2" xfId="32019" xr:uid="{29B4B4F9-2405-4F44-BFDE-0C53AF365A05}"/>
    <cellStyle name="40% - Accent6 8 7 2 2" xfId="32020" xr:uid="{C5F3F53F-5C39-462B-B9E8-5EF0140CEAEB}"/>
    <cellStyle name="40% - Accent6 8 7 2 2 2" xfId="32021" xr:uid="{64E6C8C1-20F8-48B2-A732-FA1BCE17DBE6}"/>
    <cellStyle name="40% - Accent6 8 7 2 3" xfId="32022" xr:uid="{AFB5ABAF-AB97-44FF-95D4-2907B64D0EDE}"/>
    <cellStyle name="40% - Accent6 8 7 3" xfId="32023" xr:uid="{A952E014-69A1-4E1D-841D-0CF7AA60B36E}"/>
    <cellStyle name="40% - Accent6 8 7 3 2" xfId="32024" xr:uid="{C9ACF44C-F3B9-4686-A24C-708D22B9A5AB}"/>
    <cellStyle name="40% - Accent6 8 7 4" xfId="32025" xr:uid="{919D24A1-C747-4755-92FD-30EEB66B6332}"/>
    <cellStyle name="40% - Accent6 8 8" xfId="32026" xr:uid="{DADD885B-5237-44B0-9403-D3F78003049A}"/>
    <cellStyle name="40% - Accent6 8 8 2" xfId="32027" xr:uid="{DA5DF0A4-D1B3-40D8-95AC-F8B63469BC3E}"/>
    <cellStyle name="40% - Accent6 8 8 2 2" xfId="32028" xr:uid="{EC0F5BD5-8B33-4892-9114-407399AB4723}"/>
    <cellStyle name="40% - Accent6 8 8 3" xfId="32029" xr:uid="{E8674672-ED32-4ECB-9CBB-2DDB976C29EE}"/>
    <cellStyle name="40% - Accent6 8 9" xfId="32030" xr:uid="{E135FA46-7EF8-4AA7-9A88-0C04F559E037}"/>
    <cellStyle name="40% - Accent6 8 9 2" xfId="32031" xr:uid="{9E09AD38-9D74-4A07-94A4-10D0ECE4EBE1}"/>
    <cellStyle name="40% - Accent6 9" xfId="32032" xr:uid="{EA8631DE-2122-4F72-8AD4-F3ECF7DADD73}"/>
    <cellStyle name="40% - Accent6 9 10" xfId="32033" xr:uid="{E8D09434-23B9-4571-9BAD-95D7FD2157F1}"/>
    <cellStyle name="40% - Accent6 9 2" xfId="32034" xr:uid="{36F8AAE1-9B00-40C9-9508-6B9376F2CC6F}"/>
    <cellStyle name="40% - Accent6 9 2 2" xfId="32035" xr:uid="{21DB2F19-322A-44B5-A2AB-42714E16BA7C}"/>
    <cellStyle name="40% - Accent6 9 2 2 2" xfId="32036" xr:uid="{C9AEEFF1-F78C-45CA-A07E-7E34EF8F45A9}"/>
    <cellStyle name="40% - Accent6 9 2 2 2 2" xfId="32037" xr:uid="{76A17601-3F59-48FD-9CC3-D690CB7E6DC7}"/>
    <cellStyle name="40% - Accent6 9 2 2 2 2 2" xfId="32038" xr:uid="{1FA174F8-5721-490B-8E6E-9519169615E9}"/>
    <cellStyle name="40% - Accent6 9 2 2 2 3" xfId="32039" xr:uid="{F54D7434-1854-4DEB-9838-EFF1AA0DFCF9}"/>
    <cellStyle name="40% - Accent6 9 2 2 3" xfId="32040" xr:uid="{F64B629C-80CB-4759-8D4F-D3C5C3CFA2C1}"/>
    <cellStyle name="40% - Accent6 9 2 2 3 2" xfId="32041" xr:uid="{AC2E28DF-C87C-4297-8D87-030DDE83F05E}"/>
    <cellStyle name="40% - Accent6 9 2 2 4" xfId="32042" xr:uid="{110F327F-9A99-4B80-8CF1-7D386FACFF68}"/>
    <cellStyle name="40% - Accent6 9 2 2 5" xfId="32043" xr:uid="{1F367814-AA44-421D-81C7-14C5E44DB6D5}"/>
    <cellStyle name="40% - Accent6 9 2 3" xfId="32044" xr:uid="{9B8BD5E9-F824-4FAB-9334-D8B583507C0C}"/>
    <cellStyle name="40% - Accent6 9 2 3 2" xfId="32045" xr:uid="{CFC41C0F-F5D7-4503-ADBE-F8A57D3DF059}"/>
    <cellStyle name="40% - Accent6 9 2 3 2 2" xfId="32046" xr:uid="{0F6B878B-6EC0-421B-83FA-2D9363725AA3}"/>
    <cellStyle name="40% - Accent6 9 2 3 3" xfId="32047" xr:uid="{ACE7FA7F-32FF-4751-BB8A-78E0F69EBFF2}"/>
    <cellStyle name="40% - Accent6 9 2 4" xfId="32048" xr:uid="{07215CCE-E7CC-4560-8848-D3BE7C9687C1}"/>
    <cellStyle name="40% - Accent6 9 2 4 2" xfId="32049" xr:uid="{9C5E8C8B-2ED2-4D27-BE09-055DB103667B}"/>
    <cellStyle name="40% - Accent6 9 2 5" xfId="32050" xr:uid="{4D95C61B-7B4F-40F9-991E-849E05B84003}"/>
    <cellStyle name="40% - Accent6 9 2 6" xfId="32051" xr:uid="{A3234585-F93D-4EAC-B019-8C9817F06553}"/>
    <cellStyle name="40% - Accent6 9 3" xfId="32052" xr:uid="{CB1EAE32-8E8F-46E7-B9D8-13B55118626F}"/>
    <cellStyle name="40% - Accent6 9 3 2" xfId="32053" xr:uid="{6C1F5B92-2106-492D-8AF6-BF0E1B1A4316}"/>
    <cellStyle name="40% - Accent6 9 3 2 2" xfId="32054" xr:uid="{9AD46A74-D33E-4553-BC86-C67506AC3D7F}"/>
    <cellStyle name="40% - Accent6 9 3 2 2 2" xfId="32055" xr:uid="{E8111DA6-914D-4AA8-A7BA-40ABF0A216A4}"/>
    <cellStyle name="40% - Accent6 9 3 2 2 2 2" xfId="32056" xr:uid="{462CF937-1232-4B02-8B59-EF55D6A9E313}"/>
    <cellStyle name="40% - Accent6 9 3 2 2 3" xfId="32057" xr:uid="{355B5E09-7FD3-4EE4-B37A-54022B769F9B}"/>
    <cellStyle name="40% - Accent6 9 3 2 3" xfId="32058" xr:uid="{548963A6-6ED0-424A-ACF8-D45E996222EC}"/>
    <cellStyle name="40% - Accent6 9 3 2 3 2" xfId="32059" xr:uid="{522D37C1-65A3-4912-B459-B809B7D92B12}"/>
    <cellStyle name="40% - Accent6 9 3 2 4" xfId="32060" xr:uid="{1FFDCBAB-5357-4E05-8E82-E76953141C44}"/>
    <cellStyle name="40% - Accent6 9 3 2 5" xfId="32061" xr:uid="{59AEFEB0-65A2-4996-9722-F23F41FD4463}"/>
    <cellStyle name="40% - Accent6 9 3 3" xfId="32062" xr:uid="{B3144146-C0B6-4BF5-919D-1B8CAAB0D315}"/>
    <cellStyle name="40% - Accent6 9 3 3 2" xfId="32063" xr:uid="{714F27C1-6C3D-4546-BF45-537E447FC307}"/>
    <cellStyle name="40% - Accent6 9 3 3 2 2" xfId="32064" xr:uid="{D87D96EC-42C1-4DE4-BFA8-682E1109AC17}"/>
    <cellStyle name="40% - Accent6 9 3 3 3" xfId="32065" xr:uid="{6D4FA4C6-858D-4DA7-8448-461866AC2C36}"/>
    <cellStyle name="40% - Accent6 9 3 4" xfId="32066" xr:uid="{DE949DEF-93A6-470D-8012-A64D38F00BB7}"/>
    <cellStyle name="40% - Accent6 9 3 4 2" xfId="32067" xr:uid="{AF9C6595-3982-43E9-A5E5-358EB5A1C390}"/>
    <cellStyle name="40% - Accent6 9 3 5" xfId="32068" xr:uid="{99E5C921-90E0-4D9F-823B-F055D411D0B4}"/>
    <cellStyle name="40% - Accent6 9 3 6" xfId="32069" xr:uid="{49E9DFAE-7C51-4372-926B-CC486A402F33}"/>
    <cellStyle name="40% - Accent6 9 4" xfId="32070" xr:uid="{D9ADB8DE-29A3-4712-BB00-C075E72E2C0F}"/>
    <cellStyle name="40% - Accent6 9 4 2" xfId="32071" xr:uid="{BDC001F9-5FDA-4167-8BBE-6764F865AA68}"/>
    <cellStyle name="40% - Accent6 9 4 2 2" xfId="32072" xr:uid="{934D16BF-F4A8-455A-ADB4-C7390F6E0D36}"/>
    <cellStyle name="40% - Accent6 9 4 2 2 2" xfId="32073" xr:uid="{F6DAF5F4-5E61-4FFB-9987-A3320396DB1A}"/>
    <cellStyle name="40% - Accent6 9 4 2 2 2 2" xfId="32074" xr:uid="{F058C14E-DDED-4ABA-9E34-FA71E9A729BF}"/>
    <cellStyle name="40% - Accent6 9 4 2 2 3" xfId="32075" xr:uid="{6F2B1663-F48B-4932-BF53-0CD1FEAF19DA}"/>
    <cellStyle name="40% - Accent6 9 4 2 3" xfId="32076" xr:uid="{8E6CFB9F-B814-4180-9197-9CE2EF0CA1CB}"/>
    <cellStyle name="40% - Accent6 9 4 2 3 2" xfId="32077" xr:uid="{CFDC1E1C-511D-4129-93BE-E6F5CE6F96B8}"/>
    <cellStyle name="40% - Accent6 9 4 2 4" xfId="32078" xr:uid="{3EF72AA3-C0D3-4551-8BA0-3E7B54956549}"/>
    <cellStyle name="40% - Accent6 9 4 3" xfId="32079" xr:uid="{09EFA430-DABC-4EAD-A45E-97C0B8EE3655}"/>
    <cellStyle name="40% - Accent6 9 4 3 2" xfId="32080" xr:uid="{47B1FC70-2B1A-48EA-A8B4-1B42E9DE694C}"/>
    <cellStyle name="40% - Accent6 9 4 3 2 2" xfId="32081" xr:uid="{829C4DDF-C0A8-4FDC-84FB-2CE8AD20DCEC}"/>
    <cellStyle name="40% - Accent6 9 4 3 3" xfId="32082" xr:uid="{328B5266-4B2D-4412-8693-BF918BC3319A}"/>
    <cellStyle name="40% - Accent6 9 4 4" xfId="32083" xr:uid="{B5B01B86-0A4C-4A0C-A068-BF120463756F}"/>
    <cellStyle name="40% - Accent6 9 4 4 2" xfId="32084" xr:uid="{40AD9F22-B06D-4F57-960F-9964EAF1784E}"/>
    <cellStyle name="40% - Accent6 9 4 5" xfId="32085" xr:uid="{02414BE0-FEB9-4569-830B-AD3000DF2D16}"/>
    <cellStyle name="40% - Accent6 9 4 6" xfId="32086" xr:uid="{5181122E-3F6A-4135-8B2B-6D687D1EA5E2}"/>
    <cellStyle name="40% - Accent6 9 5" xfId="32087" xr:uid="{A8853E3B-76C0-4930-A73D-101044518AD9}"/>
    <cellStyle name="40% - Accent6 9 5 2" xfId="32088" xr:uid="{B0AFAD34-A76C-493C-9F70-FD61F70A8302}"/>
    <cellStyle name="40% - Accent6 9 5 2 2" xfId="32089" xr:uid="{5C05A600-6E25-41C7-96F4-2F87C7537E56}"/>
    <cellStyle name="40% - Accent6 9 5 2 2 2" xfId="32090" xr:uid="{695BF56E-B3FD-4CAA-AB66-2D668DD60445}"/>
    <cellStyle name="40% - Accent6 9 5 2 2 2 2" xfId="32091" xr:uid="{DAD53080-BDB2-4449-9153-67876F480A29}"/>
    <cellStyle name="40% - Accent6 9 5 2 2 3" xfId="32092" xr:uid="{E5BA112C-7579-4213-B266-E2C2E22A4C96}"/>
    <cellStyle name="40% - Accent6 9 5 2 3" xfId="32093" xr:uid="{B86AFBC7-25AA-4644-B2B8-617ABBAD8267}"/>
    <cellStyle name="40% - Accent6 9 5 2 3 2" xfId="32094" xr:uid="{257BA01C-EA8E-4765-A11E-C97CA8F76FD5}"/>
    <cellStyle name="40% - Accent6 9 5 2 4" xfId="32095" xr:uid="{3B5DB3C8-727B-4974-A38D-A7D889747AC7}"/>
    <cellStyle name="40% - Accent6 9 5 3" xfId="32096" xr:uid="{4521146D-44F9-47EF-AFF6-CDBB3E70B04F}"/>
    <cellStyle name="40% - Accent6 9 5 3 2" xfId="32097" xr:uid="{5581A168-9979-4BAE-A986-319AF6148091}"/>
    <cellStyle name="40% - Accent6 9 5 3 2 2" xfId="32098" xr:uid="{7817C8A3-5D7C-4C62-A271-B53A02978707}"/>
    <cellStyle name="40% - Accent6 9 5 3 3" xfId="32099" xr:uid="{A89F5E87-E4A4-4CFA-B688-B72978555F84}"/>
    <cellStyle name="40% - Accent6 9 5 4" xfId="32100" xr:uid="{8B311A18-568C-44E3-8850-1C8F200A92D0}"/>
    <cellStyle name="40% - Accent6 9 5 4 2" xfId="32101" xr:uid="{62751620-FBCB-47FD-91C4-01225240788E}"/>
    <cellStyle name="40% - Accent6 9 5 5" xfId="32102" xr:uid="{6124B63F-CF31-4B83-9D16-701765C2F62E}"/>
    <cellStyle name="40% - Accent6 9 6" xfId="32103" xr:uid="{A9EEFD5C-9BD5-4C1D-ABE6-9033FF2106EB}"/>
    <cellStyle name="40% - Accent6 9 6 2" xfId="32104" xr:uid="{BDB13E21-0CB7-423D-B3B3-4360675DF0AF}"/>
    <cellStyle name="40% - Accent6 9 6 2 2" xfId="32105" xr:uid="{3FA9C3DC-63F5-435C-98A1-9B9CCA9C929B}"/>
    <cellStyle name="40% - Accent6 9 6 2 2 2" xfId="32106" xr:uid="{6F361DEC-7472-4C9C-9538-6A51F1A3261F}"/>
    <cellStyle name="40% - Accent6 9 6 2 3" xfId="32107" xr:uid="{E83D8346-FEC0-4754-9367-DB9290BE964D}"/>
    <cellStyle name="40% - Accent6 9 6 3" xfId="32108" xr:uid="{A892DC4B-EFD8-4FC7-AB97-52D670531ABA}"/>
    <cellStyle name="40% - Accent6 9 6 3 2" xfId="32109" xr:uid="{A70CA792-0FC7-460C-BD39-846E0575DADD}"/>
    <cellStyle name="40% - Accent6 9 6 4" xfId="32110" xr:uid="{F454A401-A9EA-4553-BF4A-D57863E4E4F2}"/>
    <cellStyle name="40% - Accent6 9 7" xfId="32111" xr:uid="{01EEA2AF-D2C8-4D0A-B78E-131450A62C0E}"/>
    <cellStyle name="40% - Accent6 9 7 2" xfId="32112" xr:uid="{90E77BA9-AA79-4383-B173-B30F88AF7261}"/>
    <cellStyle name="40% - Accent6 9 7 2 2" xfId="32113" xr:uid="{5EA60FF2-E2D2-4EAB-84BA-872595F5C256}"/>
    <cellStyle name="40% - Accent6 9 7 3" xfId="32114" xr:uid="{44F73C36-34F3-47BB-9766-7FE32D56FC88}"/>
    <cellStyle name="40% - Accent6 9 8" xfId="32115" xr:uid="{C20151C4-AEC0-4BFE-8FA8-7CE4B126FC44}"/>
    <cellStyle name="40% - Accent6 9 8 2" xfId="32116" xr:uid="{F5D5D274-4C5E-4EB2-AEE0-630B8C12C174}"/>
    <cellStyle name="40% - Accent6 9 9" xfId="32117" xr:uid="{6B64FE70-90D9-4FED-823A-49279E0EDA4E}"/>
    <cellStyle name="60% - Accent1" xfId="94" builtinId="32" hidden="1"/>
    <cellStyle name="60% - Accent1 2" xfId="32118" xr:uid="{04F3BED4-8BC4-49AE-A3C4-023EA55B3628}"/>
    <cellStyle name="60% - Accent1 2 2" xfId="32119" xr:uid="{3815DCAA-BDEE-433B-B7A9-E99C1630082D}"/>
    <cellStyle name="60% - Accent1 2 3" xfId="32120" xr:uid="{96525C21-6EA5-48BB-83AD-9F946EE2D512}"/>
    <cellStyle name="60% - Accent1 2 3 2" xfId="32121" xr:uid="{23414854-D1BD-41A1-9C0A-40A68A32403E}"/>
    <cellStyle name="60% - Accent1 2 3 2 2" xfId="32122" xr:uid="{903CFDE0-D0DA-4B4C-A268-1E598BBBA819}"/>
    <cellStyle name="60% - Accent1 2 3 3" xfId="32123" xr:uid="{7BD1036B-B9B8-4646-A5A9-3345CDED0A8F}"/>
    <cellStyle name="60% - Accent1 2 3_Sheet1" xfId="32124" xr:uid="{2E086A4F-8016-4FDA-8D45-532F3D8A8FF9}"/>
    <cellStyle name="60% - Accent1 2_Asset Register (new)" xfId="32125" xr:uid="{BEC2D543-2D08-4023-858B-5D88CE89741E}"/>
    <cellStyle name="60% - Accent1 3" xfId="32126" xr:uid="{A6531845-7EB5-4466-8F94-CE32405DA0C0}"/>
    <cellStyle name="60% - Accent1 3 2" xfId="32127" xr:uid="{04B59D1D-94EE-44CB-99F0-EBD847F04959}"/>
    <cellStyle name="60% - Accent1 3 2 2" xfId="32128" xr:uid="{F06BE7BE-0624-4042-BBDF-29157F0EF2E8}"/>
    <cellStyle name="60% - Accent1 3 2 2 2" xfId="32129" xr:uid="{3C0A8BC5-4EAA-45CF-BA62-6B2AC54B03BE}"/>
    <cellStyle name="60% - Accent1 4" xfId="32130" xr:uid="{E14C4A38-B2DB-4DEE-977A-E2133F1140CB}"/>
    <cellStyle name="60% - Accent1 5" xfId="32131" xr:uid="{E234277E-AA84-4706-9946-C47A9CC20983}"/>
    <cellStyle name="60% - Accent1 6" xfId="32132" xr:uid="{BE0CD5C4-2266-4F2C-80A3-0B7EAD225B91}"/>
    <cellStyle name="60% - Accent1 7" xfId="32133" xr:uid="{A7B9759E-AD20-4B51-8E6C-4BFB3A222A84}"/>
    <cellStyle name="60% - Accent1 8" xfId="32134" xr:uid="{B102757D-4E01-415E-B9F3-C98C5C408130}"/>
    <cellStyle name="60% - Accent2" xfId="98" builtinId="36" hidden="1"/>
    <cellStyle name="60% - Accent2 2" xfId="32135" xr:uid="{1DA9D603-ACE8-4075-94F2-607F426974BA}"/>
    <cellStyle name="60% - Accent2 2 2" xfId="32136" xr:uid="{24E4C094-5164-4DB9-BB59-ED50188F59D4}"/>
    <cellStyle name="60% - Accent2 2 3" xfId="32137" xr:uid="{1D35DA32-D8AE-484B-880E-31E44EAFC899}"/>
    <cellStyle name="60% - Accent2 2 3 2" xfId="32138" xr:uid="{31A49C8F-9E51-431A-B6CA-ADE862241FA4}"/>
    <cellStyle name="60% - Accent2 2 3 2 2" xfId="32139" xr:uid="{E18D7125-E409-4BAF-8358-B990E3189CA9}"/>
    <cellStyle name="60% - Accent2 2 3 3" xfId="32140" xr:uid="{8A484D5B-AFF5-479C-BF44-93D0BE416B47}"/>
    <cellStyle name="60% - Accent2 2 3_Sheet1" xfId="32141" xr:uid="{9C6CFF80-63B9-482D-9A1B-5B19EF7182E6}"/>
    <cellStyle name="60% - Accent2 2_Asset Register (new)" xfId="32142" xr:uid="{AEAD2E74-F2F5-42B3-8B77-51C8DCCBF22F}"/>
    <cellStyle name="60% - Accent2 3" xfId="32143" xr:uid="{BBCBDB32-92AB-408F-A505-FA3EFF65ABA2}"/>
    <cellStyle name="60% - Accent2 3 2" xfId="32144" xr:uid="{1BEF270F-BAE0-45FE-8D5B-5D2DB5E76FA0}"/>
    <cellStyle name="60% - Accent2 3 2 2" xfId="32145" xr:uid="{362B4B64-55D9-406E-A901-DFD6C9FF9FA3}"/>
    <cellStyle name="60% - Accent2 3 2 2 2" xfId="32146" xr:uid="{34D7CC65-4D77-4E56-9B9C-6D9926D57845}"/>
    <cellStyle name="60% - Accent2 4" xfId="32147" xr:uid="{3D1B3345-DB20-4621-8381-3EDF787BFC76}"/>
    <cellStyle name="60% - Accent2 5" xfId="32148" xr:uid="{4D274207-6814-41A1-B0C7-49C0D8C48FC5}"/>
    <cellStyle name="60% - Accent2 6" xfId="32149" xr:uid="{1581F90F-345C-44F8-A8FC-0C128C11F546}"/>
    <cellStyle name="60% - Accent2 7" xfId="32150" xr:uid="{5169B60D-7D0F-4BDF-B73A-0F22A1EF4EF3}"/>
    <cellStyle name="60% - Accent2 8" xfId="32151" xr:uid="{BA95783E-5D1F-40E5-A801-3BA828315AAD}"/>
    <cellStyle name="60% - Accent3" xfId="102" builtinId="40" hidden="1"/>
    <cellStyle name="60% - Accent3 2" xfId="32152" xr:uid="{9F625870-D045-4427-BA96-0165BE08B0BD}"/>
    <cellStyle name="60% - Accent3 2 2" xfId="32153" xr:uid="{30952422-46AF-421F-A2FB-0B2399F40987}"/>
    <cellStyle name="60% - Accent3 2 3" xfId="32154" xr:uid="{E0AD6516-A57B-450F-808A-148EE32F7877}"/>
    <cellStyle name="60% - Accent3 2 3 2" xfId="32155" xr:uid="{4A72A64C-2BF4-42D2-8B43-E1CA8EF14381}"/>
    <cellStyle name="60% - Accent3 2 3 2 2" xfId="32156" xr:uid="{9BD9B24D-CF7E-42CC-9CBF-697DD3B89C19}"/>
    <cellStyle name="60% - Accent3 2 3 3" xfId="32157" xr:uid="{9AD9239A-65C9-47BE-AB06-081626082AA0}"/>
    <cellStyle name="60% - Accent3 2 3_Sheet1" xfId="32158" xr:uid="{BFC22819-BC5D-489A-BAD2-6F74F2342377}"/>
    <cellStyle name="60% - Accent3 2_Asset Register (new)" xfId="32159" xr:uid="{46E89686-9A73-4A1E-BC3A-F89299E82D3D}"/>
    <cellStyle name="60% - Accent3 3" xfId="32160" xr:uid="{A5051E22-15FE-4446-A7B1-D5811218D09A}"/>
    <cellStyle name="60% - Accent3 3 2" xfId="32161" xr:uid="{1D0CB1A7-EFB4-43ED-80D2-E18BE6ECCB92}"/>
    <cellStyle name="60% - Accent3 3 2 2" xfId="32162" xr:uid="{5725ECF0-9552-40EE-A34E-11F61757257C}"/>
    <cellStyle name="60% - Accent3 3 2 2 2" xfId="32163" xr:uid="{4BF35540-D81F-4A9D-AFD4-BF57F7D906AB}"/>
    <cellStyle name="60% - Accent3 4" xfId="32164" xr:uid="{F3FC12CF-4D9C-4A07-A261-6AF6FFFD222B}"/>
    <cellStyle name="60% - Accent3 5" xfId="32165" xr:uid="{0279C5B1-0FB3-4738-8090-F48D1757BA56}"/>
    <cellStyle name="60% - Accent3 6" xfId="32166" xr:uid="{60C02982-A66A-4A4B-B47C-9F42F431C573}"/>
    <cellStyle name="60% - Accent3 7" xfId="32167" xr:uid="{4762D51F-386A-427A-B4EE-0884958EDF44}"/>
    <cellStyle name="60% - Accent3 8" xfId="32168" xr:uid="{A8EA8875-501E-41BC-8498-58BFD74A927A}"/>
    <cellStyle name="60% - Accent4" xfId="106" builtinId="44" hidden="1"/>
    <cellStyle name="60% - Accent4 2" xfId="32169" xr:uid="{F824495C-6959-4E3E-8C36-BF7A1DDC32BC}"/>
    <cellStyle name="60% - Accent4 2 2" xfId="32170" xr:uid="{B414D945-5325-48DF-9DC9-E5DD9BA1F280}"/>
    <cellStyle name="60% - Accent4 2 3" xfId="32171" xr:uid="{CF5C7AA7-4CD9-4F73-A2A7-D4781F4EED1A}"/>
    <cellStyle name="60% - Accent4 2 3 2" xfId="32172" xr:uid="{971441B6-D6B6-4FB1-A4E1-8A60F7649BAA}"/>
    <cellStyle name="60% - Accent4 2 3 2 2" xfId="32173" xr:uid="{30E19EE0-CC1B-4257-BA19-DD71858C7CB3}"/>
    <cellStyle name="60% - Accent4 2 3 3" xfId="32174" xr:uid="{3C9B407F-A9F0-466D-9345-26D191CB1878}"/>
    <cellStyle name="60% - Accent4 2 3_Sheet1" xfId="32175" xr:uid="{058BBDE2-A9B5-4829-860E-14DE999AD848}"/>
    <cellStyle name="60% - Accent4 2_Asset Register (new)" xfId="32176" xr:uid="{67116BDC-AE26-4BD4-B385-1DA3D389A87C}"/>
    <cellStyle name="60% - Accent4 3" xfId="32177" xr:uid="{2090F808-79D5-4792-A700-A37A5381F80F}"/>
    <cellStyle name="60% - Accent4 3 2" xfId="32178" xr:uid="{098A14A7-2CA2-4FA7-86DC-32BEAC0B4E8F}"/>
    <cellStyle name="60% - Accent4 3 2 2" xfId="32179" xr:uid="{E188E28B-E40A-44E9-9A57-9AA776C493E2}"/>
    <cellStyle name="60% - Accent4 3 2 2 2" xfId="32180" xr:uid="{A3C34B31-6ED3-4B0C-952B-10964731D88D}"/>
    <cellStyle name="60% - Accent4 4" xfId="32181" xr:uid="{FA455A9C-D410-4B25-B006-A05129B261CA}"/>
    <cellStyle name="60% - Accent4 5" xfId="32182" xr:uid="{406E420C-6C45-4371-ABD7-83C9127B0FA1}"/>
    <cellStyle name="60% - Accent4 6" xfId="32183" xr:uid="{628C684D-B285-44F0-BF3C-696AE806B6D2}"/>
    <cellStyle name="60% - Accent4 7" xfId="32184" xr:uid="{66782267-7DC7-4FA2-9BA1-F9455613A09B}"/>
    <cellStyle name="60% - Accent4 8" xfId="32185" xr:uid="{B22F03AA-2969-4188-9E94-D4DD43D64263}"/>
    <cellStyle name="60% - Accent5" xfId="110" builtinId="48" hidden="1"/>
    <cellStyle name="60% - Accent5 2" xfId="32186" xr:uid="{2039AB98-1A9C-46D6-A387-9B0F45944F89}"/>
    <cellStyle name="60% - Accent5 2 2" xfId="32187" xr:uid="{F09E683F-78E0-4732-A088-25DEDBBCC416}"/>
    <cellStyle name="60% - Accent5 2 3" xfId="32188" xr:uid="{8B0CF51F-B531-41C9-8503-D9001857F71D}"/>
    <cellStyle name="60% - Accent5 2 3 2" xfId="32189" xr:uid="{69F13EDC-BFBC-49ED-A914-B908008BA70E}"/>
    <cellStyle name="60% - Accent5 2 3 2 2" xfId="32190" xr:uid="{BFCDC1D8-5BA5-4BB0-A6B6-0A79E319DE49}"/>
    <cellStyle name="60% - Accent5 2 3 3" xfId="32191" xr:uid="{B0C9DA7D-7F7F-413C-852B-B8DD1A9F1EE1}"/>
    <cellStyle name="60% - Accent5 2 3_Sheet1" xfId="32192" xr:uid="{9E2BCD02-0985-4996-8DA2-F47ABB608286}"/>
    <cellStyle name="60% - Accent5 2_Asset Register (new)" xfId="32193" xr:uid="{1894081F-8F68-4F7F-A6F8-9A3E238023CB}"/>
    <cellStyle name="60% - Accent5 3" xfId="32194" xr:uid="{DF3FB1BC-5D69-4E96-9A4D-73C01BE9977F}"/>
    <cellStyle name="60% - Accent5 3 2" xfId="32195" xr:uid="{1322C989-4DF3-49C2-973E-0C33D1BA054D}"/>
    <cellStyle name="60% - Accent5 3 2 2" xfId="32196" xr:uid="{802E5672-CF43-43ED-AF5E-7123E379A4E2}"/>
    <cellStyle name="60% - Accent5 3 2 2 2" xfId="32197" xr:uid="{3569C9BA-3451-4981-988D-26261554EA68}"/>
    <cellStyle name="60% - Accent5 4" xfId="32198" xr:uid="{475417FB-E112-424F-8527-8A45AF417F8C}"/>
    <cellStyle name="60% - Accent5 5" xfId="32199" xr:uid="{2B21667E-D386-42D0-8D32-36B39AB53623}"/>
    <cellStyle name="60% - Accent5 6" xfId="32200" xr:uid="{4088AD99-01BF-42D8-840F-B17FAC0DF2FB}"/>
    <cellStyle name="60% - Accent5 7" xfId="32201" xr:uid="{B77C234D-31C9-4265-855F-3B6D5E2688EB}"/>
    <cellStyle name="60% - Accent5 8" xfId="32202" xr:uid="{7D33DE70-3A7B-4DC5-993F-832851B490CB}"/>
    <cellStyle name="60% - Accent6" xfId="114" builtinId="52" hidden="1"/>
    <cellStyle name="60% - Accent6 2" xfId="32203" xr:uid="{D203D83E-4102-4C21-B12B-D2818BDD4033}"/>
    <cellStyle name="60% - Accent6 2 2" xfId="32204" xr:uid="{532EE361-6C57-421B-931A-1B7BD0A8BD6A}"/>
    <cellStyle name="60% - Accent6 2 3" xfId="32205" xr:uid="{7C94F9CA-B341-41DE-BAD2-25326DAFBF50}"/>
    <cellStyle name="60% - Accent6 2 3 2" xfId="32206" xr:uid="{E76C9A35-8593-4C89-952C-4EB68D217F5E}"/>
    <cellStyle name="60% - Accent6 2 3 2 2" xfId="32207" xr:uid="{49896A4F-C841-411E-AD4A-3A698321FEAF}"/>
    <cellStyle name="60% - Accent6 2 3 3" xfId="32208" xr:uid="{3361732C-D549-4B22-9B71-9EC9FA6F3E04}"/>
    <cellStyle name="60% - Accent6 2 3_Sheet1" xfId="32209" xr:uid="{F9569D63-DC8B-4FA7-8EC0-7D8A40C34A3C}"/>
    <cellStyle name="60% - Accent6 2_Asset Register (new)" xfId="32210" xr:uid="{C97648EC-FA83-433D-80D1-A87F3D74DFC3}"/>
    <cellStyle name="60% - Accent6 3" xfId="32211" xr:uid="{AC71F035-62BC-4153-A4A4-6A8162D0129A}"/>
    <cellStyle name="60% - Accent6 3 2" xfId="32212" xr:uid="{E2453E20-5667-44C1-883E-FB9CB8CA812E}"/>
    <cellStyle name="60% - Accent6 3 2 2" xfId="32213" xr:uid="{1BA8833E-B26E-4E14-A17B-610862702285}"/>
    <cellStyle name="60% - Accent6 3 2 2 2" xfId="32214" xr:uid="{8DA31F4E-14DF-43D6-A349-F50078BE8B79}"/>
    <cellStyle name="60% - Accent6 4" xfId="32215" xr:uid="{7BC1FD72-7AC2-41A7-8254-57691D006029}"/>
    <cellStyle name="60% - Accent6 5" xfId="32216" xr:uid="{2AFAAB9F-2C00-4E6D-AD75-81D207ABE2CE}"/>
    <cellStyle name="60% - Accent6 6" xfId="32217" xr:uid="{6EA6497D-55C1-4571-9386-776E280921AF}"/>
    <cellStyle name="60% - Accent6 7" xfId="32218" xr:uid="{14B32D39-03F9-4C9E-8B37-CAAAFF22F39A}"/>
    <cellStyle name="60% - Accent6 8" xfId="32219" xr:uid="{7DC42FA2-FF2E-486D-99BB-6EBE568A759E}"/>
    <cellStyle name="Accent1" xfId="91" builtinId="29" hidden="1"/>
    <cellStyle name="Accent1 2" xfId="32220" xr:uid="{64B11443-6771-4EEB-ACA0-DC3A8F829ABD}"/>
    <cellStyle name="Accent1 2 2" xfId="32221" xr:uid="{000B0034-A563-4A30-A05F-72E93AA5D025}"/>
    <cellStyle name="Accent1 2 3" xfId="32222" xr:uid="{48324901-497E-4266-AE18-A8E7FF93B847}"/>
    <cellStyle name="Accent1 2 3 2" xfId="32223" xr:uid="{A7D10276-6592-4A01-A491-694988EF4B11}"/>
    <cellStyle name="Accent1 2 3 2 2" xfId="32224" xr:uid="{23692933-7DFA-4978-AF0E-B4108FE75987}"/>
    <cellStyle name="Accent1 2 3 3" xfId="32225" xr:uid="{7296356A-17DE-4A00-A8F6-84E3D7C9FEEE}"/>
    <cellStyle name="Accent1 2 3_Sheet1" xfId="32226" xr:uid="{61788D8C-E2FC-43D1-A2BE-E8678C8BD0A8}"/>
    <cellStyle name="Accent1 2_Asset Register (new)" xfId="32227" xr:uid="{ADA3AA2A-6B47-4E0B-AA46-C8B9904B2BCC}"/>
    <cellStyle name="Accent1 3" xfId="32228" xr:uid="{2BCE685D-5B8F-4FEC-87F2-C19E2DBAF713}"/>
    <cellStyle name="Accent1 3 2" xfId="32229" xr:uid="{B2D2C66F-805D-4369-8C73-7C6B965A97CC}"/>
    <cellStyle name="Accent1 3 2 2" xfId="32230" xr:uid="{EA0222D5-7F5B-40F8-AE03-A21FC24A504E}"/>
    <cellStyle name="Accent1 3 2 2 2" xfId="32231" xr:uid="{7ACB8F95-AF40-410A-898B-F4922D62A069}"/>
    <cellStyle name="Accent1 4" xfId="32232" xr:uid="{558E45A1-FCAF-4480-95D5-B97736DAD4BA}"/>
    <cellStyle name="Accent1 5" xfId="32233" xr:uid="{EF699AE2-3535-44E5-AE50-9F63E4F1C182}"/>
    <cellStyle name="Accent1 6" xfId="32234" xr:uid="{DE271A26-7384-44D6-A283-4D44083AD955}"/>
    <cellStyle name="Accent1 7" xfId="32235" xr:uid="{5B059D3C-CDE6-412C-99EC-22AEF7659963}"/>
    <cellStyle name="Accent1 8" xfId="32236" xr:uid="{4D120B08-45CE-477C-A473-4FEA7B938ED4}"/>
    <cellStyle name="Accent2" xfId="95" builtinId="33" hidden="1"/>
    <cellStyle name="Accent2 2" xfId="32237" xr:uid="{0CDC86BF-0E34-440C-BDAB-3E88812CEB15}"/>
    <cellStyle name="Accent2 2 2" xfId="32238" xr:uid="{6FF6FB08-EB03-4553-B194-A618D1B8A74F}"/>
    <cellStyle name="Accent2 2 3" xfId="32239" xr:uid="{2839227E-3B6C-48D0-8AA5-C7D500F82479}"/>
    <cellStyle name="Accent2 2 3 2" xfId="32240" xr:uid="{18FD7BCF-B636-42B2-AC06-D7637A0BAFF4}"/>
    <cellStyle name="Accent2 2 3 2 2" xfId="32241" xr:uid="{E6BDDBE9-7C45-46B3-9F8A-CA42E1D93433}"/>
    <cellStyle name="Accent2 2 3 3" xfId="32242" xr:uid="{335677EE-FB13-4BA4-A849-E6F3C5384E0C}"/>
    <cellStyle name="Accent2 2 3_Sheet1" xfId="32243" xr:uid="{47A8D9CF-BB19-4D95-9DD8-6ACF79449A41}"/>
    <cellStyle name="Accent2 2_Asset Register (new)" xfId="32244" xr:uid="{8036C39F-4ACB-462F-A994-135F4D9527E6}"/>
    <cellStyle name="Accent2 3" xfId="32245" xr:uid="{DD3C0BCA-56AA-4849-AAF4-C91301D3114A}"/>
    <cellStyle name="Accent2 3 2" xfId="32246" xr:uid="{BAA557A0-8B0A-41BE-842A-AC8E5D75AB62}"/>
    <cellStyle name="Accent2 3 2 2" xfId="32247" xr:uid="{165BC3DA-6962-49CB-8A43-CE34BCF374C5}"/>
    <cellStyle name="Accent2 3 2 2 2" xfId="32248" xr:uid="{C0FBA91A-B846-4568-8DB2-4E243031DD13}"/>
    <cellStyle name="Accent2 4" xfId="32249" xr:uid="{2961CC71-234F-46CE-B286-2A5251BA40E1}"/>
    <cellStyle name="Accent2 5" xfId="32250" xr:uid="{9C3F9C22-F833-4B8F-9025-563FB8814CAB}"/>
    <cellStyle name="Accent2 6" xfId="32251" xr:uid="{0C7F00C3-BC63-4016-B92D-DBFF0CF95ECE}"/>
    <cellStyle name="Accent2 7" xfId="32252" xr:uid="{D4859F42-1688-4FCE-A3F4-65406246FF18}"/>
    <cellStyle name="Accent2 8" xfId="32253" xr:uid="{0D5BF988-431F-473A-B493-C577DACA9ED1}"/>
    <cellStyle name="Accent3" xfId="99" builtinId="37" hidden="1"/>
    <cellStyle name="Accent3 2" xfId="32254" xr:uid="{DEA81934-7F65-49A6-B56C-C69C9BDA01D1}"/>
    <cellStyle name="Accent3 2 2" xfId="32255" xr:uid="{1E20F4FD-9391-4535-910E-A54910F3440A}"/>
    <cellStyle name="Accent3 2 3" xfId="32256" xr:uid="{50B3D961-0B2F-447C-A665-DD2C1407A450}"/>
    <cellStyle name="Accent3 2 3 2" xfId="32257" xr:uid="{18F20292-997E-460E-865C-5B89EEF1DA54}"/>
    <cellStyle name="Accent3 2 3 2 2" xfId="32258" xr:uid="{00096DA9-E6D3-4D93-967E-A4F371B32790}"/>
    <cellStyle name="Accent3 2 3 3" xfId="32259" xr:uid="{90448CA9-F7B9-4CA9-9741-2FEAA6866416}"/>
    <cellStyle name="Accent3 2 3_Sheet1" xfId="32260" xr:uid="{3995E6B9-42E5-48BF-92A0-4695CE5B11E0}"/>
    <cellStyle name="Accent3 2_Asset Register (new)" xfId="32261" xr:uid="{D7D0BE43-2477-43CC-9B97-88DDAC3C9368}"/>
    <cellStyle name="Accent3 3" xfId="32262" xr:uid="{082B0127-201E-4101-A199-6AB58D589344}"/>
    <cellStyle name="Accent3 3 2" xfId="32263" xr:uid="{422A4880-7E03-4CE5-91C6-13D316765058}"/>
    <cellStyle name="Accent3 3 2 2" xfId="32264" xr:uid="{41658426-15ED-43AC-8291-8A5F5A1F3856}"/>
    <cellStyle name="Accent3 3 2 2 2" xfId="32265" xr:uid="{FCEEDE0D-8F44-488C-B0ED-73ADF8C48541}"/>
    <cellStyle name="Accent3 4" xfId="32266" xr:uid="{A0A79124-18DB-43DE-A4F9-3E7C1B4EE001}"/>
    <cellStyle name="Accent3 5" xfId="32267" xr:uid="{14A551AF-470C-4709-88DA-94F1574287E0}"/>
    <cellStyle name="Accent3 6" xfId="32268" xr:uid="{8494F815-8346-4191-B56D-BDE4870CC2A0}"/>
    <cellStyle name="Accent3 7" xfId="32269" xr:uid="{769ABB0F-B696-46A6-8FBD-DEB4A3004D5E}"/>
    <cellStyle name="Accent3 8" xfId="32270" xr:uid="{FF6E0690-4E23-4841-92A0-C88DF562D2DC}"/>
    <cellStyle name="Accent4" xfId="103" builtinId="41" hidden="1"/>
    <cellStyle name="Accent4 2" xfId="32271" xr:uid="{97A7BF8F-E6EC-432F-B184-FACEA321F39A}"/>
    <cellStyle name="Accent4 2 2" xfId="32272" xr:uid="{516B9F9A-8976-41FD-AF9E-5A4AB453EB28}"/>
    <cellStyle name="Accent4 2 3" xfId="32273" xr:uid="{62FA2817-C485-42A6-A3CC-FA8FE7C356F0}"/>
    <cellStyle name="Accent4 2 3 2" xfId="32274" xr:uid="{FD000843-6E3B-4175-89F6-9F414AAF8F7F}"/>
    <cellStyle name="Accent4 2 3 2 2" xfId="32275" xr:uid="{27F11CBB-C8CD-46FF-9EA4-CBC871066464}"/>
    <cellStyle name="Accent4 2 3 3" xfId="32276" xr:uid="{E904D468-67A5-4E31-B28F-1343F8C53EA5}"/>
    <cellStyle name="Accent4 2 3_Sheet1" xfId="32277" xr:uid="{068ECB57-3C38-4FF1-BACA-BCF309589EE3}"/>
    <cellStyle name="Accent4 2_Asset Register (new)" xfId="32278" xr:uid="{E22CA05C-EC71-44C2-AE35-9FD0699C4A73}"/>
    <cellStyle name="Accent4 3" xfId="32279" xr:uid="{04DF5DC7-BA3F-4C98-A22B-BEEF6A08FD6E}"/>
    <cellStyle name="Accent4 3 2" xfId="32280" xr:uid="{5DA7F9DC-8B42-4AED-A276-4ACA89F24672}"/>
    <cellStyle name="Accent4 3 2 2" xfId="32281" xr:uid="{88E97EA0-892A-404C-A4FD-FC797FA7B9B9}"/>
    <cellStyle name="Accent4 3 2 2 2" xfId="32282" xr:uid="{62541C4D-274B-4A25-AE91-EC1DD304D58A}"/>
    <cellStyle name="Accent4 4" xfId="32283" xr:uid="{4ABA17EC-BB97-4D52-B73C-D4D0A78B218C}"/>
    <cellStyle name="Accent4 5" xfId="32284" xr:uid="{9909B76B-4728-4B57-BEC8-AA0982B1B131}"/>
    <cellStyle name="Accent4 6" xfId="32285" xr:uid="{A0645005-0E2D-409B-B6A3-F908040BB565}"/>
    <cellStyle name="Accent4 7" xfId="32286" xr:uid="{602CEE8C-B145-4EE4-B045-03FC8B2F8EF3}"/>
    <cellStyle name="Accent4 8" xfId="32287" xr:uid="{C2A6AF11-7460-4933-9A8E-E5DDEFA41358}"/>
    <cellStyle name="Accent5" xfId="107" builtinId="45" hidden="1"/>
    <cellStyle name="Accent5 2" xfId="32288" xr:uid="{8344C842-4D6D-457B-96AC-190C482A852A}"/>
    <cellStyle name="Accent5 2 2" xfId="32289" xr:uid="{ED8AC89B-CD7B-468B-A565-C1D95CBA7F4C}"/>
    <cellStyle name="Accent5 2 3" xfId="32290" xr:uid="{0FEFC008-0771-4DAD-9ED6-ABE88F41EBF4}"/>
    <cellStyle name="Accent5 2 3 2" xfId="32291" xr:uid="{FEFFCDEF-213B-4EDE-B914-DDE1155EA38F}"/>
    <cellStyle name="Accent5 2 3 2 2" xfId="32292" xr:uid="{51259544-CE8F-4CF0-B5B7-351E2720A9B3}"/>
    <cellStyle name="Accent5 2 3 3" xfId="32293" xr:uid="{736A6663-2D3A-4AAF-AFB6-BD4C7D7D19B3}"/>
    <cellStyle name="Accent5 2 3_Sheet1" xfId="32294" xr:uid="{BD99D37B-4C78-4A91-A082-6F7413979025}"/>
    <cellStyle name="Accent5 2_Asset Register (new)" xfId="32295" xr:uid="{EAAA71F9-1267-4E65-990D-169C192549C9}"/>
    <cellStyle name="Accent5 3" xfId="32296" xr:uid="{15ABEA1C-7C87-4D05-903D-9943A62B8078}"/>
    <cellStyle name="Accent5 3 2" xfId="32297" xr:uid="{8AE9B152-094E-4294-BE77-B7115E54FD43}"/>
    <cellStyle name="Accent5 3 2 2" xfId="32298" xr:uid="{0B3AB078-8A58-429B-B97A-55CFB06A446E}"/>
    <cellStyle name="Accent5 3 2 2 2" xfId="32299" xr:uid="{8161E338-9180-4206-9B68-D3AB760ADB4A}"/>
    <cellStyle name="Accent5 4" xfId="32300" xr:uid="{5F92BE20-1CD9-4B11-88FA-8328464FB7A1}"/>
    <cellStyle name="Accent5 5" xfId="32301" xr:uid="{1B9E7D05-DA94-44C6-9820-F97A2F719B14}"/>
    <cellStyle name="Accent5 6" xfId="32302" xr:uid="{4524E875-6B9C-417F-9BE3-87CB12541A8D}"/>
    <cellStyle name="Accent5 7" xfId="32303" xr:uid="{D8BFCED3-5DA8-448A-8557-8145F3D8852F}"/>
    <cellStyle name="Accent5 8" xfId="32304" xr:uid="{DBD1A05D-568E-4D02-AC0B-47EF9B7EB483}"/>
    <cellStyle name="Accent6" xfId="111" builtinId="49" hidden="1"/>
    <cellStyle name="Accent6 2" xfId="32305" xr:uid="{A926FE6D-BEDE-4F19-BBC5-2190A50316A1}"/>
    <cellStyle name="Accent6 2 2" xfId="32306" xr:uid="{B61D9E79-B7EC-4301-807D-55D425FFA7FA}"/>
    <cellStyle name="Accent6 2 3" xfId="32307" xr:uid="{4B32A8B4-EB53-4321-903D-FC4B0D8AB44D}"/>
    <cellStyle name="Accent6 2 3 2" xfId="32308" xr:uid="{42BE3DA9-5679-4C44-AD61-F90701CC07F0}"/>
    <cellStyle name="Accent6 2 3 2 2" xfId="32309" xr:uid="{C70E8292-E6F7-49FE-A975-FCED35AA2281}"/>
    <cellStyle name="Accent6 2 3 3" xfId="32310" xr:uid="{F7800124-D980-4A2F-BDAE-1744933A1622}"/>
    <cellStyle name="Accent6 2 3_Sheet1" xfId="32311" xr:uid="{04E9BC64-75B5-4EC9-98AB-E1BC607E2030}"/>
    <cellStyle name="Accent6 2_Asset Register (new)" xfId="32312" xr:uid="{D4795EA5-2054-483A-B936-1C0A9AC594C2}"/>
    <cellStyle name="Accent6 3" xfId="32313" xr:uid="{7E2130F0-0AF5-4311-AD4A-B061AF992C63}"/>
    <cellStyle name="Accent6 3 2" xfId="32314" xr:uid="{7BB1E033-E197-4EEB-A8F1-00DDACBEE102}"/>
    <cellStyle name="Accent6 3 2 2" xfId="32315" xr:uid="{F816615B-1E8C-453E-977E-B76E3890F151}"/>
    <cellStyle name="Accent6 3 2 2 2" xfId="32316" xr:uid="{278659D7-869B-4760-97A6-7F2F1649695C}"/>
    <cellStyle name="Accent6 4" xfId="32317" xr:uid="{EB20686B-7117-46BB-9E02-254B0173266F}"/>
    <cellStyle name="Accent6 5" xfId="32318" xr:uid="{C3BF8407-B2CF-4FE7-ACF0-476B22755F52}"/>
    <cellStyle name="Accent6 6" xfId="32319" xr:uid="{58E2740B-A490-4440-BF6E-76E4BFB4258F}"/>
    <cellStyle name="Accent6 7" xfId="32320" xr:uid="{8BC9101D-F77A-4365-A482-DEFAD02CD9F0}"/>
    <cellStyle name="Accent6 8" xfId="32321" xr:uid="{286F7EEA-4441-4B18-97C3-E42CBF1A7186}"/>
    <cellStyle name="AF Column - IBM Cognos" xfId="51596" xr:uid="{59099B29-315F-45E6-9DD2-031BB243BDA9}"/>
    <cellStyle name="AF Data - IBM Cognos" xfId="51597" xr:uid="{CA8E09C1-9B5D-4BA1-B53C-3BF122E66DC3}"/>
    <cellStyle name="AF Data 0 - IBM Cognos" xfId="51598" xr:uid="{ACBB8193-0371-4453-90C8-ED2B7514C307}"/>
    <cellStyle name="AF Data 1 - IBM Cognos" xfId="51599" xr:uid="{BBDE6792-5F0E-4F71-94C3-25491C9003C5}"/>
    <cellStyle name="AF Data 2 - IBM Cognos" xfId="51600" xr:uid="{BEE816C4-06A6-4FAE-811D-E39968493E38}"/>
    <cellStyle name="AF Data 3 - IBM Cognos" xfId="51601" xr:uid="{AB0923AF-1D68-42DE-B564-666DA62B940F}"/>
    <cellStyle name="AF Data 4 - IBM Cognos" xfId="51602" xr:uid="{98E6CD61-F556-4EE4-872E-C7C74B06BB24}"/>
    <cellStyle name="AF Data 5 - IBM Cognos" xfId="51603" xr:uid="{DFBE4B9A-C800-42F8-A57D-B572764836F5}"/>
    <cellStyle name="AF Data Leaf - IBM Cognos" xfId="51604" xr:uid="{E984EC7D-52C6-40E2-A892-B9BB5B85D715}"/>
    <cellStyle name="AF Header - IBM Cognos" xfId="51605" xr:uid="{7BD93F73-73EB-42F9-A848-39C0C2539E33}"/>
    <cellStyle name="AF Header 0 - IBM Cognos" xfId="51606" xr:uid="{5E522D41-335A-4781-895C-F14797302890}"/>
    <cellStyle name="AF Header 1 - IBM Cognos" xfId="51607" xr:uid="{7CADF1A6-555C-4B79-A2B4-8A31B12F44F2}"/>
    <cellStyle name="AF Header 2 - IBM Cognos" xfId="51608" xr:uid="{8B49E66E-8C61-40BF-A4D0-FC6565BDD521}"/>
    <cellStyle name="AF Header 3 - IBM Cognos" xfId="51609" xr:uid="{CD220050-616E-44D6-8686-CF66D3CFE93F}"/>
    <cellStyle name="AF Header 4 - IBM Cognos" xfId="51610" xr:uid="{34597A15-70C7-4EF6-A219-861F9D32ABD9}"/>
    <cellStyle name="AF Header 5 - IBM Cognos" xfId="51611" xr:uid="{0CDF0D6E-9D57-4BD4-B3A3-67D7A0F594F1}"/>
    <cellStyle name="AF Header Leaf - IBM Cognos" xfId="51612" xr:uid="{91BE4A86-F61F-4343-A715-D414CD57F1E5}"/>
    <cellStyle name="AF Row - IBM Cognos" xfId="51613" xr:uid="{1D933B2C-34EE-4CA8-85CC-797B7C7DECFD}"/>
    <cellStyle name="AF Row 0 - IBM Cognos" xfId="51614" xr:uid="{03017C24-553E-4A9A-9080-FA08A0C0EC69}"/>
    <cellStyle name="AF Row 1 - IBM Cognos" xfId="51615" xr:uid="{6B3F93A5-8D98-4541-9415-F3858287CE4B}"/>
    <cellStyle name="AF Row 2 - IBM Cognos" xfId="51616" xr:uid="{DB9F4E29-8115-494E-B680-2C33DC17E1DD}"/>
    <cellStyle name="AF Row 3 - IBM Cognos" xfId="51617" xr:uid="{7265A307-AF88-4F42-B482-3F242E614C27}"/>
    <cellStyle name="AF Row 4 - IBM Cognos" xfId="51618" xr:uid="{97BD7D21-6865-4597-9E47-816C93416AD7}"/>
    <cellStyle name="AF Row 5 - IBM Cognos" xfId="51619" xr:uid="{7E8E5399-A097-4986-9F59-E6DCDF7B5003}"/>
    <cellStyle name="AF Row Leaf - IBM Cognos" xfId="51620" xr:uid="{0C81F365-9853-4FBF-BA6A-FD1172B7AAAB}"/>
    <cellStyle name="AF Subnm - IBM Cognos" xfId="51621" xr:uid="{1D67984B-F393-4D2A-8A18-E63AB379E111}"/>
    <cellStyle name="AF Title - IBM Cognos" xfId="51622" xr:uid="{C19D38B2-ACE6-4417-85EC-6A26ACD000C7}"/>
    <cellStyle name="AM Standard" xfId="32322" xr:uid="{F03A9320-0239-44AE-AECE-32551D42B6AD}"/>
    <cellStyle name="Bad" xfId="80" builtinId="27" hidden="1"/>
    <cellStyle name="Bad 2" xfId="32323" xr:uid="{EDCE6082-26F5-4180-A420-A513128B405B}"/>
    <cellStyle name="Bad 2 2" xfId="32324" xr:uid="{C811BEF7-D89C-4CF1-B91A-CEC9D2AFC161}"/>
    <cellStyle name="Bad 2 3" xfId="32325" xr:uid="{8755518D-6434-466A-B06E-61859EE918F0}"/>
    <cellStyle name="Bad 2 3 2" xfId="32326" xr:uid="{16AE5BCA-802C-4BC4-80B3-AD059B19D40F}"/>
    <cellStyle name="Bad 2 3 2 2" xfId="32327" xr:uid="{C2E2FBE3-20FA-48D2-83D0-EC40B77FBE95}"/>
    <cellStyle name="Bad 2 3 3" xfId="32328" xr:uid="{7ED79C88-6CC3-4A87-A0A7-49EA071285B7}"/>
    <cellStyle name="Bad 2 3_Sheet1" xfId="32329" xr:uid="{4591A17D-DD95-4DE8-8F77-78E3FCFDF0BE}"/>
    <cellStyle name="Bad 2_Asset Register (new)" xfId="32330" xr:uid="{71E21515-58EC-49F3-883E-85904057F211}"/>
    <cellStyle name="Bad 3" xfId="32331" xr:uid="{43DD266B-4734-463E-87F0-6EDE7ADE26CB}"/>
    <cellStyle name="Bad 3 2" xfId="119" xr:uid="{00000000-0005-0000-0000-0000887D0000}"/>
    <cellStyle name="Bad 3 2 2" xfId="32332" xr:uid="{092B274D-4C5A-4D87-9DF4-97DB34A3BDD0}"/>
    <cellStyle name="Bad 3 2 2 2" xfId="32333" xr:uid="{CCFA3458-2D7F-45CF-B618-EBC09F98D80E}"/>
    <cellStyle name="Bad 4" xfId="32334" xr:uid="{31DCDC15-D041-4E75-812A-DA8F99785035}"/>
    <cellStyle name="Bad 5" xfId="32335" xr:uid="{5395DB56-657A-4C30-92A3-9A61A412227D}"/>
    <cellStyle name="Bad 6" xfId="32336" xr:uid="{D9BC2E08-B28E-412C-86F4-B68E5E42FAB2}"/>
    <cellStyle name="Bad 7" xfId="32337" xr:uid="{889FB796-4774-4531-AC15-839FD61F1FBA}"/>
    <cellStyle name="Bad 8" xfId="32338" xr:uid="{43E82C61-1E9D-4F79-B30F-2053851DB00B}"/>
    <cellStyle name="Blank" xfId="135" xr:uid="{0A47ED83-31BA-46F0-898F-F3ACCC45BFDD}"/>
    <cellStyle name="Blue" xfId="32339" xr:uid="{A50023AF-7202-42CB-895C-F2E90DDF1302}"/>
    <cellStyle name="Blue 2" xfId="32340" xr:uid="{E6B84D01-0DCC-4559-B58C-158769CB1622}"/>
    <cellStyle name="Blue 2 2" xfId="32341" xr:uid="{97BCB599-00B1-4080-B34F-1912CB1A3639}"/>
    <cellStyle name="Blue 3" xfId="32342" xr:uid="{20C8BD9C-2376-4CB2-A1C7-CCC2B0617382}"/>
    <cellStyle name="Blue 3 2" xfId="32343" xr:uid="{CBD70E94-0A17-4888-A8A7-5C3432F4D9AA}"/>
    <cellStyle name="CALC Amount" xfId="32344" xr:uid="{37182097-03E2-4E24-92C3-945EA6B04570}"/>
    <cellStyle name="CALC Amount [1]" xfId="32345" xr:uid="{BC9CC997-E67B-4049-9A74-40ED5BD53347}"/>
    <cellStyle name="CALC Amount [2]" xfId="32346" xr:uid="{D4973EFA-41C2-45E6-A0DF-BA3F767902CE}"/>
    <cellStyle name="CALC Amount Total" xfId="32347" xr:uid="{03A1A1EB-FE8C-46C0-AA69-0AC47E025054}"/>
    <cellStyle name="CALC Amount Total [1]" xfId="32348" xr:uid="{9DE641D3-3F2B-4361-8921-6D45C1E722F1}"/>
    <cellStyle name="CALC Amount Total [2]" xfId="32349" xr:uid="{638FF2C4-5E39-4142-A90A-4E3FD2B189DB}"/>
    <cellStyle name="CALC Currency" xfId="32350" xr:uid="{3822938A-4FBF-4A02-A5D5-1C1235ADB532}"/>
    <cellStyle name="CALC Currency [1]" xfId="32351" xr:uid="{05390C5C-8328-433D-829C-B6CCDC240C3F}"/>
    <cellStyle name="CALC Currency [2]" xfId="32352" xr:uid="{30FBC6AC-E572-4E40-ACE6-95C722562BF3}"/>
    <cellStyle name="CALC Currency Total" xfId="32353" xr:uid="{BFC10157-3A6F-4149-B396-718595A050BD}"/>
    <cellStyle name="CALC Currency Total [1]" xfId="32354" xr:uid="{A2391CDC-12C7-4F29-A540-EF8CA63E7785}"/>
    <cellStyle name="CALC Currency Total [2]" xfId="32355" xr:uid="{C83583EB-A15E-4A3F-AF77-2AD24DDB56BA}"/>
    <cellStyle name="CALC Date Long" xfId="32356" xr:uid="{DDF79F66-5C04-4A2A-99CC-14551A01CBBA}"/>
    <cellStyle name="CALC Date Short" xfId="32357" xr:uid="{46449ABD-D6A5-4954-864C-4DA4143BF2B1}"/>
    <cellStyle name="CALC Percent" xfId="32358" xr:uid="{A1A611C9-21C4-4E34-AF90-50B65D9C5654}"/>
    <cellStyle name="CALC Percent [1]" xfId="32359" xr:uid="{7DB29F11-1A38-46F7-A244-7DAB097B45DC}"/>
    <cellStyle name="CALC Percent [2]" xfId="32360" xr:uid="{55C82488-189D-4624-926B-5323417162F2}"/>
    <cellStyle name="CALC Percent Total" xfId="32361" xr:uid="{F752D34A-49FA-4A35-8B8F-7888C1D3E3B2}"/>
    <cellStyle name="CALC Percent Total [1]" xfId="32362" xr:uid="{960D03C5-3799-4987-9712-C3254C864724}"/>
    <cellStyle name="CALC Percent Total [2]" xfId="32363" xr:uid="{E5EFE3C5-27A1-41D6-81DC-94CE9843C798}"/>
    <cellStyle name="Calculated" xfId="32364" xr:uid="{6FE7A0F0-E474-46CA-A4AC-FDDBB832839F}"/>
    <cellStyle name="Calculated Column - IBM Cognos" xfId="51623" xr:uid="{F41CFCA4-AE7E-4DA4-8063-F081ACA21CFB}"/>
    <cellStyle name="Calculated Column Name - IBM Cognos" xfId="51624" xr:uid="{B4C5975F-4DAF-4AF4-9A44-5BDA5871D6AE}"/>
    <cellStyle name="Calculated Row - IBM Cognos" xfId="51625" xr:uid="{0E88E8B5-4094-46B0-B74D-6F0EEC5FC7C4}"/>
    <cellStyle name="Calculated Row Name - IBM Cognos" xfId="51626" xr:uid="{C318E047-ACCA-42E8-8EE2-1AC7E14CD165}"/>
    <cellStyle name="Calculation" xfId="84" builtinId="22" hidden="1"/>
    <cellStyle name="Calculation 2" xfId="32365" xr:uid="{3D2DBC0E-98D3-4C4B-BC06-12C2ECEEA78B}"/>
    <cellStyle name="Calculation 2 2" xfId="32366" xr:uid="{18BF10E7-040D-4EDE-947D-A75358ED3497}"/>
    <cellStyle name="Calculation 2 3" xfId="32367" xr:uid="{A85AD214-0EA8-41B1-A0AB-6F33EBBEC7CE}"/>
    <cellStyle name="Calculation 2 3 2" xfId="32368" xr:uid="{AFA716C0-318B-4F6B-9BCD-9749FE3F848B}"/>
    <cellStyle name="Calculation 2 3 2 2" xfId="32369" xr:uid="{91062ED5-7B89-4349-BECD-9F761BBABA66}"/>
    <cellStyle name="Calculation 2 3 3" xfId="32370" xr:uid="{1D18651D-B19C-43E6-8DA3-A2DC388C761B}"/>
    <cellStyle name="Calculation 2 3_Sheet1" xfId="32371" xr:uid="{02B326B9-1270-41D4-8D5F-2E95D27FF829}"/>
    <cellStyle name="Calculation 2_Asset Register (new)" xfId="32372" xr:uid="{C986016C-7288-4E4D-8609-77DDDD00CD24}"/>
    <cellStyle name="Calculation 3" xfId="32373" xr:uid="{0F747E75-6924-4E6A-B9BA-11A0F5E1009C}"/>
    <cellStyle name="Calculation 3 2" xfId="120" xr:uid="{00000000-0005-0000-0000-0000B47D0000}"/>
    <cellStyle name="Calculation 3 2 2" xfId="32374" xr:uid="{4363BD3B-15F1-467F-BF34-63C8E4617FBD}"/>
    <cellStyle name="Calculation 3 2 2 2" xfId="32375" xr:uid="{F634602D-2E29-45DB-B2BE-43E6D931C42C}"/>
    <cellStyle name="Calculation 4" xfId="32376" xr:uid="{C0D690FB-7C79-437B-941C-12424E91576C}"/>
    <cellStyle name="Calculation 5" xfId="32377" xr:uid="{9B206710-49EC-4911-B59F-EF8DD71CB71A}"/>
    <cellStyle name="Calculation 6" xfId="32378" xr:uid="{6B27861E-4783-4856-8136-02F9399EE49F}"/>
    <cellStyle name="Calculation 7" xfId="32379" xr:uid="{A927905A-213E-4735-8823-FE630152BC21}"/>
    <cellStyle name="Calculation 8" xfId="32380" xr:uid="{F4264CF2-11DA-41B2-9758-EDC8B9781DFE}"/>
    <cellStyle name="CALLUP Amount" xfId="32381" xr:uid="{27E358F1-08F8-4D8F-B45C-2B31127D7BAF}"/>
    <cellStyle name="CALLUP Amount [1]" xfId="32382" xr:uid="{2367AD00-D441-4714-98F3-224C58DD1D4F}"/>
    <cellStyle name="CALLUP Amount [2]" xfId="32383" xr:uid="{E415F931-768C-4550-BEA9-791E666743E2}"/>
    <cellStyle name="CALLUP Percent" xfId="32384" xr:uid="{9993EB1F-CEA6-41C9-A076-961098FA7AF7}"/>
    <cellStyle name="CALLUP Percent [1]" xfId="32385" xr:uid="{3332DE72-7ED5-4B42-9757-3B90397E1E30}"/>
    <cellStyle name="CALLUP Percent [2]" xfId="32386" xr:uid="{D79602D6-D78E-448A-B7D5-6EBFA626EA6B}"/>
    <cellStyle name="Check" xfId="32387" xr:uid="{0D92FF68-96EC-464F-9495-D62BC5E306B3}"/>
    <cellStyle name="Check Cell" xfId="86" builtinId="23" hidden="1"/>
    <cellStyle name="Check Cell 2" xfId="32388" xr:uid="{D3F29C56-3862-4F48-A380-B3618DDE0DB0}"/>
    <cellStyle name="Check Cell 2 2" xfId="32389" xr:uid="{188DD253-C0DB-45EC-BE9F-339A7C7A0CDD}"/>
    <cellStyle name="Check Cell 2 3" xfId="32390" xr:uid="{5FE066A0-E9B5-43C3-8AC8-30C5B636EE1A}"/>
    <cellStyle name="Check Cell 2 3 2" xfId="32391" xr:uid="{65A9D78B-26DF-49FD-A2DB-8ADE0033FD01}"/>
    <cellStyle name="Check Cell 2 3 2 2" xfId="32392" xr:uid="{C54813AF-07EC-4798-8E35-5B8F8CFA3B3D}"/>
    <cellStyle name="Check Cell 2 3 3" xfId="32393" xr:uid="{3DEB6BD6-FCF1-45D7-ACFD-D65EE708971B}"/>
    <cellStyle name="Check Cell 2 3_Sheet1" xfId="32394" xr:uid="{369B5FF5-5B36-46F8-B578-895402053623}"/>
    <cellStyle name="Check Cell 2_Asset Register (new)" xfId="32395" xr:uid="{70320AC3-BCA6-4DDD-BF8B-1C0E88EEFF33}"/>
    <cellStyle name="Check Cell 3" xfId="32396" xr:uid="{0D9E1AFB-EAEC-42E4-B9BA-EF7AA71FE618}"/>
    <cellStyle name="Check Cell 3 2" xfId="121" xr:uid="{00000000-0005-0000-0000-0000CD7D0000}"/>
    <cellStyle name="Check Cell 3 2 2" xfId="32397" xr:uid="{9DFAF413-BCA3-48B7-A1BB-72885BCF3C31}"/>
    <cellStyle name="Check Cell 3 2 2 2" xfId="32398" xr:uid="{C9CE85A4-CD6E-493C-9BE1-CAD06E07B33E}"/>
    <cellStyle name="Check Cell 4" xfId="32399" xr:uid="{B9E21CE7-1735-4B6D-8EA5-723CF4B660BC}"/>
    <cellStyle name="Check Cell 5" xfId="32400" xr:uid="{D386F06D-713C-4235-B1E9-54BC707AF838}"/>
    <cellStyle name="Check Cell 6" xfId="32401" xr:uid="{632B2B7F-08DB-47CA-B716-5C59758E9C7E}"/>
    <cellStyle name="Check Cell 7" xfId="32402" xr:uid="{EB8B2C92-E5AC-499A-89C7-1EB539CCC45E}"/>
    <cellStyle name="Check Cell 8" xfId="32403" xr:uid="{2BAF4E3C-6F50-4326-84F1-1FC4DDA0CE83}"/>
    <cellStyle name="Column Grey" xfId="32404" xr:uid="{90224639-3206-4F76-9C76-30F722329957}"/>
    <cellStyle name="Column Grey 2" xfId="32405" xr:uid="{083D20D8-BE6B-4574-876D-03A47BBCF5A0}"/>
    <cellStyle name="Column Grey 2 2" xfId="32406" xr:uid="{BA2EDB00-6197-4CBB-A4B4-BBAEF7606007}"/>
    <cellStyle name="Column Grey 3" xfId="32407" xr:uid="{D9C937E7-0554-4A84-944F-E8FAAFB3D858}"/>
    <cellStyle name="Column Grey 3 2" xfId="32408" xr:uid="{A5249877-F745-4462-B7F1-B310EEE40828}"/>
    <cellStyle name="Column Name - IBM Cognos" xfId="51627" xr:uid="{0606E2A3-E009-4CD9-855D-6B4B91F6CD1E}"/>
    <cellStyle name="Column Template - IBM Cognos" xfId="51628" xr:uid="{48F9111C-E0E3-4824-92A1-31618917E18D}"/>
    <cellStyle name="Comma" xfId="1" builtinId="3"/>
    <cellStyle name="Comma [0]" xfId="2" builtinId="6"/>
    <cellStyle name="Comma [0] 2" xfId="32409" xr:uid="{DAFA096E-9301-43E7-A3FE-1BA3858AF37A}"/>
    <cellStyle name="Comma [0] 2 2" xfId="32410" xr:uid="{DFC68B26-58FD-417C-8585-46ED7470E68C}"/>
    <cellStyle name="Comma [0] 2 2 2" xfId="32411" xr:uid="{E5C900E1-571F-476B-947B-E9A912E987D8}"/>
    <cellStyle name="Comma [0] 2 2 2 2" xfId="32412" xr:uid="{F44CDBA6-122D-47E2-AF6D-7B3B6D71D306}"/>
    <cellStyle name="Comma [0] 2 2 2 2 2" xfId="32413" xr:uid="{85896542-2A6F-4258-BF8A-346ECAAD41CC}"/>
    <cellStyle name="Comma [0] 2 2 2 2 2 2" xfId="32414" xr:uid="{C44B7A29-9E9E-46A3-BB4C-B22708051561}"/>
    <cellStyle name="Comma [0] 2 2 2 2 2 2 2" xfId="32415" xr:uid="{18B414E0-AC14-44D8-8053-F3994F0E4252}"/>
    <cellStyle name="Comma [0] 2 2 2 2 2 3" xfId="32416" xr:uid="{19CE0B01-8C78-42F1-AFCC-8848EBD6999A}"/>
    <cellStyle name="Comma [0] 2 2 2 2 3" xfId="32417" xr:uid="{4E3E161E-D0FE-44BB-AC47-8C928F8CF036}"/>
    <cellStyle name="Comma [0] 2 2 2 2 3 2" xfId="32418" xr:uid="{9940D9BA-939A-466C-AFDE-7FC271841924}"/>
    <cellStyle name="Comma [0] 2 2 2 2 4" xfId="32419" xr:uid="{B6E07056-1261-4D59-A646-1CB416563A21}"/>
    <cellStyle name="Comma [0] 2 2 2 3" xfId="32420" xr:uid="{189372FF-1687-4C76-BBF0-93A25BA1E6DE}"/>
    <cellStyle name="Comma [0] 2 2 2 3 2" xfId="32421" xr:uid="{63DC2812-1B19-4E97-ACA3-BE1017E58F7A}"/>
    <cellStyle name="Comma [0] 2 2 2 3 2 2" xfId="32422" xr:uid="{0F93FAC2-00EF-4C14-859D-C4A51B490211}"/>
    <cellStyle name="Comma [0] 2 2 2 3 3" xfId="32423" xr:uid="{2D5A477F-6250-43F3-B835-3036D2814367}"/>
    <cellStyle name="Comma [0] 2 2 2 4" xfId="32424" xr:uid="{7EAB3B84-FFA5-4D12-BF44-CF50334D0C89}"/>
    <cellStyle name="Comma [0] 2 2 2 4 2" xfId="32425" xr:uid="{9E071B5A-D35B-4B1E-9131-67C97475E074}"/>
    <cellStyle name="Comma [0] 2 2 2 5" xfId="32426" xr:uid="{F7A73387-0192-490D-B94D-A0B11502E9F8}"/>
    <cellStyle name="Comma [0] 2 2 3" xfId="32427" xr:uid="{4EAA7275-7A0A-47CD-AAC7-D365EDE4E604}"/>
    <cellStyle name="Comma [0] 2 2 3 2" xfId="32428" xr:uid="{0F3C41DC-C732-41FA-A34C-3F1A05531881}"/>
    <cellStyle name="Comma [0] 2 2 3 2 2" xfId="32429" xr:uid="{1E3CF00F-C9A2-499E-BC20-A56558632A70}"/>
    <cellStyle name="Comma [0] 2 2 3 2 2 2" xfId="32430" xr:uid="{B5DE102C-5CEC-4655-8F88-EDC2A169309C}"/>
    <cellStyle name="Comma [0] 2 2 3 2 2 2 2" xfId="32431" xr:uid="{254A3C92-1CC6-4754-99D3-C07EA79A5610}"/>
    <cellStyle name="Comma [0] 2 2 3 2 2 3" xfId="32432" xr:uid="{AA63DB3B-26D9-423B-9B0A-AC1795700C14}"/>
    <cellStyle name="Comma [0] 2 2 3 2 3" xfId="32433" xr:uid="{7AF07172-B610-4620-A1AD-F1FE02166C65}"/>
    <cellStyle name="Comma [0] 2 2 3 2 3 2" xfId="32434" xr:uid="{AA302148-830E-403B-A0CA-554AA9A3ABE0}"/>
    <cellStyle name="Comma [0] 2 2 3 2 4" xfId="32435" xr:uid="{0AFE2C3A-27BA-4E97-9A21-245E6E9981ED}"/>
    <cellStyle name="Comma [0] 2 2 3 3" xfId="32436" xr:uid="{7DB16B7D-9F31-46D8-9C2B-0E8D8311373D}"/>
    <cellStyle name="Comma [0] 2 2 3 3 2" xfId="32437" xr:uid="{73D5F02F-7C42-44FE-B12F-8033A78E6D41}"/>
    <cellStyle name="Comma [0] 2 2 3 3 2 2" xfId="32438" xr:uid="{D7CF556D-E1C4-4CE5-9594-91822F09C34F}"/>
    <cellStyle name="Comma [0] 2 2 3 3 3" xfId="32439" xr:uid="{EE56CD24-6D43-4D54-A29D-AA52C500FECA}"/>
    <cellStyle name="Comma [0] 2 2 3 4" xfId="32440" xr:uid="{F4E25B68-3AED-4D63-A754-91C8821D4506}"/>
    <cellStyle name="Comma [0] 2 2 3 4 2" xfId="32441" xr:uid="{941642AB-6FFE-411D-A28C-5AFBB69AAA0B}"/>
    <cellStyle name="Comma [0] 2 2 3 5" xfId="32442" xr:uid="{1889446F-D3AC-41E4-8C0C-CDD0E0942640}"/>
    <cellStyle name="Comma [0] 2 2 4" xfId="32443" xr:uid="{F7C921E3-7823-40BD-9F59-0028AEBC76D2}"/>
    <cellStyle name="Comma [0] 2 2 4 2" xfId="32444" xr:uid="{11EBE665-7E05-48B4-86BD-055729B828BC}"/>
    <cellStyle name="Comma [0] 2 2 4 2 2" xfId="32445" xr:uid="{5CD55962-3142-45B8-982F-1ACAE66DA367}"/>
    <cellStyle name="Comma [0] 2 2 4 2 2 2" xfId="32446" xr:uid="{E58BA4FD-F5B1-4B34-A46F-0C65337A3781}"/>
    <cellStyle name="Comma [0] 2 2 4 2 2 2 2" xfId="32447" xr:uid="{BDB0215E-1490-4ED2-8411-0082010A289B}"/>
    <cellStyle name="Comma [0] 2 2 4 2 2 3" xfId="32448" xr:uid="{06403E44-F157-49A4-AC77-184C064982C4}"/>
    <cellStyle name="Comma [0] 2 2 4 2 3" xfId="32449" xr:uid="{46AF1E9C-A584-4D08-B07F-E9BE178E0715}"/>
    <cellStyle name="Comma [0] 2 2 4 2 3 2" xfId="32450" xr:uid="{733FF8AB-387D-47B0-8AA4-F45570305CBE}"/>
    <cellStyle name="Comma [0] 2 2 4 2 4" xfId="32451" xr:uid="{96F3CAAB-F686-4415-B884-91586D20A049}"/>
    <cellStyle name="Comma [0] 2 2 4 3" xfId="32452" xr:uid="{8A09A74B-FA3C-434E-8977-FD91C859E0B5}"/>
    <cellStyle name="Comma [0] 2 2 4 3 2" xfId="32453" xr:uid="{9EA16802-BF97-482C-B534-11330D41D2B9}"/>
    <cellStyle name="Comma [0] 2 2 4 3 2 2" xfId="32454" xr:uid="{AC6BF3F9-ACE2-4F80-B6F8-D0B31CAB41A6}"/>
    <cellStyle name="Comma [0] 2 2 4 3 3" xfId="32455" xr:uid="{FDBD20C9-50D7-49AA-A362-3607C332E5EE}"/>
    <cellStyle name="Comma [0] 2 2 4 4" xfId="32456" xr:uid="{94D5C2DD-2049-4B31-B703-E5268544F275}"/>
    <cellStyle name="Comma [0] 2 2 4 4 2" xfId="32457" xr:uid="{43569068-15C1-479B-B613-AFAA3D5C9168}"/>
    <cellStyle name="Comma [0] 2 2 4 5" xfId="32458" xr:uid="{8C72E6A1-2E7A-47C4-9225-38857F4839CD}"/>
    <cellStyle name="Comma [0] 2 2 5" xfId="32459" xr:uid="{CA632FEB-0933-47D1-A839-94C5ADBDE94B}"/>
    <cellStyle name="Comma [0] 2 2 5 2" xfId="32460" xr:uid="{D616DB03-C338-4553-B835-8EC456ADC2CA}"/>
    <cellStyle name="Comma [0] 2 2 5 2 2" xfId="32461" xr:uid="{053ABAF2-7F7F-4456-8BB4-0C9E79571CB3}"/>
    <cellStyle name="Comma [0] 2 2 5 2 2 2" xfId="32462" xr:uid="{6F44C7A7-5347-4734-8EA1-19136F73D914}"/>
    <cellStyle name="Comma [0] 2 2 5 2 2 2 2" xfId="32463" xr:uid="{4607596B-7B4A-476A-A6A8-6A67B475E31F}"/>
    <cellStyle name="Comma [0] 2 2 5 2 2 3" xfId="32464" xr:uid="{679FBF94-5AE0-425F-BF97-11C80733D33F}"/>
    <cellStyle name="Comma [0] 2 2 5 2 3" xfId="32465" xr:uid="{B4652D13-1534-4B8B-9163-101A6DF0E3E0}"/>
    <cellStyle name="Comma [0] 2 2 5 2 3 2" xfId="32466" xr:uid="{07230A67-83E8-4A53-81EF-C5265A29AA25}"/>
    <cellStyle name="Comma [0] 2 2 5 2 4" xfId="32467" xr:uid="{C99D4AAD-B864-407B-894F-2B7DD8049859}"/>
    <cellStyle name="Comma [0] 2 2 5 3" xfId="32468" xr:uid="{313EDA69-8443-4536-A0FA-94BA725F4272}"/>
    <cellStyle name="Comma [0] 2 2 5 3 2" xfId="32469" xr:uid="{A5023EBF-2FB9-495F-A5B4-3579B4339A33}"/>
    <cellStyle name="Comma [0] 2 2 5 3 2 2" xfId="32470" xr:uid="{87205821-C160-45C4-B3A8-A8F6D3614F2A}"/>
    <cellStyle name="Comma [0] 2 2 5 3 3" xfId="32471" xr:uid="{5D76DEEF-6266-4A13-ACF5-B9B8AE6BC6CF}"/>
    <cellStyle name="Comma [0] 2 2 5 4" xfId="32472" xr:uid="{A02CF629-3063-4A6D-9BBD-5AC2FA457637}"/>
    <cellStyle name="Comma [0] 2 2 5 4 2" xfId="32473" xr:uid="{69C477E5-6860-41FF-A93F-C66E5FF7E5D4}"/>
    <cellStyle name="Comma [0] 2 2 5 5" xfId="32474" xr:uid="{027E1D83-D48C-4B62-B012-517182215731}"/>
    <cellStyle name="Comma [0] 2 2 6" xfId="32475" xr:uid="{ED0B45B7-500B-4D56-A22D-0BD783B44CB1}"/>
    <cellStyle name="Comma [0] 2 2 6 2" xfId="32476" xr:uid="{84755CCE-0A34-483C-BA32-F03F22BA7AC2}"/>
    <cellStyle name="Comma [0] 2 2 6 2 2" xfId="32477" xr:uid="{610ED0FE-861C-440D-9CC4-0F139D394E3E}"/>
    <cellStyle name="Comma [0] 2 2 6 2 2 2" xfId="32478" xr:uid="{1C2DB506-6796-4D01-86FC-356DA0B0467F}"/>
    <cellStyle name="Comma [0] 2 2 6 2 3" xfId="32479" xr:uid="{5412954E-C67D-46BF-9FE8-26A48F91841F}"/>
    <cellStyle name="Comma [0] 2 2 6 3" xfId="32480" xr:uid="{CCEF3BDB-CB72-4827-B9A0-3FCEC3B7DE42}"/>
    <cellStyle name="Comma [0] 2 2 6 3 2" xfId="32481" xr:uid="{B7AC6B50-BB88-49B6-BBCA-39A250A3E2CD}"/>
    <cellStyle name="Comma [0] 2 2 6 4" xfId="32482" xr:uid="{807388D3-996A-4989-9F6A-A0994E6EE0B0}"/>
    <cellStyle name="Comma [0] 2 2 7" xfId="32483" xr:uid="{C424CA9F-AD70-4F1F-B746-901E2B2FB7FE}"/>
    <cellStyle name="Comma [0] 2 2 7 2" xfId="32484" xr:uid="{7C04D5AD-CCB0-446C-B53D-73C77CDD1D72}"/>
    <cellStyle name="Comma [0] 2 2 7 2 2" xfId="32485" xr:uid="{85AF60E6-A5EB-4638-981F-EDC1D7A1D35F}"/>
    <cellStyle name="Comma [0] 2 2 7 3" xfId="32486" xr:uid="{83BC68C2-49D3-4F13-9F62-93B3222D1DF5}"/>
    <cellStyle name="Comma [0] 2 2 8" xfId="32487" xr:uid="{D5EF2E75-7106-4230-9CE3-3696DF0A7CFF}"/>
    <cellStyle name="Comma [0] 2 2 8 2" xfId="32488" xr:uid="{DC8C8A31-9F88-448C-81F0-2025C5C0C410}"/>
    <cellStyle name="Comma [0] 2 2 9" xfId="32489" xr:uid="{18C1605C-08FE-461D-A901-E4F544E8E7FB}"/>
    <cellStyle name="Comma [0] 2 3" xfId="32490" xr:uid="{AD4237AB-C1D3-4B4C-AB56-2CE8C204FA0C}"/>
    <cellStyle name="Comma [0] 2 3 2" xfId="32491" xr:uid="{C788515E-0C89-423C-9977-D449E82FE3AB}"/>
    <cellStyle name="Comma [0] 2 3 2 2" xfId="32492" xr:uid="{8F64D61E-0987-4325-98D7-C906D11991D7}"/>
    <cellStyle name="Comma [0] 2 3 2 2 2" xfId="32493" xr:uid="{1BA59D2F-6606-4378-8B5E-B00AA97B7AF5}"/>
    <cellStyle name="Comma [0] 2 3 2 2 2 2" xfId="32494" xr:uid="{C43F63A6-D28E-4A60-A838-E35074060501}"/>
    <cellStyle name="Comma [0] 2 3 2 2 2 2 2" xfId="32495" xr:uid="{23E87D97-0B57-4E18-AA20-C6E3772BC634}"/>
    <cellStyle name="Comma [0] 2 3 2 2 2 3" xfId="32496" xr:uid="{E208B1BF-753F-432A-9A44-7DF0C6530E82}"/>
    <cellStyle name="Comma [0] 2 3 2 2 3" xfId="32497" xr:uid="{4D3B3487-1399-4F6A-924E-30BC68C88319}"/>
    <cellStyle name="Comma [0] 2 3 2 2 3 2" xfId="32498" xr:uid="{C31C3E89-54D8-4DBC-BD74-42AEBC14CB20}"/>
    <cellStyle name="Comma [0] 2 3 2 2 4" xfId="32499" xr:uid="{8047B714-98FD-4328-8F6C-AB31E946E30A}"/>
    <cellStyle name="Comma [0] 2 3 2 3" xfId="32500" xr:uid="{541BF552-A091-4E50-AEDB-49A091BE496C}"/>
    <cellStyle name="Comma [0] 2 3 2 3 2" xfId="32501" xr:uid="{64935B8A-5398-4DE5-9CB1-CEF5AFBB0D97}"/>
    <cellStyle name="Comma [0] 2 3 2 3 2 2" xfId="32502" xr:uid="{334FD30B-336A-4DA5-A36C-B0F5521C894C}"/>
    <cellStyle name="Comma [0] 2 3 2 3 3" xfId="32503" xr:uid="{B9A54636-04DB-40C6-8D51-FB62BB1CA820}"/>
    <cellStyle name="Comma [0] 2 3 2 4" xfId="32504" xr:uid="{A007A908-CDC4-426F-92E0-7F1EF4311C30}"/>
    <cellStyle name="Comma [0] 2 3 2 4 2" xfId="32505" xr:uid="{2534996C-9854-4D15-B5AC-9EA8A5197744}"/>
    <cellStyle name="Comma [0] 2 3 2 5" xfId="32506" xr:uid="{2B3F8E9C-D52E-40EF-9B19-BC8308C195C8}"/>
    <cellStyle name="Comma [0] 2 3 3" xfId="32507" xr:uid="{D273ADC3-9FA5-4DFF-969A-EC604AF585E1}"/>
    <cellStyle name="Comma [0] 2 3 3 2" xfId="32508" xr:uid="{673C4F9B-6361-4E5A-8078-02E985015718}"/>
    <cellStyle name="Comma [0] 2 3 3 2 2" xfId="32509" xr:uid="{1B1747C0-5B64-4E40-8F21-5DF0D7829804}"/>
    <cellStyle name="Comma [0] 2 3 3 2 2 2" xfId="32510" xr:uid="{466DADF2-D8C9-4EE9-A5C4-7245F10872A2}"/>
    <cellStyle name="Comma [0] 2 3 3 2 2 2 2" xfId="32511" xr:uid="{56A84471-A4E9-4DB3-85AC-DCF6AE0430D6}"/>
    <cellStyle name="Comma [0] 2 3 3 2 2 3" xfId="32512" xr:uid="{D179CA5B-4840-4FBC-8509-BA7CCCA797E8}"/>
    <cellStyle name="Comma [0] 2 3 3 2 3" xfId="32513" xr:uid="{0491C3B7-AC9B-4ECC-AA49-AFE975D96BCF}"/>
    <cellStyle name="Comma [0] 2 3 3 2 3 2" xfId="32514" xr:uid="{DD183BB2-B07F-48F5-9C3D-7BF60A65E74B}"/>
    <cellStyle name="Comma [0] 2 3 3 2 4" xfId="32515" xr:uid="{5FBAAE7C-5C89-45C2-99F3-81ADAB1F138B}"/>
    <cellStyle name="Comma [0] 2 3 3 3" xfId="32516" xr:uid="{0DD1A2BC-F477-4827-8860-446589175BDD}"/>
    <cellStyle name="Comma [0] 2 3 3 3 2" xfId="32517" xr:uid="{47712A58-113A-4D9F-9997-41A630D20A27}"/>
    <cellStyle name="Comma [0] 2 3 3 3 2 2" xfId="32518" xr:uid="{343EC00A-672E-4D5C-B862-9FFA305A012C}"/>
    <cellStyle name="Comma [0] 2 3 3 3 3" xfId="32519" xr:uid="{51870A14-1A4A-4DD0-B832-2976404EB065}"/>
    <cellStyle name="Comma [0] 2 3 3 4" xfId="32520" xr:uid="{6C3CDD06-602D-4A12-BF39-D9CDE0FFB446}"/>
    <cellStyle name="Comma [0] 2 3 3 4 2" xfId="32521" xr:uid="{EC10CD8C-14A4-4A6A-9704-6D44D6EA250E}"/>
    <cellStyle name="Comma [0] 2 3 3 5" xfId="32522" xr:uid="{0C252A6A-7E21-4572-A648-E64D3EBC9CA5}"/>
    <cellStyle name="Comma [0] 2 3 4" xfId="32523" xr:uid="{CE4DB964-6AF0-435B-A32B-2524F7E1BC2E}"/>
    <cellStyle name="Comma [0] 2 3 4 2" xfId="32524" xr:uid="{9FAB22C3-EA0B-4277-AEA5-70F3CF24AADF}"/>
    <cellStyle name="Comma [0] 2 3 4 2 2" xfId="32525" xr:uid="{B4A4977B-ED1A-4B0B-B4C1-617AC3E71AC2}"/>
    <cellStyle name="Comma [0] 2 3 4 2 2 2" xfId="32526" xr:uid="{9BF37D01-6248-4B2E-84FE-B710593B8F1D}"/>
    <cellStyle name="Comma [0] 2 3 4 2 2 2 2" xfId="32527" xr:uid="{39741A22-4E62-4A44-B990-C9386A06E37F}"/>
    <cellStyle name="Comma [0] 2 3 4 2 2 3" xfId="32528" xr:uid="{10627A5B-96A0-48D9-89E2-5840662F315F}"/>
    <cellStyle name="Comma [0] 2 3 4 2 3" xfId="32529" xr:uid="{6F859A87-82B7-4D8C-A857-B24B144F18DB}"/>
    <cellStyle name="Comma [0] 2 3 4 2 3 2" xfId="32530" xr:uid="{2B63BEAB-A713-40C8-A00B-96D44E0CA29D}"/>
    <cellStyle name="Comma [0] 2 3 4 2 4" xfId="32531" xr:uid="{7D002F27-950C-4B3C-A5B5-EB74236FA5A1}"/>
    <cellStyle name="Comma [0] 2 3 4 3" xfId="32532" xr:uid="{B9672B8A-F60B-4304-948F-595EE77D3986}"/>
    <cellStyle name="Comma [0] 2 3 4 3 2" xfId="32533" xr:uid="{6FA3B003-A6E1-4043-B329-E2D2754140D9}"/>
    <cellStyle name="Comma [0] 2 3 4 3 2 2" xfId="32534" xr:uid="{8A0BA32F-7959-436A-B94B-D4F45C3BE9E7}"/>
    <cellStyle name="Comma [0] 2 3 4 3 3" xfId="32535" xr:uid="{BD3010A2-1844-4591-A150-862C64B9B1C4}"/>
    <cellStyle name="Comma [0] 2 3 4 4" xfId="32536" xr:uid="{41E29CC3-8034-4900-BD22-71B14E20BCFB}"/>
    <cellStyle name="Comma [0] 2 3 4 4 2" xfId="32537" xr:uid="{F0F283FF-F132-4C6B-A6A6-3110CE2B20D7}"/>
    <cellStyle name="Comma [0] 2 3 4 5" xfId="32538" xr:uid="{D40736FD-1B09-406D-BF86-5B5A2C8C7E5B}"/>
    <cellStyle name="Comma [0] 2 3 5" xfId="32539" xr:uid="{AFFB14F3-2B73-4E89-8F1D-B54C6071839E}"/>
    <cellStyle name="Comma [0] 2 3 5 2" xfId="32540" xr:uid="{DAD9D1C6-C4C2-400B-A90D-6D5A3C4DF2F3}"/>
    <cellStyle name="Comma [0] 2 3 5 2 2" xfId="32541" xr:uid="{116FDCD8-E1A4-4B51-AED8-A3B65D233B78}"/>
    <cellStyle name="Comma [0] 2 3 5 2 2 2" xfId="32542" xr:uid="{B177DE6D-2B2C-45B1-886C-49747E5A148E}"/>
    <cellStyle name="Comma [0] 2 3 5 2 2 2 2" xfId="32543" xr:uid="{7E1CDF74-D0F6-4CC6-B4D5-0CAE16415958}"/>
    <cellStyle name="Comma [0] 2 3 5 2 2 3" xfId="32544" xr:uid="{781E9C38-B70C-47D2-9F6C-72F94913EA59}"/>
    <cellStyle name="Comma [0] 2 3 5 2 3" xfId="32545" xr:uid="{E7384BF3-6DEA-4275-808D-C2B984A9C0A3}"/>
    <cellStyle name="Comma [0] 2 3 5 2 3 2" xfId="32546" xr:uid="{1C343A52-9627-4925-9456-66861A5D5275}"/>
    <cellStyle name="Comma [0] 2 3 5 2 4" xfId="32547" xr:uid="{384F1EAB-F695-45EF-938C-F7BE1C216B5C}"/>
    <cellStyle name="Comma [0] 2 3 5 3" xfId="32548" xr:uid="{B67DC808-389C-4B87-B394-68351B6261F5}"/>
    <cellStyle name="Comma [0] 2 3 5 3 2" xfId="32549" xr:uid="{FBF80FF9-964F-4E9B-AC00-7EA2E3D013E1}"/>
    <cellStyle name="Comma [0] 2 3 5 3 2 2" xfId="32550" xr:uid="{A79F69CB-F4CA-4ACD-82B5-0CF27423E0CD}"/>
    <cellStyle name="Comma [0] 2 3 5 3 3" xfId="32551" xr:uid="{1C8CC9FD-FEB2-4847-B1CA-39CDEB211EC9}"/>
    <cellStyle name="Comma [0] 2 3 5 4" xfId="32552" xr:uid="{018D0E45-67A1-4300-8EA7-E1E0A68169EF}"/>
    <cellStyle name="Comma [0] 2 3 5 4 2" xfId="32553" xr:uid="{6B651B94-B841-4491-ACD6-1F9F3C37BF78}"/>
    <cellStyle name="Comma [0] 2 3 5 5" xfId="32554" xr:uid="{E30ECE0D-DFC9-4C2F-81D0-EFE792DA1F31}"/>
    <cellStyle name="Comma [0] 2 3 6" xfId="32555" xr:uid="{6B397B23-7080-420B-9D07-625BFCB2F29A}"/>
    <cellStyle name="Comma [0] 2 3 6 2" xfId="32556" xr:uid="{6BF9365F-322B-47F2-8CA5-C8E213842D50}"/>
    <cellStyle name="Comma [0] 2 3 6 2 2" xfId="32557" xr:uid="{271587C5-58C4-4AF4-BA9D-E7D080541679}"/>
    <cellStyle name="Comma [0] 2 3 6 2 2 2" xfId="32558" xr:uid="{ADCCB5EF-785B-4434-9A17-E0D9D8A0F96D}"/>
    <cellStyle name="Comma [0] 2 3 6 2 3" xfId="32559" xr:uid="{C0C93BE0-808D-419A-92EE-E0D1BB1006FB}"/>
    <cellStyle name="Comma [0] 2 3 6 3" xfId="32560" xr:uid="{7BDCACB4-9C5B-4585-996C-2ADC3FE3BEDC}"/>
    <cellStyle name="Comma [0] 2 3 6 3 2" xfId="32561" xr:uid="{3717DBDF-2F71-4F7C-A2C5-F73452CA31FB}"/>
    <cellStyle name="Comma [0] 2 3 6 4" xfId="32562" xr:uid="{F808C600-43A6-427E-BE6D-1668FEEA19DC}"/>
    <cellStyle name="Comma [0] 2 3 7" xfId="32563" xr:uid="{AD8B0D6E-A918-4E81-9B92-8C9D4CC10659}"/>
    <cellStyle name="Comma [0] 2 3 7 2" xfId="32564" xr:uid="{2FA7DF1D-E667-47A6-BF9B-39CDCA9AF4D4}"/>
    <cellStyle name="Comma [0] 2 3 7 2 2" xfId="32565" xr:uid="{E2360922-DDCD-4203-8604-FD10C2E7A4B4}"/>
    <cellStyle name="Comma [0] 2 3 7 3" xfId="32566" xr:uid="{33068858-6E8E-4247-8093-C348D773F363}"/>
    <cellStyle name="Comma [0] 2 3 8" xfId="32567" xr:uid="{23909C04-CD5C-428E-BBE2-5A5FAD277DCE}"/>
    <cellStyle name="Comma [0] 2 3 8 2" xfId="32568" xr:uid="{0383BCDB-ECE9-49DB-A3C8-1F6B3C9F85F8}"/>
    <cellStyle name="Comma [0] 2 3 9" xfId="32569" xr:uid="{80324D11-DD17-43A8-8E74-6714F0D37C98}"/>
    <cellStyle name="Comma [0] 2 4" xfId="32570" xr:uid="{6A429CCE-A1A2-4BB7-A7DD-A38643519E76}"/>
    <cellStyle name="Comma [0] 2 4 2" xfId="32571" xr:uid="{C468FEF3-16E6-487F-B52C-80815CC98C15}"/>
    <cellStyle name="Comma [0] 2 4 2 2" xfId="32572" xr:uid="{A41CDECD-4724-42A1-8025-BC196E6FFA0B}"/>
    <cellStyle name="Comma [0] 2 4 2 2 2" xfId="32573" xr:uid="{AF0A49A5-C99C-4F52-934C-AB4DE6D5D88A}"/>
    <cellStyle name="Comma [0] 2 4 2 2 2 2" xfId="32574" xr:uid="{8E387780-0F7A-4AAF-9109-80DB2ACB8784}"/>
    <cellStyle name="Comma [0] 2 4 2 2 2 2 2" xfId="32575" xr:uid="{104C9037-9300-4A94-9DB9-DB768B36EAA1}"/>
    <cellStyle name="Comma [0] 2 4 2 2 2 3" xfId="32576" xr:uid="{AD581729-4C56-4DED-8A2B-46D4AC9B580B}"/>
    <cellStyle name="Comma [0] 2 4 2 2 3" xfId="32577" xr:uid="{B8DFEEA4-F68F-4758-80B4-582EB630F431}"/>
    <cellStyle name="Comma [0] 2 4 2 2 3 2" xfId="32578" xr:uid="{33D7806D-4D74-42BD-9689-FAC57621855A}"/>
    <cellStyle name="Comma [0] 2 4 2 2 4" xfId="32579" xr:uid="{9891E362-9DD7-4808-B118-619B8EA1A130}"/>
    <cellStyle name="Comma [0] 2 4 2 3" xfId="32580" xr:uid="{1AC6931D-045A-4EB9-BDE2-5D084D6F9AE5}"/>
    <cellStyle name="Comma [0] 2 4 2 3 2" xfId="32581" xr:uid="{3AEA7E0A-1787-4947-9092-ACC15DEB3386}"/>
    <cellStyle name="Comma [0] 2 4 2 3 2 2" xfId="32582" xr:uid="{0D62DE12-35A0-4CA6-B5C4-E3B7691D3F75}"/>
    <cellStyle name="Comma [0] 2 4 2 3 3" xfId="32583" xr:uid="{F75D32C7-D25D-4CA7-B2A7-AB7DAFE062EF}"/>
    <cellStyle name="Comma [0] 2 4 2 4" xfId="32584" xr:uid="{7A8887A5-4251-4B29-A487-75377E1854F3}"/>
    <cellStyle name="Comma [0] 2 4 2 4 2" xfId="32585" xr:uid="{9C85AB67-6DB7-4782-9907-90DDDF9B92CD}"/>
    <cellStyle name="Comma [0] 2 4 2 5" xfId="32586" xr:uid="{8B0C22D5-7B22-41F2-82A7-9DA42944D301}"/>
    <cellStyle name="Comma [0] 2 4 3" xfId="32587" xr:uid="{32FBE258-6023-4E09-A4A6-9BCBB5C6543D}"/>
    <cellStyle name="Comma [0] 2 4 3 2" xfId="32588" xr:uid="{ACD5B27C-FD03-4242-9D09-1A241DA2290A}"/>
    <cellStyle name="Comma [0] 2 4 3 2 2" xfId="32589" xr:uid="{CCE23088-4A18-48FF-BD95-6093A560F7AC}"/>
    <cellStyle name="Comma [0] 2 4 3 2 2 2" xfId="32590" xr:uid="{4516E06E-5411-474C-9B66-8AC861B79A66}"/>
    <cellStyle name="Comma [0] 2 4 3 2 2 2 2" xfId="32591" xr:uid="{9380B2EC-5254-4D54-B79E-5DDE1F3F78A6}"/>
    <cellStyle name="Comma [0] 2 4 3 2 2 3" xfId="32592" xr:uid="{3B4978E9-335C-43AB-A9E7-0F09D0A8EA9E}"/>
    <cellStyle name="Comma [0] 2 4 3 2 3" xfId="32593" xr:uid="{208058BE-B98E-4B79-90F4-EF08FC380075}"/>
    <cellStyle name="Comma [0] 2 4 3 2 3 2" xfId="32594" xr:uid="{7F00E306-81DA-4D4C-B220-13AFF8F9E8BE}"/>
    <cellStyle name="Comma [0] 2 4 3 2 4" xfId="32595" xr:uid="{98B67E98-F1D4-489A-AF57-534E2959A64A}"/>
    <cellStyle name="Comma [0] 2 4 3 3" xfId="32596" xr:uid="{3268A93F-3F1F-4101-9A2E-1AB786140D1B}"/>
    <cellStyle name="Comma [0] 2 4 3 3 2" xfId="32597" xr:uid="{5234173B-C450-4A76-9C29-AA1B009D75CA}"/>
    <cellStyle name="Comma [0] 2 4 3 3 2 2" xfId="32598" xr:uid="{B9C77A4F-E590-45D7-9FB6-05E1D6C974C1}"/>
    <cellStyle name="Comma [0] 2 4 3 3 3" xfId="32599" xr:uid="{E30EE53F-9221-49D5-884F-FC0FDF6C1F4B}"/>
    <cellStyle name="Comma [0] 2 4 3 4" xfId="32600" xr:uid="{7EBEFE7C-50C0-4457-9222-B7B8DF2E3671}"/>
    <cellStyle name="Comma [0] 2 4 3 4 2" xfId="32601" xr:uid="{ADC7E194-D602-4308-8E97-C710A9636CB9}"/>
    <cellStyle name="Comma [0] 2 4 3 5" xfId="32602" xr:uid="{2C8F9675-39BC-4646-AE5B-F5FFF2F44369}"/>
    <cellStyle name="Comma [0] 2 4 4" xfId="32603" xr:uid="{F3D9211D-1C5C-49CE-A1A6-9B9CA99A94E5}"/>
    <cellStyle name="Comma [0] 2 4 4 2" xfId="32604" xr:uid="{3214B245-19B7-443C-9622-032E1D95C609}"/>
    <cellStyle name="Comma [0] 2 4 4 2 2" xfId="32605" xr:uid="{CECB2BB5-294D-48EE-962B-BBA37A7C3274}"/>
    <cellStyle name="Comma [0] 2 4 4 2 2 2" xfId="32606" xr:uid="{37AC333F-FEA9-4C4A-A976-475FC94FEB09}"/>
    <cellStyle name="Comma [0] 2 4 4 2 2 2 2" xfId="32607" xr:uid="{F7BB8093-1755-4D53-9118-09573E7A590E}"/>
    <cellStyle name="Comma [0] 2 4 4 2 2 3" xfId="32608" xr:uid="{DB955294-A8D6-4D57-BC00-0CEC2992CFC6}"/>
    <cellStyle name="Comma [0] 2 4 4 2 3" xfId="32609" xr:uid="{8D080941-DD0B-46FB-AD83-4321F8201C6E}"/>
    <cellStyle name="Comma [0] 2 4 4 2 3 2" xfId="32610" xr:uid="{E0887472-392B-4E0D-BCF7-37CC2BF1CE30}"/>
    <cellStyle name="Comma [0] 2 4 4 2 4" xfId="32611" xr:uid="{65C325DF-45FB-4688-9085-E2D32563F39C}"/>
    <cellStyle name="Comma [0] 2 4 4 3" xfId="32612" xr:uid="{FD6DF24F-634E-4F66-8FF1-C2F3600C071E}"/>
    <cellStyle name="Comma [0] 2 4 4 3 2" xfId="32613" xr:uid="{F3C07BA2-D929-45AB-8CA2-AA50333D18C2}"/>
    <cellStyle name="Comma [0] 2 4 4 3 2 2" xfId="32614" xr:uid="{11388E52-AC9D-4DDF-8E0E-6278BFB81A00}"/>
    <cellStyle name="Comma [0] 2 4 4 3 3" xfId="32615" xr:uid="{1C7B4C9C-1F99-4459-AB21-D985C3A1A821}"/>
    <cellStyle name="Comma [0] 2 4 4 4" xfId="32616" xr:uid="{E24B5110-2E4C-4773-AF7D-B424DDB17726}"/>
    <cellStyle name="Comma [0] 2 4 4 4 2" xfId="32617" xr:uid="{ED65578C-3CED-45D9-8958-44A6C235C16E}"/>
    <cellStyle name="Comma [0] 2 4 4 5" xfId="32618" xr:uid="{55AB197F-E564-4516-9EDC-5349028C1A01}"/>
    <cellStyle name="Comma [0] 2 4 5" xfId="32619" xr:uid="{1DBE9C13-4521-4F08-A08B-74A4741DB9DD}"/>
    <cellStyle name="Comma [0] 2 4 5 2" xfId="32620" xr:uid="{907681CF-695B-4317-810A-28E83B64AF78}"/>
    <cellStyle name="Comma [0] 2 4 5 2 2" xfId="32621" xr:uid="{614ADD58-7E7B-4964-8722-A046F014C1CE}"/>
    <cellStyle name="Comma [0] 2 4 5 2 2 2" xfId="32622" xr:uid="{3350833F-8C4A-47CA-B145-025EBDBC4AD0}"/>
    <cellStyle name="Comma [0] 2 4 5 2 2 2 2" xfId="32623" xr:uid="{D7A7256F-FC00-41C9-967B-B46F645AFF51}"/>
    <cellStyle name="Comma [0] 2 4 5 2 2 3" xfId="32624" xr:uid="{4E81BCD7-FDBF-4847-A9FA-CCE68564B13D}"/>
    <cellStyle name="Comma [0] 2 4 5 2 3" xfId="32625" xr:uid="{C2DE6919-D7A1-4E59-B23D-CD973179D8B5}"/>
    <cellStyle name="Comma [0] 2 4 5 2 3 2" xfId="32626" xr:uid="{4202322F-FC77-4A08-80CA-BFE3B2033CF4}"/>
    <cellStyle name="Comma [0] 2 4 5 2 4" xfId="32627" xr:uid="{030DA2A9-DE46-4AB6-A734-1FFAACE90792}"/>
    <cellStyle name="Comma [0] 2 4 5 3" xfId="32628" xr:uid="{4467F9DD-962F-42FC-9DD0-3DCEE4DA2ACA}"/>
    <cellStyle name="Comma [0] 2 4 5 3 2" xfId="32629" xr:uid="{ADCB27E0-FB87-40E1-8F37-840646D296FD}"/>
    <cellStyle name="Comma [0] 2 4 5 3 2 2" xfId="32630" xr:uid="{4F2AE48A-DEF8-4B8B-8DD3-983AAA8E666A}"/>
    <cellStyle name="Comma [0] 2 4 5 3 3" xfId="32631" xr:uid="{E210D010-CF53-472E-8242-C6383E1B17E6}"/>
    <cellStyle name="Comma [0] 2 4 5 4" xfId="32632" xr:uid="{6EE0D883-66E4-4BC1-B0D8-F9C1EA6A09BF}"/>
    <cellStyle name="Comma [0] 2 4 5 4 2" xfId="32633" xr:uid="{B3E32212-B2EB-421F-ACCF-4620F4FC4E16}"/>
    <cellStyle name="Comma [0] 2 4 5 5" xfId="32634" xr:uid="{E1C9AB04-615E-4550-B12F-0DB15BC3DA61}"/>
    <cellStyle name="Comma [0] 2 4 6" xfId="32635" xr:uid="{8685C11E-EF92-4E96-AFFD-34701172CB7A}"/>
    <cellStyle name="Comma [0] 2 4 6 2" xfId="32636" xr:uid="{470049A6-FF1A-446B-8705-FE504AC2DF21}"/>
    <cellStyle name="Comma [0] 2 4 6 2 2" xfId="32637" xr:uid="{D9CF8D93-803D-47D6-B9DA-B857C32608C9}"/>
    <cellStyle name="Comma [0] 2 4 6 2 2 2" xfId="32638" xr:uid="{19192F84-53D1-4BE6-B0AE-07E7CEB4ED3E}"/>
    <cellStyle name="Comma [0] 2 4 6 2 3" xfId="32639" xr:uid="{3DA4D8CF-7C8F-4431-B68F-39B04AB9E02F}"/>
    <cellStyle name="Comma [0] 2 4 6 3" xfId="32640" xr:uid="{09BCAE2E-DA98-4DE9-A0FC-923F44254CE5}"/>
    <cellStyle name="Comma [0] 2 4 6 3 2" xfId="32641" xr:uid="{312038A2-D6F4-4328-A672-D53D9560F347}"/>
    <cellStyle name="Comma [0] 2 4 6 4" xfId="32642" xr:uid="{08C98DD0-40E6-47C3-8A0B-50FE7478ED7D}"/>
    <cellStyle name="Comma [0] 2 4 7" xfId="32643" xr:uid="{7948F1BB-E5F7-4631-BA2B-740272DCB71E}"/>
    <cellStyle name="Comma [0] 2 4 7 2" xfId="32644" xr:uid="{4198634C-2BE9-4CED-97B8-E4BE715EF26C}"/>
    <cellStyle name="Comma [0] 2 4 7 2 2" xfId="32645" xr:uid="{909CDA43-CAA6-47D3-B4DA-7015C795DE3C}"/>
    <cellStyle name="Comma [0] 2 4 7 3" xfId="32646" xr:uid="{43DFAF84-CC04-4AE6-AD3D-B992405CFE7B}"/>
    <cellStyle name="Comma [0] 2 4 8" xfId="32647" xr:uid="{A7CD0043-0520-4087-91B7-106B3333C88D}"/>
    <cellStyle name="Comma [0] 2 4 8 2" xfId="32648" xr:uid="{BC833648-4806-4F6C-AF63-E2FAA7525698}"/>
    <cellStyle name="Comma [0] 2 4 9" xfId="32649" xr:uid="{C6A8BBB3-BCE2-4048-A410-1970EAF93092}"/>
    <cellStyle name="Comma [0] 2 5" xfId="32650" xr:uid="{7168A521-218D-4FBC-A245-E4EB866B2D50}"/>
    <cellStyle name="Comma [0] 3" xfId="32651" xr:uid="{0F23B3CC-6FFF-4FD4-B97E-A3ED8F7902BA}"/>
    <cellStyle name="Comma [0] 4" xfId="32652" xr:uid="{CCEC61D6-F6C0-4373-8DBD-343D43F00592}"/>
    <cellStyle name="Comma [0] 5" xfId="32653" xr:uid="{9EE20DD3-4BC3-48D4-B83D-2D2DBFBDDE0D}"/>
    <cellStyle name="Comma [0] 6" xfId="32654" xr:uid="{76AFC24A-87E7-427D-89DE-CA8F14DED64E}"/>
    <cellStyle name="Comma [1]" xfId="32655" xr:uid="{BBCC3C9F-6868-4D3C-875F-B903BA41B1A8}"/>
    <cellStyle name="Comma [1] 2" xfId="32656" xr:uid="{0FA475E5-10EA-4340-84F3-8512CFE99826}"/>
    <cellStyle name="Comma [2]" xfId="32657" xr:uid="{DB8359AE-47E3-4BF8-98C6-97DFD7BAE668}"/>
    <cellStyle name="Comma [2] 2" xfId="32658" xr:uid="{9ED6E3E8-0802-4D7C-BEE4-42BED49EA029}"/>
    <cellStyle name="Comma [3]" xfId="32659" xr:uid="{01529D9D-4F03-48CB-823D-CBD421689249}"/>
    <cellStyle name="Comma [4]" xfId="32660" xr:uid="{BDE9E0F6-B508-4F3B-8237-87E9B6B35689}"/>
    <cellStyle name="Comma [4] 2" xfId="32661" xr:uid="{08DA2D19-2817-4C34-81B8-9E91CEC0DC52}"/>
    <cellStyle name="Comma 10" xfId="32662" xr:uid="{F860AC9E-8291-458A-B44C-301ECF99F05C}"/>
    <cellStyle name="Comma 10 10" xfId="32663" xr:uid="{18EB6833-0EF5-4E0B-9191-FA4944489EE4}"/>
    <cellStyle name="Comma 10 11" xfId="32664" xr:uid="{3D39A265-129F-4A49-8E2B-62C5B71F35EE}"/>
    <cellStyle name="Comma 10 2" xfId="32665" xr:uid="{C55A3876-3C1B-40DE-A89C-96A84E8141DA}"/>
    <cellStyle name="Comma 10 2 2" xfId="32666" xr:uid="{EE7ADBC8-C30F-445B-AAC5-A43A8182226D}"/>
    <cellStyle name="Comma 10 2 2 2" xfId="32667" xr:uid="{14EB650B-02CE-4027-8070-E2483EF76512}"/>
    <cellStyle name="Comma 10 2 2 2 2" xfId="32668" xr:uid="{1702760B-48DD-483D-A8F2-EA90B9AE94BD}"/>
    <cellStyle name="Comma 10 2 2 2 2 2" xfId="32669" xr:uid="{1A5C4777-7F11-4F0F-9105-91912BA7774C}"/>
    <cellStyle name="Comma 10 2 2 2 3" xfId="32670" xr:uid="{D7850E1A-8304-433C-AA94-64CF41BCDA2F}"/>
    <cellStyle name="Comma 10 2 2 3" xfId="32671" xr:uid="{30D29E3C-25E5-4721-BC13-A8BFD1E21E18}"/>
    <cellStyle name="Comma 10 2 2 3 2" xfId="32672" xr:uid="{5D950EB5-F82D-4C08-8046-08A256B80AE4}"/>
    <cellStyle name="Comma 10 2 2 4" xfId="32673" xr:uid="{770981FE-8E54-4FBB-8926-642D93A0DBE3}"/>
    <cellStyle name="Comma 10 2 3" xfId="32674" xr:uid="{99F72A5D-14DE-4256-890A-B6ED156DFD05}"/>
    <cellStyle name="Comma 10 2 3 2" xfId="32675" xr:uid="{67630B97-A207-4416-89DD-8886D4D591E0}"/>
    <cellStyle name="Comma 10 2 3 2 2" xfId="32676" xr:uid="{37D9640F-996B-43AF-BD28-89AEF47E0E90}"/>
    <cellStyle name="Comma 10 2 3 3" xfId="32677" xr:uid="{5FF8856E-D307-4601-BB2D-81D7E88D3CED}"/>
    <cellStyle name="Comma 10 2 4" xfId="32678" xr:uid="{064B1F33-7402-473E-8660-EB35F50A9D64}"/>
    <cellStyle name="Comma 10 2 4 2" xfId="32679" xr:uid="{2625C0DF-BFD6-4634-803B-0F0926101C87}"/>
    <cellStyle name="Comma 10 2 5" xfId="32680" xr:uid="{20B15417-7969-4778-A5FB-8312E4E0B9BE}"/>
    <cellStyle name="Comma 10 2 6" xfId="32681" xr:uid="{5DE21020-E34B-4C78-ABF7-A10861DCEE7D}"/>
    <cellStyle name="Comma 10 3" xfId="32682" xr:uid="{38FED385-6666-4CF8-B0C6-B4ECCE7694A0}"/>
    <cellStyle name="Comma 10 3 2" xfId="32683" xr:uid="{3925B528-85C6-4505-AEC1-6C885EFE2B2B}"/>
    <cellStyle name="Comma 10 3 2 2" xfId="32684" xr:uid="{895C67B8-15B4-420D-BCA2-8C507FF8D829}"/>
    <cellStyle name="Comma 10 3 2 2 2" xfId="32685" xr:uid="{05D40881-F27A-48CC-92E2-D394EB284873}"/>
    <cellStyle name="Comma 10 3 2 2 2 2" xfId="32686" xr:uid="{8855F44A-88F2-418D-95E1-76854AFF8FC2}"/>
    <cellStyle name="Comma 10 3 2 2 3" xfId="32687" xr:uid="{34C4B1A2-5047-4264-B15E-086A3C9F2292}"/>
    <cellStyle name="Comma 10 3 2 3" xfId="32688" xr:uid="{F6B1DC20-27AA-45A0-B37D-09A41D3B74E0}"/>
    <cellStyle name="Comma 10 3 2 3 2" xfId="32689" xr:uid="{EDA22AE9-06BB-4946-8289-93CB33A22FAB}"/>
    <cellStyle name="Comma 10 3 2 4" xfId="32690" xr:uid="{2D7E34B5-091D-4120-90B0-56F9A77B198D}"/>
    <cellStyle name="Comma 10 3 3" xfId="32691" xr:uid="{BC4A2E0A-5094-41A6-A001-BB765429B99E}"/>
    <cellStyle name="Comma 10 3 3 2" xfId="32692" xr:uid="{A24A8861-C7EE-467E-9F0E-F23B9E5860DC}"/>
    <cellStyle name="Comma 10 3 3 2 2" xfId="32693" xr:uid="{81744513-68DB-4A61-BA3C-7CD6831B352E}"/>
    <cellStyle name="Comma 10 3 3 3" xfId="32694" xr:uid="{41177626-452F-47B1-909C-CAB2DCB4BC9B}"/>
    <cellStyle name="Comma 10 3 4" xfId="32695" xr:uid="{FCC2205B-019E-4AF0-974C-30F89B7BA442}"/>
    <cellStyle name="Comma 10 3 4 2" xfId="32696" xr:uid="{A7607F29-49C7-4E56-9281-5DF2234B851F}"/>
    <cellStyle name="Comma 10 3 5" xfId="32697" xr:uid="{D541229F-E2E8-4385-9603-138B1D293C19}"/>
    <cellStyle name="Comma 10 4" xfId="32698" xr:uid="{4A87DE0E-D490-42FD-B2BB-9EB33E32BC57}"/>
    <cellStyle name="Comma 10 4 2" xfId="32699" xr:uid="{2896447D-5F1B-4D27-BBC4-02DFF77F9968}"/>
    <cellStyle name="Comma 10 4 2 2" xfId="32700" xr:uid="{FF880695-E02D-4F53-84F0-D3A6144F25C4}"/>
    <cellStyle name="Comma 10 4 2 2 2" xfId="32701" xr:uid="{C161EF67-8EBF-4261-8806-13542EC3C2A5}"/>
    <cellStyle name="Comma 10 4 2 2 2 2" xfId="32702" xr:uid="{8BBC2063-AAE2-496D-8AC1-4E5A7B194FE6}"/>
    <cellStyle name="Comma 10 4 2 2 3" xfId="32703" xr:uid="{E7FCFF71-DC4B-4FA8-BA9F-490AC91C97C1}"/>
    <cellStyle name="Comma 10 4 2 3" xfId="32704" xr:uid="{25162229-0D7E-459C-A548-B40DBE466818}"/>
    <cellStyle name="Comma 10 4 2 3 2" xfId="32705" xr:uid="{B56B1851-6A0E-4BB0-9DFB-285968F69F59}"/>
    <cellStyle name="Comma 10 4 2 4" xfId="32706" xr:uid="{7F738A1C-836A-4DC7-BFDD-708FC3FA9547}"/>
    <cellStyle name="Comma 10 4 3" xfId="32707" xr:uid="{42A494DA-FDFC-4FB0-A170-D4BA26D9E861}"/>
    <cellStyle name="Comma 10 4 3 2" xfId="32708" xr:uid="{46D6372D-3653-4E82-8E49-69886A92DD7E}"/>
    <cellStyle name="Comma 10 4 3 2 2" xfId="32709" xr:uid="{4CE48FFA-F2B4-49D6-9B9E-F65A1BC05687}"/>
    <cellStyle name="Comma 10 4 3 3" xfId="32710" xr:uid="{18E62D78-2D0E-4419-A342-1F1CAC6C29B5}"/>
    <cellStyle name="Comma 10 4 4" xfId="32711" xr:uid="{DDD74A94-A803-461D-83A9-F3E5308C63F2}"/>
    <cellStyle name="Comma 10 4 4 2" xfId="32712" xr:uid="{070B4875-4E62-4F91-A88C-EE56E74119FD}"/>
    <cellStyle name="Comma 10 4 5" xfId="32713" xr:uid="{3A7AF3C5-0C93-4745-9BE0-BE9FA3C9B147}"/>
    <cellStyle name="Comma 10 5" xfId="32714" xr:uid="{97F33C8C-5FA0-4271-99D3-193125559047}"/>
    <cellStyle name="Comma 10 5 2" xfId="32715" xr:uid="{9AF144B5-EA45-4195-9E9C-2EA2799F9A5C}"/>
    <cellStyle name="Comma 10 5 2 2" xfId="32716" xr:uid="{8082F138-D0BC-423B-9919-68CDCB16B678}"/>
    <cellStyle name="Comma 10 5 2 2 2" xfId="32717" xr:uid="{DB892AB2-EC9A-471D-82E5-E77E6626C96C}"/>
    <cellStyle name="Comma 10 5 2 2 2 2" xfId="32718" xr:uid="{EF460A04-544F-4D96-B406-61CB746A1A8B}"/>
    <cellStyle name="Comma 10 5 2 2 3" xfId="32719" xr:uid="{8A66F656-77FF-4956-B844-AE233EA220FA}"/>
    <cellStyle name="Comma 10 5 2 3" xfId="32720" xr:uid="{09DBF2DB-CA22-4651-AF19-A40C441FFC79}"/>
    <cellStyle name="Comma 10 5 2 3 2" xfId="32721" xr:uid="{FDEC7C40-0989-410B-BD96-7EB9BE610145}"/>
    <cellStyle name="Comma 10 5 2 4" xfId="32722" xr:uid="{9FADBD85-10CE-4414-94F9-B4057D1DE640}"/>
    <cellStyle name="Comma 10 5 3" xfId="32723" xr:uid="{B5D3FDD2-D228-44EB-A357-65D00C5AB7CF}"/>
    <cellStyle name="Comma 10 5 3 2" xfId="32724" xr:uid="{B796CE05-8F52-40A9-B49E-8B6D8F7D588B}"/>
    <cellStyle name="Comma 10 5 3 2 2" xfId="32725" xr:uid="{63BF02F5-91AF-4A2D-8E25-8DDF30A7964E}"/>
    <cellStyle name="Comma 10 5 3 3" xfId="32726" xr:uid="{6D7DF33D-3CFF-4233-9F99-28D352303942}"/>
    <cellStyle name="Comma 10 5 4" xfId="32727" xr:uid="{05346B28-1F96-48D5-A0EE-1205AA0BEB4E}"/>
    <cellStyle name="Comma 10 5 4 2" xfId="32728" xr:uid="{52826818-6820-49A9-8841-DEAD706F7579}"/>
    <cellStyle name="Comma 10 5 5" xfId="32729" xr:uid="{4748BDE6-3380-4860-A84F-13FD9C3607AF}"/>
    <cellStyle name="Comma 10 6" xfId="32730" xr:uid="{7A31303E-C747-49DA-B3CC-B9D385796158}"/>
    <cellStyle name="Comma 10 6 2" xfId="32731" xr:uid="{60612634-E74E-4DB7-A71E-899911C9CFD6}"/>
    <cellStyle name="Comma 10 6 2 2" xfId="32732" xr:uid="{A0606FFB-9105-41A0-8E4A-E349DBA630C0}"/>
    <cellStyle name="Comma 10 6 2 2 2" xfId="32733" xr:uid="{11996044-B01B-48EA-A9B8-DABF6D96A421}"/>
    <cellStyle name="Comma 10 6 2 3" xfId="32734" xr:uid="{CB34ACD2-8B65-4832-A75D-8FA8524EB8F8}"/>
    <cellStyle name="Comma 10 6 3" xfId="32735" xr:uid="{75DF913B-3628-472E-AA97-33A8DA42C082}"/>
    <cellStyle name="Comma 10 6 3 2" xfId="32736" xr:uid="{3C9FB10E-2166-4FF1-90ED-5B310D12B278}"/>
    <cellStyle name="Comma 10 6 4" xfId="32737" xr:uid="{B82255AA-6730-4442-87B6-8DE24FD2C5A6}"/>
    <cellStyle name="Comma 10 7" xfId="32738" xr:uid="{AB4F77AF-5F31-42CD-B13F-6D24899D019F}"/>
    <cellStyle name="Comma 10 7 2" xfId="32739" xr:uid="{F48E18A8-5930-4709-A483-38ABDA43B101}"/>
    <cellStyle name="Comma 10 7 2 2" xfId="32740" xr:uid="{035B5946-F444-45F6-BB1A-8873E1E47D62}"/>
    <cellStyle name="Comma 10 7 3" xfId="32741" xr:uid="{8C8C24F2-9A4D-45FA-8107-EAF310DB2A7A}"/>
    <cellStyle name="Comma 10 8" xfId="32742" xr:uid="{C887629B-B5C9-4022-95F1-2B05B691CA2F}"/>
    <cellStyle name="Comma 10 8 2" xfId="32743" xr:uid="{D88FAA00-C8D7-4004-95CF-65CBA37CECA4}"/>
    <cellStyle name="Comma 10 9" xfId="32744" xr:uid="{B324AABF-FD7E-4707-AD9C-B0FE77212859}"/>
    <cellStyle name="Comma 10 9 2" xfId="32745" xr:uid="{A23E20D2-3DC3-4BA4-8768-9E088F0940F9}"/>
    <cellStyle name="Comma 11" xfId="32746" xr:uid="{A4C9E968-FFB3-4B26-92F5-F4B5809AE127}"/>
    <cellStyle name="Comma 11 10" xfId="32747" xr:uid="{AC5F5EB9-7773-4196-BA32-1C5BC28ABE84}"/>
    <cellStyle name="Comma 11 2" xfId="32748" xr:uid="{210FA732-3D94-4C69-B58A-B664B7105335}"/>
    <cellStyle name="Comma 11 2 2" xfId="32749" xr:uid="{138D0E5A-9CB0-4984-A7BE-7468D7D2DBE8}"/>
    <cellStyle name="Comma 11 2 2 2" xfId="32750" xr:uid="{5CF11CB7-ECDC-4C37-AFBF-DCA74F286317}"/>
    <cellStyle name="Comma 11 2 2 2 2" xfId="32751" xr:uid="{6DB21E42-6813-471D-98BB-4472541BCF18}"/>
    <cellStyle name="Comma 11 2 2 2 2 2" xfId="32752" xr:uid="{F1DCAE01-9DF8-4036-A10D-FCBB9B3C3735}"/>
    <cellStyle name="Comma 11 2 2 2 3" xfId="32753" xr:uid="{4F32E492-E1CE-4F09-A881-5152798AB5A2}"/>
    <cellStyle name="Comma 11 2 2 3" xfId="32754" xr:uid="{C30545E6-ED7C-4026-82E8-9B3E5F18C936}"/>
    <cellStyle name="Comma 11 2 2 3 2" xfId="32755" xr:uid="{0CCEBFB6-4EDD-4047-BAEF-A1C625613E19}"/>
    <cellStyle name="Comma 11 2 2 4" xfId="32756" xr:uid="{06905397-918E-4D7D-8048-460BF810D1A5}"/>
    <cellStyle name="Comma 11 2 3" xfId="32757" xr:uid="{574201B5-BA66-4D06-925F-FA047D7FF78C}"/>
    <cellStyle name="Comma 11 2 3 2" xfId="32758" xr:uid="{4833B3D9-8F9D-492C-8AF7-4FF196A8E92F}"/>
    <cellStyle name="Comma 11 2 3 2 2" xfId="32759" xr:uid="{EC10424A-C506-4F04-ACBE-A4960F4FE943}"/>
    <cellStyle name="Comma 11 2 3 3" xfId="32760" xr:uid="{FB8BF673-AE6C-4220-BCD0-636928175420}"/>
    <cellStyle name="Comma 11 2 4" xfId="32761" xr:uid="{EC7CFB19-E8C5-4356-AE51-70179BAE528E}"/>
    <cellStyle name="Comma 11 2 4 2" xfId="32762" xr:uid="{BE41C71E-8EA2-458E-9B2A-58D0BC69347A}"/>
    <cellStyle name="Comma 11 2 5" xfId="32763" xr:uid="{557FD6BC-EEF4-4581-8F76-2FC4AAF4AB04}"/>
    <cellStyle name="Comma 11 2 6" xfId="32764" xr:uid="{4BF4F675-8C58-4C1F-A14E-480472090CFC}"/>
    <cellStyle name="Comma 11 3" xfId="32765" xr:uid="{9DE3BE1A-0DE7-4290-ACA4-D7ED36863A7E}"/>
    <cellStyle name="Comma 11 3 2" xfId="32766" xr:uid="{BD7D44C0-2A1E-464D-A87E-B7C83092E1C8}"/>
    <cellStyle name="Comma 11 3 2 2" xfId="32767" xr:uid="{7CA6C52B-51A4-4418-A99C-D89DF78863F0}"/>
    <cellStyle name="Comma 11 3 2 2 2" xfId="32768" xr:uid="{CE2AE77C-166A-44A4-8C6B-DE0DDD1A5333}"/>
    <cellStyle name="Comma 11 3 2 2 2 2" xfId="32769" xr:uid="{8D7A7B5E-2214-42BF-807F-AA342CBF29BF}"/>
    <cellStyle name="Comma 11 3 2 2 3" xfId="32770" xr:uid="{7606FA89-0F60-4BFD-9C8A-0489BEF35FAF}"/>
    <cellStyle name="Comma 11 3 2 3" xfId="32771" xr:uid="{B105C174-F2CA-4E2C-8B94-3548FD347A68}"/>
    <cellStyle name="Comma 11 3 2 3 2" xfId="32772" xr:uid="{2F097F62-CE81-4D06-9BE3-F58B7A4BB396}"/>
    <cellStyle name="Comma 11 3 2 4" xfId="32773" xr:uid="{FD56CA36-AECB-479E-97EE-DD569C66ECB4}"/>
    <cellStyle name="Comma 11 3 3" xfId="32774" xr:uid="{8C4AF12A-E353-47C8-97F0-D10424D70F7B}"/>
    <cellStyle name="Comma 11 3 3 2" xfId="32775" xr:uid="{6755A82F-BF6E-4927-85F2-564AB6D69B1A}"/>
    <cellStyle name="Comma 11 3 3 2 2" xfId="32776" xr:uid="{49A42055-CC68-4374-86F2-3D114FD75AB4}"/>
    <cellStyle name="Comma 11 3 3 3" xfId="32777" xr:uid="{5DB5353A-9803-4389-89BF-B8639825EA77}"/>
    <cellStyle name="Comma 11 3 4" xfId="32778" xr:uid="{DDE0522B-5A2F-47E5-B526-293A0BD038CE}"/>
    <cellStyle name="Comma 11 3 4 2" xfId="32779" xr:uid="{832C7B1F-D9D2-4532-B7EA-338AB1CAA9DC}"/>
    <cellStyle name="Comma 11 3 5" xfId="32780" xr:uid="{E34BF98E-D4BD-4F53-8DF7-9C0C3BEA45E2}"/>
    <cellStyle name="Comma 11 4" xfId="32781" xr:uid="{35051044-5DA0-4012-BD71-AD8B94B5E397}"/>
    <cellStyle name="Comma 11 4 2" xfId="32782" xr:uid="{9E497DF0-1689-4F22-8BF6-C403066434C4}"/>
    <cellStyle name="Comma 11 4 2 2" xfId="32783" xr:uid="{A185E071-2DEB-47CC-AE6C-1A399AD4CBEE}"/>
    <cellStyle name="Comma 11 4 2 2 2" xfId="32784" xr:uid="{AC6C2F5E-6081-4DA5-87B2-8B31A8C41668}"/>
    <cellStyle name="Comma 11 4 2 2 2 2" xfId="32785" xr:uid="{0AC4ABC6-6550-4910-9506-96774D54A67D}"/>
    <cellStyle name="Comma 11 4 2 2 3" xfId="32786" xr:uid="{E75D8B5B-CF18-4747-8F73-6C4764907879}"/>
    <cellStyle name="Comma 11 4 2 3" xfId="32787" xr:uid="{14F47FB4-D260-4464-843C-C38AB169DCC1}"/>
    <cellStyle name="Comma 11 4 2 3 2" xfId="32788" xr:uid="{F84D2B79-AACB-4006-AF95-4C2F6D87C64D}"/>
    <cellStyle name="Comma 11 4 2 4" xfId="32789" xr:uid="{350AA932-FB2F-47A3-8B35-E22B9074E0CE}"/>
    <cellStyle name="Comma 11 4 3" xfId="32790" xr:uid="{5A2D4A14-F472-4366-A3E2-05BFB01CD64A}"/>
    <cellStyle name="Comma 11 4 3 2" xfId="32791" xr:uid="{4BEA60C1-8B94-4AD1-B0E9-EBDF5A8333FB}"/>
    <cellStyle name="Comma 11 4 3 2 2" xfId="32792" xr:uid="{D6D8CCA2-15A4-4B2E-BD6A-757841869FFA}"/>
    <cellStyle name="Comma 11 4 3 3" xfId="32793" xr:uid="{8D04B40B-4F2C-4805-93F5-A45F7E88A67B}"/>
    <cellStyle name="Comma 11 4 4" xfId="32794" xr:uid="{AE450FA0-8FBA-4A7F-8E59-2A8C436741AC}"/>
    <cellStyle name="Comma 11 4 4 2" xfId="32795" xr:uid="{92BFA9A3-2DAD-4A70-B412-9629A3B30FB1}"/>
    <cellStyle name="Comma 11 4 5" xfId="32796" xr:uid="{D086532B-6DCE-496A-82C1-28C4CF96C9D9}"/>
    <cellStyle name="Comma 11 5" xfId="32797" xr:uid="{FF518203-5466-43BE-87AE-9F171C254C55}"/>
    <cellStyle name="Comma 11 5 2" xfId="32798" xr:uid="{60BB76DD-4295-45A1-B96C-8432C6BF6475}"/>
    <cellStyle name="Comma 11 5 2 2" xfId="32799" xr:uid="{A13B2CF7-CD90-4C3D-B5BC-346486466B4C}"/>
    <cellStyle name="Comma 11 5 2 2 2" xfId="32800" xr:uid="{291253F3-0716-4AA5-9EC3-1E78EA56E39C}"/>
    <cellStyle name="Comma 11 5 2 2 2 2" xfId="32801" xr:uid="{E5D973F2-02F7-4502-ACFA-9593E7EB12AD}"/>
    <cellStyle name="Comma 11 5 2 2 3" xfId="32802" xr:uid="{16B953A3-9E2D-4426-AE78-CFE3F30B1F30}"/>
    <cellStyle name="Comma 11 5 2 3" xfId="32803" xr:uid="{96165484-BAE1-4E64-93EF-CECA93E7698F}"/>
    <cellStyle name="Comma 11 5 2 3 2" xfId="32804" xr:uid="{EF3FCEF4-C866-435A-B52D-9376E6B1DEAF}"/>
    <cellStyle name="Comma 11 5 2 4" xfId="32805" xr:uid="{87DA072B-C0A6-4965-A9BE-B1287D60D00D}"/>
    <cellStyle name="Comma 11 5 3" xfId="32806" xr:uid="{9EB07E66-9ABE-4D4B-8944-E7AEA4B789FD}"/>
    <cellStyle name="Comma 11 5 3 2" xfId="32807" xr:uid="{9CC0B7EB-80DE-4E00-874E-049A334849F9}"/>
    <cellStyle name="Comma 11 5 3 2 2" xfId="32808" xr:uid="{E79DA500-8FD8-49EF-A96E-E5CE35DA1778}"/>
    <cellStyle name="Comma 11 5 3 3" xfId="32809" xr:uid="{651036B0-EA10-438D-84C2-144B00C3F079}"/>
    <cellStyle name="Comma 11 5 4" xfId="32810" xr:uid="{E370C1AE-04F9-4E1C-9162-7E8DD2DAF064}"/>
    <cellStyle name="Comma 11 5 4 2" xfId="32811" xr:uid="{1D2B5AF5-BB0D-4E52-A415-DF834C11128B}"/>
    <cellStyle name="Comma 11 5 5" xfId="32812" xr:uid="{0ACE3529-6D4A-4725-9535-A8BA50189DFE}"/>
    <cellStyle name="Comma 11 6" xfId="32813" xr:uid="{E281C54A-E392-41B6-AB3E-DF80AA7E972C}"/>
    <cellStyle name="Comma 11 6 2" xfId="32814" xr:uid="{F6B3D435-497D-429D-87B6-281E7D501391}"/>
    <cellStyle name="Comma 11 6 2 2" xfId="32815" xr:uid="{1BE9F052-B472-4C83-9DDC-5A75D67A867D}"/>
    <cellStyle name="Comma 11 6 2 2 2" xfId="32816" xr:uid="{F59265EF-B506-44AC-AABD-D2EEBD5B7665}"/>
    <cellStyle name="Comma 11 6 2 3" xfId="32817" xr:uid="{D1E56642-CA33-4314-ACD9-E3DCF983F4F6}"/>
    <cellStyle name="Comma 11 6 3" xfId="32818" xr:uid="{03EC1063-9393-4023-AB1F-0340568A573C}"/>
    <cellStyle name="Comma 11 6 3 2" xfId="32819" xr:uid="{A14F6D46-A6C9-459F-90AE-183FB9D07BC0}"/>
    <cellStyle name="Comma 11 6 4" xfId="32820" xr:uid="{35D47E48-2C2E-401B-8A5E-47EDDD09D2B7}"/>
    <cellStyle name="Comma 11 7" xfId="32821" xr:uid="{9C15CCCD-883C-4ACA-9CF0-D21FF3551C0C}"/>
    <cellStyle name="Comma 11 7 2" xfId="32822" xr:uid="{9CC7D0E6-A8A3-4B56-B7A0-A1EDBE2E80E5}"/>
    <cellStyle name="Comma 11 7 2 2" xfId="32823" xr:uid="{5B6DCBF5-066D-4CCB-AF93-1590EE1F7B81}"/>
    <cellStyle name="Comma 11 7 3" xfId="32824" xr:uid="{7407992B-B874-471C-B124-8DCEDB5904D7}"/>
    <cellStyle name="Comma 11 8" xfId="32825" xr:uid="{E259DAF5-21CD-4789-97BA-772CD7D546E8}"/>
    <cellStyle name="Comma 11 8 2" xfId="32826" xr:uid="{BE519129-BA04-48C1-AD35-0520EC6CC5CF}"/>
    <cellStyle name="Comma 11 9" xfId="32827" xr:uid="{048EB16F-0A2F-4367-9E92-38D111B94FB0}"/>
    <cellStyle name="Comma 12" xfId="32828" xr:uid="{02FB4433-D4C0-429D-9180-54CE8A12BDE6}"/>
    <cellStyle name="Comma 12 2" xfId="32829" xr:uid="{A8F527D7-B130-46F6-85CE-895907D5E534}"/>
    <cellStyle name="Comma 12 2 2" xfId="32830" xr:uid="{A74D3C95-D87B-4A4E-BF95-F2D8F039CF87}"/>
    <cellStyle name="Comma 12 3" xfId="32831" xr:uid="{EB949A15-9AAB-48E9-AE30-4E1028B8BD1C}"/>
    <cellStyle name="Comma 13" xfId="32832" xr:uid="{42CA61C7-F4A6-4F20-BAD5-AB195218A2AF}"/>
    <cellStyle name="Comma 13 2" xfId="32833" xr:uid="{B714E540-6F13-4D8D-A1EE-7C8D3E182049}"/>
    <cellStyle name="Comma 13 3" xfId="32834" xr:uid="{D3620FE5-65D7-46B5-9389-68072B2F5AFC}"/>
    <cellStyle name="Comma 14" xfId="32835" xr:uid="{85FD1982-05EC-4900-A039-0378FB5383E6}"/>
    <cellStyle name="Comma 14 2" xfId="32836" xr:uid="{D1E8643A-F1AA-4AF4-81E3-57557E4A7C66}"/>
    <cellStyle name="Comma 14 3" xfId="32837" xr:uid="{FDAE66DC-4522-43DF-B1A4-2A238FA7C6E9}"/>
    <cellStyle name="Comma 15" xfId="32838" xr:uid="{F819F02F-9CA4-4AE3-AD50-06C753560DE6}"/>
    <cellStyle name="Comma 15 2" xfId="32839" xr:uid="{DDC829A4-674A-439B-9EF0-C5E61C20FBCA}"/>
    <cellStyle name="Comma 16" xfId="32840" xr:uid="{5C04AE6E-EE61-4D78-B4A7-CA930BAD0FE4}"/>
    <cellStyle name="Comma 16 2" xfId="32841" xr:uid="{0545486D-502D-41FF-8F70-E06C86176695}"/>
    <cellStyle name="Comma 17" xfId="32842" xr:uid="{B4A848E1-C548-42A8-A2A4-D10BD1245A2A}"/>
    <cellStyle name="Comma 17 2" xfId="32843" xr:uid="{6794BF71-5BFC-4998-86B3-0D415331AFB4}"/>
    <cellStyle name="Comma 18" xfId="32844" xr:uid="{059D102C-ED17-4B19-9E10-62AE7934CF27}"/>
    <cellStyle name="Comma 18 2" xfId="32845" xr:uid="{728D4A1D-6457-4EB0-B243-ABB76C96D675}"/>
    <cellStyle name="Comma 19" xfId="32846" xr:uid="{1EF3B675-67C3-4F4F-8930-563CAFB4D3A9}"/>
    <cellStyle name="Comma 19 2" xfId="32847" xr:uid="{111DF26B-AAA8-40EC-85F5-64D5302E16A8}"/>
    <cellStyle name="Comma 2" xfId="213" xr:uid="{FB13D8C4-F298-465A-8F1B-B5D8C4F6B1DB}"/>
    <cellStyle name="Comma 2 2" xfId="32848" xr:uid="{AD404B04-A0D1-44B9-8C7D-85A72F7CB714}"/>
    <cellStyle name="Comma 2 2 10" xfId="32849" xr:uid="{18CB4B56-2FD8-4A15-AAA6-09F20F7C3A10}"/>
    <cellStyle name="Comma 2 2 2" xfId="32850" xr:uid="{84F38D7A-4806-4D12-9F8A-0DF58B4CAD58}"/>
    <cellStyle name="Comma 2 2 2 2" xfId="32851" xr:uid="{F8A7A13C-9613-4E39-AE3B-89DE75993D10}"/>
    <cellStyle name="Comma 2 2 2 2 2" xfId="32852" xr:uid="{7CE38672-12CE-4B43-B867-DBD8F5B2FDAB}"/>
    <cellStyle name="Comma 2 2 2 2 2 2" xfId="32853" xr:uid="{2FA29F6E-4FD4-4186-BDB4-F219777C2759}"/>
    <cellStyle name="Comma 2 2 2 2 2 2 2" xfId="32854" xr:uid="{4234036D-C19A-4370-8B7D-EE5464DFACC3}"/>
    <cellStyle name="Comma 2 2 2 2 2 3" xfId="32855" xr:uid="{1C4E90BF-7784-46C6-A242-04A0B9515788}"/>
    <cellStyle name="Comma 2 2 2 2 2 3 2" xfId="32856" xr:uid="{220B9A69-65E7-4A8E-963F-EDDE5DCEAD9D}"/>
    <cellStyle name="Comma 2 2 2 2 2 4" xfId="32857" xr:uid="{8DBEF363-48D4-44B4-8138-65082EBA5D4D}"/>
    <cellStyle name="Comma 2 2 2 2 3" xfId="32858" xr:uid="{6DA0B716-F842-49C7-92AC-1EC9A1AF0529}"/>
    <cellStyle name="Comma 2 2 2 2 3 2" xfId="32859" xr:uid="{C3F512EE-F466-4957-8816-FBF6551A2374}"/>
    <cellStyle name="Comma 2 2 2 2 4" xfId="32860" xr:uid="{9878D27F-4175-4A64-A3DA-0CAC60068C0D}"/>
    <cellStyle name="Comma 2 2 2 2 4 2" xfId="32861" xr:uid="{BF18E16C-1A00-47AB-A185-764AA3F9A704}"/>
    <cellStyle name="Comma 2 2 2 2 5" xfId="32862" xr:uid="{2B75EB12-74C7-4B3D-9C17-7954546B592E}"/>
    <cellStyle name="Comma 2 2 2 2 6" xfId="32863" xr:uid="{73D83F81-E85D-4E32-A071-6565C45B533F}"/>
    <cellStyle name="Comma 2 2 2 3" xfId="32864" xr:uid="{13F54377-7D5E-4361-A869-838F6E5923D2}"/>
    <cellStyle name="Comma 2 2 2 3 2" xfId="32865" xr:uid="{34561B99-77EE-4463-9E08-3EEDA8A549E3}"/>
    <cellStyle name="Comma 2 2 2 3 2 2" xfId="32866" xr:uid="{38F42E58-FE08-4A81-A1F0-580006DF981F}"/>
    <cellStyle name="Comma 2 2 2 3 2 2 2" xfId="32867" xr:uid="{ED953D3C-DD5E-4840-9159-74807E8AA2ED}"/>
    <cellStyle name="Comma 2 2 2 3 2 3" xfId="32868" xr:uid="{09833A07-5532-4C33-9CCF-8CB8D198F72D}"/>
    <cellStyle name="Comma 2 2 2 3 2 3 2" xfId="32869" xr:uid="{EBEEA1C4-0017-410B-8B3E-BDE82719681C}"/>
    <cellStyle name="Comma 2 2 2 3 2 4" xfId="32870" xr:uid="{8FF35991-9C09-4254-98FD-129DA15AB85C}"/>
    <cellStyle name="Comma 2 2 2 3 3" xfId="32871" xr:uid="{D35EC79D-7A6A-4D0F-8997-8915D516EB9F}"/>
    <cellStyle name="Comma 2 2 2 3 3 2" xfId="32872" xr:uid="{F711C7FB-CCAA-4221-9AA0-FF52575C6DFC}"/>
    <cellStyle name="Comma 2 2 2 3 4" xfId="32873" xr:uid="{D5643A27-EAC7-409F-81A1-89BC1D59AB88}"/>
    <cellStyle name="Comma 2 2 2 3 4 2" xfId="32874" xr:uid="{2A47AFD5-5FD4-4C14-AFC6-9ED571195E2B}"/>
    <cellStyle name="Comma 2 2 2 3 5" xfId="32875" xr:uid="{501F9212-C9E8-4D90-ABF9-DAF9D1AC541E}"/>
    <cellStyle name="Comma 2 2 2 4" xfId="32876" xr:uid="{9CF7C399-A5FA-4314-A8ED-F6F93535BF96}"/>
    <cellStyle name="Comma 2 2 2 4 2" xfId="32877" xr:uid="{9F9AE672-F6A4-4BA7-A408-CDEF59B2AF00}"/>
    <cellStyle name="Comma 2 2 2 4 2 2" xfId="32878" xr:uid="{B88855C9-8E75-4B3E-A767-8C07F4A7E529}"/>
    <cellStyle name="Comma 2 2 2 4 2 2 2" xfId="32879" xr:uid="{1C2DB2EB-BD10-4CCD-BC80-C56E41299CF2}"/>
    <cellStyle name="Comma 2 2 2 4 2 3" xfId="32880" xr:uid="{1C5084A5-50E2-4105-99A4-84C68D34E0A9}"/>
    <cellStyle name="Comma 2 2 2 4 2 3 2" xfId="32881" xr:uid="{D2E545A2-1CFD-431D-AE7A-3D09829E4ED8}"/>
    <cellStyle name="Comma 2 2 2 4 2 4" xfId="32882" xr:uid="{321B847B-9199-4C46-8858-3B1A01217954}"/>
    <cellStyle name="Comma 2 2 2 4 3" xfId="32883" xr:uid="{E9CFF475-1193-454A-8595-BD024BF5504C}"/>
    <cellStyle name="Comma 2 2 2 4 3 2" xfId="32884" xr:uid="{E360CC84-4C60-4DA9-A79A-66BEF2BB9E3C}"/>
    <cellStyle name="Comma 2 2 2 4 4" xfId="32885" xr:uid="{5630DDF4-318C-4FFD-A193-8C609FD3574F}"/>
    <cellStyle name="Comma 2 2 2 4 4 2" xfId="32886" xr:uid="{B2FAB3EB-7971-4A4C-BE4F-BBB3D6343223}"/>
    <cellStyle name="Comma 2 2 2 4 5" xfId="32887" xr:uid="{E7569EE8-2742-417A-8DFD-4598B22565D6}"/>
    <cellStyle name="Comma 2 2 2 5" xfId="32888" xr:uid="{DCEDD2F0-AD65-4F53-8B86-FC36E52F96FC}"/>
    <cellStyle name="Comma 2 2 2 5 2" xfId="32889" xr:uid="{75FD0B35-B916-4F8F-8D58-78286621C844}"/>
    <cellStyle name="Comma 2 2 2 5 2 2" xfId="32890" xr:uid="{1D2B1D3E-D206-4550-B2DA-35C57334BBB5}"/>
    <cellStyle name="Comma 2 2 2 5 2 2 2" xfId="32891" xr:uid="{99D4752A-0F97-4FE2-8FA3-BB46EDA608C1}"/>
    <cellStyle name="Comma 2 2 2 5 2 3" xfId="32892" xr:uid="{F1C5F2F9-8CEC-40AB-8805-438374E781EF}"/>
    <cellStyle name="Comma 2 2 2 5 2 3 2" xfId="32893" xr:uid="{FF8516F4-6562-4D30-9278-3A7208618E2C}"/>
    <cellStyle name="Comma 2 2 2 5 2 4" xfId="32894" xr:uid="{8ACC11DB-343B-4B4D-9F35-EE6EBA181FF1}"/>
    <cellStyle name="Comma 2 2 2 5 3" xfId="32895" xr:uid="{CDCE47E1-B3B2-4C42-91EB-0DE53698AB2B}"/>
    <cellStyle name="Comma 2 2 2 5 3 2" xfId="32896" xr:uid="{190FF8D2-9D53-480E-AA7C-336AC416DAD6}"/>
    <cellStyle name="Comma 2 2 2 5 4" xfId="32897" xr:uid="{F243BEB4-6747-482C-9C10-49B0D817AE44}"/>
    <cellStyle name="Comma 2 2 2 5 4 2" xfId="32898" xr:uid="{48217683-0F8C-497B-9D44-78AD52CA6212}"/>
    <cellStyle name="Comma 2 2 2 5 5" xfId="32899" xr:uid="{CEC68351-BEAF-46A9-8FEE-0724ED75CB0F}"/>
    <cellStyle name="Comma 2 2 2 6" xfId="32900" xr:uid="{14B04A79-36EF-4A18-8339-A9265F46AFE8}"/>
    <cellStyle name="Comma 2 2 2 6 2" xfId="32901" xr:uid="{34C49962-081C-4EBA-A215-C10702B807D0}"/>
    <cellStyle name="Comma 2 2 2 6 2 2" xfId="32902" xr:uid="{C27DC7D4-1D61-4DC0-857F-44023F4CC2F1}"/>
    <cellStyle name="Comma 2 2 2 6 3" xfId="32903" xr:uid="{144C5B75-5505-4A9B-9F55-C563A51D78B8}"/>
    <cellStyle name="Comma 2 2 2 6 3 2" xfId="32904" xr:uid="{4FFF03F3-1674-45E7-9239-1132CDF90F7D}"/>
    <cellStyle name="Comma 2 2 2 6 4" xfId="32905" xr:uid="{E3CE3A7D-C679-4EEF-BC59-0DF470A4FF21}"/>
    <cellStyle name="Comma 2 2 2 7" xfId="32906" xr:uid="{DA8EE4D3-81C1-44B6-BE71-532E1981D381}"/>
    <cellStyle name="Comma 2 2 2 7 2" xfId="32907" xr:uid="{4EA10107-E502-483E-BDB6-ADA3C68EEF72}"/>
    <cellStyle name="Comma 2 2 2 8" xfId="32908" xr:uid="{91217781-6C23-44EA-A4C5-B8282045FF09}"/>
    <cellStyle name="Comma 2 2 2 8 2" xfId="32909" xr:uid="{133E479D-EF4D-4A9F-86AC-504C83E70FBB}"/>
    <cellStyle name="Comma 2 2 2 9" xfId="32910" xr:uid="{905021D0-3CCE-4099-A80F-7F82D3C7D84D}"/>
    <cellStyle name="Comma 2 2 3" xfId="32911" xr:uid="{F3C3E314-70D3-4C05-B478-86A38EB6ED00}"/>
    <cellStyle name="Comma 2 2 3 2" xfId="32912" xr:uid="{E0EE2DA9-CD1B-4D11-81B2-CDC0FC0E329A}"/>
    <cellStyle name="Comma 2 2 3 2 2" xfId="32913" xr:uid="{C32D89EA-16CA-4EF2-B0E9-B21E89B7D28E}"/>
    <cellStyle name="Comma 2 2 3 2 2 2" xfId="32914" xr:uid="{4F7F38DC-30BE-4F63-B217-A43A6AF643B8}"/>
    <cellStyle name="Comma 2 2 3 2 2 2 2" xfId="32915" xr:uid="{E628685E-6909-4927-B2CE-1175F0FFF67E}"/>
    <cellStyle name="Comma 2 2 3 2 2 2 3" xfId="32916" xr:uid="{0DCB7995-181D-4F0A-BD12-55012EFF192C}"/>
    <cellStyle name="Comma 2 2 3 2 2 3" xfId="32917" xr:uid="{2983D115-F154-4792-B895-70473B5B713B}"/>
    <cellStyle name="Comma 2 2 3 2 3" xfId="32918" xr:uid="{7A9DB0A1-C544-4276-A34A-A4E2A1CB0387}"/>
    <cellStyle name="Comma 2 2 3 2 3 2" xfId="32919" xr:uid="{128014CD-CC01-4491-B795-9D296CBF9FAD}"/>
    <cellStyle name="Comma 2 2 3 2 3 2 2" xfId="32920" xr:uid="{D19965DE-DAA5-4B80-94D7-E6AC868B9D28}"/>
    <cellStyle name="Comma 2 2 3 2 3 2 2 2" xfId="32921" xr:uid="{B8210220-7F05-45CA-85D3-E76CFBB915C2}"/>
    <cellStyle name="Comma 2 2 3 2 3 2 3" xfId="32922" xr:uid="{EEC35711-8D67-494C-8A95-332975A6C636}"/>
    <cellStyle name="Comma 2 2 3 2 3 2 4" xfId="32923" xr:uid="{83F5DD0F-F85F-430B-B55C-3F4961103F1C}"/>
    <cellStyle name="Comma 2 2 3 2 3 3" xfId="32924" xr:uid="{D2205DFA-4483-4C04-A643-6E7273C827FC}"/>
    <cellStyle name="Comma 2 2 3 2 3 3 2" xfId="32925" xr:uid="{EA9EBD4E-4996-4063-A9EE-A3FEA2E75839}"/>
    <cellStyle name="Comma 2 2 3 2 3 4" xfId="32926" xr:uid="{2E7FBFD4-82FA-4554-A0F1-B455925FD81B}"/>
    <cellStyle name="Comma 2 2 3 2 3 5" xfId="32927" xr:uid="{4F8B6943-853B-45EF-84BD-2B0D09444FDC}"/>
    <cellStyle name="Comma 2 2 3 2 4" xfId="32928" xr:uid="{F4BA3D5A-628E-4A92-A7B9-D986B6B62A25}"/>
    <cellStyle name="Comma 2 2 3 2 4 2" xfId="32929" xr:uid="{E21EEF12-47A0-45F2-AA5E-A5EE455D417D}"/>
    <cellStyle name="Comma 2 2 3 2 4 2 2" xfId="32930" xr:uid="{25A4A1D1-668A-468F-B102-C6AA1F5B4E6F}"/>
    <cellStyle name="Comma 2 2 3 2 4 3" xfId="32931" xr:uid="{FA7DC746-BD57-40CC-99FD-8138F14A1257}"/>
    <cellStyle name="Comma 2 2 3 2 4 4" xfId="32932" xr:uid="{CFF49481-28FF-46B0-B3CB-81B4EBCCCFCE}"/>
    <cellStyle name="Comma 2 2 3 2 5" xfId="32933" xr:uid="{285E4533-8200-4358-8A9F-B1B666AB89C2}"/>
    <cellStyle name="Comma 2 2 3 2 5 2" xfId="32934" xr:uid="{701CB81E-6F75-4254-884C-34C94D5639EC}"/>
    <cellStyle name="Comma 2 2 3 2 6" xfId="32935" xr:uid="{DBBDD20C-FAA5-4978-A472-F0FB941F3FF6}"/>
    <cellStyle name="Comma 2 2 3 2 6 2" xfId="32936" xr:uid="{0A3DEE69-10AD-417F-A4A3-D64C99AEB9C6}"/>
    <cellStyle name="Comma 2 2 3 2 7" xfId="32937" xr:uid="{0844249A-3AD3-4772-A854-EDB54356419F}"/>
    <cellStyle name="Comma 2 2 3 2 8" xfId="32938" xr:uid="{89DA5085-5730-4062-ACD3-B4C238C71157}"/>
    <cellStyle name="Comma 2 2 3 3" xfId="32939" xr:uid="{05D19EC0-1A4D-4A64-9442-B1A8E4D1A0BE}"/>
    <cellStyle name="Comma 2 2 3 3 2" xfId="32940" xr:uid="{F6376CC4-FE0C-4CC0-B2B1-4A514540117E}"/>
    <cellStyle name="Comma 2 2 3 3 2 2" xfId="32941" xr:uid="{8BA9839D-61B2-45F3-A7F2-B0AC7D11576F}"/>
    <cellStyle name="Comma 2 2 3 3 2 2 2" xfId="32942" xr:uid="{33DBB9E8-35D2-44EA-944B-A7CA79B3EF43}"/>
    <cellStyle name="Comma 2 2 3 3 2 2 2 2" xfId="32943" xr:uid="{5C9EDA9B-AA93-4676-BBC3-6D19E83FD35B}"/>
    <cellStyle name="Comma 2 2 3 3 2 2 3" xfId="32944" xr:uid="{98EC6311-2B8C-4A9C-82EC-79D2145C7A4E}"/>
    <cellStyle name="Comma 2 2 3 3 2 3" xfId="32945" xr:uid="{63DF67CA-D3F9-47A8-A690-FBEF11E0EDAA}"/>
    <cellStyle name="Comma 2 2 3 3 2 3 2" xfId="32946" xr:uid="{F24858F6-6C33-4357-8F49-A5FF88F7E626}"/>
    <cellStyle name="Comma 2 2 3 3 2 4" xfId="32947" xr:uid="{389CB63D-2705-474D-9426-E6B8D28F4F01}"/>
    <cellStyle name="Comma 2 2 3 3 2 5" xfId="32948" xr:uid="{0AEC6F71-F7F3-4FED-A09A-971068A433E5}"/>
    <cellStyle name="Comma 2 2 3 3 3" xfId="32949" xr:uid="{27149665-06A5-4FF8-BDD5-F5E8F2E0E9F4}"/>
    <cellStyle name="Comma 2 2 3 3 3 2" xfId="32950" xr:uid="{99E7809A-57EC-4657-92EC-3C4751C767B5}"/>
    <cellStyle name="Comma 2 2 3 3 3 2 2" xfId="32951" xr:uid="{EF7F89B7-5BAE-44A6-BF3C-80E8BBAE2E79}"/>
    <cellStyle name="Comma 2 2 3 3 3 3" xfId="32952" xr:uid="{96370634-A9FD-4B4D-B259-F6E5E26D78AC}"/>
    <cellStyle name="Comma 2 2 3 3 4" xfId="32953" xr:uid="{DFD6A888-40E1-43BC-90CD-5CDEB5299A5A}"/>
    <cellStyle name="Comma 2 2 3 3 4 2" xfId="32954" xr:uid="{0C50E957-80B0-438A-98CD-A86687957D5F}"/>
    <cellStyle name="Comma 2 2 3 3 5" xfId="32955" xr:uid="{80EA6A8A-BF50-4267-A43E-1DD01BDD8152}"/>
    <cellStyle name="Comma 2 2 3 3 5 2" xfId="32956" xr:uid="{98900F42-0F5C-4E95-B0DA-421102978C39}"/>
    <cellStyle name="Comma 2 2 3 3 6" xfId="32957" xr:uid="{AC0ABBA0-9484-4804-95AD-174A0F0F59C1}"/>
    <cellStyle name="Comma 2 2 3 3 7" xfId="32958" xr:uid="{15DBB7AA-3555-437A-A6B3-50785AD1F0B2}"/>
    <cellStyle name="Comma 2 2 3 4" xfId="32959" xr:uid="{F7969186-8681-40EE-BB3A-F2646D88BA3C}"/>
    <cellStyle name="Comma 2 2 3 4 2" xfId="32960" xr:uid="{B084AD40-2B81-48F3-A424-D14C546C2B9C}"/>
    <cellStyle name="Comma 2 2 3 4 2 2" xfId="32961" xr:uid="{4314C8AF-96D5-40E5-8B0E-D949C121E5C0}"/>
    <cellStyle name="Comma 2 2 3 4 2 2 2" xfId="32962" xr:uid="{2AD9D107-6A20-4EE3-904A-75CCDB51706B}"/>
    <cellStyle name="Comma 2 2 3 4 2 2 2 2" xfId="32963" xr:uid="{E14B6024-1D9E-4487-8854-4F54544DD615}"/>
    <cellStyle name="Comma 2 2 3 4 2 2 3" xfId="32964" xr:uid="{0994DD56-7BE3-4ED0-95ED-A08297AE53B7}"/>
    <cellStyle name="Comma 2 2 3 4 2 3" xfId="32965" xr:uid="{F8C7A2A2-2193-44D7-92D4-C02D82CE7432}"/>
    <cellStyle name="Comma 2 2 3 4 2 3 2" xfId="32966" xr:uid="{E0B98A22-3616-4213-B01F-1C936BA4DB73}"/>
    <cellStyle name="Comma 2 2 3 4 2 4" xfId="32967" xr:uid="{BF88449A-0576-4D0D-8A72-8410B7EBF820}"/>
    <cellStyle name="Comma 2 2 3 4 2 5" xfId="32968" xr:uid="{7D324C25-5173-429E-AAB8-1AE4B754664C}"/>
    <cellStyle name="Comma 2 2 3 4 3" xfId="32969" xr:uid="{23C81F19-FB2D-41FF-8B27-0EDE1CCA763C}"/>
    <cellStyle name="Comma 2 2 3 4 3 2" xfId="32970" xr:uid="{E5687779-9778-4E8A-BDE8-027FE1BD3F0A}"/>
    <cellStyle name="Comma 2 2 3 4 3 2 2" xfId="32971" xr:uid="{1796387C-D30E-4ECD-B3DD-A75A759C5971}"/>
    <cellStyle name="Comma 2 2 3 4 3 3" xfId="32972" xr:uid="{2CA4E922-1876-4A16-98ED-5154104F4745}"/>
    <cellStyle name="Comma 2 2 3 4 4" xfId="32973" xr:uid="{C274FD55-F8DD-4E42-BC59-E43572EC3D77}"/>
    <cellStyle name="Comma 2 2 3 4 4 2" xfId="32974" xr:uid="{2951A642-B74C-427D-AD65-BDC8D65E081C}"/>
    <cellStyle name="Comma 2 2 3 4 5" xfId="32975" xr:uid="{1AB31D8C-BEDF-4FE7-B376-F770C43A4524}"/>
    <cellStyle name="Comma 2 2 3 4 6" xfId="32976" xr:uid="{0EE62039-BE0B-4AD1-A52A-B7A20E091665}"/>
    <cellStyle name="Comma 2 2 3 5" xfId="32977" xr:uid="{20F0AE17-987C-4561-87FD-D0FFD45F526B}"/>
    <cellStyle name="Comma 2 2 3 5 2" xfId="32978" xr:uid="{47723382-24DA-42C9-8D71-A6FFC5AE0CCC}"/>
    <cellStyle name="Comma 2 2 3 5 3" xfId="32979" xr:uid="{AFB901E9-F021-41D0-B4A0-640D05CB7248}"/>
    <cellStyle name="Comma 2 2 3 6" xfId="32980" xr:uid="{A5B45ECD-1F7F-481F-AC9C-09D28453BCC1}"/>
    <cellStyle name="Comma 2 2 4" xfId="32981" xr:uid="{BDB6F195-7482-473A-B617-9E54983D8A88}"/>
    <cellStyle name="Comma 2 2 4 2" xfId="32982" xr:uid="{E7981D37-1FB0-489E-B028-2B0AFACFDC64}"/>
    <cellStyle name="Comma 2 2 4 2 2" xfId="32983" xr:uid="{7861BED4-1EFF-402C-8CFB-19906D2BDE8C}"/>
    <cellStyle name="Comma 2 2 4 2 2 2" xfId="32984" xr:uid="{A2D71F38-5CDD-4CAC-8248-C248E6CF983F}"/>
    <cellStyle name="Comma 2 2 4 2 2 2 2" xfId="32985" xr:uid="{CF66F6EF-E98C-443A-BE60-1A811A3F5D18}"/>
    <cellStyle name="Comma 2 2 4 2 2 2 3" xfId="32986" xr:uid="{9B3A7DCD-4701-4DE9-891C-615A7E1A3646}"/>
    <cellStyle name="Comma 2 2 4 2 2 3" xfId="32987" xr:uid="{FEAFF00A-0604-41AB-9A49-620103024EF4}"/>
    <cellStyle name="Comma 2 2 4 2 2 3 2" xfId="32988" xr:uid="{ADDFEADA-3A35-4D7D-A8F8-413919824ACC}"/>
    <cellStyle name="Comma 2 2 4 2 2 4" xfId="32989" xr:uid="{DC81A953-1ED7-45C1-B8AD-9F58162B7B52}"/>
    <cellStyle name="Comma 2 2 4 2 2 5" xfId="32990" xr:uid="{25825D7F-5EDD-4052-9C7E-79956E43542A}"/>
    <cellStyle name="Comma 2 2 4 2 3" xfId="32991" xr:uid="{DB99E9DE-6186-4CF7-8AE7-CBD552D0E765}"/>
    <cellStyle name="Comma 2 2 4 2 3 2" xfId="32992" xr:uid="{EE1D1792-08E0-4E44-BA77-E8FB3E41F1CE}"/>
    <cellStyle name="Comma 2 2 4 2 3 2 2" xfId="32993" xr:uid="{47936F30-637E-4D25-9151-4EF4E50AC590}"/>
    <cellStyle name="Comma 2 2 4 2 3 3" xfId="32994" xr:uid="{9FD26E8D-6E28-4719-A1E1-97ED6915B504}"/>
    <cellStyle name="Comma 2 2 4 2 4" xfId="32995" xr:uid="{31F7ACAE-3B1E-4208-B10F-A125DDB00BA3}"/>
    <cellStyle name="Comma 2 2 4 2 4 2" xfId="32996" xr:uid="{8B570F1D-7B1E-444B-8EAE-6A859940BC79}"/>
    <cellStyle name="Comma 2 2 4 2 4 3" xfId="32997" xr:uid="{C1B7AC01-C4F5-49A4-A378-E6A00218317F}"/>
    <cellStyle name="Comma 2 2 4 2 5" xfId="32998" xr:uid="{F92C0B7C-A9AC-4EF8-886F-5E3D9A800840}"/>
    <cellStyle name="Comma 2 2 4 2 6" xfId="32999" xr:uid="{AA70D73A-99EA-4ABE-BC53-BDDF5B51298A}"/>
    <cellStyle name="Comma 2 2 4 3" xfId="33000" xr:uid="{0E0D4275-DB5D-4DF3-B674-2C58132171AC}"/>
    <cellStyle name="Comma 2 2 4 3 2" xfId="33001" xr:uid="{E91F0130-62F3-4CB0-8F8A-A098EF3EC718}"/>
    <cellStyle name="Comma 2 2 4 3 2 2" xfId="33002" xr:uid="{E2D77A4A-2922-49D2-984D-4200BC97C862}"/>
    <cellStyle name="Comma 2 2 4 3 2 3" xfId="33003" xr:uid="{947B0501-6877-4212-B9A1-9D3F7C3253C4}"/>
    <cellStyle name="Comma 2 2 4 3 3" xfId="33004" xr:uid="{06658FEE-A37F-4F06-8417-ACEBB1654EA1}"/>
    <cellStyle name="Comma 2 2 4 3 3 2" xfId="33005" xr:uid="{9EC90C78-4C43-4BD4-9EB9-D9E17D6E1316}"/>
    <cellStyle name="Comma 2 2 4 3 4" xfId="33006" xr:uid="{F50499F9-879A-450E-8F7F-ED9F88598B9C}"/>
    <cellStyle name="Comma 2 2 4 3 5" xfId="33007" xr:uid="{5EF94BEC-4E9B-4A63-B0F3-8343E5496895}"/>
    <cellStyle name="Comma 2 2 4 4" xfId="33008" xr:uid="{C15B003B-082D-4644-8946-0451E4A33487}"/>
    <cellStyle name="Comma 2 2 4 4 2" xfId="33009" xr:uid="{C548A296-8915-40C0-809D-494882900E33}"/>
    <cellStyle name="Comma 2 2 4 4 2 2" xfId="33010" xr:uid="{70B94935-5D27-4F2C-9C08-7D180E9FCD1C}"/>
    <cellStyle name="Comma 2 2 4 4 3" xfId="33011" xr:uid="{2B04C712-A033-47A9-9A14-E4D14B63E2CC}"/>
    <cellStyle name="Comma 2 2 4 5" xfId="33012" xr:uid="{A1D25CFC-D49F-4A27-B3A1-92ECDD89ECAD}"/>
    <cellStyle name="Comma 2 2 4 5 2" xfId="33013" xr:uid="{122E81BF-0F40-4AD9-8B2C-83CC50E3DA7C}"/>
    <cellStyle name="Comma 2 2 4 5 3" xfId="33014" xr:uid="{8847C839-DB7F-4EE0-9A89-6347F31AB219}"/>
    <cellStyle name="Comma 2 2 4 6" xfId="33015" xr:uid="{C76F8E5E-D115-480F-9375-29EFE1E9CE90}"/>
    <cellStyle name="Comma 2 2 4 7" xfId="33016" xr:uid="{A54C7936-1FAB-46D3-B70E-B110E7D00C30}"/>
    <cellStyle name="Comma 2 2 5" xfId="33017" xr:uid="{575EB45A-BE08-4847-9932-34DBB2292A21}"/>
    <cellStyle name="Comma 2 2 5 2" xfId="33018" xr:uid="{B54A4252-C4E4-4407-B7CC-C792C523ABE7}"/>
    <cellStyle name="Comma 2 2 5 2 2" xfId="33019" xr:uid="{10103152-5D55-4282-A93D-E3BB8508AA60}"/>
    <cellStyle name="Comma 2 2 5 2 2 2" xfId="33020" xr:uid="{D44F662B-983F-4F59-84C3-599AA3789287}"/>
    <cellStyle name="Comma 2 2 5 2 2 2 2" xfId="33021" xr:uid="{EAEAA077-F9CC-4B60-9C94-4323CFDDFDC5}"/>
    <cellStyle name="Comma 2 2 5 2 2 3" xfId="33022" xr:uid="{28DEBF58-90C1-4DF0-9B37-C4F1ACAA195B}"/>
    <cellStyle name="Comma 2 2 5 2 3" xfId="33023" xr:uid="{3427F656-F74C-4639-9590-A1F3A550C317}"/>
    <cellStyle name="Comma 2 2 5 2 3 2" xfId="33024" xr:uid="{A1AD1895-1E97-46C8-BF36-4FC207206008}"/>
    <cellStyle name="Comma 2 2 5 2 3 3" xfId="33025" xr:uid="{02B558B2-6AAD-4D24-BCDC-EB52F7A4058A}"/>
    <cellStyle name="Comma 2 2 5 2 4" xfId="33026" xr:uid="{B9A150C3-CD02-4EEB-B70E-7597174A1269}"/>
    <cellStyle name="Comma 2 2 5 2 5" xfId="33027" xr:uid="{5D926E80-1789-4B87-BA68-5C803EC14FA1}"/>
    <cellStyle name="Comma 2 2 5 3" xfId="33028" xr:uid="{6359D2A3-6B02-44B2-A6B6-8EE2FF65603C}"/>
    <cellStyle name="Comma 2 2 5 3 2" xfId="33029" xr:uid="{5E4A7457-23E0-4A54-B78F-E834AF26DE84}"/>
    <cellStyle name="Comma 2 2 5 3 2 2" xfId="33030" xr:uid="{83DAAC6E-8926-484D-81D7-66E2FEA66E1A}"/>
    <cellStyle name="Comma 2 2 5 3 3" xfId="33031" xr:uid="{C884E22B-763D-4DA1-BC49-6CA7A92307FB}"/>
    <cellStyle name="Comma 2 2 5 4" xfId="33032" xr:uid="{4E9CA3F3-0A67-4C18-90E4-4B6626617E83}"/>
    <cellStyle name="Comma 2 2 5 4 2" xfId="33033" xr:uid="{59A62F4D-99A7-41BA-A77E-CAEDFC3017EB}"/>
    <cellStyle name="Comma 2 2 5 4 3" xfId="33034" xr:uid="{EDE935D7-7814-482D-BCAD-900981141533}"/>
    <cellStyle name="Comma 2 2 5 5" xfId="33035" xr:uid="{921BAF20-B5E4-4FBB-A6BA-A04798D20F38}"/>
    <cellStyle name="Comma 2 2 5 6" xfId="33036" xr:uid="{5BDB6658-8C71-4E23-867C-EE4DEA78F659}"/>
    <cellStyle name="Comma 2 2 6" xfId="33037" xr:uid="{8E4A2806-259E-41CD-B216-DF2B40DF6AB1}"/>
    <cellStyle name="Comma 2 2 6 2" xfId="33038" xr:uid="{B5B62A9E-26FE-476E-90AB-16CC266DEB53}"/>
    <cellStyle name="Comma 2 2 6 2 2" xfId="33039" xr:uid="{2F6508D6-4207-4847-8603-2D8444B15F80}"/>
    <cellStyle name="Comma 2 2 6 2 2 2" xfId="33040" xr:uid="{C9A093F4-A36C-421C-B1A2-B394E95AB188}"/>
    <cellStyle name="Comma 2 2 6 2 2 3" xfId="33041" xr:uid="{ACEC00F2-DCE6-4638-B677-6CF2514E7915}"/>
    <cellStyle name="Comma 2 2 6 2 3" xfId="33042" xr:uid="{397685F7-03D2-46C3-8DAB-B6B9B04736A3}"/>
    <cellStyle name="Comma 2 2 6 2 3 2" xfId="33043" xr:uid="{219F0522-20BC-4B36-B756-FCA4D92CE0B0}"/>
    <cellStyle name="Comma 2 2 6 2 4" xfId="33044" xr:uid="{13E32970-2583-4D2F-A3C1-8F1E6FA5DA4D}"/>
    <cellStyle name="Comma 2 2 6 2 5" xfId="33045" xr:uid="{4E3FC12C-35AD-44AB-8FE3-69034061D3B5}"/>
    <cellStyle name="Comma 2 2 6 3" xfId="33046" xr:uid="{BB0DD577-D2C3-4418-885B-C47D86A7A562}"/>
    <cellStyle name="Comma 2 2 6 3 2" xfId="33047" xr:uid="{40177688-3BE9-492D-A29B-679595A28922}"/>
    <cellStyle name="Comma 2 2 6 3 3" xfId="33048" xr:uid="{D73F8C79-1D57-493A-8B88-E25843CAB6E9}"/>
    <cellStyle name="Comma 2 2 6 4" xfId="33049" xr:uid="{8142E36B-0D93-4C72-A710-A110D47684E9}"/>
    <cellStyle name="Comma 2 2 6 4 2" xfId="33050" xr:uid="{E193443F-4A5E-4062-84B3-D27CC40C41A2}"/>
    <cellStyle name="Comma 2 2 6 5" xfId="33051" xr:uid="{79126E03-2362-421B-8CB7-A246C8B21CC6}"/>
    <cellStyle name="Comma 2 2 6 6" xfId="33052" xr:uid="{8DE2D234-AB25-4B18-AE4B-99CFD402BD0A}"/>
    <cellStyle name="Comma 2 2 7" xfId="33053" xr:uid="{810E9661-F889-4B0F-85E7-E95E80630011}"/>
    <cellStyle name="Comma 2 2 7 2" xfId="33054" xr:uid="{56765D57-392B-4E95-9EE8-F853181D1C47}"/>
    <cellStyle name="Comma 2 2 7 2 2" xfId="33055" xr:uid="{36F18981-699E-4C3E-B525-4733FA5380B4}"/>
    <cellStyle name="Comma 2 2 7 2 3" xfId="33056" xr:uid="{3156AD80-C272-4455-8C4F-D77D7414C7E2}"/>
    <cellStyle name="Comma 2 2 7 3" xfId="33057" xr:uid="{8FC83713-4800-4E29-A215-E72C60C5FF2A}"/>
    <cellStyle name="Comma 2 2 7 3 2" xfId="33058" xr:uid="{E8C07F4A-62F1-418C-8981-90952F548B29}"/>
    <cellStyle name="Comma 2 2 7 4" xfId="33059" xr:uid="{345A1C50-54E6-4E8F-A86A-BCC050180918}"/>
    <cellStyle name="Comma 2 2 7 5" xfId="33060" xr:uid="{D4AED389-2448-4B0E-8F10-9E3DB07A50AE}"/>
    <cellStyle name="Comma 2 2 8" xfId="33061" xr:uid="{E32367BA-B8B8-4DE7-A43F-263F95975392}"/>
    <cellStyle name="Comma 2 2 8 2" xfId="33062" xr:uid="{CB946D00-9407-4CFE-8D8F-079772003CC7}"/>
    <cellStyle name="Comma 2 2 8 3" xfId="33063" xr:uid="{A0232881-8716-4FAD-9934-608187C9DD22}"/>
    <cellStyle name="Comma 2 2 9" xfId="33064" xr:uid="{47CE8393-C879-49E7-A39D-38AEE0863B88}"/>
    <cellStyle name="Comma 2 2 9 2" xfId="33065" xr:uid="{96D79E12-9102-492A-8741-51FCF1B78E61}"/>
    <cellStyle name="Comma 2 3" xfId="33066" xr:uid="{5F3FCCA2-4A22-49A4-A9B1-2C6409FB3D7E}"/>
    <cellStyle name="Comma 2 3 10" xfId="33067" xr:uid="{3C8ECD1F-A78F-490A-B5B8-53E17FF4A076}"/>
    <cellStyle name="Comma 2 3 11" xfId="33068" xr:uid="{894ED0D3-CC44-40B3-8CB9-F039469F6345}"/>
    <cellStyle name="Comma 2 3 12" xfId="51676" xr:uid="{7720149C-3B97-4432-9567-00A628C58C60}"/>
    <cellStyle name="Comma 2 3 2" xfId="33069" xr:uid="{DA5E0C22-1CB1-4F19-9B23-745E49B5BACE}"/>
    <cellStyle name="Comma 2 3 2 2" xfId="33070" xr:uid="{282640BE-C509-4BC2-AC25-F1B199532499}"/>
    <cellStyle name="Comma 2 3 2 2 2" xfId="33071" xr:uid="{5F7ACDA0-1F9C-41E4-950E-0C316FF75078}"/>
    <cellStyle name="Comma 2 3 2 2 2 2" xfId="33072" xr:uid="{11FEC541-9DBB-436E-9D64-31F4B8FB6D7C}"/>
    <cellStyle name="Comma 2 3 2 2 2 2 2" xfId="33073" xr:uid="{8C8415A9-A648-4EA8-A89C-CDED32A64BFC}"/>
    <cellStyle name="Comma 2 3 2 2 2 3" xfId="33074" xr:uid="{35EA0473-1457-4B17-B4ED-7703A29246F3}"/>
    <cellStyle name="Comma 2 3 2 2 3" xfId="33075" xr:uid="{2FD67719-146F-406E-985C-0B711D55C63D}"/>
    <cellStyle name="Comma 2 3 2 2 3 2" xfId="33076" xr:uid="{9D7E90E8-C03C-441F-B9EA-1B0E2072A979}"/>
    <cellStyle name="Comma 2 3 2 2 4" xfId="33077" xr:uid="{79E8916C-1AB9-4AEF-B814-2F995D9AF3B8}"/>
    <cellStyle name="Comma 2 3 2 2 4 2" xfId="33078" xr:uid="{8FA5FB81-766C-45E6-8E7C-23F10A9D023C}"/>
    <cellStyle name="Comma 2 3 2 2 5" xfId="33079" xr:uid="{1080AAB1-AFC1-4030-8B36-A33009A33C6B}"/>
    <cellStyle name="Comma 2 3 2 2 6" xfId="33080" xr:uid="{BFBCA14F-A56C-4A7D-A232-6B978FBADEED}"/>
    <cellStyle name="Comma 2 3 2 3" xfId="33081" xr:uid="{19000033-E828-409E-B74D-AA870685E617}"/>
    <cellStyle name="Comma 2 3 2 3 2" xfId="33082" xr:uid="{DD35F511-9AD3-40B1-A42A-A1B473D9BAE1}"/>
    <cellStyle name="Comma 2 3 2 3 2 2" xfId="33083" xr:uid="{C4DE1D7A-BF84-415F-9875-F95D6C975E1E}"/>
    <cellStyle name="Comma 2 3 2 3 3" xfId="33084" xr:uid="{662D3538-72F9-4410-8029-5D6D66E7A0F0}"/>
    <cellStyle name="Comma 2 3 2 4" xfId="33085" xr:uid="{FC4A0588-BF96-43B0-8BCC-211F620E701B}"/>
    <cellStyle name="Comma 2 3 2 4 2" xfId="33086" xr:uid="{75920087-46ED-46B0-AB55-93345992F7D5}"/>
    <cellStyle name="Comma 2 3 2 5" xfId="33087" xr:uid="{876B36CC-16B7-4D94-8552-2CC72E110319}"/>
    <cellStyle name="Comma 2 3 2 5 2" xfId="33088" xr:uid="{C7ECA1E9-3D32-499E-BB0C-9ECC4756CCF5}"/>
    <cellStyle name="Comma 2 3 2 6" xfId="33089" xr:uid="{AC361240-E792-4E8C-B046-394C2FFD4D38}"/>
    <cellStyle name="Comma 2 3 2 7" xfId="33090" xr:uid="{AACAB1D5-A622-408F-96A9-128D7665032A}"/>
    <cellStyle name="Comma 2 3 3" xfId="33091" xr:uid="{9E116468-3B23-4C3C-9BB9-D14EA8EBDCC3}"/>
    <cellStyle name="Comma 2 3 3 2" xfId="33092" xr:uid="{A3F73AEF-83A0-4A19-A6D7-4935CA665822}"/>
    <cellStyle name="Comma 2 3 3 2 2" xfId="33093" xr:uid="{EC578216-8B31-4DE9-A28C-760E96FB8386}"/>
    <cellStyle name="Comma 2 3 3 2 2 2" xfId="33094" xr:uid="{446E5E54-6BBB-42F3-B693-48889B8EF546}"/>
    <cellStyle name="Comma 2 3 3 2 2 2 2" xfId="33095" xr:uid="{EA789BAA-E343-4883-BEF9-F5F4E2CC9F53}"/>
    <cellStyle name="Comma 2 3 3 2 2 3" xfId="33096" xr:uid="{8F1F06F2-7ABA-45F0-8451-E36D5E337FC8}"/>
    <cellStyle name="Comma 2 3 3 2 3" xfId="33097" xr:uid="{A410B6F3-5318-4131-B4F6-764B5849A0D7}"/>
    <cellStyle name="Comma 2 3 3 2 3 2" xfId="33098" xr:uid="{D59CCD18-8962-49C7-9826-DA91233C9F80}"/>
    <cellStyle name="Comma 2 3 3 2 4" xfId="33099" xr:uid="{B404D240-E346-436E-8459-EED5AC217AEB}"/>
    <cellStyle name="Comma 2 3 3 3" xfId="33100" xr:uid="{4A0FBF7E-A845-493C-8D5B-7BCCC84E344D}"/>
    <cellStyle name="Comma 2 3 3 3 2" xfId="33101" xr:uid="{C8976DDA-7BD9-48D0-A6A7-AE569C275072}"/>
    <cellStyle name="Comma 2 3 3 3 2 2" xfId="33102" xr:uid="{EEEFF590-E24A-428A-8AE2-E453BFB9DBE7}"/>
    <cellStyle name="Comma 2 3 3 3 3" xfId="33103" xr:uid="{0AED39FA-2082-4814-8A86-3296710EA5E0}"/>
    <cellStyle name="Comma 2 3 3 4" xfId="33104" xr:uid="{787F521F-A1B8-42DA-A295-F56CCFA31496}"/>
    <cellStyle name="Comma 2 3 3 4 2" xfId="33105" xr:uid="{76A4C458-FA28-4EA8-98A7-9E50346C2CED}"/>
    <cellStyle name="Comma 2 3 3 5" xfId="33106" xr:uid="{369EC7AB-3990-45B9-B8B3-2A26B129CFEA}"/>
    <cellStyle name="Comma 2 3 3 5 2" xfId="33107" xr:uid="{C829F15F-793E-4A9D-856F-9005400E4796}"/>
    <cellStyle name="Comma 2 3 3 6" xfId="33108" xr:uid="{2877F0BE-498D-4D52-951B-3B359F7FE371}"/>
    <cellStyle name="Comma 2 3 3 7" xfId="33109" xr:uid="{AC65E458-E1B6-43B4-AB3B-B19E500AD23B}"/>
    <cellStyle name="Comma 2 3 4" xfId="33110" xr:uid="{DFF3F41E-F0A5-4DA9-9970-952B10FE9F09}"/>
    <cellStyle name="Comma 2 3 4 2" xfId="33111" xr:uid="{3A10AE8C-E739-459A-B0C9-409891B8DDC2}"/>
    <cellStyle name="Comma 2 3 4 2 2" xfId="33112" xr:uid="{F004FC1C-F8D6-4B01-BDEF-45EF54114A04}"/>
    <cellStyle name="Comma 2 3 4 2 2 2" xfId="33113" xr:uid="{A72A2A17-6D59-4E7B-9852-C6AD5CEDDF1C}"/>
    <cellStyle name="Comma 2 3 4 2 2 2 2" xfId="33114" xr:uid="{4E873471-E63D-4E5F-A5AB-CBF39A508857}"/>
    <cellStyle name="Comma 2 3 4 2 2 3" xfId="33115" xr:uid="{B56DB8D9-26BE-467E-A18C-0EE06862BE9D}"/>
    <cellStyle name="Comma 2 3 4 2 3" xfId="33116" xr:uid="{F3D536A6-36E7-4DA7-BF1F-8A5419598CD0}"/>
    <cellStyle name="Comma 2 3 4 2 3 2" xfId="33117" xr:uid="{3DD5CE14-EC34-486E-A703-D8278784FDF9}"/>
    <cellStyle name="Comma 2 3 4 2 4" xfId="33118" xr:uid="{60B2919E-6F8F-4986-96D3-7F082DC40BF9}"/>
    <cellStyle name="Comma 2 3 4 3" xfId="33119" xr:uid="{73AA88FA-E656-483D-8D3C-35BD003AA6E2}"/>
    <cellStyle name="Comma 2 3 4 3 2" xfId="33120" xr:uid="{F6D65D5E-0D6C-45B5-98E9-85089C24F3AD}"/>
    <cellStyle name="Comma 2 3 4 3 2 2" xfId="33121" xr:uid="{CAEFF3BC-E849-4B73-930E-2FF65833B49F}"/>
    <cellStyle name="Comma 2 3 4 3 3" xfId="33122" xr:uid="{2B5AAF58-A189-4AD2-94FA-EDC10D810B5C}"/>
    <cellStyle name="Comma 2 3 4 4" xfId="33123" xr:uid="{0A5F0CFB-51A9-4FA6-8190-60B5FA24ACD5}"/>
    <cellStyle name="Comma 2 3 4 4 2" xfId="33124" xr:uid="{CC779C6E-C6E4-430A-8776-C01726BC8556}"/>
    <cellStyle name="Comma 2 3 4 5" xfId="33125" xr:uid="{A04079C1-F31C-4BF3-97A1-DD2ACD64A11C}"/>
    <cellStyle name="Comma 2 3 5" xfId="33126" xr:uid="{DD97D05C-856D-47CD-9928-6500CE81315B}"/>
    <cellStyle name="Comma 2 3 5 2" xfId="33127" xr:uid="{298F77C4-66D5-4AA1-8079-BDABB48188DB}"/>
    <cellStyle name="Comma 2 3 5 2 2" xfId="33128" xr:uid="{A6A9C977-C795-4B30-884C-BD139FD6B500}"/>
    <cellStyle name="Comma 2 3 5 2 2 2" xfId="33129" xr:uid="{714D5912-FD43-47C1-AB44-7D530A9C1000}"/>
    <cellStyle name="Comma 2 3 5 2 2 2 2" xfId="33130" xr:uid="{727D17ED-DCFE-49ED-9B82-37A4464C1B68}"/>
    <cellStyle name="Comma 2 3 5 2 2 3" xfId="33131" xr:uid="{B21F0BDA-6C14-4119-8B6D-668378F2999F}"/>
    <cellStyle name="Comma 2 3 5 2 3" xfId="33132" xr:uid="{02A36D6A-937F-49EF-B34E-688F962EA266}"/>
    <cellStyle name="Comma 2 3 5 2 3 2" xfId="33133" xr:uid="{E76F5650-47BE-4D5E-B9FB-A055A54ADDC8}"/>
    <cellStyle name="Comma 2 3 5 2 4" xfId="33134" xr:uid="{952EF857-C781-45B0-B47B-B6F783B45B60}"/>
    <cellStyle name="Comma 2 3 5 3" xfId="33135" xr:uid="{42DEC8CA-7AF8-4AE6-A781-18CE141C9E68}"/>
    <cellStyle name="Comma 2 3 5 3 2" xfId="33136" xr:uid="{2FB63D49-9B63-427E-A22F-04858102CC87}"/>
    <cellStyle name="Comma 2 3 5 3 2 2" xfId="33137" xr:uid="{10386578-E0EB-4174-97CF-7DCD1AAD5E94}"/>
    <cellStyle name="Comma 2 3 5 3 3" xfId="33138" xr:uid="{DF4CA9C4-D23A-4EA6-AA9B-2489660CED9D}"/>
    <cellStyle name="Comma 2 3 5 4" xfId="33139" xr:uid="{907B7328-9E28-4B94-B48A-B8749CAE0230}"/>
    <cellStyle name="Comma 2 3 5 4 2" xfId="33140" xr:uid="{B4CEFBA0-F2A8-4359-9C63-1C411DCDF14F}"/>
    <cellStyle name="Comma 2 3 5 5" xfId="33141" xr:uid="{6802CB6A-9F8F-43F8-BDD5-6B36D2FD1F50}"/>
    <cellStyle name="Comma 2 3 6" xfId="33142" xr:uid="{895B414F-4A43-4266-8AE3-6A0252AC1C57}"/>
    <cellStyle name="Comma 2 3 6 2" xfId="33143" xr:uid="{1289D1C2-5D66-45DB-92A1-1214BBBC3206}"/>
    <cellStyle name="Comma 2 3 6 2 2" xfId="33144" xr:uid="{D9295669-4695-454F-88B7-E79EAAD4A1FB}"/>
    <cellStyle name="Comma 2 3 6 2 2 2" xfId="33145" xr:uid="{FDD7AF3F-EF72-4466-9F49-384E7C050D95}"/>
    <cellStyle name="Comma 2 3 6 2 3" xfId="33146" xr:uid="{4408297D-23D3-4B5F-9546-03795EC3AE1F}"/>
    <cellStyle name="Comma 2 3 6 3" xfId="33147" xr:uid="{6CA8E4B8-5672-4AB4-B941-62DED9FB7A66}"/>
    <cellStyle name="Comma 2 3 6 3 2" xfId="33148" xr:uid="{6B86FB4B-70F5-4908-AF18-10037E30DD20}"/>
    <cellStyle name="Comma 2 3 6 4" xfId="33149" xr:uid="{6B0B8623-941B-46A8-815B-173B6E4428E1}"/>
    <cellStyle name="Comma 2 3 7" xfId="33150" xr:uid="{03E023F7-84CF-425D-A19E-EFA49A01DA39}"/>
    <cellStyle name="Comma 2 3 7 2" xfId="33151" xr:uid="{17DB0133-6264-4C53-96B7-D7567B5BCF64}"/>
    <cellStyle name="Comma 2 3 7 2 2" xfId="33152" xr:uid="{30697A37-492C-4BDF-A1B4-B952A809E4B0}"/>
    <cellStyle name="Comma 2 3 7 3" xfId="33153" xr:uid="{CB29A6DA-A375-4968-821D-48427BB1531F}"/>
    <cellStyle name="Comma 2 3 8" xfId="33154" xr:uid="{0DCBAC95-C88F-4EA7-9F1D-DF95BF0482B9}"/>
    <cellStyle name="Comma 2 3 8 2" xfId="33155" xr:uid="{D008D273-6A39-4BE0-B6EB-4F996351EB2B}"/>
    <cellStyle name="Comma 2 3 9" xfId="33156" xr:uid="{0B6E33BB-22E5-4383-9BF2-8274229CAACC}"/>
    <cellStyle name="Comma 2 3 9 2" xfId="33157" xr:uid="{EC364896-04B6-4680-ACA4-C99128998B9F}"/>
    <cellStyle name="Comma 2 4" xfId="33158" xr:uid="{49CF3D91-A5B0-4D4F-9993-F5CA92B0D8C6}"/>
    <cellStyle name="Comma 2 4 10" xfId="33159" xr:uid="{7C867856-A3AF-424A-8D7E-135EC206CDEA}"/>
    <cellStyle name="Comma 2 4 11" xfId="33160" xr:uid="{6AD7BAAB-A8B4-4B93-B3B2-06C98759409F}"/>
    <cellStyle name="Comma 2 4 2" xfId="33161" xr:uid="{5D11A1B9-4822-4A90-817C-5ACC42A76459}"/>
    <cellStyle name="Comma 2 4 2 2" xfId="33162" xr:uid="{D743DFD4-1B08-4225-A9C0-BE2C940882C8}"/>
    <cellStyle name="Comma 2 4 2 2 2" xfId="33163" xr:uid="{13CB9FCC-D285-489C-A69D-E568DCB3A224}"/>
    <cellStyle name="Comma 2 4 2 2 2 2" xfId="33164" xr:uid="{B846FC2C-6478-4BF7-B957-406EDB9D02B9}"/>
    <cellStyle name="Comma 2 4 2 2 2 2 2" xfId="33165" xr:uid="{B90A4A3C-BAA4-4C3C-8FBE-B4223F92CF83}"/>
    <cellStyle name="Comma 2 4 2 2 2 3" xfId="33166" xr:uid="{94A31D22-90E4-4549-9C4B-A5FE466FC93E}"/>
    <cellStyle name="Comma 2 4 2 2 3" xfId="33167" xr:uid="{9655E40F-4C4D-42C2-8262-2C42255569C3}"/>
    <cellStyle name="Comma 2 4 2 2 3 2" xfId="33168" xr:uid="{12D45D5B-2F83-41A9-B10F-114AB60E6377}"/>
    <cellStyle name="Comma 2 4 2 2 4" xfId="33169" xr:uid="{B12A17E0-B073-4031-B434-76239D243446}"/>
    <cellStyle name="Comma 2 4 2 2 4 2" xfId="33170" xr:uid="{E7587287-CCC7-43D8-8422-70980CE28CBD}"/>
    <cellStyle name="Comma 2 4 2 2 5" xfId="33171" xr:uid="{988D1BBF-0ACD-431E-B820-3DE546F2262C}"/>
    <cellStyle name="Comma 2 4 2 2 6" xfId="33172" xr:uid="{540702F2-0D80-42C2-9842-C1814D0E6991}"/>
    <cellStyle name="Comma 2 4 2 3" xfId="33173" xr:uid="{92DCF3CE-C7A1-4E4E-8D6C-B35DF02DF085}"/>
    <cellStyle name="Comma 2 4 2 3 2" xfId="33174" xr:uid="{DC0F3019-3C6D-416D-BC9A-3B540BB1561A}"/>
    <cellStyle name="Comma 2 4 2 3 2 2" xfId="33175" xr:uid="{6DA0DF39-1263-45F3-B551-4C5B1C818824}"/>
    <cellStyle name="Comma 2 4 2 3 3" xfId="33176" xr:uid="{580C77F7-A746-4AFC-8ED4-5B90556D3CA6}"/>
    <cellStyle name="Comma 2 4 2 4" xfId="33177" xr:uid="{E046E596-31E2-4655-8F51-02164ED98F17}"/>
    <cellStyle name="Comma 2 4 2 4 2" xfId="33178" xr:uid="{A2717D56-3343-48EF-9998-4055112BE44B}"/>
    <cellStyle name="Comma 2 4 2 5" xfId="33179" xr:uid="{ED87C221-AA59-459C-926F-9BEBC272EE08}"/>
    <cellStyle name="Comma 2 4 2 5 2" xfId="33180" xr:uid="{D8C3AB3C-F627-45C1-BD76-EC89486DE911}"/>
    <cellStyle name="Comma 2 4 2 6" xfId="33181" xr:uid="{96B579AB-4EA5-417F-B688-8AD6943FF076}"/>
    <cellStyle name="Comma 2 4 2 7" xfId="33182" xr:uid="{5799D8DF-89CE-4698-9919-4E7F08850DF1}"/>
    <cellStyle name="Comma 2 4 3" xfId="33183" xr:uid="{13643040-67E0-47BC-A733-F8DA7AD23A13}"/>
    <cellStyle name="Comma 2 4 3 2" xfId="33184" xr:uid="{1F842A82-5CC8-4588-A26D-172A016BC3CB}"/>
    <cellStyle name="Comma 2 4 3 2 2" xfId="33185" xr:uid="{42095646-8951-4553-BDB0-0851A983EFB1}"/>
    <cellStyle name="Comma 2 4 3 2 2 2" xfId="33186" xr:uid="{B6DEC4B7-2EC4-4591-828B-4FE982962A0E}"/>
    <cellStyle name="Comma 2 4 3 2 2 2 2" xfId="33187" xr:uid="{D68520E5-46A9-4404-88BA-5E6996FD9C17}"/>
    <cellStyle name="Comma 2 4 3 2 2 3" xfId="33188" xr:uid="{286DD5DB-33B1-42DD-8738-FE88EE0976C1}"/>
    <cellStyle name="Comma 2 4 3 2 3" xfId="33189" xr:uid="{5FB1C45A-7D88-410F-B39C-4BD766C68ECF}"/>
    <cellStyle name="Comma 2 4 3 2 3 2" xfId="33190" xr:uid="{25A84419-5F96-4AEE-8620-184B74033044}"/>
    <cellStyle name="Comma 2 4 3 2 4" xfId="33191" xr:uid="{5E9EE5FB-3D6F-4899-BD4C-8A8C0D96A5C1}"/>
    <cellStyle name="Comma 2 4 3 3" xfId="33192" xr:uid="{B78717AE-9EE5-446A-9AA6-144D6FF8D229}"/>
    <cellStyle name="Comma 2 4 3 3 2" xfId="33193" xr:uid="{BAFCB3C9-5018-423A-8AFE-11EF0F75C1A0}"/>
    <cellStyle name="Comma 2 4 3 3 2 2" xfId="33194" xr:uid="{780A9141-86B9-4F3E-A278-6468793B93AA}"/>
    <cellStyle name="Comma 2 4 3 3 3" xfId="33195" xr:uid="{AE478DBA-A16A-4722-AA77-7607F181D4AD}"/>
    <cellStyle name="Comma 2 4 3 4" xfId="33196" xr:uid="{31312EEA-EAA8-4875-A66E-E6EDB39DD2E3}"/>
    <cellStyle name="Comma 2 4 3 4 2" xfId="33197" xr:uid="{A1411F93-5D37-4F09-85A8-8AA47825AC7D}"/>
    <cellStyle name="Comma 2 4 3 5" xfId="33198" xr:uid="{C5D60598-7C50-41C7-B27A-F2E98AE76508}"/>
    <cellStyle name="Comma 2 4 3 5 2" xfId="33199" xr:uid="{63E18A0D-0593-40E1-BFC8-2AD8D8A6AF9A}"/>
    <cellStyle name="Comma 2 4 3 6" xfId="33200" xr:uid="{778F83CB-D2A3-49E2-BC74-92A97A886648}"/>
    <cellStyle name="Comma 2 4 3 7" xfId="33201" xr:uid="{CCD0B912-DED7-4ABD-846C-C8268ACFE7E7}"/>
    <cellStyle name="Comma 2 4 4" xfId="33202" xr:uid="{84BD2DAE-5E79-4EF0-980A-CCDCDCC7198E}"/>
    <cellStyle name="Comma 2 4 4 2" xfId="33203" xr:uid="{358AE0A2-2B2A-4E90-AEB2-846BE69E6311}"/>
    <cellStyle name="Comma 2 4 4 2 2" xfId="33204" xr:uid="{B009EAD2-F31C-4E03-848A-9B8F7F29F6C8}"/>
    <cellStyle name="Comma 2 4 4 2 2 2" xfId="33205" xr:uid="{FF4DC67C-859A-4815-8A25-C50458BC45DF}"/>
    <cellStyle name="Comma 2 4 4 2 2 2 2" xfId="33206" xr:uid="{D95A8D4A-B9E1-4796-B553-1BBB78C322D1}"/>
    <cellStyle name="Comma 2 4 4 2 2 3" xfId="33207" xr:uid="{17F9264C-D3BD-4DA6-9B70-5AD573802D34}"/>
    <cellStyle name="Comma 2 4 4 2 3" xfId="33208" xr:uid="{37B301D9-6E8F-4983-9783-3DE303634F66}"/>
    <cellStyle name="Comma 2 4 4 2 3 2" xfId="33209" xr:uid="{CA72B26B-499B-4930-BC73-63D562F40031}"/>
    <cellStyle name="Comma 2 4 4 2 4" xfId="33210" xr:uid="{A0393040-DBE4-49D1-8C7E-289069BB0FFC}"/>
    <cellStyle name="Comma 2 4 4 3" xfId="33211" xr:uid="{84D31025-BAD1-405B-B995-F1B6A716CB38}"/>
    <cellStyle name="Comma 2 4 4 3 2" xfId="33212" xr:uid="{9FF5DAF9-2886-415E-9EB2-F4EE1FF6FE3E}"/>
    <cellStyle name="Comma 2 4 4 3 2 2" xfId="33213" xr:uid="{AB8EB860-5C39-4AC7-A6D7-5AE826B75F20}"/>
    <cellStyle name="Comma 2 4 4 3 3" xfId="33214" xr:uid="{6A0C910C-73E8-49F0-AEE6-3084D5E55276}"/>
    <cellStyle name="Comma 2 4 4 4" xfId="33215" xr:uid="{B1E57F87-21AD-47D6-9732-AD67BB2C1347}"/>
    <cellStyle name="Comma 2 4 4 4 2" xfId="33216" xr:uid="{92F4CE86-816C-4271-A69E-0AF6125003C8}"/>
    <cellStyle name="Comma 2 4 4 5" xfId="33217" xr:uid="{2EDDF9A1-7D6C-45C1-B4D8-EFCF22398E69}"/>
    <cellStyle name="Comma 2 4 5" xfId="33218" xr:uid="{EE5AB9A2-B1C4-4797-96AC-A1947AE05036}"/>
    <cellStyle name="Comma 2 4 5 2" xfId="33219" xr:uid="{018D809F-A368-45C8-858A-A245AE4A92DF}"/>
    <cellStyle name="Comma 2 4 5 2 2" xfId="33220" xr:uid="{244FC40B-F491-4753-86E1-6A2AF42E2D37}"/>
    <cellStyle name="Comma 2 4 5 2 2 2" xfId="33221" xr:uid="{470047DE-4450-49F5-BD81-45696845CF27}"/>
    <cellStyle name="Comma 2 4 5 2 2 2 2" xfId="33222" xr:uid="{E6D1C6D8-D1EF-4960-BFC1-248DBC5EF23D}"/>
    <cellStyle name="Comma 2 4 5 2 2 3" xfId="33223" xr:uid="{A29F930E-6393-4A40-B4B5-0F53F95CA821}"/>
    <cellStyle name="Comma 2 4 5 2 3" xfId="33224" xr:uid="{DEA453D7-05FB-49AC-95E9-8DC8474ECBE2}"/>
    <cellStyle name="Comma 2 4 5 2 3 2" xfId="33225" xr:uid="{10CA365F-B7B4-4BBE-A284-1A6336D79CAD}"/>
    <cellStyle name="Comma 2 4 5 2 4" xfId="33226" xr:uid="{6E43E6A7-17AA-48E4-A0A3-C736BE13962D}"/>
    <cellStyle name="Comma 2 4 5 3" xfId="33227" xr:uid="{A2C1908B-E715-4FE6-BBB5-A26813132EB8}"/>
    <cellStyle name="Comma 2 4 5 3 2" xfId="33228" xr:uid="{27DCF7F7-FDDC-4CF9-94F3-B0076D06DED4}"/>
    <cellStyle name="Comma 2 4 5 3 2 2" xfId="33229" xr:uid="{13850143-0F2B-487C-9CB7-2EB5944A846C}"/>
    <cellStyle name="Comma 2 4 5 3 3" xfId="33230" xr:uid="{14190047-6527-4F5D-9BB2-905FDD3AF137}"/>
    <cellStyle name="Comma 2 4 5 4" xfId="33231" xr:uid="{977ECF2E-BF35-49B1-B49B-974547E41D59}"/>
    <cellStyle name="Comma 2 4 5 4 2" xfId="33232" xr:uid="{556C68DC-404E-455F-90B0-24B4852A6C49}"/>
    <cellStyle name="Comma 2 4 5 5" xfId="33233" xr:uid="{E890CFE3-734C-46CF-BA7B-3E334E42099D}"/>
    <cellStyle name="Comma 2 4 6" xfId="33234" xr:uid="{6C8EDDAC-5328-4E6C-9A71-AF6ADED98B23}"/>
    <cellStyle name="Comma 2 4 6 2" xfId="33235" xr:uid="{11F393CA-5902-41D3-88C8-EB8825AD6583}"/>
    <cellStyle name="Comma 2 4 6 2 2" xfId="33236" xr:uid="{F635C1A8-153F-462F-8782-82FF4CEF6DE9}"/>
    <cellStyle name="Comma 2 4 6 2 2 2" xfId="33237" xr:uid="{56A33BD3-F78F-4A04-8AF3-19C9742ADD9E}"/>
    <cellStyle name="Comma 2 4 6 2 3" xfId="33238" xr:uid="{A2BDF608-4F6B-4F4C-9F2C-64BCE669914D}"/>
    <cellStyle name="Comma 2 4 6 3" xfId="33239" xr:uid="{56EDE828-2389-4CCB-AC87-AC4947017EED}"/>
    <cellStyle name="Comma 2 4 6 3 2" xfId="33240" xr:uid="{AF4BEDB4-682C-44B4-A3BE-4E8DD8220F93}"/>
    <cellStyle name="Comma 2 4 6 4" xfId="33241" xr:uid="{DAE56544-A3CB-4585-AF14-F6A4D37FD666}"/>
    <cellStyle name="Comma 2 4 7" xfId="33242" xr:uid="{99084695-354A-44F7-84E8-4FEBBA4C9840}"/>
    <cellStyle name="Comma 2 4 7 2" xfId="33243" xr:uid="{2053475A-BDF5-4552-980A-5C2857816BBE}"/>
    <cellStyle name="Comma 2 4 7 2 2" xfId="33244" xr:uid="{6653A93A-8D8B-4E3A-B649-D63C470A429B}"/>
    <cellStyle name="Comma 2 4 7 3" xfId="33245" xr:uid="{8CB389C8-C270-4C2E-8869-69E595BD0C5F}"/>
    <cellStyle name="Comma 2 4 8" xfId="33246" xr:uid="{08660F13-DECA-4459-A468-B65B775B3E31}"/>
    <cellStyle name="Comma 2 4 8 2" xfId="33247" xr:uid="{B30D1183-26CA-49E8-B7D4-B92AFE1CF401}"/>
    <cellStyle name="Comma 2 4 9" xfId="33248" xr:uid="{39478828-4BBA-4733-A0A1-5DAFB145ACBC}"/>
    <cellStyle name="Comma 2 4 9 2" xfId="33249" xr:uid="{85CC602A-ADE3-48E6-A6C1-77A7CD1DC277}"/>
    <cellStyle name="Comma 2 5" xfId="33250" xr:uid="{6BD52330-5CAF-4DCF-A7DA-167193460F58}"/>
    <cellStyle name="Comma 2 5 2" xfId="33251" xr:uid="{2846503A-D6FC-4C83-9263-4E69E0F0453A}"/>
    <cellStyle name="Comma 2 6" xfId="33252" xr:uid="{D6107315-BA0D-4EF0-8490-E350B74AFB2F}"/>
    <cellStyle name="Comma 2 7" xfId="33253" xr:uid="{DC2E5F49-894F-4462-A02A-930E37DEF87B}"/>
    <cellStyle name="Comma 2 8" xfId="142" xr:uid="{92822B8E-3E80-499F-B9C6-E0392F0790EA}"/>
    <cellStyle name="Comma 2 8 2" xfId="51594" xr:uid="{13FA089C-9011-4C3A-9F7D-61CF74711F6D}"/>
    <cellStyle name="Comma 2 8 3" xfId="51566" xr:uid="{B686CF35-EE40-48F3-8B01-A77FBCBEE67C}"/>
    <cellStyle name="Comma 2_Menu" xfId="33254" xr:uid="{F61F5448-1E3E-4094-8DE0-6F6B9ED253A2}"/>
    <cellStyle name="Comma 20" xfId="33255" xr:uid="{BF93A0E5-D373-4247-A0B6-DD4E44707A3B}"/>
    <cellStyle name="Comma 21" xfId="33256" xr:uid="{35798206-85A7-4E4A-B940-FDDDADF975F3}"/>
    <cellStyle name="Comma 22" xfId="33257" xr:uid="{7D78D086-4FB5-49BB-83C6-DFA7DF36FB90}"/>
    <cellStyle name="Comma 23" xfId="33258" xr:uid="{CB89F4C0-A1BC-4342-A21E-B386FA125FBF}"/>
    <cellStyle name="Comma 24" xfId="33259" xr:uid="{28883D3B-9DEC-4ED4-9E87-F3532615CCCA}"/>
    <cellStyle name="Comma 25" xfId="33260" xr:uid="{FD9C1C1B-A282-440F-83F1-A0FA5443BE92}"/>
    <cellStyle name="Comma 26" xfId="33261" xr:uid="{4B9C7DA8-542C-4C60-B2B0-67EF71216ABD}"/>
    <cellStyle name="Comma 27" xfId="33262" xr:uid="{68884D6F-0200-49C2-B6F6-627E1757FD1D}"/>
    <cellStyle name="Comma 28" xfId="33263" xr:uid="{381AA93C-67B1-4E58-8BF7-A5521B014A1A}"/>
    <cellStyle name="Comma 29" xfId="33264" xr:uid="{53926A23-3FEB-4962-B5EB-6F26E53DD5D1}"/>
    <cellStyle name="Comma 3" xfId="217" xr:uid="{70F68705-E71B-440A-B758-1A64A16CB415}"/>
    <cellStyle name="Comma 3 10" xfId="33265" xr:uid="{4AD9F5D2-3DC4-4557-8764-E32BD389F966}"/>
    <cellStyle name="Comma 3 10 2" xfId="33266" xr:uid="{419AD79B-AFD1-4B54-B756-597B6B6CA055}"/>
    <cellStyle name="Comma 3 10 2 2" xfId="33267" xr:uid="{336945D7-F780-4535-8621-5D934924DEFD}"/>
    <cellStyle name="Comma 3 10 2 2 2" xfId="33268" xr:uid="{26B97807-F0F6-431E-BEC4-A13AC7E5429F}"/>
    <cellStyle name="Comma 3 10 2 2 2 2" xfId="33269" xr:uid="{582CFCC4-3E87-4319-B130-2C928469388B}"/>
    <cellStyle name="Comma 3 10 2 2 3" xfId="33270" xr:uid="{C7C03A76-D1FD-4CC5-BC23-0A8C9242974F}"/>
    <cellStyle name="Comma 3 10 2 3" xfId="33271" xr:uid="{1428688D-5A88-4FA7-9A2F-71B0B476DE77}"/>
    <cellStyle name="Comma 3 10 2 3 2" xfId="33272" xr:uid="{52E81CF8-0323-4C77-B7E8-B36B78690244}"/>
    <cellStyle name="Comma 3 10 2 4" xfId="33273" xr:uid="{9C8F7484-1E5A-463C-8BDA-1FCA5A778D9E}"/>
    <cellStyle name="Comma 3 10 3" xfId="33274" xr:uid="{E232A77A-D2BA-4BD5-A66E-17CFE56495D6}"/>
    <cellStyle name="Comma 3 10 3 2" xfId="33275" xr:uid="{0E295754-ACD5-4DA9-82F0-FCC87B4F2A77}"/>
    <cellStyle name="Comma 3 10 3 2 2" xfId="33276" xr:uid="{0D55A5CD-F362-4476-995D-D9FA7EBDD003}"/>
    <cellStyle name="Comma 3 10 3 3" xfId="33277" xr:uid="{55A9EB8A-0148-4D47-AA97-ADB9F8B766ED}"/>
    <cellStyle name="Comma 3 10 4" xfId="33278" xr:uid="{ACA49101-864B-4059-8AFF-5AD4B0184346}"/>
    <cellStyle name="Comma 3 10 4 2" xfId="33279" xr:uid="{D9DF4B67-1D9C-40E9-8D70-D9717ED63980}"/>
    <cellStyle name="Comma 3 10 5" xfId="33280" xr:uid="{5076B74F-F323-4EFE-869F-754301ABDC64}"/>
    <cellStyle name="Comma 3 11" xfId="33281" xr:uid="{56D858D5-E265-4888-82FC-BB11D35550F5}"/>
    <cellStyle name="Comma 3 11 2" xfId="33282" xr:uid="{E13BF85E-F1B9-4BD7-9DB1-7F13DBFD07F7}"/>
    <cellStyle name="Comma 3 11 2 2" xfId="33283" xr:uid="{9B538495-11A0-4EFB-A079-A03505EFE139}"/>
    <cellStyle name="Comma 3 11 2 2 2" xfId="33284" xr:uid="{B68618FC-87F7-48AB-821E-3E46D724A2ED}"/>
    <cellStyle name="Comma 3 11 2 2 2 2" xfId="33285" xr:uid="{15EF8C13-A2DD-410D-923E-7727DB696D2C}"/>
    <cellStyle name="Comma 3 11 2 2 3" xfId="33286" xr:uid="{D833D444-3BA4-4B23-AAC2-7099A7A57846}"/>
    <cellStyle name="Comma 3 11 2 3" xfId="33287" xr:uid="{12D48883-D636-45F2-A279-8C2BB4671D87}"/>
    <cellStyle name="Comma 3 11 2 3 2" xfId="33288" xr:uid="{54D1C339-5F03-4640-B557-B93788806EA5}"/>
    <cellStyle name="Comma 3 11 2 4" xfId="33289" xr:uid="{5866BFF6-5EAD-4B23-B316-A8F26050F3FA}"/>
    <cellStyle name="Comma 3 11 3" xfId="33290" xr:uid="{412B4391-6D9F-4C20-A759-6644449C1857}"/>
    <cellStyle name="Comma 3 11 3 2" xfId="33291" xr:uid="{42FF0107-90B4-4833-85F7-55895794106E}"/>
    <cellStyle name="Comma 3 11 3 2 2" xfId="33292" xr:uid="{9312D6D7-DD60-45BD-A061-CC8D4D1F1A36}"/>
    <cellStyle name="Comma 3 11 3 3" xfId="33293" xr:uid="{6A33E8E6-BB94-44B0-8344-EC768E705BFD}"/>
    <cellStyle name="Comma 3 11 4" xfId="33294" xr:uid="{AB5CBBAB-F82E-4530-A6B5-74435B71DFBC}"/>
    <cellStyle name="Comma 3 11 4 2" xfId="33295" xr:uid="{C9CDC22C-103D-4A85-BA47-AD4AD5C13720}"/>
    <cellStyle name="Comma 3 11 5" xfId="33296" xr:uid="{3CA201B7-3BE5-4CB3-989D-A54F88ED7E23}"/>
    <cellStyle name="Comma 3 12" xfId="33297" xr:uid="{44E33AB2-10D0-4425-98B6-27F06EC751A5}"/>
    <cellStyle name="Comma 3 12 2" xfId="33298" xr:uid="{D474BB61-CBB0-429D-9578-0DDD1821C386}"/>
    <cellStyle name="Comma 3 13" xfId="33299" xr:uid="{B8DE8321-E4B6-4146-81CE-98B8B4471DB5}"/>
    <cellStyle name="Comma 3 2" xfId="33300" xr:uid="{CFC28BB7-5DFB-4BD3-80DC-CED7042D3AFD}"/>
    <cellStyle name="Comma 3 2 10" xfId="33301" xr:uid="{08C1DCBF-76ED-46D0-9481-DF7B09FD65FB}"/>
    <cellStyle name="Comma 3 2 10 2" xfId="33302" xr:uid="{71C4875D-A7D4-49B6-9A3C-0C95FCA016E9}"/>
    <cellStyle name="Comma 3 2 10 2 2" xfId="33303" xr:uid="{0D7F9029-108B-4ADF-BDAC-C3252422E49C}"/>
    <cellStyle name="Comma 3 2 10 3" xfId="33304" xr:uid="{777C0495-BC40-47B3-A4EE-3301EDE2BDE8}"/>
    <cellStyle name="Comma 3 2 11" xfId="33305" xr:uid="{BA25B902-F2E6-4D60-9FA8-912ED7C55CB6}"/>
    <cellStyle name="Comma 3 2 11 2" xfId="33306" xr:uid="{BE2776F8-3C3A-4823-9EC3-1AD46F386BB8}"/>
    <cellStyle name="Comma 3 2 12" xfId="33307" xr:uid="{5EC6D103-C806-44A4-8040-14D0826E547F}"/>
    <cellStyle name="Comma 3 2 12 2" xfId="33308" xr:uid="{C1A2FD26-4F34-45D4-B1B0-C3DFEA0D6BDF}"/>
    <cellStyle name="Comma 3 2 13" xfId="33309" xr:uid="{D2E561D5-8121-4652-9F5B-13D33E2D2BAF}"/>
    <cellStyle name="Comma 3 2 14" xfId="33310" xr:uid="{F0EB4654-62DA-40D3-8BE8-C00391AF9EBB}"/>
    <cellStyle name="Comma 3 2 2" xfId="33311" xr:uid="{5C5D82AE-866A-47FA-865F-C36F931E9896}"/>
    <cellStyle name="Comma 3 2 2 10" xfId="33312" xr:uid="{4DF073C3-60F5-4DD1-B563-E04A6E309D44}"/>
    <cellStyle name="Comma 3 2 2 11" xfId="33313" xr:uid="{693D576F-0969-43BB-A53E-FC2DF8E9CADA}"/>
    <cellStyle name="Comma 3 2 2 2" xfId="33314" xr:uid="{84353AF5-7D88-4B83-ADB7-D6716849E59B}"/>
    <cellStyle name="Comma 3 2 2 2 2" xfId="33315" xr:uid="{37362404-6407-4128-BC1C-B99F5E72A594}"/>
    <cellStyle name="Comma 3 2 2 2 2 2" xfId="33316" xr:uid="{67E724D2-B794-49BE-9649-3207C87227A3}"/>
    <cellStyle name="Comma 3 2 2 2 2 2 2" xfId="33317" xr:uid="{BEDE5951-2268-4EE1-B5B8-02D0EB610C4E}"/>
    <cellStyle name="Comma 3 2 2 2 2 2 2 2" xfId="33318" xr:uid="{B4BDDC87-38FB-4FFD-A617-51D51C8A391E}"/>
    <cellStyle name="Comma 3 2 2 2 2 2 2 2 2" xfId="33319" xr:uid="{65428276-7043-4F09-909A-F2057C41302B}"/>
    <cellStyle name="Comma 3 2 2 2 2 2 2 3" xfId="33320" xr:uid="{BA8A0C44-490A-4959-B985-B0E679D6A824}"/>
    <cellStyle name="Comma 3 2 2 2 2 2 3" xfId="33321" xr:uid="{79205A7D-76E1-4A1B-B83A-C603B35D0BBB}"/>
    <cellStyle name="Comma 3 2 2 2 2 2 3 2" xfId="33322" xr:uid="{88A70994-BFA1-439E-A0E8-43FA5C0C8EB5}"/>
    <cellStyle name="Comma 3 2 2 2 2 2 4" xfId="33323" xr:uid="{8FEC3F97-8E49-4559-879D-CECD8E8CFA32}"/>
    <cellStyle name="Comma 3 2 2 2 2 2 4 2" xfId="33324" xr:uid="{0110E200-59EA-46AC-9051-4DDA6AF42BC7}"/>
    <cellStyle name="Comma 3 2 2 2 2 2 5" xfId="33325" xr:uid="{E70330C3-78A9-43B7-90B2-7F7B7F21A5BB}"/>
    <cellStyle name="Comma 3 2 2 2 2 2 6" xfId="33326" xr:uid="{4D46E4C6-FBA2-465C-A901-8EFBA0225C11}"/>
    <cellStyle name="Comma 3 2 2 2 2 3" xfId="33327" xr:uid="{D2BF0DF5-1F5F-49F0-949B-0285704554C4}"/>
    <cellStyle name="Comma 3 2 2 2 2 3 2" xfId="33328" xr:uid="{286F9298-452D-4902-B9B1-96C59BE68C1B}"/>
    <cellStyle name="Comma 3 2 2 2 2 3 2 2" xfId="33329" xr:uid="{F7D69C18-4354-461A-A109-8D2BD01409D7}"/>
    <cellStyle name="Comma 3 2 2 2 2 3 3" xfId="33330" xr:uid="{0F691B4E-55D1-4D0F-B6EE-15EBA98E998C}"/>
    <cellStyle name="Comma 3 2 2 2 2 4" xfId="33331" xr:uid="{41012117-BB3D-4A86-97AA-CC3E2C027DFB}"/>
    <cellStyle name="Comma 3 2 2 2 2 4 2" xfId="33332" xr:uid="{45C378DB-DCEB-4B65-BB85-C095B7DB0D1D}"/>
    <cellStyle name="Comma 3 2 2 2 2 5" xfId="33333" xr:uid="{18E02E51-A5B0-4FB2-8A26-9633D1FCF74D}"/>
    <cellStyle name="Comma 3 2 2 2 2 5 2" xfId="33334" xr:uid="{08BB77CF-D4F2-4F08-B40E-2AC08141ADF8}"/>
    <cellStyle name="Comma 3 2 2 2 2 6" xfId="33335" xr:uid="{32FE0A25-0A75-4B3A-B085-486CCD32ED99}"/>
    <cellStyle name="Comma 3 2 2 2 2 7" xfId="33336" xr:uid="{3AA9095B-3570-42C9-B0EC-297DF4DF711D}"/>
    <cellStyle name="Comma 3 2 2 2 3" xfId="33337" xr:uid="{29ED4091-2D3B-4F1B-B24F-91E0E642706C}"/>
    <cellStyle name="Comma 3 2 2 2 3 2" xfId="33338" xr:uid="{3AA79685-2AD7-40A1-88AB-23D50FA307A6}"/>
    <cellStyle name="Comma 3 2 2 2 3 2 2" xfId="33339" xr:uid="{0BF98A97-B29B-46AA-96E2-A28537A3B55D}"/>
    <cellStyle name="Comma 3 2 2 2 3 2 2 2" xfId="33340" xr:uid="{0670AC40-3C15-458E-B2D0-C50EB8506091}"/>
    <cellStyle name="Comma 3 2 2 2 3 2 2 2 2" xfId="33341" xr:uid="{ECFE8AAB-ADF8-4E36-A596-85D271B816F9}"/>
    <cellStyle name="Comma 3 2 2 2 3 2 2 3" xfId="33342" xr:uid="{11F92368-B305-4546-972C-15C6D4E23C90}"/>
    <cellStyle name="Comma 3 2 2 2 3 2 3" xfId="33343" xr:uid="{08A096B7-8A14-430E-B600-207E17134764}"/>
    <cellStyle name="Comma 3 2 2 2 3 2 3 2" xfId="33344" xr:uid="{623521DB-D47A-44B4-907F-97D2E7739777}"/>
    <cellStyle name="Comma 3 2 2 2 3 2 4" xfId="33345" xr:uid="{721E4512-1A8B-42F5-9545-7BA772AE5074}"/>
    <cellStyle name="Comma 3 2 2 2 3 3" xfId="33346" xr:uid="{A2ED0A9D-B65E-4A30-8597-E153600066C4}"/>
    <cellStyle name="Comma 3 2 2 2 3 3 2" xfId="33347" xr:uid="{38998A9C-87D8-4498-9D89-05E85A245606}"/>
    <cellStyle name="Comma 3 2 2 2 3 3 2 2" xfId="33348" xr:uid="{D402BC57-672A-4870-9EF9-72A9FCF21A78}"/>
    <cellStyle name="Comma 3 2 2 2 3 3 3" xfId="33349" xr:uid="{63456848-871A-4BF9-B126-9E9CD556B87C}"/>
    <cellStyle name="Comma 3 2 2 2 3 4" xfId="33350" xr:uid="{A1002858-3BA5-4B43-A25C-C7F1223F46CD}"/>
    <cellStyle name="Comma 3 2 2 2 3 4 2" xfId="33351" xr:uid="{8A02DAB8-7011-4F81-934F-FFA50F81BC52}"/>
    <cellStyle name="Comma 3 2 2 2 3 5" xfId="33352" xr:uid="{DF04D95E-12D8-4C8D-9F22-C37CC71BED75}"/>
    <cellStyle name="Comma 3 2 2 2 3 5 2" xfId="33353" xr:uid="{6F614C88-D74F-4474-BDA6-43C6234FBFC0}"/>
    <cellStyle name="Comma 3 2 2 2 3 6" xfId="33354" xr:uid="{B85DC10A-B4DC-4088-B402-E1324E875476}"/>
    <cellStyle name="Comma 3 2 2 2 3 7" xfId="33355" xr:uid="{E0A1597D-C91F-4CE6-87B6-3B2BA983C7E2}"/>
    <cellStyle name="Comma 3 2 2 2 4" xfId="33356" xr:uid="{2D43910C-743B-4F6C-A750-F723A481C7EE}"/>
    <cellStyle name="Comma 3 2 2 2 4 2" xfId="33357" xr:uid="{D4A819DF-81FE-4B4D-9796-F804F43E9CF5}"/>
    <cellStyle name="Comma 3 2 2 2 4 2 2" xfId="33358" xr:uid="{AD72548D-3B2E-4C00-91AC-D7FE2EDCC1A2}"/>
    <cellStyle name="Comma 3 2 2 2 4 2 2 2" xfId="33359" xr:uid="{98E0364C-E54B-4645-8854-6F5FA7FDB801}"/>
    <cellStyle name="Comma 3 2 2 2 4 2 3" xfId="33360" xr:uid="{1995A6AE-D0EC-4380-899B-C8F7EEEC6C66}"/>
    <cellStyle name="Comma 3 2 2 2 4 3" xfId="33361" xr:uid="{EC541E21-2958-4B2C-AAA2-31BB0D1AE2BF}"/>
    <cellStyle name="Comma 3 2 2 2 4 3 2" xfId="33362" xr:uid="{4DDCEB02-807A-4292-97F3-B4193E951CFE}"/>
    <cellStyle name="Comma 3 2 2 2 4 4" xfId="33363" xr:uid="{9AFB5B13-24AE-4DFE-9B62-3CAC60C24549}"/>
    <cellStyle name="Comma 3 2 2 2 5" xfId="33364" xr:uid="{9CD20B74-DD0B-43BE-9C61-AE370D55A78A}"/>
    <cellStyle name="Comma 3 2 2 2 5 2" xfId="33365" xr:uid="{A22C2D21-6747-411A-A86D-A732DA616D9D}"/>
    <cellStyle name="Comma 3 2 2 2 5 2 2" xfId="33366" xr:uid="{5134580B-DD63-4EF8-835D-8023D4A27D3C}"/>
    <cellStyle name="Comma 3 2 2 2 5 3" xfId="33367" xr:uid="{812C9A8F-E530-4C64-8156-A6ED2FA09997}"/>
    <cellStyle name="Comma 3 2 2 2 6" xfId="33368" xr:uid="{620F12FD-2AFD-44CD-B781-BA9FB6D20FFF}"/>
    <cellStyle name="Comma 3 2 2 2 6 2" xfId="33369" xr:uid="{85B80BC9-5449-4C7C-B4E8-10FF8A1A58E4}"/>
    <cellStyle name="Comma 3 2 2 2 7" xfId="33370" xr:uid="{08D43C0E-E834-4816-9709-2F80789603CB}"/>
    <cellStyle name="Comma 3 2 2 2 7 2" xfId="33371" xr:uid="{5951783D-D151-4807-B308-38D89CC67F2C}"/>
    <cellStyle name="Comma 3 2 2 2 8" xfId="33372" xr:uid="{053862C4-092D-4076-81CB-0228D2A5851A}"/>
    <cellStyle name="Comma 3 2 2 2 9" xfId="33373" xr:uid="{7B791F5F-B455-4EA3-94DA-BDF9E55BDDC8}"/>
    <cellStyle name="Comma 3 2 2 3" xfId="33374" xr:uid="{36D0984D-48CA-4853-B929-287C4BF021E1}"/>
    <cellStyle name="Comma 3 2 2 3 2" xfId="33375" xr:uid="{790B3486-2C92-4093-8FDD-06290C258A02}"/>
    <cellStyle name="Comma 3 2 2 3 2 2" xfId="33376" xr:uid="{94DBD28D-8F1F-4F69-A3D7-1C5F0E70B9DC}"/>
    <cellStyle name="Comma 3 2 2 3 2 2 2" xfId="33377" xr:uid="{97C6A218-3281-4803-B72E-B4AB22231673}"/>
    <cellStyle name="Comma 3 2 2 3 2 2 2 2" xfId="33378" xr:uid="{430DF4D4-2F46-4B95-843D-F26BD07D987F}"/>
    <cellStyle name="Comma 3 2 2 3 2 2 2 2 2" xfId="33379" xr:uid="{5371C047-1FAD-4DFB-A1A9-7123F5621107}"/>
    <cellStyle name="Comma 3 2 2 3 2 2 2 3" xfId="33380" xr:uid="{6CCEDFCD-B466-4DDA-8406-F9D8BD7AD472}"/>
    <cellStyle name="Comma 3 2 2 3 2 2 3" xfId="33381" xr:uid="{1AB8166C-0972-4CF5-AA66-8430DEAAA235}"/>
    <cellStyle name="Comma 3 2 2 3 2 2 3 2" xfId="33382" xr:uid="{92F51136-D26B-43D9-B99A-97A03971319A}"/>
    <cellStyle name="Comma 3 2 2 3 2 2 4" xfId="33383" xr:uid="{ECE7FB65-BA9D-4CCD-826E-99A4F7C179EC}"/>
    <cellStyle name="Comma 3 2 2 3 2 3" xfId="33384" xr:uid="{4D07F968-FC7E-4A0B-B31F-77E055F6D720}"/>
    <cellStyle name="Comma 3 2 2 3 2 3 2" xfId="33385" xr:uid="{4AED6BFA-F921-4822-9F9C-2E42F5806371}"/>
    <cellStyle name="Comma 3 2 2 3 2 3 2 2" xfId="33386" xr:uid="{2FC5589A-9700-4BC7-B067-C5F82C4BFF67}"/>
    <cellStyle name="Comma 3 2 2 3 2 3 3" xfId="33387" xr:uid="{59D5D788-B993-4FAE-96E1-F27C2FBF6547}"/>
    <cellStyle name="Comma 3 2 2 3 2 4" xfId="33388" xr:uid="{3E2967D9-D987-417F-9C2A-81F1D6236140}"/>
    <cellStyle name="Comma 3 2 2 3 2 4 2" xfId="33389" xr:uid="{0A770403-A3EB-4819-91C0-B0E85660D0FF}"/>
    <cellStyle name="Comma 3 2 2 3 2 5" xfId="33390" xr:uid="{F0714E6F-398F-4812-9ECC-002EC04F155E}"/>
    <cellStyle name="Comma 3 2 2 3 2 5 2" xfId="33391" xr:uid="{00863AE8-BCC5-4157-A757-55E223FABF4B}"/>
    <cellStyle name="Comma 3 2 2 3 2 6" xfId="33392" xr:uid="{071E0B24-CCB4-4FC4-A550-45D8074D5C7D}"/>
    <cellStyle name="Comma 3 2 2 3 2 7" xfId="33393" xr:uid="{B145CB17-3CDD-46D2-875C-1E7D9F690A7F}"/>
    <cellStyle name="Comma 3 2 2 3 3" xfId="33394" xr:uid="{FD6015ED-F472-4A04-9EF9-AC35216FFF4D}"/>
    <cellStyle name="Comma 3 2 2 3 3 2" xfId="33395" xr:uid="{EFD78057-DDB0-4D62-B5B2-10540C4D3C30}"/>
    <cellStyle name="Comma 3 2 2 3 3 2 2" xfId="33396" xr:uid="{6D3CC9CF-3016-4524-A922-FC5ADEA406F2}"/>
    <cellStyle name="Comma 3 2 2 3 3 2 2 2" xfId="33397" xr:uid="{B806641F-8DE4-4015-B833-24640394D4DA}"/>
    <cellStyle name="Comma 3 2 2 3 3 2 3" xfId="33398" xr:uid="{05A6AB39-75CB-4451-B3B0-7623AEC7C951}"/>
    <cellStyle name="Comma 3 2 2 3 3 3" xfId="33399" xr:uid="{8C451121-4689-49E4-B638-CEC9D0A80655}"/>
    <cellStyle name="Comma 3 2 2 3 3 3 2" xfId="33400" xr:uid="{54CAEA47-9B95-4075-A205-D2BD1F88A5B8}"/>
    <cellStyle name="Comma 3 2 2 3 3 4" xfId="33401" xr:uid="{3EDE2F62-B369-4F7C-B7A8-EB0D0F745289}"/>
    <cellStyle name="Comma 3 2 2 3 4" xfId="33402" xr:uid="{DDAD0F1B-F59F-4F31-8969-A2C71B597EA9}"/>
    <cellStyle name="Comma 3 2 2 3 4 2" xfId="33403" xr:uid="{2BE366C0-0A46-456B-8527-A452D56C8AD5}"/>
    <cellStyle name="Comma 3 2 2 3 4 2 2" xfId="33404" xr:uid="{9B38D8A8-55C7-47D0-86EE-A399F4B2FE24}"/>
    <cellStyle name="Comma 3 2 2 3 4 3" xfId="33405" xr:uid="{3B9B976C-3581-46FA-9DD7-DB1D3A6D4E19}"/>
    <cellStyle name="Comma 3 2 2 3 5" xfId="33406" xr:uid="{4FAA98A0-CAF5-4232-9F8B-F1E1BC35B217}"/>
    <cellStyle name="Comma 3 2 2 3 5 2" xfId="33407" xr:uid="{4CF13172-4661-4EA9-8432-D31BAAE95493}"/>
    <cellStyle name="Comma 3 2 2 3 6" xfId="33408" xr:uid="{BD5A58BC-542D-4E66-82F2-4FB1EB97D635}"/>
    <cellStyle name="Comma 3 2 2 3 6 2" xfId="33409" xr:uid="{5224A4ED-FA36-45BB-B2C3-3D8D34A89E9A}"/>
    <cellStyle name="Comma 3 2 2 3 7" xfId="33410" xr:uid="{F5D7A307-9C99-4539-8ADD-4339566B3AAE}"/>
    <cellStyle name="Comma 3 2 2 3 8" xfId="33411" xr:uid="{B66E4330-3F19-47B4-9024-5D2E8DB18787}"/>
    <cellStyle name="Comma 3 2 2 4" xfId="33412" xr:uid="{6A5F221E-4D6B-4FF6-9F4A-5F4A7D1EB581}"/>
    <cellStyle name="Comma 3 2 2 4 2" xfId="33413" xr:uid="{F9FFEAA5-9A9E-4198-BE18-C99CFD4A69A6}"/>
    <cellStyle name="Comma 3 2 2 4 2 2" xfId="33414" xr:uid="{586EDCAC-B619-4F19-AFAC-A7191B1EA05E}"/>
    <cellStyle name="Comma 3 2 2 4 2 2 2" xfId="33415" xr:uid="{1C5D9DE7-2CEC-4992-8264-EDEB4603C3EA}"/>
    <cellStyle name="Comma 3 2 2 4 2 2 2 2" xfId="33416" xr:uid="{46764DC0-5956-478B-A9EB-39468BF5424A}"/>
    <cellStyle name="Comma 3 2 2 4 2 2 3" xfId="33417" xr:uid="{58F7E902-A77E-4BF9-A11A-12EFDDA05379}"/>
    <cellStyle name="Comma 3 2 2 4 2 3" xfId="33418" xr:uid="{54DA9E6E-7A76-4A49-B355-5B94D8C23BAD}"/>
    <cellStyle name="Comma 3 2 2 4 2 3 2" xfId="33419" xr:uid="{BD81CC08-7FF2-46D0-9AF2-8B01F10A0218}"/>
    <cellStyle name="Comma 3 2 2 4 2 4" xfId="33420" xr:uid="{B3075A7D-7A51-4F7B-816D-A8CBFDC1E015}"/>
    <cellStyle name="Comma 3 2 2 4 3" xfId="33421" xr:uid="{D5B93FAD-1963-4306-9203-46A2EE08993B}"/>
    <cellStyle name="Comma 3 2 2 4 3 2" xfId="33422" xr:uid="{35AB5396-A159-4865-9C1C-4EBFD7447988}"/>
    <cellStyle name="Comma 3 2 2 4 3 2 2" xfId="33423" xr:uid="{B3ADAB74-2DA5-4454-8DF1-22125AEFA5D0}"/>
    <cellStyle name="Comma 3 2 2 4 3 3" xfId="33424" xr:uid="{F15CE66B-D799-4F75-B4B4-935AFAEB26D2}"/>
    <cellStyle name="Comma 3 2 2 4 4" xfId="33425" xr:uid="{5D1AA464-2399-40F4-B944-7CF79357AD47}"/>
    <cellStyle name="Comma 3 2 2 4 4 2" xfId="33426" xr:uid="{ED0E8F1C-28A9-4F01-91F1-994E4123B5AB}"/>
    <cellStyle name="Comma 3 2 2 4 5" xfId="33427" xr:uid="{2C5B2140-3F9F-4FB2-B739-1B349CEFEA5C}"/>
    <cellStyle name="Comma 3 2 2 4 5 2" xfId="33428" xr:uid="{202C90C5-5D92-4D76-8EA4-2CDEC57B80DA}"/>
    <cellStyle name="Comma 3 2 2 4 6" xfId="33429" xr:uid="{79C38540-BA23-4FAD-88E4-CBB4E8CD3B1E}"/>
    <cellStyle name="Comma 3 2 2 4 7" xfId="33430" xr:uid="{64EFA8FB-DC86-4BFD-BA4C-880B910EAE28}"/>
    <cellStyle name="Comma 3 2 2 5" xfId="33431" xr:uid="{1099B104-284B-4B8C-B832-D9E25028CDE0}"/>
    <cellStyle name="Comma 3 2 2 5 2" xfId="33432" xr:uid="{308A9781-7ABD-4534-B7FB-B7F61F359FD0}"/>
    <cellStyle name="Comma 3 2 2 5 2 2" xfId="33433" xr:uid="{45CC1005-619B-4375-A165-85284D059EDA}"/>
    <cellStyle name="Comma 3 2 2 5 2 2 2" xfId="33434" xr:uid="{E9441993-EDEA-4EC3-BD24-BFDBB8CA98D9}"/>
    <cellStyle name="Comma 3 2 2 5 2 2 2 2" xfId="33435" xr:uid="{716F45EA-15AB-49BC-9B5C-2F446BE01782}"/>
    <cellStyle name="Comma 3 2 2 5 2 2 3" xfId="33436" xr:uid="{1392E01E-338A-4ED2-AFCF-1E107589DC9C}"/>
    <cellStyle name="Comma 3 2 2 5 2 3" xfId="33437" xr:uid="{70BB8D05-3C8E-42FA-BEE8-061C38F1407E}"/>
    <cellStyle name="Comma 3 2 2 5 2 3 2" xfId="33438" xr:uid="{F32533C3-B629-4267-8CA1-A95019F06D05}"/>
    <cellStyle name="Comma 3 2 2 5 2 4" xfId="33439" xr:uid="{00A782D2-96B5-4B2C-8417-F37928012728}"/>
    <cellStyle name="Comma 3 2 2 5 3" xfId="33440" xr:uid="{8A2ABDF2-7443-40FB-B8AF-C0398D9E5240}"/>
    <cellStyle name="Comma 3 2 2 5 3 2" xfId="33441" xr:uid="{F67558AD-2A80-4D8E-B463-7C76152FC002}"/>
    <cellStyle name="Comma 3 2 2 5 3 2 2" xfId="33442" xr:uid="{EA976C1D-921F-419F-A83D-546B4481389C}"/>
    <cellStyle name="Comma 3 2 2 5 3 3" xfId="33443" xr:uid="{3AC82316-926F-4F3D-8036-513BB7C75B21}"/>
    <cellStyle name="Comma 3 2 2 5 4" xfId="33444" xr:uid="{C6A0E7AE-72AD-45E9-86DE-EA00A01E6DA1}"/>
    <cellStyle name="Comma 3 2 2 5 4 2" xfId="33445" xr:uid="{1C86939E-C5EB-4357-84DC-C9A21B385E7A}"/>
    <cellStyle name="Comma 3 2 2 5 5" xfId="33446" xr:uid="{87561C97-B4EB-4B96-A5E4-34B13B289FDF}"/>
    <cellStyle name="Comma 3 2 2 6" xfId="33447" xr:uid="{89F64CED-C8A3-4F61-9E1D-ADCE62B94A7E}"/>
    <cellStyle name="Comma 3 2 2 6 2" xfId="33448" xr:uid="{35D30605-747B-47B0-8489-0DFE0CFD0D0E}"/>
    <cellStyle name="Comma 3 2 2 6 2 2" xfId="33449" xr:uid="{A6E1D17D-01D7-4A67-9C9B-1EB51D07C781}"/>
    <cellStyle name="Comma 3 2 2 6 2 2 2" xfId="33450" xr:uid="{8924B011-7037-482E-B603-74669BEF5C75}"/>
    <cellStyle name="Comma 3 2 2 6 2 3" xfId="33451" xr:uid="{63D37BE1-1494-4C01-A6AD-E544FE22D80A}"/>
    <cellStyle name="Comma 3 2 2 6 3" xfId="33452" xr:uid="{92DC0183-C41C-4464-8E53-DEF2CB3E4F03}"/>
    <cellStyle name="Comma 3 2 2 6 3 2" xfId="33453" xr:uid="{12E119B9-1AFC-47BC-9D3A-9EB8FD4E6F40}"/>
    <cellStyle name="Comma 3 2 2 6 4" xfId="33454" xr:uid="{6B2102F6-B54D-4EE0-A957-5FA09E25BDD3}"/>
    <cellStyle name="Comma 3 2 2 7" xfId="33455" xr:uid="{39DB583C-F82E-4742-BF94-DF73A1B16FF5}"/>
    <cellStyle name="Comma 3 2 2 7 2" xfId="33456" xr:uid="{DCA5142E-64AD-4FE6-BDF0-3AEDD4440DC7}"/>
    <cellStyle name="Comma 3 2 2 7 2 2" xfId="33457" xr:uid="{3CE71161-951C-4D7D-A008-FA16B136505E}"/>
    <cellStyle name="Comma 3 2 2 7 3" xfId="33458" xr:uid="{763CD534-D954-4CF4-9952-79FE65A9A24F}"/>
    <cellStyle name="Comma 3 2 2 8" xfId="33459" xr:uid="{F8EE6B44-E40C-4312-B34B-97DF1AE78215}"/>
    <cellStyle name="Comma 3 2 2 8 2" xfId="33460" xr:uid="{C79C59D1-00D3-4047-B3B5-288EC1B6C751}"/>
    <cellStyle name="Comma 3 2 2 9" xfId="33461" xr:uid="{BAB88941-3FC4-4B68-829A-8DE24E136833}"/>
    <cellStyle name="Comma 3 2 2 9 2" xfId="33462" xr:uid="{C4D6A55E-B2E6-458C-A920-C39A56B979AF}"/>
    <cellStyle name="Comma 3 2 3" xfId="33463" xr:uid="{1D147955-464F-4DB1-906D-940BF3DC55A3}"/>
    <cellStyle name="Comma 3 2 3 2" xfId="33464" xr:uid="{65E4645C-F6F0-4ED8-91ED-867C9BCBDC58}"/>
    <cellStyle name="Comma 3 2 3 2 2" xfId="33465" xr:uid="{883FC1C3-48E7-4D7B-BCAC-5181CED720FB}"/>
    <cellStyle name="Comma 3 2 3 2 2 2" xfId="33466" xr:uid="{D112431B-AA0F-4524-937E-D3D755D0C7CC}"/>
    <cellStyle name="Comma 3 2 3 2 2 2 2" xfId="33467" xr:uid="{CF670277-7BAA-4041-B2BC-B3160E064C0B}"/>
    <cellStyle name="Comma 3 2 3 2 2 2 2 2" xfId="33468" xr:uid="{13EF2754-7864-4776-9955-10B95146A563}"/>
    <cellStyle name="Comma 3 2 3 2 2 2 3" xfId="33469" xr:uid="{24E635DE-C32E-4D82-9CED-DC3DBD3C18E9}"/>
    <cellStyle name="Comma 3 2 3 2 2 3" xfId="33470" xr:uid="{F46DE080-D373-47AA-ACB3-6BE7858FC78A}"/>
    <cellStyle name="Comma 3 2 3 2 2 3 2" xfId="33471" xr:uid="{4B06A5FC-B573-4F6E-9F33-B43E6134FC22}"/>
    <cellStyle name="Comma 3 2 3 2 2 4" xfId="33472" xr:uid="{3B3169FA-541A-43EF-9853-2314325D31CB}"/>
    <cellStyle name="Comma 3 2 3 2 2 4 2" xfId="33473" xr:uid="{A4441A77-1227-4CDB-A01D-4AEA8EA48D94}"/>
    <cellStyle name="Comma 3 2 3 2 2 5" xfId="33474" xr:uid="{DA1E2C26-3EA5-4D57-A03C-4C0471FB6265}"/>
    <cellStyle name="Comma 3 2 3 2 2 6" xfId="33475" xr:uid="{43E96F12-D553-4471-A7B4-3D0BA9438F91}"/>
    <cellStyle name="Comma 3 2 3 2 3" xfId="33476" xr:uid="{EAA520D3-868C-409B-9DBB-32EBDFBE78AE}"/>
    <cellStyle name="Comma 3 2 3 2 3 2" xfId="33477" xr:uid="{4B96AD71-CB7D-4BC6-80B8-6FA9CA159493}"/>
    <cellStyle name="Comma 3 2 3 2 3 2 2" xfId="33478" xr:uid="{0399B021-03C0-47F2-8703-E21FD8F1B8AA}"/>
    <cellStyle name="Comma 3 2 3 2 3 3" xfId="33479" xr:uid="{11303DAF-EAF9-4DCE-BFDE-5E9102CE58CD}"/>
    <cellStyle name="Comma 3 2 3 2 4" xfId="33480" xr:uid="{AEAD5E8D-B3B6-42D8-9225-649890E95F69}"/>
    <cellStyle name="Comma 3 2 3 2 4 2" xfId="33481" xr:uid="{4853DE25-223C-457D-A20A-B45C2A709D13}"/>
    <cellStyle name="Comma 3 2 3 2 5" xfId="33482" xr:uid="{48079A54-D927-4D8B-916D-6768A0743652}"/>
    <cellStyle name="Comma 3 2 3 2 5 2" xfId="33483" xr:uid="{96D61121-81A6-475F-8A7F-C2BF7680376A}"/>
    <cellStyle name="Comma 3 2 3 2 6" xfId="33484" xr:uid="{123F08F2-4D1D-4F67-ABDE-2BC9EA94A0B7}"/>
    <cellStyle name="Comma 3 2 3 2 7" xfId="33485" xr:uid="{147DC252-B36E-4DED-9078-88EDF12371BA}"/>
    <cellStyle name="Comma 3 2 3 3" xfId="33486" xr:uid="{D22BA791-2584-4565-918B-BB010C265527}"/>
    <cellStyle name="Comma 3 2 3 3 2" xfId="33487" xr:uid="{B73B60B4-65A7-4CC8-B808-C203C89287A2}"/>
    <cellStyle name="Comma 3 2 3 3 2 2" xfId="33488" xr:uid="{1B297E8B-DBA8-4598-B8F4-04F87A4C3681}"/>
    <cellStyle name="Comma 3 2 3 3 2 2 2" xfId="33489" xr:uid="{EE06ACA7-7FFC-47E6-82F7-59527FD64F22}"/>
    <cellStyle name="Comma 3 2 3 3 2 2 2 2" xfId="33490" xr:uid="{B37FCD6A-F138-419C-A48B-78BC0B574EFB}"/>
    <cellStyle name="Comma 3 2 3 3 2 2 3" xfId="33491" xr:uid="{EE6F093A-6DE3-4265-8F19-8A4A9F36A0AB}"/>
    <cellStyle name="Comma 3 2 3 3 2 3" xfId="33492" xr:uid="{9240C146-1B36-4C27-BBB8-734A62026F95}"/>
    <cellStyle name="Comma 3 2 3 3 2 3 2" xfId="33493" xr:uid="{0C1619DC-AAC3-4D74-BAA8-FE9D072B9F2D}"/>
    <cellStyle name="Comma 3 2 3 3 2 4" xfId="33494" xr:uid="{397C5183-DE71-4EE6-8AB1-872791F6F31A}"/>
    <cellStyle name="Comma 3 2 3 3 3" xfId="33495" xr:uid="{A1FA924E-308D-4E41-8828-3473BE4A3DE1}"/>
    <cellStyle name="Comma 3 2 3 3 3 2" xfId="33496" xr:uid="{8FD7BB64-2837-431A-80A6-9BB7E7D9A998}"/>
    <cellStyle name="Comma 3 2 3 3 3 2 2" xfId="33497" xr:uid="{E1AF0351-EF03-4993-AF56-D9626AAA8424}"/>
    <cellStyle name="Comma 3 2 3 3 3 3" xfId="33498" xr:uid="{CE7A0D69-DDDC-4BAB-AB3F-FDFD7D44546E}"/>
    <cellStyle name="Comma 3 2 3 3 4" xfId="33499" xr:uid="{6039299F-3A72-4F66-ADE9-295898367BDD}"/>
    <cellStyle name="Comma 3 2 3 3 4 2" xfId="33500" xr:uid="{177DD029-70AF-4EE5-8CA1-99FECAF3FBCF}"/>
    <cellStyle name="Comma 3 2 3 3 5" xfId="33501" xr:uid="{D1CD80C4-27D3-481D-A4EE-FB995245BDD8}"/>
    <cellStyle name="Comma 3 2 3 3 5 2" xfId="33502" xr:uid="{40D3136B-DDCF-46C0-B53E-8B65BE5F9859}"/>
    <cellStyle name="Comma 3 2 3 3 6" xfId="33503" xr:uid="{B36F78D3-B4CB-4C34-A244-050B6A7A5A5E}"/>
    <cellStyle name="Comma 3 2 3 3 7" xfId="33504" xr:uid="{EF355FDD-1C08-4F8A-A528-CB1A39AC0E85}"/>
    <cellStyle name="Comma 3 2 3 4" xfId="33505" xr:uid="{4C4ED7B6-991B-48A1-ACB7-1856767B2025}"/>
    <cellStyle name="Comma 3 2 3 4 2" xfId="33506" xr:uid="{EE7F7999-85D9-4196-BA7A-992C238C7E68}"/>
    <cellStyle name="Comma 3 2 3 4 2 2" xfId="33507" xr:uid="{141D6F98-C1FC-47C1-A844-6331A4819E08}"/>
    <cellStyle name="Comma 3 2 3 4 2 2 2" xfId="33508" xr:uid="{2E44D483-6146-47D5-B3EF-684A92CE1BAA}"/>
    <cellStyle name="Comma 3 2 3 4 2 3" xfId="33509" xr:uid="{02AFC6B5-1AD2-494B-86DB-12DE2249B412}"/>
    <cellStyle name="Comma 3 2 3 4 3" xfId="33510" xr:uid="{D5DF3E95-50F4-41B0-B135-C5AD821EC894}"/>
    <cellStyle name="Comma 3 2 3 4 3 2" xfId="33511" xr:uid="{BBDDDCE9-1EF2-4B9F-9239-9FCD236B9195}"/>
    <cellStyle name="Comma 3 2 3 4 4" xfId="33512" xr:uid="{F1EAA6C0-F082-4FBA-A736-629DDE9C7AF9}"/>
    <cellStyle name="Comma 3 2 3 5" xfId="33513" xr:uid="{CF5A6AD9-C60A-45B7-A50A-7F131696681D}"/>
    <cellStyle name="Comma 3 2 3 5 2" xfId="33514" xr:uid="{F1AF55BE-4637-40DA-B7BA-56B42499C800}"/>
    <cellStyle name="Comma 3 2 3 5 2 2" xfId="33515" xr:uid="{362CB5AA-0994-4F44-B9E7-72D5A76F58AB}"/>
    <cellStyle name="Comma 3 2 3 5 3" xfId="33516" xr:uid="{06A7A110-E01B-4B34-B08A-1860C94E6050}"/>
    <cellStyle name="Comma 3 2 3 6" xfId="33517" xr:uid="{BACA9967-9C41-4490-9F57-809C54BF7038}"/>
    <cellStyle name="Comma 3 2 3 6 2" xfId="33518" xr:uid="{981A7879-2768-4DA1-9A8A-EB3B3F7005BD}"/>
    <cellStyle name="Comma 3 2 3 7" xfId="33519" xr:uid="{DFE73902-7846-4667-8B59-15A3D5F5563C}"/>
    <cellStyle name="Comma 3 2 3 7 2" xfId="33520" xr:uid="{0CBA701C-AF21-4708-B3FE-0AD8EBB7C186}"/>
    <cellStyle name="Comma 3 2 3 8" xfId="33521" xr:uid="{8C959BA7-DB62-4214-AFAE-C92B83D1B069}"/>
    <cellStyle name="Comma 3 2 3 9" xfId="33522" xr:uid="{BF13850D-5E61-4804-AACC-D20BC1EDFBB4}"/>
    <cellStyle name="Comma 3 2 4" xfId="33523" xr:uid="{60F4F101-515A-46D4-9369-A93FA8BEE5CA}"/>
    <cellStyle name="Comma 3 2 4 2" xfId="33524" xr:uid="{C10C4429-3693-431B-8486-78CF253F6C3D}"/>
    <cellStyle name="Comma 3 2 4 2 2" xfId="33525" xr:uid="{8C36D2C1-7998-4A96-A8A0-6DBE3FB12FA6}"/>
    <cellStyle name="Comma 3 2 4 2 2 2" xfId="33526" xr:uid="{56BF2C0C-B42A-42DE-B30E-AD653A5640A5}"/>
    <cellStyle name="Comma 3 2 4 2 2 2 2" xfId="33527" xr:uid="{86E58799-3AD0-403A-9E8C-4E23D3A4751B}"/>
    <cellStyle name="Comma 3 2 4 2 2 2 2 2" xfId="33528" xr:uid="{C4032163-6503-4483-B84A-AE5159F32293}"/>
    <cellStyle name="Comma 3 2 4 2 2 2 3" xfId="33529" xr:uid="{48045D5D-D4D4-4B9F-9F1D-FA14EC75DE2B}"/>
    <cellStyle name="Comma 3 2 4 2 2 3" xfId="33530" xr:uid="{40CC5F6B-1EA0-4023-AAFC-F199C03D01AF}"/>
    <cellStyle name="Comma 3 2 4 2 2 3 2" xfId="33531" xr:uid="{AE07E0CF-EB02-49DF-A5DB-ECBB81CFE459}"/>
    <cellStyle name="Comma 3 2 4 2 2 4" xfId="33532" xr:uid="{7AE16AE6-D93A-4256-9EED-1F6B9D47B247}"/>
    <cellStyle name="Comma 3 2 4 2 3" xfId="33533" xr:uid="{D48EE58F-6C47-41A9-82F2-9A126CC0D2BE}"/>
    <cellStyle name="Comma 3 2 4 2 3 2" xfId="33534" xr:uid="{C7376503-D733-483E-9F9B-212DE960D6CE}"/>
    <cellStyle name="Comma 3 2 4 2 3 2 2" xfId="33535" xr:uid="{89006939-ADC7-4CFE-B2AD-9DD447B00907}"/>
    <cellStyle name="Comma 3 2 4 2 3 3" xfId="33536" xr:uid="{42880479-48AA-4853-B9B2-24040FFFADAA}"/>
    <cellStyle name="Comma 3 2 4 2 4" xfId="33537" xr:uid="{3712D235-4226-4B79-980B-2859C0500D2F}"/>
    <cellStyle name="Comma 3 2 4 2 4 2" xfId="33538" xr:uid="{452A0DF5-274F-4546-B61A-94B28FD248FB}"/>
    <cellStyle name="Comma 3 2 4 2 5" xfId="33539" xr:uid="{9134BCD5-9FCC-4AC4-87C3-5ECEFF3528AF}"/>
    <cellStyle name="Comma 3 2 4 2 5 2" xfId="33540" xr:uid="{AA0D27E9-43A9-4B17-9680-9F0CDD1985C1}"/>
    <cellStyle name="Comma 3 2 4 2 6" xfId="33541" xr:uid="{E2E0321F-09FC-413E-8C05-3F120929B451}"/>
    <cellStyle name="Comma 3 2 4 2 7" xfId="33542" xr:uid="{6CD548F5-69B3-46B9-911D-70669CEDFB87}"/>
    <cellStyle name="Comma 3 2 4 3" xfId="33543" xr:uid="{AAAF68F0-2BE1-4355-A01E-D70BBE92B6F0}"/>
    <cellStyle name="Comma 3 2 4 3 2" xfId="33544" xr:uid="{B9927E4C-DA88-42A5-860D-729F07A0F2A8}"/>
    <cellStyle name="Comma 3 2 4 3 2 2" xfId="33545" xr:uid="{01295EF1-9AF4-407F-8521-6382BA40C3A8}"/>
    <cellStyle name="Comma 3 2 4 3 2 2 2" xfId="33546" xr:uid="{65F6B4B6-AE7E-4C87-90F0-B53FF5798B11}"/>
    <cellStyle name="Comma 3 2 4 3 2 3" xfId="33547" xr:uid="{8CF1AFC0-030D-482D-9B72-917D14E81592}"/>
    <cellStyle name="Comma 3 2 4 3 3" xfId="33548" xr:uid="{04ACDAFE-5F5E-4090-8373-26F90D1B7B98}"/>
    <cellStyle name="Comma 3 2 4 3 3 2" xfId="33549" xr:uid="{683B0DFE-9566-4539-AB12-B7529ED0914E}"/>
    <cellStyle name="Comma 3 2 4 3 4" xfId="33550" xr:uid="{C45C71F3-B75D-40FA-8251-9FD718F0582F}"/>
    <cellStyle name="Comma 3 2 4 4" xfId="33551" xr:uid="{B4C5B3E1-4E9B-469A-83F9-652903230406}"/>
    <cellStyle name="Comma 3 2 4 4 2" xfId="33552" xr:uid="{9E318228-BD2B-44F0-BDCA-10794C660789}"/>
    <cellStyle name="Comma 3 2 4 4 2 2" xfId="33553" xr:uid="{03217F87-3794-4F27-91A0-D61FD5E3AC5B}"/>
    <cellStyle name="Comma 3 2 4 4 3" xfId="33554" xr:uid="{87A59244-F81A-4EC6-91B3-12C19E29A774}"/>
    <cellStyle name="Comma 3 2 4 5" xfId="33555" xr:uid="{3009D7F6-E768-496B-8AA5-48B6A5B4FDA7}"/>
    <cellStyle name="Comma 3 2 4 5 2" xfId="33556" xr:uid="{92C37A9B-288F-4130-AD1D-65D7121E90F9}"/>
    <cellStyle name="Comma 3 2 4 6" xfId="33557" xr:uid="{D2756309-9739-4EBF-B720-37D9DF5014A7}"/>
    <cellStyle name="Comma 3 2 4 6 2" xfId="33558" xr:uid="{BB9E40EC-A563-4143-B023-9471441BA0C7}"/>
    <cellStyle name="Comma 3 2 4 7" xfId="33559" xr:uid="{C42B6D4F-88DD-4CC3-8ECF-0E8AF9B3A8E9}"/>
    <cellStyle name="Comma 3 2 4 8" xfId="33560" xr:uid="{C9FF625E-B328-4030-BB5F-6AD2F0B3D5F4}"/>
    <cellStyle name="Comma 3 2 5" xfId="33561" xr:uid="{3620F89A-DD62-45D8-8ED9-D58982C418A6}"/>
    <cellStyle name="Comma 3 2 5 2" xfId="33562" xr:uid="{937B61B3-042A-44F4-B78A-9185DF69708F}"/>
    <cellStyle name="Comma 3 2 5 2 2" xfId="33563" xr:uid="{2BA0AD9F-A6BC-4B9C-9695-DE0AD3C7DC55}"/>
    <cellStyle name="Comma 3 2 5 2 2 2" xfId="33564" xr:uid="{0AA5117A-F47D-4DDC-9007-FB0CD9CC2470}"/>
    <cellStyle name="Comma 3 2 5 2 2 2 2" xfId="33565" xr:uid="{03372BC7-9E28-4554-93DB-F354A4D83620}"/>
    <cellStyle name="Comma 3 2 5 2 2 3" xfId="33566" xr:uid="{ACD5766A-E210-482B-AAD6-09E9AAD1E449}"/>
    <cellStyle name="Comma 3 2 5 2 3" xfId="33567" xr:uid="{A62B9FB2-DE72-45F3-A07C-48AA8831088D}"/>
    <cellStyle name="Comma 3 2 5 2 3 2" xfId="33568" xr:uid="{7D694F6A-4220-48A6-ABCC-55EDAF35F1A1}"/>
    <cellStyle name="Comma 3 2 5 2 4" xfId="33569" xr:uid="{EE9B3C05-399F-4F92-8593-B2C7F7FE0705}"/>
    <cellStyle name="Comma 3 2 5 3" xfId="33570" xr:uid="{9C210348-1FFC-45B0-A110-D30EB2EE77D4}"/>
    <cellStyle name="Comma 3 2 5 3 2" xfId="33571" xr:uid="{10A8723D-D801-45BA-88E8-250D1A63E5E9}"/>
    <cellStyle name="Comma 3 2 5 3 2 2" xfId="33572" xr:uid="{CE0775D7-8697-4172-ACC6-CE2A2A6F9F03}"/>
    <cellStyle name="Comma 3 2 5 3 3" xfId="33573" xr:uid="{C8E04F41-FA48-48D6-A01E-C1619887086D}"/>
    <cellStyle name="Comma 3 2 5 4" xfId="33574" xr:uid="{DE70BC51-321E-4D08-8E02-4E7F12CE4490}"/>
    <cellStyle name="Comma 3 2 5 4 2" xfId="33575" xr:uid="{C87AA24E-EA54-4CCA-A31D-DA60CA24D719}"/>
    <cellStyle name="Comma 3 2 5 5" xfId="33576" xr:uid="{509F3F89-B955-436A-A865-1157DC388E2A}"/>
    <cellStyle name="Comma 3 2 5 5 2" xfId="33577" xr:uid="{57FD9B4B-D976-4E2A-83B6-EE04A4C3009A}"/>
    <cellStyle name="Comma 3 2 5 6" xfId="33578" xr:uid="{05F9E010-7042-45F3-ADC3-23630FD2E966}"/>
    <cellStyle name="Comma 3 2 5 7" xfId="33579" xr:uid="{4AA5879A-E151-4793-83C7-55E827A35073}"/>
    <cellStyle name="Comma 3 2 6" xfId="33580" xr:uid="{596B604A-C8BC-4139-AA4A-F2409EDA31DC}"/>
    <cellStyle name="Comma 3 2 6 2" xfId="33581" xr:uid="{C3DF41A1-0F6A-4D1F-98D3-4E7FADA65DD1}"/>
    <cellStyle name="Comma 3 2 6 2 2" xfId="33582" xr:uid="{5FF32779-1393-4100-AA2D-E2D0F09575B8}"/>
    <cellStyle name="Comma 3 2 6 2 2 2" xfId="33583" xr:uid="{F65C4591-B745-4CA0-B144-A21BB8310426}"/>
    <cellStyle name="Comma 3 2 6 2 2 2 2" xfId="33584" xr:uid="{E334EBC8-CA3D-448D-99BF-777C2CDB5741}"/>
    <cellStyle name="Comma 3 2 6 2 2 3" xfId="33585" xr:uid="{4F3B0182-22B5-46BE-8952-6039D17DEC99}"/>
    <cellStyle name="Comma 3 2 6 2 3" xfId="33586" xr:uid="{465EE3E1-DFF1-4C48-B254-21AF508EC5E5}"/>
    <cellStyle name="Comma 3 2 6 2 3 2" xfId="33587" xr:uid="{1994280B-C3F9-4BC3-BE86-35AFBE9D5AB7}"/>
    <cellStyle name="Comma 3 2 6 2 4" xfId="33588" xr:uid="{8C1213CF-7470-42CF-948E-2EB49CCF0F62}"/>
    <cellStyle name="Comma 3 2 6 3" xfId="33589" xr:uid="{52CC6DBC-379E-4909-A849-49BBD169CE39}"/>
    <cellStyle name="Comma 3 2 6 3 2" xfId="33590" xr:uid="{6C748B28-7B8A-44BD-B232-DA44170313CD}"/>
    <cellStyle name="Comma 3 2 6 3 2 2" xfId="33591" xr:uid="{FCA57C48-0523-45D5-B97A-A6F0A0C44AA7}"/>
    <cellStyle name="Comma 3 2 6 3 3" xfId="33592" xr:uid="{77BB9C9D-8E63-4639-9BCA-F194ED8A01CB}"/>
    <cellStyle name="Comma 3 2 6 4" xfId="33593" xr:uid="{6466A2C6-F358-43A7-9226-430611D80871}"/>
    <cellStyle name="Comma 3 2 6 4 2" xfId="33594" xr:uid="{B532BFE8-0A72-496F-85A2-2C2ABCE9ECB3}"/>
    <cellStyle name="Comma 3 2 6 5" xfId="33595" xr:uid="{33826090-48BA-4EA5-937C-FFD689A607D1}"/>
    <cellStyle name="Comma 3 2 7" xfId="33596" xr:uid="{BA0DD954-5B65-4500-B278-C9EF3234D8C8}"/>
    <cellStyle name="Comma 3 2 7 2" xfId="33597" xr:uid="{FD0F39B9-601B-4A4E-9316-7451D2F96B2B}"/>
    <cellStyle name="Comma 3 2 7 2 2" xfId="33598" xr:uid="{C05E4717-CFE4-4EC0-B263-DF8FC879418A}"/>
    <cellStyle name="Comma 3 2 7 2 2 2" xfId="33599" xr:uid="{B6A2B4D1-803F-4BFD-99B9-5689E988B177}"/>
    <cellStyle name="Comma 3 2 7 2 2 2 2" xfId="33600" xr:uid="{D075EBAD-B763-41FD-9EBF-C5C18BD0DED2}"/>
    <cellStyle name="Comma 3 2 7 2 2 3" xfId="33601" xr:uid="{D590E4A7-3E4C-445C-88FC-68C64B5B22F3}"/>
    <cellStyle name="Comma 3 2 7 2 3" xfId="33602" xr:uid="{69608611-88A5-47AA-9022-8F0E2BE41EDD}"/>
    <cellStyle name="Comma 3 2 7 2 3 2" xfId="33603" xr:uid="{F88AB634-95AC-4AAB-9D68-0153F675D5F8}"/>
    <cellStyle name="Comma 3 2 7 2 4" xfId="33604" xr:uid="{ECAE71DB-FE15-41BB-89AD-21ED7EA4A2B4}"/>
    <cellStyle name="Comma 3 2 7 3" xfId="33605" xr:uid="{0673B990-BB39-40A9-8CCB-EC646FA6EE84}"/>
    <cellStyle name="Comma 3 2 7 3 2" xfId="33606" xr:uid="{5DB1025B-BA43-4A90-A5B7-9392BEB2005C}"/>
    <cellStyle name="Comma 3 2 7 3 2 2" xfId="33607" xr:uid="{6CABBBEC-0D9E-4F51-9F38-70BE2E4F7B39}"/>
    <cellStyle name="Comma 3 2 7 3 3" xfId="33608" xr:uid="{F9A1FF95-6772-4872-A805-D776C110592B}"/>
    <cellStyle name="Comma 3 2 7 4" xfId="33609" xr:uid="{320DE7D3-BFB5-487F-A6FE-DA41BCEF4FE9}"/>
    <cellStyle name="Comma 3 2 7 4 2" xfId="33610" xr:uid="{5ABD1C27-4CAF-4AE6-8747-806D0C704F8D}"/>
    <cellStyle name="Comma 3 2 7 5" xfId="33611" xr:uid="{76DD6C66-85B7-4BBC-ABD5-3D8C484B11AF}"/>
    <cellStyle name="Comma 3 2 8" xfId="33612" xr:uid="{AF4E176C-AAB8-4DC2-8E7F-4A73E5A7D70B}"/>
    <cellStyle name="Comma 3 2 8 2" xfId="33613" xr:uid="{C6F77E7D-E2C5-40A9-97D5-62BEDCAA3863}"/>
    <cellStyle name="Comma 3 2 8 2 2" xfId="33614" xr:uid="{CED6AB36-5381-4FBF-85E0-172942F1A103}"/>
    <cellStyle name="Comma 3 2 8 2 2 2" xfId="33615" xr:uid="{F456A73E-778A-44BA-BD5C-8E9BF68468C9}"/>
    <cellStyle name="Comma 3 2 8 2 2 2 2" xfId="33616" xr:uid="{17549475-DFA4-4B91-9A06-A68F993BF8C8}"/>
    <cellStyle name="Comma 3 2 8 2 2 3" xfId="33617" xr:uid="{BCF0D6F1-6E43-4B5F-BA1C-D4D220C35321}"/>
    <cellStyle name="Comma 3 2 8 2 3" xfId="33618" xr:uid="{B27822A0-DAEE-4AA4-A382-988A3518EA2F}"/>
    <cellStyle name="Comma 3 2 8 2 3 2" xfId="33619" xr:uid="{0B0155C0-7033-4030-8E3B-77E6E1622A31}"/>
    <cellStyle name="Comma 3 2 8 2 4" xfId="33620" xr:uid="{922A1CB7-8192-4974-8724-16170E2CE563}"/>
    <cellStyle name="Comma 3 2 8 3" xfId="33621" xr:uid="{0FA9A670-F636-462D-B6C9-D6E00005E811}"/>
    <cellStyle name="Comma 3 2 8 3 2" xfId="33622" xr:uid="{7F04D017-6E57-4807-A283-ED7653C79C36}"/>
    <cellStyle name="Comma 3 2 8 3 2 2" xfId="33623" xr:uid="{34B0EF54-D3CB-4CA2-A467-581E552A9E92}"/>
    <cellStyle name="Comma 3 2 8 3 3" xfId="33624" xr:uid="{9B8F8069-66B5-4306-8005-70F51ECFDD19}"/>
    <cellStyle name="Comma 3 2 8 4" xfId="33625" xr:uid="{52837FCA-4D96-4E18-BCB0-764140A26CD3}"/>
    <cellStyle name="Comma 3 2 8 4 2" xfId="33626" xr:uid="{28C12332-A78C-483B-9F1A-4F86A674B49F}"/>
    <cellStyle name="Comma 3 2 8 5" xfId="33627" xr:uid="{6963D1DE-6B2E-410B-B991-319D130081D4}"/>
    <cellStyle name="Comma 3 2 9" xfId="33628" xr:uid="{194288D9-053E-40D9-A9F1-58ED596D5943}"/>
    <cellStyle name="Comma 3 2 9 2" xfId="33629" xr:uid="{95BD508F-AC26-40A0-9CE8-406AA18E7847}"/>
    <cellStyle name="Comma 3 2 9 2 2" xfId="33630" xr:uid="{86B6ED49-5A1E-4AC5-A2D8-00DAC1A8DE19}"/>
    <cellStyle name="Comma 3 2 9 2 2 2" xfId="33631" xr:uid="{60A9F36F-CCAF-42AA-A23E-E2C3471BBE51}"/>
    <cellStyle name="Comma 3 2 9 2 3" xfId="33632" xr:uid="{6B7C8339-0365-4023-9CC2-CB09B6AAF2A1}"/>
    <cellStyle name="Comma 3 2 9 3" xfId="33633" xr:uid="{216FE4F3-2140-400A-96ED-569EF5BAAFA5}"/>
    <cellStyle name="Comma 3 2 9 3 2" xfId="33634" xr:uid="{C4D59859-064B-4BF9-8FBE-489A86C44399}"/>
    <cellStyle name="Comma 3 2 9 4" xfId="33635" xr:uid="{510F950F-95B0-4E04-AFBB-9746968B675F}"/>
    <cellStyle name="Comma 3 3" xfId="33636" xr:uid="{0E079B8C-E22D-486C-AF02-944085E3CDDF}"/>
    <cellStyle name="Comma 3 3 10" xfId="33637" xr:uid="{34314C7F-EA4D-4559-9779-59A32894F21C}"/>
    <cellStyle name="Comma 3 3 10 2" xfId="33638" xr:uid="{0F8B4BA8-8164-4B20-B192-2FCC40979AAE}"/>
    <cellStyle name="Comma 3 3 11" xfId="33639" xr:uid="{50460F15-A6CB-4DF0-B9D9-680FCD671253}"/>
    <cellStyle name="Comma 3 3 11 2" xfId="33640" xr:uid="{698FDDFF-EDB3-427F-BEE3-3939CA1A21AF}"/>
    <cellStyle name="Comma 3 3 12" xfId="33641" xr:uid="{B034E2F3-463A-4ECB-87AA-F49176B2F72D}"/>
    <cellStyle name="Comma 3 3 13" xfId="33642" xr:uid="{405F084D-5D4C-474B-A3F7-E37E1FA07CB2}"/>
    <cellStyle name="Comma 3 3 2" xfId="33643" xr:uid="{7D4EEF7A-4CDB-4EB8-94DD-4D9461C60F73}"/>
    <cellStyle name="Comma 3 3 2 2" xfId="33644" xr:uid="{381AE740-CF69-44B7-8CEE-4D2B9C15440D}"/>
    <cellStyle name="Comma 3 3 2 2 2" xfId="33645" xr:uid="{93DB0458-F871-47A9-A437-EDA97C417721}"/>
    <cellStyle name="Comma 3 3 2 2 2 2" xfId="33646" xr:uid="{721A0374-B2AB-4254-B515-AFFD76663A4E}"/>
    <cellStyle name="Comma 3 3 2 2 2 2 2" xfId="33647" xr:uid="{DD2AA523-71E2-48C5-A857-74C5D73390E8}"/>
    <cellStyle name="Comma 3 3 2 2 2 2 2 2" xfId="33648" xr:uid="{75E46156-23E9-4F6C-8F02-804558B70EFE}"/>
    <cellStyle name="Comma 3 3 2 2 2 2 3" xfId="33649" xr:uid="{5ACAF2FC-714D-451B-A799-ED3E74677309}"/>
    <cellStyle name="Comma 3 3 2 2 2 3" xfId="33650" xr:uid="{5278B39E-D20A-43B0-8E56-1C1318B66E64}"/>
    <cellStyle name="Comma 3 3 2 2 2 3 2" xfId="33651" xr:uid="{5EC9818F-F8F5-454B-A003-47082D7CD631}"/>
    <cellStyle name="Comma 3 3 2 2 2 4" xfId="33652" xr:uid="{589DA004-B5F6-4353-9DD5-4A3E3001C98C}"/>
    <cellStyle name="Comma 3 3 2 2 2 4 2" xfId="33653" xr:uid="{22BD79AF-4630-4132-ABCB-FA1B66ED20A5}"/>
    <cellStyle name="Comma 3 3 2 2 2 5" xfId="33654" xr:uid="{5C74F433-C09B-4585-9A0F-50D4AA550D54}"/>
    <cellStyle name="Comma 3 3 2 2 2 6" xfId="33655" xr:uid="{10B1007A-B590-47BE-AD45-F4642E220935}"/>
    <cellStyle name="Comma 3 3 2 2 3" xfId="33656" xr:uid="{37D59E28-92D5-4AF3-A42D-342A7B6FAAFD}"/>
    <cellStyle name="Comma 3 3 2 2 3 2" xfId="33657" xr:uid="{F3097A62-B67C-44EA-82A1-4633435CE084}"/>
    <cellStyle name="Comma 3 3 2 2 3 2 2" xfId="33658" xr:uid="{91897E04-F71C-4709-8A91-DCFCDF0AB182}"/>
    <cellStyle name="Comma 3 3 2 2 3 3" xfId="33659" xr:uid="{18A63E53-B675-4ACF-A331-772CB0328F71}"/>
    <cellStyle name="Comma 3 3 2 2 4" xfId="33660" xr:uid="{8EF71A5B-FC8F-4FA3-A74A-E5157841F300}"/>
    <cellStyle name="Comma 3 3 2 2 4 2" xfId="33661" xr:uid="{9F1E2BDB-5D91-4890-B06D-AA5B849B728B}"/>
    <cellStyle name="Comma 3 3 2 2 5" xfId="33662" xr:uid="{0A39A7A0-BFAB-418A-A57E-701A8EDCFE89}"/>
    <cellStyle name="Comma 3 3 2 2 5 2" xfId="33663" xr:uid="{F5D4CF35-9C44-4BC5-880B-42330E6FADB7}"/>
    <cellStyle name="Comma 3 3 2 2 6" xfId="33664" xr:uid="{A6436EC5-121F-49A5-AAF0-197F34495CE1}"/>
    <cellStyle name="Comma 3 3 2 2 7" xfId="33665" xr:uid="{7A543640-AA3D-4C90-92B3-3ECAFCD03FE7}"/>
    <cellStyle name="Comma 3 3 2 3" xfId="33666" xr:uid="{3007C62B-8850-4831-A195-651F9B63E346}"/>
    <cellStyle name="Comma 3 3 2 3 2" xfId="33667" xr:uid="{15B93253-0858-4A56-B292-D1797E86CAF4}"/>
    <cellStyle name="Comma 3 3 2 3 2 2" xfId="33668" xr:uid="{5024744A-7B82-4F70-911F-F36C268FAFF4}"/>
    <cellStyle name="Comma 3 3 2 3 2 2 2" xfId="33669" xr:uid="{4B356F71-92D1-40F7-A7BD-62EC5E3A8840}"/>
    <cellStyle name="Comma 3 3 2 3 2 2 2 2" xfId="33670" xr:uid="{132CFD67-E99A-45CE-9DA1-4B5BC2D74FC4}"/>
    <cellStyle name="Comma 3 3 2 3 2 2 3" xfId="33671" xr:uid="{D2BFDE50-7878-47FE-AEDE-0D775E355EBA}"/>
    <cellStyle name="Comma 3 3 2 3 2 3" xfId="33672" xr:uid="{BCF58163-D725-4E51-B4A1-111AFB5EE407}"/>
    <cellStyle name="Comma 3 3 2 3 2 3 2" xfId="33673" xr:uid="{59D1F284-9EA5-4DE5-9307-3B01DEC4DE65}"/>
    <cellStyle name="Comma 3 3 2 3 2 4" xfId="33674" xr:uid="{CD299C93-507E-4416-BAA3-83463908529E}"/>
    <cellStyle name="Comma 3 3 2 3 3" xfId="33675" xr:uid="{244CC87A-A569-4230-96CA-B402732DE010}"/>
    <cellStyle name="Comma 3 3 2 3 3 2" xfId="33676" xr:uid="{54B9627A-2CF9-4297-B5DF-990F1F054B51}"/>
    <cellStyle name="Comma 3 3 2 3 3 2 2" xfId="33677" xr:uid="{435A3A50-60A3-47EB-AD18-7269C8E9B9A2}"/>
    <cellStyle name="Comma 3 3 2 3 3 3" xfId="33678" xr:uid="{FEF77CF9-2159-42C7-A525-22A1F63A306E}"/>
    <cellStyle name="Comma 3 3 2 3 4" xfId="33679" xr:uid="{099F58A3-5C11-4BD4-9800-5F96D6055A98}"/>
    <cellStyle name="Comma 3 3 2 3 4 2" xfId="33680" xr:uid="{F96DDA0D-EED4-4D97-8FB1-EA995253ECBC}"/>
    <cellStyle name="Comma 3 3 2 3 5" xfId="33681" xr:uid="{BFD5D8FA-2BB3-4F99-971D-9EF57CD183AE}"/>
    <cellStyle name="Comma 3 3 2 3 5 2" xfId="33682" xr:uid="{645CF3C9-95AE-42BC-8AA6-938B3E68A89F}"/>
    <cellStyle name="Comma 3 3 2 3 6" xfId="33683" xr:uid="{FDFEB3A0-A6C8-473C-9316-9530DE9D7D3A}"/>
    <cellStyle name="Comma 3 3 2 3 7" xfId="33684" xr:uid="{93357D2E-E7C9-4D8E-894B-47075C34BAA8}"/>
    <cellStyle name="Comma 3 3 2 4" xfId="33685" xr:uid="{E401E803-ED4F-41B3-819C-7F11ED0079F7}"/>
    <cellStyle name="Comma 3 3 2 4 2" xfId="33686" xr:uid="{CDC4F0A2-BBD6-4776-B802-214D27A81163}"/>
    <cellStyle name="Comma 3 3 2 4 2 2" xfId="33687" xr:uid="{61B3DA16-ED7F-4618-B1E8-45033C334ED7}"/>
    <cellStyle name="Comma 3 3 2 4 2 2 2" xfId="33688" xr:uid="{35FB6196-976B-4B7E-97F4-1133B0CE8122}"/>
    <cellStyle name="Comma 3 3 2 4 2 3" xfId="33689" xr:uid="{6932EB57-53AF-49C4-BF35-D26F9E904172}"/>
    <cellStyle name="Comma 3 3 2 4 3" xfId="33690" xr:uid="{A75A612D-8688-4A94-A364-174EDDB162AE}"/>
    <cellStyle name="Comma 3 3 2 4 3 2" xfId="33691" xr:uid="{51AA0F7D-6783-4087-81F1-E932DD28BD2C}"/>
    <cellStyle name="Comma 3 3 2 4 4" xfId="33692" xr:uid="{590655DA-90AA-43F6-B133-5AD6E8B33BFF}"/>
    <cellStyle name="Comma 3 3 2 5" xfId="33693" xr:uid="{190758E9-D792-49BB-B5FC-5A6DA59F7D6A}"/>
    <cellStyle name="Comma 3 3 2 5 2" xfId="33694" xr:uid="{948D342D-6677-48CD-9C17-3D6C695B7C30}"/>
    <cellStyle name="Comma 3 3 2 5 2 2" xfId="33695" xr:uid="{587691B5-4E2F-41D0-855C-9E99A8EF47D3}"/>
    <cellStyle name="Comma 3 3 2 5 3" xfId="33696" xr:uid="{7A70747E-08B8-42BD-8577-E6F941A47220}"/>
    <cellStyle name="Comma 3 3 2 6" xfId="33697" xr:uid="{E4CAB845-EEE6-4693-966E-6A98F0948B9C}"/>
    <cellStyle name="Comma 3 3 2 6 2" xfId="33698" xr:uid="{E787F097-3D50-44E2-9619-FBFAB4153AEF}"/>
    <cellStyle name="Comma 3 3 2 7" xfId="33699" xr:uid="{F424D2B6-EBDC-4EE1-9D0C-8D5CF35D669B}"/>
    <cellStyle name="Comma 3 3 2 7 2" xfId="33700" xr:uid="{AD987180-24D5-4D5F-B025-40459A01FC8F}"/>
    <cellStyle name="Comma 3 3 2 8" xfId="33701" xr:uid="{3AE5CDB7-8A2E-42A8-ABF6-54339162738E}"/>
    <cellStyle name="Comma 3 3 2 9" xfId="33702" xr:uid="{D1B241E4-41AC-4DF1-9655-9EC873148825}"/>
    <cellStyle name="Comma 3 3 3" xfId="33703" xr:uid="{2E0A2CD2-E314-421E-8C71-03E4AEF794C4}"/>
    <cellStyle name="Comma 3 3 3 2" xfId="33704" xr:uid="{1C0C0194-1B6B-4C8D-8611-97CD5FB90290}"/>
    <cellStyle name="Comma 3 3 3 2 2" xfId="33705" xr:uid="{7DE274EE-58A3-41EA-A6C6-9B28A7A29147}"/>
    <cellStyle name="Comma 3 3 3 2 2 2" xfId="33706" xr:uid="{A4921A9F-8E5F-417F-96B1-B9FA6A104E45}"/>
    <cellStyle name="Comma 3 3 3 2 2 2 2" xfId="33707" xr:uid="{72A5DD50-91A7-486F-8EFA-1A83C1594694}"/>
    <cellStyle name="Comma 3 3 3 2 2 2 2 2" xfId="33708" xr:uid="{70FB8E3C-72FF-4CBC-BC4E-45178053FDF7}"/>
    <cellStyle name="Comma 3 3 3 2 2 2 3" xfId="33709" xr:uid="{049B67D3-D3FF-4191-B61D-4F2461A59C89}"/>
    <cellStyle name="Comma 3 3 3 2 2 3" xfId="33710" xr:uid="{9BB3C033-DAC7-4480-8EF6-ABC9242DE380}"/>
    <cellStyle name="Comma 3 3 3 2 2 3 2" xfId="33711" xr:uid="{BA11392E-4999-4079-A33D-46C48CC6F4BF}"/>
    <cellStyle name="Comma 3 3 3 2 2 4" xfId="33712" xr:uid="{40D1DAE2-5116-48FB-B372-8D0A7B71D661}"/>
    <cellStyle name="Comma 3 3 3 2 3" xfId="33713" xr:uid="{5B7A6FE9-51F1-48F8-BBF5-F7E2CD1ECC30}"/>
    <cellStyle name="Comma 3 3 3 2 3 2" xfId="33714" xr:uid="{8940E18C-579E-4D9E-AA9E-16B6BF950F9A}"/>
    <cellStyle name="Comma 3 3 3 2 3 2 2" xfId="33715" xr:uid="{D20821C4-3FC9-4711-BE2F-7DB9B73AA4B1}"/>
    <cellStyle name="Comma 3 3 3 2 3 3" xfId="33716" xr:uid="{B5E41177-2AED-4533-9041-C0185C644E2E}"/>
    <cellStyle name="Comma 3 3 3 2 4" xfId="33717" xr:uid="{5B6AAB0F-0011-4BEF-BBBA-30C4024CCCF7}"/>
    <cellStyle name="Comma 3 3 3 2 4 2" xfId="33718" xr:uid="{CDBF3295-3F0C-4905-AB6E-9E6814FEDA2A}"/>
    <cellStyle name="Comma 3 3 3 2 5" xfId="33719" xr:uid="{EE06A29C-43D1-463C-810D-95FD7E20DCC1}"/>
    <cellStyle name="Comma 3 3 3 2 5 2" xfId="33720" xr:uid="{5BE6A965-9B73-430B-8490-7CBEC154C021}"/>
    <cellStyle name="Comma 3 3 3 2 6" xfId="33721" xr:uid="{69B6094B-FE70-4171-B8D3-1DC405D73F3A}"/>
    <cellStyle name="Comma 3 3 3 2 7" xfId="33722" xr:uid="{0AFE161D-3575-46D1-AE30-FF3D5B7211FC}"/>
    <cellStyle name="Comma 3 3 3 3" xfId="33723" xr:uid="{DFE79C5E-57C7-4FC4-8C0F-A06353737D04}"/>
    <cellStyle name="Comma 3 3 3 3 2" xfId="33724" xr:uid="{44CA1674-2D1D-4DE3-B8C5-CC7F397E1202}"/>
    <cellStyle name="Comma 3 3 3 3 2 2" xfId="33725" xr:uid="{CD369B9A-ADED-4F0E-89AA-53C558358C46}"/>
    <cellStyle name="Comma 3 3 3 3 2 2 2" xfId="33726" xr:uid="{4277F71E-ECC0-4070-AF0D-1008186BCE5D}"/>
    <cellStyle name="Comma 3 3 3 3 2 3" xfId="33727" xr:uid="{FD4FCB2D-54C3-4C37-8044-AD474932AFE3}"/>
    <cellStyle name="Comma 3 3 3 3 3" xfId="33728" xr:uid="{EB90534B-3CA8-42CE-93B4-6654CD070343}"/>
    <cellStyle name="Comma 3 3 3 3 3 2" xfId="33729" xr:uid="{094AE797-C322-4D9B-BD10-575A6F9DC62C}"/>
    <cellStyle name="Comma 3 3 3 3 4" xfId="33730" xr:uid="{5ACB64C3-EC92-49BD-8002-C2FCBDA1CFD9}"/>
    <cellStyle name="Comma 3 3 3 4" xfId="33731" xr:uid="{B4D23FA4-6E07-45A4-8B0E-600908D62D9E}"/>
    <cellStyle name="Comma 3 3 3 4 2" xfId="33732" xr:uid="{F5CF5C59-660D-4661-94ED-CE2C3AECB85A}"/>
    <cellStyle name="Comma 3 3 3 4 2 2" xfId="33733" xr:uid="{4EF02A8C-33D7-4F9A-A511-9190551291F0}"/>
    <cellStyle name="Comma 3 3 3 4 3" xfId="33734" xr:uid="{86BDC63A-A995-4643-9CD7-4880FB62B1AD}"/>
    <cellStyle name="Comma 3 3 3 5" xfId="33735" xr:uid="{29EF7D27-8CA5-4279-850F-EE9398B59C74}"/>
    <cellStyle name="Comma 3 3 3 5 2" xfId="33736" xr:uid="{2FE8962D-9639-48F0-A9A6-861615480F3F}"/>
    <cellStyle name="Comma 3 3 3 6" xfId="33737" xr:uid="{DB06AF4B-AA9F-45DD-A55A-A8B17CD6FEA6}"/>
    <cellStyle name="Comma 3 3 3 6 2" xfId="33738" xr:uid="{C8A44ABC-5AE0-4FE5-A1CF-3FFBFABFE1CB}"/>
    <cellStyle name="Comma 3 3 3 7" xfId="33739" xr:uid="{E67F9770-83CE-4C4B-8CF4-625010A56DD4}"/>
    <cellStyle name="Comma 3 3 3 8" xfId="33740" xr:uid="{67D203BE-4A1C-49B1-8959-22FA79863EBB}"/>
    <cellStyle name="Comma 3 3 4" xfId="33741" xr:uid="{988F75A1-DCCD-47E4-AE70-FFF7EF1281EC}"/>
    <cellStyle name="Comma 3 3 4 2" xfId="33742" xr:uid="{D8711913-11B7-4F88-A244-67385DF81B16}"/>
    <cellStyle name="Comma 3 3 4 2 2" xfId="33743" xr:uid="{D4ED688A-FA64-445C-9977-3A29F6E1F5ED}"/>
    <cellStyle name="Comma 3 3 4 2 2 2" xfId="33744" xr:uid="{938DDA92-DB8C-421F-B4FC-CB8F13EAC01F}"/>
    <cellStyle name="Comma 3 3 4 2 2 2 2" xfId="33745" xr:uid="{CD31D166-06C5-499D-8A6B-1DB47CCD1A24}"/>
    <cellStyle name="Comma 3 3 4 2 2 3" xfId="33746" xr:uid="{F8F79832-2A40-4B47-99C3-CE4C4D0F6687}"/>
    <cellStyle name="Comma 3 3 4 2 3" xfId="33747" xr:uid="{7A9EE9FE-844B-4334-84CE-524C632AB60C}"/>
    <cellStyle name="Comma 3 3 4 2 3 2" xfId="33748" xr:uid="{3C8930FB-A663-46B8-8EB9-5EEBB813224F}"/>
    <cellStyle name="Comma 3 3 4 2 4" xfId="33749" xr:uid="{12F1AB1D-B212-4112-8750-9B3F90202741}"/>
    <cellStyle name="Comma 3 3 4 3" xfId="33750" xr:uid="{B2D7135F-4636-49FC-90F0-40D2BDE1F901}"/>
    <cellStyle name="Comma 3 3 4 3 2" xfId="33751" xr:uid="{25165047-CD8D-4261-B9A3-D1CFE2556531}"/>
    <cellStyle name="Comma 3 3 4 3 2 2" xfId="33752" xr:uid="{B1F6ACE9-A08E-421E-9896-B995A1DDE338}"/>
    <cellStyle name="Comma 3 3 4 3 3" xfId="33753" xr:uid="{1142EDAE-1D06-4B9A-8192-9344117E87F3}"/>
    <cellStyle name="Comma 3 3 4 4" xfId="33754" xr:uid="{1B39218F-ADD9-46A9-A05F-CFEDD1D3FB9F}"/>
    <cellStyle name="Comma 3 3 4 4 2" xfId="33755" xr:uid="{56AB0695-D624-4D59-8E1E-006E1B521FE6}"/>
    <cellStyle name="Comma 3 3 4 5" xfId="33756" xr:uid="{B0C35943-3580-4DCE-9ECE-D3AD019517BA}"/>
    <cellStyle name="Comma 3 3 4 5 2" xfId="33757" xr:uid="{E10731EB-F2CF-4F33-BBC8-A036F64EAA01}"/>
    <cellStyle name="Comma 3 3 4 6" xfId="33758" xr:uid="{3B547831-9597-487B-8C0C-2397AE435CD2}"/>
    <cellStyle name="Comma 3 3 4 7" xfId="33759" xr:uid="{5854BDA3-AB57-4B62-BF90-0992B52FE684}"/>
    <cellStyle name="Comma 3 3 5" xfId="33760" xr:uid="{EAD64E4E-D76A-4C5A-9076-988471DAA288}"/>
    <cellStyle name="Comma 3 3 5 2" xfId="33761" xr:uid="{64028797-5AC9-41A4-8392-315F79BBA8B4}"/>
    <cellStyle name="Comma 3 3 5 2 2" xfId="33762" xr:uid="{EC38F897-109A-49E5-BB8D-1BFC3D7F6830}"/>
    <cellStyle name="Comma 3 3 5 2 2 2" xfId="33763" xr:uid="{5F73AF25-C41B-46B2-BA70-B814C3047144}"/>
    <cellStyle name="Comma 3 3 5 2 2 2 2" xfId="33764" xr:uid="{68DEEADF-95BF-4247-A17C-750EEF02F623}"/>
    <cellStyle name="Comma 3 3 5 2 2 3" xfId="33765" xr:uid="{0D5B1E02-1764-4249-8026-F35AE5267900}"/>
    <cellStyle name="Comma 3 3 5 2 3" xfId="33766" xr:uid="{22D1150A-EC75-442E-BD5C-9BADE2680645}"/>
    <cellStyle name="Comma 3 3 5 2 3 2" xfId="33767" xr:uid="{A4139717-996E-46B8-88C5-CD89A1362084}"/>
    <cellStyle name="Comma 3 3 5 2 4" xfId="33768" xr:uid="{92E257E4-C45C-44BC-89BF-763EABC87BA5}"/>
    <cellStyle name="Comma 3 3 5 3" xfId="33769" xr:uid="{F7CC926A-7209-4835-9EEA-98D22408EF4A}"/>
    <cellStyle name="Comma 3 3 5 3 2" xfId="33770" xr:uid="{53819AF2-84FB-4235-99E1-F960BB36F88B}"/>
    <cellStyle name="Comma 3 3 5 3 2 2" xfId="33771" xr:uid="{FCE1C86F-EAB5-4B3B-AA66-1718F1084854}"/>
    <cellStyle name="Comma 3 3 5 3 3" xfId="33772" xr:uid="{16419CB0-1374-474F-8A20-D0E18A881D03}"/>
    <cellStyle name="Comma 3 3 5 4" xfId="33773" xr:uid="{8B342832-A199-4C9D-B3ED-F96695FF9FA5}"/>
    <cellStyle name="Comma 3 3 5 4 2" xfId="33774" xr:uid="{944BECF1-9C01-4715-8CA3-61CBE634617E}"/>
    <cellStyle name="Comma 3 3 5 5" xfId="33775" xr:uid="{FCB08FD5-9CE5-4853-861F-568CCA14623D}"/>
    <cellStyle name="Comma 3 3 6" xfId="33776" xr:uid="{57FF12CB-A32B-42A7-BCE6-CABF89073C08}"/>
    <cellStyle name="Comma 3 3 6 2" xfId="33777" xr:uid="{167FC5C6-0E09-402F-97DB-8D042DAA7836}"/>
    <cellStyle name="Comma 3 3 6 2 2" xfId="33778" xr:uid="{7D5E10F9-8606-4F83-BF82-893398BDB129}"/>
    <cellStyle name="Comma 3 3 6 2 2 2" xfId="33779" xr:uid="{083626EB-F810-461C-B851-256E1B82E9DD}"/>
    <cellStyle name="Comma 3 3 6 2 2 2 2" xfId="33780" xr:uid="{117EC6A1-D0A4-4428-9BD2-9851FB319280}"/>
    <cellStyle name="Comma 3 3 6 2 2 3" xfId="33781" xr:uid="{5B1EBFFE-F8EE-44F8-8CDB-45EA44B95639}"/>
    <cellStyle name="Comma 3 3 6 2 3" xfId="33782" xr:uid="{CFB19C7A-DF68-44DC-9975-DCE268F69BFA}"/>
    <cellStyle name="Comma 3 3 6 2 3 2" xfId="33783" xr:uid="{BEF78A6A-A359-4A95-A1BC-03DA8D09E391}"/>
    <cellStyle name="Comma 3 3 6 2 4" xfId="33784" xr:uid="{57965D50-42CB-4ADE-9CAB-5D855E0B46E6}"/>
    <cellStyle name="Comma 3 3 6 3" xfId="33785" xr:uid="{8D1F5717-F4A9-4EEE-A6FA-5EB103D59512}"/>
    <cellStyle name="Comma 3 3 6 3 2" xfId="33786" xr:uid="{A95F9FB6-E6A0-404E-9157-69EE815B616B}"/>
    <cellStyle name="Comma 3 3 6 3 2 2" xfId="33787" xr:uid="{A22DD92D-35D4-4998-A4E6-14582C8F335A}"/>
    <cellStyle name="Comma 3 3 6 3 3" xfId="33788" xr:uid="{EB19931F-39BD-468C-979A-C2DB5823CF54}"/>
    <cellStyle name="Comma 3 3 6 4" xfId="33789" xr:uid="{B7D5E07B-E72F-41E2-A1D4-7EF4C142BFE7}"/>
    <cellStyle name="Comma 3 3 6 4 2" xfId="33790" xr:uid="{1B9D1946-35DF-4397-8110-93F5A9DBD033}"/>
    <cellStyle name="Comma 3 3 6 5" xfId="33791" xr:uid="{F9737BF6-B97D-4254-8277-E37138E1495A}"/>
    <cellStyle name="Comma 3 3 7" xfId="33792" xr:uid="{20762ECA-3157-428E-B07B-8215E093DD0F}"/>
    <cellStyle name="Comma 3 3 7 2" xfId="33793" xr:uid="{C3147D7F-EB0B-4D52-BFD7-6FA700A4CC97}"/>
    <cellStyle name="Comma 3 3 7 2 2" xfId="33794" xr:uid="{1A4C02EF-CEC3-4605-B8F3-653727ABE7F8}"/>
    <cellStyle name="Comma 3 3 7 2 2 2" xfId="33795" xr:uid="{5D55E861-071E-4758-A6EF-777952A64328}"/>
    <cellStyle name="Comma 3 3 7 2 2 2 2" xfId="33796" xr:uid="{B06A2CEE-8E84-477E-9036-FB66CEC9B700}"/>
    <cellStyle name="Comma 3 3 7 2 2 3" xfId="33797" xr:uid="{AE27C9D1-5565-4A13-BA10-4FD48F9F95F7}"/>
    <cellStyle name="Comma 3 3 7 2 3" xfId="33798" xr:uid="{EAA7C472-FC1B-4354-B459-4C3C97F5FDAE}"/>
    <cellStyle name="Comma 3 3 7 2 3 2" xfId="33799" xr:uid="{BAA3713F-E78B-41A6-8394-F263E47E6732}"/>
    <cellStyle name="Comma 3 3 7 2 4" xfId="33800" xr:uid="{052AA565-F1D4-4D5D-BF91-94E9FD229608}"/>
    <cellStyle name="Comma 3 3 7 3" xfId="33801" xr:uid="{0C39FB38-4BAA-4C3B-A768-3B2745AE8C97}"/>
    <cellStyle name="Comma 3 3 7 3 2" xfId="33802" xr:uid="{66A0BA49-30A6-42ED-BDF9-03CA1D826A9D}"/>
    <cellStyle name="Comma 3 3 7 3 2 2" xfId="33803" xr:uid="{C8E92849-77A1-4800-8004-6C01D696E320}"/>
    <cellStyle name="Comma 3 3 7 3 3" xfId="33804" xr:uid="{4937617F-5E46-41BE-8697-F33196EEEACB}"/>
    <cellStyle name="Comma 3 3 7 4" xfId="33805" xr:uid="{6FBB3C31-9183-47D7-94B5-B11393602807}"/>
    <cellStyle name="Comma 3 3 7 4 2" xfId="33806" xr:uid="{2F3A4244-97DF-440C-A6E4-FE17701184AC}"/>
    <cellStyle name="Comma 3 3 7 5" xfId="33807" xr:uid="{5D0BDC7F-D976-442C-A61E-525B384E0BA6}"/>
    <cellStyle name="Comma 3 3 8" xfId="33808" xr:uid="{00CEB89A-E12A-4E20-807F-B9116FC3B9F1}"/>
    <cellStyle name="Comma 3 3 8 2" xfId="33809" xr:uid="{A5A5C278-E4B7-429A-9AB1-34E1B6AC4706}"/>
    <cellStyle name="Comma 3 3 8 2 2" xfId="33810" xr:uid="{3334CF4E-BCE0-4AB7-AC9A-504C405AAA39}"/>
    <cellStyle name="Comma 3 3 8 2 2 2" xfId="33811" xr:uid="{AB2903F8-7C00-40C1-BB69-B63F003D7B9C}"/>
    <cellStyle name="Comma 3 3 8 2 3" xfId="33812" xr:uid="{BF2666A3-8D2F-494F-8709-AE09189811C1}"/>
    <cellStyle name="Comma 3 3 8 3" xfId="33813" xr:uid="{577E6CE9-D211-47CD-B4CE-9702F2139E69}"/>
    <cellStyle name="Comma 3 3 8 3 2" xfId="33814" xr:uid="{52EC648C-D2BF-431B-9B27-CD694570A14D}"/>
    <cellStyle name="Comma 3 3 8 4" xfId="33815" xr:uid="{F4CDB77F-F9F5-4BB9-B573-DE1443BD54F2}"/>
    <cellStyle name="Comma 3 3 9" xfId="33816" xr:uid="{95E4DF7A-BE7C-4CC8-82E2-D54565E944F4}"/>
    <cellStyle name="Comma 3 3 9 2" xfId="33817" xr:uid="{DC0B8FDE-D7E6-455F-B483-7B2E32F7476F}"/>
    <cellStyle name="Comma 3 3 9 2 2" xfId="33818" xr:uid="{2F1EB228-AA88-4089-888C-CA70AFA3076B}"/>
    <cellStyle name="Comma 3 3 9 3" xfId="33819" xr:uid="{D2158CAF-8B61-4753-9595-DAB9083FB636}"/>
    <cellStyle name="Comma 3 4" xfId="33820" xr:uid="{E52D9EB9-1D74-4C57-8E59-4181B96FEA17}"/>
    <cellStyle name="Comma 3 4 10" xfId="33821" xr:uid="{96BD4D4E-D642-4A6D-AF48-65DB493110BD}"/>
    <cellStyle name="Comma 3 4 11" xfId="33822" xr:uid="{EF1B0EE7-26E2-41A0-B585-74FE529DBAFF}"/>
    <cellStyle name="Comma 3 4 2" xfId="33823" xr:uid="{5AB86EC7-7288-44F9-9F2F-2FCE080A58D0}"/>
    <cellStyle name="Comma 3 4 2 2" xfId="33824" xr:uid="{6DC68E33-234A-4860-9D22-FA0EF9D026FD}"/>
    <cellStyle name="Comma 3 4 2 2 2" xfId="33825" xr:uid="{B3B49831-53C9-41CE-BE2E-287D8CA6B06C}"/>
    <cellStyle name="Comma 3 4 2 2 2 2" xfId="33826" xr:uid="{B3D65256-FB11-4A0C-89DE-D5BC611C5A84}"/>
    <cellStyle name="Comma 3 4 2 2 2 2 2" xfId="33827" xr:uid="{1F381770-C989-4F26-AA68-291DEC1AC3CB}"/>
    <cellStyle name="Comma 3 4 2 2 2 3" xfId="33828" xr:uid="{92AECFF3-876A-44AB-AF21-B733C2D69C75}"/>
    <cellStyle name="Comma 3 4 2 2 3" xfId="33829" xr:uid="{6B8E4F90-0438-424C-8511-097B73EB441D}"/>
    <cellStyle name="Comma 3 4 2 2 3 2" xfId="33830" xr:uid="{23A45750-93CC-4717-9B60-9901187371F3}"/>
    <cellStyle name="Comma 3 4 2 2 4" xfId="33831" xr:uid="{80C2F70F-1755-4E48-AD3A-F7AD36414526}"/>
    <cellStyle name="Comma 3 4 2 2 4 2" xfId="33832" xr:uid="{D23B496A-9014-4DFB-97DD-3DC52C2D47ED}"/>
    <cellStyle name="Comma 3 4 2 2 5" xfId="33833" xr:uid="{9487088E-A9EC-4988-9CAF-C5C241F18C3D}"/>
    <cellStyle name="Comma 3 4 2 2 6" xfId="33834" xr:uid="{881788FD-FF17-475D-82D6-8E5B0A7DB689}"/>
    <cellStyle name="Comma 3 4 2 3" xfId="33835" xr:uid="{40AF551A-AB7F-4F6D-9FA9-6A9E153576CF}"/>
    <cellStyle name="Comma 3 4 2 3 2" xfId="33836" xr:uid="{538BFBD6-8099-4D16-BAAB-FD412B37F8F5}"/>
    <cellStyle name="Comma 3 4 2 3 2 2" xfId="33837" xr:uid="{430BAFDF-0151-4C0B-8599-629160A17BBE}"/>
    <cellStyle name="Comma 3 4 2 3 3" xfId="33838" xr:uid="{DE7587D0-CBFD-4B0F-BA2D-97F32489F6E7}"/>
    <cellStyle name="Comma 3 4 2 4" xfId="33839" xr:uid="{B710F54E-0CCF-4FA6-92A1-E4E486AFC758}"/>
    <cellStyle name="Comma 3 4 2 4 2" xfId="33840" xr:uid="{71D762EB-BE23-4223-B53A-6345B2DB8AD3}"/>
    <cellStyle name="Comma 3 4 2 5" xfId="33841" xr:uid="{C85E42A9-492E-438A-A822-FCDDB1825988}"/>
    <cellStyle name="Comma 3 4 2 5 2" xfId="33842" xr:uid="{0892A6F6-7A34-4AA6-8311-B8021D33AC2E}"/>
    <cellStyle name="Comma 3 4 2 6" xfId="33843" xr:uid="{B561C488-D931-4178-BA04-0BBB59C00EA6}"/>
    <cellStyle name="Comma 3 4 2 7" xfId="33844" xr:uid="{CA5DD7BE-35B5-43E5-8D6C-355DE36EC873}"/>
    <cellStyle name="Comma 3 4 3" xfId="33845" xr:uid="{8CAD2718-8FDF-4F7C-8746-A65BB5CC5772}"/>
    <cellStyle name="Comma 3 4 3 2" xfId="33846" xr:uid="{CA0E7872-2FB9-45E4-BB0B-75291D036389}"/>
    <cellStyle name="Comma 3 4 3 2 2" xfId="33847" xr:uid="{4512FB81-4051-48BE-AB45-072320BD0CE9}"/>
    <cellStyle name="Comma 3 4 3 2 2 2" xfId="33848" xr:uid="{AEC6EF0B-901A-4452-BEC2-B1FD027E211C}"/>
    <cellStyle name="Comma 3 4 3 2 2 2 2" xfId="33849" xr:uid="{294AEF65-AB16-425A-8EF5-E8D428C9B74B}"/>
    <cellStyle name="Comma 3 4 3 2 2 3" xfId="33850" xr:uid="{F7345E1E-041A-4BCF-BAA2-281981808215}"/>
    <cellStyle name="Comma 3 4 3 2 3" xfId="33851" xr:uid="{B0A4B65E-9BAB-4EF3-9E49-504E86A0CCFA}"/>
    <cellStyle name="Comma 3 4 3 2 3 2" xfId="33852" xr:uid="{7A47436A-F17F-4B76-A33F-25D80694E92E}"/>
    <cellStyle name="Comma 3 4 3 2 4" xfId="33853" xr:uid="{1A0D4318-B09C-4101-8121-C09CA1E65AF7}"/>
    <cellStyle name="Comma 3 4 3 3" xfId="33854" xr:uid="{76D65631-FB18-49A1-B730-94547D7D9715}"/>
    <cellStyle name="Comma 3 4 3 3 2" xfId="33855" xr:uid="{229E1D10-883C-43E3-BE37-9BB192E29210}"/>
    <cellStyle name="Comma 3 4 3 3 2 2" xfId="33856" xr:uid="{2D4E0885-A86C-40C1-BF85-A4A86C658220}"/>
    <cellStyle name="Comma 3 4 3 3 3" xfId="33857" xr:uid="{3E939881-E826-4F38-98B2-0BA997CD3C82}"/>
    <cellStyle name="Comma 3 4 3 4" xfId="33858" xr:uid="{40AB1E7A-0A06-41A2-B07E-B2FFC45EF0E2}"/>
    <cellStyle name="Comma 3 4 3 4 2" xfId="33859" xr:uid="{396FD688-2FF1-40A8-AD2B-056A04E64874}"/>
    <cellStyle name="Comma 3 4 3 5" xfId="33860" xr:uid="{CDDAC206-662D-440B-9F60-3CD9AC5049A2}"/>
    <cellStyle name="Comma 3 4 3 5 2" xfId="33861" xr:uid="{71DC88AC-EB59-4AA8-9DE3-E8BDE91D9842}"/>
    <cellStyle name="Comma 3 4 3 6" xfId="33862" xr:uid="{4D14611F-E6C9-4A70-902F-88A2656A9E18}"/>
    <cellStyle name="Comma 3 4 3 7" xfId="33863" xr:uid="{200FA0A2-B42B-408C-BC3A-78F1B0621586}"/>
    <cellStyle name="Comma 3 4 4" xfId="33864" xr:uid="{B1DA66AB-A9B6-4F0D-BC1E-23B96455EE8E}"/>
    <cellStyle name="Comma 3 4 4 2" xfId="33865" xr:uid="{327A2E04-A8DC-4265-AEF1-29B3D235F758}"/>
    <cellStyle name="Comma 3 4 4 2 2" xfId="33866" xr:uid="{C86A930D-0EB0-432D-A19F-50BD0D75AF77}"/>
    <cellStyle name="Comma 3 4 4 2 2 2" xfId="33867" xr:uid="{DA299EAD-97FC-4B44-A1BA-DC449D40F0A7}"/>
    <cellStyle name="Comma 3 4 4 2 2 2 2" xfId="33868" xr:uid="{7F5A48BB-2AA9-44EB-B435-C218DE9B0F8E}"/>
    <cellStyle name="Comma 3 4 4 2 2 3" xfId="33869" xr:uid="{74573CAF-DD1C-4AE5-BD23-F8506D75E69F}"/>
    <cellStyle name="Comma 3 4 4 2 3" xfId="33870" xr:uid="{77702C56-1295-4318-868C-2B170BB8685E}"/>
    <cellStyle name="Comma 3 4 4 2 3 2" xfId="33871" xr:uid="{C31C1C10-D0CC-4F11-970D-4443BC7B9C5B}"/>
    <cellStyle name="Comma 3 4 4 2 4" xfId="33872" xr:uid="{0D8BB690-29B3-4CDF-B6D0-BB65596C4DFA}"/>
    <cellStyle name="Comma 3 4 4 3" xfId="33873" xr:uid="{171964EF-9B99-407C-B278-C4BAA4463D27}"/>
    <cellStyle name="Comma 3 4 4 3 2" xfId="33874" xr:uid="{521F82F6-009D-40E1-BD27-5C6A133F5AEE}"/>
    <cellStyle name="Comma 3 4 4 3 2 2" xfId="33875" xr:uid="{45151F46-BDE0-4BBE-AD17-A7A166A568CA}"/>
    <cellStyle name="Comma 3 4 4 3 3" xfId="33876" xr:uid="{0B773F13-FE27-455A-BC3B-CA57A8BD731C}"/>
    <cellStyle name="Comma 3 4 4 4" xfId="33877" xr:uid="{F0B63429-337F-4C03-8F48-3F7A606BEB56}"/>
    <cellStyle name="Comma 3 4 4 4 2" xfId="33878" xr:uid="{60F6726E-BBBC-49D2-BABA-1C20FEA87B3D}"/>
    <cellStyle name="Comma 3 4 4 5" xfId="33879" xr:uid="{1814C46E-5445-4B4F-90FC-CD7DCCA27AA5}"/>
    <cellStyle name="Comma 3 4 5" xfId="33880" xr:uid="{93398ACC-ECAF-4AE5-BF05-C118286B4423}"/>
    <cellStyle name="Comma 3 4 5 2" xfId="33881" xr:uid="{584646C8-472A-4F43-9891-6F70575E5760}"/>
    <cellStyle name="Comma 3 4 5 2 2" xfId="33882" xr:uid="{06DEADEF-18EF-43F4-9306-64E4828CB535}"/>
    <cellStyle name="Comma 3 4 5 2 2 2" xfId="33883" xr:uid="{9A6B3FAE-0D8A-4C4D-9813-14AD09F2E74D}"/>
    <cellStyle name="Comma 3 4 5 2 2 2 2" xfId="33884" xr:uid="{AE2F474D-45F3-4A25-963F-9DFECF240263}"/>
    <cellStyle name="Comma 3 4 5 2 2 3" xfId="33885" xr:uid="{1E16131C-65E9-4EDE-86F6-38B7BBE585D0}"/>
    <cellStyle name="Comma 3 4 5 2 3" xfId="33886" xr:uid="{277BD9C3-AEEB-46E9-90E3-BA688828BF37}"/>
    <cellStyle name="Comma 3 4 5 2 3 2" xfId="33887" xr:uid="{F72F2982-CDEB-4450-B1F4-9DD8EEBA1242}"/>
    <cellStyle name="Comma 3 4 5 2 4" xfId="33888" xr:uid="{7D4DF724-852F-432D-8976-0EBA0A20498E}"/>
    <cellStyle name="Comma 3 4 5 3" xfId="33889" xr:uid="{5F254F33-96B1-4C21-8913-B8195E934971}"/>
    <cellStyle name="Comma 3 4 5 3 2" xfId="33890" xr:uid="{E0C4A327-AC7F-4F06-BF1B-58AD809C957B}"/>
    <cellStyle name="Comma 3 4 5 3 2 2" xfId="33891" xr:uid="{DE788B80-1F4A-4146-B32A-08A64A26ED4F}"/>
    <cellStyle name="Comma 3 4 5 3 3" xfId="33892" xr:uid="{3B519874-10F2-44F3-90B4-4830327D4862}"/>
    <cellStyle name="Comma 3 4 5 4" xfId="33893" xr:uid="{2BEB395E-44D5-4761-A0E2-FF2D3BEC01C9}"/>
    <cellStyle name="Comma 3 4 5 4 2" xfId="33894" xr:uid="{5DA6AA80-B7C1-4855-A27C-7DF2C05C46D3}"/>
    <cellStyle name="Comma 3 4 5 5" xfId="33895" xr:uid="{8D6140AE-57CE-493B-9209-6DE2F78A809E}"/>
    <cellStyle name="Comma 3 4 6" xfId="33896" xr:uid="{6C8426A2-205E-43BB-B072-DBC6D718B9AA}"/>
    <cellStyle name="Comma 3 4 6 2" xfId="33897" xr:uid="{F701FF1E-02CB-4E18-9256-EE3DB44A280F}"/>
    <cellStyle name="Comma 3 4 6 2 2" xfId="33898" xr:uid="{94770D16-9921-4C01-A6D6-AF085B9FD12E}"/>
    <cellStyle name="Comma 3 4 6 2 2 2" xfId="33899" xr:uid="{CE3A368A-1322-457E-A403-78A063BDD843}"/>
    <cellStyle name="Comma 3 4 6 2 3" xfId="33900" xr:uid="{E7B9B8BE-A58D-4FA1-A748-9E4320B2507A}"/>
    <cellStyle name="Comma 3 4 6 3" xfId="33901" xr:uid="{0E9B8122-21DD-4783-BA70-5ACB6C80CE31}"/>
    <cellStyle name="Comma 3 4 6 3 2" xfId="33902" xr:uid="{963FB2E2-06E7-40A2-8874-B14F610CD3CB}"/>
    <cellStyle name="Comma 3 4 6 4" xfId="33903" xr:uid="{4E82DE2C-37A4-48E1-BF89-5E2292E6CE3F}"/>
    <cellStyle name="Comma 3 4 7" xfId="33904" xr:uid="{33BDF6D3-C41F-4642-80CF-87A37AEA0882}"/>
    <cellStyle name="Comma 3 4 7 2" xfId="33905" xr:uid="{4E5E790D-C0A4-4A8A-8323-BCEA4070167E}"/>
    <cellStyle name="Comma 3 4 7 2 2" xfId="33906" xr:uid="{41A3A5CC-8994-44E7-B9BF-4E920A1A0BBB}"/>
    <cellStyle name="Comma 3 4 7 3" xfId="33907" xr:uid="{9A5220A2-6E0E-4A06-AA8D-B8E5C982FDDD}"/>
    <cellStyle name="Comma 3 4 8" xfId="33908" xr:uid="{5DA3ED0F-540B-48BA-99A6-5A8AA5F33C6D}"/>
    <cellStyle name="Comma 3 4 8 2" xfId="33909" xr:uid="{CC52AA9C-4629-45BB-AC9A-C917E4AD587A}"/>
    <cellStyle name="Comma 3 4 9" xfId="33910" xr:uid="{3FD5A81A-8903-4B49-82A3-50055A68727E}"/>
    <cellStyle name="Comma 3 4 9 2" xfId="33911" xr:uid="{ACADBF6E-CB98-460C-94E4-26009EA79D49}"/>
    <cellStyle name="Comma 3 5" xfId="33912" xr:uid="{84D697DC-DB25-4D80-9C8D-7DA0173748F2}"/>
    <cellStyle name="Comma 3 5 2" xfId="33913" xr:uid="{791584F7-1BD8-45D7-B6AE-860B46F94318}"/>
    <cellStyle name="Comma 3 5 2 2" xfId="33914" xr:uid="{94C7E249-6FF4-4FC1-B073-A0F37E686313}"/>
    <cellStyle name="Comma 3 5 2 2 2" xfId="33915" xr:uid="{6902B298-85B7-47BE-8678-C316EF01F80D}"/>
    <cellStyle name="Comma 3 5 2 2 3" xfId="33916" xr:uid="{872C859B-F871-4681-8364-FAC65A571A05}"/>
    <cellStyle name="Comma 3 5 2 3" xfId="33917" xr:uid="{E2BCE811-F359-43DA-8F2C-F3F7F641FBA8}"/>
    <cellStyle name="Comma 3 5 2 4" xfId="33918" xr:uid="{7F0CEC94-76EB-4053-B45C-08DAD5F3C8A8}"/>
    <cellStyle name="Comma 3 5 3" xfId="33919" xr:uid="{617866C6-0C95-4EED-8C72-2B9527D584A4}"/>
    <cellStyle name="Comma 3 5 3 2" xfId="33920" xr:uid="{BD591AE8-EC25-43CD-9BE1-D4D7D3E290FD}"/>
    <cellStyle name="Comma 3 5 3 3" xfId="33921" xr:uid="{80D71FCC-CE6D-40BB-A7C9-322184CC8A83}"/>
    <cellStyle name="Comma 3 5 4" xfId="33922" xr:uid="{07E07196-6BF0-4CE7-AE38-4DF30D041C2A}"/>
    <cellStyle name="Comma 3 5 4 2" xfId="33923" xr:uid="{11628F28-D05C-4997-A8FF-8351B857B2B3}"/>
    <cellStyle name="Comma 3 5 5" xfId="33924" xr:uid="{68D2E979-845F-4438-B93A-B5D7AE29438A}"/>
    <cellStyle name="Comma 3 6" xfId="33925" xr:uid="{E777F041-C623-4600-961E-2936550717AA}"/>
    <cellStyle name="Comma 3 6 2" xfId="33926" xr:uid="{8C6D69D9-9111-4D1E-857C-CAA16BEEF6F9}"/>
    <cellStyle name="Comma 3 6 2 2" xfId="33927" xr:uid="{90EBB4B1-FA51-4C81-8AF9-BA9BC4FBBF11}"/>
    <cellStyle name="Comma 3 6 2 2 2" xfId="33928" xr:uid="{C5E956B0-5A47-4B1D-9CF7-4B49552AE955}"/>
    <cellStyle name="Comma 3 6 2 2 2 2" xfId="33929" xr:uid="{E7047003-00C7-4A89-95B7-4844D2DC6BC5}"/>
    <cellStyle name="Comma 3 6 2 2 2 2 2" xfId="33930" xr:uid="{86FB2F47-9023-4EE9-B633-873B47D0D0E7}"/>
    <cellStyle name="Comma 3 6 2 2 2 2 2 2" xfId="33931" xr:uid="{8BDBEA18-2251-41FD-AAF1-B6EF18A06EC2}"/>
    <cellStyle name="Comma 3 6 2 2 2 2 3" xfId="33932" xr:uid="{5502F643-0425-4E1F-8CB3-310648CAD050}"/>
    <cellStyle name="Comma 3 6 2 2 2 3" xfId="33933" xr:uid="{C747963B-0F4D-46CA-8F0F-6176344EB9D9}"/>
    <cellStyle name="Comma 3 6 2 2 2 3 2" xfId="33934" xr:uid="{EC8736EB-2900-47CC-B9FD-5A22939042C3}"/>
    <cellStyle name="Comma 3 6 2 2 2 4" xfId="33935" xr:uid="{166F6245-FA51-4B45-A2BF-47E659233105}"/>
    <cellStyle name="Comma 3 6 2 2 3" xfId="33936" xr:uid="{E3257072-6E91-41D0-93DF-BDA727A1132B}"/>
    <cellStyle name="Comma 3 6 2 2 3 2" xfId="33937" xr:uid="{CEB00073-1C9D-4AA9-91AA-F34136DB049C}"/>
    <cellStyle name="Comma 3 6 2 2 3 2 2" xfId="33938" xr:uid="{1E8632A7-F74D-489A-801D-830D28BCF164}"/>
    <cellStyle name="Comma 3 6 2 2 3 3" xfId="33939" xr:uid="{EADFE90D-DAD8-4529-BD31-006F2E119E0E}"/>
    <cellStyle name="Comma 3 6 2 2 4" xfId="33940" xr:uid="{7280D70A-F289-4E16-BC34-E381ED5F35C4}"/>
    <cellStyle name="Comma 3 6 2 2 4 2" xfId="33941" xr:uid="{C092098E-54AF-4290-9186-383ECBF6484E}"/>
    <cellStyle name="Comma 3 6 2 2 5" xfId="33942" xr:uid="{41F167E6-E5DA-4FFB-9D3B-CF2933165D6B}"/>
    <cellStyle name="Comma 3 6 2 2 5 2" xfId="33943" xr:uid="{06683AE9-9623-49F4-A864-2919F71BC6C9}"/>
    <cellStyle name="Comma 3 6 2 2 6" xfId="33944" xr:uid="{D2778839-A8E0-4957-BF39-4035160537B3}"/>
    <cellStyle name="Comma 3 6 2 2 7" xfId="33945" xr:uid="{DE41F4DB-C279-46DD-B1BA-562BB0D13722}"/>
    <cellStyle name="Comma 3 6 2 3" xfId="33946" xr:uid="{F61BB53E-C76D-4F17-A45A-83517D801D74}"/>
    <cellStyle name="Comma 3 6 2 3 2" xfId="33947" xr:uid="{EBC60C01-3ADB-4B70-953E-F44CDCB2B062}"/>
    <cellStyle name="Comma 3 6 2 4" xfId="33948" xr:uid="{027F0F14-75E0-41E7-BFEE-05D6C59C087F}"/>
    <cellStyle name="Comma 3 6 3" xfId="33949" xr:uid="{843AC2CC-7D8A-469A-902E-C089545D90A8}"/>
    <cellStyle name="Comma 3 6 3 2" xfId="33950" xr:uid="{2EB26734-6726-4EA7-8127-D4A36313822B}"/>
    <cellStyle name="Comma 3 6 3 2 2" xfId="33951" xr:uid="{FEA2C9B3-07B7-47AA-95D8-7D1362CA5B17}"/>
    <cellStyle name="Comma 3 6 3 2 2 2" xfId="33952" xr:uid="{D0798317-FEF7-4D33-B600-DA589D6CB003}"/>
    <cellStyle name="Comma 3 6 3 2 2 2 2" xfId="33953" xr:uid="{5285D595-9EAA-4FF6-8EB4-864B51CA9E90}"/>
    <cellStyle name="Comma 3 6 3 2 2 3" xfId="33954" xr:uid="{BD8C2A82-15DD-42CE-95CC-C12B245BBAA1}"/>
    <cellStyle name="Comma 3 6 3 2 3" xfId="33955" xr:uid="{8AD88459-77F2-4A84-8A60-795782C7F999}"/>
    <cellStyle name="Comma 3 6 3 2 3 2" xfId="33956" xr:uid="{1AA86CE4-938A-4992-A416-DC8D1D75D3CC}"/>
    <cellStyle name="Comma 3 6 3 2 4" xfId="33957" xr:uid="{FA1592D4-A394-421B-9E4F-D6E490088EFB}"/>
    <cellStyle name="Comma 3 6 3 3" xfId="33958" xr:uid="{912242D0-8A37-4163-BC9E-1C46E43D9E6C}"/>
    <cellStyle name="Comma 3 6 3 3 2" xfId="33959" xr:uid="{8749FD30-035C-43D0-BC46-64C7F91CB457}"/>
    <cellStyle name="Comma 3 6 3 3 2 2" xfId="33960" xr:uid="{37FB8026-1FA7-4277-B1B3-D39C92F31F4E}"/>
    <cellStyle name="Comma 3 6 3 3 3" xfId="33961" xr:uid="{51724B56-FC39-4C07-AC56-D2C25CC4440F}"/>
    <cellStyle name="Comma 3 6 3 4" xfId="33962" xr:uid="{1575B794-BB75-4E3D-A970-FD1287CC108E}"/>
    <cellStyle name="Comma 3 6 3 4 2" xfId="33963" xr:uid="{20AFA816-CDF3-4058-93A7-6E8874144FFF}"/>
    <cellStyle name="Comma 3 6 3 5" xfId="33964" xr:uid="{D7DCD653-9E90-433B-81DF-2CF371F79E8F}"/>
    <cellStyle name="Comma 3 6 3 5 2" xfId="33965" xr:uid="{F4DB4585-469E-4908-9A65-DD6D46B0A5A3}"/>
    <cellStyle name="Comma 3 6 3 6" xfId="33966" xr:uid="{2074E97B-5506-466F-B548-C1F4EF8C37EC}"/>
    <cellStyle name="Comma 3 6 3 7" xfId="33967" xr:uid="{5E4A19B0-701D-4EA6-8B59-DD045F6BAD23}"/>
    <cellStyle name="Comma 3 6 4" xfId="33968" xr:uid="{EE336A6A-CF9C-43F9-9832-1F20A472F715}"/>
    <cellStyle name="Comma 3 6 4 2" xfId="33969" xr:uid="{29C57AF0-37A1-493C-A041-B1CCC4EFE701}"/>
    <cellStyle name="Comma 3 6 4 2 2" xfId="33970" xr:uid="{688E8600-621B-4200-BAAE-259AE8D1A37E}"/>
    <cellStyle name="Comma 3 6 4 2 2 2" xfId="33971" xr:uid="{2AC869A4-4680-436F-9EB9-4A68E9923C7C}"/>
    <cellStyle name="Comma 3 6 4 2 3" xfId="33972" xr:uid="{8B05C0E9-F06A-471B-9662-A2D028375422}"/>
    <cellStyle name="Comma 3 6 4 3" xfId="33973" xr:uid="{0254D7E8-7796-4F38-8E2A-3C811800E986}"/>
    <cellStyle name="Comma 3 6 4 3 2" xfId="33974" xr:uid="{C2FD0C2F-7BA8-4E8F-A9ED-E71F2DD46B91}"/>
    <cellStyle name="Comma 3 6 4 4" xfId="33975" xr:uid="{A56D07C3-7E28-42B6-B66B-9B436E600FF2}"/>
    <cellStyle name="Comma 3 6 5" xfId="33976" xr:uid="{19093816-9A91-4695-940D-92B0C7C557EC}"/>
    <cellStyle name="Comma 3 6 5 2" xfId="33977" xr:uid="{ED42FFEC-38BA-4A2D-9B92-CEC697F1E377}"/>
    <cellStyle name="Comma 3 6 5 2 2" xfId="33978" xr:uid="{600D2E86-3671-43CA-A970-3432953B7E5C}"/>
    <cellStyle name="Comma 3 6 5 3" xfId="33979" xr:uid="{C9B00902-B0C4-4E21-ACAB-E31541F4CDBC}"/>
    <cellStyle name="Comma 3 6 6" xfId="33980" xr:uid="{E47D76C0-66BE-4FF4-BA7D-98831E3E723B}"/>
    <cellStyle name="Comma 3 6 6 2" xfId="33981" xr:uid="{F3EC2164-0985-4D85-9653-C3DF5586A8EE}"/>
    <cellStyle name="Comma 3 6 7" xfId="33982" xr:uid="{9931141B-62A5-4FE8-9614-66957B9AAFD6}"/>
    <cellStyle name="Comma 3 6 7 2" xfId="33983" xr:uid="{317D3B08-D5ED-4D60-83BE-0274AAB1747C}"/>
    <cellStyle name="Comma 3 6 8" xfId="33984" xr:uid="{27946D4D-5709-45A7-B132-91F4FD1A8791}"/>
    <cellStyle name="Comma 3 6 9" xfId="33985" xr:uid="{89E9543E-37D1-4B6E-8A18-A8316FD9F564}"/>
    <cellStyle name="Comma 3 7" xfId="33986" xr:uid="{2C35463F-C696-4A9A-9F34-EACDA76B8500}"/>
    <cellStyle name="Comma 3 7 2" xfId="33987" xr:uid="{20A1E148-F2FD-4E97-9EAA-40DBD36118B8}"/>
    <cellStyle name="Comma 3 7 2 2" xfId="33988" xr:uid="{55797727-DAF8-4B06-B0C7-E0E4AA4A5800}"/>
    <cellStyle name="Comma 3 7 2 2 2" xfId="33989" xr:uid="{96C6C363-A93E-457D-B18D-525CAF576B70}"/>
    <cellStyle name="Comma 3 7 2 2 2 2" xfId="33990" xr:uid="{5B58917B-9715-47CC-B8EF-9EC874BE5784}"/>
    <cellStyle name="Comma 3 7 2 2 2 2 2" xfId="33991" xr:uid="{1502AD10-42A9-432A-9A16-295A762C7A6B}"/>
    <cellStyle name="Comma 3 7 2 2 2 3" xfId="33992" xr:uid="{FCEF1733-345C-4600-9444-9A82DF128F40}"/>
    <cellStyle name="Comma 3 7 2 2 3" xfId="33993" xr:uid="{52BAA555-0CC0-4799-9EDA-A0871C5042B8}"/>
    <cellStyle name="Comma 3 7 2 2 3 2" xfId="33994" xr:uid="{42C33FEB-6045-4D04-8D58-D420F9ABE9D6}"/>
    <cellStyle name="Comma 3 7 2 2 4" xfId="33995" xr:uid="{450D261B-B3B7-4064-83AE-841E6320E96C}"/>
    <cellStyle name="Comma 3 7 2 3" xfId="33996" xr:uid="{947B8DCD-E68E-4CF2-8E83-88117BC95A49}"/>
    <cellStyle name="Comma 3 7 2 3 2" xfId="33997" xr:uid="{E73B03B5-59EF-45DC-B857-B81A19ED0A88}"/>
    <cellStyle name="Comma 3 7 2 3 2 2" xfId="33998" xr:uid="{D26442FE-5244-49AF-B001-2740AA6DD207}"/>
    <cellStyle name="Comma 3 7 2 3 3" xfId="33999" xr:uid="{5C057876-CF97-4026-A188-75E47090E821}"/>
    <cellStyle name="Comma 3 7 2 4" xfId="34000" xr:uid="{7378F2E7-96B7-491F-8757-E02D0872E827}"/>
    <cellStyle name="Comma 3 7 2 4 2" xfId="34001" xr:uid="{C0C9839B-D5A3-4321-9A70-6EE3A752E449}"/>
    <cellStyle name="Comma 3 7 2 5" xfId="34002" xr:uid="{A3ED8DA3-5603-4202-9FDB-4D64710416B8}"/>
    <cellStyle name="Comma 3 7 3" xfId="34003" xr:uid="{A5E7CBEA-8B6C-4A41-8BEA-F7BE62305E6B}"/>
    <cellStyle name="Comma 3 7 3 2" xfId="34004" xr:uid="{1D433FCA-215A-4DD0-8B6A-33215FEF354A}"/>
    <cellStyle name="Comma 3 7 3 2 2" xfId="34005" xr:uid="{7E07F4CE-25D9-40F4-AAF7-B8C0A1DBC4A1}"/>
    <cellStyle name="Comma 3 7 3 2 2 2" xfId="34006" xr:uid="{9225F75C-5FFA-4E79-A005-4AFC97A74D29}"/>
    <cellStyle name="Comma 3 7 3 2 2 2 2" xfId="34007" xr:uid="{E914FDA1-9432-4B4D-B492-53D89FB7FA3C}"/>
    <cellStyle name="Comma 3 7 3 2 2 3" xfId="34008" xr:uid="{59C32470-C4D3-4695-B334-605CCD295E86}"/>
    <cellStyle name="Comma 3 7 3 2 3" xfId="34009" xr:uid="{176B4FBB-8188-49D4-AD51-563A266C3E26}"/>
    <cellStyle name="Comma 3 7 3 2 3 2" xfId="34010" xr:uid="{A7C0F816-42A6-4CE4-94E6-8ED02260A2DF}"/>
    <cellStyle name="Comma 3 7 3 2 4" xfId="34011" xr:uid="{1E1E6BDC-3A16-4350-99D8-16F03D7C99A0}"/>
    <cellStyle name="Comma 3 7 3 3" xfId="34012" xr:uid="{84BE7E71-0E55-45CF-8CF9-D4B1A39FF82D}"/>
    <cellStyle name="Comma 3 7 3 3 2" xfId="34013" xr:uid="{2C0EA0F4-E760-4084-9049-23D43047304F}"/>
    <cellStyle name="Comma 3 7 3 3 2 2" xfId="34014" xr:uid="{A3DF49BD-EF3B-483F-8A24-E94616EE30A4}"/>
    <cellStyle name="Comma 3 7 3 3 3" xfId="34015" xr:uid="{C523A538-1CC2-4322-B1DE-5B3EBE234877}"/>
    <cellStyle name="Comma 3 7 3 4" xfId="34016" xr:uid="{09E98504-B890-4D18-B5A8-064C2897F78B}"/>
    <cellStyle name="Comma 3 7 3 4 2" xfId="34017" xr:uid="{1B794A27-6C25-496C-B0C2-C793D29A192E}"/>
    <cellStyle name="Comma 3 7 3 5" xfId="34018" xr:uid="{A9B14649-FBDA-4B03-B891-71B1FD661BE8}"/>
    <cellStyle name="Comma 3 7 4" xfId="34019" xr:uid="{15A6A4F8-DDF6-4BB4-9F98-EFF0525F4826}"/>
    <cellStyle name="Comma 3 7 4 2" xfId="34020" xr:uid="{7FC3AAC5-7FA7-4BA1-9D7D-F4D488A9B931}"/>
    <cellStyle name="Comma 3 7 4 2 2" xfId="34021" xr:uid="{E5EC5C81-8975-4926-8DEF-6ECDE4D31B8A}"/>
    <cellStyle name="Comma 3 7 4 2 2 2" xfId="34022" xr:uid="{8DF17237-90F7-4A74-A71C-3A3ABC5F2217}"/>
    <cellStyle name="Comma 3 7 4 2 3" xfId="34023" xr:uid="{B0159C6C-61D6-4374-A3C6-AD3BEADDBF17}"/>
    <cellStyle name="Comma 3 7 4 3" xfId="34024" xr:uid="{A41D2019-D225-4DFD-B94E-5B488692BFE3}"/>
    <cellStyle name="Comma 3 7 4 3 2" xfId="34025" xr:uid="{12B0B7D5-6A99-4D99-95B4-6F7D6E89D764}"/>
    <cellStyle name="Comma 3 7 4 4" xfId="34026" xr:uid="{28267D9C-A24D-480E-A680-B38F89C30BCB}"/>
    <cellStyle name="Comma 3 7 5" xfId="34027" xr:uid="{B6D3CD44-E96B-4A82-AA69-9BA7A4C646FA}"/>
    <cellStyle name="Comma 3 7 5 2" xfId="34028" xr:uid="{6ED283E4-3FEF-4868-A02B-05BE55737B80}"/>
    <cellStyle name="Comma 3 7 5 2 2" xfId="34029" xr:uid="{3F9E0950-608B-4030-91F0-91852922F6EA}"/>
    <cellStyle name="Comma 3 7 5 3" xfId="34030" xr:uid="{3ED41465-DA50-4F1C-B58D-FC9FF6C3F49B}"/>
    <cellStyle name="Comma 3 7 6" xfId="34031" xr:uid="{2DF4ABB8-4812-4AE7-A7D5-9C166B7B7008}"/>
    <cellStyle name="Comma 3 7 6 2" xfId="34032" xr:uid="{4ED80912-9921-4933-A8FB-11128BEBA556}"/>
    <cellStyle name="Comma 3 7 7" xfId="34033" xr:uid="{95B5258A-3E32-4863-A6F1-C744D969BD85}"/>
    <cellStyle name="Comma 3 7 8" xfId="34034" xr:uid="{FADAE992-879C-436B-B848-B6F1C6B89D3D}"/>
    <cellStyle name="Comma 3 8" xfId="34035" xr:uid="{A75DEB37-AB4A-4F61-9989-49E5616A8C93}"/>
    <cellStyle name="Comma 3 8 2" xfId="34036" xr:uid="{324649F5-32A0-46AA-8D32-276E8E56C5FA}"/>
    <cellStyle name="Comma 3 8 2 2" xfId="34037" xr:uid="{FE09F534-231B-4A39-827D-A5DE052C528B}"/>
    <cellStyle name="Comma 3 8 2 2 2" xfId="34038" xr:uid="{9883551C-7623-4751-AA75-B72A421885E0}"/>
    <cellStyle name="Comma 3 8 2 2 2 2" xfId="34039" xr:uid="{91E861CC-2F64-4AD1-88C7-4F2BB74FA888}"/>
    <cellStyle name="Comma 3 8 2 2 2 2 2" xfId="34040" xr:uid="{3A70EA2C-70B3-4645-A197-7BF589D853D7}"/>
    <cellStyle name="Comma 3 8 2 2 2 3" xfId="34041" xr:uid="{0605BE70-3FF7-48B5-9F05-32CC4D4EF605}"/>
    <cellStyle name="Comma 3 8 2 2 3" xfId="34042" xr:uid="{D374A46C-57C1-428F-B323-2B15D90171CB}"/>
    <cellStyle name="Comma 3 8 2 2 3 2" xfId="34043" xr:uid="{C6D5EAF7-181F-4771-9CF2-BA0A2A726CE8}"/>
    <cellStyle name="Comma 3 8 2 2 4" xfId="34044" xr:uid="{D23A8F8E-1EA8-43DC-A43C-840BC6318248}"/>
    <cellStyle name="Comma 3 8 2 3" xfId="34045" xr:uid="{868BEFC1-051B-4184-AB55-2AECF635C834}"/>
    <cellStyle name="Comma 3 8 2 3 2" xfId="34046" xr:uid="{8C802BC5-3AA3-4A6C-AEE2-C02F9E8A020B}"/>
    <cellStyle name="Comma 3 8 2 3 2 2" xfId="34047" xr:uid="{9F71D912-FEA8-42CA-9612-DBE885C9A4A5}"/>
    <cellStyle name="Comma 3 8 2 3 3" xfId="34048" xr:uid="{4D24F65A-027B-403C-9B04-EE945D399353}"/>
    <cellStyle name="Comma 3 8 2 4" xfId="34049" xr:uid="{989B9646-F693-48EF-9126-8A63FE087056}"/>
    <cellStyle name="Comma 3 8 2 4 2" xfId="34050" xr:uid="{E5CBEF80-708A-4639-BE20-CCB7095F989F}"/>
    <cellStyle name="Comma 3 8 2 5" xfId="34051" xr:uid="{F5D54AA3-513C-41B5-BFBD-4A4DFE4BF75C}"/>
    <cellStyle name="Comma 3 8 2 5 2" xfId="34052" xr:uid="{B33DF0F1-CD2D-40D1-8FDC-B62937B7D5E2}"/>
    <cellStyle name="Comma 3 8 2 6" xfId="34053" xr:uid="{48879FD0-A45D-4061-B807-925F9EF73CCE}"/>
    <cellStyle name="Comma 3 8 2 7" xfId="34054" xr:uid="{0AAEC7F3-2B24-4F56-A718-7CB4A2BB2040}"/>
    <cellStyle name="Comma 3 8 3" xfId="34055" xr:uid="{DF8A63CE-E1B1-4706-9B23-E0195908611F}"/>
    <cellStyle name="Comma 3 8 3 2" xfId="34056" xr:uid="{D8B47874-B823-4983-B453-F91FE487889A}"/>
    <cellStyle name="Comma 3 8 3 2 2" xfId="34057" xr:uid="{AFB3DD5F-CD7A-43B9-BCD6-93A6E9DBC450}"/>
    <cellStyle name="Comma 3 8 3 2 2 2" xfId="34058" xr:uid="{51551C81-CD0C-4D75-BE5F-7353F339CEB9}"/>
    <cellStyle name="Comma 3 8 3 2 3" xfId="34059" xr:uid="{4927FBF4-FAB1-4C99-A59A-70E26CFF7CC5}"/>
    <cellStyle name="Comma 3 8 3 3" xfId="34060" xr:uid="{BD9299F0-18C9-436A-8ECA-13D12B461697}"/>
    <cellStyle name="Comma 3 8 3 3 2" xfId="34061" xr:uid="{A5BAD274-9347-4920-8340-CC3B4290D10A}"/>
    <cellStyle name="Comma 3 8 3 4" xfId="34062" xr:uid="{A43A8BFC-CE54-410B-9AA9-9C5AC11BF41A}"/>
    <cellStyle name="Comma 3 8 4" xfId="34063" xr:uid="{E9E1D537-65F6-4919-AA46-146B2E1B742C}"/>
    <cellStyle name="Comma 3 8 4 2" xfId="34064" xr:uid="{DA2FC9C9-1792-4F47-BED0-F9ED9449480E}"/>
    <cellStyle name="Comma 3 8 4 2 2" xfId="34065" xr:uid="{1897D3B8-A925-4FE7-B916-3AD7615A86D3}"/>
    <cellStyle name="Comma 3 8 4 3" xfId="34066" xr:uid="{01F5DA47-9157-41A1-ACE6-20EBE44CB3B3}"/>
    <cellStyle name="Comma 3 8 5" xfId="34067" xr:uid="{0C2842DE-36F3-4D10-AA61-C072E990947B}"/>
    <cellStyle name="Comma 3 8 5 2" xfId="34068" xr:uid="{EBF2BEE1-B129-4B40-B1B3-EC63F3A754BA}"/>
    <cellStyle name="Comma 3 8 6" xfId="34069" xr:uid="{801571A6-707B-44E4-954D-94A581356BB4}"/>
    <cellStyle name="Comma 3 8 6 2" xfId="34070" xr:uid="{F3E4B768-D7BF-40AF-AF9B-A8A249144614}"/>
    <cellStyle name="Comma 3 8 7" xfId="34071" xr:uid="{8D88351D-2F8A-4682-A906-B3388195DE24}"/>
    <cellStyle name="Comma 3 8 8" xfId="34072" xr:uid="{88072352-4427-46C0-BC6C-414A1294CF2B}"/>
    <cellStyle name="Comma 3 9" xfId="34073" xr:uid="{4BFAECFA-0375-4D7E-B3A8-C4BF56D61B7A}"/>
    <cellStyle name="Comma 3 9 2" xfId="34074" xr:uid="{A34E7DCA-D7FD-47F7-94F7-5C341EE66304}"/>
    <cellStyle name="Comma 3 9 2 2" xfId="34075" xr:uid="{956E844E-7069-4CFF-9755-B56F2C6EAFAE}"/>
    <cellStyle name="Comma 3 9 2 2 2" xfId="34076" xr:uid="{887C5684-8D32-4419-A3F4-637DDC690937}"/>
    <cellStyle name="Comma 3 9 2 2 2 2" xfId="34077" xr:uid="{09DD7C7F-BA62-411D-A7D0-E8F772C68EB5}"/>
    <cellStyle name="Comma 3 9 2 2 3" xfId="34078" xr:uid="{A4E9D355-77B9-490D-9AC1-05F4EADA2C50}"/>
    <cellStyle name="Comma 3 9 2 3" xfId="34079" xr:uid="{DF25DDA5-685E-4E9B-998C-56BCF8DA5F31}"/>
    <cellStyle name="Comma 3 9 2 3 2" xfId="34080" xr:uid="{BE186140-2664-419F-9B05-E1F62EBF9140}"/>
    <cellStyle name="Comma 3 9 2 4" xfId="34081" xr:uid="{962F657E-899D-43A9-8F54-6447462E8A71}"/>
    <cellStyle name="Comma 3 9 3" xfId="34082" xr:uid="{784DF00C-118B-4515-AF70-1A3E1DB461E6}"/>
    <cellStyle name="Comma 3 9 3 2" xfId="34083" xr:uid="{BEA2E2D7-799E-4D48-BD97-1377AF2656A5}"/>
    <cellStyle name="Comma 3 9 3 2 2" xfId="34084" xr:uid="{6A9352CB-C77B-442B-BFDC-C6BD6C073CE3}"/>
    <cellStyle name="Comma 3 9 3 3" xfId="34085" xr:uid="{58965794-AD3B-451F-89A8-ADBC05954FD3}"/>
    <cellStyle name="Comma 3 9 4" xfId="34086" xr:uid="{B5A81539-9959-49E8-BA1D-28790DEAD1BA}"/>
    <cellStyle name="Comma 3 9 4 2" xfId="34087" xr:uid="{EDF6A069-FC4E-420E-9B15-AB6F1A2A607F}"/>
    <cellStyle name="Comma 3 9 5" xfId="34088" xr:uid="{D236386C-8ADA-4B69-9146-9D707410A93A}"/>
    <cellStyle name="Comma 3 9 5 2" xfId="34089" xr:uid="{09359C8D-FE8E-47E6-B5C3-45E38C7BE5BC}"/>
    <cellStyle name="Comma 3 9 6" xfId="34090" xr:uid="{E6C35C61-7418-4F41-9C0F-C5A6683AF333}"/>
    <cellStyle name="Comma 3 9 7" xfId="34091" xr:uid="{5EF0E7BC-6856-4116-80DE-2F1B09A5F662}"/>
    <cellStyle name="Comma 30" xfId="34092" xr:uid="{A1A1F0F1-1994-4BB3-8CAD-9C4528A49A28}"/>
    <cellStyle name="Comma 31" xfId="51572" xr:uid="{FB7E3D13-3E8C-4198-A8CC-08B6B6E2D31C}"/>
    <cellStyle name="Comma 32" xfId="51593" xr:uid="{1438FD0B-2397-4CAC-BAEE-DDB03D134CD2}"/>
    <cellStyle name="Comma 33" xfId="146" xr:uid="{623283AB-85A0-476D-895F-3FBFACBCD4A0}"/>
    <cellStyle name="Comma 34" xfId="51677" xr:uid="{A1CBF10E-AAB0-469A-B06D-A95F1D92D3D6}"/>
    <cellStyle name="Comma 35" xfId="51683" xr:uid="{F00F7EA7-9120-4148-BC51-AD6F3A07332A}"/>
    <cellStyle name="Comma 36" xfId="51686" xr:uid="{515AA679-1327-4C37-92A6-9CB682201858}"/>
    <cellStyle name="Comma 37" xfId="51689" xr:uid="{F120608F-3763-4D4A-8488-6D37B1FA69C5}"/>
    <cellStyle name="Comma 38" xfId="51692" xr:uid="{2512E1C8-7C22-48CA-9C7F-4D6A8A7ED903}"/>
    <cellStyle name="Comma 39" xfId="51695" xr:uid="{ABE63908-8067-4352-A865-CA2812FD4B0C}"/>
    <cellStyle name="Comma 4" xfId="34093" xr:uid="{E88EDE85-AB83-4E55-B2A9-6977E7683959}"/>
    <cellStyle name="Comma 4 10" xfId="34094" xr:uid="{6C45EF7B-9291-4F3E-9CFE-F86C367A5748}"/>
    <cellStyle name="Comma 4 10 2" xfId="34095" xr:uid="{54806AED-A86B-423D-B01C-8BFA09E1ABF8}"/>
    <cellStyle name="Comma 4 10 2 2" xfId="34096" xr:uid="{59B577DB-9EB7-40EF-BAEE-35FD1D81516D}"/>
    <cellStyle name="Comma 4 10 2 2 2" xfId="34097" xr:uid="{D4731B4D-EAA1-4244-B431-11BC1B4803F8}"/>
    <cellStyle name="Comma 4 10 2 2 2 2" xfId="34098" xr:uid="{22D211AE-D6F5-4634-A6DA-CC5E6E16F0AC}"/>
    <cellStyle name="Comma 4 10 2 2 3" xfId="34099" xr:uid="{DC6E779F-B048-460F-A397-4C8965E19438}"/>
    <cellStyle name="Comma 4 10 2 3" xfId="34100" xr:uid="{F93B2A96-ADB4-4538-B00A-E15D8A0A37C7}"/>
    <cellStyle name="Comma 4 10 2 3 2" xfId="34101" xr:uid="{EAD2D912-C97A-40E5-8ACA-86627DFB6FA4}"/>
    <cellStyle name="Comma 4 10 2 4" xfId="34102" xr:uid="{B20C0D1C-0839-47B0-B480-3D00187F5377}"/>
    <cellStyle name="Comma 4 10 3" xfId="34103" xr:uid="{13F740DA-764C-4AF8-AD7C-B6CFBF9883BA}"/>
    <cellStyle name="Comma 4 10 3 2" xfId="34104" xr:uid="{A5F40FBC-0581-486D-8515-D56E5CDC12BA}"/>
    <cellStyle name="Comma 4 10 3 2 2" xfId="34105" xr:uid="{698A4AE4-DC7B-4A68-BB2A-21BE3E831689}"/>
    <cellStyle name="Comma 4 10 3 3" xfId="34106" xr:uid="{7D79C16B-4353-426A-B1CB-283ED0BE49A4}"/>
    <cellStyle name="Comma 4 10 4" xfId="34107" xr:uid="{9D732AD8-6FA0-4A12-9546-A0F39E9D4C1D}"/>
    <cellStyle name="Comma 4 10 4 2" xfId="34108" xr:uid="{2365AE87-3A90-4CC4-BDAD-EA29EAC3A5B1}"/>
    <cellStyle name="Comma 4 10 5" xfId="34109" xr:uid="{C5AC5A79-EACB-4A3A-A4F1-FFBA2D82C6C6}"/>
    <cellStyle name="Comma 4 10 6" xfId="34110" xr:uid="{AE1CD25C-E113-42DE-A6C8-64841BA538F9}"/>
    <cellStyle name="Comma 4 11" xfId="34111" xr:uid="{0B7BEF3A-2B14-4725-9F36-26B0612319B1}"/>
    <cellStyle name="Comma 4 11 2" xfId="34112" xr:uid="{F135E61D-B044-4B4B-887F-38E1ECF5EBFD}"/>
    <cellStyle name="Comma 4 11 2 2" xfId="34113" xr:uid="{D218452F-A092-4CFF-8EBA-DBEDC20E0C43}"/>
    <cellStyle name="Comma 4 11 2 2 2" xfId="34114" xr:uid="{0CFD6298-DED1-438C-8BC2-EC83D957B0FF}"/>
    <cellStyle name="Comma 4 11 2 3" xfId="34115" xr:uid="{28BA20D5-4F66-4660-903E-9EA2F346AB81}"/>
    <cellStyle name="Comma 4 11 3" xfId="34116" xr:uid="{B4C256BC-F03F-449B-ADD5-BFDF49D67484}"/>
    <cellStyle name="Comma 4 11 3 2" xfId="34117" xr:uid="{80AADB9C-76F2-4056-A84D-8C0C40130FB0}"/>
    <cellStyle name="Comma 4 11 4" xfId="34118" xr:uid="{BBA0ED59-DEE1-4E8B-BC0C-DADCC2DB6B6C}"/>
    <cellStyle name="Comma 4 12" xfId="34119" xr:uid="{BA33A8B2-6901-4E66-90EE-28DE8465FFC9}"/>
    <cellStyle name="Comma 4 12 2" xfId="34120" xr:uid="{8FAAF4BE-FE81-4A2F-86CD-19570F1DE851}"/>
    <cellStyle name="Comma 4 12 2 2" xfId="34121" xr:uid="{047F7119-0DAB-4BFB-9216-5C71E8B2D50F}"/>
    <cellStyle name="Comma 4 12 3" xfId="34122" xr:uid="{E2955807-D361-4CCD-84EF-C0FB8F7B0419}"/>
    <cellStyle name="Comma 4 13" xfId="34123" xr:uid="{61822B12-35AD-45D3-A5F2-495D219E12B8}"/>
    <cellStyle name="Comma 4 13 2" xfId="34124" xr:uid="{CFE8ECE5-7C2F-4C01-A773-89FD6252A47E}"/>
    <cellStyle name="Comma 4 14" xfId="34125" xr:uid="{3958C8EE-A51F-489E-BAB2-A342BE951CC2}"/>
    <cellStyle name="Comma 4 2" xfId="34126" xr:uid="{5480EF4C-969A-4BDB-9F13-5A7E1BBA9555}"/>
    <cellStyle name="Comma 4 2 10" xfId="34127" xr:uid="{05D6DF7C-3051-4092-ACBD-07433E294B7B}"/>
    <cellStyle name="Comma 4 2 2" xfId="34128" xr:uid="{59A3F1C3-617E-4BC4-A22F-58F9FAAB1DAB}"/>
    <cellStyle name="Comma 4 2 2 2" xfId="34129" xr:uid="{4D024AFC-E6EB-4F21-938E-9DD2B377466C}"/>
    <cellStyle name="Comma 4 2 2 2 2" xfId="34130" xr:uid="{69A6B48E-A5A4-4825-A751-229C74B777C8}"/>
    <cellStyle name="Comma 4 2 2 2 2 2" xfId="34131" xr:uid="{9DC75BB9-DBA1-4761-933F-BFA50195530C}"/>
    <cellStyle name="Comma 4 2 2 2 2 2 2" xfId="34132" xr:uid="{74511A4E-F0AF-4BE4-BFBD-61E6AD0C30D7}"/>
    <cellStyle name="Comma 4 2 2 2 2 2 3" xfId="34133" xr:uid="{67F96D92-8A2D-4431-BE7B-4E4EEFB8ACBC}"/>
    <cellStyle name="Comma 4 2 2 2 2 3" xfId="34134" xr:uid="{9C012900-E6F2-480E-8940-75942A14F9E3}"/>
    <cellStyle name="Comma 4 2 2 2 2 4" xfId="34135" xr:uid="{A8533E51-59BC-4C62-AA63-3E0E0AEF3AFF}"/>
    <cellStyle name="Comma 4 2 2 2 3" xfId="34136" xr:uid="{7B888F50-67F3-43BC-8F72-2ABCBA136096}"/>
    <cellStyle name="Comma 4 2 2 2 3 2" xfId="34137" xr:uid="{AAE4D85D-3026-42E4-ACFA-0EC47A32AE62}"/>
    <cellStyle name="Comma 4 2 2 2 3 2 2" xfId="34138" xr:uid="{C29C345C-9CD2-4178-A8A7-0380AA2A9DEA}"/>
    <cellStyle name="Comma 4 2 2 2 3 3" xfId="34139" xr:uid="{BC4AE545-6F15-4F60-A4EB-D43D2981BCA6}"/>
    <cellStyle name="Comma 4 2 2 2 4" xfId="34140" xr:uid="{3047072C-F0D1-4716-8FD7-4BEC0CCBD2C7}"/>
    <cellStyle name="Comma 4 2 2 2 4 2" xfId="34141" xr:uid="{6360DC30-AF2E-434F-8CDC-4BA2DA33E84F}"/>
    <cellStyle name="Comma 4 2 2 2 5" xfId="34142" xr:uid="{E724115D-D263-4774-8C45-45CD422AAE64}"/>
    <cellStyle name="Comma 4 2 2 3" xfId="34143" xr:uid="{98092779-ECDF-4725-9AE2-FADAF8584C59}"/>
    <cellStyle name="Comma 4 2 2 3 2" xfId="34144" xr:uid="{F9466437-8AA1-42C1-A70B-7A517689E894}"/>
    <cellStyle name="Comma 4 2 2 3 2 2" xfId="34145" xr:uid="{35A1B509-45FD-4979-9736-9F485FBB9BD5}"/>
    <cellStyle name="Comma 4 2 2 3 2 3" xfId="34146" xr:uid="{76DB58FD-DD7E-4DCB-8ECB-EB6E7C672FFF}"/>
    <cellStyle name="Comma 4 2 2 3 3" xfId="34147" xr:uid="{C9A40CCB-BB5E-4AFE-9DC9-EEC10670513A}"/>
    <cellStyle name="Comma 4 2 2 3 4" xfId="34148" xr:uid="{8976A1C9-3EBC-42B6-919C-B18BED417447}"/>
    <cellStyle name="Comma 4 2 2 4" xfId="34149" xr:uid="{315DB30C-2634-46E2-8B9E-37FDBC0FC178}"/>
    <cellStyle name="Comma 4 2 2 4 2" xfId="34150" xr:uid="{115E8139-40D1-4223-8A82-D36F2A9A4940}"/>
    <cellStyle name="Comma 4 2 2 4 2 2" xfId="34151" xr:uid="{D08A2647-D84A-465D-A2A9-0C7BF4302139}"/>
    <cellStyle name="Comma 4 2 2 4 3" xfId="34152" xr:uid="{2E484D67-217E-4B1A-AD7A-A7A8F99B0CFD}"/>
    <cellStyle name="Comma 4 2 2 5" xfId="34153" xr:uid="{7DB5A027-5023-478F-B804-BE2F9E6E72FE}"/>
    <cellStyle name="Comma 4 2 2 5 2" xfId="34154" xr:uid="{D95197D8-DA79-4BED-B507-4290F47B3437}"/>
    <cellStyle name="Comma 4 2 2 6" xfId="34155" xr:uid="{1660F5A3-032C-4AB4-84D2-156FA8296FFD}"/>
    <cellStyle name="Comma 4 2 3" xfId="34156" xr:uid="{B093CF04-B7A2-49CB-A228-FB3D6B517E9D}"/>
    <cellStyle name="Comma 4 2 3 2" xfId="34157" xr:uid="{548C40FE-23C7-4658-93E1-F6B32B561085}"/>
    <cellStyle name="Comma 4 2 3 2 2" xfId="34158" xr:uid="{1C71B673-CD6E-4733-BA26-34A2C236A75B}"/>
    <cellStyle name="Comma 4 2 3 2 2 2" xfId="34159" xr:uid="{70F4F42B-9834-43BE-AB4D-805F00681CC9}"/>
    <cellStyle name="Comma 4 2 3 2 2 2 2" xfId="34160" xr:uid="{ED8A789C-C6E3-4C12-B19B-639545B0A5C7}"/>
    <cellStyle name="Comma 4 2 3 2 2 2 3" xfId="34161" xr:uid="{38DAAFDA-9B73-40CB-95A6-046BB631519A}"/>
    <cellStyle name="Comma 4 2 3 2 2 3" xfId="34162" xr:uid="{EE103B9B-1365-4A7A-980C-DAB5FCB59D67}"/>
    <cellStyle name="Comma 4 2 3 2 2 4" xfId="34163" xr:uid="{38F366C5-58E1-468C-B498-9FE4C4E1CC1D}"/>
    <cellStyle name="Comma 4 2 3 2 3" xfId="34164" xr:uid="{7D00453B-1C98-4995-AF2A-2C370592F6CE}"/>
    <cellStyle name="Comma 4 2 3 2 3 2" xfId="34165" xr:uid="{388165F4-38AA-4FFF-A298-99A1DC17E47C}"/>
    <cellStyle name="Comma 4 2 3 2 3 2 2" xfId="34166" xr:uid="{D4DFB763-26ED-47DA-81AE-321ABFEA6811}"/>
    <cellStyle name="Comma 4 2 3 2 3 3" xfId="34167" xr:uid="{C656FCD2-95B4-4CF9-A951-76B73B61E263}"/>
    <cellStyle name="Comma 4 2 3 2 4" xfId="34168" xr:uid="{D751A2C0-27D6-4E09-834D-2037E091E0E9}"/>
    <cellStyle name="Comma 4 2 3 2 4 2" xfId="34169" xr:uid="{B28B4B86-7BD4-4E39-B31D-EED38E4A6101}"/>
    <cellStyle name="Comma 4 2 3 2 5" xfId="34170" xr:uid="{E425DE30-73B7-496D-85C7-153F9629FB3F}"/>
    <cellStyle name="Comma 4 2 3 3" xfId="34171" xr:uid="{FAA40BD1-24AF-4A4C-A71E-63BA249D6B56}"/>
    <cellStyle name="Comma 4 2 3 3 2" xfId="34172" xr:uid="{399AA5D5-EBE6-41F6-AEE8-1F92AEF294B1}"/>
    <cellStyle name="Comma 4 2 3 3 2 2" xfId="34173" xr:uid="{603A0070-C529-454F-A0B0-F67B112273DC}"/>
    <cellStyle name="Comma 4 2 3 3 2 3" xfId="34174" xr:uid="{4DC191A6-DCC6-48DD-BD5E-9515A2A9CD18}"/>
    <cellStyle name="Comma 4 2 3 3 3" xfId="34175" xr:uid="{FFEFCE96-12AA-49E1-9292-DC3139B442D1}"/>
    <cellStyle name="Comma 4 2 3 3 4" xfId="34176" xr:uid="{7504AF6B-F3F6-4C7B-BA0A-5D19B053496A}"/>
    <cellStyle name="Comma 4 2 3 4" xfId="34177" xr:uid="{AA65C3B8-7482-4C20-9B8E-75AC4A36971C}"/>
    <cellStyle name="Comma 4 2 3 4 2" xfId="34178" xr:uid="{CEDF387F-E2C3-461A-BAD4-0630807FA5A4}"/>
    <cellStyle name="Comma 4 2 3 4 2 2" xfId="34179" xr:uid="{F56E0F2D-43B4-447E-9936-381356049D06}"/>
    <cellStyle name="Comma 4 2 3 4 3" xfId="34180" xr:uid="{325537B3-5D5D-4913-9208-956427AD3E04}"/>
    <cellStyle name="Comma 4 2 3 5" xfId="34181" xr:uid="{F3DBE230-2146-4A40-A977-0A0DB8CEDDD7}"/>
    <cellStyle name="Comma 4 2 3 5 2" xfId="34182" xr:uid="{EA3717FD-62F2-487E-A2E6-68E6289825A5}"/>
    <cellStyle name="Comma 4 2 3 6" xfId="34183" xr:uid="{5470B171-81B1-431A-918A-3B074B6B9912}"/>
    <cellStyle name="Comma 4 2 4" xfId="34184" xr:uid="{0025F17E-B6BD-42BD-AC6D-3764C69CC8F0}"/>
    <cellStyle name="Comma 4 2 4 2" xfId="34185" xr:uid="{4CAB5903-2EC2-48B1-B2CA-FE74EB2B5F3F}"/>
    <cellStyle name="Comma 4 2 4 2 2" xfId="34186" xr:uid="{23DC9127-4DE9-4800-9B25-C4F861940C7B}"/>
    <cellStyle name="Comma 4 2 4 2 2 2" xfId="34187" xr:uid="{D3EE527F-F778-4C78-88A4-40AAAFCCC5F1}"/>
    <cellStyle name="Comma 4 2 4 2 2 2 2" xfId="34188" xr:uid="{DFA79AE1-03B4-4799-8947-542C9170813F}"/>
    <cellStyle name="Comma 4 2 4 2 2 2 3" xfId="34189" xr:uid="{EEC52A78-CE4E-4F1D-AE3B-FCF3F45807CB}"/>
    <cellStyle name="Comma 4 2 4 2 2 3" xfId="34190" xr:uid="{D7737D9F-C681-45C5-BE9D-7DF350DD15D0}"/>
    <cellStyle name="Comma 4 2 4 2 2 4" xfId="34191" xr:uid="{69A3ABBE-CC1E-416D-8DCB-50ACC274B8A9}"/>
    <cellStyle name="Comma 4 2 4 2 3" xfId="34192" xr:uid="{6BEC71BC-6F28-43B9-881B-9A0641DB3801}"/>
    <cellStyle name="Comma 4 2 4 2 3 2" xfId="34193" xr:uid="{7E2DEF5A-701B-42F8-BD90-AAEDFF0515F1}"/>
    <cellStyle name="Comma 4 2 4 2 3 2 2" xfId="34194" xr:uid="{4C9C3D0E-5A80-4CEA-BF4C-B53807242726}"/>
    <cellStyle name="Comma 4 2 4 2 3 3" xfId="34195" xr:uid="{CB8D009A-BB4E-4B76-9E3A-54E551896931}"/>
    <cellStyle name="Comma 4 2 4 2 4" xfId="34196" xr:uid="{C58CF42E-1F24-4A5B-934E-08F8781D58CE}"/>
    <cellStyle name="Comma 4 2 4 2 4 2" xfId="34197" xr:uid="{91A9DEB7-DC89-4143-9049-EDCF9E3DA44B}"/>
    <cellStyle name="Comma 4 2 4 2 5" xfId="34198" xr:uid="{2A0E1C24-85EB-4CFB-8330-3C44CC9B7781}"/>
    <cellStyle name="Comma 4 2 4 3" xfId="34199" xr:uid="{DDB431D4-D7C0-40AC-A9A1-9C4F80C73B83}"/>
    <cellStyle name="Comma 4 2 4 3 2" xfId="34200" xr:uid="{29436F6D-0DC5-43D4-AA7F-F081AB0B88D7}"/>
    <cellStyle name="Comma 4 2 4 3 2 2" xfId="34201" xr:uid="{A99C7F50-3125-49E5-8022-AAF6DD77E728}"/>
    <cellStyle name="Comma 4 2 4 3 2 3" xfId="34202" xr:uid="{6D1F641E-8E26-4B12-AD37-129667FDD8A7}"/>
    <cellStyle name="Comma 4 2 4 3 3" xfId="34203" xr:uid="{51BDD1BC-34F0-46D8-AAD8-68D44B8E9BF6}"/>
    <cellStyle name="Comma 4 2 4 3 4" xfId="34204" xr:uid="{E70BF585-328D-4A08-B576-E6260CA2C062}"/>
    <cellStyle name="Comma 4 2 4 4" xfId="34205" xr:uid="{67BC42AE-04DF-4B23-8710-7D2B8708F73A}"/>
    <cellStyle name="Comma 4 2 4 4 2" xfId="34206" xr:uid="{9156DB16-ACA4-459E-A98D-5F96D5E8D461}"/>
    <cellStyle name="Comma 4 2 4 4 2 2" xfId="34207" xr:uid="{F656BACA-E862-4B73-BBC6-F7A056808044}"/>
    <cellStyle name="Comma 4 2 4 4 3" xfId="34208" xr:uid="{560A3B99-E4B1-4F51-9C4B-6A78D1C623A6}"/>
    <cellStyle name="Comma 4 2 4 5" xfId="34209" xr:uid="{7442E4F2-0FD4-4DFC-A861-131529A21DEB}"/>
    <cellStyle name="Comma 4 2 4 5 2" xfId="34210" xr:uid="{5B3B6252-5E3D-4363-A21F-C0DC19A1EF5F}"/>
    <cellStyle name="Comma 4 2 4 6" xfId="34211" xr:uid="{3F3A467E-1BA6-4246-B223-65F65EE02793}"/>
    <cellStyle name="Comma 4 2 5" xfId="34212" xr:uid="{2C31551B-C32A-4E7C-948D-23CFF6F0F4F7}"/>
    <cellStyle name="Comma 4 2 5 2" xfId="34213" xr:uid="{2241CC13-C0DA-4BD7-ABEA-28D41E592E13}"/>
    <cellStyle name="Comma 4 2 5 2 2" xfId="34214" xr:uid="{0458D0BE-E68D-4FE8-BE49-729FBFA1FB60}"/>
    <cellStyle name="Comma 4 2 5 2 2 2" xfId="34215" xr:uid="{6AC7222A-3D9A-4A11-B574-733335E1EDEF}"/>
    <cellStyle name="Comma 4 2 5 2 2 2 2" xfId="34216" xr:uid="{066FA82F-C279-4B96-8BFD-0766CEB8121D}"/>
    <cellStyle name="Comma 4 2 5 2 2 2 3" xfId="34217" xr:uid="{46C83CC0-F803-4BE1-92C3-D4A9E886777F}"/>
    <cellStyle name="Comma 4 2 5 2 2 3" xfId="34218" xr:uid="{89AB49C5-A93A-47A9-8351-1F74D5747D71}"/>
    <cellStyle name="Comma 4 2 5 2 2 4" xfId="34219" xr:uid="{847E912D-D67D-44FE-B904-01742E291E8F}"/>
    <cellStyle name="Comma 4 2 5 2 3" xfId="34220" xr:uid="{DD5D0DB7-0A9B-4F9D-8D8D-679FD16AEF11}"/>
    <cellStyle name="Comma 4 2 5 2 3 2" xfId="34221" xr:uid="{F2CC5335-E275-4E81-A5D6-024E2701B17C}"/>
    <cellStyle name="Comma 4 2 5 2 3 2 2" xfId="34222" xr:uid="{2C906CB5-5B3D-47C6-89AC-7D97DEAADA31}"/>
    <cellStyle name="Comma 4 2 5 2 3 3" xfId="34223" xr:uid="{D54B7CDF-59A2-455E-9123-C17C02AC43AA}"/>
    <cellStyle name="Comma 4 2 5 2 4" xfId="34224" xr:uid="{54BE839F-3658-4023-940D-EA7259E5DCB5}"/>
    <cellStyle name="Comma 4 2 5 2 4 2" xfId="34225" xr:uid="{B605DAFB-8BF9-4A46-A57D-D1128BDE1EB1}"/>
    <cellStyle name="Comma 4 2 5 2 5" xfId="34226" xr:uid="{4C38633B-5FB8-452B-BC5C-ABC784968647}"/>
    <cellStyle name="Comma 4 2 5 3" xfId="34227" xr:uid="{B126C24A-DA61-4CE4-84B9-5FE3E6F55CC4}"/>
    <cellStyle name="Comma 4 2 5 3 2" xfId="34228" xr:uid="{A4F47F16-1A6D-4EC8-89AF-280635486A1A}"/>
    <cellStyle name="Comma 4 2 5 3 2 2" xfId="34229" xr:uid="{88F87233-6EA0-4662-A340-DC133B1ADD2B}"/>
    <cellStyle name="Comma 4 2 5 3 2 3" xfId="34230" xr:uid="{CFA82940-B092-4530-8929-2A202DE67AFF}"/>
    <cellStyle name="Comma 4 2 5 3 3" xfId="34231" xr:uid="{9AA56EC2-4D88-4F0A-8278-3BA25B1FC30E}"/>
    <cellStyle name="Comma 4 2 5 3 4" xfId="34232" xr:uid="{180814B7-8496-48AB-8373-D63C73F6B781}"/>
    <cellStyle name="Comma 4 2 5 4" xfId="34233" xr:uid="{111F20E1-5882-406D-8CC1-5CCF56F73E67}"/>
    <cellStyle name="Comma 4 2 5 4 2" xfId="34234" xr:uid="{03D729C7-29C1-4265-93EB-CE3AC65B504E}"/>
    <cellStyle name="Comma 4 2 5 4 2 2" xfId="34235" xr:uid="{4D9A4FF6-030B-4E1F-8961-C38C27BA9855}"/>
    <cellStyle name="Comma 4 2 5 4 3" xfId="34236" xr:uid="{C75C1EEF-C54B-4CBF-86DF-2804BBC0B519}"/>
    <cellStyle name="Comma 4 2 5 5" xfId="34237" xr:uid="{792FD0D4-8EA4-478F-8B56-270E2948AEFD}"/>
    <cellStyle name="Comma 4 2 5 5 2" xfId="34238" xr:uid="{803DAF21-0A2A-43D3-80DB-64258FD6C33B}"/>
    <cellStyle name="Comma 4 2 5 6" xfId="34239" xr:uid="{1CB7F519-8124-485C-B754-F5B57E06A3E2}"/>
    <cellStyle name="Comma 4 2 6" xfId="34240" xr:uid="{028AF1B8-81AD-4447-8692-64F375F0DDD5}"/>
    <cellStyle name="Comma 4 2 6 2" xfId="34241" xr:uid="{8A4777AD-C93C-41EF-8195-E8D9EB78BFEB}"/>
    <cellStyle name="Comma 4 2 6 2 2" xfId="34242" xr:uid="{CED62661-F92A-4F69-AF76-2226C86A7FEF}"/>
    <cellStyle name="Comma 4 2 6 2 2 2" xfId="34243" xr:uid="{BD8431F4-F000-4DA9-8F3D-03AFF3234F9A}"/>
    <cellStyle name="Comma 4 2 6 2 2 3" xfId="34244" xr:uid="{BA866069-ED43-4396-88EA-8DEE17EA68EB}"/>
    <cellStyle name="Comma 4 2 6 2 3" xfId="34245" xr:uid="{276EB26D-1163-473E-AC3A-09AA0DF36BB8}"/>
    <cellStyle name="Comma 4 2 6 2 4" xfId="34246" xr:uid="{CF58D40A-5218-40A3-865D-9E2C56C3B41E}"/>
    <cellStyle name="Comma 4 2 6 3" xfId="34247" xr:uid="{6952945B-1988-4FF8-8D64-F2DD3D33D3CF}"/>
    <cellStyle name="Comma 4 2 6 3 2" xfId="34248" xr:uid="{C70042D0-DBFB-4D49-A79A-63B2F9FA5A2B}"/>
    <cellStyle name="Comma 4 2 6 3 2 2" xfId="34249" xr:uid="{A2566C2E-903E-4B82-A4C1-A1592DE0CCF2}"/>
    <cellStyle name="Comma 4 2 6 3 3" xfId="34250" xr:uid="{99D2AFBE-5BA0-4211-BAB0-F2DAD6E4E23A}"/>
    <cellStyle name="Comma 4 2 6 4" xfId="34251" xr:uid="{A37D673E-8740-4DD9-A10D-B117562AFB68}"/>
    <cellStyle name="Comma 4 2 6 4 2" xfId="34252" xr:uid="{0B543513-FEAA-487F-8B63-7D10A5B4BAFE}"/>
    <cellStyle name="Comma 4 2 6 5" xfId="34253" xr:uid="{299AFBA6-A05A-4C5C-8461-258FADF6FD29}"/>
    <cellStyle name="Comma 4 2 7" xfId="34254" xr:uid="{D02D84E9-6EE5-4A0D-B1AA-D4B1782FE3F7}"/>
    <cellStyle name="Comma 4 2 7 2" xfId="34255" xr:uid="{F3E1ED82-4FCA-4E3D-A6B6-5489AB289327}"/>
    <cellStyle name="Comma 4 2 7 2 2" xfId="34256" xr:uid="{D21A2824-961D-45D6-B6B3-15C47C9ECBB1}"/>
    <cellStyle name="Comma 4 2 7 2 3" xfId="34257" xr:uid="{AA06D2E1-99EE-4580-A5EA-30B3F2CC05A1}"/>
    <cellStyle name="Comma 4 2 7 3" xfId="34258" xr:uid="{A5C8990C-1E4C-47EC-A58B-E8D5AC2BFF5D}"/>
    <cellStyle name="Comma 4 2 7 4" xfId="34259" xr:uid="{CA00E014-D633-4659-B7DC-9FFD131D6DA4}"/>
    <cellStyle name="Comma 4 2 8" xfId="34260" xr:uid="{A27191B9-D88B-4240-85E5-D4FB0F3EC51A}"/>
    <cellStyle name="Comma 4 2 8 2" xfId="34261" xr:uid="{4D403BBE-AB06-485D-B3AC-B52131253F70}"/>
    <cellStyle name="Comma 4 2 8 2 2" xfId="34262" xr:uid="{1B0A1006-B684-49B5-9B9B-BBF78973484D}"/>
    <cellStyle name="Comma 4 2 8 3" xfId="34263" xr:uid="{09100DB5-949D-4617-B091-BA0355E97430}"/>
    <cellStyle name="Comma 4 2 9" xfId="34264" xr:uid="{AF0EC4E7-D48E-42CD-9F82-7193B7683D85}"/>
    <cellStyle name="Comma 4 2 9 2" xfId="34265" xr:uid="{EA4498A9-5A23-40DF-95DC-A7AC16AA9937}"/>
    <cellStyle name="Comma 4 3" xfId="34266" xr:uid="{5FD10D43-A07E-4944-9C72-EA7CE3FB3D76}"/>
    <cellStyle name="Comma 4 3 10" xfId="34267" xr:uid="{E518AA65-ED08-4AC3-B52F-D372A914ED40}"/>
    <cellStyle name="Comma 4 3 2" xfId="34268" xr:uid="{01A30452-FE1E-46EF-92C7-CDB1B8389378}"/>
    <cellStyle name="Comma 4 3 2 2" xfId="34269" xr:uid="{C061B2C8-30F7-4659-ABE2-7923483115F0}"/>
    <cellStyle name="Comma 4 3 2 2 2" xfId="34270" xr:uid="{87DAE0DC-8EB9-4129-BA2D-B07D07D37A9B}"/>
    <cellStyle name="Comma 4 3 2 2 2 2" xfId="34271" xr:uid="{F33E854D-ACB2-457D-A3D5-E7F9BEC650A1}"/>
    <cellStyle name="Comma 4 3 2 2 2 2 2" xfId="34272" xr:uid="{4A170F77-583F-4256-9959-6F1EE3E16CE4}"/>
    <cellStyle name="Comma 4 3 2 2 2 3" xfId="34273" xr:uid="{A0DC3486-5E6F-462B-A4D4-C64CBA31E3E6}"/>
    <cellStyle name="Comma 4 3 2 2 2 4" xfId="34274" xr:uid="{DED2FCC2-0957-4CA0-A561-749227302B17}"/>
    <cellStyle name="Comma 4 3 2 2 3" xfId="34275" xr:uid="{B4EB0BF5-983C-47D2-BE68-546BEEC6C4F0}"/>
    <cellStyle name="Comma 4 3 2 2 3 2" xfId="34276" xr:uid="{4769DCCB-5361-43A2-9F2A-F899098F1BED}"/>
    <cellStyle name="Comma 4 3 2 2 4" xfId="34277" xr:uid="{DE81D621-66D0-4B6D-BDBD-C471C6930532}"/>
    <cellStyle name="Comma 4 3 2 2 5" xfId="34278" xr:uid="{462F0ECD-F927-4236-A9CB-320C13126CB9}"/>
    <cellStyle name="Comma 4 3 2 3" xfId="34279" xr:uid="{76B5E3FC-DFF8-460E-B15A-FD69EB018209}"/>
    <cellStyle name="Comma 4 3 2 3 2" xfId="34280" xr:uid="{514B91E9-C281-40C5-90B6-A2D41CFACEA8}"/>
    <cellStyle name="Comma 4 3 2 3 2 2" xfId="34281" xr:uid="{42AF460D-0CD0-49FF-86D7-28872DC6C0C2}"/>
    <cellStyle name="Comma 4 3 2 3 2 3" xfId="34282" xr:uid="{3D725CC5-3BF0-4BDA-B6A5-23A1A2125700}"/>
    <cellStyle name="Comma 4 3 2 3 3" xfId="34283" xr:uid="{23BD0000-CF91-46A8-80C9-EECC8686E11B}"/>
    <cellStyle name="Comma 4 3 2 3 4" xfId="34284" xr:uid="{FDA76791-6EE8-46DC-A284-D1D97BAD3C2A}"/>
    <cellStyle name="Comma 4 3 2 4" xfId="34285" xr:uid="{5F94F739-9C68-4930-BD4F-573D74D82B27}"/>
    <cellStyle name="Comma 4 3 2 4 2" xfId="34286" xr:uid="{0C210DF0-4BD7-45F9-AEA3-3659B6F221AC}"/>
    <cellStyle name="Comma 4 3 2 4 3" xfId="34287" xr:uid="{9D534367-6381-4005-994F-2858C77FFD11}"/>
    <cellStyle name="Comma 4 3 2 5" xfId="34288" xr:uid="{9B522CCC-F7E2-4AE9-9F9E-5E609D0C2ED8}"/>
    <cellStyle name="Comma 4 3 2 6" xfId="34289" xr:uid="{F27D2CA3-CE4E-49EE-BBC4-462C9FDF646A}"/>
    <cellStyle name="Comma 4 3 3" xfId="34290" xr:uid="{9975F246-DD14-4483-A959-105BAF7A3DD9}"/>
    <cellStyle name="Comma 4 3 3 2" xfId="34291" xr:uid="{6A1DF67A-B6E3-40CD-B244-38133F28C37E}"/>
    <cellStyle name="Comma 4 3 3 2 2" xfId="34292" xr:uid="{846EDD62-69A3-4824-9F89-E452B7542EAE}"/>
    <cellStyle name="Comma 4 3 3 2 2 2" xfId="34293" xr:uid="{3B54B59B-CC1C-4A43-AB2E-E7FB09A73321}"/>
    <cellStyle name="Comma 4 3 3 2 2 2 2" xfId="34294" xr:uid="{2E8790E9-BF4E-43F2-959E-9AEC1DE8F7AE}"/>
    <cellStyle name="Comma 4 3 3 2 2 3" xfId="34295" xr:uid="{41A7281D-08F0-49DC-A5DC-EE01AACE232E}"/>
    <cellStyle name="Comma 4 3 3 2 3" xfId="34296" xr:uid="{DC6EC01A-9160-40B2-B9B2-9F83D3ADF921}"/>
    <cellStyle name="Comma 4 3 3 2 3 2" xfId="34297" xr:uid="{F3343C8E-054A-4E23-80F2-7DD11CF4245F}"/>
    <cellStyle name="Comma 4 3 3 2 4" xfId="34298" xr:uid="{0EBD5472-2CB6-4643-A1C2-1A5B27904B97}"/>
    <cellStyle name="Comma 4 3 3 2 5" xfId="34299" xr:uid="{C1653EA1-8E8C-4989-B04D-0FC23B79446A}"/>
    <cellStyle name="Comma 4 3 3 3" xfId="34300" xr:uid="{E792C8B7-1D22-4C02-89AC-1E74A0EE87EC}"/>
    <cellStyle name="Comma 4 3 3 3 2" xfId="34301" xr:uid="{D9A22A3D-BAA0-4ABC-9782-6A43F6B9C45B}"/>
    <cellStyle name="Comma 4 3 3 3 2 2" xfId="34302" xr:uid="{EE14271C-87C3-4146-97DE-E3F0DAF35869}"/>
    <cellStyle name="Comma 4 3 3 3 3" xfId="34303" xr:uid="{89D2935B-5416-4E62-B545-1FB6B3B6BA25}"/>
    <cellStyle name="Comma 4 3 3 4" xfId="34304" xr:uid="{67430D8F-DEB3-49BC-ACDE-F4808ADCE921}"/>
    <cellStyle name="Comma 4 3 3 4 2" xfId="34305" xr:uid="{1E7FABA2-9DEE-4389-8D23-F83E898E3A2D}"/>
    <cellStyle name="Comma 4 3 3 5" xfId="34306" xr:uid="{D5BC0FF7-3FE4-4A47-AEA5-D3FC96124A0B}"/>
    <cellStyle name="Comma 4 3 3 6" xfId="34307" xr:uid="{F48B5D17-F1F4-4E85-A958-F4FBEC4260E2}"/>
    <cellStyle name="Comma 4 3 4" xfId="34308" xr:uid="{0D20E503-5D6F-4B91-8626-4DF8F661E614}"/>
    <cellStyle name="Comma 4 3 4 2" xfId="34309" xr:uid="{9B5A2B3B-5DEC-4DC1-9EE8-B458ED476A01}"/>
    <cellStyle name="Comma 4 3 4 2 2" xfId="34310" xr:uid="{38A9A746-953A-450C-99C8-783AAAD94AEE}"/>
    <cellStyle name="Comma 4 3 4 2 2 2" xfId="34311" xr:uid="{0B3A891E-7CCE-472A-9F88-C905FF15061B}"/>
    <cellStyle name="Comma 4 3 4 2 2 2 2" xfId="34312" xr:uid="{4D0D43A3-7DF5-407F-8CD1-7755E6480EC4}"/>
    <cellStyle name="Comma 4 3 4 2 2 3" xfId="34313" xr:uid="{98F3F8C9-7136-4FDA-8776-567E6321D9DC}"/>
    <cellStyle name="Comma 4 3 4 2 3" xfId="34314" xr:uid="{74690EEE-E913-4E60-9A50-8AF865793E15}"/>
    <cellStyle name="Comma 4 3 4 2 3 2" xfId="34315" xr:uid="{56E69F2B-DAD3-4833-B9F7-EE501BB1C154}"/>
    <cellStyle name="Comma 4 3 4 2 4" xfId="34316" xr:uid="{09EEA0E1-E7AC-4738-95F2-64EC0F272C34}"/>
    <cellStyle name="Comma 4 3 4 2 5" xfId="34317" xr:uid="{5007730B-6D21-49E4-80F8-EBAC92F52F99}"/>
    <cellStyle name="Comma 4 3 4 3" xfId="34318" xr:uid="{ACC35121-6723-4905-A7F2-60468C55228C}"/>
    <cellStyle name="Comma 4 3 4 3 2" xfId="34319" xr:uid="{3D36E070-D756-4460-8C5B-8A41A148E425}"/>
    <cellStyle name="Comma 4 3 4 3 2 2" xfId="34320" xr:uid="{6E153BB0-2C25-4C4E-A647-904A5B635A22}"/>
    <cellStyle name="Comma 4 3 4 3 3" xfId="34321" xr:uid="{A9493FF1-45F9-4A0E-B685-5A3894A06718}"/>
    <cellStyle name="Comma 4 3 4 4" xfId="34322" xr:uid="{3CB85A90-6D75-4BDE-B314-0395A5D85747}"/>
    <cellStyle name="Comma 4 3 4 4 2" xfId="34323" xr:uid="{981850CF-F112-4F10-9AC9-1E4FC10BE5EE}"/>
    <cellStyle name="Comma 4 3 4 5" xfId="34324" xr:uid="{F3D6ECFB-5962-42A6-B3EF-109CD4ACAF48}"/>
    <cellStyle name="Comma 4 3 4 6" xfId="34325" xr:uid="{626FBF72-E3F4-4B28-8717-0064F66E5C6F}"/>
    <cellStyle name="Comma 4 3 5" xfId="34326" xr:uid="{0EA7B3F1-1E4A-481F-B446-3491BF9502DE}"/>
    <cellStyle name="Comma 4 3 5 2" xfId="34327" xr:uid="{E1F34F70-0916-4449-A254-2B0BECECDFF0}"/>
    <cellStyle name="Comma 4 3 5 2 2" xfId="34328" xr:uid="{4728BC9E-4B87-4AAD-8374-5CEF66C97015}"/>
    <cellStyle name="Comma 4 3 5 2 2 2" xfId="34329" xr:uid="{D17D7E48-5896-4B36-93BF-5388D5A5B7DD}"/>
    <cellStyle name="Comma 4 3 5 2 2 2 2" xfId="34330" xr:uid="{D1B09FEB-71A6-4529-B645-0D1504BEE7FD}"/>
    <cellStyle name="Comma 4 3 5 2 2 3" xfId="34331" xr:uid="{2568E2AD-4E38-4857-9222-13D82A4A81AC}"/>
    <cellStyle name="Comma 4 3 5 2 3" xfId="34332" xr:uid="{44F25D90-1409-464D-8EC3-3FC59C3C52E4}"/>
    <cellStyle name="Comma 4 3 5 2 3 2" xfId="34333" xr:uid="{CBD63049-DE08-4C92-8272-909FD6B68032}"/>
    <cellStyle name="Comma 4 3 5 2 4" xfId="34334" xr:uid="{C79D3F7A-A299-4275-9AB0-A946759DE1DE}"/>
    <cellStyle name="Comma 4 3 5 3" xfId="34335" xr:uid="{5C2D8179-5D34-49D7-8181-F501E1F71C02}"/>
    <cellStyle name="Comma 4 3 5 3 2" xfId="34336" xr:uid="{6998DA4F-DC53-4A78-9F05-B7D023FB8E17}"/>
    <cellStyle name="Comma 4 3 5 3 2 2" xfId="34337" xr:uid="{70BBA5C6-6287-4F4E-B4BA-737716779ABB}"/>
    <cellStyle name="Comma 4 3 5 3 3" xfId="34338" xr:uid="{4ED7FE11-7789-4C03-988B-3E438EE8B661}"/>
    <cellStyle name="Comma 4 3 5 4" xfId="34339" xr:uid="{7D68DE4C-1509-4468-B01A-CAE100B0A2C5}"/>
    <cellStyle name="Comma 4 3 5 4 2" xfId="34340" xr:uid="{FB6D354E-2E0E-44FF-9460-E15B5B3357F3}"/>
    <cellStyle name="Comma 4 3 5 5" xfId="34341" xr:uid="{FEB65B8D-17CE-4BF6-BB7C-9FF3F38B5184}"/>
    <cellStyle name="Comma 4 3 5 6" xfId="34342" xr:uid="{155D0D55-7E70-44B8-9F85-A46162790D1C}"/>
    <cellStyle name="Comma 4 3 6" xfId="34343" xr:uid="{182CDE28-14A2-407C-B5B0-F948CDDC397F}"/>
    <cellStyle name="Comma 4 3 6 2" xfId="34344" xr:uid="{C851933E-019D-416D-AF91-9BE9E5E2F967}"/>
    <cellStyle name="Comma 4 3 6 2 2" xfId="34345" xr:uid="{BAE7912D-A122-483D-AFD3-FBB1331A561F}"/>
    <cellStyle name="Comma 4 3 6 2 2 2" xfId="34346" xr:uid="{5E190E04-EF1D-48F8-8C08-5777AB521D8D}"/>
    <cellStyle name="Comma 4 3 6 2 3" xfId="34347" xr:uid="{8D7BD77F-35CD-4BEB-AB64-1971EA0C518E}"/>
    <cellStyle name="Comma 4 3 6 3" xfId="34348" xr:uid="{A54F009C-B4FE-4FF3-AC91-AE9B3B4EEB3C}"/>
    <cellStyle name="Comma 4 3 6 3 2" xfId="34349" xr:uid="{E694DF1B-5DB7-49A0-A200-5D21C9A282ED}"/>
    <cellStyle name="Comma 4 3 6 4" xfId="34350" xr:uid="{3C05C0B4-06A0-415D-99E6-0452A8546975}"/>
    <cellStyle name="Comma 4 3 7" xfId="34351" xr:uid="{47EB8491-B425-43BD-A2D6-626FDCCF98BF}"/>
    <cellStyle name="Comma 4 3 7 2" xfId="34352" xr:uid="{C142D2A6-20EC-4BFA-88B1-927F9F4083A9}"/>
    <cellStyle name="Comma 4 3 7 2 2" xfId="34353" xr:uid="{053021FE-6E9F-40DA-8408-E7A102E6CC62}"/>
    <cellStyle name="Comma 4 3 7 3" xfId="34354" xr:uid="{8BBF7527-1AFB-4A70-A54D-4B79F57294C3}"/>
    <cellStyle name="Comma 4 3 8" xfId="34355" xr:uid="{72C640A1-8909-44A4-BADE-1DA487BE8EC4}"/>
    <cellStyle name="Comma 4 3 8 2" xfId="34356" xr:uid="{D5C179E4-1411-4C70-9582-B360A84054E1}"/>
    <cellStyle name="Comma 4 3 9" xfId="34357" xr:uid="{4CE325D8-F717-433B-8313-70435367E8A1}"/>
    <cellStyle name="Comma 4 4" xfId="34358" xr:uid="{BD06A6F0-3774-4CF3-A9F2-A67472C276BB}"/>
    <cellStyle name="Comma 4 4 2" xfId="34359" xr:uid="{5791037A-D1E8-4E04-AC49-CF6218F327BA}"/>
    <cellStyle name="Comma 4 4 2 2" xfId="34360" xr:uid="{62140979-24EB-474F-9E7F-F07232300C16}"/>
    <cellStyle name="Comma 4 4 2 2 2" xfId="34361" xr:uid="{43ED7F02-DB45-4BAB-9B51-467E195ED93C}"/>
    <cellStyle name="Comma 4 4 2 3" xfId="34362" xr:uid="{1EB9D148-F797-4C18-A37D-3A71B516569D}"/>
    <cellStyle name="Comma 4 4 2 3 2" xfId="34363" xr:uid="{31B347B7-5E75-47A3-863B-880AD4A786DA}"/>
    <cellStyle name="Comma 4 4 2 4" xfId="34364" xr:uid="{8A59D719-72C7-4C59-9C40-13EBDC69335F}"/>
    <cellStyle name="Comma 4 4 3" xfId="34365" xr:uid="{A6D03104-6A79-4AAA-89FC-5B1918C1F92A}"/>
    <cellStyle name="Comma 4 4 3 2" xfId="34366" xr:uid="{0DB5848C-9B55-420E-8B2A-ABCE31E66E8B}"/>
    <cellStyle name="Comma 4 4 4" xfId="34367" xr:uid="{DB4C85FD-7AFC-4EC4-9622-ED6B3006E565}"/>
    <cellStyle name="Comma 4 4 4 2" xfId="34368" xr:uid="{9961CDE6-DE35-4523-944C-0EB4FDB28731}"/>
    <cellStyle name="Comma 4 4 5" xfId="34369" xr:uid="{F3232AC2-668A-4593-8860-5A9B0817AFD6}"/>
    <cellStyle name="Comma 4 4 6" xfId="34370" xr:uid="{29EC2294-B203-49F8-A778-E0676BE29C89}"/>
    <cellStyle name="Comma 4 5" xfId="34371" xr:uid="{FD4EB66A-9DF0-447D-913D-C53E178237AE}"/>
    <cellStyle name="Comma 4 5 2" xfId="34372" xr:uid="{CB3BC78A-3DA4-4B1D-9E6B-9149E5E6CF62}"/>
    <cellStyle name="Comma 4 5 2 2" xfId="34373" xr:uid="{28F5F36D-21C0-45DE-B340-4D87DFC84380}"/>
    <cellStyle name="Comma 4 5 2 2 2" xfId="34374" xr:uid="{9FAB73AB-5E37-4745-BBA9-46B29981839D}"/>
    <cellStyle name="Comma 4 5 2 3" xfId="34375" xr:uid="{D8E27FB4-2CB8-4E2A-B55B-EEB3E9254BD2}"/>
    <cellStyle name="Comma 4 5 2 3 2" xfId="34376" xr:uid="{AC3D84C5-82EE-477D-B1B0-9B18FAFAFDC0}"/>
    <cellStyle name="Comma 4 5 2 4" xfId="34377" xr:uid="{F8AEC67D-F065-4D2F-8CE3-CF6C965228AA}"/>
    <cellStyle name="Comma 4 5 3" xfId="34378" xr:uid="{F1FFFFB4-8C85-435C-AFF2-D7FB4D245BAA}"/>
    <cellStyle name="Comma 4 5 3 2" xfId="34379" xr:uid="{4E12FD64-BD85-44CD-8FE4-C566A4AE71D4}"/>
    <cellStyle name="Comma 4 5 4" xfId="34380" xr:uid="{401D9FA4-50C3-4EDA-88F0-48C5CA7AF453}"/>
    <cellStyle name="Comma 4 5 4 2" xfId="34381" xr:uid="{01A9DB69-F344-4909-8625-F408B0658E0A}"/>
    <cellStyle name="Comma 4 5 5" xfId="34382" xr:uid="{32C6BF5B-CCE0-41D3-BEE8-6346430C31FC}"/>
    <cellStyle name="Comma 4 5 6" xfId="34383" xr:uid="{EF4B5A8A-9725-4FDC-8442-212A5EE417AF}"/>
    <cellStyle name="Comma 4 6" xfId="34384" xr:uid="{05F9C5F9-1714-4B75-8940-388A27CA7213}"/>
    <cellStyle name="Comma 4 6 2" xfId="34385" xr:uid="{3BD38164-B864-4E43-9208-8BF6918E22D7}"/>
    <cellStyle name="Comma 4 6 2 2" xfId="34386" xr:uid="{3AE12400-2C22-4FCB-969A-85D5E6B91A08}"/>
    <cellStyle name="Comma 4 6 2 2 2" xfId="34387" xr:uid="{83908DC1-38CD-46AE-B0B8-045181276EA3}"/>
    <cellStyle name="Comma 4 6 2 3" xfId="34388" xr:uid="{7B2AAEA7-9424-47C1-B211-8924F1D2D9BA}"/>
    <cellStyle name="Comma 4 6 2 3 2" xfId="34389" xr:uid="{7FC70932-EA4C-4AF3-9513-ED186654064B}"/>
    <cellStyle name="Comma 4 6 2 4" xfId="34390" xr:uid="{42E7FCB3-5ADE-4F29-BCA9-A6F49DC48BD2}"/>
    <cellStyle name="Comma 4 6 3" xfId="34391" xr:uid="{A434AF31-2CB8-4012-A66E-AFC3A9252800}"/>
    <cellStyle name="Comma 4 6 3 2" xfId="34392" xr:uid="{959271B6-D605-4925-937D-CC1825E0DDFB}"/>
    <cellStyle name="Comma 4 6 4" xfId="34393" xr:uid="{DE047926-B7F7-4610-A849-181DC1E09299}"/>
    <cellStyle name="Comma 4 6 4 2" xfId="34394" xr:uid="{8EC2A5C8-9747-4752-A8B3-A1D1F4B562E5}"/>
    <cellStyle name="Comma 4 6 5" xfId="34395" xr:uid="{7106368B-AF8F-4CEE-9163-43FEF99F4F2D}"/>
    <cellStyle name="Comma 4 6 6" xfId="34396" xr:uid="{A5E7F807-74E7-4C7D-BECD-CD3D05339FCB}"/>
    <cellStyle name="Comma 4 7" xfId="34397" xr:uid="{79EB454C-556A-4E0D-983B-FE4558A8DC44}"/>
    <cellStyle name="Comma 4 7 2" xfId="34398" xr:uid="{8D5C2B13-E94D-40E2-B818-57145A26FAD4}"/>
    <cellStyle name="Comma 4 7 2 2" xfId="34399" xr:uid="{5FB68F2E-1857-4469-9F17-0E1A1A1E3B69}"/>
    <cellStyle name="Comma 4 7 3" xfId="34400" xr:uid="{4AF4F77D-D0AD-4DF4-829C-8C237E04B988}"/>
    <cellStyle name="Comma 4 7 3 2" xfId="34401" xr:uid="{7B0A7EE5-B55E-4066-9C81-AF3BACF6CBAF}"/>
    <cellStyle name="Comma 4 7 4" xfId="34402" xr:uid="{810BBD9D-A4B1-4031-957E-0A1994CC66E7}"/>
    <cellStyle name="Comma 4 7 5" xfId="34403" xr:uid="{FA3204D2-9F8B-473F-838C-558475C16B78}"/>
    <cellStyle name="Comma 4 8" xfId="34404" xr:uid="{E9A6AAF5-A2C5-4F97-AA1A-A3859B7E219D}"/>
    <cellStyle name="Comma 4 8 2" xfId="34405" xr:uid="{751B3945-3271-46D3-9086-58753EEE339A}"/>
    <cellStyle name="Comma 4 8 3" xfId="34406" xr:uid="{CAB509CC-9917-4E20-A510-CDBCB7174DA7}"/>
    <cellStyle name="Comma 4 9" xfId="34407" xr:uid="{330B9D68-1749-4A1C-B304-05133A9BFA16}"/>
    <cellStyle name="Comma 4 9 2" xfId="34408" xr:uid="{AB272D7D-5419-4F5A-88F3-89A72FBEE48B}"/>
    <cellStyle name="Comma 4 9 2 2" xfId="34409" xr:uid="{CC324B9C-5FB6-4A17-A4D8-7DC3F5DF5120}"/>
    <cellStyle name="Comma 4 9 2 2 2" xfId="34410" xr:uid="{F5A4625D-6F21-454A-9609-E7487C733D33}"/>
    <cellStyle name="Comma 4 9 2 2 2 2" xfId="34411" xr:uid="{ECA659D9-6DD0-4074-8A15-D20C06F77C2E}"/>
    <cellStyle name="Comma 4 9 2 2 2 2 2" xfId="34412" xr:uid="{6A2A4AEE-D843-444B-8708-1D7A371A0980}"/>
    <cellStyle name="Comma 4 9 2 2 2 3" xfId="34413" xr:uid="{1A4BD609-7001-48ED-8DCD-2F20DC590D06}"/>
    <cellStyle name="Comma 4 9 2 2 3" xfId="34414" xr:uid="{DA7955AF-FD6F-4854-95C8-373C13C8946C}"/>
    <cellStyle name="Comma 4 9 2 2 3 2" xfId="34415" xr:uid="{84D2CB95-63BE-4D7E-8A6E-136744CB5C6D}"/>
    <cellStyle name="Comma 4 9 2 2 4" xfId="34416" xr:uid="{031F3325-4DBE-4A20-87B2-9FC9840D6191}"/>
    <cellStyle name="Comma 4 9 2 3" xfId="34417" xr:uid="{7B84FE6B-AAED-41AA-B05B-963E8356E374}"/>
    <cellStyle name="Comma 4 9 2 3 2" xfId="34418" xr:uid="{C8EFCCBD-9164-4126-AEB1-E3806E6610F2}"/>
    <cellStyle name="Comma 4 9 2 3 2 2" xfId="34419" xr:uid="{4ED7D546-F5D2-4EFA-AC31-70E0350CABDF}"/>
    <cellStyle name="Comma 4 9 2 3 3" xfId="34420" xr:uid="{50A1442A-2CFF-4668-B225-14F7A5CFC100}"/>
    <cellStyle name="Comma 4 9 2 4" xfId="34421" xr:uid="{5AE4EA0B-E402-4376-AD4B-0202B2E29EA6}"/>
    <cellStyle name="Comma 4 9 2 4 2" xfId="34422" xr:uid="{FCB32BD6-14AE-46AE-A3E8-F16C76B87D12}"/>
    <cellStyle name="Comma 4 9 2 5" xfId="34423" xr:uid="{547B3294-FF07-4E9E-8640-550A86D99121}"/>
    <cellStyle name="Comma 4 9 2 6" xfId="34424" xr:uid="{083271D3-C6B3-4727-90C7-94DD6DA1DFC2}"/>
    <cellStyle name="Comma 4 9 3" xfId="34425" xr:uid="{ECB22E48-1D88-44EC-ABF3-85D445650272}"/>
    <cellStyle name="Comma 4 9 3 2" xfId="34426" xr:uid="{0C869F98-8A06-4DE9-AF3A-C5056BEBA4D3}"/>
    <cellStyle name="Comma 4 9 3 2 2" xfId="34427" xr:uid="{B5B66E71-8F6E-432F-B909-513B59DF9D57}"/>
    <cellStyle name="Comma 4 9 3 2 2 2" xfId="34428" xr:uid="{5F14337F-33A2-40EC-82FA-7817B0883FBC}"/>
    <cellStyle name="Comma 4 9 3 2 2 2 2" xfId="34429" xr:uid="{10125C29-E5C2-4A8F-B2B2-3012BF40A459}"/>
    <cellStyle name="Comma 4 9 3 2 2 3" xfId="34430" xr:uid="{F1634ADA-336A-4B7B-912B-52C2E3BECD13}"/>
    <cellStyle name="Comma 4 9 3 2 3" xfId="34431" xr:uid="{0A873A32-B309-4C23-A905-4EE857E85608}"/>
    <cellStyle name="Comma 4 9 3 2 3 2" xfId="34432" xr:uid="{24E6BB60-6135-4183-A22A-717AF9BE4C2E}"/>
    <cellStyle name="Comma 4 9 3 2 4" xfId="34433" xr:uid="{F932CB84-4AFD-4649-B455-EBF0030E213F}"/>
    <cellStyle name="Comma 4 9 3 3" xfId="34434" xr:uid="{DF495C34-D937-4F56-A0DD-B1E499981BAC}"/>
    <cellStyle name="Comma 4 9 3 3 2" xfId="34435" xr:uid="{776A03FB-C5AD-4367-A674-7D8977EE8561}"/>
    <cellStyle name="Comma 4 9 3 3 2 2" xfId="34436" xr:uid="{F56583AA-4B50-4135-98F0-397918880A7C}"/>
    <cellStyle name="Comma 4 9 3 3 3" xfId="34437" xr:uid="{A009F308-DDFC-414E-A72D-C5504DC77A6F}"/>
    <cellStyle name="Comma 4 9 3 4" xfId="34438" xr:uid="{DC5AEBD0-B71E-4054-B56A-EDEACBAF131A}"/>
    <cellStyle name="Comma 4 9 3 4 2" xfId="34439" xr:uid="{7F566441-3213-4F91-AB6D-4B7A5C7EE629}"/>
    <cellStyle name="Comma 4 9 3 5" xfId="34440" xr:uid="{39922A81-121D-4418-A896-8367F0E4A44B}"/>
    <cellStyle name="Comma 4 9 4" xfId="34441" xr:uid="{526CCE8B-B59F-4C90-84EB-71AF775C9366}"/>
    <cellStyle name="Comma 4 9 4 2" xfId="34442" xr:uid="{231824F7-0F60-44E9-B0EC-108F395B0BD8}"/>
    <cellStyle name="Comma 4 9 4 2 2" xfId="34443" xr:uid="{874C5669-A50C-433B-A01E-BAFE88C1A7B9}"/>
    <cellStyle name="Comma 4 9 4 2 2 2" xfId="34444" xr:uid="{1967FBEB-FBBB-4ECF-B160-2483390FDFAB}"/>
    <cellStyle name="Comma 4 9 4 2 3" xfId="34445" xr:uid="{5D10F300-BAD2-490D-8D19-1B4C9687775D}"/>
    <cellStyle name="Comma 4 9 4 3" xfId="34446" xr:uid="{C110ED2E-6C77-4DA9-9FA9-E0FC8D15C398}"/>
    <cellStyle name="Comma 4 9 4 3 2" xfId="34447" xr:uid="{38F23FA5-8282-4E01-B159-D125FF35C2A2}"/>
    <cellStyle name="Comma 4 9 4 4" xfId="34448" xr:uid="{20BEDC4D-3755-4C0E-8E86-E056EF105264}"/>
    <cellStyle name="Comma 4 9 5" xfId="34449" xr:uid="{EB4F363D-2649-434D-BB31-F0D1F9B56CE3}"/>
    <cellStyle name="Comma 4 9 5 2" xfId="34450" xr:uid="{BE423AA2-EC5E-4E01-9C0B-F8132DA02243}"/>
    <cellStyle name="Comma 4 9 5 2 2" xfId="34451" xr:uid="{F9E3C20D-B77B-4DF7-BA6B-B347237ABF08}"/>
    <cellStyle name="Comma 4 9 5 3" xfId="34452" xr:uid="{C42FADE7-5A49-4998-A228-9F6AE2AED640}"/>
    <cellStyle name="Comma 4 9 6" xfId="34453" xr:uid="{7802F528-9CC4-4208-972F-DDD3DEEFB77F}"/>
    <cellStyle name="Comma 4 9 6 2" xfId="34454" xr:uid="{41E8A642-C0A2-4355-98E1-B01091F6D8D4}"/>
    <cellStyle name="Comma 4 9 7" xfId="34455" xr:uid="{A105F68D-1CFD-4EA1-B54A-71B65F84E108}"/>
    <cellStyle name="Comma 4 9 8" xfId="34456" xr:uid="{FFC223D3-C4D7-4E6A-82C6-CA27BE94BFCA}"/>
    <cellStyle name="Comma 5" xfId="34457" xr:uid="{AF34D2AE-3CB1-4247-B652-69297338EE4E}"/>
    <cellStyle name="Comma 5 10" xfId="34458" xr:uid="{16943EBD-96F9-4237-990A-6DD4A714E8B3}"/>
    <cellStyle name="Comma 5 10 2" xfId="34459" xr:uid="{01129352-C82A-4D4E-BECE-0956E2F57218}"/>
    <cellStyle name="Comma 5 10 2 2" xfId="34460" xr:uid="{4F13DA8A-937E-4298-A7A0-460500412AEC}"/>
    <cellStyle name="Comma 5 10 2 2 2" xfId="34461" xr:uid="{AB5B4968-078E-457D-B32F-A2B26C1E5B1B}"/>
    <cellStyle name="Comma 5 10 2 2 2 2" xfId="34462" xr:uid="{1F7E9920-9AD2-487C-921A-3F3D47B0732D}"/>
    <cellStyle name="Comma 5 10 2 2 3" xfId="34463" xr:uid="{3A773A34-B856-4C88-A2F0-0FD6D3D8C0F3}"/>
    <cellStyle name="Comma 5 10 2 3" xfId="34464" xr:uid="{5CD3D8B2-15D4-4C55-B354-A6DF843C1EE1}"/>
    <cellStyle name="Comma 5 10 2 3 2" xfId="34465" xr:uid="{E38FC77A-E22D-467C-9D68-759520D7FF8A}"/>
    <cellStyle name="Comma 5 10 2 4" xfId="34466" xr:uid="{2C6FEB2B-0482-4EB3-9BAD-E0D234729468}"/>
    <cellStyle name="Comma 5 10 3" xfId="34467" xr:uid="{F63DA811-67F5-4D57-A0C0-FA1CFC5435A8}"/>
    <cellStyle name="Comma 5 10 3 2" xfId="34468" xr:uid="{EA5BFF15-5467-43C7-9450-A6FB7FD43AD5}"/>
    <cellStyle name="Comma 5 10 3 2 2" xfId="34469" xr:uid="{268CAF4D-1A14-4124-85E9-6DD296A86988}"/>
    <cellStyle name="Comma 5 10 3 3" xfId="34470" xr:uid="{81D2495F-F184-4E48-B23A-D19C610090DD}"/>
    <cellStyle name="Comma 5 10 4" xfId="34471" xr:uid="{4D9AC690-0D5A-4492-B1F6-11466E8B4521}"/>
    <cellStyle name="Comma 5 10 4 2" xfId="34472" xr:uid="{1B5429E8-1850-46E6-9617-2B4C09B75FBA}"/>
    <cellStyle name="Comma 5 10 5" xfId="34473" xr:uid="{E3833155-4AA2-4BCA-AAC7-3FD3F8724C2A}"/>
    <cellStyle name="Comma 5 11" xfId="34474" xr:uid="{D4EC17EB-049B-47EC-9337-99D2769A9339}"/>
    <cellStyle name="Comma 5 11 2" xfId="34475" xr:uid="{DFD2F16F-60A6-473B-9D96-65711A8024AF}"/>
    <cellStyle name="Comma 5 11 2 2" xfId="34476" xr:uid="{C7EA3997-F33C-457E-983E-57BE391D9DC2}"/>
    <cellStyle name="Comma 5 11 2 2 2" xfId="34477" xr:uid="{FF64110E-63D8-4B82-BDDD-561C5E8BAECC}"/>
    <cellStyle name="Comma 5 11 2 3" xfId="34478" xr:uid="{97B9EEEA-6FF4-4AC6-88AF-D263F707FD23}"/>
    <cellStyle name="Comma 5 11 3" xfId="34479" xr:uid="{B0971D8F-04A5-4DD2-92A3-67DE78D1DE64}"/>
    <cellStyle name="Comma 5 11 3 2" xfId="34480" xr:uid="{7A40A32D-DF69-4ED1-A972-5DB0F8AE89C8}"/>
    <cellStyle name="Comma 5 11 4" xfId="34481" xr:uid="{31A0AC4A-6EAE-4EA8-8DEF-BB27DD6B4575}"/>
    <cellStyle name="Comma 5 12" xfId="34482" xr:uid="{0DE6BD5A-6B8A-465B-8351-6BA5CD39A85B}"/>
    <cellStyle name="Comma 5 12 2" xfId="34483" xr:uid="{81A139DA-B6F7-485A-85DA-AC0B9607B9AE}"/>
    <cellStyle name="Comma 5 12 2 2" xfId="34484" xr:uid="{AEC2A6CD-D218-4BA7-8B4C-0CF9E1DF703C}"/>
    <cellStyle name="Comma 5 12 3" xfId="34485" xr:uid="{889363F8-4637-4D1E-B145-1A287D50E519}"/>
    <cellStyle name="Comma 5 13" xfId="34486" xr:uid="{3068616C-B1BF-4568-AA7A-CCA68DFCC459}"/>
    <cellStyle name="Comma 5 13 2" xfId="34487" xr:uid="{204013B4-5353-4F1D-A357-508335CAA303}"/>
    <cellStyle name="Comma 5 14" xfId="34488" xr:uid="{C7607188-99B8-4481-BF2D-22056730367B}"/>
    <cellStyle name="Comma 5 14 2" xfId="34489" xr:uid="{98F149C6-870C-4769-9C7A-4FADFFF54C4E}"/>
    <cellStyle name="Comma 5 15" xfId="34490" xr:uid="{A920ECC3-79A4-41D8-AFC9-D406F0FE9DEE}"/>
    <cellStyle name="Comma 5 16" xfId="34491" xr:uid="{6C012805-69A7-4898-B660-6478AC6C4FDF}"/>
    <cellStyle name="Comma 5 2" xfId="34492" xr:uid="{7C254F96-CDC4-425B-87C9-8CD2A7CBB715}"/>
    <cellStyle name="Comma 5 2 10" xfId="34493" xr:uid="{849846BA-B529-4FBA-B02A-422D7C3EC806}"/>
    <cellStyle name="Comma 5 2 10 2" xfId="34494" xr:uid="{D26D7CB7-6BBB-4313-BC13-6597015F308C}"/>
    <cellStyle name="Comma 5 2 10 2 2" xfId="34495" xr:uid="{2BE3CBDF-F4D1-4C06-9117-9CE97D42FFB0}"/>
    <cellStyle name="Comma 5 2 10 3" xfId="34496" xr:uid="{CBAE4390-2047-4EC6-A1CC-ED4BC025D365}"/>
    <cellStyle name="Comma 5 2 11" xfId="34497" xr:uid="{418D3C75-8DFE-48B0-94FF-9B683169122C}"/>
    <cellStyle name="Comma 5 2 11 2" xfId="34498" xr:uid="{F0B31C37-5C9F-4D94-B7F6-F3ED7DD3BB38}"/>
    <cellStyle name="Comma 5 2 12" xfId="34499" xr:uid="{FB552508-36DF-4596-8D48-496A207DD0E1}"/>
    <cellStyle name="Comma 5 2 12 2" xfId="34500" xr:uid="{B1366E5E-4E29-4072-A603-44494C227815}"/>
    <cellStyle name="Comma 5 2 13" xfId="34501" xr:uid="{37F290C1-BF6F-4563-9887-AB460E589205}"/>
    <cellStyle name="Comma 5 2 14" xfId="34502" xr:uid="{121AE098-BDCE-409A-8D1A-59888A2E9867}"/>
    <cellStyle name="Comma 5 2 2" xfId="34503" xr:uid="{C8847A72-D2B8-4695-975C-4AEA332C12D6}"/>
    <cellStyle name="Comma 5 2 2 10" xfId="34504" xr:uid="{6BCBB8D7-41D7-473E-91AC-9082A7CEEBB2}"/>
    <cellStyle name="Comma 5 2 2 11" xfId="34505" xr:uid="{67CA6AB9-A16B-414A-96AF-5DE06BDF661C}"/>
    <cellStyle name="Comma 5 2 2 2" xfId="34506" xr:uid="{DA8CA31D-3F28-4456-9F0D-2B895376ED15}"/>
    <cellStyle name="Comma 5 2 2 2 2" xfId="34507" xr:uid="{7BEB9D97-62A2-4EE5-9035-C8E8AEC63CE2}"/>
    <cellStyle name="Comma 5 2 2 2 2 2" xfId="34508" xr:uid="{A6A5ED2C-98C8-4C92-B8E4-67C83F95EEAE}"/>
    <cellStyle name="Comma 5 2 2 2 2 2 2" xfId="34509" xr:uid="{A59F35C7-0CCA-4FC7-952A-9A7647B0E2B2}"/>
    <cellStyle name="Comma 5 2 2 2 2 2 2 2" xfId="34510" xr:uid="{5EC597EA-A2E1-44DF-B011-E549D533F34B}"/>
    <cellStyle name="Comma 5 2 2 2 2 2 2 2 2" xfId="34511" xr:uid="{68C514C0-9C1A-4C83-AAEA-0F2F28DD119B}"/>
    <cellStyle name="Comma 5 2 2 2 2 2 2 3" xfId="34512" xr:uid="{892CA519-1D72-41ED-BAB0-B057BDE5FC8A}"/>
    <cellStyle name="Comma 5 2 2 2 2 2 3" xfId="34513" xr:uid="{125CF36F-23CF-41C5-A40E-AD818EEF4AD1}"/>
    <cellStyle name="Comma 5 2 2 2 2 2 3 2" xfId="34514" xr:uid="{AF68E649-862D-4E95-AE52-C95AB78E9C05}"/>
    <cellStyle name="Comma 5 2 2 2 2 2 4" xfId="34515" xr:uid="{9DA0F249-5D5F-40E7-AACF-803B083ED343}"/>
    <cellStyle name="Comma 5 2 2 2 2 2 4 2" xfId="34516" xr:uid="{C573C396-C139-4BCB-8DC0-746B7CC81396}"/>
    <cellStyle name="Comma 5 2 2 2 2 2 5" xfId="34517" xr:uid="{5F957530-5E02-4A3B-8C44-4B5514C4D5F9}"/>
    <cellStyle name="Comma 5 2 2 2 2 2 6" xfId="34518" xr:uid="{2109ADC2-FFAC-49C2-BD91-37205B61E729}"/>
    <cellStyle name="Comma 5 2 2 2 2 3" xfId="34519" xr:uid="{1F9CDE6D-F880-488B-9B25-813E8A11CF1F}"/>
    <cellStyle name="Comma 5 2 2 2 2 3 2" xfId="34520" xr:uid="{984F4DDB-400E-418E-B4B4-C0E3E6C94A7C}"/>
    <cellStyle name="Comma 5 2 2 2 2 3 2 2" xfId="34521" xr:uid="{747A344F-C922-43D5-99C1-08CB928AD336}"/>
    <cellStyle name="Comma 5 2 2 2 2 3 3" xfId="34522" xr:uid="{F80CEDE3-E9F7-43EB-AA4D-7D5A68E47A8B}"/>
    <cellStyle name="Comma 5 2 2 2 2 4" xfId="34523" xr:uid="{9CEA4E17-8A79-4192-B179-16F81F2BE471}"/>
    <cellStyle name="Comma 5 2 2 2 2 4 2" xfId="34524" xr:uid="{B657B8DF-E2C7-4FFD-B82B-9DF5E9E52663}"/>
    <cellStyle name="Comma 5 2 2 2 2 5" xfId="34525" xr:uid="{79F8CDB4-7CAD-4589-961B-719ACDB7C356}"/>
    <cellStyle name="Comma 5 2 2 2 2 5 2" xfId="34526" xr:uid="{F9404C26-0F2D-4DB1-BF9E-03F5DC29CAB6}"/>
    <cellStyle name="Comma 5 2 2 2 2 6" xfId="34527" xr:uid="{2BA15AA4-36B9-4360-B942-2C38B1743F1E}"/>
    <cellStyle name="Comma 5 2 2 2 2 7" xfId="34528" xr:uid="{E04215A1-DEB0-414C-BD9D-4BE383FDCF82}"/>
    <cellStyle name="Comma 5 2 2 2 3" xfId="34529" xr:uid="{D8293532-D876-407A-B9C6-2747F4239CD3}"/>
    <cellStyle name="Comma 5 2 2 2 3 2" xfId="34530" xr:uid="{E44F6327-42E1-4677-B520-DD88D587F9B0}"/>
    <cellStyle name="Comma 5 2 2 2 3 2 2" xfId="34531" xr:uid="{32ABA85E-333E-417B-A7B5-18B32589EE0C}"/>
    <cellStyle name="Comma 5 2 2 2 3 2 2 2" xfId="34532" xr:uid="{3B4793A8-6C4A-4633-A205-F27E080C3817}"/>
    <cellStyle name="Comma 5 2 2 2 3 2 2 2 2" xfId="34533" xr:uid="{0073F938-C400-4B0F-88CC-E148F2295140}"/>
    <cellStyle name="Comma 5 2 2 2 3 2 2 3" xfId="34534" xr:uid="{1B60BBDE-8D52-42F9-9B58-8517E2634692}"/>
    <cellStyle name="Comma 5 2 2 2 3 2 3" xfId="34535" xr:uid="{0AA0ACC5-2D08-4C92-80A0-88009DEB657E}"/>
    <cellStyle name="Comma 5 2 2 2 3 2 3 2" xfId="34536" xr:uid="{35793346-4E1A-43E8-ABA7-925C9E32FC56}"/>
    <cellStyle name="Comma 5 2 2 2 3 2 4" xfId="34537" xr:uid="{3BEDE827-2CBB-492D-A946-0F235F5CAD70}"/>
    <cellStyle name="Comma 5 2 2 2 3 3" xfId="34538" xr:uid="{52C8142D-8D68-433B-9244-10C4CA4F8C43}"/>
    <cellStyle name="Comma 5 2 2 2 3 3 2" xfId="34539" xr:uid="{5CAE7351-F07E-4B73-8254-95F6922DAB87}"/>
    <cellStyle name="Comma 5 2 2 2 3 3 2 2" xfId="34540" xr:uid="{001DE587-AD35-498E-B2C1-8FCB391B83D4}"/>
    <cellStyle name="Comma 5 2 2 2 3 3 3" xfId="34541" xr:uid="{51A6BDE2-9207-4298-9B39-90B3CB1A4AC0}"/>
    <cellStyle name="Comma 5 2 2 2 3 4" xfId="34542" xr:uid="{53389AE7-FCDB-4BD1-8170-05901CE86979}"/>
    <cellStyle name="Comma 5 2 2 2 3 4 2" xfId="34543" xr:uid="{6BF353C1-083A-4E43-B681-E75F647E1694}"/>
    <cellStyle name="Comma 5 2 2 2 3 5" xfId="34544" xr:uid="{F4C8359F-2EDF-45CE-906F-19E42E25C39E}"/>
    <cellStyle name="Comma 5 2 2 2 3 5 2" xfId="34545" xr:uid="{E8A73981-954C-4A8B-BEAD-20EF22F5B7E3}"/>
    <cellStyle name="Comma 5 2 2 2 3 6" xfId="34546" xr:uid="{354FF502-E97E-4D7E-8093-E616E3CC30FB}"/>
    <cellStyle name="Comma 5 2 2 2 3 7" xfId="34547" xr:uid="{9360C8BE-CC0F-4B21-9168-F7A859B51425}"/>
    <cellStyle name="Comma 5 2 2 2 4" xfId="34548" xr:uid="{1B488AEC-2C0B-4792-B407-6566528F12F1}"/>
    <cellStyle name="Comma 5 2 2 2 4 2" xfId="34549" xr:uid="{A74151F7-AFE8-48D2-83AF-B167DF738006}"/>
    <cellStyle name="Comma 5 2 2 2 4 2 2" xfId="34550" xr:uid="{2537AD85-7A31-431B-AA3B-6D37B8D3FC04}"/>
    <cellStyle name="Comma 5 2 2 2 4 2 2 2" xfId="34551" xr:uid="{61A25B6D-AE8C-4B01-819C-1D4B2103951E}"/>
    <cellStyle name="Comma 5 2 2 2 4 2 3" xfId="34552" xr:uid="{253FEE10-4434-4290-857A-BD9D3FFA11C1}"/>
    <cellStyle name="Comma 5 2 2 2 4 3" xfId="34553" xr:uid="{9F59C580-DAC9-42B2-9DB3-7C1031556469}"/>
    <cellStyle name="Comma 5 2 2 2 4 3 2" xfId="34554" xr:uid="{91E4ECB3-88CC-4A70-BD75-9419BC3B20D4}"/>
    <cellStyle name="Comma 5 2 2 2 4 4" xfId="34555" xr:uid="{EA0C54BA-2CBA-4F81-8A7A-97C94D3B99F7}"/>
    <cellStyle name="Comma 5 2 2 2 5" xfId="34556" xr:uid="{93291E91-69EB-457A-B298-A3E53AE92463}"/>
    <cellStyle name="Comma 5 2 2 2 5 2" xfId="34557" xr:uid="{20AD212F-0F62-4634-B39B-9F8A050F5A48}"/>
    <cellStyle name="Comma 5 2 2 2 5 2 2" xfId="34558" xr:uid="{912EF09A-5502-4975-A603-1A3507D963BC}"/>
    <cellStyle name="Comma 5 2 2 2 5 3" xfId="34559" xr:uid="{197A58D0-4BF3-43A1-8E7C-536B8B91AF38}"/>
    <cellStyle name="Comma 5 2 2 2 6" xfId="34560" xr:uid="{463BDF5C-BB00-44AC-9985-B00B53DC5364}"/>
    <cellStyle name="Comma 5 2 2 2 6 2" xfId="34561" xr:uid="{D8F282E1-B8AB-43D9-986F-45DDC4D9E3BB}"/>
    <cellStyle name="Comma 5 2 2 2 7" xfId="34562" xr:uid="{E7B97892-7FA9-44AB-A4AB-0C1B631B600B}"/>
    <cellStyle name="Comma 5 2 2 2 7 2" xfId="34563" xr:uid="{EB878503-DE8D-42FD-8928-E845345664A1}"/>
    <cellStyle name="Comma 5 2 2 2 8" xfId="34564" xr:uid="{18BA7F4B-B36A-40B6-B730-050F2BF3F97E}"/>
    <cellStyle name="Comma 5 2 2 2 9" xfId="34565" xr:uid="{37A5DE02-04B2-4411-8728-4B2FA8BE0DFF}"/>
    <cellStyle name="Comma 5 2 2 3" xfId="34566" xr:uid="{3E3D5B8A-E3EB-4B92-8918-5248D9759E19}"/>
    <cellStyle name="Comma 5 2 2 3 2" xfId="34567" xr:uid="{D5F055F5-7787-4A3E-AEE3-7E56D2D6596F}"/>
    <cellStyle name="Comma 5 2 2 3 2 2" xfId="34568" xr:uid="{933D1839-FEB3-4A7F-981C-C86766106B45}"/>
    <cellStyle name="Comma 5 2 2 3 2 2 2" xfId="34569" xr:uid="{518463E2-36A7-4D50-8F5B-2A20D150A8C7}"/>
    <cellStyle name="Comma 5 2 2 3 2 2 2 2" xfId="34570" xr:uid="{F56B08A9-F8CC-4BBE-A538-E8B0932EBEF5}"/>
    <cellStyle name="Comma 5 2 2 3 2 2 2 2 2" xfId="34571" xr:uid="{AF2271B8-BA05-46BE-ADCD-67FBCDFEFC93}"/>
    <cellStyle name="Comma 5 2 2 3 2 2 2 3" xfId="34572" xr:uid="{EC8DE431-518F-4754-8267-46732F6933E4}"/>
    <cellStyle name="Comma 5 2 2 3 2 2 3" xfId="34573" xr:uid="{D4DEA25C-5510-42B2-960B-490360157815}"/>
    <cellStyle name="Comma 5 2 2 3 2 2 3 2" xfId="34574" xr:uid="{EA3EA164-E321-4DC7-A58F-08827DE7713F}"/>
    <cellStyle name="Comma 5 2 2 3 2 2 4" xfId="34575" xr:uid="{F46BA773-1281-4F58-85F5-33236740DC3B}"/>
    <cellStyle name="Comma 5 2 2 3 2 3" xfId="34576" xr:uid="{84FA9EEB-766E-4B3E-B3B0-313ABE8EC02E}"/>
    <cellStyle name="Comma 5 2 2 3 2 3 2" xfId="34577" xr:uid="{9684D242-EBE3-4B6A-9DE5-342D2D42F696}"/>
    <cellStyle name="Comma 5 2 2 3 2 3 2 2" xfId="34578" xr:uid="{1BE0E233-0350-4A0A-B187-B669F6E455EB}"/>
    <cellStyle name="Comma 5 2 2 3 2 3 3" xfId="34579" xr:uid="{F0B458AF-8ECA-4C82-AD80-9FB70707152E}"/>
    <cellStyle name="Comma 5 2 2 3 2 4" xfId="34580" xr:uid="{DA5C0AF8-2D78-42BC-A5F6-B50275DF1A05}"/>
    <cellStyle name="Comma 5 2 2 3 2 4 2" xfId="34581" xr:uid="{036C62F9-9057-40C5-BD14-3EBF7D90C153}"/>
    <cellStyle name="Comma 5 2 2 3 2 5" xfId="34582" xr:uid="{0B743EB1-C1A5-4DB1-8884-2301A21BBAC5}"/>
    <cellStyle name="Comma 5 2 2 3 2 5 2" xfId="34583" xr:uid="{8DA15A59-8035-4F3C-BEC9-F3155DBD6C1F}"/>
    <cellStyle name="Comma 5 2 2 3 2 6" xfId="34584" xr:uid="{F203FA68-8C1A-433A-95B0-3176EF970345}"/>
    <cellStyle name="Comma 5 2 2 3 2 7" xfId="34585" xr:uid="{1B910E54-4561-4A2E-9DE1-07A0251BB4DF}"/>
    <cellStyle name="Comma 5 2 2 3 3" xfId="34586" xr:uid="{4191AB28-9B0B-4751-820B-151E90126BD0}"/>
    <cellStyle name="Comma 5 2 2 3 3 2" xfId="34587" xr:uid="{B1383A8A-07C3-459E-90D0-B6C9FCB96A7D}"/>
    <cellStyle name="Comma 5 2 2 3 3 2 2" xfId="34588" xr:uid="{A717BB98-FC95-404D-86A0-33A9E4F8E2F1}"/>
    <cellStyle name="Comma 5 2 2 3 3 2 2 2" xfId="34589" xr:uid="{022EA3C0-1A23-4CBE-9005-CFBE8BB598B9}"/>
    <cellStyle name="Comma 5 2 2 3 3 2 3" xfId="34590" xr:uid="{3C436FC4-2B88-4FAE-A1DF-C71CE1943F07}"/>
    <cellStyle name="Comma 5 2 2 3 3 3" xfId="34591" xr:uid="{F70D4FF2-AC8F-4D56-89B9-1C06F6A0FDFD}"/>
    <cellStyle name="Comma 5 2 2 3 3 3 2" xfId="34592" xr:uid="{A8A245D7-2645-4DC1-9264-5E8051947871}"/>
    <cellStyle name="Comma 5 2 2 3 3 4" xfId="34593" xr:uid="{249CA015-C41E-441D-BFA8-8AD5CB2EF86A}"/>
    <cellStyle name="Comma 5 2 2 3 4" xfId="34594" xr:uid="{6D3DB9AA-FC5C-4C4A-A833-C77C0EF6ECAE}"/>
    <cellStyle name="Comma 5 2 2 3 4 2" xfId="34595" xr:uid="{AEC7125B-F7B8-4FAD-8539-F032C2212E08}"/>
    <cellStyle name="Comma 5 2 2 3 4 2 2" xfId="34596" xr:uid="{DB0AC606-ABB6-4988-B74E-7E1A6A79B4CF}"/>
    <cellStyle name="Comma 5 2 2 3 4 3" xfId="34597" xr:uid="{41F241E4-7D7C-49B7-8DA7-078B7112D52C}"/>
    <cellStyle name="Comma 5 2 2 3 5" xfId="34598" xr:uid="{B4802374-2CA9-4B17-8BC5-174E5055C583}"/>
    <cellStyle name="Comma 5 2 2 3 5 2" xfId="34599" xr:uid="{BE597DA3-EE05-4E5A-ADF4-38D2FAC25F52}"/>
    <cellStyle name="Comma 5 2 2 3 6" xfId="34600" xr:uid="{C0ECF906-5F05-40AB-8006-A9CABE4937AF}"/>
    <cellStyle name="Comma 5 2 2 3 6 2" xfId="34601" xr:uid="{09564A8D-F609-41A3-88F9-6AEB7187D9B8}"/>
    <cellStyle name="Comma 5 2 2 3 7" xfId="34602" xr:uid="{B57CB0E6-9942-4B27-A01A-15339386EFE7}"/>
    <cellStyle name="Comma 5 2 2 3 8" xfId="34603" xr:uid="{679E1140-7410-4BAB-9EFC-82CCF6C30286}"/>
    <cellStyle name="Comma 5 2 2 4" xfId="34604" xr:uid="{061EE1B7-6943-4C62-A5DB-25507DD94151}"/>
    <cellStyle name="Comma 5 2 2 4 2" xfId="34605" xr:uid="{3863D6EF-21FC-4514-B863-8FDD4B3C066C}"/>
    <cellStyle name="Comma 5 2 2 4 2 2" xfId="34606" xr:uid="{973E5141-4611-4873-BF9A-B0C6BB154D65}"/>
    <cellStyle name="Comma 5 2 2 4 2 2 2" xfId="34607" xr:uid="{3FB5487F-0C64-47BA-9AA8-FF496135AADE}"/>
    <cellStyle name="Comma 5 2 2 4 2 2 2 2" xfId="34608" xr:uid="{38671673-2B19-4650-8FD6-7D82CD3CE761}"/>
    <cellStyle name="Comma 5 2 2 4 2 2 3" xfId="34609" xr:uid="{80C8374B-AD16-4A90-BCD4-9D44F3E078EA}"/>
    <cellStyle name="Comma 5 2 2 4 2 3" xfId="34610" xr:uid="{33617DAF-EEE2-46EA-BA1E-BAC48DC830EC}"/>
    <cellStyle name="Comma 5 2 2 4 2 3 2" xfId="34611" xr:uid="{66E1337A-17EC-49A0-869E-12B82B5D2F12}"/>
    <cellStyle name="Comma 5 2 2 4 2 4" xfId="34612" xr:uid="{05596F51-1CD4-4E70-A0E1-DEEEB4A1D616}"/>
    <cellStyle name="Comma 5 2 2 4 3" xfId="34613" xr:uid="{A613257E-65D7-4764-8756-9ACD366E68D3}"/>
    <cellStyle name="Comma 5 2 2 4 3 2" xfId="34614" xr:uid="{BEB7C895-1DD1-4F93-99FB-F79A752C9CA4}"/>
    <cellStyle name="Comma 5 2 2 4 3 2 2" xfId="34615" xr:uid="{89E04406-49A8-476C-9048-949419C8CD9B}"/>
    <cellStyle name="Comma 5 2 2 4 3 3" xfId="34616" xr:uid="{9D6A6308-983B-46FC-8188-622CFBF5B408}"/>
    <cellStyle name="Comma 5 2 2 4 4" xfId="34617" xr:uid="{F64B90E8-ED06-41D5-B735-DB42FCDBA930}"/>
    <cellStyle name="Comma 5 2 2 4 4 2" xfId="34618" xr:uid="{39E7A59A-C58C-401C-93BA-200E3A3DF013}"/>
    <cellStyle name="Comma 5 2 2 4 5" xfId="34619" xr:uid="{1B38CDEF-F657-4835-91C8-ECCE3176EAA9}"/>
    <cellStyle name="Comma 5 2 2 4 5 2" xfId="34620" xr:uid="{C92A7756-7261-4353-85C7-0793F9B9BEA3}"/>
    <cellStyle name="Comma 5 2 2 4 6" xfId="34621" xr:uid="{FFA69641-9EF5-459F-95FD-BA7CD13C8816}"/>
    <cellStyle name="Comma 5 2 2 4 7" xfId="34622" xr:uid="{7B686E36-ACE1-416C-B7FC-0E47B1304174}"/>
    <cellStyle name="Comma 5 2 2 5" xfId="34623" xr:uid="{BCDECA81-E99A-4C4B-8670-9519DB78F25B}"/>
    <cellStyle name="Comma 5 2 2 5 2" xfId="34624" xr:uid="{47B107ED-11AE-436B-ACF9-DC7AC623C16E}"/>
    <cellStyle name="Comma 5 2 2 5 2 2" xfId="34625" xr:uid="{A8DDAFE0-2F5F-475B-B908-71A0C7F6F42D}"/>
    <cellStyle name="Comma 5 2 2 5 2 2 2" xfId="34626" xr:uid="{7F7821E6-060F-4174-8D85-5D16E6CB16BF}"/>
    <cellStyle name="Comma 5 2 2 5 2 2 2 2" xfId="34627" xr:uid="{E4341E3A-D0E7-41DE-AA68-35390E8DFE65}"/>
    <cellStyle name="Comma 5 2 2 5 2 2 3" xfId="34628" xr:uid="{BC57DFFB-248B-4444-9C2F-3B76D7BCEB1F}"/>
    <cellStyle name="Comma 5 2 2 5 2 3" xfId="34629" xr:uid="{C28137C7-9A64-4F33-AC4E-2F77D5A2E982}"/>
    <cellStyle name="Comma 5 2 2 5 2 3 2" xfId="34630" xr:uid="{7F777ECD-4C4C-47F2-A675-C66394FDB391}"/>
    <cellStyle name="Comma 5 2 2 5 2 4" xfId="34631" xr:uid="{A975CE49-2AF2-4CA9-800E-0B55B123CCFF}"/>
    <cellStyle name="Comma 5 2 2 5 3" xfId="34632" xr:uid="{C50BEC16-F429-4806-A9E7-98A17E3C4C71}"/>
    <cellStyle name="Comma 5 2 2 5 3 2" xfId="34633" xr:uid="{00A46944-372C-410B-A008-879A83A351EB}"/>
    <cellStyle name="Comma 5 2 2 5 3 2 2" xfId="34634" xr:uid="{B694B51D-F567-449E-A42A-3AB8293D1CA9}"/>
    <cellStyle name="Comma 5 2 2 5 3 3" xfId="34635" xr:uid="{4CAD596C-2C0E-45E7-90B8-5EDEBE8F9937}"/>
    <cellStyle name="Comma 5 2 2 5 4" xfId="34636" xr:uid="{20B86621-0F69-4296-A252-0FA12CD9DDB0}"/>
    <cellStyle name="Comma 5 2 2 5 4 2" xfId="34637" xr:uid="{6787DBEC-2DAF-4058-A0BA-4DFDABB22C35}"/>
    <cellStyle name="Comma 5 2 2 5 5" xfId="34638" xr:uid="{3A329D09-518B-4459-8228-BECC1F2B264D}"/>
    <cellStyle name="Comma 5 2 2 6" xfId="34639" xr:uid="{47062762-EF1C-4721-B6D9-E6F76789D7C3}"/>
    <cellStyle name="Comma 5 2 2 6 2" xfId="34640" xr:uid="{10F68FC1-C82A-4A7A-A678-7BA95FDF7DBD}"/>
    <cellStyle name="Comma 5 2 2 6 2 2" xfId="34641" xr:uid="{940E1865-A5DB-48FA-95F2-5B806EF54D11}"/>
    <cellStyle name="Comma 5 2 2 6 2 2 2" xfId="34642" xr:uid="{14B130EA-A3AC-44FC-926E-D5B93D119D14}"/>
    <cellStyle name="Comma 5 2 2 6 2 3" xfId="34643" xr:uid="{FEE164B9-037F-4E7E-B4F9-F5D836237AAC}"/>
    <cellStyle name="Comma 5 2 2 6 3" xfId="34644" xr:uid="{A1F90E64-F91D-459F-BF29-BD6ECAB4598F}"/>
    <cellStyle name="Comma 5 2 2 6 3 2" xfId="34645" xr:uid="{55B5259B-80C7-4489-8B2D-062E30EF047D}"/>
    <cellStyle name="Comma 5 2 2 6 4" xfId="34646" xr:uid="{A9849AA7-6116-4D12-9832-BE208EBA3F99}"/>
    <cellStyle name="Comma 5 2 2 7" xfId="34647" xr:uid="{850FFD20-2210-40A0-8086-33390E720687}"/>
    <cellStyle name="Comma 5 2 2 7 2" xfId="34648" xr:uid="{5E3AD5CF-F1A2-4F31-B894-DADB0EBCB3D5}"/>
    <cellStyle name="Comma 5 2 2 7 2 2" xfId="34649" xr:uid="{496EB467-4839-4CFB-AB6F-BA512D723B53}"/>
    <cellStyle name="Comma 5 2 2 7 3" xfId="34650" xr:uid="{3D7FC696-157E-4AA5-BCD4-315B7977A3EE}"/>
    <cellStyle name="Comma 5 2 2 8" xfId="34651" xr:uid="{1EACE677-64AC-4624-80FB-6E1A142AFDA7}"/>
    <cellStyle name="Comma 5 2 2 8 2" xfId="34652" xr:uid="{7A5D961A-8A21-4F39-8656-B6272A89CF44}"/>
    <cellStyle name="Comma 5 2 2 9" xfId="34653" xr:uid="{C6FC963A-628C-4C2F-8362-EF3675F10D80}"/>
    <cellStyle name="Comma 5 2 2 9 2" xfId="34654" xr:uid="{F2C7A751-BBA6-4CAB-AA72-069A5FFE8164}"/>
    <cellStyle name="Comma 5 2 3" xfId="34655" xr:uid="{CA1861EA-D522-4F41-AA37-3575637F66C5}"/>
    <cellStyle name="Comma 5 2 3 2" xfId="34656" xr:uid="{17906C25-6B7A-4109-97D7-900765423E2B}"/>
    <cellStyle name="Comma 5 2 3 2 2" xfId="34657" xr:uid="{066E6724-DC87-4974-BED8-C2401A3E3ED4}"/>
    <cellStyle name="Comma 5 2 3 2 2 2" xfId="34658" xr:uid="{7E572AD9-6D17-466D-9058-3BA6E2010C2A}"/>
    <cellStyle name="Comma 5 2 3 2 2 2 2" xfId="34659" xr:uid="{1DB92FC7-8350-483A-8180-1A41EA3257AD}"/>
    <cellStyle name="Comma 5 2 3 2 2 2 2 2" xfId="34660" xr:uid="{88F1517C-135A-4C70-8695-6EDC47A21BD6}"/>
    <cellStyle name="Comma 5 2 3 2 2 2 3" xfId="34661" xr:uid="{CAE80063-C51B-49EE-895B-A2DB2D5AD24D}"/>
    <cellStyle name="Comma 5 2 3 2 2 3" xfId="34662" xr:uid="{14CDE9F8-4FFF-4DCD-8F3F-FC948D49946F}"/>
    <cellStyle name="Comma 5 2 3 2 2 3 2" xfId="34663" xr:uid="{2BEBDD89-E224-4F3A-AABD-C41D818668CE}"/>
    <cellStyle name="Comma 5 2 3 2 2 4" xfId="34664" xr:uid="{A5AF8F5B-AA46-41A1-91E0-8F38DDDF4B3B}"/>
    <cellStyle name="Comma 5 2 3 2 2 4 2" xfId="34665" xr:uid="{A4F938A0-5ADB-4588-A4D2-9298B5519973}"/>
    <cellStyle name="Comma 5 2 3 2 2 5" xfId="34666" xr:uid="{4867C24F-1E04-44AC-B040-AC3CF533CCCD}"/>
    <cellStyle name="Comma 5 2 3 2 2 6" xfId="34667" xr:uid="{D2DD57C9-8402-4911-97DB-E726714CAC2D}"/>
    <cellStyle name="Comma 5 2 3 2 3" xfId="34668" xr:uid="{A1F32E02-E56E-4830-88F6-C6F6B8048BAA}"/>
    <cellStyle name="Comma 5 2 3 2 3 2" xfId="34669" xr:uid="{8AAF28DA-8ED1-4A48-89BF-B2700F03F01D}"/>
    <cellStyle name="Comma 5 2 3 2 3 2 2" xfId="34670" xr:uid="{6197D8ED-BA7A-4D09-B51D-B8F10275C557}"/>
    <cellStyle name="Comma 5 2 3 2 3 3" xfId="34671" xr:uid="{ABC40F7D-4882-4B95-B1E2-A91154FDB8F3}"/>
    <cellStyle name="Comma 5 2 3 2 4" xfId="34672" xr:uid="{7FB8D489-B5F0-48A3-B68A-D05EEF92DC19}"/>
    <cellStyle name="Comma 5 2 3 2 4 2" xfId="34673" xr:uid="{F69760CC-1560-437B-8CCD-56056F47900F}"/>
    <cellStyle name="Comma 5 2 3 2 5" xfId="34674" xr:uid="{6E22F534-6A1A-44C0-AB58-78C4C55B68D8}"/>
    <cellStyle name="Comma 5 2 3 2 5 2" xfId="34675" xr:uid="{0416CCDD-8189-4807-9055-1E5ECE34D804}"/>
    <cellStyle name="Comma 5 2 3 2 6" xfId="34676" xr:uid="{6D1570D5-8E79-4FAD-A217-6E5C76446B7F}"/>
    <cellStyle name="Comma 5 2 3 2 7" xfId="34677" xr:uid="{9FC97F73-1FDB-4659-B8C4-C816A52DB380}"/>
    <cellStyle name="Comma 5 2 3 3" xfId="34678" xr:uid="{A0A943A4-4BF0-47E0-8A0E-BAD1A241A047}"/>
    <cellStyle name="Comma 5 2 3 3 2" xfId="34679" xr:uid="{658E41A2-D127-4B56-B2CD-439AA14A267F}"/>
    <cellStyle name="Comma 5 2 3 3 2 2" xfId="34680" xr:uid="{6A42C4E1-33EC-4E26-BED7-B06F0B5072BD}"/>
    <cellStyle name="Comma 5 2 3 3 2 2 2" xfId="34681" xr:uid="{832435DE-5592-494E-9FEA-D17BF56FFB2E}"/>
    <cellStyle name="Comma 5 2 3 3 2 2 2 2" xfId="34682" xr:uid="{0180564D-F2EE-4ECA-9D9B-1A61E2D17D9A}"/>
    <cellStyle name="Comma 5 2 3 3 2 2 3" xfId="34683" xr:uid="{D309FE66-6D09-4EF0-9A84-8DCBAC7019DF}"/>
    <cellStyle name="Comma 5 2 3 3 2 3" xfId="34684" xr:uid="{4879B725-BB38-410A-AE71-FD0E2F3A5583}"/>
    <cellStyle name="Comma 5 2 3 3 2 3 2" xfId="34685" xr:uid="{C8F4232F-7356-4D51-A736-ED8916A2F25E}"/>
    <cellStyle name="Comma 5 2 3 3 2 4" xfId="34686" xr:uid="{C6B99B0E-11A8-4C16-9B9C-BC78B674F397}"/>
    <cellStyle name="Comma 5 2 3 3 3" xfId="34687" xr:uid="{D52EE209-FBF7-4E50-ADCD-DC42C6C12EB7}"/>
    <cellStyle name="Comma 5 2 3 3 3 2" xfId="34688" xr:uid="{4AC8ADDF-692B-4EF2-AE80-B957DB41EC44}"/>
    <cellStyle name="Comma 5 2 3 3 3 2 2" xfId="34689" xr:uid="{6CE10EE0-F1C5-491F-B3DF-13FB000F3CF1}"/>
    <cellStyle name="Comma 5 2 3 3 3 3" xfId="34690" xr:uid="{3282D8FC-42DE-4527-B2AF-B066B902AD9E}"/>
    <cellStyle name="Comma 5 2 3 3 4" xfId="34691" xr:uid="{D8028F50-A1D6-498C-BC47-105F0BD0319E}"/>
    <cellStyle name="Comma 5 2 3 3 4 2" xfId="34692" xr:uid="{CA0864D2-CD0A-48D3-B419-246A3859DFE5}"/>
    <cellStyle name="Comma 5 2 3 3 5" xfId="34693" xr:uid="{2D3625EB-F432-460B-A682-67E5273FDCB7}"/>
    <cellStyle name="Comma 5 2 3 3 5 2" xfId="34694" xr:uid="{3127C28E-E8E2-4AD6-86BC-1E824AB846F0}"/>
    <cellStyle name="Comma 5 2 3 3 6" xfId="34695" xr:uid="{0863433F-8978-4A92-8D90-61862854F2EC}"/>
    <cellStyle name="Comma 5 2 3 3 7" xfId="34696" xr:uid="{BF03F8A5-9512-4574-A6B2-FFD4FE644826}"/>
    <cellStyle name="Comma 5 2 3 4" xfId="34697" xr:uid="{AB3CBBC6-9576-4461-8D15-96E1121FFB85}"/>
    <cellStyle name="Comma 5 2 3 4 2" xfId="34698" xr:uid="{3E1061F1-BF4D-4995-A4E1-EF0D59797532}"/>
    <cellStyle name="Comma 5 2 3 4 2 2" xfId="34699" xr:uid="{F7264A36-B035-48D2-90E2-87CE394D02D0}"/>
    <cellStyle name="Comma 5 2 3 4 2 2 2" xfId="34700" xr:uid="{CA3D469B-A1CC-4B0E-B3E7-1A7FF8BB9E37}"/>
    <cellStyle name="Comma 5 2 3 4 2 3" xfId="34701" xr:uid="{D684311A-586F-4C3B-A582-C3D03F3610AC}"/>
    <cellStyle name="Comma 5 2 3 4 3" xfId="34702" xr:uid="{B269445D-6025-4FEA-BA1A-39DD695730CA}"/>
    <cellStyle name="Comma 5 2 3 4 3 2" xfId="34703" xr:uid="{1A30C0C9-239D-454D-A2AD-3303F233E8F6}"/>
    <cellStyle name="Comma 5 2 3 4 4" xfId="34704" xr:uid="{44BFD009-5025-45E6-833D-4F98E5BE7566}"/>
    <cellStyle name="Comma 5 2 3 5" xfId="34705" xr:uid="{980FB0D1-A54A-42C9-B996-9F95F62B06BD}"/>
    <cellStyle name="Comma 5 2 3 5 2" xfId="34706" xr:uid="{1C08328B-A3EF-4694-AD12-2009E73A1336}"/>
    <cellStyle name="Comma 5 2 3 5 2 2" xfId="34707" xr:uid="{14ED099B-C050-4C71-A771-C4AF40EBE30D}"/>
    <cellStyle name="Comma 5 2 3 5 3" xfId="34708" xr:uid="{ECF71415-4928-40D9-AB28-CE984E8188B8}"/>
    <cellStyle name="Comma 5 2 3 6" xfId="34709" xr:uid="{8D1AF811-2075-4D73-AC35-CA6E72A545AC}"/>
    <cellStyle name="Comma 5 2 3 6 2" xfId="34710" xr:uid="{3D14F29C-7590-4FD3-9124-E0485DCD2737}"/>
    <cellStyle name="Comma 5 2 3 7" xfId="34711" xr:uid="{E6EE1EB2-CB72-4CE6-A056-1A2265DDAD4D}"/>
    <cellStyle name="Comma 5 2 3 7 2" xfId="34712" xr:uid="{A1B1FD7D-1997-4687-8BDF-4E713912A6E0}"/>
    <cellStyle name="Comma 5 2 3 8" xfId="34713" xr:uid="{2BCD58BB-1364-402B-B96B-8C3F337C29F0}"/>
    <cellStyle name="Comma 5 2 3 9" xfId="34714" xr:uid="{7A11E8A9-01DF-41E4-BA00-6137E848479E}"/>
    <cellStyle name="Comma 5 2 4" xfId="34715" xr:uid="{B90BCF1A-97B4-414F-BDE3-C96F489EB6EF}"/>
    <cellStyle name="Comma 5 2 4 2" xfId="34716" xr:uid="{B972E5F5-1AD1-4A03-A629-DEAD8F29C1B0}"/>
    <cellStyle name="Comma 5 2 4 2 2" xfId="34717" xr:uid="{E66A8CAF-C1BD-441A-AFFC-DD80293C66F7}"/>
    <cellStyle name="Comma 5 2 4 2 2 2" xfId="34718" xr:uid="{389DFA3F-F232-48A1-A823-EAB57265E655}"/>
    <cellStyle name="Comma 5 2 4 2 2 2 2" xfId="34719" xr:uid="{50CC571C-2F2A-4327-A37C-3E3B6DC3440F}"/>
    <cellStyle name="Comma 5 2 4 2 2 2 2 2" xfId="34720" xr:uid="{DD14D5C5-CD54-42A8-9CFA-D21D2FA77EA4}"/>
    <cellStyle name="Comma 5 2 4 2 2 2 3" xfId="34721" xr:uid="{4A9C95C5-67D5-46A0-B6C0-B0A48C4CF106}"/>
    <cellStyle name="Comma 5 2 4 2 2 3" xfId="34722" xr:uid="{750F5151-B2A9-44BB-AFEC-1E8D43D7D4F2}"/>
    <cellStyle name="Comma 5 2 4 2 2 3 2" xfId="34723" xr:uid="{9655A7F1-7CEF-4849-B7EB-36F8BDAABB8A}"/>
    <cellStyle name="Comma 5 2 4 2 2 4" xfId="34724" xr:uid="{544FA352-6828-4667-97C7-194867D40B0E}"/>
    <cellStyle name="Comma 5 2 4 2 3" xfId="34725" xr:uid="{CDDD6152-B875-4631-B0B3-E23406D90D11}"/>
    <cellStyle name="Comma 5 2 4 2 3 2" xfId="34726" xr:uid="{DD1746A1-491C-4128-BA84-F3565D228A09}"/>
    <cellStyle name="Comma 5 2 4 2 3 2 2" xfId="34727" xr:uid="{94EFB568-D5E2-4BE0-9D1B-8372382D498D}"/>
    <cellStyle name="Comma 5 2 4 2 3 3" xfId="34728" xr:uid="{D654A44A-944C-45CB-AC4F-812F72EC45F4}"/>
    <cellStyle name="Comma 5 2 4 2 4" xfId="34729" xr:uid="{65D3E5F3-EE5C-403F-9B14-7B1145760DCF}"/>
    <cellStyle name="Comma 5 2 4 2 4 2" xfId="34730" xr:uid="{17138555-8B8C-42BD-8D17-1DC0CB287A9D}"/>
    <cellStyle name="Comma 5 2 4 2 5" xfId="34731" xr:uid="{AD1EA038-60BD-477F-8D50-3A679D27229D}"/>
    <cellStyle name="Comma 5 2 4 2 5 2" xfId="34732" xr:uid="{48EAE20D-6C69-4459-BAE7-DBEA2B32A574}"/>
    <cellStyle name="Comma 5 2 4 2 6" xfId="34733" xr:uid="{02DF7753-B2DF-4716-BB30-F3A56F2E9813}"/>
    <cellStyle name="Comma 5 2 4 2 7" xfId="34734" xr:uid="{71F38799-D335-4981-8829-BD1C2A139548}"/>
    <cellStyle name="Comma 5 2 4 3" xfId="34735" xr:uid="{2A52C3E9-7FAC-4E98-88EA-970EB4D2EF1B}"/>
    <cellStyle name="Comma 5 2 4 3 2" xfId="34736" xr:uid="{B5BFA843-6181-4E2D-8BB0-67F5A336C5AE}"/>
    <cellStyle name="Comma 5 2 4 3 2 2" xfId="34737" xr:uid="{F5846C99-E864-47FD-8E42-5C6E4F7C02DB}"/>
    <cellStyle name="Comma 5 2 4 3 2 2 2" xfId="34738" xr:uid="{D4C9E5D8-D937-4191-B472-21E5A697FDE4}"/>
    <cellStyle name="Comma 5 2 4 3 2 3" xfId="34739" xr:uid="{B715D136-AF63-4ECC-BF4A-27E054665DC7}"/>
    <cellStyle name="Comma 5 2 4 3 3" xfId="34740" xr:uid="{5D8201AF-86A1-499B-91DD-C7B6659D1535}"/>
    <cellStyle name="Comma 5 2 4 3 3 2" xfId="34741" xr:uid="{08E8C0AD-4AB3-475A-BC52-9F0CCAD9E78F}"/>
    <cellStyle name="Comma 5 2 4 3 4" xfId="34742" xr:uid="{F38FB66C-35EE-4FA6-94AB-9FBDED1995A0}"/>
    <cellStyle name="Comma 5 2 4 4" xfId="34743" xr:uid="{1FD2B777-24FA-4C1C-9A52-13B71E2544BF}"/>
    <cellStyle name="Comma 5 2 4 4 2" xfId="34744" xr:uid="{E109C12C-14F3-4181-BC70-37EA4F108F3D}"/>
    <cellStyle name="Comma 5 2 4 4 2 2" xfId="34745" xr:uid="{5619EB6A-158F-488B-A21D-8BEA7C73FA01}"/>
    <cellStyle name="Comma 5 2 4 4 3" xfId="34746" xr:uid="{9C02EC0B-FBE4-48B5-9E7C-0363AC58670F}"/>
    <cellStyle name="Comma 5 2 4 5" xfId="34747" xr:uid="{EA1D8E87-8EC4-45DC-9233-4C363752F177}"/>
    <cellStyle name="Comma 5 2 4 5 2" xfId="34748" xr:uid="{A6A84487-C927-46A2-992C-67585E2D7ACB}"/>
    <cellStyle name="Comma 5 2 4 6" xfId="34749" xr:uid="{CE60EB94-28EE-4CFA-A08A-A7DE3FD55E45}"/>
    <cellStyle name="Comma 5 2 4 6 2" xfId="34750" xr:uid="{E0293A7B-ADD5-47C5-A98C-9EABE3419276}"/>
    <cellStyle name="Comma 5 2 4 7" xfId="34751" xr:uid="{43CCB6AC-1C9A-45D8-845D-41668006540E}"/>
    <cellStyle name="Comma 5 2 4 8" xfId="34752" xr:uid="{619EDBAA-D7AA-454E-B4E3-79AF3FEED685}"/>
    <cellStyle name="Comma 5 2 5" xfId="34753" xr:uid="{5EF608BB-421D-43DB-BB83-987FD1FD133E}"/>
    <cellStyle name="Comma 5 2 5 2" xfId="34754" xr:uid="{321F30F1-6BE9-4899-B866-B64293335677}"/>
    <cellStyle name="Comma 5 2 5 2 2" xfId="34755" xr:uid="{23D79E03-CDB7-4F39-8DBB-322E8A137EED}"/>
    <cellStyle name="Comma 5 2 5 2 2 2" xfId="34756" xr:uid="{C65C88ED-9A5D-41BB-BA8D-F1113BBA6585}"/>
    <cellStyle name="Comma 5 2 5 2 2 2 2" xfId="34757" xr:uid="{F2A1CDFB-BB49-4C7D-852D-7EA38B0B1149}"/>
    <cellStyle name="Comma 5 2 5 2 2 3" xfId="34758" xr:uid="{A8F27CBF-C3F8-4FAF-8587-42AA1369C8EA}"/>
    <cellStyle name="Comma 5 2 5 2 3" xfId="34759" xr:uid="{BB053301-0177-4704-9EF7-2181135F3767}"/>
    <cellStyle name="Comma 5 2 5 2 3 2" xfId="34760" xr:uid="{3D6C0D98-2DDC-4201-989B-6CEE00C529FC}"/>
    <cellStyle name="Comma 5 2 5 2 4" xfId="34761" xr:uid="{5A166CF4-FC3C-4E14-83FB-83167C3F13F1}"/>
    <cellStyle name="Comma 5 2 5 3" xfId="34762" xr:uid="{9940F068-DD7F-4D7F-9B58-3F7266F495C6}"/>
    <cellStyle name="Comma 5 2 5 3 2" xfId="34763" xr:uid="{41F9770A-4E7D-40EB-B1ED-C514B551A090}"/>
    <cellStyle name="Comma 5 2 5 3 2 2" xfId="34764" xr:uid="{ABB4BF67-C2E6-4396-9AE0-E14403B2B4F8}"/>
    <cellStyle name="Comma 5 2 5 3 3" xfId="34765" xr:uid="{F0EE9216-088A-4EE8-9FE7-B1DBD09CD245}"/>
    <cellStyle name="Comma 5 2 5 4" xfId="34766" xr:uid="{E8933AC3-0A26-4732-AF89-272FEA3C45AE}"/>
    <cellStyle name="Comma 5 2 5 4 2" xfId="34767" xr:uid="{0A660A55-7557-4BCC-BA5E-B08FF1B37F07}"/>
    <cellStyle name="Comma 5 2 5 5" xfId="34768" xr:uid="{21570258-015F-4326-B015-F13E5E336076}"/>
    <cellStyle name="Comma 5 2 5 5 2" xfId="34769" xr:uid="{515EA9B1-492A-46C8-B258-3D320FDBFE6E}"/>
    <cellStyle name="Comma 5 2 5 6" xfId="34770" xr:uid="{FB3425B5-25B7-4C0C-B7EC-D3D994B57095}"/>
    <cellStyle name="Comma 5 2 5 7" xfId="34771" xr:uid="{8DBF7475-25DA-444D-B4C5-719AA8067D42}"/>
    <cellStyle name="Comma 5 2 6" xfId="34772" xr:uid="{03233F02-8E0A-4DFA-AFD7-9D1A2D3418D3}"/>
    <cellStyle name="Comma 5 2 6 2" xfId="34773" xr:uid="{D0E71C20-4FA7-4C92-9984-15E480CE3D0F}"/>
    <cellStyle name="Comma 5 2 6 2 2" xfId="34774" xr:uid="{AB7B342B-CD0B-447F-82E1-9EC37292B8BC}"/>
    <cellStyle name="Comma 5 2 6 2 2 2" xfId="34775" xr:uid="{EB7BA24A-7536-4E1C-8539-0381DA7B974F}"/>
    <cellStyle name="Comma 5 2 6 2 2 2 2" xfId="34776" xr:uid="{DB1F30E5-95F0-421D-BC70-268812052BF0}"/>
    <cellStyle name="Comma 5 2 6 2 2 3" xfId="34777" xr:uid="{1EC4C328-1E61-4A64-AEBF-7F8D1BEA9E71}"/>
    <cellStyle name="Comma 5 2 6 2 3" xfId="34778" xr:uid="{D1CA27BF-1FF1-4D7A-947D-DDD8F597A477}"/>
    <cellStyle name="Comma 5 2 6 2 3 2" xfId="34779" xr:uid="{CB154870-5587-49C6-9702-34BE71704A19}"/>
    <cellStyle name="Comma 5 2 6 2 4" xfId="34780" xr:uid="{A95100CA-5057-4957-A76B-22D413C1E029}"/>
    <cellStyle name="Comma 5 2 6 3" xfId="34781" xr:uid="{EC3A558C-14DD-4EA0-AF65-E40C98173986}"/>
    <cellStyle name="Comma 5 2 6 3 2" xfId="34782" xr:uid="{A4C9260E-581B-4A16-995A-0EA582EAF8E1}"/>
    <cellStyle name="Comma 5 2 6 3 2 2" xfId="34783" xr:uid="{DCFCD0FD-22AD-4DDC-B954-E19B8DE72DB1}"/>
    <cellStyle name="Comma 5 2 6 3 3" xfId="34784" xr:uid="{CD446552-2739-4611-A3BB-C55D2BC088F1}"/>
    <cellStyle name="Comma 5 2 6 4" xfId="34785" xr:uid="{7A7CC23A-2923-4799-BEEF-CAF566C0213E}"/>
    <cellStyle name="Comma 5 2 6 4 2" xfId="34786" xr:uid="{4F81206F-3F5F-4468-9EE2-05A8F37AFFF3}"/>
    <cellStyle name="Comma 5 2 6 5" xfId="34787" xr:uid="{407B6C29-7DDB-4FBA-A8E6-9BD4168E3498}"/>
    <cellStyle name="Comma 5 2 7" xfId="34788" xr:uid="{C925C1D2-84CD-490A-BAB1-AAAD3004D1E1}"/>
    <cellStyle name="Comma 5 2 7 2" xfId="34789" xr:uid="{2F2F5A81-5502-4451-AA6B-E0099AFD55A9}"/>
    <cellStyle name="Comma 5 2 7 2 2" xfId="34790" xr:uid="{D8196698-A400-42A9-93BD-58487F7CD26A}"/>
    <cellStyle name="Comma 5 2 7 2 2 2" xfId="34791" xr:uid="{7C785AA0-DCA9-4D29-A971-ABDBD6899771}"/>
    <cellStyle name="Comma 5 2 7 2 2 2 2" xfId="34792" xr:uid="{3759DF58-8F2D-4CFD-9BBD-A8DCD8EA26C6}"/>
    <cellStyle name="Comma 5 2 7 2 2 3" xfId="34793" xr:uid="{024CE6F2-5D5C-4D8E-A91F-8BDC9C850313}"/>
    <cellStyle name="Comma 5 2 7 2 3" xfId="34794" xr:uid="{5D8AF2C6-486E-4F04-983F-B63396B13D13}"/>
    <cellStyle name="Comma 5 2 7 2 3 2" xfId="34795" xr:uid="{7258D8A2-4D72-4329-8147-0191A0DE5A76}"/>
    <cellStyle name="Comma 5 2 7 2 4" xfId="34796" xr:uid="{A16E595F-5FA2-4F3A-A335-C215F28CFF1D}"/>
    <cellStyle name="Comma 5 2 7 3" xfId="34797" xr:uid="{9C395932-8BEF-44F5-B8EB-8F5CD479EA46}"/>
    <cellStyle name="Comma 5 2 7 3 2" xfId="34798" xr:uid="{10D2C93F-0703-4388-97C1-DD9C9042F533}"/>
    <cellStyle name="Comma 5 2 7 3 2 2" xfId="34799" xr:uid="{4A433D75-712A-493C-95A4-FF3A9E2F5C7A}"/>
    <cellStyle name="Comma 5 2 7 3 3" xfId="34800" xr:uid="{8A9F423F-6B7E-4BA7-9FB6-B5E9A655593F}"/>
    <cellStyle name="Comma 5 2 7 4" xfId="34801" xr:uid="{54D51A88-F4AB-49D5-A005-7386971D985E}"/>
    <cellStyle name="Comma 5 2 7 4 2" xfId="34802" xr:uid="{ED955D35-9881-4A8B-914D-601B1917DE90}"/>
    <cellStyle name="Comma 5 2 7 5" xfId="34803" xr:uid="{75C7D5F2-58A1-43B5-863C-54058E67779C}"/>
    <cellStyle name="Comma 5 2 8" xfId="34804" xr:uid="{9B65A341-8893-45BE-9644-A1BAD3746F1A}"/>
    <cellStyle name="Comma 5 2 8 2" xfId="34805" xr:uid="{5E4CDBA8-C2E0-4328-AE6B-9A2C6FA5303F}"/>
    <cellStyle name="Comma 5 2 8 2 2" xfId="34806" xr:uid="{BB51075B-BF2C-448B-A6E6-35952A7BBC31}"/>
    <cellStyle name="Comma 5 2 8 2 2 2" xfId="34807" xr:uid="{114AC847-FE83-450E-8621-CD1361BD21C5}"/>
    <cellStyle name="Comma 5 2 8 2 2 2 2" xfId="34808" xr:uid="{BF1A915C-1F90-4DC0-BCD8-6BDF355F17EF}"/>
    <cellStyle name="Comma 5 2 8 2 2 3" xfId="34809" xr:uid="{07A90016-5965-4196-875D-7DE8E96342F8}"/>
    <cellStyle name="Comma 5 2 8 2 3" xfId="34810" xr:uid="{5C2496F8-8527-4C3E-BE48-D337E9C2DC35}"/>
    <cellStyle name="Comma 5 2 8 2 3 2" xfId="34811" xr:uid="{D8FA3762-CC26-442B-8B4E-79D6C99511CF}"/>
    <cellStyle name="Comma 5 2 8 2 4" xfId="34812" xr:uid="{AC7C7347-9F4C-48A3-81DE-7CB01CAC95C5}"/>
    <cellStyle name="Comma 5 2 8 3" xfId="34813" xr:uid="{9EB6CF44-CDEB-42C7-92BF-E11668F77ABF}"/>
    <cellStyle name="Comma 5 2 8 3 2" xfId="34814" xr:uid="{BACE1011-AAE2-4E5A-8C8A-E8BA70B7DB39}"/>
    <cellStyle name="Comma 5 2 8 3 2 2" xfId="34815" xr:uid="{14EBF86D-B8A6-47E0-B56C-7E1BD8212B80}"/>
    <cellStyle name="Comma 5 2 8 3 3" xfId="34816" xr:uid="{3490FEF3-C7A6-40D9-947B-5F6E25395A43}"/>
    <cellStyle name="Comma 5 2 8 4" xfId="34817" xr:uid="{07FD3F99-48CE-4EE8-87B0-637D711DED50}"/>
    <cellStyle name="Comma 5 2 8 4 2" xfId="34818" xr:uid="{3BE38544-52D9-442C-B4AA-24E2A422C4C7}"/>
    <cellStyle name="Comma 5 2 8 5" xfId="34819" xr:uid="{227BA3A6-ADD4-4DFB-ADB8-BAA1471CE185}"/>
    <cellStyle name="Comma 5 2 9" xfId="34820" xr:uid="{7D68C33F-1D4F-4DE6-A4E2-9E7BC4DEBDD8}"/>
    <cellStyle name="Comma 5 2 9 2" xfId="34821" xr:uid="{79E73B8C-E245-448E-BC77-3BAED76F1CF6}"/>
    <cellStyle name="Comma 5 2 9 2 2" xfId="34822" xr:uid="{856FBB64-9192-46F3-B6BA-0DF1E2A1F9D5}"/>
    <cellStyle name="Comma 5 2 9 2 2 2" xfId="34823" xr:uid="{889B8471-DB10-424A-AE7B-AC1A99A63FD1}"/>
    <cellStyle name="Comma 5 2 9 2 3" xfId="34824" xr:uid="{DCFF131E-83DA-41D2-8794-FEE2FEFD8334}"/>
    <cellStyle name="Comma 5 2 9 3" xfId="34825" xr:uid="{458F5BAD-6651-4EA8-9614-DA48839B341E}"/>
    <cellStyle name="Comma 5 2 9 3 2" xfId="34826" xr:uid="{8B5574E6-2546-46F0-923F-AAABF347D8E6}"/>
    <cellStyle name="Comma 5 2 9 4" xfId="34827" xr:uid="{9CF5A427-2500-4773-A56A-46454A9EA4E3}"/>
    <cellStyle name="Comma 5 3" xfId="34828" xr:uid="{201CE184-93E6-4A65-AA9E-42D46181A946}"/>
    <cellStyle name="Comma 5 3 10" xfId="34829" xr:uid="{8508D3BB-C31D-46C9-8E03-013073D3B8A2}"/>
    <cellStyle name="Comma 5 3 10 2" xfId="34830" xr:uid="{C7CFA606-0B81-4A66-87F2-FA510D49A7E8}"/>
    <cellStyle name="Comma 5 3 11" xfId="34831" xr:uid="{B608D847-111B-4BB7-BA9F-25643E464906}"/>
    <cellStyle name="Comma 5 3 11 2" xfId="34832" xr:uid="{FFC98503-8E18-47F2-BF55-5C864212E8B3}"/>
    <cellStyle name="Comma 5 3 12" xfId="34833" xr:uid="{D8C1164A-46C9-4A15-8E7D-D0EE1BBA9FF2}"/>
    <cellStyle name="Comma 5 3 13" xfId="34834" xr:uid="{0F2492D6-3237-4C08-95C0-296B958F7800}"/>
    <cellStyle name="Comma 5 3 2" xfId="34835" xr:uid="{A29BF756-CFFE-4121-ADDB-48215DB5B2BA}"/>
    <cellStyle name="Comma 5 3 2 2" xfId="34836" xr:uid="{87FD6931-650D-48AD-8E60-5E69ACEF6FCD}"/>
    <cellStyle name="Comma 5 3 2 2 2" xfId="34837" xr:uid="{13662F9D-DDE4-4CCB-BBC7-8C61EC397072}"/>
    <cellStyle name="Comma 5 3 2 2 2 2" xfId="34838" xr:uid="{E6D86818-198B-4A07-A4FB-A830E44CA560}"/>
    <cellStyle name="Comma 5 3 2 2 2 2 2" xfId="34839" xr:uid="{FE171A48-C9AB-4D97-92E5-BFB51A92BCA0}"/>
    <cellStyle name="Comma 5 3 2 2 2 2 2 2" xfId="34840" xr:uid="{547AA124-8E6C-4262-AA4F-8EB353F12D80}"/>
    <cellStyle name="Comma 5 3 2 2 2 2 3" xfId="34841" xr:uid="{ED5009CE-4273-4242-8EEE-87C7964FABF9}"/>
    <cellStyle name="Comma 5 3 2 2 2 3" xfId="34842" xr:uid="{2C9242E5-B762-494E-9CA8-1181ED5C5A6F}"/>
    <cellStyle name="Comma 5 3 2 2 2 3 2" xfId="34843" xr:uid="{9BAA369A-4015-4B14-8E72-B4BF367E0C95}"/>
    <cellStyle name="Comma 5 3 2 2 2 4" xfId="34844" xr:uid="{DCE947AE-3BB5-474B-B5AC-B7A2731C8293}"/>
    <cellStyle name="Comma 5 3 2 2 2 4 2" xfId="34845" xr:uid="{C2B6449D-3947-418A-9DA9-B2E8BC7F37AE}"/>
    <cellStyle name="Comma 5 3 2 2 2 5" xfId="34846" xr:uid="{FB35678F-170A-4F4C-B6DC-D7ED5261E85E}"/>
    <cellStyle name="Comma 5 3 2 2 2 6" xfId="34847" xr:uid="{04C033E7-75B8-47A4-8B10-BBC5AE024DAD}"/>
    <cellStyle name="Comma 5 3 2 2 3" xfId="34848" xr:uid="{EF47FF0F-3B3B-4DB1-B758-F955D733ABAE}"/>
    <cellStyle name="Comma 5 3 2 2 3 2" xfId="34849" xr:uid="{CE656D75-BCFC-4075-A052-5AEF22C72671}"/>
    <cellStyle name="Comma 5 3 2 2 3 2 2" xfId="34850" xr:uid="{4E71E69E-0439-437F-8CEE-3F654A52F648}"/>
    <cellStyle name="Comma 5 3 2 2 3 3" xfId="34851" xr:uid="{FB9F2D13-E08B-4D75-A06A-C3EC571F6BA0}"/>
    <cellStyle name="Comma 5 3 2 2 4" xfId="34852" xr:uid="{1FCC2799-E536-4578-BB8B-8D3392975788}"/>
    <cellStyle name="Comma 5 3 2 2 4 2" xfId="34853" xr:uid="{A770ED55-52A2-4171-AE0A-07FF718BFCC4}"/>
    <cellStyle name="Comma 5 3 2 2 5" xfId="34854" xr:uid="{8F1E3600-E558-4EBE-90B9-D8B4FC8A778A}"/>
    <cellStyle name="Comma 5 3 2 2 5 2" xfId="34855" xr:uid="{E523AE78-24B4-4AFA-8D63-AAF340B89968}"/>
    <cellStyle name="Comma 5 3 2 2 6" xfId="34856" xr:uid="{1DEC552A-447F-4C6E-AD92-66AF40D71C8D}"/>
    <cellStyle name="Comma 5 3 2 2 7" xfId="34857" xr:uid="{96768CE9-DF4B-4567-AE1A-6497A6F9103F}"/>
    <cellStyle name="Comma 5 3 2 3" xfId="34858" xr:uid="{07C999C7-F52A-4FDD-87AD-8CC960AA2513}"/>
    <cellStyle name="Comma 5 3 2 3 2" xfId="34859" xr:uid="{03135B7F-1D4B-4475-8E61-494BAB9CD793}"/>
    <cellStyle name="Comma 5 3 2 3 2 2" xfId="34860" xr:uid="{D740E75C-17CD-4C40-8D4D-CC88D13BA101}"/>
    <cellStyle name="Comma 5 3 2 3 2 2 2" xfId="34861" xr:uid="{B33CC396-168D-4A1A-AD70-6E7777EA2E55}"/>
    <cellStyle name="Comma 5 3 2 3 2 2 2 2" xfId="34862" xr:uid="{AAC019C2-CA04-4BE0-B2A4-79ABABDA38D7}"/>
    <cellStyle name="Comma 5 3 2 3 2 2 3" xfId="34863" xr:uid="{A28A64A9-EFDF-4E2D-B28B-2980E96432FE}"/>
    <cellStyle name="Comma 5 3 2 3 2 3" xfId="34864" xr:uid="{3A3E51AB-69D6-42BF-9394-6F69685CD745}"/>
    <cellStyle name="Comma 5 3 2 3 2 3 2" xfId="34865" xr:uid="{85469304-4AC1-4CE6-B6D5-01F7ED7A87C2}"/>
    <cellStyle name="Comma 5 3 2 3 2 4" xfId="34866" xr:uid="{C5EAE7FD-EF37-4655-AA6A-4092F9D963D1}"/>
    <cellStyle name="Comma 5 3 2 3 3" xfId="34867" xr:uid="{D36FA380-CC1A-4AE0-ADF9-9BC614D34460}"/>
    <cellStyle name="Comma 5 3 2 3 3 2" xfId="34868" xr:uid="{676960D4-3B30-44FE-946B-6D3AAE93326A}"/>
    <cellStyle name="Comma 5 3 2 3 3 2 2" xfId="34869" xr:uid="{CD81257C-BA96-4784-8706-DCCBD8FEC394}"/>
    <cellStyle name="Comma 5 3 2 3 3 3" xfId="34870" xr:uid="{7BEBE435-0C58-4E7C-873C-F26B89942096}"/>
    <cellStyle name="Comma 5 3 2 3 4" xfId="34871" xr:uid="{19902FFA-1A2C-4E86-B274-769D9851A13E}"/>
    <cellStyle name="Comma 5 3 2 3 4 2" xfId="34872" xr:uid="{6CA0B03E-8E91-4E13-B30F-0E26AD0EF15C}"/>
    <cellStyle name="Comma 5 3 2 3 5" xfId="34873" xr:uid="{045F5E24-1865-48DF-A286-CD3E8CF5D5B1}"/>
    <cellStyle name="Comma 5 3 2 3 5 2" xfId="34874" xr:uid="{1EE4BEBC-768E-41D1-BB65-472478204AB2}"/>
    <cellStyle name="Comma 5 3 2 3 6" xfId="34875" xr:uid="{5E4AAA1E-024D-4843-AABE-215A8B9D2757}"/>
    <cellStyle name="Comma 5 3 2 3 7" xfId="34876" xr:uid="{1677B7E7-DBB6-4702-8DD4-3C7F493C3910}"/>
    <cellStyle name="Comma 5 3 2 4" xfId="34877" xr:uid="{6F2DAA78-DF9E-45AD-B0FA-628FB892331C}"/>
    <cellStyle name="Comma 5 3 2 4 2" xfId="34878" xr:uid="{037EDDA0-5997-4ECC-878A-FB86892B0755}"/>
    <cellStyle name="Comma 5 3 2 4 2 2" xfId="34879" xr:uid="{A21D4688-5770-4D8D-A06D-B32A3B983713}"/>
    <cellStyle name="Comma 5 3 2 4 2 2 2" xfId="34880" xr:uid="{D430143C-4E0D-47DC-BED0-7A5846477266}"/>
    <cellStyle name="Comma 5 3 2 4 2 3" xfId="34881" xr:uid="{C2741908-4813-4AF6-9D87-FDAF091682F0}"/>
    <cellStyle name="Comma 5 3 2 4 3" xfId="34882" xr:uid="{EA0B16E8-509B-4F5E-A050-8137B7AEE4D1}"/>
    <cellStyle name="Comma 5 3 2 4 3 2" xfId="34883" xr:uid="{16A00BB9-5CA4-4AF3-9C23-5660A08ED01B}"/>
    <cellStyle name="Comma 5 3 2 4 4" xfId="34884" xr:uid="{3F7C662E-CF78-4E11-A0B5-2F6F95839565}"/>
    <cellStyle name="Comma 5 3 2 5" xfId="34885" xr:uid="{4D7BBB2B-3F5F-4335-B80D-504FAFE1D7E9}"/>
    <cellStyle name="Comma 5 3 2 5 2" xfId="34886" xr:uid="{B57E4D62-7D1D-42AF-B1A7-52FA74C97BA8}"/>
    <cellStyle name="Comma 5 3 2 5 2 2" xfId="34887" xr:uid="{EB050686-EE08-41F6-BD32-9546D9DD0F97}"/>
    <cellStyle name="Comma 5 3 2 5 3" xfId="34888" xr:uid="{401CBF9C-EC6F-4D7C-A58D-E312FE07CCB1}"/>
    <cellStyle name="Comma 5 3 2 6" xfId="34889" xr:uid="{01D6432F-7088-4A0C-9814-7E18AD5D9CDF}"/>
    <cellStyle name="Comma 5 3 2 6 2" xfId="34890" xr:uid="{D0FFE763-0FE2-4E6A-A2E7-658DB25AF63F}"/>
    <cellStyle name="Comma 5 3 2 7" xfId="34891" xr:uid="{EBBBB314-445A-4DB0-AA01-23CD8C0FE02D}"/>
    <cellStyle name="Comma 5 3 2 7 2" xfId="34892" xr:uid="{7A60F532-AF2F-4D0D-8E95-AB6F276A3939}"/>
    <cellStyle name="Comma 5 3 2 8" xfId="34893" xr:uid="{67F4060B-0550-4E48-A610-59CF14D959C0}"/>
    <cellStyle name="Comma 5 3 2 9" xfId="34894" xr:uid="{15F706EA-E573-474E-BAB1-F49B16E3368A}"/>
    <cellStyle name="Comma 5 3 3" xfId="34895" xr:uid="{AF232A04-9095-4B9B-B1A4-590C85867F10}"/>
    <cellStyle name="Comma 5 3 3 2" xfId="34896" xr:uid="{9D267380-96B9-4FB3-8D79-E6EA3FC1021B}"/>
    <cellStyle name="Comma 5 3 3 2 2" xfId="34897" xr:uid="{2048A521-A8BC-4D92-A25A-D7C9856BD42E}"/>
    <cellStyle name="Comma 5 3 3 2 2 2" xfId="34898" xr:uid="{3D2F0EEA-E95C-41B6-9D54-629C6496796D}"/>
    <cellStyle name="Comma 5 3 3 2 2 2 2" xfId="34899" xr:uid="{D1F42653-37D6-4BB1-BC6D-27E57C2EC394}"/>
    <cellStyle name="Comma 5 3 3 2 2 2 2 2" xfId="34900" xr:uid="{DEFF4DBC-C37D-4C86-B7F8-0944B9D8C3D1}"/>
    <cellStyle name="Comma 5 3 3 2 2 2 3" xfId="34901" xr:uid="{ED1FEA1D-52DE-4B6B-A640-725530FBB906}"/>
    <cellStyle name="Comma 5 3 3 2 2 3" xfId="34902" xr:uid="{FEC2B805-1EBF-42C0-B993-EDDF5A59BAE9}"/>
    <cellStyle name="Comma 5 3 3 2 2 3 2" xfId="34903" xr:uid="{3E0FAA5F-151E-4268-B9D7-045089B6B15E}"/>
    <cellStyle name="Comma 5 3 3 2 2 4" xfId="34904" xr:uid="{A19645AA-A1FB-456E-8EB1-646267396B90}"/>
    <cellStyle name="Comma 5 3 3 2 3" xfId="34905" xr:uid="{F96B78CB-3163-46B6-B3CF-B65E9408C89E}"/>
    <cellStyle name="Comma 5 3 3 2 3 2" xfId="34906" xr:uid="{F9C0956C-BD17-4866-BB2A-B1707EA9B0CA}"/>
    <cellStyle name="Comma 5 3 3 2 3 2 2" xfId="34907" xr:uid="{27A8A6C8-C752-41B7-9D86-D238F09567E8}"/>
    <cellStyle name="Comma 5 3 3 2 3 3" xfId="34908" xr:uid="{66E93DD5-F1A0-4CF8-A38F-1EB0A5FAC9F9}"/>
    <cellStyle name="Comma 5 3 3 2 4" xfId="34909" xr:uid="{F4186BD8-DB74-443E-91DD-2E1CE42690FF}"/>
    <cellStyle name="Comma 5 3 3 2 4 2" xfId="34910" xr:uid="{F4C967B0-973A-4733-A45C-E467755BB3B3}"/>
    <cellStyle name="Comma 5 3 3 2 5" xfId="34911" xr:uid="{C0E76F09-BA49-4116-9EA8-8749E49447B3}"/>
    <cellStyle name="Comma 5 3 3 2 5 2" xfId="34912" xr:uid="{1DB78026-A723-4F0F-83B7-1248C98CDC93}"/>
    <cellStyle name="Comma 5 3 3 2 6" xfId="34913" xr:uid="{D98C8BD2-50C4-4138-8BA9-FBA65E59E8AA}"/>
    <cellStyle name="Comma 5 3 3 2 7" xfId="34914" xr:uid="{5F5732DB-5A8F-4F8C-A64E-C67FA1FA99CF}"/>
    <cellStyle name="Comma 5 3 3 3" xfId="34915" xr:uid="{54C63176-1B12-4371-9D33-FA14B58E0F97}"/>
    <cellStyle name="Comma 5 3 3 3 2" xfId="34916" xr:uid="{74D40517-7FCF-4F7F-BB44-ED25FD4BC84F}"/>
    <cellStyle name="Comma 5 3 3 3 2 2" xfId="34917" xr:uid="{A86AC0D5-BC77-412A-B96B-F1050AD70586}"/>
    <cellStyle name="Comma 5 3 3 3 2 2 2" xfId="34918" xr:uid="{07F51143-8FE5-4D62-9065-B897475FF1CB}"/>
    <cellStyle name="Comma 5 3 3 3 2 3" xfId="34919" xr:uid="{39CA1732-CEE8-4DF6-9F7E-0CBC71BC7A39}"/>
    <cellStyle name="Comma 5 3 3 3 3" xfId="34920" xr:uid="{D606EFAF-6A89-4C3D-9FD5-839761987611}"/>
    <cellStyle name="Comma 5 3 3 3 3 2" xfId="34921" xr:uid="{CFF0EA6A-9BBF-4F63-B5D8-425CDA697961}"/>
    <cellStyle name="Comma 5 3 3 3 4" xfId="34922" xr:uid="{B0CDDEA6-A627-437C-BED9-FFDAC642B806}"/>
    <cellStyle name="Comma 5 3 3 4" xfId="34923" xr:uid="{6A7782C2-FD7B-4BB6-A1C4-0E6763C9509D}"/>
    <cellStyle name="Comma 5 3 3 4 2" xfId="34924" xr:uid="{032C1891-0C61-4E63-B0CC-6F4F98A3BFA7}"/>
    <cellStyle name="Comma 5 3 3 4 2 2" xfId="34925" xr:uid="{89E23E2A-B0EF-41E6-8E40-66717C6F9FA1}"/>
    <cellStyle name="Comma 5 3 3 4 3" xfId="34926" xr:uid="{542B231B-CBCF-4A4F-A78E-E39249871A58}"/>
    <cellStyle name="Comma 5 3 3 5" xfId="34927" xr:uid="{2C0184BA-C0E0-4523-98BB-368F234BCB97}"/>
    <cellStyle name="Comma 5 3 3 5 2" xfId="34928" xr:uid="{24678A70-964E-4FCE-A814-79164884071B}"/>
    <cellStyle name="Comma 5 3 3 6" xfId="34929" xr:uid="{CEC68AC1-E03D-4456-8E31-8C3B937051FD}"/>
    <cellStyle name="Comma 5 3 3 6 2" xfId="34930" xr:uid="{3C9DBEB0-A9B0-4E19-9B14-D3EC556337DF}"/>
    <cellStyle name="Comma 5 3 3 7" xfId="34931" xr:uid="{BFC88C3C-E828-4A5A-A895-0332217B3F57}"/>
    <cellStyle name="Comma 5 3 3 8" xfId="34932" xr:uid="{29C8B9BB-4173-44FA-9C08-3DC60DDAB6A7}"/>
    <cellStyle name="Comma 5 3 4" xfId="34933" xr:uid="{9535AB4D-23B5-4A5D-BE57-D4A7E0C136D1}"/>
    <cellStyle name="Comma 5 3 4 2" xfId="34934" xr:uid="{35420C87-2C0E-4989-A946-B6F345EA2047}"/>
    <cellStyle name="Comma 5 3 4 2 2" xfId="34935" xr:uid="{C33DA103-C107-49F4-B960-A751E432E246}"/>
    <cellStyle name="Comma 5 3 4 2 2 2" xfId="34936" xr:uid="{17E16037-CE4A-4098-A88E-7EB40C5B3759}"/>
    <cellStyle name="Comma 5 3 4 2 2 2 2" xfId="34937" xr:uid="{11801D88-892A-49DA-A5A1-8020A1705477}"/>
    <cellStyle name="Comma 5 3 4 2 2 3" xfId="34938" xr:uid="{4912CFA4-87F7-4DA5-939A-CB81648B4B93}"/>
    <cellStyle name="Comma 5 3 4 2 3" xfId="34939" xr:uid="{D3D4A5F9-F85F-4682-ADC5-5778FE9CF444}"/>
    <cellStyle name="Comma 5 3 4 2 3 2" xfId="34940" xr:uid="{B5B16D38-DE68-4901-BC5C-97AA25A1B82F}"/>
    <cellStyle name="Comma 5 3 4 2 4" xfId="34941" xr:uid="{F054F844-CC18-475C-AEB1-F2D983D6FEB1}"/>
    <cellStyle name="Comma 5 3 4 3" xfId="34942" xr:uid="{C2569690-2F62-40FE-B1B0-ABA809E11890}"/>
    <cellStyle name="Comma 5 3 4 3 2" xfId="34943" xr:uid="{8AADAE85-7DE4-415A-B528-5F030005D5D5}"/>
    <cellStyle name="Comma 5 3 4 3 2 2" xfId="34944" xr:uid="{2B848AA7-1194-40DE-9F65-E076042F6365}"/>
    <cellStyle name="Comma 5 3 4 3 3" xfId="34945" xr:uid="{BC4E63CB-71D2-4A3C-92B9-A03898FCFDAD}"/>
    <cellStyle name="Comma 5 3 4 4" xfId="34946" xr:uid="{502C8854-DF9E-4CB8-89EB-8ACD83D6E3B3}"/>
    <cellStyle name="Comma 5 3 4 4 2" xfId="34947" xr:uid="{073A1705-014A-42B3-A50B-98903CF48DD6}"/>
    <cellStyle name="Comma 5 3 4 5" xfId="34948" xr:uid="{F9D5997E-95A2-4299-BED0-F60B30314039}"/>
    <cellStyle name="Comma 5 3 4 5 2" xfId="34949" xr:uid="{EEFB7F68-DF85-496B-9C4A-76545750E741}"/>
    <cellStyle name="Comma 5 3 4 6" xfId="34950" xr:uid="{EFD75D00-45A3-40DE-A094-B8981B723475}"/>
    <cellStyle name="Comma 5 3 4 7" xfId="34951" xr:uid="{1209ECF9-F879-40CE-AD01-E51F0AA22270}"/>
    <cellStyle name="Comma 5 3 5" xfId="34952" xr:uid="{1A870D61-0105-4BAB-9DC6-8F4DDAC76641}"/>
    <cellStyle name="Comma 5 3 5 2" xfId="34953" xr:uid="{ED8141D8-F6A9-4CD9-8179-8A8D4BE5F7BF}"/>
    <cellStyle name="Comma 5 3 5 2 2" xfId="34954" xr:uid="{5F50FD37-5552-411B-A8E8-D3BCCABE8BEC}"/>
    <cellStyle name="Comma 5 3 5 2 2 2" xfId="34955" xr:uid="{7EF2B6DE-8733-415C-8901-67CBB89DB80A}"/>
    <cellStyle name="Comma 5 3 5 2 2 2 2" xfId="34956" xr:uid="{5370A9AC-470D-4DCF-B921-F07CD3BA52B1}"/>
    <cellStyle name="Comma 5 3 5 2 2 3" xfId="34957" xr:uid="{48CA0453-368C-4163-B07A-D75EE9F970DE}"/>
    <cellStyle name="Comma 5 3 5 2 3" xfId="34958" xr:uid="{3D725455-BF9C-4049-A820-439D66F570CD}"/>
    <cellStyle name="Comma 5 3 5 2 3 2" xfId="34959" xr:uid="{96918C42-0BE4-4237-9B44-7E764D608B8C}"/>
    <cellStyle name="Comma 5 3 5 2 4" xfId="34960" xr:uid="{16842E19-E8C4-49BB-9D02-D1B2305160A2}"/>
    <cellStyle name="Comma 5 3 5 3" xfId="34961" xr:uid="{F8091CC7-DC08-460C-8959-7B8DF7F5905E}"/>
    <cellStyle name="Comma 5 3 5 3 2" xfId="34962" xr:uid="{BC6FEF61-BE02-4426-85A8-CBF097B3026A}"/>
    <cellStyle name="Comma 5 3 5 3 2 2" xfId="34963" xr:uid="{9297CE79-552B-4722-8C95-B59F18E60733}"/>
    <cellStyle name="Comma 5 3 5 3 3" xfId="34964" xr:uid="{F802413C-8B9A-4B1B-ACE9-858FBE202962}"/>
    <cellStyle name="Comma 5 3 5 4" xfId="34965" xr:uid="{AB72AC2A-0121-4090-A0A1-2BF87695FB22}"/>
    <cellStyle name="Comma 5 3 5 4 2" xfId="34966" xr:uid="{F758A8ED-C5BA-491C-8D5B-17D549505EBF}"/>
    <cellStyle name="Comma 5 3 5 5" xfId="34967" xr:uid="{1A387DFF-22DE-4DBF-AA77-A44EF775BE33}"/>
    <cellStyle name="Comma 5 3 6" xfId="34968" xr:uid="{E875DAA8-7C95-49A6-9D0F-081C849C95CB}"/>
    <cellStyle name="Comma 5 3 6 2" xfId="34969" xr:uid="{E96F238A-0F41-47E1-86AA-1206123E01C9}"/>
    <cellStyle name="Comma 5 3 6 2 2" xfId="34970" xr:uid="{5CBE8558-B194-451E-B85B-A1C16ACFAD4B}"/>
    <cellStyle name="Comma 5 3 6 2 2 2" xfId="34971" xr:uid="{668C3549-B521-4B40-966E-6812DE36DC95}"/>
    <cellStyle name="Comma 5 3 6 2 2 2 2" xfId="34972" xr:uid="{E92EE885-BC26-4A86-9986-2629B10F04C5}"/>
    <cellStyle name="Comma 5 3 6 2 2 3" xfId="34973" xr:uid="{11D1ACD8-7923-47C3-94BB-0DCD0578078D}"/>
    <cellStyle name="Comma 5 3 6 2 3" xfId="34974" xr:uid="{2150E6F5-CF65-4F95-B987-55742DB5CEBD}"/>
    <cellStyle name="Comma 5 3 6 2 3 2" xfId="34975" xr:uid="{F7941255-949D-4740-92BF-A67DB813B822}"/>
    <cellStyle name="Comma 5 3 6 2 4" xfId="34976" xr:uid="{579FA644-93D3-47C9-AA3C-821ECA8EEFC0}"/>
    <cellStyle name="Comma 5 3 6 3" xfId="34977" xr:uid="{000334AB-9BAC-4BD2-9C7C-BC232DAC86DB}"/>
    <cellStyle name="Comma 5 3 6 3 2" xfId="34978" xr:uid="{6DA22D65-9C6D-47E2-BB68-BDE912DD74B1}"/>
    <cellStyle name="Comma 5 3 6 3 2 2" xfId="34979" xr:uid="{1199CD07-E20B-4C53-BC59-2602A3AD02BC}"/>
    <cellStyle name="Comma 5 3 6 3 3" xfId="34980" xr:uid="{6DC65D04-0A83-4DBB-9CE4-C859F3801B2F}"/>
    <cellStyle name="Comma 5 3 6 4" xfId="34981" xr:uid="{63DB752B-A32F-458A-B801-0CE76627AA86}"/>
    <cellStyle name="Comma 5 3 6 4 2" xfId="34982" xr:uid="{9783ACEC-5856-4596-9B20-B9A067781C0B}"/>
    <cellStyle name="Comma 5 3 6 5" xfId="34983" xr:uid="{B4D4ECB6-0076-49DA-86ED-48E32AE2303D}"/>
    <cellStyle name="Comma 5 3 7" xfId="34984" xr:uid="{6BBC41AC-89C7-4A5C-AED8-06A08B9C36C5}"/>
    <cellStyle name="Comma 5 3 7 2" xfId="34985" xr:uid="{D97524BF-3CC0-4507-8E91-72560F9C2019}"/>
    <cellStyle name="Comma 5 3 7 2 2" xfId="34986" xr:uid="{E0564F58-04DF-479C-B6EC-335FC8CADFC2}"/>
    <cellStyle name="Comma 5 3 7 2 2 2" xfId="34987" xr:uid="{F94564BE-C7E2-46F9-9175-A512A3738AB1}"/>
    <cellStyle name="Comma 5 3 7 2 2 2 2" xfId="34988" xr:uid="{8EB6C8EE-F4C9-4B10-B705-618E7DE992A3}"/>
    <cellStyle name="Comma 5 3 7 2 2 3" xfId="34989" xr:uid="{A3EA2915-4A44-4042-93BC-BAFC8B534277}"/>
    <cellStyle name="Comma 5 3 7 2 3" xfId="34990" xr:uid="{129A6A58-5E8B-4CAB-9586-D0FF81C61281}"/>
    <cellStyle name="Comma 5 3 7 2 3 2" xfId="34991" xr:uid="{6A507ADF-898B-453D-A8C7-64290563C962}"/>
    <cellStyle name="Comma 5 3 7 2 4" xfId="34992" xr:uid="{AED4DC02-5271-4BF9-9201-F1ED4EBAC12C}"/>
    <cellStyle name="Comma 5 3 7 3" xfId="34993" xr:uid="{2BF18D53-6D91-4772-A4AD-ABD8F4F1CA3D}"/>
    <cellStyle name="Comma 5 3 7 3 2" xfId="34994" xr:uid="{81BE07C3-DDCE-4A19-8DAC-3BE89A7B4825}"/>
    <cellStyle name="Comma 5 3 7 3 2 2" xfId="34995" xr:uid="{4521428B-5A60-412B-AE7D-821886225235}"/>
    <cellStyle name="Comma 5 3 7 3 3" xfId="34996" xr:uid="{58B36E17-2233-4EB8-BCF5-CB943FC9E858}"/>
    <cellStyle name="Comma 5 3 7 4" xfId="34997" xr:uid="{072EFF39-BD50-4B06-8D63-2A2FC4EF7285}"/>
    <cellStyle name="Comma 5 3 7 4 2" xfId="34998" xr:uid="{05B1EAE7-8257-478F-AD88-CAB6F529FD00}"/>
    <cellStyle name="Comma 5 3 7 5" xfId="34999" xr:uid="{380B5D28-D7DA-45A8-8458-060C33731856}"/>
    <cellStyle name="Comma 5 3 8" xfId="35000" xr:uid="{1A3D0D70-E1C2-4FB0-93E0-C4711BF5E3A8}"/>
    <cellStyle name="Comma 5 3 8 2" xfId="35001" xr:uid="{488C5807-F52E-4D4F-88C7-A99943F8C5CA}"/>
    <cellStyle name="Comma 5 3 8 2 2" xfId="35002" xr:uid="{E7106F7F-7D0F-4AE0-BF1D-A98E2AE33470}"/>
    <cellStyle name="Comma 5 3 8 2 2 2" xfId="35003" xr:uid="{276707E2-E0D5-452C-9972-865CB3CB9003}"/>
    <cellStyle name="Comma 5 3 8 2 3" xfId="35004" xr:uid="{04EE484C-91E1-4895-8C10-D3F92A9D6655}"/>
    <cellStyle name="Comma 5 3 8 3" xfId="35005" xr:uid="{9F90F93B-3A59-4BC1-922A-09DF5FD8CC42}"/>
    <cellStyle name="Comma 5 3 8 3 2" xfId="35006" xr:uid="{4F2960C4-F78C-494E-B85B-44A8470C3BC7}"/>
    <cellStyle name="Comma 5 3 8 4" xfId="35007" xr:uid="{706CA1A2-CAAE-4183-A96C-A025CB0E2337}"/>
    <cellStyle name="Comma 5 3 9" xfId="35008" xr:uid="{9242E1AE-E72F-43A0-8785-A527B288CCE0}"/>
    <cellStyle name="Comma 5 3 9 2" xfId="35009" xr:uid="{F1964081-A560-4544-9238-E9A6422278EC}"/>
    <cellStyle name="Comma 5 3 9 2 2" xfId="35010" xr:uid="{C4E1267C-BF35-48DE-A677-A539DAC60387}"/>
    <cellStyle name="Comma 5 3 9 3" xfId="35011" xr:uid="{519A881B-AE55-46F1-832D-C9F72953A888}"/>
    <cellStyle name="Comma 5 4" xfId="35012" xr:uid="{6E742600-2E36-48CB-B559-CDC2C105E288}"/>
    <cellStyle name="Comma 5 4 2" xfId="35013" xr:uid="{AE72178A-BAF8-4D45-BC35-C24D826E9547}"/>
    <cellStyle name="Comma 5 4 2 2" xfId="35014" xr:uid="{BF418FE4-713F-455C-8D81-1D9BD2D3CE87}"/>
    <cellStyle name="Comma 5 4 2 2 2" xfId="35015" xr:uid="{1A126F46-3597-49F1-8BA2-C48C6571BB06}"/>
    <cellStyle name="Comma 5 4 2 2 2 2" xfId="35016" xr:uid="{AC336349-F133-4E2F-9151-57BEFEC69A8D}"/>
    <cellStyle name="Comma 5 4 2 2 2 2 2" xfId="35017" xr:uid="{A4273F26-9ABD-45F6-A61F-0711BB5EB95B}"/>
    <cellStyle name="Comma 5 4 2 2 2 3" xfId="35018" xr:uid="{36522688-F9D2-480D-B750-B03AD89BFABA}"/>
    <cellStyle name="Comma 5 4 2 2 3" xfId="35019" xr:uid="{6B8C2E4F-0A09-4DF0-A9B3-F6010BC559F3}"/>
    <cellStyle name="Comma 5 4 2 2 3 2" xfId="35020" xr:uid="{AC6C5278-BA95-424F-9F51-8FF0CAD28CFB}"/>
    <cellStyle name="Comma 5 4 2 2 4" xfId="35021" xr:uid="{835651A3-2A9D-455A-9EC7-92A0EA04D8C1}"/>
    <cellStyle name="Comma 5 4 2 2 4 2" xfId="35022" xr:uid="{88B81B5B-EC00-470A-BC5A-7721526249D1}"/>
    <cellStyle name="Comma 5 4 2 2 5" xfId="35023" xr:uid="{D443BBE9-1977-4EB3-8407-E68F61845C0D}"/>
    <cellStyle name="Comma 5 4 2 2 6" xfId="35024" xr:uid="{67C71D5C-919B-4C6B-89DA-D9FF56EE3B08}"/>
    <cellStyle name="Comma 5 4 2 3" xfId="35025" xr:uid="{9A0287D7-F67A-4C38-ACF2-6AD39410207B}"/>
    <cellStyle name="Comma 5 4 2 3 2" xfId="35026" xr:uid="{6B1BC997-DFFD-44ED-84A2-54E1E276E1D0}"/>
    <cellStyle name="Comma 5 4 2 3 2 2" xfId="35027" xr:uid="{776DAA0D-0F01-4CC5-B0C5-AEC8D05CC78D}"/>
    <cellStyle name="Comma 5 4 2 3 3" xfId="35028" xr:uid="{7FC048CE-E971-4D4E-A8B8-3A98D0C817BE}"/>
    <cellStyle name="Comma 5 4 2 4" xfId="35029" xr:uid="{55595C69-0B05-44C4-BA75-CB1CEC9BACDA}"/>
    <cellStyle name="Comma 5 4 2 4 2" xfId="35030" xr:uid="{7000D873-581E-48A9-B9D9-2088EA062507}"/>
    <cellStyle name="Comma 5 4 2 5" xfId="35031" xr:uid="{94DD5291-5194-4545-8157-E9D34B397015}"/>
    <cellStyle name="Comma 5 4 2 5 2" xfId="35032" xr:uid="{87505463-9757-43A7-AB46-FE0A949C94F3}"/>
    <cellStyle name="Comma 5 4 2 6" xfId="35033" xr:uid="{CA0CEA9F-7CAA-4A8A-B93F-21A411DB9D59}"/>
    <cellStyle name="Comma 5 4 2 7" xfId="35034" xr:uid="{C2246ED5-98DD-4D87-91AA-D1DDA667B4FB}"/>
    <cellStyle name="Comma 5 4 3" xfId="35035" xr:uid="{172866ED-B3FD-4C95-A706-585B870FBED7}"/>
    <cellStyle name="Comma 5 4 3 2" xfId="35036" xr:uid="{A4901243-96A6-4F08-A503-8F8821405A97}"/>
    <cellStyle name="Comma 5 4 3 2 2" xfId="35037" xr:uid="{60C5AE8E-7777-4FD8-9B3F-E68B3FE6C6F5}"/>
    <cellStyle name="Comma 5 4 3 2 2 2" xfId="35038" xr:uid="{A09C216C-54D2-405B-9825-9CA81E7CC95A}"/>
    <cellStyle name="Comma 5 4 3 2 2 2 2" xfId="35039" xr:uid="{EADEBF98-54F7-4E30-B60B-27EEFAE5BB52}"/>
    <cellStyle name="Comma 5 4 3 2 2 3" xfId="35040" xr:uid="{88AC8A34-3856-4AC3-BEC6-801B7FFBD6B9}"/>
    <cellStyle name="Comma 5 4 3 2 3" xfId="35041" xr:uid="{4D68F492-F0C7-4B65-A088-6063531B9E77}"/>
    <cellStyle name="Comma 5 4 3 2 3 2" xfId="35042" xr:uid="{0D740287-D8C9-44FA-AD60-0C6D7A3AEA36}"/>
    <cellStyle name="Comma 5 4 3 2 4" xfId="35043" xr:uid="{0B65A847-09E2-418F-ABC1-390C31A5CBEC}"/>
    <cellStyle name="Comma 5 4 3 3" xfId="35044" xr:uid="{F3B5AD29-E2D8-4C7D-BB14-EF49FDB1A83D}"/>
    <cellStyle name="Comma 5 4 3 3 2" xfId="35045" xr:uid="{8DADDE25-0BEE-4444-ACEF-6341F1048E60}"/>
    <cellStyle name="Comma 5 4 3 3 2 2" xfId="35046" xr:uid="{62D72549-354C-475A-BD0D-280AFAFA7962}"/>
    <cellStyle name="Comma 5 4 3 3 3" xfId="35047" xr:uid="{026189B1-1ABE-43C8-9BEB-508B1B1F81DF}"/>
    <cellStyle name="Comma 5 4 3 4" xfId="35048" xr:uid="{32F7A0B3-DD6E-4A6B-BC9D-461C72876DD3}"/>
    <cellStyle name="Comma 5 4 3 4 2" xfId="35049" xr:uid="{9B8AE695-9175-4BDD-AD0D-D86D405600FC}"/>
    <cellStyle name="Comma 5 4 3 5" xfId="35050" xr:uid="{584EF857-409E-48F8-8C94-D501BD249114}"/>
    <cellStyle name="Comma 5 4 3 5 2" xfId="35051" xr:uid="{F8F3FD8F-B364-4DB0-8ABA-6EC4FA046506}"/>
    <cellStyle name="Comma 5 4 3 6" xfId="35052" xr:uid="{7B0C66F0-82D0-4DDF-933B-B802BDF62F6E}"/>
    <cellStyle name="Comma 5 4 3 7" xfId="35053" xr:uid="{72B0D0B2-F469-411F-A3E3-4318FEF4CF07}"/>
    <cellStyle name="Comma 5 4 4" xfId="35054" xr:uid="{25CCC715-7E75-43E8-B549-4F80767EFC51}"/>
    <cellStyle name="Comma 5 4 4 2" xfId="35055" xr:uid="{3AAA31A6-C8DB-442E-9AC3-0357FEC1E762}"/>
    <cellStyle name="Comma 5 4 4 2 2" xfId="35056" xr:uid="{98BC4C38-3972-4DF0-8179-8F0216BD7E76}"/>
    <cellStyle name="Comma 5 4 4 2 2 2" xfId="35057" xr:uid="{7D8076BD-578B-42B2-8CAC-0DA6226058A4}"/>
    <cellStyle name="Comma 5 4 4 2 3" xfId="35058" xr:uid="{DD52F9AF-11CE-443B-9C7A-5AF322C9CFFC}"/>
    <cellStyle name="Comma 5 4 4 3" xfId="35059" xr:uid="{6A8B7E5A-055B-4D70-B409-E8ABF362FD96}"/>
    <cellStyle name="Comma 5 4 4 3 2" xfId="35060" xr:uid="{87D6FEA9-DFFB-481E-9434-194275B667CC}"/>
    <cellStyle name="Comma 5 4 4 4" xfId="35061" xr:uid="{3DDD3017-937A-4BA9-8EE6-9DEB1D0723FE}"/>
    <cellStyle name="Comma 5 4 5" xfId="35062" xr:uid="{F67B9289-92A9-4633-8FE9-3E353BC5C791}"/>
    <cellStyle name="Comma 5 4 5 2" xfId="35063" xr:uid="{4F87274B-EAA0-4769-A473-A8C2293017AA}"/>
    <cellStyle name="Comma 5 4 5 2 2" xfId="35064" xr:uid="{1627E5BB-9C7C-43D3-8548-C17817D7EA93}"/>
    <cellStyle name="Comma 5 4 5 3" xfId="35065" xr:uid="{C6DA056B-FAD2-4E70-834F-3471A5820C3A}"/>
    <cellStyle name="Comma 5 4 6" xfId="35066" xr:uid="{DF15D9D7-EC7C-4830-8D2E-0E65283D58CA}"/>
    <cellStyle name="Comma 5 4 6 2" xfId="35067" xr:uid="{4C27AE38-8D39-42C7-8FDE-FADCE2E9035B}"/>
    <cellStyle name="Comma 5 4 7" xfId="35068" xr:uid="{5F76A3CB-6AD4-41C7-B478-BDA653429D85}"/>
    <cellStyle name="Comma 5 4 7 2" xfId="35069" xr:uid="{B4A78C75-8A76-425B-9C07-CA9757C902D0}"/>
    <cellStyle name="Comma 5 4 8" xfId="35070" xr:uid="{690C68C4-794F-47CF-9156-BE8962B3B987}"/>
    <cellStyle name="Comma 5 4 9" xfId="35071" xr:uid="{BFE0270B-A51D-452C-82A7-2C06D107CEB8}"/>
    <cellStyle name="Comma 5 5" xfId="35072" xr:uid="{0211C727-1997-435F-A52A-4546022B92D9}"/>
    <cellStyle name="Comma 5 5 2" xfId="35073" xr:uid="{BEF6E5E3-EB09-4D79-BAFB-4D0CAF06EE68}"/>
    <cellStyle name="Comma 5 5 2 2" xfId="35074" xr:uid="{BC471FFD-91D4-4CC1-8C5F-76E791AABE74}"/>
    <cellStyle name="Comma 5 5 2 2 2" xfId="35075" xr:uid="{2953A389-6DD4-46C9-8F2A-F06AA869A199}"/>
    <cellStyle name="Comma 5 5 2 2 2 2" xfId="35076" xr:uid="{96FAD8BD-C388-4991-AB24-1442EF2AA3C5}"/>
    <cellStyle name="Comma 5 5 2 2 2 2 2" xfId="35077" xr:uid="{78897A35-9B10-49B2-9689-D862A99641EC}"/>
    <cellStyle name="Comma 5 5 2 2 2 3" xfId="35078" xr:uid="{99B04C23-33F1-4C93-AD6A-1513BBCA436A}"/>
    <cellStyle name="Comma 5 5 2 2 3" xfId="35079" xr:uid="{748D4333-BD0E-4098-B58B-9B8BC5938678}"/>
    <cellStyle name="Comma 5 5 2 2 3 2" xfId="35080" xr:uid="{B086FDA4-BD24-4CF0-A589-5C78A342BC23}"/>
    <cellStyle name="Comma 5 5 2 2 4" xfId="35081" xr:uid="{60B074AD-1B1E-4DF6-B77A-7B7214ADEDB0}"/>
    <cellStyle name="Comma 5 5 2 2 4 2" xfId="35082" xr:uid="{F7ECD52E-59FF-4D4D-A947-19D7BBC01C1B}"/>
    <cellStyle name="Comma 5 5 2 2 5" xfId="35083" xr:uid="{41640D6B-6D38-4450-B7C5-EE2B027DF301}"/>
    <cellStyle name="Comma 5 5 2 2 6" xfId="35084" xr:uid="{BCDE4DA5-AB9F-4AAC-8BDF-E04FD245268E}"/>
    <cellStyle name="Comma 5 5 2 3" xfId="35085" xr:uid="{55C0CB51-93CD-4197-9DDF-1060BC599456}"/>
    <cellStyle name="Comma 5 5 2 3 2" xfId="35086" xr:uid="{46BC9263-40E6-4B11-A9A4-68B7717C7BE3}"/>
    <cellStyle name="Comma 5 5 2 3 2 2" xfId="35087" xr:uid="{9341B624-1D2A-4CF8-86B4-8E82E035B5B2}"/>
    <cellStyle name="Comma 5 5 2 3 3" xfId="35088" xr:uid="{05330E8E-B495-4B4C-BEDE-069478913A4B}"/>
    <cellStyle name="Comma 5 5 2 4" xfId="35089" xr:uid="{18DC1760-65FA-4D15-962B-4D6CF3B8CBE3}"/>
    <cellStyle name="Comma 5 5 2 4 2" xfId="35090" xr:uid="{D20880FF-4803-42A9-96FC-381CBF04A2C5}"/>
    <cellStyle name="Comma 5 5 2 5" xfId="35091" xr:uid="{D7052F12-4FCC-4B5B-8D0A-B410DAE26083}"/>
    <cellStyle name="Comma 5 5 2 5 2" xfId="35092" xr:uid="{0E36C0AF-720B-4857-BFD3-F3F97FB61BB4}"/>
    <cellStyle name="Comma 5 5 2 6" xfId="35093" xr:uid="{FC4537E5-D8F6-4E68-93CC-4550F1EC054E}"/>
    <cellStyle name="Comma 5 5 2 7" xfId="35094" xr:uid="{CF885663-7E79-436A-9791-F4C184BDDAD4}"/>
    <cellStyle name="Comma 5 5 3" xfId="35095" xr:uid="{B80ADBD4-2C64-4350-B994-1D92F2D00DBC}"/>
    <cellStyle name="Comma 5 5 3 2" xfId="35096" xr:uid="{B1CA1DA0-C064-44B1-9BE7-CDEBCBA9F9E0}"/>
    <cellStyle name="Comma 5 5 3 2 2" xfId="35097" xr:uid="{AA2E541B-C124-4898-AFAC-F6385E2CFDEF}"/>
    <cellStyle name="Comma 5 5 3 2 2 2" xfId="35098" xr:uid="{A81FF8AE-F839-426D-9F2D-E83F35E86202}"/>
    <cellStyle name="Comma 5 5 3 2 2 2 2" xfId="35099" xr:uid="{75D4B938-DB76-47CE-B5CE-0C3CC762A6DD}"/>
    <cellStyle name="Comma 5 5 3 2 2 3" xfId="35100" xr:uid="{F97727A4-8B41-4AB0-8C55-AD3C61703E6E}"/>
    <cellStyle name="Comma 5 5 3 2 3" xfId="35101" xr:uid="{4091D1A8-4F59-4F7B-8663-7AF0F57602E9}"/>
    <cellStyle name="Comma 5 5 3 2 3 2" xfId="35102" xr:uid="{46DCDDB9-9784-4751-9C94-BDE20D3A052A}"/>
    <cellStyle name="Comma 5 5 3 2 4" xfId="35103" xr:uid="{1C1BD469-34AF-4D8A-8769-8B6887266286}"/>
    <cellStyle name="Comma 5 5 3 3" xfId="35104" xr:uid="{0F69BCA5-6AEF-48B8-9D06-42578910469B}"/>
    <cellStyle name="Comma 5 5 3 3 2" xfId="35105" xr:uid="{EC1429A2-13E2-4F58-A4F7-535C2369F039}"/>
    <cellStyle name="Comma 5 5 3 3 2 2" xfId="35106" xr:uid="{48FEF537-FA8E-479E-92D3-281479AE15A7}"/>
    <cellStyle name="Comma 5 5 3 3 3" xfId="35107" xr:uid="{A0CE7958-294B-4596-91DA-3070E3EEBD1D}"/>
    <cellStyle name="Comma 5 5 3 4" xfId="35108" xr:uid="{824A411B-4BD8-493A-8E6A-39ED2295478E}"/>
    <cellStyle name="Comma 5 5 3 4 2" xfId="35109" xr:uid="{E58E2E38-9CE8-4F2A-9545-F8BCB96CEECE}"/>
    <cellStyle name="Comma 5 5 3 5" xfId="35110" xr:uid="{932A4FC9-205C-47EC-931F-B1DB0CD59F5C}"/>
    <cellStyle name="Comma 5 5 3 5 2" xfId="35111" xr:uid="{73DB3E3C-AF6F-44D6-9117-2F3F7EC168D0}"/>
    <cellStyle name="Comma 5 5 3 6" xfId="35112" xr:uid="{300012EA-6300-4D78-96C9-A752935585E5}"/>
    <cellStyle name="Comma 5 5 3 7" xfId="35113" xr:uid="{C9591BBC-0700-4C5C-87EB-CB6AB1F01025}"/>
    <cellStyle name="Comma 5 5 4" xfId="35114" xr:uid="{75AEC558-231D-43CC-8001-927D277E01BC}"/>
    <cellStyle name="Comma 5 5 4 2" xfId="35115" xr:uid="{74C22A1C-07FF-47FB-BA52-5121513FD6CE}"/>
    <cellStyle name="Comma 5 5 4 2 2" xfId="35116" xr:uid="{828BACD5-0C86-4C34-AEAB-3E200E8E01F9}"/>
    <cellStyle name="Comma 5 5 4 2 2 2" xfId="35117" xr:uid="{55420499-6BD3-4BAE-A997-0EF9D7B66698}"/>
    <cellStyle name="Comma 5 5 4 2 3" xfId="35118" xr:uid="{1586A3BD-D4CF-46A7-A47A-B7368F023EF4}"/>
    <cellStyle name="Comma 5 5 4 3" xfId="35119" xr:uid="{5BBEDF0C-F09B-4EC6-91B7-8D5B40A3B4D5}"/>
    <cellStyle name="Comma 5 5 4 3 2" xfId="35120" xr:uid="{29167A8A-A5F0-40FC-8D8E-1DAE0D45EDE9}"/>
    <cellStyle name="Comma 5 5 4 4" xfId="35121" xr:uid="{F82F86C1-9933-41B1-AC68-9EDA9A8A3097}"/>
    <cellStyle name="Comma 5 5 5" xfId="35122" xr:uid="{3A13C837-CA71-4B0B-807A-7EEA7910BB2B}"/>
    <cellStyle name="Comma 5 5 5 2" xfId="35123" xr:uid="{335F4A03-1B45-4E24-9149-3A6E9DADDC26}"/>
    <cellStyle name="Comma 5 5 5 2 2" xfId="35124" xr:uid="{8BCD3C5D-D47B-475F-B4F8-B8B307559896}"/>
    <cellStyle name="Comma 5 5 5 3" xfId="35125" xr:uid="{9C059412-19F1-448A-A2AE-504135C68CFA}"/>
    <cellStyle name="Comma 5 5 6" xfId="35126" xr:uid="{FB1C0F75-063D-4944-BFC2-65584EF61AFA}"/>
    <cellStyle name="Comma 5 5 6 2" xfId="35127" xr:uid="{D3843216-2213-4A67-A14A-1B257D33B8C5}"/>
    <cellStyle name="Comma 5 5 7" xfId="35128" xr:uid="{B13A24C4-6113-4085-A156-FD72FF075F9F}"/>
    <cellStyle name="Comma 5 5 7 2" xfId="35129" xr:uid="{C1D6ECB4-AB48-484A-AF02-B2EDE543EEA8}"/>
    <cellStyle name="Comma 5 5 8" xfId="35130" xr:uid="{4C1E030E-3E0C-4A5E-9C5A-0D191F8713A7}"/>
    <cellStyle name="Comma 5 5 9" xfId="35131" xr:uid="{DA8603ED-7878-4E74-8DEB-0BBC1B8BB015}"/>
    <cellStyle name="Comma 5 6" xfId="35132" xr:uid="{6A83BF84-2812-4976-90D0-9DC8ABF52555}"/>
    <cellStyle name="Comma 5 6 2" xfId="35133" xr:uid="{F695D913-0CB4-46D6-A81A-7DEB4A7B2659}"/>
    <cellStyle name="Comma 5 6 2 2" xfId="35134" xr:uid="{CD3C4445-FDD0-48F0-BBAB-92F1771DE678}"/>
    <cellStyle name="Comma 5 6 2 2 2" xfId="35135" xr:uid="{E89472D1-F726-4289-A811-31DFD588FE76}"/>
    <cellStyle name="Comma 5 6 2 2 2 2" xfId="35136" xr:uid="{D0ED6AAE-FA67-4D82-8D4B-3BCC0170F819}"/>
    <cellStyle name="Comma 5 6 2 2 2 2 2" xfId="35137" xr:uid="{79D06E34-AD52-4BFF-952D-A2025C644F46}"/>
    <cellStyle name="Comma 5 6 2 2 2 3" xfId="35138" xr:uid="{C273B148-76B6-43C9-B704-0DC6437BBF7B}"/>
    <cellStyle name="Comma 5 6 2 2 3" xfId="35139" xr:uid="{CF5771D8-F128-4647-BE93-FF10B81D66B2}"/>
    <cellStyle name="Comma 5 6 2 2 3 2" xfId="35140" xr:uid="{A8923816-3FF4-4618-8125-7DA9B621EEFF}"/>
    <cellStyle name="Comma 5 6 2 2 4" xfId="35141" xr:uid="{50527561-7177-48B5-A784-F4643953E62B}"/>
    <cellStyle name="Comma 5 6 2 3" xfId="35142" xr:uid="{AC988938-05F4-4232-97DC-F57E144A6B77}"/>
    <cellStyle name="Comma 5 6 2 3 2" xfId="35143" xr:uid="{520465AA-C4F2-4E74-98F6-A98C4B29E702}"/>
    <cellStyle name="Comma 5 6 2 3 2 2" xfId="35144" xr:uid="{EED14ACC-6FBA-4AE3-87A9-C6953FFEC35C}"/>
    <cellStyle name="Comma 5 6 2 3 3" xfId="35145" xr:uid="{8F53195C-AA93-40FE-9D81-CFF248921A79}"/>
    <cellStyle name="Comma 5 6 2 4" xfId="35146" xr:uid="{433210C7-695C-4467-BC63-7DF62445729F}"/>
    <cellStyle name="Comma 5 6 2 4 2" xfId="35147" xr:uid="{F290CD06-0DF2-4D01-BF1B-116612493173}"/>
    <cellStyle name="Comma 5 6 2 5" xfId="35148" xr:uid="{B10EE2E3-4A52-4BA1-8447-6F24CC0B117D}"/>
    <cellStyle name="Comma 5 6 2 5 2" xfId="35149" xr:uid="{A64323DB-F6A2-443A-8EF5-4903086CD920}"/>
    <cellStyle name="Comma 5 6 2 6" xfId="35150" xr:uid="{7DE34CE8-373C-4B83-9B35-2791DB12FF40}"/>
    <cellStyle name="Comma 5 6 2 7" xfId="35151" xr:uid="{7F80CA40-CB6E-4B8C-B8E0-584A7D0804EC}"/>
    <cellStyle name="Comma 5 6 3" xfId="35152" xr:uid="{DABAA920-1C9E-479F-92E0-3E4E9A3624A2}"/>
    <cellStyle name="Comma 5 6 3 2" xfId="35153" xr:uid="{76C663E2-A8C0-4D94-8D56-BB833B6D1FBB}"/>
    <cellStyle name="Comma 5 6 3 2 2" xfId="35154" xr:uid="{92CEB8F1-3119-471F-B375-A5F26AB491D2}"/>
    <cellStyle name="Comma 5 6 3 2 2 2" xfId="35155" xr:uid="{AE9DFF3B-D992-4A1E-AFEB-8430B6D2BADD}"/>
    <cellStyle name="Comma 5 6 3 2 3" xfId="35156" xr:uid="{A279E0AA-12F3-4543-8D8C-C0E22D58B1AD}"/>
    <cellStyle name="Comma 5 6 3 3" xfId="35157" xr:uid="{CF8646D2-4AF2-4809-8A4F-23446BF331CA}"/>
    <cellStyle name="Comma 5 6 3 3 2" xfId="35158" xr:uid="{91679AED-BC5E-4A6B-9762-D8999F930644}"/>
    <cellStyle name="Comma 5 6 3 4" xfId="35159" xr:uid="{6A66A85C-6DE4-43EB-8F5B-08FD6B4BE4B9}"/>
    <cellStyle name="Comma 5 6 4" xfId="35160" xr:uid="{D71B392B-6F09-4467-8341-3F290013BA24}"/>
    <cellStyle name="Comma 5 6 4 2" xfId="35161" xr:uid="{B2572282-9119-49EF-B593-41E06EFD9A75}"/>
    <cellStyle name="Comma 5 6 4 2 2" xfId="35162" xr:uid="{36A90CF4-C636-4CE6-9C28-193264E1F869}"/>
    <cellStyle name="Comma 5 6 4 3" xfId="35163" xr:uid="{5C95AB38-6AE0-4244-96A6-527A24F0C253}"/>
    <cellStyle name="Comma 5 6 5" xfId="35164" xr:uid="{CA74E36C-CFC2-4CE2-9EE5-9DDA082EB2A6}"/>
    <cellStyle name="Comma 5 6 5 2" xfId="35165" xr:uid="{6EE27105-5FD2-485B-83EB-C59BAFC238AB}"/>
    <cellStyle name="Comma 5 6 6" xfId="35166" xr:uid="{169758C3-C1DB-4D5D-B20F-E23EB3063999}"/>
    <cellStyle name="Comma 5 6 6 2" xfId="35167" xr:uid="{88FCC034-2C3F-4A60-9C89-22AB38B62145}"/>
    <cellStyle name="Comma 5 6 7" xfId="35168" xr:uid="{99A1C518-3D84-4BEF-A574-0F68DF671B7A}"/>
    <cellStyle name="Comma 5 6 8" xfId="35169" xr:uid="{C0779089-09CE-4200-9253-3B9B4C898C1D}"/>
    <cellStyle name="Comma 5 7" xfId="35170" xr:uid="{692537F1-340C-4A23-8B8E-D21BB2C9DB11}"/>
    <cellStyle name="Comma 5 7 2" xfId="35171" xr:uid="{9E4B8FA4-D79B-4AF6-A83B-744FE00CD6D3}"/>
    <cellStyle name="Comma 5 7 2 2" xfId="35172" xr:uid="{FEEB70FA-F604-44C0-B0D2-F9C20C5F7974}"/>
    <cellStyle name="Comma 5 7 2 2 2" xfId="35173" xr:uid="{B0F10902-784C-42FE-9403-FF064C3B791C}"/>
    <cellStyle name="Comma 5 7 2 2 2 2" xfId="35174" xr:uid="{BACCD4BF-D967-40B8-A8A4-385D97E1779B}"/>
    <cellStyle name="Comma 5 7 2 2 3" xfId="35175" xr:uid="{E4EC10EE-83EE-4820-A5C3-FC5073F898B0}"/>
    <cellStyle name="Comma 5 7 2 3" xfId="35176" xr:uid="{97FF1F43-56A0-4341-8AFD-AE0617FF35BF}"/>
    <cellStyle name="Comma 5 7 2 3 2" xfId="35177" xr:uid="{323845B9-E4CA-4B12-8DAA-A869106932D6}"/>
    <cellStyle name="Comma 5 7 2 4" xfId="35178" xr:uid="{17C9B066-5B38-4C95-A4D8-47E57F6ECEF3}"/>
    <cellStyle name="Comma 5 7 3" xfId="35179" xr:uid="{FCE84E95-E88E-4453-8A36-3D38FBED0346}"/>
    <cellStyle name="Comma 5 7 3 2" xfId="35180" xr:uid="{0F0F28DA-62BF-442D-BD38-588CEE42A8CF}"/>
    <cellStyle name="Comma 5 7 3 2 2" xfId="35181" xr:uid="{625E9E5D-431F-4DF1-93BA-43BB6A924C72}"/>
    <cellStyle name="Comma 5 7 3 3" xfId="35182" xr:uid="{99AD3D30-2F6C-417B-B8F7-C4E8F81DD6F5}"/>
    <cellStyle name="Comma 5 7 4" xfId="35183" xr:uid="{1804BD43-FB06-4155-A7E2-310BE5030EA9}"/>
    <cellStyle name="Comma 5 7 4 2" xfId="35184" xr:uid="{B32967E0-0ACC-4BA0-97B9-3D285ADB0BE8}"/>
    <cellStyle name="Comma 5 7 5" xfId="35185" xr:uid="{A49ADD7F-744E-4AF8-8C9F-5F0721B383D0}"/>
    <cellStyle name="Comma 5 7 5 2" xfId="35186" xr:uid="{0DC26EE1-E85C-478F-9EBA-BE9578DD8ED6}"/>
    <cellStyle name="Comma 5 7 6" xfId="35187" xr:uid="{24DFE4B8-9022-422B-B905-6B81DACC8857}"/>
    <cellStyle name="Comma 5 7 7" xfId="35188" xr:uid="{A28AE15C-F960-4535-9124-721E11C29BF0}"/>
    <cellStyle name="Comma 5 8" xfId="35189" xr:uid="{16D53619-4C9A-4738-889B-F3E56FFFBF3C}"/>
    <cellStyle name="Comma 5 8 2" xfId="35190" xr:uid="{0090E8A3-7D2D-4452-B0EC-C777434B8DD7}"/>
    <cellStyle name="Comma 5 8 2 2" xfId="35191" xr:uid="{E5E0E09E-5514-4FDF-92FA-1CB23CFD913E}"/>
    <cellStyle name="Comma 5 8 2 2 2" xfId="35192" xr:uid="{297B7F46-FE9F-4B72-B50B-FD60609CA970}"/>
    <cellStyle name="Comma 5 8 2 2 2 2" xfId="35193" xr:uid="{7050E503-7111-4103-8440-795CD892C21E}"/>
    <cellStyle name="Comma 5 8 2 2 3" xfId="35194" xr:uid="{9AA97FBA-42FB-4487-B7AD-88506EC10A90}"/>
    <cellStyle name="Comma 5 8 2 3" xfId="35195" xr:uid="{4BA9D61D-0A19-4128-B89C-99BD16CCD92C}"/>
    <cellStyle name="Comma 5 8 2 3 2" xfId="35196" xr:uid="{3FC5A711-4746-4F2C-99B4-889AA6461E47}"/>
    <cellStyle name="Comma 5 8 2 4" xfId="35197" xr:uid="{8BEE8EB3-384B-433E-8B0E-CB90562FBBFD}"/>
    <cellStyle name="Comma 5 8 3" xfId="35198" xr:uid="{2D9084E2-6EE0-4511-8749-E204F63A1AAE}"/>
    <cellStyle name="Comma 5 8 3 2" xfId="35199" xr:uid="{57C4ED17-7EAA-473F-B5F9-7CB33294CCCC}"/>
    <cellStyle name="Comma 5 8 3 2 2" xfId="35200" xr:uid="{96FB54E6-EA2B-42BE-B40D-1216EDF59B1F}"/>
    <cellStyle name="Comma 5 8 3 3" xfId="35201" xr:uid="{6C7CBE3E-921A-4690-A5D6-0A1DBC852EAF}"/>
    <cellStyle name="Comma 5 8 4" xfId="35202" xr:uid="{EB3769DD-DFF5-4E3D-A2C0-68ABA1DAAD7C}"/>
    <cellStyle name="Comma 5 8 4 2" xfId="35203" xr:uid="{A7B3250C-3796-4C62-B143-A0070D6F4FE5}"/>
    <cellStyle name="Comma 5 8 5" xfId="35204" xr:uid="{F0E10158-C7E3-4A40-8AE7-4785B4B27624}"/>
    <cellStyle name="Comma 5 8 5 2" xfId="35205" xr:uid="{D4E23B15-E75E-4ECF-A259-3E11B6511785}"/>
    <cellStyle name="Comma 5 8 6" xfId="35206" xr:uid="{8E2BA615-E9EC-46CD-87D7-5966E9B5646D}"/>
    <cellStyle name="Comma 5 8 7" xfId="35207" xr:uid="{E796ACD4-4A29-4E66-BACC-FF06BFE5EABF}"/>
    <cellStyle name="Comma 5 9" xfId="35208" xr:uid="{BE9F7F80-FBE5-4130-8A68-EB910DA6740B}"/>
    <cellStyle name="Comma 5 9 2" xfId="35209" xr:uid="{8FB8A1B1-FC2A-4FFE-9112-010309540426}"/>
    <cellStyle name="Comma 5 9 2 2" xfId="35210" xr:uid="{D4D05CB3-1EB5-4D27-9B93-45A8D8A0C4A9}"/>
    <cellStyle name="Comma 5 9 2 2 2" xfId="35211" xr:uid="{2DACA956-B467-4430-BFA8-E57229AB66EE}"/>
    <cellStyle name="Comma 5 9 2 2 2 2" xfId="35212" xr:uid="{CFDA22D8-1B66-4992-AEE7-5A5849AA185B}"/>
    <cellStyle name="Comma 5 9 2 2 3" xfId="35213" xr:uid="{910B537A-1197-4935-9A59-6793F44055B9}"/>
    <cellStyle name="Comma 5 9 2 3" xfId="35214" xr:uid="{9E5CEDEE-B436-49F6-9C90-81C61C8CE461}"/>
    <cellStyle name="Comma 5 9 2 3 2" xfId="35215" xr:uid="{2CA96BD1-EC0F-46C8-A992-FEC75B8F1157}"/>
    <cellStyle name="Comma 5 9 2 4" xfId="35216" xr:uid="{3AF98863-4673-4C21-96D6-E7DC4B421CDF}"/>
    <cellStyle name="Comma 5 9 3" xfId="35217" xr:uid="{60EF6B38-8E85-4078-B213-9AC217FD361A}"/>
    <cellStyle name="Comma 5 9 3 2" xfId="35218" xr:uid="{9A5DDD25-41BA-436B-B01D-237EAC57B2E1}"/>
    <cellStyle name="Comma 5 9 3 2 2" xfId="35219" xr:uid="{C5B4E876-5B56-479C-B921-BBAA4C38D0F7}"/>
    <cellStyle name="Comma 5 9 3 3" xfId="35220" xr:uid="{E45B74FD-260A-4E9F-8D96-58928E2B0FE0}"/>
    <cellStyle name="Comma 5 9 4" xfId="35221" xr:uid="{AE604ACF-3853-4F72-BD10-0FB3DFA58AC5}"/>
    <cellStyle name="Comma 5 9 4 2" xfId="35222" xr:uid="{C2C1B2BD-CA82-4794-ABDC-3CB9C1CB8F77}"/>
    <cellStyle name="Comma 5 9 5" xfId="35223" xr:uid="{09C870F0-993B-4C42-9B01-39996526E435}"/>
    <cellStyle name="Comma 5 9 5 2" xfId="35224" xr:uid="{EA2ACCFD-E341-4BFF-88A0-F52AD86EAF24}"/>
    <cellStyle name="Comma 5 9 6" xfId="35225" xr:uid="{F64873C4-FBC8-42B0-B51F-EFA34AF8675F}"/>
    <cellStyle name="Comma 5 9 7" xfId="35226" xr:uid="{6D603FEA-29E8-4181-9456-DB1E9D01B23B}"/>
    <cellStyle name="Comma 6" xfId="35227" xr:uid="{D4510256-3C3C-4138-AA05-2BACE8DA82CE}"/>
    <cellStyle name="Comma 6 10" xfId="35228" xr:uid="{8E195B1A-5CFA-4094-AD40-D6E22972F13B}"/>
    <cellStyle name="Comma 6 10 2" xfId="35229" xr:uid="{C149E714-BADD-4CC5-84FF-EF83DC2576DE}"/>
    <cellStyle name="Comma 6 10 2 2" xfId="35230" xr:uid="{E52D9C01-9DEA-43C6-869F-84CC10C07B48}"/>
    <cellStyle name="Comma 6 10 2 2 2" xfId="35231" xr:uid="{0C4E9A02-C75E-404E-924C-7E3C21F3C3BF}"/>
    <cellStyle name="Comma 6 10 2 2 2 2" xfId="35232" xr:uid="{7195AE19-8AC3-476B-8097-7FCB4A310DB9}"/>
    <cellStyle name="Comma 6 10 2 2 3" xfId="35233" xr:uid="{C835F80B-4A8D-4B64-A9E3-61CD61852937}"/>
    <cellStyle name="Comma 6 10 2 3" xfId="35234" xr:uid="{B7BB288B-D2F0-492F-8CD3-A7B1C1B7B563}"/>
    <cellStyle name="Comma 6 10 2 3 2" xfId="35235" xr:uid="{15FD09FA-E57A-41C8-8DFD-0A9FF8468F11}"/>
    <cellStyle name="Comma 6 10 2 4" xfId="35236" xr:uid="{536A0F8C-C4C5-4A14-A2B4-EBC34E296BB2}"/>
    <cellStyle name="Comma 6 10 3" xfId="35237" xr:uid="{F0B5FD17-DB27-4BAF-AB47-5059487F411D}"/>
    <cellStyle name="Comma 6 10 3 2" xfId="35238" xr:uid="{207088DF-71B2-41DE-A77E-CC73BC7BEEC6}"/>
    <cellStyle name="Comma 6 10 3 2 2" xfId="35239" xr:uid="{3B39CE40-7425-47A1-8371-9CA66B1D9D89}"/>
    <cellStyle name="Comma 6 10 3 3" xfId="35240" xr:uid="{426BF39C-1635-43EB-9742-5EEBCABB3F3C}"/>
    <cellStyle name="Comma 6 10 4" xfId="35241" xr:uid="{D1AA907F-E89B-4351-8493-A7C824D42F8E}"/>
    <cellStyle name="Comma 6 10 4 2" xfId="35242" xr:uid="{00B0726D-975A-43A5-9C2C-1AB5928E8040}"/>
    <cellStyle name="Comma 6 10 5" xfId="35243" xr:uid="{9967F382-EFD9-409F-A074-BF431A68B1E9}"/>
    <cellStyle name="Comma 6 11" xfId="35244" xr:uid="{C4748C81-2C3A-4A3A-92D3-408F75430428}"/>
    <cellStyle name="Comma 6 11 2" xfId="35245" xr:uid="{60D3CB80-2F31-4E2F-B04D-BF70491A79DB}"/>
    <cellStyle name="Comma 6 11 2 2" xfId="35246" xr:uid="{A46D75E5-A8B8-4EFA-8239-3D55C8A9F38C}"/>
    <cellStyle name="Comma 6 11 2 2 2" xfId="35247" xr:uid="{287CAA80-6322-4402-9566-879D5B60C23C}"/>
    <cellStyle name="Comma 6 11 2 3" xfId="35248" xr:uid="{08468A8D-DB6C-4179-ACDC-DBC3C2FF5FCF}"/>
    <cellStyle name="Comma 6 11 3" xfId="35249" xr:uid="{0F8BD494-09F3-407D-AA12-E19AC354FF70}"/>
    <cellStyle name="Comma 6 11 3 2" xfId="35250" xr:uid="{3C3705DC-D244-4CC5-A4C3-39877DB6A405}"/>
    <cellStyle name="Comma 6 11 4" xfId="35251" xr:uid="{6FF643C6-D2C4-4A90-94B8-8118408EB7EE}"/>
    <cellStyle name="Comma 6 12" xfId="35252" xr:uid="{52330CB5-5421-4734-B89E-73771EC0E671}"/>
    <cellStyle name="Comma 6 12 2" xfId="35253" xr:uid="{65A76027-B180-4853-B35A-71066736557A}"/>
    <cellStyle name="Comma 6 12 2 2" xfId="35254" xr:uid="{02BBC949-7D3A-4064-BEF1-587DFCF88D58}"/>
    <cellStyle name="Comma 6 12 3" xfId="35255" xr:uid="{837C8629-50F8-4D17-A3A2-A412D07EC1E5}"/>
    <cellStyle name="Comma 6 13" xfId="35256" xr:uid="{45C571CC-420A-4B2C-91B3-9AB9A3E48F3E}"/>
    <cellStyle name="Comma 6 13 2" xfId="35257" xr:uid="{FB67E167-F814-48E1-A647-3D47939C8FE1}"/>
    <cellStyle name="Comma 6 14" xfId="35258" xr:uid="{BE90D388-DAB1-410C-A36D-070D5EE3A9BD}"/>
    <cellStyle name="Comma 6 14 2" xfId="35259" xr:uid="{AB6D730A-40E9-456F-B879-AB8FA1DE5A14}"/>
    <cellStyle name="Comma 6 15" xfId="35260" xr:uid="{5B75498C-C866-4E36-90D3-5951C9F0B327}"/>
    <cellStyle name="Comma 6 16" xfId="35261" xr:uid="{64A9B85F-FB70-410C-B7DF-1D372321312F}"/>
    <cellStyle name="Comma 6 2" xfId="35262" xr:uid="{C93F1BA7-568F-4C1B-9F9B-D00BEC9A6DE6}"/>
    <cellStyle name="Comma 6 2 10" xfId="35263" xr:uid="{A2FFD6DD-09E2-4B1A-A25A-57B434AF051B}"/>
    <cellStyle name="Comma 6 2 10 2" xfId="35264" xr:uid="{ECE7C010-632A-47C0-9D82-03B2BB383B2D}"/>
    <cellStyle name="Comma 6 2 11" xfId="35265" xr:uid="{CB69F459-B62A-4084-BA18-61858C5E2BD7}"/>
    <cellStyle name="Comma 6 2 11 2" xfId="35266" xr:uid="{AA75A566-C71D-4F33-ABC7-9CC72D49E9DA}"/>
    <cellStyle name="Comma 6 2 12" xfId="35267" xr:uid="{41A7798F-C2B1-4E18-970B-9217501A5FDA}"/>
    <cellStyle name="Comma 6 2 13" xfId="35268" xr:uid="{787A48D0-B04F-4363-BD40-21227DAE9AF4}"/>
    <cellStyle name="Comma 6 2 2" xfId="35269" xr:uid="{CB187BFC-9404-462E-A9A7-9CFD27BD5DF6}"/>
    <cellStyle name="Comma 6 2 2 2" xfId="35270" xr:uid="{7E8CC883-6D57-4B7A-8F30-22CE7E039CC8}"/>
    <cellStyle name="Comma 6 2 2 2 2" xfId="35271" xr:uid="{D2E4943F-4C16-40FE-A94F-A7188D8CAF14}"/>
    <cellStyle name="Comma 6 2 2 2 2 2" xfId="35272" xr:uid="{F6529B91-66DB-4D72-A280-B7E91AB01275}"/>
    <cellStyle name="Comma 6 2 2 2 2 2 2" xfId="35273" xr:uid="{0BE31D3E-5330-4185-8460-4D45BE1F47F4}"/>
    <cellStyle name="Comma 6 2 2 2 2 2 2 2" xfId="35274" xr:uid="{736FD426-AFAA-492D-85B1-D79EF32C20AE}"/>
    <cellStyle name="Comma 6 2 2 2 2 2 3" xfId="35275" xr:uid="{2324DB50-A18E-4B97-9105-8158152D549D}"/>
    <cellStyle name="Comma 6 2 2 2 2 3" xfId="35276" xr:uid="{D28B4938-DEA5-4B39-83BE-0531C8C219F0}"/>
    <cellStyle name="Comma 6 2 2 2 2 3 2" xfId="35277" xr:uid="{EE7E1F01-B503-4E30-AD85-48FB59474138}"/>
    <cellStyle name="Comma 6 2 2 2 2 4" xfId="35278" xr:uid="{31A207C3-A835-4798-B8B9-025F079D80B5}"/>
    <cellStyle name="Comma 6 2 2 2 2 4 2" xfId="35279" xr:uid="{92E06D42-1222-4E96-94FC-C0BBA0444E23}"/>
    <cellStyle name="Comma 6 2 2 2 2 5" xfId="35280" xr:uid="{9F235934-0129-4F31-99A4-BAE73FD03A45}"/>
    <cellStyle name="Comma 6 2 2 2 2 6" xfId="35281" xr:uid="{535A0FB1-9EC0-48FC-BA8B-FD39A0E648BD}"/>
    <cellStyle name="Comma 6 2 2 2 3" xfId="35282" xr:uid="{A272624E-D92F-4B99-B3B1-5927B04F75C5}"/>
    <cellStyle name="Comma 6 2 2 2 3 2" xfId="35283" xr:uid="{90664858-75F2-4EDC-92A9-9079619BB002}"/>
    <cellStyle name="Comma 6 2 2 2 3 2 2" xfId="35284" xr:uid="{97ACB349-6D76-4C5F-8C23-CC7F6DB1F894}"/>
    <cellStyle name="Comma 6 2 2 2 3 3" xfId="35285" xr:uid="{08AC6A36-86DB-4482-A084-BAF58BCF6E79}"/>
    <cellStyle name="Comma 6 2 2 2 4" xfId="35286" xr:uid="{CF90ACB1-BEC1-4A8D-A3DF-EB0BB76D59F1}"/>
    <cellStyle name="Comma 6 2 2 2 4 2" xfId="35287" xr:uid="{0AD86DBC-61D9-47E6-8C2A-F984A3CDCEC1}"/>
    <cellStyle name="Comma 6 2 2 2 5" xfId="35288" xr:uid="{AFD65641-4691-4D3E-830C-991CF1C8043B}"/>
    <cellStyle name="Comma 6 2 2 2 5 2" xfId="35289" xr:uid="{DC0847AC-DFCB-4542-AD9C-1E8E666B515B}"/>
    <cellStyle name="Comma 6 2 2 2 6" xfId="35290" xr:uid="{D967D490-AC8D-483A-813A-A22D39980D48}"/>
    <cellStyle name="Comma 6 2 2 2 7" xfId="35291" xr:uid="{E56C4CCB-B265-4A19-8F0C-F4ACD714790E}"/>
    <cellStyle name="Comma 6 2 2 3" xfId="35292" xr:uid="{D62BF96D-863C-4E0D-B2A3-B395E65A0CB9}"/>
    <cellStyle name="Comma 6 2 2 3 2" xfId="35293" xr:uid="{9D86E0F1-EB4D-43F8-8AAE-DA835B766E5E}"/>
    <cellStyle name="Comma 6 2 2 3 2 2" xfId="35294" xr:uid="{21D13EE3-01C7-43A4-B517-B497046C41FF}"/>
    <cellStyle name="Comma 6 2 2 3 2 2 2" xfId="35295" xr:uid="{EA2DAF21-DF97-4513-B942-EACE9D4F7622}"/>
    <cellStyle name="Comma 6 2 2 3 2 2 2 2" xfId="35296" xr:uid="{D136BFC4-3B13-4A04-B620-CEAEAAEEE10B}"/>
    <cellStyle name="Comma 6 2 2 3 2 2 3" xfId="35297" xr:uid="{F084320D-7F66-460A-AF01-30F3151E8715}"/>
    <cellStyle name="Comma 6 2 2 3 2 3" xfId="35298" xr:uid="{EF453118-5BDF-4E75-80DF-2EC2EE9AA241}"/>
    <cellStyle name="Comma 6 2 2 3 2 3 2" xfId="35299" xr:uid="{EF00803D-184F-4CD8-844A-4F7A7D6830BE}"/>
    <cellStyle name="Comma 6 2 2 3 2 4" xfId="35300" xr:uid="{2C1C151B-B759-43DE-9D4B-0B82F5977C18}"/>
    <cellStyle name="Comma 6 2 2 3 3" xfId="35301" xr:uid="{F6E42448-A246-4FB3-B397-8B2F55C50C6B}"/>
    <cellStyle name="Comma 6 2 2 3 3 2" xfId="35302" xr:uid="{442969E0-3ACE-493E-A9FB-CAA4DEF7E38B}"/>
    <cellStyle name="Comma 6 2 2 3 3 2 2" xfId="35303" xr:uid="{1932614D-A777-41B8-A7C1-21D194B62ED7}"/>
    <cellStyle name="Comma 6 2 2 3 3 3" xfId="35304" xr:uid="{474B8D0B-E45F-4ACA-A46D-03EF8B4CEEC0}"/>
    <cellStyle name="Comma 6 2 2 3 4" xfId="35305" xr:uid="{558248DD-FA22-4BA7-B975-246FFA5C631E}"/>
    <cellStyle name="Comma 6 2 2 3 4 2" xfId="35306" xr:uid="{24B8B1CD-C0D3-4ACA-8390-00F943E31E27}"/>
    <cellStyle name="Comma 6 2 2 3 5" xfId="35307" xr:uid="{35148F9D-93F6-4B27-8929-58BE9CF5199E}"/>
    <cellStyle name="Comma 6 2 2 3 5 2" xfId="35308" xr:uid="{86860B11-164D-48D4-BB2F-DE45A35AA173}"/>
    <cellStyle name="Comma 6 2 2 3 6" xfId="35309" xr:uid="{DD90EF59-8980-42C6-9C65-91EF9BA8BC84}"/>
    <cellStyle name="Comma 6 2 2 3 7" xfId="35310" xr:uid="{1ED185CD-3E7B-406D-937A-5B5002112271}"/>
    <cellStyle name="Comma 6 2 2 4" xfId="35311" xr:uid="{D3F40164-EEDD-4867-A456-9237827226F1}"/>
    <cellStyle name="Comma 6 2 2 4 2" xfId="35312" xr:uid="{D00323E0-CC2D-41A3-984F-4ABBB96EE9C0}"/>
    <cellStyle name="Comma 6 2 2 4 2 2" xfId="35313" xr:uid="{7CFC0E6F-9EBB-460C-AFF3-CB98F5E4BC2D}"/>
    <cellStyle name="Comma 6 2 2 4 2 2 2" xfId="35314" xr:uid="{DF01B503-DFB2-4BD6-8A07-FFB37E389F04}"/>
    <cellStyle name="Comma 6 2 2 4 2 3" xfId="35315" xr:uid="{2CA635BA-6835-4515-90A8-73480239F0D0}"/>
    <cellStyle name="Comma 6 2 2 4 3" xfId="35316" xr:uid="{ACDD2740-7B17-45D9-9D59-1892CB02B6AF}"/>
    <cellStyle name="Comma 6 2 2 4 3 2" xfId="35317" xr:uid="{AB5531D0-9797-4D24-B7EE-37A866B8CB42}"/>
    <cellStyle name="Comma 6 2 2 4 4" xfId="35318" xr:uid="{DCCB6373-DF44-451A-AB19-C154B0360CEE}"/>
    <cellStyle name="Comma 6 2 2 5" xfId="35319" xr:uid="{1B0AF193-8F27-4060-BBF7-28D0B19F2204}"/>
    <cellStyle name="Comma 6 2 2 5 2" xfId="35320" xr:uid="{73293184-4D09-40AD-949C-58F28E5ABC6B}"/>
    <cellStyle name="Comma 6 2 2 5 2 2" xfId="35321" xr:uid="{9ED4874F-90F0-4510-BB2B-878A0CBC2202}"/>
    <cellStyle name="Comma 6 2 2 5 3" xfId="35322" xr:uid="{BAB58810-7930-4647-B3FD-6F4DCBA1341B}"/>
    <cellStyle name="Comma 6 2 2 6" xfId="35323" xr:uid="{AC837B54-9853-408F-8C9A-F95D3BA25245}"/>
    <cellStyle name="Comma 6 2 2 6 2" xfId="35324" xr:uid="{236FDEFC-91DE-41EF-912F-8A2BEB369A80}"/>
    <cellStyle name="Comma 6 2 2 7" xfId="35325" xr:uid="{845C67AF-659B-413F-8AD2-47F24BFA6515}"/>
    <cellStyle name="Comma 6 2 2 7 2" xfId="35326" xr:uid="{8E38B584-17AA-4016-A247-53C7056F3233}"/>
    <cellStyle name="Comma 6 2 2 8" xfId="35327" xr:uid="{9BCF1A9B-EE92-4B59-B128-EBF3657F698C}"/>
    <cellStyle name="Comma 6 2 2 9" xfId="35328" xr:uid="{0F710580-4183-4FEA-99F7-2886C03BF424}"/>
    <cellStyle name="Comma 6 2 3" xfId="35329" xr:uid="{A2CAF06F-6204-4EA0-9B5C-7A3C77021B63}"/>
    <cellStyle name="Comma 6 2 3 2" xfId="35330" xr:uid="{600795E4-3513-4673-A4B9-B6ACD23D5EC4}"/>
    <cellStyle name="Comma 6 2 3 2 2" xfId="35331" xr:uid="{EC1889C2-5FF2-498B-A98F-5FFAFF034C95}"/>
    <cellStyle name="Comma 6 2 3 2 2 2" xfId="35332" xr:uid="{0A0CEAD3-FDE5-49BC-8C34-781CA5E67F98}"/>
    <cellStyle name="Comma 6 2 3 2 2 2 2" xfId="35333" xr:uid="{8108C5B7-4B03-427B-8427-E2F605031247}"/>
    <cellStyle name="Comma 6 2 3 2 2 2 2 2" xfId="35334" xr:uid="{C3B487EA-42FF-4EBC-AC9E-36C7FD5784DD}"/>
    <cellStyle name="Comma 6 2 3 2 2 2 3" xfId="35335" xr:uid="{6F5FDB79-4133-4E94-AFA0-3C401F3D91D7}"/>
    <cellStyle name="Comma 6 2 3 2 2 3" xfId="35336" xr:uid="{B5704F36-BA1A-4992-8C3E-BF89279179E1}"/>
    <cellStyle name="Comma 6 2 3 2 2 3 2" xfId="35337" xr:uid="{69F6A524-C68A-4B1B-BAEC-EFD466754A45}"/>
    <cellStyle name="Comma 6 2 3 2 2 4" xfId="35338" xr:uid="{49CEFBF4-90B6-43AA-9A37-72A8DD8C49A3}"/>
    <cellStyle name="Comma 6 2 3 2 3" xfId="35339" xr:uid="{8392DD2B-3C2C-45B5-9D36-0C8B203616EA}"/>
    <cellStyle name="Comma 6 2 3 2 3 2" xfId="35340" xr:uid="{C3D1EE0D-215A-494B-9FB5-151F81D37770}"/>
    <cellStyle name="Comma 6 2 3 2 3 2 2" xfId="35341" xr:uid="{A9E108B3-A12E-415A-AB41-4AA971F34279}"/>
    <cellStyle name="Comma 6 2 3 2 3 3" xfId="35342" xr:uid="{181B14FE-8524-476A-B013-525B8D6CD48F}"/>
    <cellStyle name="Comma 6 2 3 2 4" xfId="35343" xr:uid="{E377D924-C134-4AED-9473-87A5B987A255}"/>
    <cellStyle name="Comma 6 2 3 2 4 2" xfId="35344" xr:uid="{F2C82337-0566-463B-B34A-8A10F7387ACB}"/>
    <cellStyle name="Comma 6 2 3 2 5" xfId="35345" xr:uid="{607E65D3-DA54-4327-86A4-50B36F0E4DCE}"/>
    <cellStyle name="Comma 6 2 3 2 5 2" xfId="35346" xr:uid="{1DFEDF11-991A-427B-BF0E-90BE5C2F626F}"/>
    <cellStyle name="Comma 6 2 3 2 6" xfId="35347" xr:uid="{1CE53663-8E55-4347-BECE-208812C52C67}"/>
    <cellStyle name="Comma 6 2 3 2 7" xfId="35348" xr:uid="{0D610661-0E41-4B17-BFAB-D04BAF860E2C}"/>
    <cellStyle name="Comma 6 2 3 3" xfId="35349" xr:uid="{1943F63D-D407-49B4-B523-AAC0AC6A3638}"/>
    <cellStyle name="Comma 6 2 3 3 2" xfId="35350" xr:uid="{405686B4-CAE3-4E3C-B928-4DDC553BA8BC}"/>
    <cellStyle name="Comma 6 2 3 3 2 2" xfId="35351" xr:uid="{F9D3680F-3DCE-4C61-875D-D2B680EF7981}"/>
    <cellStyle name="Comma 6 2 3 3 2 2 2" xfId="35352" xr:uid="{1243ED6C-785F-4814-A7A3-69B2F2AD10EF}"/>
    <cellStyle name="Comma 6 2 3 3 2 3" xfId="35353" xr:uid="{81F13EB6-C3BC-4C29-A319-91B0B643707B}"/>
    <cellStyle name="Comma 6 2 3 3 3" xfId="35354" xr:uid="{42952959-3284-4F87-936F-74B63AEFB784}"/>
    <cellStyle name="Comma 6 2 3 3 3 2" xfId="35355" xr:uid="{DD8294F6-29EC-4808-94C5-F62FEDC8499B}"/>
    <cellStyle name="Comma 6 2 3 3 4" xfId="35356" xr:uid="{AF387B45-FA24-49FA-BB33-B4483087132C}"/>
    <cellStyle name="Comma 6 2 3 4" xfId="35357" xr:uid="{341B3967-F152-42A3-B86F-873F47CA5584}"/>
    <cellStyle name="Comma 6 2 3 4 2" xfId="35358" xr:uid="{EA810CF2-0731-4422-95DD-5AEF2FD2F656}"/>
    <cellStyle name="Comma 6 2 3 4 2 2" xfId="35359" xr:uid="{7FE0A99D-3A15-4332-8F94-BD16C235B774}"/>
    <cellStyle name="Comma 6 2 3 4 3" xfId="35360" xr:uid="{DBE212F9-10CA-40D6-9A4F-9509378D833F}"/>
    <cellStyle name="Comma 6 2 3 5" xfId="35361" xr:uid="{F81F6354-9222-4FAE-A2DC-39FF90D74C64}"/>
    <cellStyle name="Comma 6 2 3 5 2" xfId="35362" xr:uid="{18359ACB-DC9B-4412-BFDD-DC8B9D271CC8}"/>
    <cellStyle name="Comma 6 2 3 6" xfId="35363" xr:uid="{5C51DB38-B27D-48CE-8069-29502B5C4976}"/>
    <cellStyle name="Comma 6 2 3 6 2" xfId="35364" xr:uid="{9662D5C5-BFFC-4A96-BC54-82114774AFA5}"/>
    <cellStyle name="Comma 6 2 3 7" xfId="35365" xr:uid="{810945A4-94F0-4224-98A9-05E6CEF8977F}"/>
    <cellStyle name="Comma 6 2 3 8" xfId="35366" xr:uid="{617939B4-8DE6-4A3C-A642-12C3A1B7B95A}"/>
    <cellStyle name="Comma 6 2 4" xfId="35367" xr:uid="{EBDC4992-4E4C-46FB-B95F-727CD47042E4}"/>
    <cellStyle name="Comma 6 2 4 2" xfId="35368" xr:uid="{B0CEA8F1-1C40-4FE2-8545-36566EC5E1FC}"/>
    <cellStyle name="Comma 6 2 4 2 2" xfId="35369" xr:uid="{44EB8056-1EF8-4EAF-93B1-8E87EB12941B}"/>
    <cellStyle name="Comma 6 2 4 2 2 2" xfId="35370" xr:uid="{707EAAD1-2866-4EF4-BAAE-736A8B8E883C}"/>
    <cellStyle name="Comma 6 2 4 2 2 2 2" xfId="35371" xr:uid="{64FD5525-3FC2-4FA2-BE95-924729C5BFD4}"/>
    <cellStyle name="Comma 6 2 4 2 2 3" xfId="35372" xr:uid="{2756C3B8-5E03-481A-956C-9C56DD2797CD}"/>
    <cellStyle name="Comma 6 2 4 2 3" xfId="35373" xr:uid="{33D56536-8ED2-462D-827A-BB32F9984747}"/>
    <cellStyle name="Comma 6 2 4 2 3 2" xfId="35374" xr:uid="{0DD81785-0E46-4446-8A90-CFC95C011762}"/>
    <cellStyle name="Comma 6 2 4 2 4" xfId="35375" xr:uid="{F6941B5E-EF65-48D0-9EAB-0D9F9A6C30C4}"/>
    <cellStyle name="Comma 6 2 4 3" xfId="35376" xr:uid="{F6CCA598-4B57-4252-86E9-AAAC9BC119F3}"/>
    <cellStyle name="Comma 6 2 4 3 2" xfId="35377" xr:uid="{193C4630-BB9E-49DB-A973-A347BC95FE70}"/>
    <cellStyle name="Comma 6 2 4 3 2 2" xfId="35378" xr:uid="{206EE87D-7963-4647-B8A0-356C5126AE69}"/>
    <cellStyle name="Comma 6 2 4 3 3" xfId="35379" xr:uid="{E272D6E1-ABEC-4676-9D75-E9B9CCA5AE9E}"/>
    <cellStyle name="Comma 6 2 4 4" xfId="35380" xr:uid="{1ECC2A01-97CD-4FA5-B0CE-C3DE0E3619D6}"/>
    <cellStyle name="Comma 6 2 4 4 2" xfId="35381" xr:uid="{0BBC929D-DA0E-41A7-A440-C622BCE245B2}"/>
    <cellStyle name="Comma 6 2 4 5" xfId="35382" xr:uid="{D00D1A82-6013-4C39-A9EB-766325632BD2}"/>
    <cellStyle name="Comma 6 2 4 5 2" xfId="35383" xr:uid="{7215E6B8-1F6D-4BA5-AF9A-816E83A51311}"/>
    <cellStyle name="Comma 6 2 4 6" xfId="35384" xr:uid="{EE67BAD2-4BAA-4787-AA3D-E78C58849536}"/>
    <cellStyle name="Comma 6 2 4 7" xfId="35385" xr:uid="{4082E4D9-2B8E-4905-9497-7B33BAFC9041}"/>
    <cellStyle name="Comma 6 2 5" xfId="35386" xr:uid="{0A5A3658-F56E-4CC3-8AE9-624038D2874C}"/>
    <cellStyle name="Comma 6 2 5 2" xfId="35387" xr:uid="{5DE2E268-EA40-46CA-961A-12A436E0A6CA}"/>
    <cellStyle name="Comma 6 2 5 2 2" xfId="35388" xr:uid="{5E29F688-04FB-4E40-886E-61F570B8AE27}"/>
    <cellStyle name="Comma 6 2 5 2 2 2" xfId="35389" xr:uid="{61E4F3F1-61AA-4E89-85B9-D284AB36A836}"/>
    <cellStyle name="Comma 6 2 5 2 2 2 2" xfId="35390" xr:uid="{458F7257-A0B8-4383-8342-F4E1EC22FEBC}"/>
    <cellStyle name="Comma 6 2 5 2 2 3" xfId="35391" xr:uid="{5C6DE0AD-5E46-486A-867C-47E9B9724B3B}"/>
    <cellStyle name="Comma 6 2 5 2 3" xfId="35392" xr:uid="{9DFB7C00-25F0-4372-AFC4-C034AEC039A6}"/>
    <cellStyle name="Comma 6 2 5 2 3 2" xfId="35393" xr:uid="{8CFE2578-4AD6-4F9D-9520-503BCB83E86D}"/>
    <cellStyle name="Comma 6 2 5 2 4" xfId="35394" xr:uid="{40FD049A-32D1-4B1F-B40B-0FEEEC09E26B}"/>
    <cellStyle name="Comma 6 2 5 3" xfId="35395" xr:uid="{D897A489-1841-457E-B754-0CB0E3F73E93}"/>
    <cellStyle name="Comma 6 2 5 3 2" xfId="35396" xr:uid="{2185395F-5814-4055-86EE-71140E212983}"/>
    <cellStyle name="Comma 6 2 5 3 2 2" xfId="35397" xr:uid="{036A2005-CC0F-4C48-9444-97CA65B4FCB5}"/>
    <cellStyle name="Comma 6 2 5 3 3" xfId="35398" xr:uid="{FD4D83A3-8EFF-446F-9D82-B4FEEE99B74C}"/>
    <cellStyle name="Comma 6 2 5 4" xfId="35399" xr:uid="{FEDB1347-F3C7-409C-A344-25402C7B8B52}"/>
    <cellStyle name="Comma 6 2 5 4 2" xfId="35400" xr:uid="{935E30E8-F347-4EFA-8BE8-469ED115E87C}"/>
    <cellStyle name="Comma 6 2 5 5" xfId="35401" xr:uid="{15E57F15-636C-4F9B-A218-E4C85415DCF8}"/>
    <cellStyle name="Comma 6 2 6" xfId="35402" xr:uid="{4FAF4E2C-B81E-408B-92DC-EBAB621260CB}"/>
    <cellStyle name="Comma 6 2 6 2" xfId="35403" xr:uid="{DD382117-85BF-436B-865B-68D02B451F02}"/>
    <cellStyle name="Comma 6 2 6 2 2" xfId="35404" xr:uid="{278AC50A-A159-4B4C-B3B8-6FD41D7CCBC2}"/>
    <cellStyle name="Comma 6 2 6 2 2 2" xfId="35405" xr:uid="{AF6459E7-A919-4023-86DE-7E3E00349377}"/>
    <cellStyle name="Comma 6 2 6 2 2 2 2" xfId="35406" xr:uid="{6333D59A-59C7-4D09-8699-42ADF57C807D}"/>
    <cellStyle name="Comma 6 2 6 2 2 3" xfId="35407" xr:uid="{3E55C349-8118-4912-9F38-747EB285AE6B}"/>
    <cellStyle name="Comma 6 2 6 2 3" xfId="35408" xr:uid="{E2AD49A0-B5D2-4B74-8E47-B31D9CD39613}"/>
    <cellStyle name="Comma 6 2 6 2 3 2" xfId="35409" xr:uid="{2E3CE05D-AD64-4825-B087-83D0A15AA70C}"/>
    <cellStyle name="Comma 6 2 6 2 4" xfId="35410" xr:uid="{04A11226-A1D4-4626-970F-613935ED3165}"/>
    <cellStyle name="Comma 6 2 6 3" xfId="35411" xr:uid="{C3450132-B0EE-4F53-B1B4-7F9C83D35B9D}"/>
    <cellStyle name="Comma 6 2 6 3 2" xfId="35412" xr:uid="{0301C0E2-D398-4402-83A6-2A90DFF3CE95}"/>
    <cellStyle name="Comma 6 2 6 3 2 2" xfId="35413" xr:uid="{E312759F-52C1-4BBB-B31B-71105C8F7F36}"/>
    <cellStyle name="Comma 6 2 6 3 3" xfId="35414" xr:uid="{B4BEFD9A-3B8A-4627-A4A6-5DFC150B7AA1}"/>
    <cellStyle name="Comma 6 2 6 4" xfId="35415" xr:uid="{D966B33C-EE0F-456C-8666-74ACB91EB257}"/>
    <cellStyle name="Comma 6 2 6 4 2" xfId="35416" xr:uid="{D1AEFF82-DCD5-487F-9FE3-3656697ABA5B}"/>
    <cellStyle name="Comma 6 2 6 5" xfId="35417" xr:uid="{F76AF5CA-CAD9-4B1E-A527-94E8793C5F61}"/>
    <cellStyle name="Comma 6 2 7" xfId="35418" xr:uid="{3F1D641C-FDD5-4A01-BA84-89C055A59356}"/>
    <cellStyle name="Comma 6 2 7 2" xfId="35419" xr:uid="{0BE8D2E3-BDD7-469C-A9A0-A02D89F33C42}"/>
    <cellStyle name="Comma 6 2 7 2 2" xfId="35420" xr:uid="{6947B637-78F3-4EFD-91C2-F85B05B1EF82}"/>
    <cellStyle name="Comma 6 2 7 2 2 2" xfId="35421" xr:uid="{CE5947B8-929E-4ACB-877A-119CFE39AFBB}"/>
    <cellStyle name="Comma 6 2 7 2 2 2 2" xfId="35422" xr:uid="{DF306FDC-55C2-4E1A-BD79-13AA890B5AD5}"/>
    <cellStyle name="Comma 6 2 7 2 2 3" xfId="35423" xr:uid="{546CEA2A-364E-43E2-AE55-4F6EAE2823FB}"/>
    <cellStyle name="Comma 6 2 7 2 3" xfId="35424" xr:uid="{5B69B2CC-680C-4D9D-90C4-C17A81A2A628}"/>
    <cellStyle name="Comma 6 2 7 2 3 2" xfId="35425" xr:uid="{D9688846-0B3A-4F6A-A996-FFC495C610EA}"/>
    <cellStyle name="Comma 6 2 7 2 4" xfId="35426" xr:uid="{F599F5BA-43B7-4FF7-980C-25A9FBC4728B}"/>
    <cellStyle name="Comma 6 2 7 3" xfId="35427" xr:uid="{187191B8-B6D0-4AAA-B11A-2A1D6B2534D5}"/>
    <cellStyle name="Comma 6 2 7 3 2" xfId="35428" xr:uid="{A42CE50E-05BE-4867-9E0C-64FBEBE2B9C0}"/>
    <cellStyle name="Comma 6 2 7 3 2 2" xfId="35429" xr:uid="{75952696-459D-45B7-B3A6-033E5579998A}"/>
    <cellStyle name="Comma 6 2 7 3 3" xfId="35430" xr:uid="{DBE06D1E-BC9C-4318-A410-FF39863EE6B9}"/>
    <cellStyle name="Comma 6 2 7 4" xfId="35431" xr:uid="{D2972568-DB7F-4826-A9EB-C2A49D5BC5D6}"/>
    <cellStyle name="Comma 6 2 7 4 2" xfId="35432" xr:uid="{65F3F183-FEFF-42BF-AC10-97F19ABD161A}"/>
    <cellStyle name="Comma 6 2 7 5" xfId="35433" xr:uid="{D467B92C-F869-4C72-84DA-C0DFCF6D3ED9}"/>
    <cellStyle name="Comma 6 2 8" xfId="35434" xr:uid="{7A0B3D86-0BB2-455F-A5A2-62AE172CE867}"/>
    <cellStyle name="Comma 6 2 8 2" xfId="35435" xr:uid="{F6BA6115-650A-466C-81E9-DDC233160134}"/>
    <cellStyle name="Comma 6 2 8 2 2" xfId="35436" xr:uid="{7D28FCBA-7318-4CD1-BB47-3EC2A2E73C28}"/>
    <cellStyle name="Comma 6 2 8 2 2 2" xfId="35437" xr:uid="{BD67EFE7-33F3-4EF9-824C-116376946412}"/>
    <cellStyle name="Comma 6 2 8 2 3" xfId="35438" xr:uid="{23F72824-7D00-476D-881E-08789F26954E}"/>
    <cellStyle name="Comma 6 2 8 3" xfId="35439" xr:uid="{306D6CEA-5467-4CCA-8AF3-08308AE89595}"/>
    <cellStyle name="Comma 6 2 8 3 2" xfId="35440" xr:uid="{A22BA8D7-5394-4B4C-BF2A-F5DED25EA88A}"/>
    <cellStyle name="Comma 6 2 8 4" xfId="35441" xr:uid="{849159A1-4993-474C-B14A-0C0B4480AC08}"/>
    <cellStyle name="Comma 6 2 9" xfId="35442" xr:uid="{17B08901-8974-4147-AEA1-2413552D5C75}"/>
    <cellStyle name="Comma 6 2 9 2" xfId="35443" xr:uid="{00FEE92A-4221-4F0C-94EF-3A5EF0787474}"/>
    <cellStyle name="Comma 6 2 9 2 2" xfId="35444" xr:uid="{D6787C74-B607-42BC-B09C-19204A474EA6}"/>
    <cellStyle name="Comma 6 2 9 3" xfId="35445" xr:uid="{13B3D496-86F9-4795-A38E-0303868D14EF}"/>
    <cellStyle name="Comma 6 3" xfId="35446" xr:uid="{6315CC26-D37E-426F-8AE0-AF4DD89121C1}"/>
    <cellStyle name="Comma 6 3 10" xfId="35447" xr:uid="{FB3FB861-41CC-4902-AFD1-1CF7A5745DB9}"/>
    <cellStyle name="Comma 6 3 11" xfId="35448" xr:uid="{A4DADEF4-9007-4498-BDD4-9AC5F59B84E3}"/>
    <cellStyle name="Comma 6 3 2" xfId="35449" xr:uid="{BB5F83E4-2E25-4B09-94AA-F26FDD50D364}"/>
    <cellStyle name="Comma 6 3 2 2" xfId="35450" xr:uid="{0C0C172F-F084-49C3-A99B-F16EAF262D66}"/>
    <cellStyle name="Comma 6 3 2 2 2" xfId="35451" xr:uid="{C160F570-2D95-4209-BCFA-3F90B313E6F2}"/>
    <cellStyle name="Comma 6 3 2 2 2 2" xfId="35452" xr:uid="{4B6C56D9-B102-4130-9964-C1691B98A633}"/>
    <cellStyle name="Comma 6 3 2 2 2 2 2" xfId="35453" xr:uid="{CD5661D3-4091-48CF-B3CE-BA6B73A68373}"/>
    <cellStyle name="Comma 6 3 2 2 2 3" xfId="35454" xr:uid="{EFD31960-49E7-4C38-AEB3-D451BF907B71}"/>
    <cellStyle name="Comma 6 3 2 2 3" xfId="35455" xr:uid="{018F163A-9779-4142-9E87-BB03B8BE6584}"/>
    <cellStyle name="Comma 6 3 2 2 3 2" xfId="35456" xr:uid="{95966C48-2E12-4481-86BF-95032E90CF4D}"/>
    <cellStyle name="Comma 6 3 2 2 4" xfId="35457" xr:uid="{2BEAEAAC-297E-462B-BB17-7D9DDC72B025}"/>
    <cellStyle name="Comma 6 3 2 2 4 2" xfId="35458" xr:uid="{D4C983AD-F0E7-4DF2-9C18-A4FA94D54FDA}"/>
    <cellStyle name="Comma 6 3 2 2 5" xfId="35459" xr:uid="{ED3AAADC-8E58-4DE9-AAC4-3D7D15D1DBD4}"/>
    <cellStyle name="Comma 6 3 2 2 6" xfId="35460" xr:uid="{E60FD6AB-3CBA-4E63-8C1B-F31910123F6A}"/>
    <cellStyle name="Comma 6 3 2 3" xfId="35461" xr:uid="{12A0C5BC-328B-4DDD-8F96-0751B4388CB9}"/>
    <cellStyle name="Comma 6 3 2 3 2" xfId="35462" xr:uid="{8DC32130-3C31-4AD8-B850-846B298470D8}"/>
    <cellStyle name="Comma 6 3 2 3 2 2" xfId="35463" xr:uid="{3EDFB22C-C5C0-4A04-959E-A39801341502}"/>
    <cellStyle name="Comma 6 3 2 3 3" xfId="35464" xr:uid="{44BB0237-DD66-4C64-A945-AD5BE61DE0A0}"/>
    <cellStyle name="Comma 6 3 2 4" xfId="35465" xr:uid="{E1734468-2A04-45BB-B263-1E9754E7091D}"/>
    <cellStyle name="Comma 6 3 2 4 2" xfId="35466" xr:uid="{1C683F0C-8573-4826-8314-C5B45BFDA6DC}"/>
    <cellStyle name="Comma 6 3 2 5" xfId="35467" xr:uid="{710F2030-3B6F-423F-8500-4F35389F863A}"/>
    <cellStyle name="Comma 6 3 2 5 2" xfId="35468" xr:uid="{01B42A43-CD00-4E1D-9ADD-6F7F99F17D55}"/>
    <cellStyle name="Comma 6 3 2 6" xfId="35469" xr:uid="{9D5D4275-9DD7-4190-B6BD-AEFFEC0443B1}"/>
    <cellStyle name="Comma 6 3 2 7" xfId="35470" xr:uid="{9653401A-DC27-455D-BC8D-BE16F72B3C2A}"/>
    <cellStyle name="Comma 6 3 3" xfId="35471" xr:uid="{D6978AC9-0CD7-4B51-A1C6-5A3E015A5FC0}"/>
    <cellStyle name="Comma 6 3 3 2" xfId="35472" xr:uid="{7630E208-B2C3-4633-BE9F-57EFF2AB2AFD}"/>
    <cellStyle name="Comma 6 3 3 2 2" xfId="35473" xr:uid="{9A111255-009D-4240-87FB-10E18581AE32}"/>
    <cellStyle name="Comma 6 3 3 2 2 2" xfId="35474" xr:uid="{01998E00-36A3-406A-A6BF-0B7235BF38C3}"/>
    <cellStyle name="Comma 6 3 3 2 2 2 2" xfId="35475" xr:uid="{D675B7F6-F738-4F2D-974F-870ECA47612A}"/>
    <cellStyle name="Comma 6 3 3 2 2 3" xfId="35476" xr:uid="{C0670CA0-BF9A-453D-A986-BD80D9A04DF0}"/>
    <cellStyle name="Comma 6 3 3 2 3" xfId="35477" xr:uid="{7B9D637F-A1E7-43F4-9AD0-A31AA057E071}"/>
    <cellStyle name="Comma 6 3 3 2 3 2" xfId="35478" xr:uid="{1CA5417F-F20E-4732-A364-BA7C99096356}"/>
    <cellStyle name="Comma 6 3 3 2 4" xfId="35479" xr:uid="{CD8D920A-8B53-4E3D-AD81-32E4F38A2094}"/>
    <cellStyle name="Comma 6 3 3 3" xfId="35480" xr:uid="{598719BC-308F-48FE-9A42-64D821B72449}"/>
    <cellStyle name="Comma 6 3 3 3 2" xfId="35481" xr:uid="{4538AAEF-C72E-4C1A-9BC0-2AAFC322C68A}"/>
    <cellStyle name="Comma 6 3 3 3 2 2" xfId="35482" xr:uid="{9071FC00-52F8-4AE4-940B-24A0A38307CC}"/>
    <cellStyle name="Comma 6 3 3 3 3" xfId="35483" xr:uid="{F87D5714-D611-4D94-98DE-5802FEE10AA2}"/>
    <cellStyle name="Comma 6 3 3 4" xfId="35484" xr:uid="{DC055820-ACF8-46A9-B591-8AB86264FCE6}"/>
    <cellStyle name="Comma 6 3 3 4 2" xfId="35485" xr:uid="{E1D45EA3-D51C-46EC-A6B8-62225B97CA5A}"/>
    <cellStyle name="Comma 6 3 3 5" xfId="35486" xr:uid="{BFD499D6-AD93-4282-8791-B10DB3536AFB}"/>
    <cellStyle name="Comma 6 3 3 5 2" xfId="35487" xr:uid="{E2F20986-C74D-4D0E-801C-8CF698F2B683}"/>
    <cellStyle name="Comma 6 3 3 6" xfId="35488" xr:uid="{FD100D6A-2F16-410F-81D6-F5F3D800938D}"/>
    <cellStyle name="Comma 6 3 3 7" xfId="35489" xr:uid="{727898AC-C122-44A2-B727-65967AB403E0}"/>
    <cellStyle name="Comma 6 3 4" xfId="35490" xr:uid="{AF953310-6234-4B47-9404-35CD287E56FA}"/>
    <cellStyle name="Comma 6 3 4 2" xfId="35491" xr:uid="{C88B30F3-2CF2-4B9B-9E21-860FA3FD592C}"/>
    <cellStyle name="Comma 6 3 4 2 2" xfId="35492" xr:uid="{0E171D2B-6F95-480A-BDB8-2575F556BBA6}"/>
    <cellStyle name="Comma 6 3 4 2 2 2" xfId="35493" xr:uid="{9F0E0ADA-6799-48E4-AC27-74FBC364C72C}"/>
    <cellStyle name="Comma 6 3 4 2 2 2 2" xfId="35494" xr:uid="{FAA9D4FC-EEC9-4BB5-93A4-361771141938}"/>
    <cellStyle name="Comma 6 3 4 2 2 3" xfId="35495" xr:uid="{F5AE5A55-909B-46FC-8E1A-46B9ACDF9211}"/>
    <cellStyle name="Comma 6 3 4 2 3" xfId="35496" xr:uid="{E1D17781-EC2A-452B-A9DA-0BE2717F09F2}"/>
    <cellStyle name="Comma 6 3 4 2 3 2" xfId="35497" xr:uid="{C7DD9CAC-404E-464F-AB66-8673FE5762D9}"/>
    <cellStyle name="Comma 6 3 4 2 4" xfId="35498" xr:uid="{68295216-F838-457E-9E54-8429C47DCB62}"/>
    <cellStyle name="Comma 6 3 4 3" xfId="35499" xr:uid="{9087AD90-E790-48F6-816E-4F6E75A78594}"/>
    <cellStyle name="Comma 6 3 4 3 2" xfId="35500" xr:uid="{30B5580D-78C1-4C95-9D7D-477847667F1E}"/>
    <cellStyle name="Comma 6 3 4 3 2 2" xfId="35501" xr:uid="{C3FC0C79-65C4-49CE-9736-AF227FFE3BD7}"/>
    <cellStyle name="Comma 6 3 4 3 3" xfId="35502" xr:uid="{DCB6876E-E2DE-4EF9-9595-F7B104E825EA}"/>
    <cellStyle name="Comma 6 3 4 4" xfId="35503" xr:uid="{89CD5F16-04C4-4FE2-8D87-98A0F9D65F01}"/>
    <cellStyle name="Comma 6 3 4 4 2" xfId="35504" xr:uid="{B44DD6B8-EDC4-4522-A608-812B794530C3}"/>
    <cellStyle name="Comma 6 3 4 5" xfId="35505" xr:uid="{5D41B0EB-4432-4DA2-AFB8-1F3816995318}"/>
    <cellStyle name="Comma 6 3 5" xfId="35506" xr:uid="{46315508-2043-43B2-9FF4-ACCA884BD360}"/>
    <cellStyle name="Comma 6 3 5 2" xfId="35507" xr:uid="{1D13086D-37CB-431B-B74F-617FF702B77A}"/>
    <cellStyle name="Comma 6 3 5 2 2" xfId="35508" xr:uid="{3793C226-5F4B-45AE-B385-7EE66C5592D5}"/>
    <cellStyle name="Comma 6 3 5 2 2 2" xfId="35509" xr:uid="{7C8C4F94-B6F3-48C3-A342-ED934A48D935}"/>
    <cellStyle name="Comma 6 3 5 2 2 2 2" xfId="35510" xr:uid="{CFF0D2C0-C10E-49A5-A132-C1AAEA0062CC}"/>
    <cellStyle name="Comma 6 3 5 2 2 3" xfId="35511" xr:uid="{416CB9D8-1440-4F3D-A60A-1169F40C5B69}"/>
    <cellStyle name="Comma 6 3 5 2 3" xfId="35512" xr:uid="{2324729E-E72B-4FEC-8C0F-774782219A5A}"/>
    <cellStyle name="Comma 6 3 5 2 3 2" xfId="35513" xr:uid="{FC11E0BA-57B8-42FC-8A72-1A9050189575}"/>
    <cellStyle name="Comma 6 3 5 2 4" xfId="35514" xr:uid="{F96CBCE3-D8CA-4023-BD1E-E990D947C781}"/>
    <cellStyle name="Comma 6 3 5 3" xfId="35515" xr:uid="{359826DE-C281-42BE-8B11-C8A9DECCB389}"/>
    <cellStyle name="Comma 6 3 5 3 2" xfId="35516" xr:uid="{15B2275E-DE9C-4C6D-9AD5-B31C9010F2F5}"/>
    <cellStyle name="Comma 6 3 5 3 2 2" xfId="35517" xr:uid="{41EC1383-7B59-4308-934E-BB27EDDA7892}"/>
    <cellStyle name="Comma 6 3 5 3 3" xfId="35518" xr:uid="{2469D2C1-2FA5-4A5A-86DE-3B1B02FC8794}"/>
    <cellStyle name="Comma 6 3 5 4" xfId="35519" xr:uid="{5A9F6084-F1E6-4834-9F65-C979FA17A2DD}"/>
    <cellStyle name="Comma 6 3 5 4 2" xfId="35520" xr:uid="{4497E16C-20AA-482C-85B5-C92CCECDE8E3}"/>
    <cellStyle name="Comma 6 3 5 5" xfId="35521" xr:uid="{FEA90F60-4ABC-4C43-8E7E-7327BCB32165}"/>
    <cellStyle name="Comma 6 3 6" xfId="35522" xr:uid="{A9897B73-D753-4C19-A29A-8632BF46AB5B}"/>
    <cellStyle name="Comma 6 3 6 2" xfId="35523" xr:uid="{AD156DAC-8148-4BC2-8F34-09D3629B0C06}"/>
    <cellStyle name="Comma 6 3 6 2 2" xfId="35524" xr:uid="{1E1AE837-A36C-4A7D-85A0-3DCD4CA59887}"/>
    <cellStyle name="Comma 6 3 6 2 2 2" xfId="35525" xr:uid="{1A1FCC53-9FC9-4442-9735-E551E123F5CB}"/>
    <cellStyle name="Comma 6 3 6 2 3" xfId="35526" xr:uid="{DF35B70B-F320-4EA8-BE6D-62327FEE653C}"/>
    <cellStyle name="Comma 6 3 6 3" xfId="35527" xr:uid="{2BDD79DA-88F9-421E-9DD8-71C6B06C798E}"/>
    <cellStyle name="Comma 6 3 6 3 2" xfId="35528" xr:uid="{D70B93EE-A8A3-438F-A274-A859A3EE1C94}"/>
    <cellStyle name="Comma 6 3 6 4" xfId="35529" xr:uid="{2F131869-9EDE-43AF-9183-4FFA2842D4C0}"/>
    <cellStyle name="Comma 6 3 7" xfId="35530" xr:uid="{74C96A13-C92B-4F85-801C-5E8FF40F52B9}"/>
    <cellStyle name="Comma 6 3 7 2" xfId="35531" xr:uid="{63846FF8-134B-411B-A6D8-8D29D554EB21}"/>
    <cellStyle name="Comma 6 3 7 2 2" xfId="35532" xr:uid="{5335CCE7-62BC-4424-B833-E60FCD141392}"/>
    <cellStyle name="Comma 6 3 7 3" xfId="35533" xr:uid="{EB21A55B-47C6-401D-BB16-1962D2A1CC99}"/>
    <cellStyle name="Comma 6 3 8" xfId="35534" xr:uid="{14FF7139-1FD1-4675-8E73-A914758DE4E3}"/>
    <cellStyle name="Comma 6 3 8 2" xfId="35535" xr:uid="{053E1C67-DBD5-4E5D-9BD3-40ED66DBB334}"/>
    <cellStyle name="Comma 6 3 9" xfId="35536" xr:uid="{7094361C-4DE5-4C62-BDA9-7C531F14DFD8}"/>
    <cellStyle name="Comma 6 3 9 2" xfId="35537" xr:uid="{20FE741A-C4BD-43F8-885D-D425C2BB911D}"/>
    <cellStyle name="Comma 6 4" xfId="35538" xr:uid="{6E2C755E-359D-47FB-AB7E-9CECE5DE0E7F}"/>
    <cellStyle name="Comma 6 4 2" xfId="35539" xr:uid="{3ACD45AD-0329-460F-A0F2-0E87A93AF8DC}"/>
    <cellStyle name="Comma 6 4 2 2" xfId="35540" xr:uid="{EEEE0D1F-244B-459D-A193-4D0458FFFF02}"/>
    <cellStyle name="Comma 6 4 2 2 2" xfId="35541" xr:uid="{2FF7654D-3010-4D1F-983B-5831D6B84D0A}"/>
    <cellStyle name="Comma 6 4 2 2 2 2" xfId="35542" xr:uid="{7F20451D-B8BC-4020-B723-43438E99D8F3}"/>
    <cellStyle name="Comma 6 4 2 2 2 2 2" xfId="35543" xr:uid="{242CF9A1-000C-42A4-9364-DD1869F7AD16}"/>
    <cellStyle name="Comma 6 4 2 2 2 3" xfId="35544" xr:uid="{00F86E7E-C697-4323-8BDB-689BF0CB436B}"/>
    <cellStyle name="Comma 6 4 2 2 3" xfId="35545" xr:uid="{C50F4F73-F032-4A42-9290-70C197812326}"/>
    <cellStyle name="Comma 6 4 2 2 3 2" xfId="35546" xr:uid="{F547371F-1497-4B2D-929C-B7B0FB843C84}"/>
    <cellStyle name="Comma 6 4 2 2 4" xfId="35547" xr:uid="{91049315-8C90-42EE-A695-8851F11081EA}"/>
    <cellStyle name="Comma 6 4 2 3" xfId="35548" xr:uid="{25DE23B1-DFEB-47D4-839D-D1AC46C08048}"/>
    <cellStyle name="Comma 6 4 2 3 2" xfId="35549" xr:uid="{788A9553-8AE8-4C19-94AA-D2EB4E6AFAD9}"/>
    <cellStyle name="Comma 6 4 2 3 2 2" xfId="35550" xr:uid="{BEBCA94A-9A75-477A-9987-C995E4A8B74D}"/>
    <cellStyle name="Comma 6 4 2 3 3" xfId="35551" xr:uid="{9B9CE737-F2E7-4BC5-9227-53E370B1A04F}"/>
    <cellStyle name="Comma 6 4 2 4" xfId="35552" xr:uid="{5FA19275-F5E5-43A3-94D3-E8FFAA0F8E8A}"/>
    <cellStyle name="Comma 6 4 2 4 2" xfId="35553" xr:uid="{2DB63159-97F9-4D76-8DBC-B06B20408708}"/>
    <cellStyle name="Comma 6 4 2 5" xfId="35554" xr:uid="{C64E29C9-BED6-474D-A211-8110E5599F7C}"/>
    <cellStyle name="Comma 6 4 2 5 2" xfId="35555" xr:uid="{F5B65691-2633-408B-AD55-EA34E5269D69}"/>
    <cellStyle name="Comma 6 4 2 6" xfId="35556" xr:uid="{9D6A192D-2179-4883-8D90-B7E1EC3FFBAC}"/>
    <cellStyle name="Comma 6 4 2 7" xfId="35557" xr:uid="{DACC59DD-94D5-4B1E-BB48-147D5B0B5E3E}"/>
    <cellStyle name="Comma 6 4 3" xfId="35558" xr:uid="{97018D2D-9087-41E3-8CC9-5B3F0F59084F}"/>
    <cellStyle name="Comma 6 4 3 2" xfId="35559" xr:uid="{62B81139-9DE3-46EC-B91E-FC5FF1CF6C95}"/>
    <cellStyle name="Comma 6 4 3 2 2" xfId="35560" xr:uid="{500F1D06-A65C-46D4-9A78-B0C7C54DAEDF}"/>
    <cellStyle name="Comma 6 4 3 2 2 2" xfId="35561" xr:uid="{BC6E968E-8E41-40E5-B6DB-C207FFBDDB4F}"/>
    <cellStyle name="Comma 6 4 3 2 2 2 2" xfId="35562" xr:uid="{9FE73DE7-3888-4F46-8E71-4BD5C707E6F3}"/>
    <cellStyle name="Comma 6 4 3 2 2 3" xfId="35563" xr:uid="{0E7C7C87-7BE2-4B37-B3C3-C515C237F85F}"/>
    <cellStyle name="Comma 6 4 3 2 3" xfId="35564" xr:uid="{7C863442-657B-4BA5-A693-A1C67559BB46}"/>
    <cellStyle name="Comma 6 4 3 2 3 2" xfId="35565" xr:uid="{B498F7C8-A7D5-41CC-A4A5-D438743A80A7}"/>
    <cellStyle name="Comma 6 4 3 2 4" xfId="35566" xr:uid="{D5CE3233-C578-4706-AEC8-B676F852D368}"/>
    <cellStyle name="Comma 6 4 3 3" xfId="35567" xr:uid="{B5D24536-7F3D-4A05-A159-0238A8520776}"/>
    <cellStyle name="Comma 6 4 3 3 2" xfId="35568" xr:uid="{19CE1949-5AFA-49C9-BC34-808ED4333849}"/>
    <cellStyle name="Comma 6 4 3 3 2 2" xfId="35569" xr:uid="{1679D1DD-5441-4751-91E9-6A9136A15693}"/>
    <cellStyle name="Comma 6 4 3 3 3" xfId="35570" xr:uid="{33E0B3EA-A102-4813-B611-F532BF49D230}"/>
    <cellStyle name="Comma 6 4 3 4" xfId="35571" xr:uid="{90ED244C-55D0-409E-8272-63D8C37A8A0A}"/>
    <cellStyle name="Comma 6 4 3 4 2" xfId="35572" xr:uid="{073DBE7D-6FB2-4C2C-81EB-CFAC36EE85D8}"/>
    <cellStyle name="Comma 6 4 3 5" xfId="35573" xr:uid="{C8382502-5409-46C4-B0D3-1064216C522E}"/>
    <cellStyle name="Comma 6 4 4" xfId="35574" xr:uid="{33CB9286-3F19-468F-875E-67D4C01840EC}"/>
    <cellStyle name="Comma 6 4 4 2" xfId="35575" xr:uid="{F0A4D363-6860-4E82-80DA-D9D1812F4C36}"/>
    <cellStyle name="Comma 6 4 4 2 2" xfId="35576" xr:uid="{55CBB7C4-E40B-4CF5-B726-55226BCAFDA7}"/>
    <cellStyle name="Comma 6 4 4 2 2 2" xfId="35577" xr:uid="{3266431F-9540-47A5-8A69-20E79B6DF242}"/>
    <cellStyle name="Comma 6 4 4 2 3" xfId="35578" xr:uid="{ED90CF4D-5B52-40E6-9208-E014D7CB882A}"/>
    <cellStyle name="Comma 6 4 4 3" xfId="35579" xr:uid="{9DBE3703-DD74-490B-904C-0355BE3FA84A}"/>
    <cellStyle name="Comma 6 4 4 3 2" xfId="35580" xr:uid="{A9E9891F-C623-4402-A9EF-84348F7BDE3B}"/>
    <cellStyle name="Comma 6 4 4 4" xfId="35581" xr:uid="{03253BE3-6821-4738-B78E-B20988553393}"/>
    <cellStyle name="Comma 6 4 5" xfId="35582" xr:uid="{C2BA40AA-98EA-4EAF-9A08-EA1116AC11BB}"/>
    <cellStyle name="Comma 6 4 5 2" xfId="35583" xr:uid="{9637A0B2-0323-4146-9386-397C91E88E25}"/>
    <cellStyle name="Comma 6 4 5 2 2" xfId="35584" xr:uid="{39466869-378E-48A7-94F9-D98463E7CAAA}"/>
    <cellStyle name="Comma 6 4 5 3" xfId="35585" xr:uid="{ABF0E97D-9088-4EB8-A31A-454183D70FFB}"/>
    <cellStyle name="Comma 6 4 6" xfId="35586" xr:uid="{0BA7288E-A153-4888-8318-EA5A74D5375E}"/>
    <cellStyle name="Comma 6 4 6 2" xfId="35587" xr:uid="{ACBDBD6B-B7FE-4C8E-A16B-75883D6448A8}"/>
    <cellStyle name="Comma 6 4 7" xfId="35588" xr:uid="{9FB342AC-B054-41A8-B054-93E1BF232674}"/>
    <cellStyle name="Comma 6 4 7 2" xfId="35589" xr:uid="{0726CDEC-47A7-4729-A81C-2F56FC92B273}"/>
    <cellStyle name="Comma 6 4 8" xfId="35590" xr:uid="{78F43818-513C-4048-9291-92FB511232ED}"/>
    <cellStyle name="Comma 6 4 9" xfId="35591" xr:uid="{6A4EF864-7C78-4A1B-A5BA-F215552B9EA9}"/>
    <cellStyle name="Comma 6 5" xfId="35592" xr:uid="{D4C8D3FD-C595-49F2-A137-145E8C88C200}"/>
    <cellStyle name="Comma 6 5 2" xfId="35593" xr:uid="{74C4AD96-2EE5-42E7-9E2E-5AC508C86F63}"/>
    <cellStyle name="Comma 6 5 2 2" xfId="35594" xr:uid="{D364029D-76FA-40FB-8EFF-F7BF33ABD936}"/>
    <cellStyle name="Comma 6 5 2 2 2" xfId="35595" xr:uid="{17CE9E31-6A05-48AC-B297-EEA6D1D6FEAD}"/>
    <cellStyle name="Comma 6 5 2 2 2 2" xfId="35596" xr:uid="{1488C82D-49C9-40C3-AEF8-605A702E67D3}"/>
    <cellStyle name="Comma 6 5 2 2 2 2 2" xfId="35597" xr:uid="{C8FF1718-D6B1-42B6-AB36-8A591D0C5134}"/>
    <cellStyle name="Comma 6 5 2 2 2 3" xfId="35598" xr:uid="{294BFECA-E942-4595-A920-0E3AC5D7CF01}"/>
    <cellStyle name="Comma 6 5 2 2 3" xfId="35599" xr:uid="{91AC3268-5C43-412D-A959-490110A183C8}"/>
    <cellStyle name="Comma 6 5 2 2 3 2" xfId="35600" xr:uid="{12EB09B3-48AE-4782-A2A3-872AEB5F9A96}"/>
    <cellStyle name="Comma 6 5 2 2 4" xfId="35601" xr:uid="{7E85B5C9-91C5-4007-AEC3-AA0287CB64B7}"/>
    <cellStyle name="Comma 6 5 2 3" xfId="35602" xr:uid="{13665840-9914-46E7-B82F-692C3E2A5E82}"/>
    <cellStyle name="Comma 6 5 2 3 2" xfId="35603" xr:uid="{96420EAE-7883-4834-B169-06AFBF7EED93}"/>
    <cellStyle name="Comma 6 5 2 3 2 2" xfId="35604" xr:uid="{774BFCC0-0D8B-41BB-91AA-64D24DE3E605}"/>
    <cellStyle name="Comma 6 5 2 3 3" xfId="35605" xr:uid="{23C9D489-EC58-415E-B024-AF3083A97FB6}"/>
    <cellStyle name="Comma 6 5 2 4" xfId="35606" xr:uid="{785478CE-0645-4127-A2F9-4DD0C8815A95}"/>
    <cellStyle name="Comma 6 5 2 4 2" xfId="35607" xr:uid="{C77E7B04-6BE7-42AC-8C3A-598F1412BDAD}"/>
    <cellStyle name="Comma 6 5 2 5" xfId="35608" xr:uid="{F293BA98-F0CD-499F-80FF-61A16B6D4B05}"/>
    <cellStyle name="Comma 6 5 3" xfId="35609" xr:uid="{BC695E2C-9432-4914-9AF4-0C27743D7E9C}"/>
    <cellStyle name="Comma 6 5 3 2" xfId="35610" xr:uid="{DAEC8874-745C-463F-A96B-E6BE8BE5EBBE}"/>
    <cellStyle name="Comma 6 5 3 2 2" xfId="35611" xr:uid="{CE1B6572-07BF-43B5-8225-EFEE2903CDA9}"/>
    <cellStyle name="Comma 6 5 3 2 2 2" xfId="35612" xr:uid="{4114396F-1380-47D4-BDD6-D50C2B622950}"/>
    <cellStyle name="Comma 6 5 3 2 2 2 2" xfId="35613" xr:uid="{FDCDCDDD-01D6-4AA6-B960-6DA2A1073377}"/>
    <cellStyle name="Comma 6 5 3 2 2 3" xfId="35614" xr:uid="{315C8A6D-9976-495F-9CAD-B91FD69D3097}"/>
    <cellStyle name="Comma 6 5 3 2 3" xfId="35615" xr:uid="{823F6961-F7B4-4CC7-99D8-764DA41868AB}"/>
    <cellStyle name="Comma 6 5 3 2 3 2" xfId="35616" xr:uid="{EB05F7EC-B4A2-4974-8A6D-844825133A51}"/>
    <cellStyle name="Comma 6 5 3 2 4" xfId="35617" xr:uid="{88AAA003-F00A-40B2-90F8-BA16E7D82A18}"/>
    <cellStyle name="Comma 6 5 3 3" xfId="35618" xr:uid="{FDBFCA36-E5DA-42FF-91AA-246214ED8FED}"/>
    <cellStyle name="Comma 6 5 3 3 2" xfId="35619" xr:uid="{96EBD5ED-4FEC-4AB0-9AA6-A10D41808CDB}"/>
    <cellStyle name="Comma 6 5 3 3 2 2" xfId="35620" xr:uid="{90A4FF56-24FC-4B1F-887C-D2783F9BA206}"/>
    <cellStyle name="Comma 6 5 3 3 3" xfId="35621" xr:uid="{CE22B74A-17D6-47B9-A25E-5A7060E4A316}"/>
    <cellStyle name="Comma 6 5 3 4" xfId="35622" xr:uid="{0E162C58-716F-40CA-A542-1A3BB1E32591}"/>
    <cellStyle name="Comma 6 5 3 4 2" xfId="35623" xr:uid="{CFFF0314-10A1-4C8D-87B5-B40E5631977D}"/>
    <cellStyle name="Comma 6 5 3 5" xfId="35624" xr:uid="{72DD1985-F5EB-4E11-A775-62C4C2DD5071}"/>
    <cellStyle name="Comma 6 5 4" xfId="35625" xr:uid="{854D8CDF-C9D2-4218-A40A-E8872CA819DD}"/>
    <cellStyle name="Comma 6 5 4 2" xfId="35626" xr:uid="{83D9B1DE-C51B-4ACF-AD91-8153A8EFA1AA}"/>
    <cellStyle name="Comma 6 5 4 2 2" xfId="35627" xr:uid="{F6B82017-A50D-41A7-BD6F-5DA062ADBCEC}"/>
    <cellStyle name="Comma 6 5 4 2 2 2" xfId="35628" xr:uid="{C0A2D7C6-99B8-4B7F-B57A-E7C4A797ABDF}"/>
    <cellStyle name="Comma 6 5 4 2 3" xfId="35629" xr:uid="{0F5D9E0E-A7AB-40FD-BB00-01136401D35E}"/>
    <cellStyle name="Comma 6 5 4 3" xfId="35630" xr:uid="{BCE71361-785F-4321-AF9C-7D94D71A5BE0}"/>
    <cellStyle name="Comma 6 5 4 3 2" xfId="35631" xr:uid="{496FD710-364C-476C-BD8B-20CEC08DE021}"/>
    <cellStyle name="Comma 6 5 4 4" xfId="35632" xr:uid="{CF8AD6D7-0736-4563-B181-934B1137A4E4}"/>
    <cellStyle name="Comma 6 5 5" xfId="35633" xr:uid="{1A87CB97-F272-4FF8-AC26-17CE8657F5CE}"/>
    <cellStyle name="Comma 6 5 5 2" xfId="35634" xr:uid="{F3546ED3-70A9-48F7-B788-13BAE005057C}"/>
    <cellStyle name="Comma 6 5 5 2 2" xfId="35635" xr:uid="{F16740A6-01B7-4FAF-B245-C9BE3166197E}"/>
    <cellStyle name="Comma 6 5 5 3" xfId="35636" xr:uid="{F6D3B479-C8F7-4D1C-A0AD-942BE5C3678E}"/>
    <cellStyle name="Comma 6 5 6" xfId="35637" xr:uid="{CF9F5B28-E758-4950-9044-3127AE8F244D}"/>
    <cellStyle name="Comma 6 5 6 2" xfId="35638" xr:uid="{169751F2-6715-4A43-B130-F897DD4ADD91}"/>
    <cellStyle name="Comma 6 5 7" xfId="35639" xr:uid="{59A7EE2B-B1CE-4AF1-AC57-C6C31D86B680}"/>
    <cellStyle name="Comma 6 5 7 2" xfId="35640" xr:uid="{26F7DFFF-5F4E-4F96-8989-81B00DE2C4E0}"/>
    <cellStyle name="Comma 6 5 8" xfId="35641" xr:uid="{9DCC6877-DD39-4CCD-802C-C627B9847070}"/>
    <cellStyle name="Comma 6 5 9" xfId="35642" xr:uid="{CEDF9A41-3FFC-4D1F-8FE7-8296E2EE34F8}"/>
    <cellStyle name="Comma 6 6" xfId="35643" xr:uid="{ACEAD30F-B130-4391-AEF4-7565EA91CD02}"/>
    <cellStyle name="Comma 6 6 2" xfId="35644" xr:uid="{8142A4CE-A764-4232-8D86-066BB4B9D9F5}"/>
    <cellStyle name="Comma 6 6 2 2" xfId="35645" xr:uid="{5E728631-3247-463D-A0DF-DBEEE1A881DE}"/>
    <cellStyle name="Comma 6 6 2 2 2" xfId="35646" xr:uid="{FA17896F-E018-445D-82C0-4FF3D2E50765}"/>
    <cellStyle name="Comma 6 6 2 2 2 2" xfId="35647" xr:uid="{B5157A15-BC15-4321-98FC-D63BACEFF60E}"/>
    <cellStyle name="Comma 6 6 2 2 2 2 2" xfId="35648" xr:uid="{958598BE-473A-4F0D-A835-36534C7E772B}"/>
    <cellStyle name="Comma 6 6 2 2 2 3" xfId="35649" xr:uid="{81C4F30C-96F4-46DC-847B-7E755E3A71F5}"/>
    <cellStyle name="Comma 6 6 2 2 3" xfId="35650" xr:uid="{BAEF80B2-91C7-44C5-951D-7EAAA8E37B29}"/>
    <cellStyle name="Comma 6 6 2 2 3 2" xfId="35651" xr:uid="{380E6EE6-E283-4E87-AAD0-04174F1F9CE4}"/>
    <cellStyle name="Comma 6 6 2 2 4" xfId="35652" xr:uid="{AEDEF25A-07E8-42F5-B0B1-6247DFAC94C9}"/>
    <cellStyle name="Comma 6 6 2 3" xfId="35653" xr:uid="{C5F0AB81-DB1A-4855-A2F3-7EB7538F6E77}"/>
    <cellStyle name="Comma 6 6 2 3 2" xfId="35654" xr:uid="{B2A0E981-96F1-45EB-AD0A-35A0C9B17C4B}"/>
    <cellStyle name="Comma 6 6 2 3 2 2" xfId="35655" xr:uid="{BF0CD497-79F5-4378-B8CD-4B134E04A1CB}"/>
    <cellStyle name="Comma 6 6 2 3 3" xfId="35656" xr:uid="{62C69076-EE1B-40EF-89B6-1839E514AB8F}"/>
    <cellStyle name="Comma 6 6 2 4" xfId="35657" xr:uid="{8A09D3F6-2968-4B60-961D-54A5118B7AE3}"/>
    <cellStyle name="Comma 6 6 2 4 2" xfId="35658" xr:uid="{227CF3D7-F030-4E32-A20A-DAEE1206DE2F}"/>
    <cellStyle name="Comma 6 6 2 5" xfId="35659" xr:uid="{F03938CC-660B-4444-85CE-14ECC0E04974}"/>
    <cellStyle name="Comma 6 6 3" xfId="35660" xr:uid="{D93C306F-543C-4C2C-8BC0-E38892DE41B5}"/>
    <cellStyle name="Comma 6 6 3 2" xfId="35661" xr:uid="{917CC3F4-B450-4939-B9D2-BD755BE30592}"/>
    <cellStyle name="Comma 6 6 3 2 2" xfId="35662" xr:uid="{C2BE52CA-5491-422B-80DB-082A4D3D10B4}"/>
    <cellStyle name="Comma 6 6 3 2 2 2" xfId="35663" xr:uid="{58311A7A-06B2-476C-B7B3-14955435B87C}"/>
    <cellStyle name="Comma 6 6 3 2 3" xfId="35664" xr:uid="{66584EC4-E65E-48EF-8711-4B2C008762ED}"/>
    <cellStyle name="Comma 6 6 3 3" xfId="35665" xr:uid="{18AE00D8-D28B-4920-BE60-C5DC20E9C3C5}"/>
    <cellStyle name="Comma 6 6 3 3 2" xfId="35666" xr:uid="{782028E9-5011-401B-96AA-CE6F2CC3AC4E}"/>
    <cellStyle name="Comma 6 6 3 4" xfId="35667" xr:uid="{125D4162-A021-4E3B-8A58-BDE4455491EE}"/>
    <cellStyle name="Comma 6 6 4" xfId="35668" xr:uid="{1DF7624A-648A-497C-92AB-9F26D2A31AC0}"/>
    <cellStyle name="Comma 6 6 4 2" xfId="35669" xr:uid="{7F9C005E-DA09-49C8-AD7E-D578EB1547D9}"/>
    <cellStyle name="Comma 6 6 4 2 2" xfId="35670" xr:uid="{1C726533-092A-4CAE-9D85-5E63D9077987}"/>
    <cellStyle name="Comma 6 6 4 3" xfId="35671" xr:uid="{2DAB049D-836D-4917-979E-9B4FFB785818}"/>
    <cellStyle name="Comma 6 6 5" xfId="35672" xr:uid="{8174863A-07C3-46A9-A375-00A9CB78EA6A}"/>
    <cellStyle name="Comma 6 6 5 2" xfId="35673" xr:uid="{6310DD8F-6D97-46A9-9BB8-D16B0528C5C7}"/>
    <cellStyle name="Comma 6 6 6" xfId="35674" xr:uid="{CDB93EA0-FEB5-4CCC-8E03-DC8FE24D3B50}"/>
    <cellStyle name="Comma 6 6 6 2" xfId="35675" xr:uid="{79145142-8FCE-4566-9723-0FDDBCA9CBBE}"/>
    <cellStyle name="Comma 6 6 7" xfId="35676" xr:uid="{048BAC0B-9F4B-450E-AF10-9D876E64370F}"/>
    <cellStyle name="Comma 6 6 8" xfId="35677" xr:uid="{08A01E6C-B375-4CBB-BC10-F3D1DDEB4756}"/>
    <cellStyle name="Comma 6 7" xfId="35678" xr:uid="{CDED5D85-40A0-49B2-813F-B896645D6D34}"/>
    <cellStyle name="Comma 6 7 2" xfId="35679" xr:uid="{2271C89E-0045-4322-A80C-EBF3A2EC7260}"/>
    <cellStyle name="Comma 6 7 2 2" xfId="35680" xr:uid="{2182B054-26A5-439C-929D-0722DF1AF1EF}"/>
    <cellStyle name="Comma 6 7 2 2 2" xfId="35681" xr:uid="{BEF143B7-900F-4EBF-BBFA-D7A0D17047CD}"/>
    <cellStyle name="Comma 6 7 2 2 2 2" xfId="35682" xr:uid="{C402F960-5D9F-4AB4-B550-A6DB1EA61E23}"/>
    <cellStyle name="Comma 6 7 2 2 3" xfId="35683" xr:uid="{99A252F7-B9B0-49D9-911A-A10C42664EFA}"/>
    <cellStyle name="Comma 6 7 2 3" xfId="35684" xr:uid="{930DAFCD-BC40-4329-9206-6A1EC89D3925}"/>
    <cellStyle name="Comma 6 7 2 3 2" xfId="35685" xr:uid="{16B665E5-7C0C-46F5-82DF-C79856059DAD}"/>
    <cellStyle name="Comma 6 7 2 4" xfId="35686" xr:uid="{9CE83180-E736-4FE7-A8C3-40D016F5470B}"/>
    <cellStyle name="Comma 6 7 3" xfId="35687" xr:uid="{F30DFFAA-CEDF-4739-B055-82E8D4F28B26}"/>
    <cellStyle name="Comma 6 7 3 2" xfId="35688" xr:uid="{A55A1519-8D7A-4685-B763-2CD188D509AF}"/>
    <cellStyle name="Comma 6 7 3 2 2" xfId="35689" xr:uid="{F089FF03-2066-4790-89E1-6A1951606AA9}"/>
    <cellStyle name="Comma 6 7 3 3" xfId="35690" xr:uid="{52CAEDCF-D014-43C4-A1A5-15EDFCE226C4}"/>
    <cellStyle name="Comma 6 7 4" xfId="35691" xr:uid="{47AADF35-56DE-4F9B-B389-57B87966993B}"/>
    <cellStyle name="Comma 6 7 4 2" xfId="35692" xr:uid="{4D3A11E2-3D8C-4FA7-8081-C6EAB101E4C0}"/>
    <cellStyle name="Comma 6 7 5" xfId="35693" xr:uid="{343ACB85-8DC0-475A-9033-8184F6AA9C34}"/>
    <cellStyle name="Comma 6 8" xfId="35694" xr:uid="{98B72F5B-1E65-408D-BC64-287AA44B7DE1}"/>
    <cellStyle name="Comma 6 8 2" xfId="35695" xr:uid="{ECB4021C-1C38-420D-AB82-47FF5398CCC8}"/>
    <cellStyle name="Comma 6 8 2 2" xfId="35696" xr:uid="{530DA9E1-73DD-4538-8FFC-76C2FC69FD25}"/>
    <cellStyle name="Comma 6 8 2 2 2" xfId="35697" xr:uid="{E7203C7D-B920-4290-943E-7457C57E9EE1}"/>
    <cellStyle name="Comma 6 8 2 2 2 2" xfId="35698" xr:uid="{339243A2-4553-472B-BDCD-D1D062F7C97E}"/>
    <cellStyle name="Comma 6 8 2 2 3" xfId="35699" xr:uid="{8D0E4DFC-E12C-466E-A71D-DBDF0EDD7BB5}"/>
    <cellStyle name="Comma 6 8 2 3" xfId="35700" xr:uid="{DB351395-E149-48A9-8482-E7D9E1F40543}"/>
    <cellStyle name="Comma 6 8 2 3 2" xfId="35701" xr:uid="{C4C1A8B6-0A2A-470D-A59C-7B4BBF3C0002}"/>
    <cellStyle name="Comma 6 8 2 4" xfId="35702" xr:uid="{57387975-3968-4D2F-86D1-0837D61EF031}"/>
    <cellStyle name="Comma 6 8 3" xfId="35703" xr:uid="{03193A25-FA3A-4D83-A44E-46C830DC225C}"/>
    <cellStyle name="Comma 6 8 3 2" xfId="35704" xr:uid="{B2AA2DCD-957B-4592-B56C-55CA30147EF0}"/>
    <cellStyle name="Comma 6 8 3 2 2" xfId="35705" xr:uid="{B39EE49F-4239-4A3B-9E64-0BAB5B52BAA8}"/>
    <cellStyle name="Comma 6 8 3 3" xfId="35706" xr:uid="{AE1059CD-6A80-44CB-B31E-46F94BD8634D}"/>
    <cellStyle name="Comma 6 8 4" xfId="35707" xr:uid="{0BE439B5-6E43-4F1D-AF46-28A2164E0CD2}"/>
    <cellStyle name="Comma 6 8 4 2" xfId="35708" xr:uid="{EF62FA99-0AEB-4118-BE63-4039DCF1A56C}"/>
    <cellStyle name="Comma 6 8 5" xfId="35709" xr:uid="{74D2905C-B8FA-47F5-909B-72C71C4C9F6D}"/>
    <cellStyle name="Comma 6 9" xfId="35710" xr:uid="{D90472D3-BDBB-4CEC-8576-7F9BEC71EFC0}"/>
    <cellStyle name="Comma 6 9 2" xfId="35711" xr:uid="{478DF265-35DA-4B11-80C2-B0CF7AE2B3F3}"/>
    <cellStyle name="Comma 6 9 2 2" xfId="35712" xr:uid="{1D05F9E6-2106-43BF-8114-C7246D6FA3BD}"/>
    <cellStyle name="Comma 6 9 2 2 2" xfId="35713" xr:uid="{3D40A29C-97CF-4FA1-A6C8-29862EC71015}"/>
    <cellStyle name="Comma 6 9 2 2 2 2" xfId="35714" xr:uid="{B40722CE-0C98-4D77-AEF7-C54556FB06A3}"/>
    <cellStyle name="Comma 6 9 2 2 3" xfId="35715" xr:uid="{7941428F-E659-4471-BACC-881DBB4268ED}"/>
    <cellStyle name="Comma 6 9 2 3" xfId="35716" xr:uid="{87C27B6F-ABF2-4356-B053-23B75D490546}"/>
    <cellStyle name="Comma 6 9 2 3 2" xfId="35717" xr:uid="{21C4478C-BC17-4640-BC20-4DBA9F4F0FE9}"/>
    <cellStyle name="Comma 6 9 2 4" xfId="35718" xr:uid="{165FAD66-2400-4EE4-84BB-FAB888D022A5}"/>
    <cellStyle name="Comma 6 9 3" xfId="35719" xr:uid="{49FFC6AF-FF7E-4DEB-B719-11DA33E47CFF}"/>
    <cellStyle name="Comma 6 9 3 2" xfId="35720" xr:uid="{0A9E1C1B-A5EA-46CE-BB0E-C28771D3C01C}"/>
    <cellStyle name="Comma 6 9 3 2 2" xfId="35721" xr:uid="{444AD9B7-ABA3-4E95-9B51-2F208B4D238D}"/>
    <cellStyle name="Comma 6 9 3 3" xfId="35722" xr:uid="{387DC183-08D2-4B3B-9F8F-BFA459DC6F9E}"/>
    <cellStyle name="Comma 6 9 4" xfId="35723" xr:uid="{ABE90A53-DDE5-4BAA-A6F0-7DD7D47284A7}"/>
    <cellStyle name="Comma 6 9 4 2" xfId="35724" xr:uid="{C55DED77-8B96-47A7-B007-76F17E783EDA}"/>
    <cellStyle name="Comma 6 9 5" xfId="35725" xr:uid="{72B50AA5-0C54-4603-A684-80B538F92524}"/>
    <cellStyle name="Comma 7" xfId="35726" xr:uid="{B0151A2D-05CB-432B-B1EF-47C4041DA275}"/>
    <cellStyle name="Comma 7 10" xfId="35727" xr:uid="{49CB74BF-3039-40B0-A417-FD27AD54B2E4}"/>
    <cellStyle name="Comma 7 10 2" xfId="35728" xr:uid="{45DFC9DA-4E32-4008-9139-3FF142B6205B}"/>
    <cellStyle name="Comma 7 10 2 2" xfId="35729" xr:uid="{81FD325F-6491-457D-A52E-7A8EB0B31EB4}"/>
    <cellStyle name="Comma 7 10 2 2 2" xfId="35730" xr:uid="{C0602AC5-0741-4625-9E79-7D62911F08B5}"/>
    <cellStyle name="Comma 7 10 2 2 2 2" xfId="35731" xr:uid="{7A02E666-3827-4656-8B5E-F8022505F46E}"/>
    <cellStyle name="Comma 7 10 2 2 3" xfId="35732" xr:uid="{DE7352BA-6EB5-47A5-ADE2-A6702750D5E0}"/>
    <cellStyle name="Comma 7 10 2 3" xfId="35733" xr:uid="{92DBA136-4343-4471-9DB4-66A35DCB77F1}"/>
    <cellStyle name="Comma 7 10 2 3 2" xfId="35734" xr:uid="{D3EDD60E-7AC1-4EA1-AA12-7BF6B33877AF}"/>
    <cellStyle name="Comma 7 10 2 4" xfId="35735" xr:uid="{A3E32E95-635C-4D45-8587-81D5671DAAAE}"/>
    <cellStyle name="Comma 7 10 3" xfId="35736" xr:uid="{C4491A1B-9AAB-4EE8-8010-2E933642F90E}"/>
    <cellStyle name="Comma 7 10 3 2" xfId="35737" xr:uid="{ACD98BED-8842-46E9-8641-B9B04F76DB78}"/>
    <cellStyle name="Comma 7 10 3 2 2" xfId="35738" xr:uid="{5D6DDAE0-26AB-483A-A496-2A246FE08B0B}"/>
    <cellStyle name="Comma 7 10 3 3" xfId="35739" xr:uid="{2282C73B-B767-41A1-9A08-7DAD9EB23F62}"/>
    <cellStyle name="Comma 7 10 4" xfId="35740" xr:uid="{FFAD1E59-53CE-4B85-933A-A0AEA7976DDA}"/>
    <cellStyle name="Comma 7 10 4 2" xfId="35741" xr:uid="{5BC0A88D-B47D-408A-881D-4BBC678F61FB}"/>
    <cellStyle name="Comma 7 10 5" xfId="35742" xr:uid="{D7037D43-9B52-476B-B3E9-8C6B855BFE7B}"/>
    <cellStyle name="Comma 7 11" xfId="35743" xr:uid="{5720FB04-7DFC-44DB-ABAC-99B0AF7B905C}"/>
    <cellStyle name="Comma 7 11 2" xfId="35744" xr:uid="{12AACCC1-D8D7-47AC-BBF6-CCF82A6F5F33}"/>
    <cellStyle name="Comma 7 11 2 2" xfId="35745" xr:uid="{20A95A4E-BF4B-4A94-A7E7-4F9AA830D1AC}"/>
    <cellStyle name="Comma 7 11 2 2 2" xfId="35746" xr:uid="{D28737FC-E46A-4E08-8BA9-CF468DC4D08F}"/>
    <cellStyle name="Comma 7 11 2 3" xfId="35747" xr:uid="{812CFA23-4E2F-4031-9B01-5CD6F6B7C858}"/>
    <cellStyle name="Comma 7 11 3" xfId="35748" xr:uid="{429ECD70-C85E-4C9F-A44A-E9223539DEDF}"/>
    <cellStyle name="Comma 7 11 3 2" xfId="35749" xr:uid="{C9479B52-3335-4195-B730-0337ED9C884D}"/>
    <cellStyle name="Comma 7 11 4" xfId="35750" xr:uid="{ED0E20F8-B728-43BE-8115-0993401FDCDE}"/>
    <cellStyle name="Comma 7 12" xfId="35751" xr:uid="{7B2A89D0-BA9A-480D-AF72-6122E1AD4C8F}"/>
    <cellStyle name="Comma 7 12 2" xfId="35752" xr:uid="{24C7C4E1-249A-4F95-9769-34FD1BE735EC}"/>
    <cellStyle name="Comma 7 12 2 2" xfId="35753" xr:uid="{EC2B05D7-EC72-4D9C-AD04-6E9E9758BF98}"/>
    <cellStyle name="Comma 7 12 3" xfId="35754" xr:uid="{9C5F3B16-E1BB-4DB1-9FF3-47404F779EAB}"/>
    <cellStyle name="Comma 7 13" xfId="35755" xr:uid="{8B55E805-5992-4D89-BECC-A1E7C1D9DA88}"/>
    <cellStyle name="Comma 7 13 2" xfId="35756" xr:uid="{928FEEB5-9C9B-4CF3-AA41-E7281721E329}"/>
    <cellStyle name="Comma 7 14" xfId="35757" xr:uid="{1F0C4744-7E0C-4EA7-A5FC-53CD4B63E87E}"/>
    <cellStyle name="Comma 7 14 2" xfId="35758" xr:uid="{492652FA-F40A-4B49-9086-D72C75FDCB07}"/>
    <cellStyle name="Comma 7 15" xfId="35759" xr:uid="{6F3A4FF2-C112-4F07-95A8-D3DBA39462E8}"/>
    <cellStyle name="Comma 7 16" xfId="35760" xr:uid="{958CD682-F10F-4FA3-B322-EFB096696B15}"/>
    <cellStyle name="Comma 7 2" xfId="35761" xr:uid="{538EA582-F8B3-4A67-B1C6-DE1383A525DB}"/>
    <cellStyle name="Comma 7 2 10" xfId="35762" xr:uid="{465C2CA8-BC57-408A-A25B-8E8666994A47}"/>
    <cellStyle name="Comma 7 2 10 2" xfId="35763" xr:uid="{A9D0C1E1-A847-40C4-AD2D-CC586E5CFF09}"/>
    <cellStyle name="Comma 7 2 11" xfId="35764" xr:uid="{CB5B10AC-ED60-4712-BA93-24057D8E3FFB}"/>
    <cellStyle name="Comma 7 2 11 2" xfId="35765" xr:uid="{355AC3A4-B432-4F5D-9902-D61C513F9CDA}"/>
    <cellStyle name="Comma 7 2 12" xfId="35766" xr:uid="{283FBA34-FBBF-41F5-A81A-B95B632C7908}"/>
    <cellStyle name="Comma 7 2 13" xfId="35767" xr:uid="{AAFA9797-A998-4422-ABF3-72BEAA296556}"/>
    <cellStyle name="Comma 7 2 2" xfId="35768" xr:uid="{BDFF9CC5-B26D-4DC4-A5EE-14A8AD9D808B}"/>
    <cellStyle name="Comma 7 2 2 2" xfId="35769" xr:uid="{3261608A-42DC-456D-9C37-80902D11AB46}"/>
    <cellStyle name="Comma 7 2 2 2 2" xfId="35770" xr:uid="{7F81764B-1E3B-4791-988C-BB2EED40F822}"/>
    <cellStyle name="Comma 7 2 2 2 2 2" xfId="35771" xr:uid="{3293A13D-6A77-4853-A16A-4E2ACDE0201C}"/>
    <cellStyle name="Comma 7 2 2 2 2 2 2" xfId="35772" xr:uid="{099F1880-6435-47D5-AB4F-C2E4F7AEF9FD}"/>
    <cellStyle name="Comma 7 2 2 2 2 2 2 2" xfId="35773" xr:uid="{F54F3535-EB49-47BB-BC53-EF129DE9728E}"/>
    <cellStyle name="Comma 7 2 2 2 2 2 3" xfId="35774" xr:uid="{7F1C32AD-BF3F-430F-A1DB-5BF11FAED3FF}"/>
    <cellStyle name="Comma 7 2 2 2 2 3" xfId="35775" xr:uid="{38281424-C149-4897-81BE-B4E67230685C}"/>
    <cellStyle name="Comma 7 2 2 2 2 3 2" xfId="35776" xr:uid="{59B9DAF5-3851-43E9-BB88-B3D2A4B88AE4}"/>
    <cellStyle name="Comma 7 2 2 2 2 4" xfId="35777" xr:uid="{763D9104-F407-40C9-8B86-1671F21CAEFF}"/>
    <cellStyle name="Comma 7 2 2 2 2 4 2" xfId="35778" xr:uid="{AE3D34E5-9E7C-4403-80C7-B46B8F5B21DA}"/>
    <cellStyle name="Comma 7 2 2 2 2 5" xfId="35779" xr:uid="{ABB2E952-879F-4778-AED3-21FFBC4CC8D3}"/>
    <cellStyle name="Comma 7 2 2 2 2 6" xfId="35780" xr:uid="{54316E7C-DE2B-4272-B6E7-3AA32CECA253}"/>
    <cellStyle name="Comma 7 2 2 2 3" xfId="35781" xr:uid="{2B718B63-A949-413F-ADEA-0B0D4346B69F}"/>
    <cellStyle name="Comma 7 2 2 2 3 2" xfId="35782" xr:uid="{93710B84-A226-4C17-B3D4-5F18FC02C434}"/>
    <cellStyle name="Comma 7 2 2 2 3 2 2" xfId="35783" xr:uid="{C33A5D8D-D58F-4C64-B1B9-9C5F3E07C02A}"/>
    <cellStyle name="Comma 7 2 2 2 3 3" xfId="35784" xr:uid="{04A6380B-6638-4240-B9FC-9D014C55CD61}"/>
    <cellStyle name="Comma 7 2 2 2 4" xfId="35785" xr:uid="{53169DAB-E4C3-46A0-BB8F-A60CEF52E9F1}"/>
    <cellStyle name="Comma 7 2 2 2 4 2" xfId="35786" xr:uid="{4D49C465-857E-4284-939B-CADA7C6E1859}"/>
    <cellStyle name="Comma 7 2 2 2 5" xfId="35787" xr:uid="{12FDCD72-28B4-4B04-B31D-131A0A295792}"/>
    <cellStyle name="Comma 7 2 2 2 5 2" xfId="35788" xr:uid="{76C931A2-8091-41DB-87D5-546AEF6758E0}"/>
    <cellStyle name="Comma 7 2 2 2 6" xfId="35789" xr:uid="{48E108FE-32DD-4F36-8AB1-FF96D5142398}"/>
    <cellStyle name="Comma 7 2 2 2 7" xfId="35790" xr:uid="{E05852CF-81A5-4643-B65E-92AADDAF0CD7}"/>
    <cellStyle name="Comma 7 2 2 3" xfId="35791" xr:uid="{CEEA389A-8CA5-4BEA-B888-0224FFCC3D51}"/>
    <cellStyle name="Comma 7 2 2 3 2" xfId="35792" xr:uid="{223BA3E5-4604-4A28-8033-7047489763C9}"/>
    <cellStyle name="Comma 7 2 2 3 2 2" xfId="35793" xr:uid="{2BD588DA-6173-4D19-A09B-3872DB6E5F31}"/>
    <cellStyle name="Comma 7 2 2 3 2 2 2" xfId="35794" xr:uid="{BAB5FBA4-E888-4751-8195-47713F78F50B}"/>
    <cellStyle name="Comma 7 2 2 3 2 2 2 2" xfId="35795" xr:uid="{098B6AC3-B531-4285-AA9E-B11211C183FA}"/>
    <cellStyle name="Comma 7 2 2 3 2 2 3" xfId="35796" xr:uid="{120A9D38-04AB-4A00-B08F-B95D338927B0}"/>
    <cellStyle name="Comma 7 2 2 3 2 3" xfId="35797" xr:uid="{5F4A2896-EE32-4425-8A4A-BCF926E0CCB7}"/>
    <cellStyle name="Comma 7 2 2 3 2 3 2" xfId="35798" xr:uid="{D4EC7370-2818-4506-9FFA-FB644C92547A}"/>
    <cellStyle name="Comma 7 2 2 3 2 4" xfId="35799" xr:uid="{1A583BC9-8C9A-44F5-BFEC-B0AD06339D2F}"/>
    <cellStyle name="Comma 7 2 2 3 3" xfId="35800" xr:uid="{5518F4D5-24C2-41EA-BFF1-8F3E8AB9EF83}"/>
    <cellStyle name="Comma 7 2 2 3 3 2" xfId="35801" xr:uid="{36D17280-F071-495A-9B77-EF95197C0684}"/>
    <cellStyle name="Comma 7 2 2 3 3 2 2" xfId="35802" xr:uid="{3088D1FF-65C8-4FCB-A41B-EF7723648FB3}"/>
    <cellStyle name="Comma 7 2 2 3 3 3" xfId="35803" xr:uid="{B2409842-97BA-40C3-BACF-4357AECDBC1B}"/>
    <cellStyle name="Comma 7 2 2 3 4" xfId="35804" xr:uid="{A91F1DDF-E5FF-4986-8CBD-509EF7C3B163}"/>
    <cellStyle name="Comma 7 2 2 3 4 2" xfId="35805" xr:uid="{557B2F0F-CAF2-45C2-8B90-7DD830FD6530}"/>
    <cellStyle name="Comma 7 2 2 3 5" xfId="35806" xr:uid="{ED351126-6685-4F10-94ED-EDE1DF6A4164}"/>
    <cellStyle name="Comma 7 2 2 3 5 2" xfId="35807" xr:uid="{CE3C48FE-0C67-44C6-BC9B-88E736C686DF}"/>
    <cellStyle name="Comma 7 2 2 3 6" xfId="35808" xr:uid="{CFECD1A0-9CCE-460C-8565-E4518C0C037F}"/>
    <cellStyle name="Comma 7 2 2 3 7" xfId="35809" xr:uid="{EE2B961D-4367-4B82-9156-744F5E7E1A2B}"/>
    <cellStyle name="Comma 7 2 2 4" xfId="35810" xr:uid="{F065E605-B29F-4FB2-AE7E-A6BF6CFEEA83}"/>
    <cellStyle name="Comma 7 2 2 4 2" xfId="35811" xr:uid="{E0806C9E-9DC0-41F6-9EEA-EE4D6338F321}"/>
    <cellStyle name="Comma 7 2 2 4 2 2" xfId="35812" xr:uid="{3E5A5571-2604-4635-A92B-A6F31F2C2909}"/>
    <cellStyle name="Comma 7 2 2 4 2 2 2" xfId="35813" xr:uid="{28CEFEC4-0A5E-4442-8829-C50C4831FBE0}"/>
    <cellStyle name="Comma 7 2 2 4 2 3" xfId="35814" xr:uid="{2C109276-D176-40FC-A643-29471807DF76}"/>
    <cellStyle name="Comma 7 2 2 4 3" xfId="35815" xr:uid="{497F6B88-444F-434E-8672-EAED50556418}"/>
    <cellStyle name="Comma 7 2 2 4 3 2" xfId="35816" xr:uid="{12B26346-4D80-4A07-B327-CCF4A8ED3C8E}"/>
    <cellStyle name="Comma 7 2 2 4 4" xfId="35817" xr:uid="{F651EFFD-9CB2-4A2D-95C9-07A30E761F01}"/>
    <cellStyle name="Comma 7 2 2 5" xfId="35818" xr:uid="{72F5BEE8-CC93-4031-BA74-6DD958292C37}"/>
    <cellStyle name="Comma 7 2 2 5 2" xfId="35819" xr:uid="{A9332A4F-73BD-493F-9A4E-663291891B76}"/>
    <cellStyle name="Comma 7 2 2 5 2 2" xfId="35820" xr:uid="{C613B5AA-9AF7-41D1-B8D3-A04210A7DB7E}"/>
    <cellStyle name="Comma 7 2 2 5 3" xfId="35821" xr:uid="{24C8007D-D7D9-4B6B-9B85-A3F43D418112}"/>
    <cellStyle name="Comma 7 2 2 6" xfId="35822" xr:uid="{F334805F-54A5-4C15-BE17-9FA8A3D2FD85}"/>
    <cellStyle name="Comma 7 2 2 6 2" xfId="35823" xr:uid="{47C48CCF-77BF-46D7-99BA-5A661C8F7A58}"/>
    <cellStyle name="Comma 7 2 2 7" xfId="35824" xr:uid="{71F2B35F-78D4-4316-B1B5-E99F2E16F925}"/>
    <cellStyle name="Comma 7 2 2 7 2" xfId="35825" xr:uid="{C3418AA7-844F-48E8-8348-BDD32B217FE7}"/>
    <cellStyle name="Comma 7 2 2 8" xfId="35826" xr:uid="{610BC1DC-20B5-4E92-9C9C-66F2BE97171C}"/>
    <cellStyle name="Comma 7 2 2 9" xfId="35827" xr:uid="{E05FCAAA-359E-439D-8103-4FC94E61E252}"/>
    <cellStyle name="Comma 7 2 3" xfId="35828" xr:uid="{8354B4DC-D341-4E33-A219-7E8775326869}"/>
    <cellStyle name="Comma 7 2 3 2" xfId="35829" xr:uid="{F57A3921-FB8D-4529-8C58-9C85CB461950}"/>
    <cellStyle name="Comma 7 2 3 2 2" xfId="35830" xr:uid="{A5C58B35-79CD-4BEF-88CA-DE9A7D5A620F}"/>
    <cellStyle name="Comma 7 2 3 2 2 2" xfId="35831" xr:uid="{B001BF61-9B4C-4396-98CB-6516CF37C484}"/>
    <cellStyle name="Comma 7 2 3 2 2 2 2" xfId="35832" xr:uid="{FF9B08D6-EEE1-4E52-8D02-ADC4196568C8}"/>
    <cellStyle name="Comma 7 2 3 2 2 2 2 2" xfId="35833" xr:uid="{3BC9DB6D-A560-4D47-9FDD-D8D0CE23C8E2}"/>
    <cellStyle name="Comma 7 2 3 2 2 2 3" xfId="35834" xr:uid="{700EA234-B857-46A5-85F1-D306EF1ECBAE}"/>
    <cellStyle name="Comma 7 2 3 2 2 3" xfId="35835" xr:uid="{5FDC2D2C-EC86-4920-B902-6AAA3BC416A1}"/>
    <cellStyle name="Comma 7 2 3 2 2 3 2" xfId="35836" xr:uid="{57632375-8B61-4E61-AB67-E81583D68B5F}"/>
    <cellStyle name="Comma 7 2 3 2 2 4" xfId="35837" xr:uid="{E52A9282-BEB7-4AA0-8D5A-37882C3ED0A7}"/>
    <cellStyle name="Comma 7 2 3 2 3" xfId="35838" xr:uid="{A1A0CB18-3F4F-4260-AA21-4113799F278A}"/>
    <cellStyle name="Comma 7 2 3 2 3 2" xfId="35839" xr:uid="{0C919D30-B3A4-4C2E-95F2-92F294F8013E}"/>
    <cellStyle name="Comma 7 2 3 2 3 2 2" xfId="35840" xr:uid="{86B5A92B-73DD-434D-BF43-1EED0AB519B8}"/>
    <cellStyle name="Comma 7 2 3 2 3 3" xfId="35841" xr:uid="{3CB33D20-CFE4-4754-9BAA-20BC12039275}"/>
    <cellStyle name="Comma 7 2 3 2 4" xfId="35842" xr:uid="{E042F393-6E88-41CC-B248-1F54D4567F9A}"/>
    <cellStyle name="Comma 7 2 3 2 4 2" xfId="35843" xr:uid="{A916899F-4E40-40AB-BE9F-1D2FF5A5922D}"/>
    <cellStyle name="Comma 7 2 3 2 5" xfId="35844" xr:uid="{7F2BDA35-D63D-4B33-9CB8-782A71246692}"/>
    <cellStyle name="Comma 7 2 3 2 5 2" xfId="35845" xr:uid="{B268E0D1-C308-4DE6-A398-06FE4C6E5985}"/>
    <cellStyle name="Comma 7 2 3 2 6" xfId="35846" xr:uid="{8E350534-E8F5-4F7E-A177-A78B073234AE}"/>
    <cellStyle name="Comma 7 2 3 2 7" xfId="35847" xr:uid="{2F960CC0-169F-4D9B-93F1-77F98A7A5137}"/>
    <cellStyle name="Comma 7 2 3 3" xfId="35848" xr:uid="{2F5CB893-DD11-4995-97CC-C22448FCBFEB}"/>
    <cellStyle name="Comma 7 2 3 3 2" xfId="35849" xr:uid="{73888C2E-4E05-40AC-ACBF-88CDA7C66C8B}"/>
    <cellStyle name="Comma 7 2 3 3 2 2" xfId="35850" xr:uid="{A77A73BE-29EB-4705-9155-FBB1ED78A800}"/>
    <cellStyle name="Comma 7 2 3 3 2 2 2" xfId="35851" xr:uid="{3E3FDE32-4152-42CA-96B7-51575B0C4949}"/>
    <cellStyle name="Comma 7 2 3 3 2 3" xfId="35852" xr:uid="{028C6F7B-D864-45CC-AE93-3B1F90220340}"/>
    <cellStyle name="Comma 7 2 3 3 3" xfId="35853" xr:uid="{D203E90E-BA40-4BD5-B551-B127463705E2}"/>
    <cellStyle name="Comma 7 2 3 3 3 2" xfId="35854" xr:uid="{BA774ABC-321F-4DA6-89EC-2E0743766B33}"/>
    <cellStyle name="Comma 7 2 3 3 4" xfId="35855" xr:uid="{4ED19ADD-F6C8-4477-8BFF-00C4BB487385}"/>
    <cellStyle name="Comma 7 2 3 4" xfId="35856" xr:uid="{78FDEB0F-8CA7-40E3-B20E-F42BD29DB8C4}"/>
    <cellStyle name="Comma 7 2 3 4 2" xfId="35857" xr:uid="{03BC13AC-649E-4F74-8206-8DC7C8203299}"/>
    <cellStyle name="Comma 7 2 3 4 2 2" xfId="35858" xr:uid="{21A377D4-E566-4A48-9C80-F30EB54033E5}"/>
    <cellStyle name="Comma 7 2 3 4 3" xfId="35859" xr:uid="{D4122228-2A79-485A-91E0-BC59846CAC19}"/>
    <cellStyle name="Comma 7 2 3 5" xfId="35860" xr:uid="{90FBCBA8-ECDB-4E59-950F-1F57685CF745}"/>
    <cellStyle name="Comma 7 2 3 5 2" xfId="35861" xr:uid="{81034A64-08CE-451F-9D90-9CEA98E6B6A0}"/>
    <cellStyle name="Comma 7 2 3 6" xfId="35862" xr:uid="{D945038E-3B80-4034-BA7B-93D8381C2A4D}"/>
    <cellStyle name="Comma 7 2 3 6 2" xfId="35863" xr:uid="{303A4B8D-3DC1-483F-AF0C-72312840403D}"/>
    <cellStyle name="Comma 7 2 3 7" xfId="35864" xr:uid="{AE7BBFA6-681F-430F-87A4-65F8F07AAA54}"/>
    <cellStyle name="Comma 7 2 3 8" xfId="35865" xr:uid="{37E8FA64-51F6-43EB-987D-60E27C07FFEC}"/>
    <cellStyle name="Comma 7 2 4" xfId="35866" xr:uid="{0CECBCC9-E370-4C85-8978-5E30596062BE}"/>
    <cellStyle name="Comma 7 2 4 2" xfId="35867" xr:uid="{9A8EDC64-3DD6-40D1-BABE-387349FB32F1}"/>
    <cellStyle name="Comma 7 2 4 2 2" xfId="35868" xr:uid="{9265354E-6775-4844-9C42-51D0F9A6FDEF}"/>
    <cellStyle name="Comma 7 2 4 2 2 2" xfId="35869" xr:uid="{217F18FF-8E01-480B-8D42-7D1114981E23}"/>
    <cellStyle name="Comma 7 2 4 2 2 2 2" xfId="35870" xr:uid="{78FF9B91-0225-4046-8F94-CD30149F6514}"/>
    <cellStyle name="Comma 7 2 4 2 2 3" xfId="35871" xr:uid="{572A8A83-5DD2-4F94-BF1F-D6C4AB20AE09}"/>
    <cellStyle name="Comma 7 2 4 2 3" xfId="35872" xr:uid="{532E9226-207F-4AEF-BA86-17543B44F69B}"/>
    <cellStyle name="Comma 7 2 4 2 3 2" xfId="35873" xr:uid="{FA2C819B-F63F-431D-89C5-8CB84EF769F5}"/>
    <cellStyle name="Comma 7 2 4 2 4" xfId="35874" xr:uid="{AE88E25B-4FCC-4B61-ADA3-5BE31478F925}"/>
    <cellStyle name="Comma 7 2 4 3" xfId="35875" xr:uid="{82F14E9F-18E6-405E-9470-06121375E027}"/>
    <cellStyle name="Comma 7 2 4 3 2" xfId="35876" xr:uid="{32BD311C-1495-46C5-9E32-D75AB7B95B5C}"/>
    <cellStyle name="Comma 7 2 4 3 2 2" xfId="35877" xr:uid="{85FA93AD-5D8D-4DCE-A3CD-8EE55C510FFF}"/>
    <cellStyle name="Comma 7 2 4 3 3" xfId="35878" xr:uid="{232A5DF6-4240-4499-B769-89A8DB431FE7}"/>
    <cellStyle name="Comma 7 2 4 4" xfId="35879" xr:uid="{01C6B779-0E76-4F43-9061-300E7A97B218}"/>
    <cellStyle name="Comma 7 2 4 4 2" xfId="35880" xr:uid="{918BFE4B-61B0-4118-A855-A185BA5950D7}"/>
    <cellStyle name="Comma 7 2 4 5" xfId="35881" xr:uid="{54A35B32-2842-41DE-B027-350A71D65A32}"/>
    <cellStyle name="Comma 7 2 4 5 2" xfId="35882" xr:uid="{63EA2092-DD32-41BE-B0C4-F7EF139B3DC0}"/>
    <cellStyle name="Comma 7 2 4 6" xfId="35883" xr:uid="{F4DC470E-2072-4D98-8329-2AC213F26BD8}"/>
    <cellStyle name="Comma 7 2 4 7" xfId="35884" xr:uid="{E261C20E-312F-4A8B-AEE2-896A5A227EB4}"/>
    <cellStyle name="Comma 7 2 5" xfId="35885" xr:uid="{1B0358D1-5097-44EA-A90E-D83320B7E115}"/>
    <cellStyle name="Comma 7 2 5 2" xfId="35886" xr:uid="{F2BEDFDE-8BA1-41F7-989E-3FC59925CF7B}"/>
    <cellStyle name="Comma 7 2 5 2 2" xfId="35887" xr:uid="{C8EED404-9093-4E85-B3B5-4BAE562A67A7}"/>
    <cellStyle name="Comma 7 2 5 2 2 2" xfId="35888" xr:uid="{2D1B9BBD-77F4-485A-AC74-A65C979C4856}"/>
    <cellStyle name="Comma 7 2 5 2 2 2 2" xfId="35889" xr:uid="{CD27ADD2-7352-4334-8F09-208D7495687F}"/>
    <cellStyle name="Comma 7 2 5 2 2 3" xfId="35890" xr:uid="{7362435A-C937-4BAD-85FD-937DCA1E8DE7}"/>
    <cellStyle name="Comma 7 2 5 2 3" xfId="35891" xr:uid="{0C72C268-7FBC-44A5-AB45-359A142EEC10}"/>
    <cellStyle name="Comma 7 2 5 2 3 2" xfId="35892" xr:uid="{810D0EF0-7B89-4D16-A3DD-27DAB57FF327}"/>
    <cellStyle name="Comma 7 2 5 2 4" xfId="35893" xr:uid="{17553622-75BE-4AA1-8AF0-9025047D171C}"/>
    <cellStyle name="Comma 7 2 5 3" xfId="35894" xr:uid="{0C554EC7-E19B-43FE-BC52-18E201249B83}"/>
    <cellStyle name="Comma 7 2 5 3 2" xfId="35895" xr:uid="{B5C4C1F7-709A-4D94-B70E-0A7E593B04EC}"/>
    <cellStyle name="Comma 7 2 5 3 2 2" xfId="35896" xr:uid="{FC9DB244-666F-448C-8677-367DECC42E2A}"/>
    <cellStyle name="Comma 7 2 5 3 3" xfId="35897" xr:uid="{732FD0AA-8EA6-409D-B34B-55B421187726}"/>
    <cellStyle name="Comma 7 2 5 4" xfId="35898" xr:uid="{99BBD112-F8B1-4019-A091-EC9132EEEA15}"/>
    <cellStyle name="Comma 7 2 5 4 2" xfId="35899" xr:uid="{91743EF5-897E-4F09-A096-6FDFA6FCDC60}"/>
    <cellStyle name="Comma 7 2 5 5" xfId="35900" xr:uid="{C21648C1-286D-47BF-B02F-9EAD7F9844AF}"/>
    <cellStyle name="Comma 7 2 6" xfId="35901" xr:uid="{D8618705-EE96-4BDB-8321-13B747CFF0CE}"/>
    <cellStyle name="Comma 7 2 6 2" xfId="35902" xr:uid="{7524A2A6-D857-4584-8230-5F57E239DAFB}"/>
    <cellStyle name="Comma 7 2 6 2 2" xfId="35903" xr:uid="{E15080A6-6F78-466B-9640-DFA46464C33F}"/>
    <cellStyle name="Comma 7 2 6 2 2 2" xfId="35904" xr:uid="{FDA7A5BE-59F2-4A64-9691-1D63D1A200A2}"/>
    <cellStyle name="Comma 7 2 6 2 2 2 2" xfId="35905" xr:uid="{CE1877CB-7A29-4985-8CE0-642FE8AC8FB0}"/>
    <cellStyle name="Comma 7 2 6 2 2 3" xfId="35906" xr:uid="{8ABE7BAC-3580-4716-AB7C-9083EFD96269}"/>
    <cellStyle name="Comma 7 2 6 2 3" xfId="35907" xr:uid="{3FB9D86A-7B64-4077-A552-60EBD11E3128}"/>
    <cellStyle name="Comma 7 2 6 2 3 2" xfId="35908" xr:uid="{C6AC0B90-19E8-46FE-AE4C-08E288EC2817}"/>
    <cellStyle name="Comma 7 2 6 2 4" xfId="35909" xr:uid="{277F1799-8329-4E1D-ACFC-9C0E968333B5}"/>
    <cellStyle name="Comma 7 2 6 3" xfId="35910" xr:uid="{29533AFB-074E-483F-BB62-3F0E7DF2DA8D}"/>
    <cellStyle name="Comma 7 2 6 3 2" xfId="35911" xr:uid="{C225A311-1FA8-46BC-A457-4040EA453052}"/>
    <cellStyle name="Comma 7 2 6 3 2 2" xfId="35912" xr:uid="{924CDB5F-5060-4F51-866A-727252DCE392}"/>
    <cellStyle name="Comma 7 2 6 3 3" xfId="35913" xr:uid="{92EE9008-A221-4C92-94C5-BA056DEF835C}"/>
    <cellStyle name="Comma 7 2 6 4" xfId="35914" xr:uid="{938F91BC-667E-44C3-ADBB-5DC6674C9873}"/>
    <cellStyle name="Comma 7 2 6 4 2" xfId="35915" xr:uid="{A9C4213F-CAE8-4537-8CB3-1CFCE4522AF2}"/>
    <cellStyle name="Comma 7 2 6 5" xfId="35916" xr:uid="{887851C7-97B1-4B64-AD12-FCA51C210662}"/>
    <cellStyle name="Comma 7 2 7" xfId="35917" xr:uid="{1F5BE9FC-95F3-42A8-9081-633B71792BF2}"/>
    <cellStyle name="Comma 7 2 7 2" xfId="35918" xr:uid="{98925B7D-ED4F-4BD3-9C53-9D74C7C6E3FF}"/>
    <cellStyle name="Comma 7 2 7 2 2" xfId="35919" xr:uid="{0DC7AD78-B687-4728-880F-B4A0C287A153}"/>
    <cellStyle name="Comma 7 2 7 2 2 2" xfId="35920" xr:uid="{C3FEC940-80D0-4437-974F-8994CA434627}"/>
    <cellStyle name="Comma 7 2 7 2 2 2 2" xfId="35921" xr:uid="{8702276D-0767-47AE-BE21-ECF92A77E0A1}"/>
    <cellStyle name="Comma 7 2 7 2 2 3" xfId="35922" xr:uid="{2EBC8670-533E-43D5-8F9B-D845709566DC}"/>
    <cellStyle name="Comma 7 2 7 2 3" xfId="35923" xr:uid="{FA5C0B31-96A1-4837-B386-179BC81B092D}"/>
    <cellStyle name="Comma 7 2 7 2 3 2" xfId="35924" xr:uid="{0F30BD31-1B50-4A12-A3A1-082EDD8FB39F}"/>
    <cellStyle name="Comma 7 2 7 2 4" xfId="35925" xr:uid="{4D516BA3-4181-4762-BEBC-659AB50D471F}"/>
    <cellStyle name="Comma 7 2 7 3" xfId="35926" xr:uid="{E995E59E-BD9C-4F2D-BA65-29417E17ABCF}"/>
    <cellStyle name="Comma 7 2 7 3 2" xfId="35927" xr:uid="{7D424BA2-BC9B-40E6-9699-0CB06214403E}"/>
    <cellStyle name="Comma 7 2 7 3 2 2" xfId="35928" xr:uid="{2376902C-584D-4E0D-BCB6-567154A2D158}"/>
    <cellStyle name="Comma 7 2 7 3 3" xfId="35929" xr:uid="{50DA7AD6-28E0-4C0F-B847-F758224018B5}"/>
    <cellStyle name="Comma 7 2 7 4" xfId="35930" xr:uid="{3FC90A5D-ED91-491D-9C43-2983B3D40B1F}"/>
    <cellStyle name="Comma 7 2 7 4 2" xfId="35931" xr:uid="{74F80CD4-E633-477F-919A-879BB87AB99C}"/>
    <cellStyle name="Comma 7 2 7 5" xfId="35932" xr:uid="{ED46419D-CAE3-4A15-B9C6-591DF0D58869}"/>
    <cellStyle name="Comma 7 2 8" xfId="35933" xr:uid="{54D9F48D-14EA-44DC-97EC-A5EAE2EE799A}"/>
    <cellStyle name="Comma 7 2 8 2" xfId="35934" xr:uid="{801EEBE1-E3B6-4AB0-9F72-404DBE815800}"/>
    <cellStyle name="Comma 7 2 8 2 2" xfId="35935" xr:uid="{33802EE2-C473-466E-B54E-10F49D1E2D5A}"/>
    <cellStyle name="Comma 7 2 8 2 2 2" xfId="35936" xr:uid="{CD82F015-DB1B-4188-9D02-B6B52AD31A77}"/>
    <cellStyle name="Comma 7 2 8 2 3" xfId="35937" xr:uid="{9A7BC56C-7BE9-4266-91E2-E945BBA4276A}"/>
    <cellStyle name="Comma 7 2 8 3" xfId="35938" xr:uid="{192A2D42-EDB5-40CA-94C6-55102331E070}"/>
    <cellStyle name="Comma 7 2 8 3 2" xfId="35939" xr:uid="{B2DCA0C6-26CC-45C5-B3AB-49EDB067D0CC}"/>
    <cellStyle name="Comma 7 2 8 4" xfId="35940" xr:uid="{B2EFFF2C-ADAA-4F12-B410-7406D6A667A4}"/>
    <cellStyle name="Comma 7 2 9" xfId="35941" xr:uid="{52D3833B-00E8-4826-B2F8-AE2460DCABE8}"/>
    <cellStyle name="Comma 7 2 9 2" xfId="35942" xr:uid="{F974A473-3130-4EA1-AC9B-1834D323005F}"/>
    <cellStyle name="Comma 7 2 9 2 2" xfId="35943" xr:uid="{FE045074-DC50-453B-8B76-BFBA7AAC64D0}"/>
    <cellStyle name="Comma 7 2 9 3" xfId="35944" xr:uid="{D53B0CA7-06CC-4E4A-B611-2A3132EC412F}"/>
    <cellStyle name="Comma 7 3" xfId="35945" xr:uid="{7FD57460-AE6E-478C-8ECB-AFAD590D614C}"/>
    <cellStyle name="Comma 7 3 10" xfId="35946" xr:uid="{E096E858-3BA1-4B29-867B-04AF43F61A06}"/>
    <cellStyle name="Comma 7 3 11" xfId="35947" xr:uid="{24E0A528-A809-4F89-9F03-7B2DF6FF1DB8}"/>
    <cellStyle name="Comma 7 3 2" xfId="35948" xr:uid="{5C0A9C18-2D68-422A-B048-B3F0E594C65A}"/>
    <cellStyle name="Comma 7 3 2 2" xfId="35949" xr:uid="{06316FA0-C18F-430A-88E6-36F2A590889B}"/>
    <cellStyle name="Comma 7 3 2 2 2" xfId="35950" xr:uid="{28E1F3F4-83E7-4FFA-A9C5-8E3B0421555C}"/>
    <cellStyle name="Comma 7 3 2 2 2 2" xfId="35951" xr:uid="{8485EA28-A200-4777-8BB3-95C3E6D6B3A7}"/>
    <cellStyle name="Comma 7 3 2 2 2 2 2" xfId="35952" xr:uid="{399FA98B-E7BD-4EA0-8ABA-EC94787C25BF}"/>
    <cellStyle name="Comma 7 3 2 2 2 3" xfId="35953" xr:uid="{AAAC7253-6FD0-4C68-874E-6A9210677ED0}"/>
    <cellStyle name="Comma 7 3 2 2 3" xfId="35954" xr:uid="{FC6954DC-67CF-417E-A515-6D7FA9354D11}"/>
    <cellStyle name="Comma 7 3 2 2 3 2" xfId="35955" xr:uid="{3B8A0285-EDED-422F-8E48-74E078A31168}"/>
    <cellStyle name="Comma 7 3 2 2 4" xfId="35956" xr:uid="{88D4D009-6490-489D-8159-B3C5EC0CACCE}"/>
    <cellStyle name="Comma 7 3 2 2 4 2" xfId="35957" xr:uid="{8416BB26-0BEB-4D10-A17A-B23C95F73E6E}"/>
    <cellStyle name="Comma 7 3 2 2 5" xfId="35958" xr:uid="{E9DF06FC-693C-4D12-AAEA-CA9A510F49DD}"/>
    <cellStyle name="Comma 7 3 2 2 6" xfId="35959" xr:uid="{3E417F98-7492-41AB-AA6F-050671881D63}"/>
    <cellStyle name="Comma 7 3 2 3" xfId="35960" xr:uid="{A6F5C1BC-4A52-440C-9B28-D319F0563A3A}"/>
    <cellStyle name="Comma 7 3 2 3 2" xfId="35961" xr:uid="{320FC46C-D379-447B-9D1F-75F7B5E599EC}"/>
    <cellStyle name="Comma 7 3 2 3 2 2" xfId="35962" xr:uid="{C2077019-BDD4-4397-96BE-8790034B4203}"/>
    <cellStyle name="Comma 7 3 2 3 3" xfId="35963" xr:uid="{C74EACC3-1C77-486D-9F08-136190FFA568}"/>
    <cellStyle name="Comma 7 3 2 4" xfId="35964" xr:uid="{7CE6D271-129D-4A93-AB5D-FFFEF260EE5D}"/>
    <cellStyle name="Comma 7 3 2 4 2" xfId="35965" xr:uid="{1134C521-B895-4801-8EEA-77985B49D322}"/>
    <cellStyle name="Comma 7 3 2 5" xfId="35966" xr:uid="{C6771375-F6B8-4998-9B05-0A301B8D486B}"/>
    <cellStyle name="Comma 7 3 2 5 2" xfId="35967" xr:uid="{D95DD7D5-58B6-44F2-B5A1-6BD9C23EE5AA}"/>
    <cellStyle name="Comma 7 3 2 6" xfId="35968" xr:uid="{72CA5E87-6B29-4CE5-8D9E-A989E53EB3DD}"/>
    <cellStyle name="Comma 7 3 2 7" xfId="35969" xr:uid="{53C16CD4-3199-4C50-BF60-03B7AA29D17C}"/>
    <cellStyle name="Comma 7 3 3" xfId="35970" xr:uid="{6A1FF02A-C9A1-48CE-BB10-C28327848F89}"/>
    <cellStyle name="Comma 7 3 3 2" xfId="35971" xr:uid="{BB1A4707-ECA4-49E5-95BB-BA52B049A069}"/>
    <cellStyle name="Comma 7 3 3 2 2" xfId="35972" xr:uid="{8A13E21D-DAE2-460B-A304-FC42B901DECA}"/>
    <cellStyle name="Comma 7 3 3 2 2 2" xfId="35973" xr:uid="{257C8244-43B8-43E6-9AC2-6C8DDD8C0B0A}"/>
    <cellStyle name="Comma 7 3 3 2 2 2 2" xfId="35974" xr:uid="{EDAA4E07-188C-4E41-BA39-B016A7B82373}"/>
    <cellStyle name="Comma 7 3 3 2 2 3" xfId="35975" xr:uid="{E868AEAF-4EC4-4127-A451-E3FF6881BF14}"/>
    <cellStyle name="Comma 7 3 3 2 3" xfId="35976" xr:uid="{C1399DEE-68C3-4B28-AA6C-F053294DEE51}"/>
    <cellStyle name="Comma 7 3 3 2 3 2" xfId="35977" xr:uid="{B501C087-BC2F-4776-BF03-CC932B8863DD}"/>
    <cellStyle name="Comma 7 3 3 2 4" xfId="35978" xr:uid="{DB3D58F3-7944-485A-B866-C2F699BA7466}"/>
    <cellStyle name="Comma 7 3 3 3" xfId="35979" xr:uid="{9DEBD62A-048C-4290-9DD6-2576C9EA43A2}"/>
    <cellStyle name="Comma 7 3 3 3 2" xfId="35980" xr:uid="{C66DF1A4-AEDF-48D2-861F-A5331F377465}"/>
    <cellStyle name="Comma 7 3 3 3 2 2" xfId="35981" xr:uid="{CB32EE0C-ABE3-4C9D-94D8-D24E6DB9D8A8}"/>
    <cellStyle name="Comma 7 3 3 3 3" xfId="35982" xr:uid="{574C8B09-8E2C-4E7B-9B9A-FEE19BB10A86}"/>
    <cellStyle name="Comma 7 3 3 4" xfId="35983" xr:uid="{9AFF28FE-85E1-413D-9AD0-D2B71514CC10}"/>
    <cellStyle name="Comma 7 3 3 4 2" xfId="35984" xr:uid="{1226C92A-EC14-404C-8D36-8F7A0B9FE8A2}"/>
    <cellStyle name="Comma 7 3 3 5" xfId="35985" xr:uid="{EDF8E867-8C4E-4018-9489-ECC3267379DA}"/>
    <cellStyle name="Comma 7 3 3 5 2" xfId="35986" xr:uid="{1B9723B6-CB5E-4B0E-9738-C9EBE575874F}"/>
    <cellStyle name="Comma 7 3 3 6" xfId="35987" xr:uid="{70AFCB51-B369-42EC-815B-D4BC99B9E29E}"/>
    <cellStyle name="Comma 7 3 3 7" xfId="35988" xr:uid="{CE76C806-7A47-4F0E-9454-55AF6330A230}"/>
    <cellStyle name="Comma 7 3 4" xfId="35989" xr:uid="{4CCE0D39-5AD8-438A-861E-FFA49D009631}"/>
    <cellStyle name="Comma 7 3 4 2" xfId="35990" xr:uid="{682B7E90-26A9-429E-B2AA-2DFE986D83F8}"/>
    <cellStyle name="Comma 7 3 4 2 2" xfId="35991" xr:uid="{793C8FE0-3C74-4BA7-BB08-F0BB9E997CDE}"/>
    <cellStyle name="Comma 7 3 4 2 2 2" xfId="35992" xr:uid="{8EF80C91-0487-445F-8C53-79E40431ECB6}"/>
    <cellStyle name="Comma 7 3 4 2 2 2 2" xfId="35993" xr:uid="{25F9325D-41A5-4CD8-B4B1-DFB5C65E706D}"/>
    <cellStyle name="Comma 7 3 4 2 2 3" xfId="35994" xr:uid="{7C1EC3B7-E835-4830-8BD2-FBF540859F7D}"/>
    <cellStyle name="Comma 7 3 4 2 3" xfId="35995" xr:uid="{FB267B8D-1CF7-4D65-BE77-995BEA6D9C8A}"/>
    <cellStyle name="Comma 7 3 4 2 3 2" xfId="35996" xr:uid="{4D7F086A-073C-4865-BDC5-9D7944B13628}"/>
    <cellStyle name="Comma 7 3 4 2 4" xfId="35997" xr:uid="{4D1CB635-0C46-409C-90D6-D49781213457}"/>
    <cellStyle name="Comma 7 3 4 3" xfId="35998" xr:uid="{8D313162-F81C-40B5-843F-B6EB894C888F}"/>
    <cellStyle name="Comma 7 3 4 3 2" xfId="35999" xr:uid="{2DADB0C0-B290-4A81-95AB-DBFC1F3A1F8E}"/>
    <cellStyle name="Comma 7 3 4 3 2 2" xfId="36000" xr:uid="{802001E6-A60A-41D9-8BCA-CC7CCAC36602}"/>
    <cellStyle name="Comma 7 3 4 3 3" xfId="36001" xr:uid="{D623782E-5B9D-40C0-8F93-D5686BC99FBF}"/>
    <cellStyle name="Comma 7 3 4 4" xfId="36002" xr:uid="{9F06C4F7-88AC-476C-8E34-CEC0C21014C1}"/>
    <cellStyle name="Comma 7 3 4 4 2" xfId="36003" xr:uid="{522A69E6-1D07-4CED-8421-1BFB51E6D03C}"/>
    <cellStyle name="Comma 7 3 4 5" xfId="36004" xr:uid="{95727C24-FCE3-416E-B660-35E886D616B7}"/>
    <cellStyle name="Comma 7 3 5" xfId="36005" xr:uid="{9D43EC6D-E88E-4E68-9017-3FA0E834877D}"/>
    <cellStyle name="Comma 7 3 5 2" xfId="36006" xr:uid="{A69277C1-C7DE-4C49-9C36-BBFC2BE74095}"/>
    <cellStyle name="Comma 7 3 5 2 2" xfId="36007" xr:uid="{E7C821C8-18C1-4FD3-B106-A4BFD16376C4}"/>
    <cellStyle name="Comma 7 3 5 2 2 2" xfId="36008" xr:uid="{25CEE705-D574-4AED-ABB7-8150D4D0B80C}"/>
    <cellStyle name="Comma 7 3 5 2 2 2 2" xfId="36009" xr:uid="{2AFEC0FD-034E-42B4-B792-8B15AA1C6563}"/>
    <cellStyle name="Comma 7 3 5 2 2 3" xfId="36010" xr:uid="{B1CE8E10-47CF-43CD-B047-80E8DCAE0026}"/>
    <cellStyle name="Comma 7 3 5 2 3" xfId="36011" xr:uid="{04515207-2AA7-42D2-9681-CC24DF4DBB07}"/>
    <cellStyle name="Comma 7 3 5 2 3 2" xfId="36012" xr:uid="{B861DF37-B199-4252-96CE-715F0F6C4909}"/>
    <cellStyle name="Comma 7 3 5 2 4" xfId="36013" xr:uid="{48E66294-AF42-4949-8CAE-9B0EAF40FB49}"/>
    <cellStyle name="Comma 7 3 5 3" xfId="36014" xr:uid="{50A803FF-8B48-42E4-8DBA-592F3BBDA008}"/>
    <cellStyle name="Comma 7 3 5 3 2" xfId="36015" xr:uid="{5B43E08E-35B3-479F-9117-7CDCFAC5FEF1}"/>
    <cellStyle name="Comma 7 3 5 3 2 2" xfId="36016" xr:uid="{3BDED763-7EB7-4FF9-8E85-6E71DFCD19EA}"/>
    <cellStyle name="Comma 7 3 5 3 3" xfId="36017" xr:uid="{2C87FAEA-DFA6-4E5C-8BD9-6F15D18F23C8}"/>
    <cellStyle name="Comma 7 3 5 4" xfId="36018" xr:uid="{4BB14408-0C18-4582-8E90-6C2A92C8FB95}"/>
    <cellStyle name="Comma 7 3 5 4 2" xfId="36019" xr:uid="{BF154B06-C387-4602-89A8-360D408BD86F}"/>
    <cellStyle name="Comma 7 3 5 5" xfId="36020" xr:uid="{F9B3E7CE-C498-42C2-B379-7EABE0FF6719}"/>
    <cellStyle name="Comma 7 3 6" xfId="36021" xr:uid="{D37F2279-B16E-4C7D-9FFF-C0710D4824E9}"/>
    <cellStyle name="Comma 7 3 6 2" xfId="36022" xr:uid="{508EDBBE-2A01-4629-B895-26992659700F}"/>
    <cellStyle name="Comma 7 3 6 2 2" xfId="36023" xr:uid="{0D905472-246E-4C3F-888B-7FEFE4B11EE4}"/>
    <cellStyle name="Comma 7 3 6 2 2 2" xfId="36024" xr:uid="{77A3552F-7A1D-4B84-9E26-8B233FC5C4B4}"/>
    <cellStyle name="Comma 7 3 6 2 3" xfId="36025" xr:uid="{95AC276D-6C4A-47BF-94FB-B33559B0BC8C}"/>
    <cellStyle name="Comma 7 3 6 3" xfId="36026" xr:uid="{A510EFCE-F884-495A-BF93-F2B163352D2F}"/>
    <cellStyle name="Comma 7 3 6 3 2" xfId="36027" xr:uid="{B01EC8FB-2174-43E8-A30E-74675F601DAA}"/>
    <cellStyle name="Comma 7 3 6 4" xfId="36028" xr:uid="{807DB664-BF8E-4B81-9DDA-FFF9E08E30EC}"/>
    <cellStyle name="Comma 7 3 7" xfId="36029" xr:uid="{6D6ACDFC-EDB1-4722-802F-D0E35C120A14}"/>
    <cellStyle name="Comma 7 3 7 2" xfId="36030" xr:uid="{796EC4CC-9F3F-49A2-A6D1-9088583261E4}"/>
    <cellStyle name="Comma 7 3 7 2 2" xfId="36031" xr:uid="{322A2379-9F8C-43BA-9EF1-1AB621B4A588}"/>
    <cellStyle name="Comma 7 3 7 3" xfId="36032" xr:uid="{F8F538D1-70B6-4352-BEBF-156ED7A777A2}"/>
    <cellStyle name="Comma 7 3 8" xfId="36033" xr:uid="{CF913575-62F2-4A99-9555-9BE6DFF7DA5F}"/>
    <cellStyle name="Comma 7 3 8 2" xfId="36034" xr:uid="{C5E2544A-740B-4013-BBDD-FD7E5C806306}"/>
    <cellStyle name="Comma 7 3 9" xfId="36035" xr:uid="{02A4BB3D-A723-4076-9C67-157AA4AEDD04}"/>
    <cellStyle name="Comma 7 3 9 2" xfId="36036" xr:uid="{E116C5D8-D5DF-42F7-A81A-4B3183C43EA6}"/>
    <cellStyle name="Comma 7 4" xfId="36037" xr:uid="{B926AB50-3D88-4DC7-82AB-E6E520CFB43F}"/>
    <cellStyle name="Comma 7 4 2" xfId="36038" xr:uid="{B2DAFD40-9330-4D87-A9CD-0316B3D957D5}"/>
    <cellStyle name="Comma 7 4 2 2" xfId="36039" xr:uid="{8024D059-31AD-4655-9887-82278F9633F5}"/>
    <cellStyle name="Comma 7 4 2 2 2" xfId="36040" xr:uid="{E731B6C0-7A15-41D2-8935-495B23942FC3}"/>
    <cellStyle name="Comma 7 4 2 2 2 2" xfId="36041" xr:uid="{1B75D8B6-1122-4528-9FAD-37FD543C2E57}"/>
    <cellStyle name="Comma 7 4 2 2 2 2 2" xfId="36042" xr:uid="{BDCAE7A8-882A-4047-B51C-5A3ED767BC1F}"/>
    <cellStyle name="Comma 7 4 2 2 2 3" xfId="36043" xr:uid="{45DF4589-4CC7-4810-84DB-48FD76F09447}"/>
    <cellStyle name="Comma 7 4 2 2 3" xfId="36044" xr:uid="{93855CC6-2233-4BA9-832B-A5365DC1BD39}"/>
    <cellStyle name="Comma 7 4 2 2 3 2" xfId="36045" xr:uid="{84D31049-31F3-42E5-AE1E-C9DDE92E3ED6}"/>
    <cellStyle name="Comma 7 4 2 2 4" xfId="36046" xr:uid="{6E4ADD47-E6DE-490A-8E17-366CDC9F7737}"/>
    <cellStyle name="Comma 7 4 2 3" xfId="36047" xr:uid="{7474A9E8-F7F2-4B58-8BF0-452A37E6DA8A}"/>
    <cellStyle name="Comma 7 4 2 3 2" xfId="36048" xr:uid="{8FBCB157-A29D-46B7-ACB2-828D2B699FCD}"/>
    <cellStyle name="Comma 7 4 2 3 2 2" xfId="36049" xr:uid="{EB2EAF17-A38A-4ED2-B610-9BBE61383643}"/>
    <cellStyle name="Comma 7 4 2 3 3" xfId="36050" xr:uid="{6951D25C-03F4-4642-9BD5-A157E3DEDFB9}"/>
    <cellStyle name="Comma 7 4 2 4" xfId="36051" xr:uid="{CFCA9C03-3EBC-4B6C-B30F-5FDFF5255E1B}"/>
    <cellStyle name="Comma 7 4 2 4 2" xfId="36052" xr:uid="{92D74012-94DC-40F6-88CB-76D7AC4054EB}"/>
    <cellStyle name="Comma 7 4 2 5" xfId="36053" xr:uid="{986C84E7-DA04-43B9-936C-E1EB3D7E142F}"/>
    <cellStyle name="Comma 7 4 2 5 2" xfId="36054" xr:uid="{97DA69D8-36F2-4F20-84DF-7D85F4E60935}"/>
    <cellStyle name="Comma 7 4 2 6" xfId="36055" xr:uid="{81D8210C-3040-49B6-9A41-52D620D4DD85}"/>
    <cellStyle name="Comma 7 4 2 7" xfId="36056" xr:uid="{20E4EB81-213F-4CEB-8926-3182BCD31B1B}"/>
    <cellStyle name="Comma 7 4 3" xfId="36057" xr:uid="{9DB98C78-7EF7-45FD-9551-39EA592FC399}"/>
    <cellStyle name="Comma 7 4 3 2" xfId="36058" xr:uid="{B1CA8F25-6611-46C4-B4EF-B118D6A0E8B4}"/>
    <cellStyle name="Comma 7 4 3 2 2" xfId="36059" xr:uid="{C1A9A1AB-B9FF-41D1-85F0-5340A599FE7D}"/>
    <cellStyle name="Comma 7 4 3 2 2 2" xfId="36060" xr:uid="{671EF2B0-ED74-4173-A1BC-6286C1C1FD9F}"/>
    <cellStyle name="Comma 7 4 3 2 2 2 2" xfId="36061" xr:uid="{9B154F91-EE14-4832-A481-FC576B5D4B4B}"/>
    <cellStyle name="Comma 7 4 3 2 2 3" xfId="36062" xr:uid="{F70318F3-1DDD-4476-AEF7-C533E5FCAB75}"/>
    <cellStyle name="Comma 7 4 3 2 3" xfId="36063" xr:uid="{5330EF39-9359-47C4-9FE2-2E3DA75E3B93}"/>
    <cellStyle name="Comma 7 4 3 2 3 2" xfId="36064" xr:uid="{7FB08FD4-B1B4-4EE5-A3B5-51088B694DEB}"/>
    <cellStyle name="Comma 7 4 3 2 4" xfId="36065" xr:uid="{09F37EF5-3EE1-436E-86AD-5E7829B2A23E}"/>
    <cellStyle name="Comma 7 4 3 3" xfId="36066" xr:uid="{7A14037D-5802-4FD9-8546-1C449866AE85}"/>
    <cellStyle name="Comma 7 4 3 3 2" xfId="36067" xr:uid="{0977523C-67A1-4C29-800F-E3B87258C810}"/>
    <cellStyle name="Comma 7 4 3 3 2 2" xfId="36068" xr:uid="{0289960A-2C2F-467C-A918-9E449F3EE72F}"/>
    <cellStyle name="Comma 7 4 3 3 3" xfId="36069" xr:uid="{2C56C2D1-017A-43CB-AD6B-F8A26AFCB546}"/>
    <cellStyle name="Comma 7 4 3 4" xfId="36070" xr:uid="{83701E36-A999-4D4D-B5EA-A4DF65531524}"/>
    <cellStyle name="Comma 7 4 3 4 2" xfId="36071" xr:uid="{9443E6FD-9251-495D-95DD-821BAEB71D87}"/>
    <cellStyle name="Comma 7 4 3 5" xfId="36072" xr:uid="{D1F27886-A70C-4172-B5FE-3E39B2B551F0}"/>
    <cellStyle name="Comma 7 4 4" xfId="36073" xr:uid="{C05929DD-2FB6-4EFE-936D-DDEB84F2E6A8}"/>
    <cellStyle name="Comma 7 4 4 2" xfId="36074" xr:uid="{0D36CA3A-64C6-4BEA-BACA-5A749EBBD287}"/>
    <cellStyle name="Comma 7 4 4 2 2" xfId="36075" xr:uid="{EFEEE99D-3104-49CF-B2C5-4693F634EEED}"/>
    <cellStyle name="Comma 7 4 4 2 2 2" xfId="36076" xr:uid="{86EA1FE8-FEAC-4890-818C-642159AB6AB0}"/>
    <cellStyle name="Comma 7 4 4 2 3" xfId="36077" xr:uid="{C67E46B0-E909-4C86-AA37-D0BF7317BD13}"/>
    <cellStyle name="Comma 7 4 4 3" xfId="36078" xr:uid="{DFDD239A-68A2-4D18-8488-1A5F97AFF4A6}"/>
    <cellStyle name="Comma 7 4 4 3 2" xfId="36079" xr:uid="{257DE828-4316-4CA7-B613-2EA9A94BE7B9}"/>
    <cellStyle name="Comma 7 4 4 4" xfId="36080" xr:uid="{A84C190F-DF3C-4B94-A6AC-741393E18203}"/>
    <cellStyle name="Comma 7 4 5" xfId="36081" xr:uid="{73C58FFA-BEE3-473C-874F-934BCCF969BB}"/>
    <cellStyle name="Comma 7 4 5 2" xfId="36082" xr:uid="{08A50D49-4684-4A0F-A640-51F4459CF0D7}"/>
    <cellStyle name="Comma 7 4 5 2 2" xfId="36083" xr:uid="{4206A4CF-A5C9-489A-9A32-700128F6A7FE}"/>
    <cellStyle name="Comma 7 4 5 3" xfId="36084" xr:uid="{D10C518F-CAC7-44CC-B1B5-F06BD7788B89}"/>
    <cellStyle name="Comma 7 4 6" xfId="36085" xr:uid="{FC31296A-F4DF-4C85-8947-B5F20A841C31}"/>
    <cellStyle name="Comma 7 4 6 2" xfId="36086" xr:uid="{5B235B67-A267-410A-B395-C8B2F6A8476D}"/>
    <cellStyle name="Comma 7 4 7" xfId="36087" xr:uid="{AEAFC54E-F1D1-4460-8550-6D905EEE0C9F}"/>
    <cellStyle name="Comma 7 4 7 2" xfId="36088" xr:uid="{197B143D-A89B-458D-A50B-DEC6B4B98021}"/>
    <cellStyle name="Comma 7 4 8" xfId="36089" xr:uid="{37CA0964-C579-4C08-A329-EE7DA3E7F6F3}"/>
    <cellStyle name="Comma 7 4 9" xfId="36090" xr:uid="{3A0741F8-D7F6-455C-8A38-1EDF73013303}"/>
    <cellStyle name="Comma 7 5" xfId="36091" xr:uid="{478B4176-30C2-4A6A-AFA2-2A8503FBD292}"/>
    <cellStyle name="Comma 7 5 2" xfId="36092" xr:uid="{A53C354D-5699-4856-965B-6059A697AE5F}"/>
    <cellStyle name="Comma 7 5 2 2" xfId="36093" xr:uid="{8B7ACFC0-42A9-403C-9F17-D10ABFF20F15}"/>
    <cellStyle name="Comma 7 5 2 2 2" xfId="36094" xr:uid="{41FA34AD-848F-4414-A5E7-4F5B2DFC1F9F}"/>
    <cellStyle name="Comma 7 5 2 2 2 2" xfId="36095" xr:uid="{C142E6B8-5D7C-4D06-8AAB-7418DDFA020C}"/>
    <cellStyle name="Comma 7 5 2 2 2 2 2" xfId="36096" xr:uid="{4D97B890-4904-4A8C-8E92-75789C95F109}"/>
    <cellStyle name="Comma 7 5 2 2 2 3" xfId="36097" xr:uid="{BC31B450-1342-4EBA-9C29-E05D093121F8}"/>
    <cellStyle name="Comma 7 5 2 2 3" xfId="36098" xr:uid="{89A146CF-0409-4A7A-A03A-D78035B1F7E1}"/>
    <cellStyle name="Comma 7 5 2 2 3 2" xfId="36099" xr:uid="{E65F175B-C744-4A97-9306-E4DF68F61451}"/>
    <cellStyle name="Comma 7 5 2 2 4" xfId="36100" xr:uid="{D6447D6D-55CA-4449-A562-6EC8D378A9A4}"/>
    <cellStyle name="Comma 7 5 2 3" xfId="36101" xr:uid="{EF5E1206-2F40-488B-9818-BC1A0B803E38}"/>
    <cellStyle name="Comma 7 5 2 3 2" xfId="36102" xr:uid="{662E924E-0D30-41E8-9CDF-8434ADC8F4E3}"/>
    <cellStyle name="Comma 7 5 2 3 2 2" xfId="36103" xr:uid="{4F81B94A-956E-4C50-B5B4-4918C312D6B9}"/>
    <cellStyle name="Comma 7 5 2 3 3" xfId="36104" xr:uid="{61DDDDF1-C3D3-416B-88D3-AD84ACE028AF}"/>
    <cellStyle name="Comma 7 5 2 4" xfId="36105" xr:uid="{B2EBF16B-204A-4F28-96FD-B97643BE81BB}"/>
    <cellStyle name="Comma 7 5 2 4 2" xfId="36106" xr:uid="{335CD854-3823-42A2-816A-C03B66F5F643}"/>
    <cellStyle name="Comma 7 5 2 5" xfId="36107" xr:uid="{46617BE6-33D3-4F5A-9A16-B340F42A635D}"/>
    <cellStyle name="Comma 7 5 3" xfId="36108" xr:uid="{346C8E41-F26A-4D62-AD31-2DAD96E9F891}"/>
    <cellStyle name="Comma 7 5 3 2" xfId="36109" xr:uid="{045A4F63-8B08-4D54-8A58-84C35D1815DC}"/>
    <cellStyle name="Comma 7 5 3 2 2" xfId="36110" xr:uid="{452EF6E6-46E3-4E09-9FE6-5850F125BC33}"/>
    <cellStyle name="Comma 7 5 3 2 2 2" xfId="36111" xr:uid="{9C451128-399F-4574-BA5E-19C19635AA42}"/>
    <cellStyle name="Comma 7 5 3 2 2 2 2" xfId="36112" xr:uid="{565A5DC1-A773-452D-AD48-69D19B6A85D3}"/>
    <cellStyle name="Comma 7 5 3 2 2 3" xfId="36113" xr:uid="{702C704A-DEB4-4654-9BDA-7AEB93B21FFA}"/>
    <cellStyle name="Comma 7 5 3 2 3" xfId="36114" xr:uid="{3A5DB775-5C89-4D35-8BF6-5338B4941942}"/>
    <cellStyle name="Comma 7 5 3 2 3 2" xfId="36115" xr:uid="{75120C6E-BE1C-4472-8184-189A42D7967F}"/>
    <cellStyle name="Comma 7 5 3 2 4" xfId="36116" xr:uid="{7AD33CFF-6A55-4EB5-91CA-684678EBEA63}"/>
    <cellStyle name="Comma 7 5 3 3" xfId="36117" xr:uid="{77C4E02C-6564-4232-9893-D749E355E20E}"/>
    <cellStyle name="Comma 7 5 3 3 2" xfId="36118" xr:uid="{C8A952C5-172E-40FF-8815-17642E8E3C2C}"/>
    <cellStyle name="Comma 7 5 3 3 2 2" xfId="36119" xr:uid="{4AEE2133-A965-4C40-BF78-CEFE12467904}"/>
    <cellStyle name="Comma 7 5 3 3 3" xfId="36120" xr:uid="{DEF1EBF4-459D-4A92-8A68-333F645BCE27}"/>
    <cellStyle name="Comma 7 5 3 4" xfId="36121" xr:uid="{6CA63D11-D4C1-478E-9AE9-3C365B159875}"/>
    <cellStyle name="Comma 7 5 3 4 2" xfId="36122" xr:uid="{85ECED14-1172-4601-8481-50759BFCDF56}"/>
    <cellStyle name="Comma 7 5 3 5" xfId="36123" xr:uid="{2C76D3D9-6BBD-4BDC-A4AC-BD8559ECE673}"/>
    <cellStyle name="Comma 7 5 4" xfId="36124" xr:uid="{D8C3F808-E2DF-4126-A8E8-E16D54BE4AD6}"/>
    <cellStyle name="Comma 7 5 4 2" xfId="36125" xr:uid="{49254197-DBEA-4D67-A445-CDE67DD2EF4B}"/>
    <cellStyle name="Comma 7 5 4 2 2" xfId="36126" xr:uid="{184B357F-B87F-4777-8E91-2C97B2AED312}"/>
    <cellStyle name="Comma 7 5 4 2 2 2" xfId="36127" xr:uid="{4DE7898B-4410-4BE9-A2B9-2FF2CCD21C65}"/>
    <cellStyle name="Comma 7 5 4 2 3" xfId="36128" xr:uid="{0C5D8A50-386F-4AE8-8145-985792FA3D95}"/>
    <cellStyle name="Comma 7 5 4 3" xfId="36129" xr:uid="{EA8622C2-8D81-46F7-AD95-5E05D16812BE}"/>
    <cellStyle name="Comma 7 5 4 3 2" xfId="36130" xr:uid="{924D05D7-7374-41EE-8964-BD32B65B3D01}"/>
    <cellStyle name="Comma 7 5 4 4" xfId="36131" xr:uid="{6ECB3483-41A2-487F-B141-2D3D56696D5E}"/>
    <cellStyle name="Comma 7 5 5" xfId="36132" xr:uid="{F8578830-5385-40EA-8859-FA3DBC58C7A4}"/>
    <cellStyle name="Comma 7 5 5 2" xfId="36133" xr:uid="{98BD1610-AF81-4963-8C99-DF47EBA77FF5}"/>
    <cellStyle name="Comma 7 5 5 2 2" xfId="36134" xr:uid="{F276C791-C4CA-4817-A7D7-81E7036C86E7}"/>
    <cellStyle name="Comma 7 5 5 3" xfId="36135" xr:uid="{9D776FA1-70E0-4B95-B59E-AEDD535634B1}"/>
    <cellStyle name="Comma 7 5 6" xfId="36136" xr:uid="{90D0FE9D-7FC6-44CE-BAE8-DA1943CED5A9}"/>
    <cellStyle name="Comma 7 5 6 2" xfId="36137" xr:uid="{330BD248-EF4C-4E2F-8EC7-D8A7CE6956C5}"/>
    <cellStyle name="Comma 7 5 7" xfId="36138" xr:uid="{5F03FA83-D77D-4309-BCBA-DC453C5DEE78}"/>
    <cellStyle name="Comma 7 5 7 2" xfId="36139" xr:uid="{821B7252-8B71-443A-9A87-ED1110CB637A}"/>
    <cellStyle name="Comma 7 5 8" xfId="36140" xr:uid="{F483D02C-B6AC-4796-B76F-F7F06B6C4B43}"/>
    <cellStyle name="Comma 7 5 9" xfId="36141" xr:uid="{8C98D7BB-66A1-48E9-9D91-3E069A399D64}"/>
    <cellStyle name="Comma 7 6" xfId="36142" xr:uid="{CE15BF29-C150-45A1-82A1-9215827B186E}"/>
    <cellStyle name="Comma 7 6 2" xfId="36143" xr:uid="{F3873D59-7826-4660-98ED-D2AB212F4DBC}"/>
    <cellStyle name="Comma 7 6 2 2" xfId="36144" xr:uid="{C52B9BD4-191C-4240-85E1-FE486CD2BBE3}"/>
    <cellStyle name="Comma 7 6 2 2 2" xfId="36145" xr:uid="{F9431EBB-6F0C-4747-B287-738F1BD77872}"/>
    <cellStyle name="Comma 7 6 2 2 2 2" xfId="36146" xr:uid="{CBA70302-77FF-4812-B358-D8EB17397934}"/>
    <cellStyle name="Comma 7 6 2 2 2 2 2" xfId="36147" xr:uid="{A738D875-26D5-4E73-8FB5-C5CC35934A36}"/>
    <cellStyle name="Comma 7 6 2 2 2 3" xfId="36148" xr:uid="{F3569CA9-664E-4C6F-A9E9-9840B90523D6}"/>
    <cellStyle name="Comma 7 6 2 2 3" xfId="36149" xr:uid="{F794DE13-888A-4253-9DC3-06BC3AA821EE}"/>
    <cellStyle name="Comma 7 6 2 2 3 2" xfId="36150" xr:uid="{4D395144-BBE9-4C6D-B710-5A90CB824CCF}"/>
    <cellStyle name="Comma 7 6 2 2 4" xfId="36151" xr:uid="{5C33FB61-8A75-47C6-B5DF-D4D5BCB90DC1}"/>
    <cellStyle name="Comma 7 6 2 3" xfId="36152" xr:uid="{9B0240F5-05E0-4284-A275-3AEC32B7B34B}"/>
    <cellStyle name="Comma 7 6 2 3 2" xfId="36153" xr:uid="{4FB23A18-1384-4857-8E01-DE4F9D89A61A}"/>
    <cellStyle name="Comma 7 6 2 3 2 2" xfId="36154" xr:uid="{147A761C-2246-408D-94CF-9224B0F61FEA}"/>
    <cellStyle name="Comma 7 6 2 3 3" xfId="36155" xr:uid="{7D6A7135-236E-41E4-AAD6-76B2689E7DE7}"/>
    <cellStyle name="Comma 7 6 2 4" xfId="36156" xr:uid="{F873A171-AF30-4083-A814-14A6A90BD1AB}"/>
    <cellStyle name="Comma 7 6 2 4 2" xfId="36157" xr:uid="{AE55C46B-1135-4368-9923-3767AD560898}"/>
    <cellStyle name="Comma 7 6 2 5" xfId="36158" xr:uid="{E1940A5F-9890-450E-9853-F1F76FBBB658}"/>
    <cellStyle name="Comma 7 6 3" xfId="36159" xr:uid="{1126C694-BB48-4786-806E-579BFD0BA5B6}"/>
    <cellStyle name="Comma 7 6 3 2" xfId="36160" xr:uid="{F8AFBEA4-5614-4480-ADD9-DEDAF7037848}"/>
    <cellStyle name="Comma 7 6 3 2 2" xfId="36161" xr:uid="{72CCC83E-8C47-4A4E-9360-39896F5A7278}"/>
    <cellStyle name="Comma 7 6 3 2 2 2" xfId="36162" xr:uid="{CA503888-AB96-40C7-AF36-D0AFC37B6F59}"/>
    <cellStyle name="Comma 7 6 3 2 3" xfId="36163" xr:uid="{987DD714-ECBB-44F7-A6D0-89795FAE9943}"/>
    <cellStyle name="Comma 7 6 3 3" xfId="36164" xr:uid="{FC409445-65D9-4283-BBCD-E9A8A99ADBAF}"/>
    <cellStyle name="Comma 7 6 3 3 2" xfId="36165" xr:uid="{E1B7B58F-80FD-4E90-9312-29A410521A8A}"/>
    <cellStyle name="Comma 7 6 3 4" xfId="36166" xr:uid="{93C4FF2E-0008-4746-8465-DD943431278F}"/>
    <cellStyle name="Comma 7 6 4" xfId="36167" xr:uid="{2EDD5B28-D4FC-42F3-813A-DF90D0768225}"/>
    <cellStyle name="Comma 7 6 4 2" xfId="36168" xr:uid="{E37F2CE9-BFDA-434B-BFAF-648CDDCE646D}"/>
    <cellStyle name="Comma 7 6 4 2 2" xfId="36169" xr:uid="{C8E4DF16-D56B-4496-8D24-53E23A164453}"/>
    <cellStyle name="Comma 7 6 4 3" xfId="36170" xr:uid="{DC0CE2ED-3549-4202-9E23-3F97C2D9BE51}"/>
    <cellStyle name="Comma 7 6 5" xfId="36171" xr:uid="{A484F0BA-CB92-49D0-AAC6-F51FF0F808D4}"/>
    <cellStyle name="Comma 7 6 5 2" xfId="36172" xr:uid="{C9A7671D-A83B-423B-8348-219508EAD496}"/>
    <cellStyle name="Comma 7 6 6" xfId="36173" xr:uid="{F02C379E-60FA-427C-9E8F-BC390D754B0B}"/>
    <cellStyle name="Comma 7 6 7" xfId="36174" xr:uid="{D5333F28-3287-443C-BB10-CDF533F978BD}"/>
    <cellStyle name="Comma 7 7" xfId="36175" xr:uid="{1D3C0BB6-E9E6-4EAF-A535-F9BF05B38C6B}"/>
    <cellStyle name="Comma 7 7 2" xfId="36176" xr:uid="{3B5DBDF2-626F-4866-81CF-3B4912DA2E16}"/>
    <cellStyle name="Comma 7 7 2 2" xfId="36177" xr:uid="{A5861F04-BC19-4A87-8DD6-D9573FF10E51}"/>
    <cellStyle name="Comma 7 7 2 2 2" xfId="36178" xr:uid="{B1B1A84C-A8D6-440B-8F2F-4369AD13EBE5}"/>
    <cellStyle name="Comma 7 7 2 2 2 2" xfId="36179" xr:uid="{5FCA94F3-647D-4F06-8D7A-365C9E4DE60A}"/>
    <cellStyle name="Comma 7 7 2 2 3" xfId="36180" xr:uid="{DFC640E7-7339-4AB2-8931-41C3E8F57A44}"/>
    <cellStyle name="Comma 7 7 2 3" xfId="36181" xr:uid="{D18F0FFB-B565-4D8C-8DCB-0DEBE7E60948}"/>
    <cellStyle name="Comma 7 7 2 3 2" xfId="36182" xr:uid="{77E34DEC-066A-4B01-8636-8B0C7F97F7B7}"/>
    <cellStyle name="Comma 7 7 2 4" xfId="36183" xr:uid="{A2535345-AB5D-468C-B1D8-A91257122B4D}"/>
    <cellStyle name="Comma 7 7 3" xfId="36184" xr:uid="{01CB3E5C-C24B-4E9A-B96D-911BA7502BA0}"/>
    <cellStyle name="Comma 7 7 3 2" xfId="36185" xr:uid="{B7F26698-4783-46A7-9104-A78399CE43BE}"/>
    <cellStyle name="Comma 7 7 3 2 2" xfId="36186" xr:uid="{6C5013C3-9989-45F0-82C5-77748A437A5F}"/>
    <cellStyle name="Comma 7 7 3 3" xfId="36187" xr:uid="{56C8848D-8A2C-424A-829A-7011093568E4}"/>
    <cellStyle name="Comma 7 7 4" xfId="36188" xr:uid="{6A41248C-0DF3-4111-890D-254B8FF6A005}"/>
    <cellStyle name="Comma 7 7 4 2" xfId="36189" xr:uid="{F47982F0-DC70-4E4B-B2EA-CD2C9A03A7FB}"/>
    <cellStyle name="Comma 7 7 5" xfId="36190" xr:uid="{93C1B832-6553-4BDC-BA83-17207D1B3B77}"/>
    <cellStyle name="Comma 7 8" xfId="36191" xr:uid="{0F1F226C-2D46-45AE-B7E2-580CD349BD1C}"/>
    <cellStyle name="Comma 7 8 2" xfId="36192" xr:uid="{C9937E8D-0BA7-4E02-AF4B-92956DBBC2F4}"/>
    <cellStyle name="Comma 7 8 2 2" xfId="36193" xr:uid="{6D65B002-3F3C-4087-AFB9-F5FA5F77FB42}"/>
    <cellStyle name="Comma 7 8 2 2 2" xfId="36194" xr:uid="{667CA28C-4326-42A9-A9FF-13A653CF3653}"/>
    <cellStyle name="Comma 7 8 2 2 2 2" xfId="36195" xr:uid="{B2831FC2-0134-4D87-BABF-7B75A100ECF0}"/>
    <cellStyle name="Comma 7 8 2 2 3" xfId="36196" xr:uid="{1D6CFEA1-F3C7-4DA4-8580-D95B4FE65F70}"/>
    <cellStyle name="Comma 7 8 2 3" xfId="36197" xr:uid="{22C68E5B-D213-4F92-AD19-9BD2FAF83AD0}"/>
    <cellStyle name="Comma 7 8 2 3 2" xfId="36198" xr:uid="{F1153512-9346-48F1-A630-29FCA4FF6A0E}"/>
    <cellStyle name="Comma 7 8 2 4" xfId="36199" xr:uid="{FBE1FE1E-C7CB-4F18-917D-7068AF1AA95A}"/>
    <cellStyle name="Comma 7 8 3" xfId="36200" xr:uid="{0319B828-C1A8-434D-92F2-F5F241C2414C}"/>
    <cellStyle name="Comma 7 8 3 2" xfId="36201" xr:uid="{07F6A999-3136-439F-866F-930E76B62465}"/>
    <cellStyle name="Comma 7 8 3 2 2" xfId="36202" xr:uid="{689B5242-8FBE-483E-96A3-AE63CE999718}"/>
    <cellStyle name="Comma 7 8 3 3" xfId="36203" xr:uid="{8EB113A0-02F5-4EDA-9B4E-CFF39145A527}"/>
    <cellStyle name="Comma 7 8 4" xfId="36204" xr:uid="{647C7E94-60DF-4540-AEDA-A9DFF4803B75}"/>
    <cellStyle name="Comma 7 8 4 2" xfId="36205" xr:uid="{35985CA7-99C7-41B3-A08F-8F00DC40903F}"/>
    <cellStyle name="Comma 7 8 5" xfId="36206" xr:uid="{0C55EE7C-FB7F-4CBA-807E-8EDFE06CD2B6}"/>
    <cellStyle name="Comma 7 9" xfId="36207" xr:uid="{7A7E41E5-49BD-4A2D-8B07-B10DB3A94A46}"/>
    <cellStyle name="Comma 7 9 2" xfId="36208" xr:uid="{DCDB9987-BF36-40E2-BBF2-A52FE1E0E622}"/>
    <cellStyle name="Comma 7 9 2 2" xfId="36209" xr:uid="{D7362516-9DAA-4015-BF5B-1A42406A753B}"/>
    <cellStyle name="Comma 7 9 2 2 2" xfId="36210" xr:uid="{DC0CAED1-A6C3-44DB-A2D0-2CD5B0656841}"/>
    <cellStyle name="Comma 7 9 2 2 2 2" xfId="36211" xr:uid="{70E86240-06F2-48A3-A896-909E127AED9C}"/>
    <cellStyle name="Comma 7 9 2 2 3" xfId="36212" xr:uid="{2DD92606-0D10-4C85-9421-7A38D7A2764F}"/>
    <cellStyle name="Comma 7 9 2 3" xfId="36213" xr:uid="{30B032D8-E5E4-493A-A56F-BCE20564018C}"/>
    <cellStyle name="Comma 7 9 2 3 2" xfId="36214" xr:uid="{4EEC99ED-B40C-4E86-BC66-FD9879856E73}"/>
    <cellStyle name="Comma 7 9 2 4" xfId="36215" xr:uid="{3DBEB781-F9A3-4D3A-9163-EB8A65D61D6C}"/>
    <cellStyle name="Comma 7 9 3" xfId="36216" xr:uid="{7F182591-9F5C-436F-A2F3-8E4C46391D33}"/>
    <cellStyle name="Comma 7 9 3 2" xfId="36217" xr:uid="{57333C56-3CCB-4E05-9926-B4CCFBAAD36C}"/>
    <cellStyle name="Comma 7 9 3 2 2" xfId="36218" xr:uid="{5C830998-ED14-4F32-B0D2-AE8EECF48AA4}"/>
    <cellStyle name="Comma 7 9 3 3" xfId="36219" xr:uid="{AC98173E-10AD-416F-99D3-84DD3B1097EC}"/>
    <cellStyle name="Comma 7 9 4" xfId="36220" xr:uid="{B648EC1A-9843-4891-B858-175DE0FBD6C8}"/>
    <cellStyle name="Comma 7 9 4 2" xfId="36221" xr:uid="{F2B638FC-694C-4678-A803-E8A419EC8249}"/>
    <cellStyle name="Comma 7 9 5" xfId="36222" xr:uid="{BC0FCA01-7997-4D64-9F5C-8A9753A210A5}"/>
    <cellStyle name="Comma 8" xfId="36223" xr:uid="{1376CC42-9372-42AF-AF4A-CFC087F08136}"/>
    <cellStyle name="Comma 8 10" xfId="36224" xr:uid="{123282B5-B0A6-453C-A4FA-81AD98740205}"/>
    <cellStyle name="Comma 8 2" xfId="36225" xr:uid="{704D80C5-1A1A-4753-96C9-03DC7FED9E3C}"/>
    <cellStyle name="Comma 8 2 10" xfId="36226" xr:uid="{4306A8B7-3DBE-4F3C-A77C-0E7FABD5A730}"/>
    <cellStyle name="Comma 8 2 10 2" xfId="36227" xr:uid="{53812515-BA67-43CB-AC49-16EEE52BA10A}"/>
    <cellStyle name="Comma 8 2 11" xfId="36228" xr:uid="{0C4642F6-FB19-4DBD-8037-B499945587C3}"/>
    <cellStyle name="Comma 8 2 11 2" xfId="36229" xr:uid="{CC767DDB-12D1-43DC-A11C-3920B20E4657}"/>
    <cellStyle name="Comma 8 2 12" xfId="36230" xr:uid="{DFEE71F9-83E8-4414-8712-3B9256829EDC}"/>
    <cellStyle name="Comma 8 2 13" xfId="36231" xr:uid="{9371AD49-2DF6-4E24-A2C7-EDDD9757906B}"/>
    <cellStyle name="Comma 8 2 2" xfId="36232" xr:uid="{58C5D9E6-3100-448F-B05A-551BA4A3F014}"/>
    <cellStyle name="Comma 8 2 2 2" xfId="36233" xr:uid="{34B62394-DCA0-4367-87DE-12333E248005}"/>
    <cellStyle name="Comma 8 2 2 2 2" xfId="36234" xr:uid="{C3B88B69-6C55-4639-ACDB-738FE1536F2B}"/>
    <cellStyle name="Comma 8 2 2 2 2 2" xfId="36235" xr:uid="{808D67D1-AE43-479E-9430-C8B8B08FE4DF}"/>
    <cellStyle name="Comma 8 2 2 2 2 2 2" xfId="36236" xr:uid="{04B66B1B-2DE5-4781-95C8-7D9F6ED85D8B}"/>
    <cellStyle name="Comma 8 2 2 2 2 2 2 2" xfId="36237" xr:uid="{DD404721-0CD6-4476-B8EB-B70F12173088}"/>
    <cellStyle name="Comma 8 2 2 2 2 2 3" xfId="36238" xr:uid="{A09D242B-826E-4F54-8109-A7F6C461A405}"/>
    <cellStyle name="Comma 8 2 2 2 2 3" xfId="36239" xr:uid="{D068F1D5-466E-412A-B202-F5EDBFF6C85D}"/>
    <cellStyle name="Comma 8 2 2 2 2 3 2" xfId="36240" xr:uid="{B6DEE1B5-C07C-48BE-8161-3480EA33FFB4}"/>
    <cellStyle name="Comma 8 2 2 2 2 4" xfId="36241" xr:uid="{B6B8EAC8-920B-46EC-AA5B-87AC68811D30}"/>
    <cellStyle name="Comma 8 2 2 2 2 4 2" xfId="36242" xr:uid="{E71FF247-F426-426C-B641-FACD7B3AB20E}"/>
    <cellStyle name="Comma 8 2 2 2 2 5" xfId="36243" xr:uid="{30D57978-BE5E-4BC1-933D-7DD218E4731C}"/>
    <cellStyle name="Comma 8 2 2 2 2 6" xfId="36244" xr:uid="{96D9452B-5048-4E6B-BD0E-E9B539B4296A}"/>
    <cellStyle name="Comma 8 2 2 2 3" xfId="36245" xr:uid="{B27F29F9-D364-4E8B-B371-614DBAAD34F6}"/>
    <cellStyle name="Comma 8 2 2 2 3 2" xfId="36246" xr:uid="{73428305-057E-43B7-A7DE-647BCFA85CD0}"/>
    <cellStyle name="Comma 8 2 2 2 3 2 2" xfId="36247" xr:uid="{4D8D3271-FDCC-4820-891E-84E9B54A9F49}"/>
    <cellStyle name="Comma 8 2 2 2 3 3" xfId="36248" xr:uid="{9C6FC867-55B2-42D6-B223-3D6C12264DEC}"/>
    <cellStyle name="Comma 8 2 2 2 4" xfId="36249" xr:uid="{C7F74308-B513-433D-9F34-844683AF2B82}"/>
    <cellStyle name="Comma 8 2 2 2 4 2" xfId="36250" xr:uid="{70E40EE1-EE1E-41D2-8539-554C35E27C00}"/>
    <cellStyle name="Comma 8 2 2 2 5" xfId="36251" xr:uid="{B25EE3BA-FB29-4C4D-8FDB-461B87077710}"/>
    <cellStyle name="Comma 8 2 2 2 5 2" xfId="36252" xr:uid="{42AE1080-9DB3-4C8B-BC8E-8F435C2CF083}"/>
    <cellStyle name="Comma 8 2 2 2 6" xfId="36253" xr:uid="{DBECA586-3983-458A-8925-D44887C66DFF}"/>
    <cellStyle name="Comma 8 2 2 2 7" xfId="36254" xr:uid="{A0C2585D-3363-4A52-89F6-B8533D64B77B}"/>
    <cellStyle name="Comma 8 2 2 3" xfId="36255" xr:uid="{93FDBA16-BF8D-42C1-9446-BAD40BBD943B}"/>
    <cellStyle name="Comma 8 2 2 3 2" xfId="36256" xr:uid="{9EC3E9C1-A92E-4DA5-9C07-F29028E03E02}"/>
    <cellStyle name="Comma 8 2 2 3 2 2" xfId="36257" xr:uid="{484BAE4C-0AA6-4CC6-BB0A-C311E01A7980}"/>
    <cellStyle name="Comma 8 2 2 3 2 2 2" xfId="36258" xr:uid="{150CA85F-F141-4FB3-B0F2-6AFA5AEE8DBC}"/>
    <cellStyle name="Comma 8 2 2 3 2 2 2 2" xfId="36259" xr:uid="{33E55AC4-6BEC-4A75-8179-D1BAC31DBE88}"/>
    <cellStyle name="Comma 8 2 2 3 2 2 3" xfId="36260" xr:uid="{8E6BA3EE-81EB-4DCD-A08C-9BF203079220}"/>
    <cellStyle name="Comma 8 2 2 3 2 3" xfId="36261" xr:uid="{210E4123-EF24-4E78-B761-2B6612824A65}"/>
    <cellStyle name="Comma 8 2 2 3 2 3 2" xfId="36262" xr:uid="{D2C4B446-F629-4525-B689-C979C06E91F0}"/>
    <cellStyle name="Comma 8 2 2 3 2 4" xfId="36263" xr:uid="{64AF1B7C-BAE0-4F17-9E43-3E0F2491844F}"/>
    <cellStyle name="Comma 8 2 2 3 3" xfId="36264" xr:uid="{899AF71A-987C-4ADB-9DB4-D3ED4E2D0BB3}"/>
    <cellStyle name="Comma 8 2 2 3 3 2" xfId="36265" xr:uid="{659C2591-EB65-49C2-A8CC-2578AA5AFB0B}"/>
    <cellStyle name="Comma 8 2 2 3 3 2 2" xfId="36266" xr:uid="{00FF87FC-0884-4DDA-B3EB-C260070B262C}"/>
    <cellStyle name="Comma 8 2 2 3 3 3" xfId="36267" xr:uid="{09B16DBC-4E01-41C6-8DBE-5AED9AC8E3FD}"/>
    <cellStyle name="Comma 8 2 2 3 4" xfId="36268" xr:uid="{E57DDDF0-CD66-43C1-BA2F-79FD359136A8}"/>
    <cellStyle name="Comma 8 2 2 3 4 2" xfId="36269" xr:uid="{B9679D82-0DCD-41CF-8191-1F00D980C49D}"/>
    <cellStyle name="Comma 8 2 2 3 5" xfId="36270" xr:uid="{F644C6B4-8D79-40E4-B755-441FB5C5F10E}"/>
    <cellStyle name="Comma 8 2 2 3 5 2" xfId="36271" xr:uid="{EB04A038-53E6-4CFD-A98A-4B8706FB687C}"/>
    <cellStyle name="Comma 8 2 2 3 6" xfId="36272" xr:uid="{E1320F04-BA1B-4F96-A99E-0E182A46240F}"/>
    <cellStyle name="Comma 8 2 2 3 7" xfId="36273" xr:uid="{99303BA9-17AE-47A4-A41D-309D55BFB1AF}"/>
    <cellStyle name="Comma 8 2 2 4" xfId="36274" xr:uid="{8B24772A-5681-4EE0-982A-A68B87AFF8C7}"/>
    <cellStyle name="Comma 8 2 2 4 2" xfId="36275" xr:uid="{040ACDBD-7094-45DC-9717-5AD832D1A07A}"/>
    <cellStyle name="Comma 8 2 2 4 2 2" xfId="36276" xr:uid="{6E79A035-C11C-4AAB-B6A8-C41ABABB7F21}"/>
    <cellStyle name="Comma 8 2 2 4 2 2 2" xfId="36277" xr:uid="{23DCEDDD-BA14-49B6-BAC2-4166D6EF76D9}"/>
    <cellStyle name="Comma 8 2 2 4 2 3" xfId="36278" xr:uid="{40658F7F-BC92-4395-A586-C14FC8F4C17A}"/>
    <cellStyle name="Comma 8 2 2 4 3" xfId="36279" xr:uid="{D14CE088-E070-4C51-8030-81D56EC1ED57}"/>
    <cellStyle name="Comma 8 2 2 4 3 2" xfId="36280" xr:uid="{093C0FA2-4F66-4D55-8349-AAA2FD37A181}"/>
    <cellStyle name="Comma 8 2 2 4 4" xfId="36281" xr:uid="{48FA021E-87EF-4A7B-AD80-A3EEFC93D5C4}"/>
    <cellStyle name="Comma 8 2 2 5" xfId="36282" xr:uid="{9D8D70FB-F56F-4C24-B389-21FD73AF24C4}"/>
    <cellStyle name="Comma 8 2 2 5 2" xfId="36283" xr:uid="{04F04C9C-F5C6-4B76-B325-A44519712CB3}"/>
    <cellStyle name="Comma 8 2 2 5 2 2" xfId="36284" xr:uid="{13D10460-932F-4AF2-B9BF-D59FCDD27CD2}"/>
    <cellStyle name="Comma 8 2 2 5 3" xfId="36285" xr:uid="{FBEADAA2-E857-4D13-90B5-9ADF0A0EC00D}"/>
    <cellStyle name="Comma 8 2 2 6" xfId="36286" xr:uid="{7DB219AF-5A22-4B42-8A70-0A5E414DD422}"/>
    <cellStyle name="Comma 8 2 2 6 2" xfId="36287" xr:uid="{FCFCC2CB-49B6-4D69-9297-21E7994F7A73}"/>
    <cellStyle name="Comma 8 2 2 7" xfId="36288" xr:uid="{86ECA165-028A-4049-9826-27B8CA21A55D}"/>
    <cellStyle name="Comma 8 2 2 7 2" xfId="36289" xr:uid="{0A235153-275B-4596-9309-F32C8886235E}"/>
    <cellStyle name="Comma 8 2 2 8" xfId="36290" xr:uid="{25D48679-B9AC-4269-AC74-6FA1B3EF3CDB}"/>
    <cellStyle name="Comma 8 2 2 9" xfId="36291" xr:uid="{71A97D78-184B-4C9E-ADC7-E12804EBD873}"/>
    <cellStyle name="Comma 8 2 3" xfId="36292" xr:uid="{D708D926-7D4B-4405-B93D-3EE709AF3AFD}"/>
    <cellStyle name="Comma 8 2 3 2" xfId="36293" xr:uid="{EBBA7003-7F04-42B4-A9B3-B2A1EC33A721}"/>
    <cellStyle name="Comma 8 2 3 2 2" xfId="36294" xr:uid="{B44E2AA9-52E2-4B72-88F1-1805065DF47B}"/>
    <cellStyle name="Comma 8 2 3 2 2 2" xfId="36295" xr:uid="{95F86205-FC1D-4BFF-8278-EFEC66837249}"/>
    <cellStyle name="Comma 8 2 3 2 2 2 2" xfId="36296" xr:uid="{600A33B2-D748-441B-8B51-BF82963AAD1E}"/>
    <cellStyle name="Comma 8 2 3 2 2 2 2 2" xfId="36297" xr:uid="{3A695CD9-BC11-4D3A-881A-7C478C4B433F}"/>
    <cellStyle name="Comma 8 2 3 2 2 2 3" xfId="36298" xr:uid="{5B01AF78-F966-44B6-86CA-39D9DC63B0A1}"/>
    <cellStyle name="Comma 8 2 3 2 2 3" xfId="36299" xr:uid="{6B8F7F0F-9B73-4C29-AF70-8845CB5649D2}"/>
    <cellStyle name="Comma 8 2 3 2 2 3 2" xfId="36300" xr:uid="{979F7FC6-60FA-4FA5-A2CE-6841F67E6AA4}"/>
    <cellStyle name="Comma 8 2 3 2 2 4" xfId="36301" xr:uid="{D05FCFDC-42E2-4AF9-83D5-068529CD3AB6}"/>
    <cellStyle name="Comma 8 2 3 2 3" xfId="36302" xr:uid="{F55693B2-DB6C-411B-B608-4DAE6D258550}"/>
    <cellStyle name="Comma 8 2 3 2 3 2" xfId="36303" xr:uid="{BD19D2CC-8718-42B8-A1D3-20C6A50DA65F}"/>
    <cellStyle name="Comma 8 2 3 2 3 2 2" xfId="36304" xr:uid="{3E7113FC-9382-4E2C-9DE6-630510C2927C}"/>
    <cellStyle name="Comma 8 2 3 2 3 3" xfId="36305" xr:uid="{61DA72D6-7222-43A4-9F7A-07D05ECFBC65}"/>
    <cellStyle name="Comma 8 2 3 2 4" xfId="36306" xr:uid="{AB8260A1-3445-4C6E-8D9C-20C383CEBED5}"/>
    <cellStyle name="Comma 8 2 3 2 4 2" xfId="36307" xr:uid="{69F40F78-4510-44BF-B381-E3EDCCD3A2F9}"/>
    <cellStyle name="Comma 8 2 3 2 5" xfId="36308" xr:uid="{DE64A8CC-711B-40AF-89EF-B82DB8DA812F}"/>
    <cellStyle name="Comma 8 2 3 2 5 2" xfId="36309" xr:uid="{953BFB98-6018-45FA-B4A7-9BD09724E2F5}"/>
    <cellStyle name="Comma 8 2 3 2 6" xfId="36310" xr:uid="{56BB33D9-A002-4431-8CF3-532B22758CF9}"/>
    <cellStyle name="Comma 8 2 3 2 7" xfId="36311" xr:uid="{56692CAF-5970-40BF-BC9B-75C9E7E5E095}"/>
    <cellStyle name="Comma 8 2 3 3" xfId="36312" xr:uid="{58E3D7A9-24C4-4501-82F2-901F774EF286}"/>
    <cellStyle name="Comma 8 2 3 3 2" xfId="36313" xr:uid="{EE70D11D-1FB0-41B7-875D-A8F3B5818A3B}"/>
    <cellStyle name="Comma 8 2 3 3 2 2" xfId="36314" xr:uid="{D8241828-0F68-4A8C-8F3D-885E39923BBE}"/>
    <cellStyle name="Comma 8 2 3 3 2 2 2" xfId="36315" xr:uid="{D095C779-A423-42D9-AC7D-9B303605467B}"/>
    <cellStyle name="Comma 8 2 3 3 2 3" xfId="36316" xr:uid="{F70A4081-BA40-43AA-8710-CF8B11BB62E9}"/>
    <cellStyle name="Comma 8 2 3 3 3" xfId="36317" xr:uid="{0BBA18C2-963D-47D5-820C-7960175337D4}"/>
    <cellStyle name="Comma 8 2 3 3 3 2" xfId="36318" xr:uid="{B280173C-7CBC-496C-AF8A-B296DFB687FF}"/>
    <cellStyle name="Comma 8 2 3 3 4" xfId="36319" xr:uid="{122BB7A4-AF53-4EC8-9B88-038F269B4C9B}"/>
    <cellStyle name="Comma 8 2 3 4" xfId="36320" xr:uid="{A5901058-6A42-4385-A7AA-1681D5C8A1F8}"/>
    <cellStyle name="Comma 8 2 3 4 2" xfId="36321" xr:uid="{24B38EB8-7B38-4415-9C91-EB128C28D0A4}"/>
    <cellStyle name="Comma 8 2 3 4 2 2" xfId="36322" xr:uid="{98F4254C-266C-4ED8-8FD9-23E41F0B673E}"/>
    <cellStyle name="Comma 8 2 3 4 3" xfId="36323" xr:uid="{BE923B5C-769E-415F-A75B-61F4DD74AA47}"/>
    <cellStyle name="Comma 8 2 3 5" xfId="36324" xr:uid="{150553A7-E628-4F22-AC99-464C3A0750DB}"/>
    <cellStyle name="Comma 8 2 3 5 2" xfId="36325" xr:uid="{47A79DDF-4232-4807-AC29-F16A4C7F2880}"/>
    <cellStyle name="Comma 8 2 3 6" xfId="36326" xr:uid="{0F8BB54E-F55C-4527-A99E-F4DC7760B479}"/>
    <cellStyle name="Comma 8 2 3 6 2" xfId="36327" xr:uid="{DDFBD4D7-CD38-4652-88B3-965CC32452A4}"/>
    <cellStyle name="Comma 8 2 3 7" xfId="36328" xr:uid="{599299F9-2BC5-4A53-981C-DEC72125A6BC}"/>
    <cellStyle name="Comma 8 2 3 8" xfId="36329" xr:uid="{DDAD2BFC-6D6C-426B-BF1B-0EAF9E14CCEE}"/>
    <cellStyle name="Comma 8 2 4" xfId="36330" xr:uid="{EF4A16F8-B04E-477B-8090-900FD4B1F42A}"/>
    <cellStyle name="Comma 8 2 4 2" xfId="36331" xr:uid="{89A94937-55BC-4613-BB33-58FEA84FF107}"/>
    <cellStyle name="Comma 8 2 4 2 2" xfId="36332" xr:uid="{2F273D75-D14A-447F-8D88-E1C08E226CA4}"/>
    <cellStyle name="Comma 8 2 4 2 2 2" xfId="36333" xr:uid="{1A48C8C7-198E-48EA-83BB-2EB2CBBCA159}"/>
    <cellStyle name="Comma 8 2 4 2 2 2 2" xfId="36334" xr:uid="{42D2D581-B489-41C1-9DD1-C59786413830}"/>
    <cellStyle name="Comma 8 2 4 2 2 3" xfId="36335" xr:uid="{704B19DF-004E-48AF-978C-ADD345EA57DC}"/>
    <cellStyle name="Comma 8 2 4 2 3" xfId="36336" xr:uid="{9B9E82EA-FB5A-4B6D-BBF8-4302BB629AC7}"/>
    <cellStyle name="Comma 8 2 4 2 3 2" xfId="36337" xr:uid="{0DFF634E-80E5-4D49-A3D0-F3AF5026A0E7}"/>
    <cellStyle name="Comma 8 2 4 2 4" xfId="36338" xr:uid="{8C48525A-640B-4BEF-A831-EEFA897C005C}"/>
    <cellStyle name="Comma 8 2 4 3" xfId="36339" xr:uid="{669D336E-ABF9-406B-B1FF-0E0C289EEDE4}"/>
    <cellStyle name="Comma 8 2 4 3 2" xfId="36340" xr:uid="{8699F212-009D-46D8-A21E-B1BC005214A9}"/>
    <cellStyle name="Comma 8 2 4 3 2 2" xfId="36341" xr:uid="{8F44AC2E-6AF0-4DAB-B217-76375762E567}"/>
    <cellStyle name="Comma 8 2 4 3 3" xfId="36342" xr:uid="{0B1480B7-B29C-4044-8D88-FBA5C496322B}"/>
    <cellStyle name="Comma 8 2 4 4" xfId="36343" xr:uid="{CAD04299-D71D-4882-87F2-DC63869C70FB}"/>
    <cellStyle name="Comma 8 2 4 4 2" xfId="36344" xr:uid="{271F8BBF-1E03-4551-9928-7E297460B033}"/>
    <cellStyle name="Comma 8 2 4 5" xfId="36345" xr:uid="{B0871FC7-AAB4-4326-A6B5-C64B0D55EF02}"/>
    <cellStyle name="Comma 8 2 4 5 2" xfId="36346" xr:uid="{90E7153C-E4CB-48BC-B72B-BCA0BA4EC623}"/>
    <cellStyle name="Comma 8 2 4 6" xfId="36347" xr:uid="{FECC1ECA-1299-4EDE-A156-0D520CBFEA99}"/>
    <cellStyle name="Comma 8 2 4 7" xfId="36348" xr:uid="{C9D7A06B-1C3C-4BC1-B0DD-7DC29E434B43}"/>
    <cellStyle name="Comma 8 2 5" xfId="36349" xr:uid="{55CCE1E0-730F-4BF0-BD37-9C60908F4296}"/>
    <cellStyle name="Comma 8 2 5 2" xfId="36350" xr:uid="{4CEC1013-56C0-406D-A996-5AA5A0B91296}"/>
    <cellStyle name="Comma 8 2 5 2 2" xfId="36351" xr:uid="{01722E47-A620-4415-AB18-1442A9DB62A7}"/>
    <cellStyle name="Comma 8 2 5 2 2 2" xfId="36352" xr:uid="{6FD02A13-DAAC-4BBD-A78D-85CAAF7B0017}"/>
    <cellStyle name="Comma 8 2 5 2 2 2 2" xfId="36353" xr:uid="{53BB8613-7256-49ED-B6B2-D5AEE2C7A2F3}"/>
    <cellStyle name="Comma 8 2 5 2 2 3" xfId="36354" xr:uid="{707959A9-4F19-42BF-982B-35C37005E099}"/>
    <cellStyle name="Comma 8 2 5 2 3" xfId="36355" xr:uid="{993C9514-0636-4409-B794-89A4E3C57053}"/>
    <cellStyle name="Comma 8 2 5 2 3 2" xfId="36356" xr:uid="{91CBEEFA-0228-46DB-8089-514181B34996}"/>
    <cellStyle name="Comma 8 2 5 2 4" xfId="36357" xr:uid="{6FDEEA13-E5E3-47E8-BD38-C48BD198848F}"/>
    <cellStyle name="Comma 8 2 5 3" xfId="36358" xr:uid="{883F8715-233F-46F7-B5A4-F66079829644}"/>
    <cellStyle name="Comma 8 2 5 3 2" xfId="36359" xr:uid="{087A634E-F6A0-42D0-9B89-C10266D91EA5}"/>
    <cellStyle name="Comma 8 2 5 3 2 2" xfId="36360" xr:uid="{66F87C7C-A637-4D81-9821-34F82C2D8EA4}"/>
    <cellStyle name="Comma 8 2 5 3 3" xfId="36361" xr:uid="{DBCDC3C3-1D6E-43B2-B238-61D6B6667BAA}"/>
    <cellStyle name="Comma 8 2 5 4" xfId="36362" xr:uid="{042681B3-CBFA-49EB-A46D-F0CD0139F18F}"/>
    <cellStyle name="Comma 8 2 5 4 2" xfId="36363" xr:uid="{577D3671-AD2D-432A-B350-C759A05D020F}"/>
    <cellStyle name="Comma 8 2 5 5" xfId="36364" xr:uid="{38908BF3-912C-4B17-93B7-8D7F82890403}"/>
    <cellStyle name="Comma 8 2 6" xfId="36365" xr:uid="{605E2BD2-8B96-4ECD-82B2-CCC11C55D270}"/>
    <cellStyle name="Comma 8 2 6 2" xfId="36366" xr:uid="{FBDB1C75-D149-4765-B3B6-EAC48994ECA8}"/>
    <cellStyle name="Comma 8 2 6 2 2" xfId="36367" xr:uid="{B7919DA5-2973-4BF9-8972-982FEB49F10C}"/>
    <cellStyle name="Comma 8 2 6 2 2 2" xfId="36368" xr:uid="{9A481899-D6DC-4438-BB57-82919BEA2BE7}"/>
    <cellStyle name="Comma 8 2 6 2 2 2 2" xfId="36369" xr:uid="{AAB60393-45DC-4BF1-AEEC-91DA92E2C88E}"/>
    <cellStyle name="Comma 8 2 6 2 2 3" xfId="36370" xr:uid="{FC0BD8E7-5C4C-4692-A961-2FF994910E4D}"/>
    <cellStyle name="Comma 8 2 6 2 3" xfId="36371" xr:uid="{C50B3D65-1CD1-41B5-855C-C532D8C27B1A}"/>
    <cellStyle name="Comma 8 2 6 2 3 2" xfId="36372" xr:uid="{5C018CFD-D1C0-400B-AC96-CD2DA195CB4E}"/>
    <cellStyle name="Comma 8 2 6 2 4" xfId="36373" xr:uid="{0A1802D3-C7AA-44DC-8876-46FE3AF9B175}"/>
    <cellStyle name="Comma 8 2 6 3" xfId="36374" xr:uid="{E61ABBB8-AF7F-4100-A09A-DC12CC6DAC5F}"/>
    <cellStyle name="Comma 8 2 6 3 2" xfId="36375" xr:uid="{1CE665C5-7EFC-4AB7-8DEF-2AA4A67DB5E5}"/>
    <cellStyle name="Comma 8 2 6 3 2 2" xfId="36376" xr:uid="{53CF821D-EE25-4F9D-8E6E-EA925074A271}"/>
    <cellStyle name="Comma 8 2 6 3 3" xfId="36377" xr:uid="{D08F7350-DC7D-48D3-8B36-EDD9532104FA}"/>
    <cellStyle name="Comma 8 2 6 4" xfId="36378" xr:uid="{B889A04B-06A4-462C-8CEB-0B89412BEDA5}"/>
    <cellStyle name="Comma 8 2 6 4 2" xfId="36379" xr:uid="{DF225202-17E5-4550-9E29-CE50CB88E1ED}"/>
    <cellStyle name="Comma 8 2 6 5" xfId="36380" xr:uid="{B4904B0B-1AE3-454B-99B9-636E6C2A2120}"/>
    <cellStyle name="Comma 8 2 7" xfId="36381" xr:uid="{46A20EC4-0D17-4E25-8CD3-A1EF251C6B71}"/>
    <cellStyle name="Comma 8 2 7 2" xfId="36382" xr:uid="{918CE393-65EE-4121-A748-15BAD37B896B}"/>
    <cellStyle name="Comma 8 2 7 2 2" xfId="36383" xr:uid="{26B3EA76-A02B-4C94-8B81-DF1E3FB3DC00}"/>
    <cellStyle name="Comma 8 2 7 2 2 2" xfId="36384" xr:uid="{A28C8EAA-752A-4AD8-B199-C1221ED47795}"/>
    <cellStyle name="Comma 8 2 7 2 2 2 2" xfId="36385" xr:uid="{E24A905D-1898-4B29-93AD-E5A34CFEDCB5}"/>
    <cellStyle name="Comma 8 2 7 2 2 3" xfId="36386" xr:uid="{9B025F57-0A66-4A72-818C-74FC860F333F}"/>
    <cellStyle name="Comma 8 2 7 2 3" xfId="36387" xr:uid="{EBCEFF12-05B1-4671-B9C6-95EA12BCB92F}"/>
    <cellStyle name="Comma 8 2 7 2 3 2" xfId="36388" xr:uid="{8388B5B2-3FCF-4CD9-AB84-797642E0480F}"/>
    <cellStyle name="Comma 8 2 7 2 4" xfId="36389" xr:uid="{863ACF60-A34C-49F5-B109-73D9B74B9FEF}"/>
    <cellStyle name="Comma 8 2 7 3" xfId="36390" xr:uid="{87233A54-40AE-404D-923D-92411027EB58}"/>
    <cellStyle name="Comma 8 2 7 3 2" xfId="36391" xr:uid="{11864D25-012E-4538-B008-597085BFF1C2}"/>
    <cellStyle name="Comma 8 2 7 3 2 2" xfId="36392" xr:uid="{A65D04DB-D87F-4135-A5E1-28F948CDAE33}"/>
    <cellStyle name="Comma 8 2 7 3 3" xfId="36393" xr:uid="{BEBB9557-BCF7-4746-B81A-75A718960BC4}"/>
    <cellStyle name="Comma 8 2 7 4" xfId="36394" xr:uid="{A6387BC2-C9C0-4A56-B1FB-2A0084130DE3}"/>
    <cellStyle name="Comma 8 2 7 4 2" xfId="36395" xr:uid="{F1553202-7CB4-4FAF-8AEE-00384901A04A}"/>
    <cellStyle name="Comma 8 2 7 5" xfId="36396" xr:uid="{A4AC4735-3E2D-486A-84D6-2E2F3327CD36}"/>
    <cellStyle name="Comma 8 2 8" xfId="36397" xr:uid="{2191732D-2F82-4172-8DEC-8A44EBEFFDCB}"/>
    <cellStyle name="Comma 8 2 8 2" xfId="36398" xr:uid="{FE640399-601F-47AC-BD6C-38482D81A488}"/>
    <cellStyle name="Comma 8 2 8 2 2" xfId="36399" xr:uid="{92F71A3F-A9E3-45A5-B07F-F678B4FC7AB8}"/>
    <cellStyle name="Comma 8 2 8 2 2 2" xfId="36400" xr:uid="{C06BF646-1CD0-4664-B61C-E172EF2D2E17}"/>
    <cellStyle name="Comma 8 2 8 2 3" xfId="36401" xr:uid="{A918A634-1293-4328-97C6-497714393964}"/>
    <cellStyle name="Comma 8 2 8 3" xfId="36402" xr:uid="{5BAACABC-7C1D-4966-89AA-E402BCE534DA}"/>
    <cellStyle name="Comma 8 2 8 3 2" xfId="36403" xr:uid="{268E7F22-1432-4F3C-951E-BC69C42DA14B}"/>
    <cellStyle name="Comma 8 2 8 4" xfId="36404" xr:uid="{3F570B26-C2AE-4236-A360-BC82E29DBE5E}"/>
    <cellStyle name="Comma 8 2 9" xfId="36405" xr:uid="{46707F7D-7E0F-45C9-93B9-29C97FA4537E}"/>
    <cellStyle name="Comma 8 2 9 2" xfId="36406" xr:uid="{46371826-1416-4AD4-A35B-956A05F3BB51}"/>
    <cellStyle name="Comma 8 2 9 2 2" xfId="36407" xr:uid="{F9BB3A33-1CDC-42E5-8833-AF367B41B540}"/>
    <cellStyle name="Comma 8 2 9 3" xfId="36408" xr:uid="{6DED4E7C-6216-493A-8E50-F865C81F5112}"/>
    <cellStyle name="Comma 8 3" xfId="36409" xr:uid="{2852EFAF-420C-4197-8949-3CBE69971A41}"/>
    <cellStyle name="Comma 8 3 2" xfId="36410" xr:uid="{14EE41A8-4364-448C-A6D7-A54419CAE567}"/>
    <cellStyle name="Comma 8 3 2 2" xfId="36411" xr:uid="{20B5CA41-9ADC-4D44-92E2-70F596F77C13}"/>
    <cellStyle name="Comma 8 3 2 2 2" xfId="36412" xr:uid="{348AF3E9-9B61-4D87-8AF3-7FE75EDB4BDF}"/>
    <cellStyle name="Comma 8 3 2 2 2 2" xfId="36413" xr:uid="{436BE1C4-FF5E-491D-BBE8-F28A36C0AA9F}"/>
    <cellStyle name="Comma 8 3 2 2 2 2 2" xfId="36414" xr:uid="{55EE0BD0-B4B5-4535-88C9-C8A2E13D79CC}"/>
    <cellStyle name="Comma 8 3 2 2 2 2 2 2" xfId="36415" xr:uid="{F8AF907C-F1A5-44D5-B7A1-664563DAF84A}"/>
    <cellStyle name="Comma 8 3 2 2 2 2 3" xfId="36416" xr:uid="{BD16256A-84EC-4FE1-9248-CBD1D2DD4566}"/>
    <cellStyle name="Comma 8 3 2 2 2 3" xfId="36417" xr:uid="{1F5383B6-36CD-40FB-A3E3-2752F69CED2F}"/>
    <cellStyle name="Comma 8 3 2 2 2 3 2" xfId="36418" xr:uid="{117C64CC-B124-4045-A77F-2746A51DE6C6}"/>
    <cellStyle name="Comma 8 3 2 2 2 4" xfId="36419" xr:uid="{BA013267-59B4-4ADD-B576-42C2A34201F6}"/>
    <cellStyle name="Comma 8 3 2 2 3" xfId="36420" xr:uid="{74B2BE84-9653-497D-8479-F1B907799C4F}"/>
    <cellStyle name="Comma 8 3 2 2 3 2" xfId="36421" xr:uid="{83B09DB2-352D-441B-A925-EC2C2A45F483}"/>
    <cellStyle name="Comma 8 3 2 2 3 2 2" xfId="36422" xr:uid="{63F7EC50-07CB-4FAE-BE6D-6FD8D017A6D9}"/>
    <cellStyle name="Comma 8 3 2 2 3 3" xfId="36423" xr:uid="{C2414049-AF60-45D1-873E-059243CEBE1D}"/>
    <cellStyle name="Comma 8 3 2 2 4" xfId="36424" xr:uid="{2BBA7EE1-B0FC-4C7C-8AC4-B0B61C4E3EB7}"/>
    <cellStyle name="Comma 8 3 2 2 4 2" xfId="36425" xr:uid="{68B4739B-2E4B-4BA6-9F2B-DC20084A0C74}"/>
    <cellStyle name="Comma 8 3 2 2 5" xfId="36426" xr:uid="{9A4AE1B4-8AF0-46CA-AC97-6E367CC37EA2}"/>
    <cellStyle name="Comma 8 3 2 2 5 2" xfId="36427" xr:uid="{BB0D9701-BCF5-4976-9F66-E8353F754FF1}"/>
    <cellStyle name="Comma 8 3 2 2 6" xfId="36428" xr:uid="{A8E112EE-73CA-4E4A-A32E-19F1F4C35229}"/>
    <cellStyle name="Comma 8 3 2 2 7" xfId="36429" xr:uid="{E622ACFC-EC55-460D-AEE1-FA28ABCE62EC}"/>
    <cellStyle name="Comma 8 3 2 3" xfId="36430" xr:uid="{33BF6349-2C4F-4DF0-AEF2-A3EBBA2410CE}"/>
    <cellStyle name="Comma 8 3 2 3 2" xfId="36431" xr:uid="{4E8867A1-EBB7-41CA-8164-D677B6DEE8A0}"/>
    <cellStyle name="Comma 8 3 2 4" xfId="36432" xr:uid="{2EF0FB45-9475-4B88-9DF8-E760E7FC07E4}"/>
    <cellStyle name="Comma 8 3 3" xfId="36433" xr:uid="{516C703A-D65C-44C9-8C63-37137237F66D}"/>
    <cellStyle name="Comma 8 3 3 2" xfId="36434" xr:uid="{A1219A6B-7028-487C-AA33-F21D3419D7CD}"/>
    <cellStyle name="Comma 8 3 3 2 2" xfId="36435" xr:uid="{5A6083AB-47B0-470B-9CD8-4F9204D80292}"/>
    <cellStyle name="Comma 8 3 3 2 2 2" xfId="36436" xr:uid="{56A56B9C-C313-4831-B6DA-D4A23379AAFC}"/>
    <cellStyle name="Comma 8 3 3 2 2 2 2" xfId="36437" xr:uid="{22F4E535-AA13-4C20-AADD-38D876B5712C}"/>
    <cellStyle name="Comma 8 3 3 2 2 3" xfId="36438" xr:uid="{9B0B6DC4-C4B1-4080-B537-9E99A3B8A55F}"/>
    <cellStyle name="Comma 8 3 3 2 3" xfId="36439" xr:uid="{9B50EB78-9662-48BD-A2D3-B95102A950F6}"/>
    <cellStyle name="Comma 8 3 3 2 3 2" xfId="36440" xr:uid="{B5AC68DA-9F24-4DC4-96F4-98A83734B9BA}"/>
    <cellStyle name="Comma 8 3 3 2 4" xfId="36441" xr:uid="{F810DC21-27A9-4408-ADF8-28FADC44F104}"/>
    <cellStyle name="Comma 8 3 3 3" xfId="36442" xr:uid="{727292DD-99BF-474C-8B6C-0C450C84F2DB}"/>
    <cellStyle name="Comma 8 3 3 3 2" xfId="36443" xr:uid="{39DE5021-266B-4909-9FE3-EAC8EFD77C6F}"/>
    <cellStyle name="Comma 8 3 3 3 2 2" xfId="36444" xr:uid="{E76CC03A-6284-4A51-BF73-4B114713A5AB}"/>
    <cellStyle name="Comma 8 3 3 3 3" xfId="36445" xr:uid="{CB0D2E18-085D-4452-8961-2E281295BDA3}"/>
    <cellStyle name="Comma 8 3 3 4" xfId="36446" xr:uid="{8B847A4B-08F1-496B-A3CE-4120ECE4B6D1}"/>
    <cellStyle name="Comma 8 3 3 4 2" xfId="36447" xr:uid="{625B6CE0-BC47-4C55-8588-756EAED7063C}"/>
    <cellStyle name="Comma 8 3 3 5" xfId="36448" xr:uid="{33B2EF95-63D0-4993-BDD4-633496F38AC8}"/>
    <cellStyle name="Comma 8 3 3 5 2" xfId="36449" xr:uid="{FD321BE5-7465-4AF2-BB2E-7C66A0A8FA83}"/>
    <cellStyle name="Comma 8 3 3 6" xfId="36450" xr:uid="{C1727129-27D7-4E21-9DB5-56243B816F1D}"/>
    <cellStyle name="Comma 8 3 3 7" xfId="36451" xr:uid="{FD266C5F-3005-4C80-A93C-8C41F8E1FF44}"/>
    <cellStyle name="Comma 8 3 4" xfId="36452" xr:uid="{E87C1DAF-5F52-44D6-BFDE-D466788023D2}"/>
    <cellStyle name="Comma 8 3 4 2" xfId="36453" xr:uid="{EEA6CB61-6361-45B8-A530-2C759CDB48EE}"/>
    <cellStyle name="Comma 8 3 4 2 2" xfId="36454" xr:uid="{FA0CA14E-D13E-4D36-B3C3-8B4FBFE3E798}"/>
    <cellStyle name="Comma 8 3 4 2 2 2" xfId="36455" xr:uid="{3685E6A7-D860-47B9-84E0-545C5AF72920}"/>
    <cellStyle name="Comma 8 3 4 2 3" xfId="36456" xr:uid="{30D68B6A-F868-4A9D-B276-8203857D73AB}"/>
    <cellStyle name="Comma 8 3 4 3" xfId="36457" xr:uid="{0C5CFF65-609F-4D4D-A6ED-0C849396D365}"/>
    <cellStyle name="Comma 8 3 4 3 2" xfId="36458" xr:uid="{CA52F8B9-6DF7-404D-8B9F-3AE7E5780FA0}"/>
    <cellStyle name="Comma 8 3 4 4" xfId="36459" xr:uid="{74939186-265A-49CC-B08F-02100D7D1844}"/>
    <cellStyle name="Comma 8 3 5" xfId="36460" xr:uid="{EE05514B-A6AE-4180-B783-EEF591FBB004}"/>
    <cellStyle name="Comma 8 3 5 2" xfId="36461" xr:uid="{8D0BE251-7CF3-4B37-A40E-3089A5A83829}"/>
    <cellStyle name="Comma 8 3 5 2 2" xfId="36462" xr:uid="{FECE90C2-A082-4392-8329-F6547621052B}"/>
    <cellStyle name="Comma 8 3 5 3" xfId="36463" xr:uid="{6EC9369A-839E-4B75-9E89-0D1040FC35E1}"/>
    <cellStyle name="Comma 8 3 6" xfId="36464" xr:uid="{CC84ECD9-F2EF-4945-BA0E-4D420D0DAB9C}"/>
    <cellStyle name="Comma 8 3 6 2" xfId="36465" xr:uid="{BDA6E47F-9710-4B32-B477-97782E201CBA}"/>
    <cellStyle name="Comma 8 3 7" xfId="36466" xr:uid="{3E57E711-2D42-4421-ADB7-EAB7212F3C0E}"/>
    <cellStyle name="Comma 8 3 7 2" xfId="36467" xr:uid="{DF122163-98F9-4578-A802-0552A7AF6719}"/>
    <cellStyle name="Comma 8 3 8" xfId="36468" xr:uid="{C0BEB510-54CD-4E18-A6E3-8FA074604166}"/>
    <cellStyle name="Comma 8 3 9" xfId="36469" xr:uid="{5A6AC085-B3E2-4F06-A125-E0EF784E504B}"/>
    <cellStyle name="Comma 8 4" xfId="36470" xr:uid="{FDCCCCAD-CA27-40DE-84D5-7C201EADE05B}"/>
    <cellStyle name="Comma 8 4 2" xfId="36471" xr:uid="{01C6CBC4-41B9-4E03-B69B-02493B8CCD3F}"/>
    <cellStyle name="Comma 8 4 2 2" xfId="36472" xr:uid="{09977D83-CB34-4704-964A-73B2696881BF}"/>
    <cellStyle name="Comma 8 4 2 2 2" xfId="36473" xr:uid="{14EAD7A6-0C50-48D4-9AE6-1A378C075635}"/>
    <cellStyle name="Comma 8 4 2 2 2 2" xfId="36474" xr:uid="{72713E37-21F1-4844-B928-B5D2507EA52E}"/>
    <cellStyle name="Comma 8 4 2 2 2 2 2" xfId="36475" xr:uid="{7394E0BB-484F-4C68-A67D-57935B88EAF1}"/>
    <cellStyle name="Comma 8 4 2 2 2 3" xfId="36476" xr:uid="{69BC66B8-73A5-489E-A151-48993D389E2E}"/>
    <cellStyle name="Comma 8 4 2 2 3" xfId="36477" xr:uid="{CCABDFF5-6385-4A4E-8242-48C8DF50EAA4}"/>
    <cellStyle name="Comma 8 4 2 2 3 2" xfId="36478" xr:uid="{5460E0AA-CB1C-4EF6-A311-3F45285BB339}"/>
    <cellStyle name="Comma 8 4 2 2 4" xfId="36479" xr:uid="{B9370A37-B417-4C5E-AA71-AFC0A8529DDC}"/>
    <cellStyle name="Comma 8 4 2 3" xfId="36480" xr:uid="{4641702C-87F0-4FD4-872E-12C75B991219}"/>
    <cellStyle name="Comma 8 4 2 3 2" xfId="36481" xr:uid="{D1D9636A-E87E-4EE0-9A00-82D7F4093560}"/>
    <cellStyle name="Comma 8 4 2 3 2 2" xfId="36482" xr:uid="{6B4E8E50-90A8-467D-B82A-9C746E802240}"/>
    <cellStyle name="Comma 8 4 2 3 3" xfId="36483" xr:uid="{ECE56AE7-1ED9-4A39-B25F-AC85E78D6B92}"/>
    <cellStyle name="Comma 8 4 2 4" xfId="36484" xr:uid="{D9AB2A90-A67F-431E-BDDC-C6B88CBA9459}"/>
    <cellStyle name="Comma 8 4 2 4 2" xfId="36485" xr:uid="{C6E15549-3334-4739-AC69-6EFBB23E299B}"/>
    <cellStyle name="Comma 8 4 2 5" xfId="36486" xr:uid="{C1BE2D66-137F-41D1-9215-0A2BE52647DA}"/>
    <cellStyle name="Comma 8 4 2 5 2" xfId="36487" xr:uid="{9CABA102-1953-4A19-A5A8-10EFF44DC2C8}"/>
    <cellStyle name="Comma 8 4 2 6" xfId="36488" xr:uid="{0174EF21-93F9-470D-93F3-BC99491F0237}"/>
    <cellStyle name="Comma 8 4 2 7" xfId="36489" xr:uid="{7081FAF0-BB4B-427B-8098-DDF665B39466}"/>
    <cellStyle name="Comma 8 4 3" xfId="36490" xr:uid="{F2A890C6-F841-4D7D-B28B-68592B54EF60}"/>
    <cellStyle name="Comma 8 4 3 2" xfId="36491" xr:uid="{69F28328-6DF7-4600-8464-F8EB818CAA37}"/>
    <cellStyle name="Comma 8 4 3 2 2" xfId="36492" xr:uid="{6D5AD596-24DD-4B72-A521-80B430D5CE32}"/>
    <cellStyle name="Comma 8 4 3 2 2 2" xfId="36493" xr:uid="{12DDE425-CE58-4AF9-8993-F7A8B68C9C09}"/>
    <cellStyle name="Comma 8 4 3 2 2 2 2" xfId="36494" xr:uid="{73C8B602-CD4D-4185-856D-2E63551D5F75}"/>
    <cellStyle name="Comma 8 4 3 2 2 3" xfId="36495" xr:uid="{5463AE99-FC07-4189-9342-ABB9B4E60A87}"/>
    <cellStyle name="Comma 8 4 3 2 3" xfId="36496" xr:uid="{9E21C78B-F8A3-4708-BAAC-14ECD5258492}"/>
    <cellStyle name="Comma 8 4 3 2 3 2" xfId="36497" xr:uid="{84B0B674-19E1-4217-A5C7-9F14149D3529}"/>
    <cellStyle name="Comma 8 4 3 2 4" xfId="36498" xr:uid="{C7C67193-1EAB-44EC-AB9D-014273EA3973}"/>
    <cellStyle name="Comma 8 4 3 3" xfId="36499" xr:uid="{116256C5-EE01-43F2-91E4-01A8E4A06C42}"/>
    <cellStyle name="Comma 8 4 3 3 2" xfId="36500" xr:uid="{B423B7E9-0490-4BE0-B4DD-54005B7FB061}"/>
    <cellStyle name="Comma 8 4 3 3 2 2" xfId="36501" xr:uid="{6950F83C-3F25-4D4F-8543-E5467D8EFA25}"/>
    <cellStyle name="Comma 8 4 3 3 3" xfId="36502" xr:uid="{27C784D1-1C68-4484-A92E-3370850D4DEC}"/>
    <cellStyle name="Comma 8 4 3 4" xfId="36503" xr:uid="{CD224594-1724-48C4-A00B-F7AF37D58BAC}"/>
    <cellStyle name="Comma 8 4 3 4 2" xfId="36504" xr:uid="{854B5677-CF9D-4381-A6DC-1CE41C09A458}"/>
    <cellStyle name="Comma 8 4 3 5" xfId="36505" xr:uid="{04E6F750-EE4D-43C7-838F-6D1E22701280}"/>
    <cellStyle name="Comma 8 4 4" xfId="36506" xr:uid="{F3174F90-CF63-479C-89CD-E308ECCDEF25}"/>
    <cellStyle name="Comma 8 4 4 2" xfId="36507" xr:uid="{0634DFBA-8B05-4106-AF1E-7803592501D6}"/>
    <cellStyle name="Comma 8 4 4 2 2" xfId="36508" xr:uid="{3A19805F-11F3-4704-BDFF-A2C2E8733783}"/>
    <cellStyle name="Comma 8 4 4 2 2 2" xfId="36509" xr:uid="{D63EAC70-592A-4E46-8636-3D9221D1D4D6}"/>
    <cellStyle name="Comma 8 4 4 2 3" xfId="36510" xr:uid="{2F0640E3-4A2D-4892-9DA7-75C11BF76821}"/>
    <cellStyle name="Comma 8 4 4 3" xfId="36511" xr:uid="{ADE231E3-9301-445D-8F77-54F0CB5B8E52}"/>
    <cellStyle name="Comma 8 4 4 3 2" xfId="36512" xr:uid="{A2820A81-17E2-4F0A-96F7-18D16FBD726E}"/>
    <cellStyle name="Comma 8 4 4 4" xfId="36513" xr:uid="{96FCF337-BC9F-4475-B0C4-F07C0D300C74}"/>
    <cellStyle name="Comma 8 4 5" xfId="36514" xr:uid="{EFD0CE75-92E1-46DA-8761-44FD2E9B9D09}"/>
    <cellStyle name="Comma 8 4 5 2" xfId="36515" xr:uid="{859BB11B-77CC-4F4B-828D-65E9A466E307}"/>
    <cellStyle name="Comma 8 4 5 2 2" xfId="36516" xr:uid="{70C4527B-DFF5-421D-9DB6-2CB09D43DF32}"/>
    <cellStyle name="Comma 8 4 5 3" xfId="36517" xr:uid="{1035E7CF-2C90-43D8-BEC1-3B1FC620638C}"/>
    <cellStyle name="Comma 8 4 6" xfId="36518" xr:uid="{653140AC-DC88-4C08-9186-6082C8691B38}"/>
    <cellStyle name="Comma 8 4 6 2" xfId="36519" xr:uid="{9F7DA569-6E4E-4E94-959A-6C6B29554B44}"/>
    <cellStyle name="Comma 8 4 7" xfId="36520" xr:uid="{5D06A4FA-8F11-4FAC-BE36-CADC072C4BBE}"/>
    <cellStyle name="Comma 8 4 7 2" xfId="36521" xr:uid="{E72C395A-1AFA-4F22-9182-D0EA460FA1B9}"/>
    <cellStyle name="Comma 8 4 8" xfId="36522" xr:uid="{AF3FE9D2-3C61-4C85-B3BB-A19B87165E42}"/>
    <cellStyle name="Comma 8 4 9" xfId="36523" xr:uid="{5FFFE180-56F8-4A5F-B328-EAB1E0966AAC}"/>
    <cellStyle name="Comma 8 5" xfId="36524" xr:uid="{DE5A6F35-92EA-4C79-A99C-273986CE039C}"/>
    <cellStyle name="Comma 8 5 2" xfId="36525" xr:uid="{30A7738F-82BF-4A59-A698-07B91B3BB927}"/>
    <cellStyle name="Comma 8 5 2 2" xfId="36526" xr:uid="{4A23DBE3-C446-4370-8521-4364E52DDE03}"/>
    <cellStyle name="Comma 8 5 2 2 2" xfId="36527" xr:uid="{F0183E96-54F6-4DC8-8D11-0031BEBAB361}"/>
    <cellStyle name="Comma 8 5 2 2 2 2" xfId="36528" xr:uid="{F1883739-EAFA-466E-B2A4-528EB180D5D7}"/>
    <cellStyle name="Comma 8 5 2 2 2 2 2" xfId="36529" xr:uid="{208D211A-ED4C-4937-88B6-A80D7052B7D5}"/>
    <cellStyle name="Comma 8 5 2 2 2 3" xfId="36530" xr:uid="{16522F2D-0650-416B-804D-7F11147E15F5}"/>
    <cellStyle name="Comma 8 5 2 2 3" xfId="36531" xr:uid="{EC1C6604-3279-478F-8347-52C611D25006}"/>
    <cellStyle name="Comma 8 5 2 2 3 2" xfId="36532" xr:uid="{E3942763-7412-40D6-930C-2B063A722BB3}"/>
    <cellStyle name="Comma 8 5 2 2 4" xfId="36533" xr:uid="{1B98EA76-F5B6-408E-8ECC-25BC05CC9556}"/>
    <cellStyle name="Comma 8 5 2 3" xfId="36534" xr:uid="{EEDBDA59-6DB5-431A-8DBD-91D513821151}"/>
    <cellStyle name="Comma 8 5 2 3 2" xfId="36535" xr:uid="{5C426A34-5062-40C5-9310-DC33F5B9F380}"/>
    <cellStyle name="Comma 8 5 2 3 2 2" xfId="36536" xr:uid="{32371CE6-5239-46FF-94CD-06DE28DDAA48}"/>
    <cellStyle name="Comma 8 5 2 3 3" xfId="36537" xr:uid="{8295A035-7DAB-4FDA-B758-8E9A72E5B8FD}"/>
    <cellStyle name="Comma 8 5 2 4" xfId="36538" xr:uid="{A787E886-E79A-44F9-83C4-96858789CD3C}"/>
    <cellStyle name="Comma 8 5 2 4 2" xfId="36539" xr:uid="{33A9148B-300F-4BE5-8327-BE3133EE6304}"/>
    <cellStyle name="Comma 8 5 2 5" xfId="36540" xr:uid="{087E47FB-398C-49EE-A6CB-E586B1A2E6A9}"/>
    <cellStyle name="Comma 8 5 3" xfId="36541" xr:uid="{8869533A-62CD-4FB1-8C1B-F1BEC65DD9BF}"/>
    <cellStyle name="Comma 8 5 3 2" xfId="36542" xr:uid="{DC53C8A1-250C-44DB-B0FC-4A7EC1208F9B}"/>
    <cellStyle name="Comma 8 5 3 2 2" xfId="36543" xr:uid="{6161DFBF-034D-4E14-BB3B-EFA3DD93760C}"/>
    <cellStyle name="Comma 8 5 3 2 2 2" xfId="36544" xr:uid="{0C18EDED-E047-4C81-8678-9F6F8D677514}"/>
    <cellStyle name="Comma 8 5 3 2 3" xfId="36545" xr:uid="{2C35DBCF-3761-42C3-B270-A98687345D2A}"/>
    <cellStyle name="Comma 8 5 3 3" xfId="36546" xr:uid="{863637EF-3A73-4DC0-A032-8B64E77F222D}"/>
    <cellStyle name="Comma 8 5 3 3 2" xfId="36547" xr:uid="{40643DF9-E06B-40D9-ADE8-33A66385C4D2}"/>
    <cellStyle name="Comma 8 5 3 4" xfId="36548" xr:uid="{EEFE966B-695E-4872-95A1-8ED428D208D9}"/>
    <cellStyle name="Comma 8 5 4" xfId="36549" xr:uid="{5FA6E3C5-9E31-41FB-A315-CEF51DD429EC}"/>
    <cellStyle name="Comma 8 5 4 2" xfId="36550" xr:uid="{5552DD7A-970B-4C88-AD12-98E659872AF6}"/>
    <cellStyle name="Comma 8 5 4 2 2" xfId="36551" xr:uid="{0C3298E5-4745-4AB3-92D1-1FE2F9DC60BD}"/>
    <cellStyle name="Comma 8 5 4 3" xfId="36552" xr:uid="{4DC8FE52-55A9-495D-90CF-38E664433FE6}"/>
    <cellStyle name="Comma 8 5 5" xfId="36553" xr:uid="{26658A34-74E9-42C5-9601-4A272C83BF66}"/>
    <cellStyle name="Comma 8 5 5 2" xfId="36554" xr:uid="{D4FC24A1-2C61-462A-A9D6-5C69024D2F1D}"/>
    <cellStyle name="Comma 8 5 6" xfId="36555" xr:uid="{16B01F4A-9617-46D2-AA40-0DAC314C24BA}"/>
    <cellStyle name="Comma 8 5 6 2" xfId="36556" xr:uid="{6596EB10-28DB-44B3-8C4D-50A230A59964}"/>
    <cellStyle name="Comma 8 5 7" xfId="36557" xr:uid="{325CF6D5-390B-4E4E-BB74-5E2B491D9271}"/>
    <cellStyle name="Comma 8 5 8" xfId="36558" xr:uid="{93D0F750-384F-4C93-90B6-0CC225665EE9}"/>
    <cellStyle name="Comma 8 6" xfId="36559" xr:uid="{45732F36-DBFD-4AC0-BFF4-6AD2D7685DCD}"/>
    <cellStyle name="Comma 8 6 2" xfId="36560" xr:uid="{555E87BA-CC2A-4BB9-8313-A8934C93CDA2}"/>
    <cellStyle name="Comma 8 6 2 2" xfId="36561" xr:uid="{DF708D22-DEBF-4921-B88D-A8137CE00021}"/>
    <cellStyle name="Comma 8 6 2 2 2" xfId="36562" xr:uid="{15DEBB23-4836-4544-8858-DB4ED714CE5C}"/>
    <cellStyle name="Comma 8 6 2 2 2 2" xfId="36563" xr:uid="{A6391BA6-91DB-48C2-9C94-4412E2DE8BB8}"/>
    <cellStyle name="Comma 8 6 2 2 3" xfId="36564" xr:uid="{763AA860-6F8F-40CA-A847-D9A91BB8396C}"/>
    <cellStyle name="Comma 8 6 2 3" xfId="36565" xr:uid="{91BC2FA5-214E-49A3-BEB3-07A809E6EEBF}"/>
    <cellStyle name="Comma 8 6 2 3 2" xfId="36566" xr:uid="{ED9D7A0F-D26E-4641-97FA-F0DDD8C4E49C}"/>
    <cellStyle name="Comma 8 6 2 4" xfId="36567" xr:uid="{A0501618-633A-46CA-9153-1E2AFEF2E848}"/>
    <cellStyle name="Comma 8 6 3" xfId="36568" xr:uid="{05351860-7A32-4E2D-AC12-A6B841448F17}"/>
    <cellStyle name="Comma 8 6 3 2" xfId="36569" xr:uid="{5B0C9323-EA7F-4067-B80C-5977CA26216F}"/>
    <cellStyle name="Comma 8 6 3 2 2" xfId="36570" xr:uid="{0ADBD1BA-9452-4E6E-81C4-5CB318414C2E}"/>
    <cellStyle name="Comma 8 6 3 3" xfId="36571" xr:uid="{D2241C14-9B58-42F8-AF3C-272727022422}"/>
    <cellStyle name="Comma 8 6 4" xfId="36572" xr:uid="{17B3F473-34F5-4FA9-BFD6-770078DE6DAA}"/>
    <cellStyle name="Comma 8 6 4 2" xfId="36573" xr:uid="{D19A5F25-3E5D-4E13-9D59-B69E7837FA0D}"/>
    <cellStyle name="Comma 8 6 5" xfId="36574" xr:uid="{495DF5B6-F0C3-476B-B55C-0792EB29805F}"/>
    <cellStyle name="Comma 8 7" xfId="36575" xr:uid="{739E234F-B308-4DD9-B75F-3E01E1383DD6}"/>
    <cellStyle name="Comma 8 7 2" xfId="36576" xr:uid="{71E49230-016D-4BDB-9DD4-4EC3C1D46696}"/>
    <cellStyle name="Comma 8 7 2 2" xfId="36577" xr:uid="{0BBD3654-A0F1-46AD-8080-651270A015B1}"/>
    <cellStyle name="Comma 8 7 2 2 2" xfId="36578" xr:uid="{BD5EFD6E-C42F-4EA8-B57B-A82453BD6343}"/>
    <cellStyle name="Comma 8 7 2 2 2 2" xfId="36579" xr:uid="{5EB8B329-2D12-462E-A330-D6023BB61B4A}"/>
    <cellStyle name="Comma 8 7 2 2 3" xfId="36580" xr:uid="{444FFFBB-C0AB-40D7-AD23-A39575CFF2F0}"/>
    <cellStyle name="Comma 8 7 2 3" xfId="36581" xr:uid="{C932F19A-3515-469C-947F-E3DC5FF26394}"/>
    <cellStyle name="Comma 8 7 2 3 2" xfId="36582" xr:uid="{2E026D1F-0079-4BDA-9DB0-0A37366DA453}"/>
    <cellStyle name="Comma 8 7 2 4" xfId="36583" xr:uid="{7F77BD9F-EBC2-49AF-ACAC-13AA0BDD4A4A}"/>
    <cellStyle name="Comma 8 7 3" xfId="36584" xr:uid="{E4920B52-A36D-4D40-A9CB-FA950593C63F}"/>
    <cellStyle name="Comma 8 7 3 2" xfId="36585" xr:uid="{F8ED1139-5EF5-4F18-8B76-8C6CCC2B9925}"/>
    <cellStyle name="Comma 8 7 3 2 2" xfId="36586" xr:uid="{831BE755-EA64-4428-B0D5-5D0A3E982F1E}"/>
    <cellStyle name="Comma 8 7 3 3" xfId="36587" xr:uid="{6335CE91-E633-4AE5-A20B-2346573D0F29}"/>
    <cellStyle name="Comma 8 7 4" xfId="36588" xr:uid="{8EFD52B8-4359-428B-B39F-26CFD0D12F9B}"/>
    <cellStyle name="Comma 8 7 4 2" xfId="36589" xr:uid="{9A3C4AA2-02D2-4277-AE19-021822DCFAD8}"/>
    <cellStyle name="Comma 8 7 5" xfId="36590" xr:uid="{C6E0022E-4D55-4787-881B-4277FCDC740B}"/>
    <cellStyle name="Comma 8 8" xfId="36591" xr:uid="{F339D191-0C32-4C59-9DA8-630E4F311696}"/>
    <cellStyle name="Comma 8 8 2" xfId="36592" xr:uid="{3F59D1EA-9FB4-4F00-8FDB-74717AA10C65}"/>
    <cellStyle name="Comma 8 8 2 2" xfId="36593" xr:uid="{50311C46-C853-485C-ADA8-FBDA82EB9CF2}"/>
    <cellStyle name="Comma 8 8 2 2 2" xfId="36594" xr:uid="{22DAD1B5-BC63-42AA-ABA4-B656F5BEB99C}"/>
    <cellStyle name="Comma 8 8 2 2 2 2" xfId="36595" xr:uid="{6EFC64C4-E11B-4A00-B4C5-2CFC22E7B03D}"/>
    <cellStyle name="Comma 8 8 2 2 3" xfId="36596" xr:uid="{ADE0AC45-D798-4AE8-83B6-965026E3B361}"/>
    <cellStyle name="Comma 8 8 2 3" xfId="36597" xr:uid="{372BFB6B-A47A-40A5-B719-2BC38BF4CA54}"/>
    <cellStyle name="Comma 8 8 2 3 2" xfId="36598" xr:uid="{23BC3435-6E87-4574-96A9-0658F3C45E35}"/>
    <cellStyle name="Comma 8 8 2 4" xfId="36599" xr:uid="{78E35C07-3863-44E9-9353-E74113A16204}"/>
    <cellStyle name="Comma 8 8 3" xfId="36600" xr:uid="{50DAD85A-B156-4C91-8925-32E906B143A0}"/>
    <cellStyle name="Comma 8 8 3 2" xfId="36601" xr:uid="{1D5C1C5A-007B-46C7-AC04-D39E626383D5}"/>
    <cellStyle name="Comma 8 8 3 2 2" xfId="36602" xr:uid="{2E74CAF0-73FE-4927-8E83-5536184DF092}"/>
    <cellStyle name="Comma 8 8 3 3" xfId="36603" xr:uid="{3F3CBBB6-B9F3-45E3-94C7-78A501657A97}"/>
    <cellStyle name="Comma 8 8 4" xfId="36604" xr:uid="{8B34B146-2874-45C7-ADC8-976B97FDDB54}"/>
    <cellStyle name="Comma 8 8 4 2" xfId="36605" xr:uid="{F18AC1C0-4262-4B0B-AF7A-73F9D4CE8626}"/>
    <cellStyle name="Comma 8 8 5" xfId="36606" xr:uid="{1AE1842D-3555-4250-AC40-6F04D3CDB3FC}"/>
    <cellStyle name="Comma 8 9" xfId="36607" xr:uid="{41FBB829-19FC-421E-9716-C2F8F5D56075}"/>
    <cellStyle name="Comma 8 9 2" xfId="36608" xr:uid="{C4272D91-9F38-4819-8CA0-6F086A73AD2A}"/>
    <cellStyle name="Comma 9" xfId="36609" xr:uid="{BC3E20BB-756D-43E1-AEE8-FD16EA04F21E}"/>
    <cellStyle name="Comma 9 10" xfId="36610" xr:uid="{ECBA8F1E-840C-4EE6-9889-E158961511BC}"/>
    <cellStyle name="Comma 9 10 2" xfId="36611" xr:uid="{51B223C1-583F-4B38-8085-195B9F78C7EC}"/>
    <cellStyle name="Comma 9 11" xfId="36612" xr:uid="{F902D7C0-8A7D-49DE-9244-C020BFBE33A7}"/>
    <cellStyle name="Comma 9 12" xfId="36613" xr:uid="{918F17B4-673E-4128-B7F5-19DEF436D053}"/>
    <cellStyle name="Comma 9 2" xfId="36614" xr:uid="{A81386C8-26EF-45E5-B1D1-7F0B7382CE63}"/>
    <cellStyle name="Comma 9 2 2" xfId="36615" xr:uid="{50B9CAE4-6C80-4EFD-B5E3-8DB0752728CC}"/>
    <cellStyle name="Comma 9 2 2 2" xfId="36616" xr:uid="{DCBBE3CA-17DF-41B8-AC32-163CDE0BFF59}"/>
    <cellStyle name="Comma 9 2 2 3" xfId="36617" xr:uid="{AE74ECAF-05F3-43B9-9C5C-64D3701370E5}"/>
    <cellStyle name="Comma 9 2 3" xfId="36618" xr:uid="{F98C972F-74A3-4F35-9E29-EBE45458C050}"/>
    <cellStyle name="Comma 9 2 3 2" xfId="36619" xr:uid="{FB79EE8C-5997-4406-981B-C45845F60CB7}"/>
    <cellStyle name="Comma 9 2 4" xfId="36620" xr:uid="{A8A0F0C5-CDB3-442D-9E20-58888DE2B42B}"/>
    <cellStyle name="Comma 9 3" xfId="36621" xr:uid="{5D32B6DD-B715-47A0-8A0D-FB552910A7D4}"/>
    <cellStyle name="Comma 9 3 2" xfId="36622" xr:uid="{6AEC7D9E-E3E4-494A-93CF-B2FC53875514}"/>
    <cellStyle name="Comma 9 3 2 2" xfId="36623" xr:uid="{056065C4-EC7E-451D-A5C8-E2800D2514CC}"/>
    <cellStyle name="Comma 9 3 2 2 2" xfId="36624" xr:uid="{2BCB67A9-2EF5-40A6-8E02-8401A67433DF}"/>
    <cellStyle name="Comma 9 3 2 2 2 2" xfId="36625" xr:uid="{74340873-7171-4A85-BB05-BA38AE16DE61}"/>
    <cellStyle name="Comma 9 3 2 2 3" xfId="36626" xr:uid="{5CF301A4-F3BE-498F-88AD-0E9723B572FD}"/>
    <cellStyle name="Comma 9 3 2 3" xfId="36627" xr:uid="{10D097F9-18C7-42C4-9DEF-E00376A47F45}"/>
    <cellStyle name="Comma 9 3 2 3 2" xfId="36628" xr:uid="{B7F7B625-695F-4CE3-9740-704192D258FE}"/>
    <cellStyle name="Comma 9 3 2 4" xfId="36629" xr:uid="{71E00BD8-B0CB-4C39-982E-7AC2EB1EE989}"/>
    <cellStyle name="Comma 9 3 3" xfId="36630" xr:uid="{8A394650-C6D9-41C8-AD2A-38441EEFE10E}"/>
    <cellStyle name="Comma 9 3 3 2" xfId="36631" xr:uid="{FB5B99FB-74F0-4805-9458-2A32092D9D9F}"/>
    <cellStyle name="Comma 9 3 3 2 2" xfId="36632" xr:uid="{7D7B0D4F-C5C6-490B-804C-71A4311F3D82}"/>
    <cellStyle name="Comma 9 3 3 3" xfId="36633" xr:uid="{B06A094B-A163-4053-9292-04EE06C86A40}"/>
    <cellStyle name="Comma 9 3 4" xfId="36634" xr:uid="{639CB7AC-CFD7-4CBD-8837-567978E76A8F}"/>
    <cellStyle name="Comma 9 3 4 2" xfId="36635" xr:uid="{59AB0D9F-8821-4548-B5AD-5B4AB487295C}"/>
    <cellStyle name="Comma 9 3 5" xfId="36636" xr:uid="{854E7D63-1408-4A13-AF84-8C0133022CBF}"/>
    <cellStyle name="Comma 9 3 5 2" xfId="36637" xr:uid="{F0F1D218-61DB-49AC-A9C2-65EDC5A77081}"/>
    <cellStyle name="Comma 9 3 6" xfId="36638" xr:uid="{B7683BA8-6FD6-4476-BDEE-E77A62583D03}"/>
    <cellStyle name="Comma 9 3 7" xfId="36639" xr:uid="{AAEDF2C6-388C-4A2A-AE35-D6F3D2100035}"/>
    <cellStyle name="Comma 9 4" xfId="36640" xr:uid="{3C9C4852-1F25-46FC-9098-29E947EA6DAE}"/>
    <cellStyle name="Comma 9 4 2" xfId="36641" xr:uid="{31AC32E7-A450-497D-9A79-BF9515507093}"/>
    <cellStyle name="Comma 9 4 2 2" xfId="36642" xr:uid="{086D9F9C-1A89-4741-B5FC-73BE77B490E7}"/>
    <cellStyle name="Comma 9 4 2 2 2" xfId="36643" xr:uid="{C29D0313-F9E1-4CEE-8F60-7B8D9B2083DD}"/>
    <cellStyle name="Comma 9 4 2 2 2 2" xfId="36644" xr:uid="{CD158661-1043-44DF-96BC-39513B314E1F}"/>
    <cellStyle name="Comma 9 4 2 2 3" xfId="36645" xr:uid="{6ED02BF5-035B-4BE9-B5B2-2AFFBD882A7E}"/>
    <cellStyle name="Comma 9 4 2 3" xfId="36646" xr:uid="{09027B20-3076-4B5C-8B59-018BCD3C6CA9}"/>
    <cellStyle name="Comma 9 4 2 3 2" xfId="36647" xr:uid="{8065EF76-C36A-4474-8342-450067607527}"/>
    <cellStyle name="Comma 9 4 2 4" xfId="36648" xr:uid="{07E9216C-E210-4593-AB4E-86C95B20B4BE}"/>
    <cellStyle name="Comma 9 4 3" xfId="36649" xr:uid="{D1C5016C-F1B9-43DD-99B0-2E2D4A9F4CDC}"/>
    <cellStyle name="Comma 9 4 3 2" xfId="36650" xr:uid="{00C21C31-461A-4AA8-8617-18822AA8B7B5}"/>
    <cellStyle name="Comma 9 4 3 2 2" xfId="36651" xr:uid="{36F81FDD-18FD-45AC-8C2D-B0992C03899F}"/>
    <cellStyle name="Comma 9 4 3 3" xfId="36652" xr:uid="{5A71FCFD-E291-49E8-82DF-5B7A35845C74}"/>
    <cellStyle name="Comma 9 4 4" xfId="36653" xr:uid="{443D3F69-3D46-437B-BBAA-E3624F858DE5}"/>
    <cellStyle name="Comma 9 4 4 2" xfId="36654" xr:uid="{FC9A426A-014D-4C9C-A9AD-49FDC33616FB}"/>
    <cellStyle name="Comma 9 4 5" xfId="36655" xr:uid="{3D287060-6A72-4E64-8792-5204B241B25B}"/>
    <cellStyle name="Comma 9 5" xfId="36656" xr:uid="{B3AE54A6-F8E9-41E7-9148-DA9CEB4B8832}"/>
    <cellStyle name="Comma 9 5 2" xfId="36657" xr:uid="{CEB7EEFE-FA38-48CE-BF11-E5D25E343694}"/>
    <cellStyle name="Comma 9 5 2 2" xfId="36658" xr:uid="{37F2AE6E-52B7-4657-8513-9FD3D62E9E50}"/>
    <cellStyle name="Comma 9 5 2 2 2" xfId="36659" xr:uid="{345307DC-7DB8-47E1-B5D5-26CED0BEC1D2}"/>
    <cellStyle name="Comma 9 5 2 2 2 2" xfId="36660" xr:uid="{5E4B2B4E-4566-49C3-A3B4-D1A64B02763B}"/>
    <cellStyle name="Comma 9 5 2 2 3" xfId="36661" xr:uid="{1A861398-00CD-4E82-88DC-86FC7F79F0EB}"/>
    <cellStyle name="Comma 9 5 2 3" xfId="36662" xr:uid="{2291B072-3B5D-4975-A01B-3DC0DD5F2CD3}"/>
    <cellStyle name="Comma 9 5 2 3 2" xfId="36663" xr:uid="{61CEDA5A-246B-4012-8F52-1D944F1E63B6}"/>
    <cellStyle name="Comma 9 5 2 4" xfId="36664" xr:uid="{330DF79C-7A8C-489E-950F-D650A058E090}"/>
    <cellStyle name="Comma 9 5 3" xfId="36665" xr:uid="{E03FFFB4-B7D9-4AF3-9DFB-FA34CA087E90}"/>
    <cellStyle name="Comma 9 5 3 2" xfId="36666" xr:uid="{C8152ABE-C46C-4ECA-99CE-068DD3EC61CE}"/>
    <cellStyle name="Comma 9 5 3 2 2" xfId="36667" xr:uid="{4B62D98A-B0E3-4E0E-B2C6-63D2F744B0A9}"/>
    <cellStyle name="Comma 9 5 3 3" xfId="36668" xr:uid="{4820C22F-60FE-4D96-AE27-CE29C5542D3E}"/>
    <cellStyle name="Comma 9 5 4" xfId="36669" xr:uid="{DA686007-F64D-473E-9BC9-C9F924741243}"/>
    <cellStyle name="Comma 9 5 4 2" xfId="36670" xr:uid="{3E0789EC-C2CF-4C6E-9FD7-9B40C9ECDB76}"/>
    <cellStyle name="Comma 9 5 5" xfId="36671" xr:uid="{FEE5F451-A2ED-4DC3-AD8E-BE1C05E7C760}"/>
    <cellStyle name="Comma 9 6" xfId="36672" xr:uid="{AC56722A-DDEB-4ECE-814B-D51B0869D679}"/>
    <cellStyle name="Comma 9 6 2" xfId="36673" xr:uid="{D773327E-D935-41A1-A695-472C11F8A6DA}"/>
    <cellStyle name="Comma 9 6 2 2" xfId="36674" xr:uid="{4129E607-8520-4476-B770-91FD95E5DDE3}"/>
    <cellStyle name="Comma 9 6 2 2 2" xfId="36675" xr:uid="{336FB461-1CEF-474B-931C-FC2C5A63C15D}"/>
    <cellStyle name="Comma 9 6 2 2 2 2" xfId="36676" xr:uid="{C79F6361-A38C-47B9-A172-ADEDDF1DE9EC}"/>
    <cellStyle name="Comma 9 6 2 2 3" xfId="36677" xr:uid="{1D5D8F0A-EDA5-4C45-B9E8-8F637F731ECD}"/>
    <cellStyle name="Comma 9 6 2 3" xfId="36678" xr:uid="{58C467D1-FF0C-4616-BEB5-22D326256043}"/>
    <cellStyle name="Comma 9 6 2 3 2" xfId="36679" xr:uid="{7E1118F6-E739-4FC0-9A4A-D90977A80032}"/>
    <cellStyle name="Comma 9 6 2 4" xfId="36680" xr:uid="{4A4EE8A9-D003-4D80-8870-CC41458E863F}"/>
    <cellStyle name="Comma 9 6 3" xfId="36681" xr:uid="{BE698D34-7684-425A-BC07-16C6C46AC48A}"/>
    <cellStyle name="Comma 9 6 3 2" xfId="36682" xr:uid="{970576EA-5F8D-496A-AC82-6F391CBBE9F0}"/>
    <cellStyle name="Comma 9 6 3 2 2" xfId="36683" xr:uid="{9BC20A6A-7823-4157-A910-A2441DC1E2AA}"/>
    <cellStyle name="Comma 9 6 3 3" xfId="36684" xr:uid="{16E3D38C-5074-4656-B7AC-D48B6743BCBA}"/>
    <cellStyle name="Comma 9 6 4" xfId="36685" xr:uid="{5202988D-1A5C-4925-B32E-759B2B333D4C}"/>
    <cellStyle name="Comma 9 6 4 2" xfId="36686" xr:uid="{0E1326EF-B244-4E27-B0C8-1CB35AADAE86}"/>
    <cellStyle name="Comma 9 6 5" xfId="36687" xr:uid="{AF78240F-B6B5-4EC1-B12A-7246ED2725AD}"/>
    <cellStyle name="Comma 9 7" xfId="36688" xr:uid="{49328EA1-EC54-4D94-88E8-3836CC8EEB2B}"/>
    <cellStyle name="Comma 9 7 2" xfId="36689" xr:uid="{E7F314CE-053B-4AAB-A16B-B35E41B5F641}"/>
    <cellStyle name="Comma 9 7 2 2" xfId="36690" xr:uid="{907568E3-5D49-4676-BF98-90AE45664B02}"/>
    <cellStyle name="Comma 9 7 2 2 2" xfId="36691" xr:uid="{9D315D32-D542-4A73-A5DB-FC8BDE0A7157}"/>
    <cellStyle name="Comma 9 7 2 3" xfId="36692" xr:uid="{A0E39A95-0CCD-4828-A275-C604AB765284}"/>
    <cellStyle name="Comma 9 7 3" xfId="36693" xr:uid="{947A996E-C93A-452A-B1DC-754F70E12333}"/>
    <cellStyle name="Comma 9 7 3 2" xfId="36694" xr:uid="{8D222AB4-0651-4236-A198-4C8EAACA41A5}"/>
    <cellStyle name="Comma 9 7 4" xfId="36695" xr:uid="{A82B920E-0821-4774-8E6E-57EDD6312761}"/>
    <cellStyle name="Comma 9 8" xfId="36696" xr:uid="{89B77AEA-82F9-4D9A-B7F5-7B897C51F057}"/>
    <cellStyle name="Comma 9 8 2" xfId="36697" xr:uid="{4BABB84F-84B5-449C-9229-C1C87D13A968}"/>
    <cellStyle name="Comma 9 8 2 2" xfId="36698" xr:uid="{D01665F1-E456-44D6-89B3-E1A00724AE41}"/>
    <cellStyle name="Comma 9 8 3" xfId="36699" xr:uid="{2B85CAB0-656C-4E06-981B-38A1DE276D1F}"/>
    <cellStyle name="Comma 9 9" xfId="36700" xr:uid="{C80A6B54-F04B-4B34-AB4A-45D454A7547D}"/>
    <cellStyle name="Comma 9 9 2" xfId="36701" xr:uid="{A02CD732-6484-4BEC-B6D4-36E3BFABEAF0}"/>
    <cellStyle name="Comma(0)" xfId="36702" xr:uid="{EE8D6666-F313-4DA3-9EA3-14C7883DB00A}"/>
    <cellStyle name="Comma(0) 2" xfId="36703" xr:uid="{1109E113-EEB7-4A67-8314-7FCAA1C5C9C4}"/>
    <cellStyle name="Comma(0) 3" xfId="36704" xr:uid="{E97F79A7-6FB7-424C-A515-DA5734B9631A}"/>
    <cellStyle name="Comma(2)" xfId="36705" xr:uid="{76C39D64-05DC-4AFF-9014-806C10CB0FF2}"/>
    <cellStyle name="Comma(2) 2" xfId="34" xr:uid="{00000000-0005-0000-0000-0000A78E0000}"/>
    <cellStyle name="Comma(2) 3" xfId="36706" xr:uid="{6B1E068C-0F43-449D-9B8A-8A7D0216C6B0}"/>
    <cellStyle name="Comment" xfId="3" xr:uid="{00000000-0005-0000-0000-0000A98E0000}"/>
    <cellStyle name="Comment Box" xfId="36707" xr:uid="{05C0EA52-D327-4763-92FD-0ED7002EAB32}"/>
    <cellStyle name="Comment Box 2" xfId="36708" xr:uid="{DD2DBF21-6477-41FE-AE58-521FF2240D8C}"/>
    <cellStyle name="Comment Box 3" xfId="36709" xr:uid="{BB841C22-2F2F-4FF9-B7C5-A645C5457CEF}"/>
    <cellStyle name="CommentWrap" xfId="36710" xr:uid="{84A21334-9AA1-4CBC-80A7-8B703391E853}"/>
    <cellStyle name="Company Name" xfId="36711" xr:uid="{91CFE508-12F8-47EB-9A21-363528800D0D}"/>
    <cellStyle name="Company Name 2" xfId="36712" xr:uid="{3118A888-DAAB-47A2-B4A8-D53C90747B35}"/>
    <cellStyle name="Currency" xfId="72" builtinId="4" hidden="1"/>
    <cellStyle name="Currency" xfId="143" builtinId="4"/>
    <cellStyle name="Currency [0]" xfId="73" builtinId="7" hidden="1"/>
    <cellStyle name="Currency 2" xfId="36713" xr:uid="{BE6B3D3E-0FDD-47BF-B9F5-9ED76116FD41}"/>
    <cellStyle name="Currency 2 2" xfId="36714" xr:uid="{03CBCF0F-651A-43EE-B877-21E8FBC98EEC}"/>
    <cellStyle name="Currency 2 2 2" xfId="36715" xr:uid="{F0132880-F126-4776-8522-A0F1C5306162}"/>
    <cellStyle name="Currency 2 2 2 2" xfId="36716" xr:uid="{3FCE3A0C-D6F1-4B71-9CF5-E7A25CD36524}"/>
    <cellStyle name="Currency 2 2 2 2 2" xfId="36717" xr:uid="{C0B4CCD6-114D-462C-8A3A-BDD4EA05C0FF}"/>
    <cellStyle name="Currency 2 2 2 2 2 2" xfId="36718" xr:uid="{1D5F09B4-39A3-4404-8C1F-561B236F6467}"/>
    <cellStyle name="Currency 2 2 2 2 2 3" xfId="36719" xr:uid="{4E6495AD-2BCB-4DE0-AF8C-0E04098E9D80}"/>
    <cellStyle name="Currency 2 2 2 2 3" xfId="36720" xr:uid="{A2440538-23F3-4F19-BCCF-FBDF167D25F2}"/>
    <cellStyle name="Currency 2 2 2 2 4" xfId="36721" xr:uid="{21F029A3-6806-4EAF-83B6-0333F6471919}"/>
    <cellStyle name="Currency 2 2 2 3" xfId="36722" xr:uid="{14A4E4BF-1C57-4EE9-B405-5D3737D2E3FD}"/>
    <cellStyle name="Currency 2 2 2 3 2" xfId="36723" xr:uid="{A999F528-B852-45C0-894F-6147CDEDFCF5}"/>
    <cellStyle name="Currency 2 2 2 3 3" xfId="36724" xr:uid="{11D5B28E-DA49-42FE-8CE0-BD0D6EAEECF2}"/>
    <cellStyle name="Currency 2 2 2 4" xfId="36725" xr:uid="{A9D1AB8F-A793-4F10-8639-0F3210E3137F}"/>
    <cellStyle name="Currency 2 2 2 5" xfId="36726" xr:uid="{AA726D7F-ADEC-403C-825F-17030BC636A3}"/>
    <cellStyle name="Currency 2 2 3" xfId="36727" xr:uid="{6704929F-6A89-4A0D-8C94-C81CC3A8E105}"/>
    <cellStyle name="Currency 2 2 3 2" xfId="36728" xr:uid="{ADE17BAC-5BFD-4A18-840F-C407803E0B0D}"/>
    <cellStyle name="Currency 2 2 3 2 2" xfId="36729" xr:uid="{D5765124-894D-4760-984F-D3C957BAE90B}"/>
    <cellStyle name="Currency 2 2 3 2 3" xfId="36730" xr:uid="{F3A5FB80-17C4-42F2-B108-31152A8FD29C}"/>
    <cellStyle name="Currency 2 2 3 3" xfId="36731" xr:uid="{AF10DC7A-57F0-48A1-B2B1-EAF5CB4E6E35}"/>
    <cellStyle name="Currency 2 2 3 4" xfId="36732" xr:uid="{6A306AC0-A317-42D9-B85F-DD74848D44AC}"/>
    <cellStyle name="Currency 2 2 4" xfId="36733" xr:uid="{CA5B32EC-C509-4814-8110-F691A3E04907}"/>
    <cellStyle name="Currency 2 2 4 2" xfId="36734" xr:uid="{F86FE119-385F-4163-B45F-4B0FAE12430B}"/>
    <cellStyle name="Currency 2 2 4 3" xfId="36735" xr:uid="{89FE1254-8918-42D4-945B-3DFAB32F52F9}"/>
    <cellStyle name="Currency 2 2 5" xfId="36736" xr:uid="{DB55B3C9-08E4-4C20-B3A7-DC352275287B}"/>
    <cellStyle name="Currency 2 2 6" xfId="36737" xr:uid="{1420C4F2-977A-4549-BA68-A6F4DCB1788A}"/>
    <cellStyle name="Currency 2 3" xfId="36738" xr:uid="{88E11F38-E92D-4B8A-8209-1AD2FF838076}"/>
    <cellStyle name="Currency 2 3 2" xfId="36739" xr:uid="{28EE4BD5-591D-4BAE-9FD2-53F48E5A2C30}"/>
    <cellStyle name="Currency 2 3 2 2" xfId="36740" xr:uid="{6E7BC860-28F3-4A98-9B6A-92ADE250C2BA}"/>
    <cellStyle name="Currency 2 3 2 2 2" xfId="36741" xr:uid="{EC6D6E8E-DE22-4581-A15D-D99CC1A370B1}"/>
    <cellStyle name="Currency 2 3 2 2 3" xfId="36742" xr:uid="{9F8CE9DC-86B0-4A7F-8C5C-50B9365659C8}"/>
    <cellStyle name="Currency 2 3 2 3" xfId="36743" xr:uid="{AAF33250-3566-4D1E-A4A2-D5D1034954C7}"/>
    <cellStyle name="Currency 2 3 2 4" xfId="36744" xr:uid="{DCF8257B-0D7D-4F8A-A097-04AEA78F5D6D}"/>
    <cellStyle name="Currency 2 3 3" xfId="36745" xr:uid="{3CEF7F17-6958-4823-BB88-4B1A7A4EBC40}"/>
    <cellStyle name="Currency 2 3 3 2" xfId="36746" xr:uid="{EA03CB2C-A9C1-4A87-AD38-83EF24D96047}"/>
    <cellStyle name="Currency 2 3 3 3" xfId="36747" xr:uid="{9D29FF29-47AF-4CB1-9CCE-18A6C9699ED6}"/>
    <cellStyle name="Currency 2 3 4" xfId="36748" xr:uid="{D80FABFE-DD46-4F1E-B089-8B3A97ABA2B1}"/>
    <cellStyle name="Currency 2 3 5" xfId="36749" xr:uid="{050586DC-C7F8-40EE-8DDB-CDC549CDDBCE}"/>
    <cellStyle name="Currency 2 4" xfId="36750" xr:uid="{D5365A1F-7654-41ED-BB4C-F67C87795C84}"/>
    <cellStyle name="Currency 2 5" xfId="36751" xr:uid="{46105E22-D167-4092-BBF5-7B2737F26AE4}"/>
    <cellStyle name="Currency 2 5 2" xfId="36752" xr:uid="{22CCC4A4-15A3-4A24-8A37-A778B55A311E}"/>
    <cellStyle name="Currency 2 5 2 2" xfId="36753" xr:uid="{CA0E6BF9-95B2-4626-8074-5668C4A6B8A8}"/>
    <cellStyle name="Currency 2 5 2 3" xfId="36754" xr:uid="{8141C316-9F9B-4201-AD43-1ECBF67E9080}"/>
    <cellStyle name="Currency 2 5 3" xfId="36755" xr:uid="{ECC305E6-9722-46D8-892C-3BB6ED3DC8FB}"/>
    <cellStyle name="Currency 2 5 4" xfId="36756" xr:uid="{E2FDC5B8-544B-4824-90D1-5E9F06A81885}"/>
    <cellStyle name="Currency 2 6" xfId="36757" xr:uid="{73614303-8FA2-4C2A-9B17-6FC58943F403}"/>
    <cellStyle name="Currency 2 6 2" xfId="36758" xr:uid="{29AAFD80-3B0E-4807-8C89-82CA0E3948B4}"/>
    <cellStyle name="Currency 2 6 3" xfId="36759" xr:uid="{7FC3A7B4-C1C5-4AF8-930A-DD661389775D}"/>
    <cellStyle name="Currency 2 7" xfId="36760" xr:uid="{34D88894-FB07-411C-A41B-01CDB44DDBAF}"/>
    <cellStyle name="Currency 2 7 2" xfId="36761" xr:uid="{31D50024-71F0-4CBC-83E7-BF09B946CD89}"/>
    <cellStyle name="Currency 2 8" xfId="36762" xr:uid="{600C3F34-A8F6-4EFF-802B-D493751EE140}"/>
    <cellStyle name="Currency 3" xfId="36763" xr:uid="{8C8338CC-FF40-425B-B4D0-879242F1F21F}"/>
    <cellStyle name="Currency 3 2" xfId="36764" xr:uid="{F4D40328-971A-414A-922E-D635BB71DDAC}"/>
    <cellStyle name="Currency 3 2 2" xfId="36765" xr:uid="{4E4406B0-B1A0-442F-98D6-0106B3C233F8}"/>
    <cellStyle name="Currency 3 2 2 2" xfId="36766" xr:uid="{2E4A3E15-6198-4346-B300-D724D31F1776}"/>
    <cellStyle name="Currency 3 2 2 2 2" xfId="36767" xr:uid="{A34C12A9-691A-49B4-A571-306570E40A1E}"/>
    <cellStyle name="Currency 3 2 2 2 3" xfId="36768" xr:uid="{6C78FBA3-C68D-42AC-962C-63A30FD27442}"/>
    <cellStyle name="Currency 3 2 2 3" xfId="36769" xr:uid="{D558A2C9-B7ED-40A2-8986-75F69332A5C3}"/>
    <cellStyle name="Currency 3 2 2 4" xfId="36770" xr:uid="{C518C0AB-9663-433B-9C25-F7CF0CBF9643}"/>
    <cellStyle name="Currency 3 2 3" xfId="36771" xr:uid="{03FD2825-E27B-4156-9078-400E041CA5D9}"/>
    <cellStyle name="Currency 3 2 3 2" xfId="36772" xr:uid="{1FAB66B7-B927-4B73-A7A3-F9CFEE6F3272}"/>
    <cellStyle name="Currency 3 2 3 3" xfId="36773" xr:uid="{9CAF704D-08C0-4A39-9C3D-61A2BEBBCFA7}"/>
    <cellStyle name="Currency 3 2 4" xfId="36774" xr:uid="{B8571CAA-AF81-4BAC-8B25-CE4A3807E10B}"/>
    <cellStyle name="Currency 3 2 5" xfId="36775" xr:uid="{0A7922C7-65A3-48E2-80A1-1159BFC3A4FE}"/>
    <cellStyle name="Currency 3 3" xfId="36776" xr:uid="{59F6F632-4C3F-430B-9DCA-2DF60ACCBA49}"/>
    <cellStyle name="Currency 3 3 2" xfId="36777" xr:uid="{263BDC81-E491-4638-9314-1882AD1801F8}"/>
    <cellStyle name="Currency 3 3 2 2" xfId="36778" xr:uid="{54C2C549-9406-47D3-A6A9-DDDD4ED11748}"/>
    <cellStyle name="Currency 3 3 2 2 2" xfId="36779" xr:uid="{253DFAF0-E604-4BFF-BB17-CF9EBAFC35EC}"/>
    <cellStyle name="Currency 3 3 2 2 3" xfId="36780" xr:uid="{831149E6-A81D-4015-B52D-F4FD8FBA3049}"/>
    <cellStyle name="Currency 3 3 2 3" xfId="36781" xr:uid="{055F161A-A650-4766-B438-2C0D1232BCF2}"/>
    <cellStyle name="Currency 3 3 2 4" xfId="36782" xr:uid="{ADFAABA8-FA72-4EE4-A356-697BE5989DD1}"/>
    <cellStyle name="Currency 3 3 3" xfId="36783" xr:uid="{BE1DB48B-4EE0-49BA-AE94-62BB50F9DE8E}"/>
    <cellStyle name="Currency 3 3 3 2" xfId="36784" xr:uid="{CBDC63BC-3CA6-4128-BB6B-3791FD84B114}"/>
    <cellStyle name="Currency 3 3 3 3" xfId="36785" xr:uid="{031C7FF8-E816-4422-89DE-4510AD505DD0}"/>
    <cellStyle name="Currency 3 3 4" xfId="36786" xr:uid="{BC93CDD0-313E-403D-9544-CB5E8E018C30}"/>
    <cellStyle name="Currency 3 3 5" xfId="36787" xr:uid="{DB38A00B-98D7-4EC6-B39F-BD87AD84355E}"/>
    <cellStyle name="Currency 3 4" xfId="36788" xr:uid="{2C11ACFC-246F-486D-B53F-4DEAAD909F19}"/>
    <cellStyle name="Currency 3 4 2" xfId="36789" xr:uid="{E10B15C7-76B1-4F40-82C3-858661F61137}"/>
    <cellStyle name="Currency 3 4 2 2" xfId="36790" xr:uid="{407FDC1B-6CDC-49F1-87CA-35EC1F5F9433}"/>
    <cellStyle name="Currency 3 4 2 3" xfId="36791" xr:uid="{D3570CFC-5032-4287-9DBF-4268D2E01AFD}"/>
    <cellStyle name="Currency 3 4 3" xfId="36792" xr:uid="{C6F2D1DE-4DC5-4592-A986-861B5D7C6BEC}"/>
    <cellStyle name="Currency 3 4 4" xfId="36793" xr:uid="{9A2E1C27-587D-4728-A61B-D61BBABE1714}"/>
    <cellStyle name="Currency 3 5" xfId="36794" xr:uid="{7351F8D8-980C-4F8B-892A-4B7A66920245}"/>
    <cellStyle name="Currency 3 5 2" xfId="36795" xr:uid="{3680BDA8-1DFF-4BC9-B2D0-CD327331C3C2}"/>
    <cellStyle name="Currency 3 5 3" xfId="36796" xr:uid="{3CC405B7-F4A7-45D2-BF37-1F8E45207EBB}"/>
    <cellStyle name="Currency 3 6" xfId="36797" xr:uid="{63E927E6-05BD-4689-B86E-F7A636F2CA9B}"/>
    <cellStyle name="Currency 3 6 2" xfId="36798" xr:uid="{92F99AD5-57FA-4233-9F36-05A75DF53EEB}"/>
    <cellStyle name="Currency 3 6 3" xfId="36799" xr:uid="{F9A06891-D9B4-4C0C-B4BC-1D4E240E29D2}"/>
    <cellStyle name="Currency 3 7" xfId="36800" xr:uid="{83B2BC0C-9144-4E74-8B28-3718FD1E11F1}"/>
    <cellStyle name="Currency 3 7 2" xfId="36801" xr:uid="{A56EFEF7-8EB1-4E1E-BC8F-E0C8BAC09EE3}"/>
    <cellStyle name="Currency 3 7 3" xfId="36802" xr:uid="{3C55C341-EE82-4402-89DD-D685E891A701}"/>
    <cellStyle name="Currency 3 8" xfId="36803" xr:uid="{F6D32F5C-C673-4E21-A712-2D4E8737092E}"/>
    <cellStyle name="Currency 3 9" xfId="36804" xr:uid="{FEBBC862-8370-4C4B-9F92-DD7B7F7D9981}"/>
    <cellStyle name="Currency 4" xfId="36805" xr:uid="{2E387A8D-ACAA-4281-BDCA-D7979DB2770F}"/>
    <cellStyle name="Currency 4 2" xfId="36806" xr:uid="{88161947-B7C7-4AFC-9FBA-1B7EA686B1F6}"/>
    <cellStyle name="Currency 4 3" xfId="36807" xr:uid="{A1FA5C8F-6BF7-4824-B2A6-127E2E0D34B5}"/>
    <cellStyle name="Currency 5" xfId="36808" xr:uid="{E40CB71F-3BFD-4B41-8015-B0EE1EA57A84}"/>
    <cellStyle name="Currency 6" xfId="51570" xr:uid="{7F308E2D-B44E-4D88-9064-0C5E96DD0BF0}"/>
    <cellStyle name="Currency-Denomination" xfId="36809" xr:uid="{0C1C682E-240E-41BB-832B-C944E10C5715}"/>
    <cellStyle name="DATA Amount" xfId="36810" xr:uid="{2140D00D-4BC3-459A-A902-107AAD36A6C5}"/>
    <cellStyle name="DATA Amount [1]" xfId="36811" xr:uid="{67D23B3D-4BC0-4795-81C6-C3A139AF5813}"/>
    <cellStyle name="DATA Amount [2]" xfId="36812" xr:uid="{B2C6E9BB-8377-43AF-8962-C2048F99E1D1}"/>
    <cellStyle name="DATA Currency" xfId="36813" xr:uid="{1256C0F6-02CB-4077-AF83-AF3662EA6193}"/>
    <cellStyle name="DATA Currency [1]" xfId="36814" xr:uid="{8395416E-7E87-474E-97E2-0D549A89BA59}"/>
    <cellStyle name="DATA Currency [2]" xfId="36815" xr:uid="{B5F7AFAB-EBEE-42E3-A1C1-F936E871A9EA}"/>
    <cellStyle name="DATA Date Long" xfId="36816" xr:uid="{030F5497-5A30-4B4B-96C2-6381C5F22169}"/>
    <cellStyle name="DATA Date Short" xfId="36817" xr:uid="{91F3BBB1-E370-479D-8C03-7D3A3911DBE9}"/>
    <cellStyle name="Data entry" xfId="138" xr:uid="{3588E70F-5A25-49FD-98C1-41575642102C}"/>
    <cellStyle name="Data Entry Heavy Box" xfId="36818" xr:uid="{A2260A0E-8B6F-4443-9F82-53AD3E0747F7}"/>
    <cellStyle name="Data Input" xfId="4" xr:uid="{00000000-0005-0000-0000-00001C8F0000}"/>
    <cellStyle name="Data Input 2" xfId="36819" xr:uid="{DCBE929B-606E-467A-8335-0318FBC748D6}"/>
    <cellStyle name="Data Input 2 2" xfId="36820" xr:uid="{FBBA41CC-7E26-45B5-A037-EA8B3ABC6028}"/>
    <cellStyle name="Data Input 2 2 2" xfId="36821" xr:uid="{A6064D3D-032E-41E3-A2FC-28F3DCFDCCFE}"/>
    <cellStyle name="Data Input 3" xfId="37" xr:uid="{00000000-0005-0000-0000-0000208F0000}"/>
    <cellStyle name="Data Input 3 2" xfId="36822" xr:uid="{52B28AEA-7788-410B-8062-4BE7CEC2029B}"/>
    <cellStyle name="Data Input 4" xfId="219" xr:uid="{F2E1E4D8-DA19-4FDB-BEE7-E3C3B7425670}"/>
    <cellStyle name="Data Input 5" xfId="51670" xr:uid="{02B0849E-C0E9-4548-AA66-9289F1CD5D1D}"/>
    <cellStyle name="Data Input 6" xfId="51673" xr:uid="{CA690C05-4AD0-42B4-86AD-1DACD6DF74D2}"/>
    <cellStyle name="Data Input Centre" xfId="36823" xr:uid="{B7BBA84A-3AEC-4CED-AD66-8E1BF7FBA23D}"/>
    <cellStyle name="Data Input Centre 2" xfId="36824" xr:uid="{1A28363F-F155-4314-AF4F-4F43B0223CC4}"/>
    <cellStyle name="DATA List" xfId="36825" xr:uid="{04D8C33E-284A-4F59-8B52-E051DEC7A34A}"/>
    <cellStyle name="DATA Percent" xfId="36826" xr:uid="{00212972-955F-4EFE-B3FA-5BB43A2A26C9}"/>
    <cellStyle name="DATA Percent [1]" xfId="36827" xr:uid="{F03F02E7-3D1C-4FC9-B04D-247202FACAEA}"/>
    <cellStyle name="DATA Percent [2]" xfId="36828" xr:uid="{3985B22F-DA5A-46E4-B6A5-79D575FCDCE1}"/>
    <cellStyle name="Data Rows" xfId="5" xr:uid="{00000000-0005-0000-0000-0000278F0000}"/>
    <cellStyle name="Data Rows 2" xfId="36829" xr:uid="{92A789B4-6364-4D12-A599-226CEF292ABF}"/>
    <cellStyle name="Data Rows 2 2" xfId="36830" xr:uid="{20CABC75-DA2A-4BAA-8B3E-84555C411BD0}"/>
    <cellStyle name="Data Rows 2 3" xfId="36831" xr:uid="{6A6526E2-CE51-4373-9FC6-B13EC0641BEC}"/>
    <cellStyle name="Data Rows 3" xfId="36832" xr:uid="{F50816B6-D9CE-4D17-92D9-EB6875B5EF2F}"/>
    <cellStyle name="Data Rows 3 2" xfId="36833" xr:uid="{F9744858-FC8C-4A64-9CF2-90EB83EF9188}"/>
    <cellStyle name="Data Rows 4" xfId="6" xr:uid="{00000000-0005-0000-0000-00002D8F0000}"/>
    <cellStyle name="Data Rows 5" xfId="36834" xr:uid="{3D1B3822-6861-491F-B46A-1506ACF64163}"/>
    <cellStyle name="DATA Text" xfId="36835" xr:uid="{F8CA0711-32E3-49EE-AB71-DA38299AC6FD}"/>
    <cellStyle name="Date" xfId="7" xr:uid="{00000000-0005-0000-0000-0000308F0000}"/>
    <cellStyle name="Date (short entry)" xfId="36836" xr:uid="{ED3A38F6-6569-4184-9540-DEE9DE3E8942}"/>
    <cellStyle name="Date (short)" xfId="36837" xr:uid="{58885467-0047-488B-A7EA-88B9B5A50F16}"/>
    <cellStyle name="Date (short) 2" xfId="36838" xr:uid="{1505F1A4-6CE4-4536-B3CD-DDA6C425B2BF}"/>
    <cellStyle name="Date 2" xfId="36839" xr:uid="{26D204C9-FA04-4988-B75B-82329E13857A}"/>
    <cellStyle name="Date 3" xfId="36840" xr:uid="{592DD8F9-6A9B-4D5F-BFA2-27533B96BB8D}"/>
    <cellStyle name="Date and Time" xfId="36841" xr:uid="{4625D399-E9DA-4033-B7EC-4F86453459E9}"/>
    <cellStyle name="Date and Time 2" xfId="36842" xr:uid="{8FFD8553-ED2F-4B61-BDA4-E506A75D7D66}"/>
    <cellStyle name="Date and Time 3" xfId="36843" xr:uid="{53DD8499-F2ED-42B3-88F6-5654F286037D}"/>
    <cellStyle name="Date and Time_Sheet1" xfId="36844" xr:uid="{A26CC54E-FB8B-4F12-BB42-07271BE136A8}"/>
    <cellStyle name="Decimal_0dp" xfId="36845" xr:uid="{79377BAE-D6F6-46A3-A248-718CA9B392FF}"/>
    <cellStyle name="Differs From Base - IBM Cognos" xfId="51629" xr:uid="{033DC2DA-F6B7-4DA2-A49D-0D13B68598A8}"/>
    <cellStyle name="Disclosure Date" xfId="8" xr:uid="{00000000-0005-0000-0000-00003B8F0000}"/>
    <cellStyle name="Disclosure Date 2" xfId="36847" xr:uid="{D6BFF953-1CEC-4214-93EE-77D0DEEAB762}"/>
    <cellStyle name="Disclosure Date 3" xfId="36846" xr:uid="{940303CB-85FA-474D-A285-B6AB8C4A57CC}"/>
    <cellStyle name="DQR Column 0 - IBM Cognos" xfId="51651" xr:uid="{1B4103F9-A0D9-4CA5-9452-2574EBD6D770}"/>
    <cellStyle name="DQR Column 1 - IBM Cognos" xfId="51652" xr:uid="{736E621B-AE54-4F46-9161-58004159B16C}"/>
    <cellStyle name="DQR Column 2 - IBM Cognos" xfId="51653" xr:uid="{D741635B-893B-486A-A0C0-0A5FF3B79C64}"/>
    <cellStyle name="DQR Column 3 - IBM Cognos" xfId="51654" xr:uid="{B0DC0C33-6950-4C42-9C3F-D69D8127C003}"/>
    <cellStyle name="DQR Column 4 - IBM Cognos" xfId="51655" xr:uid="{0E449766-9011-4F44-B2E9-D3D5A1AF42D9}"/>
    <cellStyle name="DQR Column 5 - IBM Cognos" xfId="51656" xr:uid="{8229B8F4-8380-4744-84D9-5F6DE06BC396}"/>
    <cellStyle name="DQR Column Default - IBM Cognos" xfId="51657" xr:uid="{E3EB92F5-E94C-48FB-BACD-6700D5538EF9}"/>
    <cellStyle name="DQR Column Leaf - IBM Cognos" xfId="51658" xr:uid="{01000E2C-1438-4A86-A8D9-64E34527C0D5}"/>
    <cellStyle name="DQR Data Default - IBM Cognos" xfId="51659" xr:uid="{CB669C3A-8022-4395-855C-2345C7D666FA}"/>
    <cellStyle name="DQR Default - IBM Cognos" xfId="51660" xr:uid="{FED8C631-B57A-40A1-B31C-9C64BAA325AA}"/>
    <cellStyle name="DQR Gutter Default - IBM Cognos" xfId="51661" xr:uid="{6D3179FD-68CA-4006-B9FC-F4500F1E03BE}"/>
    <cellStyle name="DQR Row 0 - IBM Cognos" xfId="51662" xr:uid="{A0739BD1-B8E0-4274-80C4-D4F984C14AB0}"/>
    <cellStyle name="DQR Row 1 - IBM Cognos" xfId="51663" xr:uid="{7BEE11E1-1500-4E3E-BF1C-E49F52C18360}"/>
    <cellStyle name="DQR Row 2 - IBM Cognos" xfId="51664" xr:uid="{D8454417-F97D-48A6-A656-7EC0D6160708}"/>
    <cellStyle name="DQR Row 3 - IBM Cognos" xfId="51665" xr:uid="{3484BDFF-8379-4DE5-9AF5-61BFE876A6E3}"/>
    <cellStyle name="DQR Row 4 - IBM Cognos" xfId="51666" xr:uid="{F0602A1C-BCE8-4E3D-BAAE-421650C0DEB3}"/>
    <cellStyle name="DQR Row 5 - IBM Cognos" xfId="51667" xr:uid="{96D11B16-608B-4D2C-B7DA-523056AE7FB1}"/>
    <cellStyle name="DQR Row Default - IBM Cognos" xfId="51668" xr:uid="{804BEE2B-5164-4577-8E62-11F48AFD5A01}"/>
    <cellStyle name="DQR Row Leaf - IBM Cognos" xfId="51669" xr:uid="{39964C7A-9EA3-4F8B-9AF4-10E2CB01DE51}"/>
    <cellStyle name="Edit - IBM Cognos" xfId="51630" xr:uid="{BF41367F-033A-40DA-8298-C39801BDA67A}"/>
    <cellStyle name="Entry 1A" xfId="36848" xr:uid="{EE02EE87-8427-433A-B2A9-7308BC4A30DB}"/>
    <cellStyle name="Entry 1A 2" xfId="36849" xr:uid="{780E92B7-3357-4733-A861-ADF9E1176783}"/>
    <cellStyle name="Entry 1A 2 2" xfId="36850" xr:uid="{6A63F384-ADAF-4B28-8362-8AD4EEC7C2CD}"/>
    <cellStyle name="Entry 1A 3" xfId="36851" xr:uid="{2BC32B74-2D62-4D45-8A57-CEEBE9FFE3B4}"/>
    <cellStyle name="Entry 1B" xfId="36852" xr:uid="{856B29A3-C632-4163-8F1E-5F49C9A9565B}"/>
    <cellStyle name="Entry 1B 2" xfId="36853" xr:uid="{9C4F2252-D40E-4485-A7B3-ECC927AC8CB6}"/>
    <cellStyle name="Entry 1B 2 2" xfId="36854" xr:uid="{DCBDD2F7-73C7-431F-A99B-009547FE75E6}"/>
    <cellStyle name="Entry 1B 3" xfId="36855" xr:uid="{8FE33F0C-9E43-42ED-9A60-A754DAAFEF2A}"/>
    <cellStyle name="Euro" xfId="36856" xr:uid="{DAEE5BF2-0E60-4190-951B-8F966DFE18A8}"/>
    <cellStyle name="Euro 2" xfId="36857" xr:uid="{F5AE0BBA-FE71-44BB-BD1C-5E0B2E1A61FE}"/>
    <cellStyle name="Euro 2 2" xfId="36858" xr:uid="{819D7D5A-0C3F-4A3E-AC08-F053F568BD64}"/>
    <cellStyle name="Euro 3" xfId="36859" xr:uid="{7234F08B-CC45-4CE1-B589-B4B349042EE1}"/>
    <cellStyle name="Euro 3 2" xfId="36860" xr:uid="{A6F0D656-1662-4C32-A87B-EABA6E0BD779}"/>
    <cellStyle name="Explanatory Text" xfId="89" builtinId="53" hidden="1"/>
    <cellStyle name="Explanatory text 10" xfId="36861" xr:uid="{DC9E46E9-D1B3-438A-AD90-8D247DB8FD6C}"/>
    <cellStyle name="Explanatory Text 2" xfId="36862" xr:uid="{519454A0-FE8E-4226-BC27-79946FD98B8C}"/>
    <cellStyle name="Explanatory Text 2 10" xfId="36863" xr:uid="{43C0D7BD-F820-4255-8DF8-8C03AA701037}"/>
    <cellStyle name="Explanatory Text 2 2" xfId="115" xr:uid="{00000000-0005-0000-0000-00004E8F0000}"/>
    <cellStyle name="Explanatory Text 2 2 2" xfId="36864" xr:uid="{50B40148-F47C-498C-BDC4-61BA23F897AC}"/>
    <cellStyle name="Explanatory Text 2 2 2 2" xfId="36865" xr:uid="{473DF455-329B-4D99-A6CA-BD048DC0B027}"/>
    <cellStyle name="Explanatory Text 2 2 2 2 2" xfId="36866" xr:uid="{DF38D95D-2745-4408-8C4D-5A9844A7971B}"/>
    <cellStyle name="Explanatory Text 2 2 2_Sheet1" xfId="36867" xr:uid="{8D620286-A16E-47ED-9529-BCE4C8197D7D}"/>
    <cellStyle name="Explanatory Text 2 2_Asset Register (new)" xfId="36868" xr:uid="{94D3F542-F888-4953-B058-1490BF2F3DA5}"/>
    <cellStyle name="Explanatory Text 2 3" xfId="36869" xr:uid="{89288D35-BCF7-4580-AEF0-AF010349E8E5}"/>
    <cellStyle name="Explanatory Text 2 3 2" xfId="36870" xr:uid="{E35022D3-5883-4566-8387-10DB9586ED18}"/>
    <cellStyle name="Explanatory Text 2 3 2 2" xfId="36871" xr:uid="{53547CA2-5436-4716-9F71-CC3054CF3D07}"/>
    <cellStyle name="Explanatory Text 2 3 3" xfId="36872" xr:uid="{1F53894B-6A0C-4002-A924-20C438724B20}"/>
    <cellStyle name="Explanatory Text 2 3_Sheet1" xfId="36873" xr:uid="{DEF044CB-2829-4445-89E7-5144F876CAEC}"/>
    <cellStyle name="Explanatory Text 2 4" xfId="36874" xr:uid="{82FD1391-F83D-4048-BE23-9F8961FD1F94}"/>
    <cellStyle name="Explanatory Text 2 5" xfId="36875" xr:uid="{8752EAA8-AADF-4123-8DCF-FE92D0B43232}"/>
    <cellStyle name="Explanatory Text 2 6" xfId="36876" xr:uid="{D742CED7-67A8-40EE-8CCB-8DCF59B13A97}"/>
    <cellStyle name="Explanatory Text 2 7" xfId="36877" xr:uid="{30769483-8ED8-4493-B8EA-0A6991F9FD02}"/>
    <cellStyle name="Explanatory Text 2 8" xfId="36878" xr:uid="{B6878BBE-2A3A-4E95-AD27-BDEFC65188A0}"/>
    <cellStyle name="Explanatory Text 2 9" xfId="36879" xr:uid="{AC39CF76-84D2-494E-91F2-92A25FC1DF80}"/>
    <cellStyle name="Explanatory Text 2_Asset Register (new)" xfId="36880" xr:uid="{7285FDC2-9430-4F27-9A1C-C935B82D08BD}"/>
    <cellStyle name="Explanatory text 3" xfId="36881" xr:uid="{CEE220EF-57FB-47FF-84E4-1CB3068B9B6C}"/>
    <cellStyle name="Explanatory Text 3 2" xfId="36882" xr:uid="{52268FCF-75CB-4A66-A10A-944560408B58}"/>
    <cellStyle name="Explanatory text 3 2 2" xfId="36883" xr:uid="{B191C229-BF13-4769-AE99-E04D86F44587}"/>
    <cellStyle name="Explanatory Text 3 2 2 2" xfId="36884" xr:uid="{1BD2F218-E571-4F77-BB0B-5D6EBCA30D4C}"/>
    <cellStyle name="Explanatory Text 3 2_Sheet1" xfId="36885" xr:uid="{150813C8-6081-4FF4-842B-C7A560E47B28}"/>
    <cellStyle name="Explanatory Text 3_Asset Register (new)" xfId="36886" xr:uid="{52EF0AF0-CDA5-4218-A486-4EE1379A676C}"/>
    <cellStyle name="Explanatory text 4" xfId="36887" xr:uid="{F8BAC369-A61E-4D97-B825-50D1ABFBFD3A}"/>
    <cellStyle name="Explanatory text 5" xfId="36888" xr:uid="{E8BA8AE6-1D44-49DE-94D5-DE670948F6D7}"/>
    <cellStyle name="Explanatory text 6" xfId="36889" xr:uid="{F7F63BCC-F4D8-4F48-A959-72A4FA8675AF}"/>
    <cellStyle name="Explanatory text 7" xfId="36890" xr:uid="{2CA68729-8349-4A3B-B716-AC5185A6E735}"/>
    <cellStyle name="Explanatory text 8" xfId="36891" xr:uid="{D2169CED-C8B1-41FC-99D5-94C56D6F1DB5}"/>
    <cellStyle name="Explanatory text 9" xfId="36892" xr:uid="{4A1A27E9-C0DC-4CC3-A86E-0F17A8397F74}"/>
    <cellStyle name="Followed Hyperlink" xfId="9" builtinId="9" hidden="1" customBuiltin="1"/>
    <cellStyle name="Followed Hyperlink" xfId="116" builtinId="9" hidden="1" customBuiltin="1"/>
    <cellStyle name="Followed Hyperlink 2" xfId="36893" xr:uid="{5554F307-A796-4AD9-9283-317AED25AD6B}"/>
    <cellStyle name="Footnote" xfId="10" xr:uid="{00000000-0005-0000-0000-00006F8F0000}"/>
    <cellStyle name="Forecast Cell Column Heading" xfId="36894" xr:uid="{F3F977F6-65CB-4077-A927-49E8C6F12E39}"/>
    <cellStyle name="Formula" xfId="137" xr:uid="{59CA0FA7-6124-46EA-B4C9-6E951F893EE3}"/>
    <cellStyle name="Formula - IBM Cognos" xfId="51631" xr:uid="{DD396FA6-49A2-4056-9573-901DF7B04327}"/>
    <cellStyle name="Good" xfId="79" builtinId="26" hidden="1"/>
    <cellStyle name="Good 2" xfId="36895" xr:uid="{F3B7F024-EA27-4788-B4C1-C981CAA60F2D}"/>
    <cellStyle name="Good 2 2" xfId="36896" xr:uid="{78464D12-4E2B-4EC8-B97D-A6DA1306E02E}"/>
    <cellStyle name="Good 2 3" xfId="36897" xr:uid="{4FFF6E99-A7DE-4860-89AE-F79C7F9ED814}"/>
    <cellStyle name="Good 2 3 2" xfId="36898" xr:uid="{227F8C5A-73FD-4682-A039-CB3B45C19338}"/>
    <cellStyle name="Good 2 3 2 2" xfId="36899" xr:uid="{2A5FDA25-3EB4-4D8A-96D5-167BD3944F80}"/>
    <cellStyle name="Good 2 3 3" xfId="36900" xr:uid="{F8A2480F-0E5C-41DC-91D3-6902C9C6B144}"/>
    <cellStyle name="Good 2 3_Sheet1" xfId="36901" xr:uid="{D556C1C1-B283-46BF-AF8F-9BCEA9463E04}"/>
    <cellStyle name="Good 2_Asset Register (new)" xfId="36902" xr:uid="{E737B33B-C813-451A-ABBA-ED099E9F8ECF}"/>
    <cellStyle name="Good 3" xfId="36903" xr:uid="{8A73E877-627B-40ED-B594-A79C6F3BCD22}"/>
    <cellStyle name="Good 3 2" xfId="122" xr:uid="{00000000-0005-0000-0000-00007B8F0000}"/>
    <cellStyle name="Good 3 2 2" xfId="36904" xr:uid="{6EEA7788-4924-4583-BAC5-F00130E66D3E}"/>
    <cellStyle name="Good 3 2 2 2" xfId="36905" xr:uid="{01C55E55-E058-4E4F-B026-BE171331FE6C}"/>
    <cellStyle name="Good 4" xfId="36906" xr:uid="{5E8B99C1-501F-4C1D-A4C4-577A6694C3FE}"/>
    <cellStyle name="Good 5" xfId="36907" xr:uid="{BCC0D224-2375-4939-AC93-B9CC7D60C5BB}"/>
    <cellStyle name="Good 6" xfId="36908" xr:uid="{C2972E5C-BCF6-4C88-A26D-8D8C5EB66D6F}"/>
    <cellStyle name="Good 7" xfId="36909" xr:uid="{837675BE-93D4-41EC-B869-D956F6780884}"/>
    <cellStyle name="Good 8" xfId="36910" xr:uid="{8244AE5E-70C5-42AD-B607-4634E33FBA68}"/>
    <cellStyle name="Grey" xfId="36911" xr:uid="{0E61F3B1-D3C3-4A48-8B4A-C2FE50E839F7}"/>
    <cellStyle name="Grey 2" xfId="36912" xr:uid="{E1342658-FAE6-4057-A19C-DE35DB5B0120}"/>
    <cellStyle name="Grey 2 2" xfId="36913" xr:uid="{B97F74CC-D4CF-4ACB-8741-28606C9011FF}"/>
    <cellStyle name="Grey 3" xfId="36914" xr:uid="{D3840DA2-7C81-4426-B05E-AC3835A41DED}"/>
    <cellStyle name="Grey 3 2" xfId="36915" xr:uid="{081A7E3C-3E82-48F2-BC1B-4468AE9C7700}"/>
    <cellStyle name="Group Name - IBM Cognos" xfId="51632" xr:uid="{F1E87671-9FE4-49F6-A45F-61B5B70FD71C}"/>
    <cellStyle name="Header 1" xfId="11" xr:uid="{00000000-0005-0000-0000-0000888F0000}"/>
    <cellStyle name="Header 1 2" xfId="36916" xr:uid="{DD31176F-3AE1-45C1-B7E1-6EFB29D9D11B}"/>
    <cellStyle name="Header 1 3" xfId="36917" xr:uid="{5E5818DF-5F20-4DF0-8670-DB65A666ECEB}"/>
    <cellStyle name="Header 1 4" xfId="51590" xr:uid="{1A3D8B59-B443-4221-8703-403CEE7F2D87}"/>
    <cellStyle name="Header 1 5" xfId="216" xr:uid="{D15FC0B6-0F46-4AAE-9126-680532D964C9}"/>
    <cellStyle name="Header Company" xfId="12" xr:uid="{00000000-0005-0000-0000-00008B8F0000}"/>
    <cellStyle name="Header Rows" xfId="13" xr:uid="{00000000-0005-0000-0000-00008C8F0000}"/>
    <cellStyle name="Header Rows 2" xfId="35" xr:uid="{00000000-0005-0000-0000-00008D8F0000}"/>
    <cellStyle name="Header Rows 3" xfId="36918" xr:uid="{FED693A6-E425-4076-8062-B3D9E3DCA635}"/>
    <cellStyle name="Header Text" xfId="14" xr:uid="{00000000-0005-0000-0000-00008F8F0000}"/>
    <cellStyle name="Header Version" xfId="15" xr:uid="{00000000-0005-0000-0000-0000908F0000}"/>
    <cellStyle name="Heading 1" xfId="75" builtinId="16" hidden="1"/>
    <cellStyle name="Heading 1 10" xfId="36919" xr:uid="{7D1C55A7-8FA0-4F24-90AE-8C3BC9BC4380}"/>
    <cellStyle name="Heading 1 2" xfId="36920" xr:uid="{3BA6E62F-1345-47A8-8B54-1201224E4A4E}"/>
    <cellStyle name="Heading 1 2 10" xfId="36921" xr:uid="{305A5989-FE72-4EF6-A50F-398E5A2FA7FC}"/>
    <cellStyle name="Heading 1 2 2" xfId="16" xr:uid="{00000000-0005-0000-0000-0000958F0000}"/>
    <cellStyle name="Heading 1 2 2 2" xfId="36922" xr:uid="{DE0BC46B-57E5-48D9-903E-4C89BE0BA234}"/>
    <cellStyle name="Heading 1 2 2 2 2" xfId="36923" xr:uid="{9BEFAC5C-376C-4A36-8CBB-39B08FF0B06C}"/>
    <cellStyle name="Heading 1 2 2 2 2 2" xfId="36924" xr:uid="{A75561E3-DF4F-458B-AC68-E647C3711887}"/>
    <cellStyle name="Heading 1 2 2 2_Sheet1" xfId="36925" xr:uid="{2CDF691A-C935-4785-A407-477B786414E0}"/>
    <cellStyle name="Heading 1 2 2_Asset Register (new)" xfId="36926" xr:uid="{524D1175-9241-4706-AE33-C21648E79776}"/>
    <cellStyle name="Heading 1 2 3" xfId="36927" xr:uid="{83F274EF-1F11-49D6-B5C7-64DEC11510BF}"/>
    <cellStyle name="Heading 1 2 3 2" xfId="36928" xr:uid="{A7A09B59-5FD0-4609-9E2B-62DEC5D02DAE}"/>
    <cellStyle name="Heading 1 2 3 2 2" xfId="36929" xr:uid="{2B5E8929-B8A5-4CB0-904F-3D5E2D2153AE}"/>
    <cellStyle name="Heading 1 2 3_Sheet1" xfId="36930" xr:uid="{39D3A7CE-8679-4705-B9E0-C6843A1F8614}"/>
    <cellStyle name="Heading 1 2 4" xfId="36931" xr:uid="{3622DBFC-E604-41D7-B030-ADC16EA06CBE}"/>
    <cellStyle name="Heading 1 2 5" xfId="36932" xr:uid="{91B547BB-BD29-402D-B72F-172B17ACF852}"/>
    <cellStyle name="Heading 1 2 6" xfId="36933" xr:uid="{5A3BCC6E-81AB-496E-9345-1D6AD860E364}"/>
    <cellStyle name="Heading 1 2 7" xfId="36934" xr:uid="{6A3FC549-6AD1-4673-9340-78EFD06AFAF3}"/>
    <cellStyle name="Heading 1 2 8" xfId="36935" xr:uid="{D39FE55F-B18E-4905-8690-6FBDA407E9F3}"/>
    <cellStyle name="Heading 1 2 9" xfId="36936" xr:uid="{159877AC-FA0F-4B1B-8A60-C64BA4E2E7B7}"/>
    <cellStyle name="Heading 1 2_Asset Register (new)" xfId="36937" xr:uid="{9DADDCB2-C111-4D06-BBFE-DE989C0818F8}"/>
    <cellStyle name="Heading 1 3" xfId="36938" xr:uid="{A8478D7E-0093-4F80-866C-E20A2D953A9E}"/>
    <cellStyle name="Heading 1 3 2" xfId="36939" xr:uid="{0AF19B33-8E18-4EAC-8988-BAF92714F695}"/>
    <cellStyle name="Heading 1 3 3" xfId="36940" xr:uid="{722523DB-0BD9-4607-A418-572F6C78C38A}"/>
    <cellStyle name="Heading 1 3 3 2" xfId="36941" xr:uid="{B0710005-BF41-4A1A-8FD8-3B10CC0157D1}"/>
    <cellStyle name="Heading 1 3 3 2 2" xfId="36942" xr:uid="{210682BB-398A-493B-B482-A6A4A3C2FAD7}"/>
    <cellStyle name="Heading 1 3 3_Sheet1" xfId="36943" xr:uid="{7D863146-B590-4DC6-9680-CBD254545218}"/>
    <cellStyle name="Heading 1 3_Asset Register (new)" xfId="36944" xr:uid="{6BE45CE0-E220-4B40-B75F-9B61A7BDDF6F}"/>
    <cellStyle name="Heading 1 4" xfId="36945" xr:uid="{9B735587-75F3-4DFD-81C4-8F9EC321E3E7}"/>
    <cellStyle name="HEADING 1 4 2" xfId="36946" xr:uid="{6BAA3E0D-980F-4DA5-B0FC-72268866BAA8}"/>
    <cellStyle name="Heading 1 5" xfId="36947" xr:uid="{9CB880F6-B6FC-4D1E-9162-E7B0AF8CCCC3}"/>
    <cellStyle name="HEADING 1 5 2" xfId="36948" xr:uid="{F8FF23D4-3432-4165-996E-C312E169639A}"/>
    <cellStyle name="Heading 1 6" xfId="36949" xr:uid="{C5C248BD-91E2-4DBD-BD65-99297CDE92A1}"/>
    <cellStyle name="HEADING 1 6 2" xfId="36950" xr:uid="{8AE94C04-4B6F-40D7-94B3-093866B08CA5}"/>
    <cellStyle name="HEADING 1 7" xfId="36951" xr:uid="{C954FB84-1B4D-47F6-B02E-FC52E74C2FFB}"/>
    <cellStyle name="HEADING 1 8" xfId="36952" xr:uid="{0D19A0A0-1B11-4649-800F-673090F32E12}"/>
    <cellStyle name="HEADING 1 9" xfId="36953" xr:uid="{336919FF-83F9-4B84-AD36-435CB945DDDA}"/>
    <cellStyle name="Heading 1-noindex" xfId="36954" xr:uid="{C1B552EC-3EEB-459E-98AE-F783143E1739}"/>
    <cellStyle name="Heading 1-noindex 2" xfId="36955" xr:uid="{533F381E-99F8-4C0E-8179-16B660BDAB4A}"/>
    <cellStyle name="Heading 1-noindex 3" xfId="36956" xr:uid="{EB7C007A-D5D8-4C73-8FFB-986F95F59C5A}"/>
    <cellStyle name="Heading 1-noindex 3 2" xfId="36957" xr:uid="{C10F1053-245E-4D36-B059-03724851BD02}"/>
    <cellStyle name="Heading 1-noindex 4" xfId="36958" xr:uid="{99DC32E2-9BD8-4835-A67D-37E3E688A08C}"/>
    <cellStyle name="Heading 2" xfId="76" builtinId="17" hidden="1"/>
    <cellStyle name="Heading 2 10" xfId="36959" xr:uid="{FCA5EDE3-059B-441D-9337-4D0AB7A5FD70}"/>
    <cellStyle name="Heading 2 2" xfId="36960" xr:uid="{5ABDDE76-5FC7-495B-92FF-39634A947649}"/>
    <cellStyle name="Heading 2 2 2" xfId="36961" xr:uid="{FB99C8C1-3D1D-4DB0-8BBD-44CC62942066}"/>
    <cellStyle name="Heading 2 2 3" xfId="36962" xr:uid="{246F47CA-BF69-41F6-9D0B-D6E8DAD9835E}"/>
    <cellStyle name="Heading 2 2 3 2" xfId="36963" xr:uid="{D24F287D-76AC-4EA9-B4E3-F1CFB077AEB3}"/>
    <cellStyle name="Heading 2 2 3 2 2" xfId="36964" xr:uid="{18DC7D35-2BB9-41D2-8C6E-9B2E5A6B4C80}"/>
    <cellStyle name="Heading 2 2 3_Sheet1" xfId="36965" xr:uid="{915FE683-6D24-43E8-A341-EE05229590A4}"/>
    <cellStyle name="Heading 2 2_Asset Register (new)" xfId="36966" xr:uid="{EFF04807-5A12-4882-B718-C091BA02F718}"/>
    <cellStyle name="Heading 2 3" xfId="36967" xr:uid="{2FB0E268-7693-4FC8-BFF3-2A12C0D3B501}"/>
    <cellStyle name="Heading 2 3 2" xfId="36968" xr:uid="{62E548BA-C05A-49DB-88F4-E92B014C3006}"/>
    <cellStyle name="Heading 2 3 2 2" xfId="36969" xr:uid="{E4E13322-7CAF-45B3-B21D-126DE845E572}"/>
    <cellStyle name="Heading 2 3 2 2 2" xfId="36970" xr:uid="{740A9F1B-82D0-4B08-A3AF-DB2733AB5C0A}"/>
    <cellStyle name="Heading 2 3 2_Sheet1" xfId="36971" xr:uid="{9E271AFF-D3CF-40F9-874E-862BEBF82F59}"/>
    <cellStyle name="Heading 2 3_Asset Register (new)" xfId="36972" xr:uid="{F40E4E0A-6BBD-4C3F-8FA1-244E0F3AA4B8}"/>
    <cellStyle name="Heading 2 4" xfId="36973" xr:uid="{7AAACEF0-274D-45E7-A13D-FFB58303D9BA}"/>
    <cellStyle name="HEADING 2 4 2" xfId="36974" xr:uid="{D719E8E6-94D6-4FBC-BA6A-4EBAC956B6E1}"/>
    <cellStyle name="HEADING 2 5" xfId="36975" xr:uid="{A93D3173-F1D1-4B95-86C0-B281DBE1A8E6}"/>
    <cellStyle name="HEADING 2 6" xfId="36976" xr:uid="{BFD8A17E-87E2-4141-A3BA-4FC8E8DF2011}"/>
    <cellStyle name="HEADING 2 7" xfId="36977" xr:uid="{437E49AC-E369-42E7-96CC-DDC4338CF88A}"/>
    <cellStyle name="HEADING 2 8" xfId="36978" xr:uid="{975B29E0-8844-447C-A80D-3C3543E5A6D1}"/>
    <cellStyle name="HEADING 2 9" xfId="36979" xr:uid="{81FF2DB9-D71F-4E93-B97C-5980BB2C3EC0}"/>
    <cellStyle name="Heading 3" xfId="77" builtinId="18" hidden="1"/>
    <cellStyle name="Heading 3" xfId="136" builtinId="18" hidden="1" customBuiltin="1"/>
    <cellStyle name="Heading 3 10" xfId="36980" xr:uid="{1A5E0C14-DA17-4B3E-AE34-EC44B7E9CCAB}"/>
    <cellStyle name="Heading 3 2" xfId="36981" xr:uid="{6D5CBF0A-DC41-4734-A307-63E98F8F9DEF}"/>
    <cellStyle name="Heading 3 2 2" xfId="36982" xr:uid="{6CA788F7-6367-470F-9719-98B91B0EA570}"/>
    <cellStyle name="Heading 3 2 3" xfId="36983" xr:uid="{015BCFA6-A133-46E8-A46E-961D00E5EBED}"/>
    <cellStyle name="Heading 3 2 3 2" xfId="36984" xr:uid="{877FC477-21F1-40A8-BB7A-2BE47E40E0C5}"/>
    <cellStyle name="Heading 3 2 4" xfId="36985" xr:uid="{6AE4775B-8877-4DB2-8D98-AF6982485442}"/>
    <cellStyle name="Heading 3 2 4 2" xfId="36986" xr:uid="{35019ADB-4A7E-40EE-9D41-35A9E9B96AFB}"/>
    <cellStyle name="Heading 3 2 4 2 2" xfId="36987" xr:uid="{AD733178-946E-4435-8EA8-EE1E729EEC76}"/>
    <cellStyle name="Heading 3 2 4_Sheet1" xfId="36988" xr:uid="{F2218C95-95C3-42D2-A268-B516BB05CEA1}"/>
    <cellStyle name="Heading 3 2_Asset Register (new)" xfId="36989" xr:uid="{C6A9C8FC-2734-4955-BE94-88286CDEB353}"/>
    <cellStyle name="Heading 3 3" xfId="36990" xr:uid="{38557C51-6379-4593-BC34-E1E9039E5909}"/>
    <cellStyle name="Heading 3 3 2" xfId="36991" xr:uid="{2C517BB6-23BF-4051-A273-FD752F2B0DE0}"/>
    <cellStyle name="Heading 3 4" xfId="36992" xr:uid="{31825459-6D07-4A92-9C15-7824D32F2AE4}"/>
    <cellStyle name="HEADING 3 4 2" xfId="36993" xr:uid="{574FAF10-2C96-41E7-8940-17F700CBFE6A}"/>
    <cellStyle name="Heading 3 5" xfId="36994" xr:uid="{B2D86F5E-12AD-4CA5-B182-A1E0478ED347}"/>
    <cellStyle name="HEADING 3 5 2" xfId="36995" xr:uid="{FD502255-CBB7-4D91-9418-0DD85CC2F970}"/>
    <cellStyle name="HEADING 3 6" xfId="36996" xr:uid="{BD1997AD-D60E-4ECF-A0F7-B8F4BC960029}"/>
    <cellStyle name="HEADING 3 7" xfId="36997" xr:uid="{0DF3F1A8-346C-4473-9D23-0F206C96AA7A}"/>
    <cellStyle name="HEADING 3 8" xfId="36998" xr:uid="{1D53A9CE-A713-4A60-BE90-FC99E0F310E7}"/>
    <cellStyle name="HEADING 3 9" xfId="36999" xr:uid="{2F2425F6-07E7-40D5-8A55-2242D76E05A0}"/>
    <cellStyle name="Heading 3 Centre" xfId="37000" xr:uid="{FCF1C3C2-18E2-4558-8A7A-158109474D38}"/>
    <cellStyle name="Heading 3 Centre 2" xfId="37001" xr:uid="{39EE0BDD-2B09-4EEF-82DE-0483EEA3B2F4}"/>
    <cellStyle name="Heading 4" xfId="78" builtinId="19" hidden="1"/>
    <cellStyle name="Heading 4 2" xfId="37002" xr:uid="{0D48B5BD-304B-4616-979E-203DAF654EE9}"/>
    <cellStyle name="Heading 4 2 10" xfId="37003" xr:uid="{52EDDA6C-1EA8-4CB7-B9F1-3A177BA61ED9}"/>
    <cellStyle name="Heading 4 2 2" xfId="37004" xr:uid="{317F43B0-924B-4E42-B997-150A863D82C8}"/>
    <cellStyle name="Heading 4 2 2 2" xfId="37005" xr:uid="{4D47EEDB-4101-4D76-BD51-C6BB9F3E4AFC}"/>
    <cellStyle name="Heading 4 2 2 2 2" xfId="37006" xr:uid="{B825F2DB-D337-45AD-9098-B09B6C4159E4}"/>
    <cellStyle name="Heading 4 2 2 2 2 2" xfId="37007" xr:uid="{BBD3B582-1810-405A-AEAA-0836B5275E81}"/>
    <cellStyle name="Heading 4 2 2 2_Sheet1" xfId="37008" xr:uid="{32838049-F62E-4841-8148-C34CB559E139}"/>
    <cellStyle name="Heading 4 2 2_Asset Register (new)" xfId="37009" xr:uid="{10C87050-DCA3-41D7-921D-7CB0E35FF50F}"/>
    <cellStyle name="Heading 4 2 3" xfId="37010" xr:uid="{317EA12B-5D71-4B1F-8980-2DFFA54DB01F}"/>
    <cellStyle name="Heading 4 2 3 2" xfId="37011" xr:uid="{E8E20124-3D52-4A2B-A3C9-462B441B2026}"/>
    <cellStyle name="Heading 4 2 3 2 2" xfId="37012" xr:uid="{805F4793-6D56-460C-A131-39106DC1CAD6}"/>
    <cellStyle name="Heading 4 2 3_Sheet1" xfId="37013" xr:uid="{AB155629-CE6A-41CC-88C3-A4D29317252E}"/>
    <cellStyle name="Heading 4 2 4" xfId="37014" xr:uid="{727547A8-F2CB-40E2-AA8C-A17F29D53541}"/>
    <cellStyle name="Heading 4 2 5" xfId="37015" xr:uid="{B78158E8-AF8C-43C8-92FE-40A26ED6C5C0}"/>
    <cellStyle name="Heading 4 2 6" xfId="37016" xr:uid="{5BBF4793-2AE0-4617-9D2E-D7411067FCE3}"/>
    <cellStyle name="Heading 4 2 7" xfId="37017" xr:uid="{3A8594B5-25CF-4412-8190-D66AF452A42B}"/>
    <cellStyle name="Heading 4 2 8" xfId="37018" xr:uid="{5ECF616E-54FE-4CB8-BAEB-271F629EC83E}"/>
    <cellStyle name="Heading 4 2 9" xfId="37019" xr:uid="{67F9B158-CCBB-4EAD-AE97-4679006F4250}"/>
    <cellStyle name="Heading 4 2_Asset Register (new)" xfId="37020" xr:uid="{4CB18409-AF0D-4B4E-B87E-2C9EADD97F81}"/>
    <cellStyle name="Heading 4 3" xfId="37021" xr:uid="{027E75AD-89EB-4F4C-B46A-936C9F0F2F7B}"/>
    <cellStyle name="Heading 4 3 10" xfId="37022" xr:uid="{43F00A57-5382-4134-93CB-DE29DBFC2273}"/>
    <cellStyle name="Heading 4 3 2" xfId="37023" xr:uid="{60014C50-98FE-4B3F-8EEF-CB588794C72D}"/>
    <cellStyle name="Heading 4 3 2 2" xfId="37024" xr:uid="{CDA2968B-9EA2-4AC7-9C81-0F95FD60ECBE}"/>
    <cellStyle name="Heading 4 3 2 2 2" xfId="37025" xr:uid="{AB2EC31C-3019-4E72-B3B1-E3DE9946E1AD}"/>
    <cellStyle name="Heading 4 3 2_Sheet1" xfId="37026" xr:uid="{A7F8512A-4B66-4D10-84AB-2C0C33CEB338}"/>
    <cellStyle name="Heading 4 3 3" xfId="37027" xr:uid="{69831880-FB5F-4054-B838-C343C31DD1FA}"/>
    <cellStyle name="Heading 4 3 4" xfId="37028" xr:uid="{DE86315E-6FCB-4869-8412-8D708E2BD8D8}"/>
    <cellStyle name="Heading 4 3 5" xfId="37029" xr:uid="{57C84453-41DF-42E5-B8B0-D845C96C8C26}"/>
    <cellStyle name="Heading 4 3 6" xfId="37030" xr:uid="{B44CA96A-EE5B-4B67-8563-5C78B9661998}"/>
    <cellStyle name="Heading 4 3 7" xfId="37031" xr:uid="{54185622-1274-4865-B8A3-44601065BC82}"/>
    <cellStyle name="Heading 4 3 8" xfId="37032" xr:uid="{242DE6CF-8F56-4C5D-9DAE-9B876B0B385E}"/>
    <cellStyle name="Heading 4 3 9" xfId="37033" xr:uid="{4EB2753E-E192-43B9-815B-2E3905C07DAE}"/>
    <cellStyle name="Heading 4 3_Asset Register (new)" xfId="37034" xr:uid="{FD3883EE-E8A9-49CC-B445-4B1A91292D0A}"/>
    <cellStyle name="Heading 4 4" xfId="37035" xr:uid="{5BFE0C47-2378-439F-B4C9-038926771ABA}"/>
    <cellStyle name="Heading1" xfId="17" xr:uid="{00000000-0005-0000-0000-00000B900000}"/>
    <cellStyle name="Heading2" xfId="18" xr:uid="{00000000-0005-0000-0000-00000C900000}"/>
    <cellStyle name="Heading3" xfId="19" xr:uid="{00000000-0005-0000-0000-00000D900000}"/>
    <cellStyle name="Heading3 wrap" xfId="131" xr:uid="{D044DF93-A469-444E-847C-5BDC4D1E495B}"/>
    <cellStyle name="Heading3Wraped" xfId="20" xr:uid="{00000000-0005-0000-0000-00000E900000}"/>
    <cellStyle name="Heading3WrapLow" xfId="21" xr:uid="{00000000-0005-0000-0000-00000F900000}"/>
    <cellStyle name="Heavy Box" xfId="22" xr:uid="{00000000-0005-0000-0000-000010900000}"/>
    <cellStyle name="Heavy Box 2" xfId="37036" xr:uid="{0555AA62-5EF1-412A-8714-C8668D1D9718}"/>
    <cellStyle name="Heavy Box 2 2" xfId="37037" xr:uid="{806F1E25-3B66-4F8D-B2B5-BB3961F2B0B5}"/>
    <cellStyle name="Heavy Box 2 3" xfId="38" xr:uid="{00000000-0005-0000-0000-000013900000}"/>
    <cellStyle name="Heavy Box 3" xfId="37038" xr:uid="{9DA0B622-E3BF-408F-8514-3BF53FECBC89}"/>
    <cellStyle name="Heavy Box 4" xfId="37039" xr:uid="{3406C33E-A4C1-4AAB-BDC7-0113557AEE83}"/>
    <cellStyle name="Heavy Box 4 2" xfId="37040" xr:uid="{780BF3E3-B22B-4FE4-99C2-149DC6B339E0}"/>
    <cellStyle name="Hold Values - IBM Cognos" xfId="51633" xr:uid="{2471B6B3-3784-4935-9DCB-C0C9B05698DF}"/>
    <cellStyle name="Hyperlink" xfId="23" builtinId="8" customBuiltin="1"/>
    <cellStyle name="Hyperlink 2" xfId="140" xr:uid="{E16F24EC-BD9C-4F19-B012-C633D431E755}"/>
    <cellStyle name="Hyperlink 2 2" xfId="37042" xr:uid="{1173BD03-5F75-4053-8022-19C2D9F6F967}"/>
    <cellStyle name="Hyperlink 2 3" xfId="141" xr:uid="{1A50D0C8-2088-49AB-AF33-96ED2AA004E9}"/>
    <cellStyle name="Hyperlink 2 4" xfId="37041" xr:uid="{8F185365-D969-42E3-AC53-5193F6A55C64}"/>
    <cellStyle name="Hyperlink 3" xfId="37043" xr:uid="{66D5BB7D-60FC-4C89-8025-EF13096D7914}"/>
    <cellStyle name="Hyperlink 4" xfId="37044" xr:uid="{63A8637C-1633-46D7-9118-B84A791BBC90}"/>
    <cellStyle name="Hyperlink 5" xfId="37045" xr:uid="{77C0A62A-3E77-4457-BC41-A5ADFB72B0DA}"/>
    <cellStyle name="Hyperlink 6" xfId="47" xr:uid="{00000000-0005-0000-0000-00001E900000}"/>
    <cellStyle name="Hyperlink 7" xfId="51678" xr:uid="{60306290-302B-4C66-85FD-D68D871B0344}"/>
    <cellStyle name="Hyperlink 8" xfId="51693" xr:uid="{67DACA81-A9D0-4C1E-A245-9A8715D020AB}"/>
    <cellStyle name="Input" xfId="82" builtinId="20" hidden="1"/>
    <cellStyle name="Input 2" xfId="37046" xr:uid="{E109876E-9B70-41C8-87B7-19611F52EA9F}"/>
    <cellStyle name="Input 2 2" xfId="37047" xr:uid="{0F48E648-A552-42EF-BDE2-81E476D134B7}"/>
    <cellStyle name="Input 2 3" xfId="37048" xr:uid="{6933EA2D-B6B7-41BC-BD18-86B25B37B26B}"/>
    <cellStyle name="Input 2 3 2" xfId="37049" xr:uid="{7158EA73-D543-4710-B30A-ED5BF40382A3}"/>
    <cellStyle name="Input 2 3 2 2" xfId="37050" xr:uid="{EC892B04-1067-4646-A0CC-208C52C842B2}"/>
    <cellStyle name="Input 2 3 3" xfId="37051" xr:uid="{A699944F-5A39-4B12-9809-46E742D72C7B}"/>
    <cellStyle name="Input 2 3_Sheet1" xfId="37052" xr:uid="{6514972A-9010-4915-B071-601E2158DA7E}"/>
    <cellStyle name="Input 2_Asset Register (new)" xfId="37053" xr:uid="{8FCB16A1-00B6-4B2D-A0BE-F26F1391AE26}"/>
    <cellStyle name="Input 3" xfId="37054" xr:uid="{16DD31E3-6E56-4E5D-B46B-82F9AAC6CEE5}"/>
    <cellStyle name="Input 3 2" xfId="123" xr:uid="{00000000-0005-0000-0000-000029900000}"/>
    <cellStyle name="Input 3 2 2" xfId="37055" xr:uid="{974F0F0A-9F18-4357-89BB-18485BD3649A}"/>
    <cellStyle name="Input 3 2 2 2" xfId="37056" xr:uid="{693818AA-7524-4338-8870-333C8009B57A}"/>
    <cellStyle name="Input 4" xfId="37057" xr:uid="{F792E400-D883-4AF8-BD00-2F20BA69F9F2}"/>
    <cellStyle name="Input 5" xfId="37058" xr:uid="{9A724809-0C03-41B7-9319-99710B42C497}"/>
    <cellStyle name="Input 6" xfId="37059" xr:uid="{0168EB4D-651E-4F05-9AB9-2027ED38ECCE}"/>
    <cellStyle name="Input 7" xfId="37060" xr:uid="{AA78D464-ABEA-4597-9F47-8B23F7D30B85}"/>
    <cellStyle name="Input 8" xfId="37061" xr:uid="{1447A1E9-79FE-4CB3-9BEC-82D10998EA6A}"/>
    <cellStyle name="Label 1" xfId="37062" xr:uid="{C19C7280-F36A-4A38-AFAC-C10E920E7643}"/>
    <cellStyle name="Label 1 2" xfId="37063" xr:uid="{D7582817-F0BB-40B8-B5AF-931BBD9A8FFE}"/>
    <cellStyle name="Label 1 3" xfId="37064" xr:uid="{73A041AB-CCC0-4439-ABE2-85C948CB6E1D}"/>
    <cellStyle name="Label 2a" xfId="37065" xr:uid="{31627DF3-F0DA-4901-A528-B2F719B75DE6}"/>
    <cellStyle name="Label 2a 2" xfId="37066" xr:uid="{A105E8A0-53FE-4038-8B7E-33D260C8127E}"/>
    <cellStyle name="Label 2a centre" xfId="37067" xr:uid="{F399590B-D173-462B-9DD3-EBDD263547B2}"/>
    <cellStyle name="Label 2a centre 2" xfId="37068" xr:uid="{7E78C114-782B-407B-BD62-DFDF281F6390}"/>
    <cellStyle name="Label 2a merge" xfId="37069" xr:uid="{8F3C45CC-C825-42E8-823D-B17458FBDC2B}"/>
    <cellStyle name="Label 2a merge 2" xfId="37070" xr:uid="{A797B37E-AA82-41DA-B6CC-7B0C04ADF6AB}"/>
    <cellStyle name="Label 2b" xfId="37071" xr:uid="{1EA3C663-22E7-4231-86C6-29347F6206E7}"/>
    <cellStyle name="Label 2b merged" xfId="37072" xr:uid="{22BDADC2-505D-4402-9012-E6FFA4612C9B}"/>
    <cellStyle name="LABEL Normal" xfId="37073" xr:uid="{1A92F4B3-0357-4F24-9BC0-E644730BD459}"/>
    <cellStyle name="LABEL Normal 2" xfId="37074" xr:uid="{379FE59D-6A97-4918-8383-EA75DCA6AD5E}"/>
    <cellStyle name="LABEL Note" xfId="37075" xr:uid="{96BEDF8A-6F46-4E45-8573-F988CAE0AB55}"/>
    <cellStyle name="LABEL Units" xfId="37076" xr:uid="{3C9DD0D6-6FB5-4707-9EA1-19081E6FBB6A}"/>
    <cellStyle name="Label2a Merge Centred" xfId="37077" xr:uid="{10AD18CF-2F2C-4E12-835B-7BB0087F1B6B}"/>
    <cellStyle name="Line rows" xfId="37078" xr:uid="{F42751B0-1BB0-4685-AE32-DAE4500E4C85}"/>
    <cellStyle name="Line rows 2" xfId="37079" xr:uid="{7A073233-E0DE-4114-A82B-8EB87AD502E5}"/>
    <cellStyle name="Line rows 2 2" xfId="37080" xr:uid="{3944A775-E6B9-4058-B69E-E109C089E7B9}"/>
    <cellStyle name="Line rows 3" xfId="37081" xr:uid="{D3A4007A-F021-4382-858F-9D2FDB66A295}"/>
    <cellStyle name="Line rows 3 2" xfId="37082" xr:uid="{145DC0B1-6505-4886-850B-728C7EF2AAE1}"/>
    <cellStyle name="Link" xfId="37083" xr:uid="{7FF8E7A5-5B1E-4469-A4C6-153CE4965AE2}"/>
    <cellStyle name="Link 2" xfId="37084" xr:uid="{D0460F42-A0CA-40BA-BBD3-446D9D46CF02}"/>
    <cellStyle name="Link 2 2" xfId="37085" xr:uid="{53EA9E8A-863F-4B35-A2EB-5194805F9DF0}"/>
    <cellStyle name="Link 2 3" xfId="37086" xr:uid="{C9D8D89C-DB4D-4A99-9A2B-4EDFD5509BAA}"/>
    <cellStyle name="Linked Cell" xfId="85" builtinId="24" hidden="1"/>
    <cellStyle name="Linked Cell 2" xfId="37087" xr:uid="{48DA17AE-52F8-44E2-8E17-7D43159B53F7}"/>
    <cellStyle name="Linked Cell 2 2" xfId="37088" xr:uid="{B1AF7BFA-259E-4DC5-AD5D-9F8E28D4BADF}"/>
    <cellStyle name="Linked Cell 2 3" xfId="37089" xr:uid="{5B089D22-A2CF-44D2-9F70-153FBBD2E38A}"/>
    <cellStyle name="Linked Cell 2 3 2" xfId="37090" xr:uid="{1E1C3903-A186-4965-A6F1-67FBE1A2D053}"/>
    <cellStyle name="Linked Cell 2 3 2 2" xfId="37091" xr:uid="{E5D267C2-6B42-4E6D-9D1E-92CA8AE89408}"/>
    <cellStyle name="Linked Cell 2 3 3" xfId="37092" xr:uid="{A196A21C-2B80-41CB-9BF2-3918DCB3E26C}"/>
    <cellStyle name="Linked Cell 2 3_Sheet1" xfId="37093" xr:uid="{5BD65997-0A28-49E2-8F48-7ECD5C94D686}"/>
    <cellStyle name="Linked Cell 2_Asset Register (new)" xfId="37094" xr:uid="{C3FAF313-4899-4A7B-9955-71E43333DD4B}"/>
    <cellStyle name="Linked Cell 3" xfId="37095" xr:uid="{78712F73-DF54-4243-9B54-9CEB97EDF512}"/>
    <cellStyle name="Linked Cell 3 2" xfId="124" xr:uid="{00000000-0005-0000-0000-000054900000}"/>
    <cellStyle name="Linked Cell 3 2 2" xfId="37096" xr:uid="{97D72313-5288-4DD2-8EBD-DBEDDA508C58}"/>
    <cellStyle name="Linked Cell 3 2 2 2" xfId="37097" xr:uid="{0DCC90EB-F3ED-44BB-92D4-4BE8565BBBA0}"/>
    <cellStyle name="Linked Cell 4" xfId="37098" xr:uid="{EF42C711-C510-413F-9C1F-4529DBEDA6DD}"/>
    <cellStyle name="Linked Cell 5" xfId="37099" xr:uid="{9B6489FE-BD80-4392-AF9A-D0F2CAD15626}"/>
    <cellStyle name="Linked Cell 6" xfId="37100" xr:uid="{4D2452CA-1A11-40B8-A7B8-407265032DDF}"/>
    <cellStyle name="Linked Cell 7" xfId="37101" xr:uid="{9957B64E-D3B4-452B-ADB3-6B35484C793F}"/>
    <cellStyle name="Linked Cell 8" xfId="37102" xr:uid="{5EBB13F4-8097-4943-9635-62D0B6A17E79}"/>
    <cellStyle name="List Name - IBM Cognos" xfId="51634" xr:uid="{839FD515-7131-49EF-AAF9-3F480E132DCC}"/>
    <cellStyle name="Locked - IBM Cognos" xfId="51635" xr:uid="{ADD636F3-A33F-40AB-AFCC-0B011700F7BD}"/>
    <cellStyle name="LTM Cell Column Heading" xfId="37103" xr:uid="{F8D4302A-B663-422F-B664-3BFE96FF7748}"/>
    <cellStyle name="Measure - IBM Cognos" xfId="51636" xr:uid="{9E6174C8-AE0D-4355-92EE-258D4C4D9C19}"/>
    <cellStyle name="Measure Header - IBM Cognos" xfId="51637" xr:uid="{1386D914-74A2-4CF8-A808-04502E6A4BC7}"/>
    <cellStyle name="Measure Name - IBM Cognos" xfId="51638" xr:uid="{886D9E89-F8CB-47A2-9EBC-C4B3D5CF2F76}"/>
    <cellStyle name="Measure Summary - IBM Cognos" xfId="51639" xr:uid="{63BF5138-AD06-431F-B396-E4B50BA0CED5}"/>
    <cellStyle name="Measure Summary TM1 - IBM Cognos" xfId="51640" xr:uid="{2D7ED445-103C-4E58-B5C2-9EBA3EE3DFB2}"/>
    <cellStyle name="Measure Template - IBM Cognos" xfId="51641" xr:uid="{5155EA5A-D3F5-4EA5-A23E-405AB71842C1}"/>
    <cellStyle name="More - IBM Cognos" xfId="51642" xr:uid="{1F8F63DE-EB0F-4F0A-840A-D6122ADD5F0F}"/>
    <cellStyle name="Multiple Cell Column Heading" xfId="37104" xr:uid="{FE6474F2-4C16-490F-96C1-DEAD15873E8E}"/>
    <cellStyle name="Neutral" xfId="81" builtinId="28" hidden="1"/>
    <cellStyle name="Neutral 2" xfId="37105" xr:uid="{DFCB808D-00DF-4C09-9F56-A7BEA12E2FED}"/>
    <cellStyle name="Neutral 2 2" xfId="37106" xr:uid="{8E1354EB-D517-4303-8F67-4230097AC794}"/>
    <cellStyle name="Neutral 2 3" xfId="37107" xr:uid="{3272AABB-9C77-4115-B015-9823460DE7EE}"/>
    <cellStyle name="Neutral 2 3 2" xfId="37108" xr:uid="{73C4C757-A71D-472B-99EF-EA14BCD10C5B}"/>
    <cellStyle name="Neutral 2 3 2 2" xfId="37109" xr:uid="{5E24C7E4-9FBD-457F-83FD-1C3FA451B639}"/>
    <cellStyle name="Neutral 2 3 3" xfId="37110" xr:uid="{C802FB71-1588-4DBF-83CE-4E546A898C5A}"/>
    <cellStyle name="Neutral 2 3_Sheet1" xfId="37111" xr:uid="{E6A40049-8B0B-4FA4-ABB5-716BB2A65332}"/>
    <cellStyle name="Neutral 2_Asset Register (new)" xfId="37112" xr:uid="{F646614B-A93A-4195-AD1B-871067243B68}"/>
    <cellStyle name="Neutral 3" xfId="37113" xr:uid="{6C4B62E8-CD0E-477E-82D8-9090D3A205CA}"/>
    <cellStyle name="Neutral 3 2" xfId="37114" xr:uid="{AADD82EE-8DA3-4B33-8850-DF5B0E982997}"/>
    <cellStyle name="Neutral 3 2 2" xfId="37115" xr:uid="{9503B98C-7AB7-4A76-9206-3310C379456B}"/>
    <cellStyle name="Neutral 3 2 2 2" xfId="37116" xr:uid="{9A084850-5C1B-4E93-B31A-142349BA3528}"/>
    <cellStyle name="Neutral 4" xfId="37117" xr:uid="{401B1E2F-8A93-4B76-94E0-915D3A740E5E}"/>
    <cellStyle name="Neutral 5" xfId="37118" xr:uid="{DD058FDF-2EA1-40FC-9279-C61EC46D178F}"/>
    <cellStyle name="Neutral 6" xfId="37119" xr:uid="{9F8ED591-3B35-4949-9C37-2CD8E7F44E01}"/>
    <cellStyle name="Neutral 7" xfId="37120" xr:uid="{3A1EF7AE-4BE9-450D-8DCB-0E2BEF9FB515}"/>
    <cellStyle name="Neutral 8" xfId="37121" xr:uid="{7150D4E2-2386-4042-85AC-7DCD985A6DB9}"/>
    <cellStyle name="Normal" xfId="0" builtinId="0" customBuiltin="1"/>
    <cellStyle name="Normal 10" xfId="37122" xr:uid="{4F519BAA-3F26-439A-A191-90D99F4090A9}"/>
    <cellStyle name="Normal 10 10" xfId="37123" xr:uid="{B3F5E69A-325E-48AE-86DC-35F9BC2A6557}"/>
    <cellStyle name="Normal 10 10 2" xfId="37124" xr:uid="{562C8216-CD34-492E-88B5-3527F9911BEF}"/>
    <cellStyle name="Normal 10 10 2 2" xfId="37125" xr:uid="{3BF19431-6AE2-46EC-8C35-E1C944328A76}"/>
    <cellStyle name="Normal 10 10 2 2 2" xfId="45" xr:uid="{00000000-0005-0000-0000-000075900000}"/>
    <cellStyle name="Normal 10 10 2 2 2 2" xfId="37127" xr:uid="{BF36688B-28ED-4D24-A600-DA498FF7B912}"/>
    <cellStyle name="Normal 10 10 2 2 2 3" xfId="37128" xr:uid="{82543262-38ED-4121-864D-59F4CA2BFC6D}"/>
    <cellStyle name="Normal 10 10 2 2 2 4" xfId="37129" xr:uid="{AFAA5315-0D73-4234-8AFC-53DFE08E82BD}"/>
    <cellStyle name="Normal 10 10 2 2 2 5" xfId="37126" xr:uid="{6D64B0BB-1A7A-462F-8E5D-0C88B4A03BCE}"/>
    <cellStyle name="Normal 10 10 2 2 3" xfId="37130" xr:uid="{5B270822-0820-4482-96D9-C06777873E22}"/>
    <cellStyle name="Normal 10 10 2 3" xfId="37131" xr:uid="{03F87DEF-0653-4C61-9D1D-58B6DE73B72C}"/>
    <cellStyle name="Normal 10 10 3" xfId="37132" xr:uid="{B9114287-EB21-491B-A22A-468F3EACEE1F}"/>
    <cellStyle name="Normal 10 10 3 2" xfId="37133" xr:uid="{22C36AFA-8C0B-4806-9A8B-7CC12DCDA8B3}"/>
    <cellStyle name="Normal 10 10 3 2 2" xfId="37134" xr:uid="{C77BCCB3-7846-4355-A924-E4232DC833A6}"/>
    <cellStyle name="Normal 10 10 3 3" xfId="37135" xr:uid="{0096F906-47AB-4F96-9ED7-E8790737BD69}"/>
    <cellStyle name="Normal 10 10 4" xfId="37136" xr:uid="{A6D10F44-10B2-48FA-BF4D-0632FBCFE5FC}"/>
    <cellStyle name="Normal 10 10 4 2" xfId="37137" xr:uid="{78EFDB1D-76CB-49FC-A19B-4B7641794152}"/>
    <cellStyle name="Normal 10 10 5" xfId="37138" xr:uid="{21BCA320-4B02-4222-970C-DDDE0FBE07F0}"/>
    <cellStyle name="Normal 10 10 6" xfId="37139" xr:uid="{C5971C90-8E46-48BA-8744-BA98A128060D}"/>
    <cellStyle name="Normal 10 11" xfId="37140" xr:uid="{82868F3B-84DB-4098-901B-F19AD06090F2}"/>
    <cellStyle name="Normal 10 11 2" xfId="37141" xr:uid="{AE4FC825-DB3E-45F1-A0B6-84447B404AF7}"/>
    <cellStyle name="Normal 10 11 2 2" xfId="42" xr:uid="{00000000-0005-0000-0000-000085900000}"/>
    <cellStyle name="Normal 10 11 2 2 2" xfId="44" xr:uid="{00000000-0005-0000-0000-000086900000}"/>
    <cellStyle name="Normal 10 11 2 2 2 2" xfId="179" xr:uid="{F092DA35-3180-42DE-8207-5E286CE8085B}"/>
    <cellStyle name="Normal 10 11 2 2 2 3" xfId="37143" xr:uid="{A2D167E3-AC66-427C-AD75-540D81C8FDFD}"/>
    <cellStyle name="Normal 10 11 2 2 2 4" xfId="37144" xr:uid="{C9B4892C-61ED-4B69-BF41-6E053FE6A07D}"/>
    <cellStyle name="Normal 10 11 2 2 2 5" xfId="174" xr:uid="{A765C4D1-0708-4160-9EF9-345D58A61132}"/>
    <cellStyle name="Normal 10 11 2 2 2 5 2" xfId="180" xr:uid="{D537199D-DED6-40DC-A6F9-0651436449D3}"/>
    <cellStyle name="Normal 10 11 2 2 2 5 2 2" xfId="51562" xr:uid="{27F98701-FB8D-43F6-B428-E9B244CF8610}"/>
    <cellStyle name="Normal 10 11 2 2 2 5 2 2 2" xfId="51583" xr:uid="{CAFE51E9-2D03-4D01-8D87-34ECC8D9F8BF}"/>
    <cellStyle name="Normal 10 11 2 2 2 6" xfId="159" xr:uid="{C8E05876-6573-41B7-9913-AA46A9CC27B1}"/>
    <cellStyle name="Normal 10 11 2 2 3" xfId="37145" xr:uid="{5B97842B-39E6-4352-BAC3-6CE793E7D7D2}"/>
    <cellStyle name="Normal 10 11 2 2 4" xfId="37146" xr:uid="{455AF48E-68DD-47B4-9C25-A035AFAD790D}"/>
    <cellStyle name="Normal 10 11 2 2 5" xfId="37147" xr:uid="{EE24DFE8-9AEE-48D4-AD55-5B8CD478A3A7}"/>
    <cellStyle name="Normal 10 11 2 2 6" xfId="37142" xr:uid="{0B4B753D-482D-4602-86F5-74909E20D57E}"/>
    <cellStyle name="Normal 10 11 2 3" xfId="37148" xr:uid="{765C3AC1-64E1-4B50-AE87-8F5CA77F4AC6}"/>
    <cellStyle name="Normal 10 11 3" xfId="37149" xr:uid="{3903AE2D-1F40-46DF-ACB7-042EAFEE5572}"/>
    <cellStyle name="Normal 10 11 3 2" xfId="37150" xr:uid="{81BE647E-CCDE-4DC9-A8E6-A4E138B48B54}"/>
    <cellStyle name="Normal 10 11 3 2 2" xfId="37151" xr:uid="{0B816752-01E9-4248-B397-79B674CC4A7D}"/>
    <cellStyle name="Normal 10 11 3 3" xfId="37152" xr:uid="{71A64C34-D21C-4B47-93AD-F370AD9E0B5D}"/>
    <cellStyle name="Normal 10 11 4" xfId="43" xr:uid="{00000000-0005-0000-0000-000092900000}"/>
    <cellStyle name="Normal 10 11 4 2" xfId="181" xr:uid="{2F2F763D-82F1-49BB-B052-2DCC427EE0A8}"/>
    <cellStyle name="Normal 10 11 4 2 2" xfId="51552" xr:uid="{62DB93D1-07C2-4ACD-A75C-4A6FDC2F0566}"/>
    <cellStyle name="Normal 10 11 4 2 2 2" xfId="51575" xr:uid="{8F4BA849-4907-4F82-A985-C5FBBB549B4D}"/>
    <cellStyle name="Normal 10 11 4 3" xfId="37153" xr:uid="{9B691ADA-003E-4872-A4EB-AF04A27006B3}"/>
    <cellStyle name="Normal 10 11 4 4" xfId="37154" xr:uid="{2EA554D8-6DB9-42B1-B966-476BB0EBB9D8}"/>
    <cellStyle name="Normal 10 11 4 5" xfId="163" xr:uid="{62003A23-0CC6-4BAD-AE9B-EADC8FFB1BFE}"/>
    <cellStyle name="Normal 10 11 4 5 2" xfId="182" xr:uid="{9182B5D0-1DFA-4750-818F-53A32DF34B9B}"/>
    <cellStyle name="Normal 10 11 4 5 2 2" xfId="51556" xr:uid="{20E5C742-65ED-4910-B411-37E20533EC0F}"/>
    <cellStyle name="Normal 10 11 4 5 2 2 2" xfId="51577" xr:uid="{CEA1EF38-43DA-4B27-969E-7CA58A3B5B4F}"/>
    <cellStyle name="Normal 10 11 4 6" xfId="147" xr:uid="{5E1242CC-291F-4F80-A05C-D28B519CADC9}"/>
    <cellStyle name="Normal 10 11 5" xfId="37155" xr:uid="{9FAC031C-116D-4878-97F5-B841FB878D85}"/>
    <cellStyle name="Normal 10 11 5 2" xfId="37156" xr:uid="{1E32B5C6-4B57-4DC5-A9D1-E10C49A66D08}"/>
    <cellStyle name="Normal 10 11 6" xfId="37157" xr:uid="{71130C49-0EE6-4F42-A962-AFBD6CDCA817}"/>
    <cellStyle name="Normal 10 11 7" xfId="37158" xr:uid="{F161E5D9-FFDD-434E-8A9D-314110B6D7EC}"/>
    <cellStyle name="Normal 10 12" xfId="37159" xr:uid="{5618F810-6D28-4FD8-A858-ED7FED61DA28}"/>
    <cellStyle name="Normal 10 12 2" xfId="37160" xr:uid="{2394B141-343E-4461-BD05-C129516E25BD}"/>
    <cellStyle name="Normal 10 12 2 2" xfId="37161" xr:uid="{5F0314DF-6B54-4B0A-BC88-33A32CA48C36}"/>
    <cellStyle name="Normal 10 12 2 2 2" xfId="37162" xr:uid="{96B46297-8126-4A09-ACC7-9F67B46B1BDB}"/>
    <cellStyle name="Normal 10 12 2 2 2 2" xfId="37163" xr:uid="{9FB0CF3D-3D96-47CB-8298-3268FC364C03}"/>
    <cellStyle name="Normal 10 12 2 2 3" xfId="37164" xr:uid="{47800001-8F6B-456A-818E-A45AB6F347A9}"/>
    <cellStyle name="Normal 10 12 2 3" xfId="37165" xr:uid="{9C24A87B-BF4F-4DD2-A89C-B3C64B9079BE}"/>
    <cellStyle name="Normal 10 12 2 3 2" xfId="37166" xr:uid="{CCD51D57-EC8A-4AE6-870B-5DA0DB9FE732}"/>
    <cellStyle name="Normal 10 12 2 4" xfId="37167" xr:uid="{5AB16FEF-90F2-4D90-B509-BD71BD807773}"/>
    <cellStyle name="Normal 10 12 3" xfId="37168" xr:uid="{F6129608-5971-47BF-ABC1-237B1D1941B2}"/>
    <cellStyle name="Normal 10 12 3 2" xfId="37169" xr:uid="{ED80B2D9-C48B-4F1F-88C0-7D0586B070BA}"/>
    <cellStyle name="Normal 10 12 3 2 2" xfId="37170" xr:uid="{7BDC805E-C6BD-4FA9-8625-BEA66857D24F}"/>
    <cellStyle name="Normal 10 12 3 3" xfId="37171" xr:uid="{C98EE88B-AAAD-4140-A566-B158936ACA95}"/>
    <cellStyle name="Normal 10 12 4" xfId="37172" xr:uid="{CCB5020A-B366-4D4B-B75D-7E43E5172BA3}"/>
    <cellStyle name="Normal 10 12 4 2" xfId="37173" xr:uid="{231431C6-2721-4DED-A70F-FAE01299333A}"/>
    <cellStyle name="Normal 10 12 5" xfId="37174" xr:uid="{1FE92EAF-3343-4B94-A13A-C42B4BADEF7E}"/>
    <cellStyle name="Normal 10 13" xfId="37175" xr:uid="{826CDCF0-AF63-40AC-84EF-4E2609C16128}"/>
    <cellStyle name="Normal 10 13 2" xfId="37176" xr:uid="{4C844EB5-038F-4778-81BE-62BD95595319}"/>
    <cellStyle name="Normal 10 14" xfId="37177" xr:uid="{4CF227B3-43C7-4049-BBD3-90CE396A3EF2}"/>
    <cellStyle name="Normal 10 2" xfId="37178" xr:uid="{7A4D3640-4360-4CA9-A12D-B88A874832D5}"/>
    <cellStyle name="Normal 10 2 10" xfId="37179" xr:uid="{A9A1073A-02FA-46D1-851B-CBF3EE30FD27}"/>
    <cellStyle name="Normal 10 2 10 2" xfId="37180" xr:uid="{4682B214-660F-4794-BA86-9EF423206312}"/>
    <cellStyle name="Normal 10 2 10 2 2" xfId="37181" xr:uid="{61C80776-4B68-4272-BB46-FE32FC564660}"/>
    <cellStyle name="Normal 10 2 10 2 2 2" xfId="37182" xr:uid="{726AF1D0-5272-47F2-A009-FDA98863EBFE}"/>
    <cellStyle name="Normal 10 2 10 2 2 2 2" xfId="37183" xr:uid="{B03FE042-6881-4740-8798-5BBDB8903D1B}"/>
    <cellStyle name="Normal 10 2 10 2 2 3" xfId="37184" xr:uid="{FE9507CC-9C56-4954-A3ED-850700DD145C}"/>
    <cellStyle name="Normal 10 2 10 2 3" xfId="37185" xr:uid="{CCD31F9A-2A05-4658-B5D0-EB81148F60F6}"/>
    <cellStyle name="Normal 10 2 10 2 3 2" xfId="37186" xr:uid="{88289C36-2FDC-42AF-B004-7C453A6A1C74}"/>
    <cellStyle name="Normal 10 2 10 2 4" xfId="37187" xr:uid="{FB538477-B8E9-4F02-BFCD-A01CEC709C94}"/>
    <cellStyle name="Normal 10 2 10 3" xfId="37188" xr:uid="{52135900-84A5-4B8A-AF53-0DDCB088C5DE}"/>
    <cellStyle name="Normal 10 2 10 3 2" xfId="37189" xr:uid="{6F20EC48-57F5-45FA-B08B-C6479565FBBB}"/>
    <cellStyle name="Normal 10 2 10 3 2 2" xfId="37190" xr:uid="{FDE8DFCE-6E6F-43B6-BCE1-F972B7E0AF5E}"/>
    <cellStyle name="Normal 10 2 10 3 3" xfId="37191" xr:uid="{90BF1565-0E87-4259-8A3B-1046FC5EC523}"/>
    <cellStyle name="Normal 10 2 10 4" xfId="37192" xr:uid="{6EBDFEDE-CC74-4159-A43D-888FF196BEE5}"/>
    <cellStyle name="Normal 10 2 10 4 2" xfId="37193" xr:uid="{DDCBFB47-5704-428C-88F3-705067C812F4}"/>
    <cellStyle name="Normal 10 2 10 5" xfId="37194" xr:uid="{C259C6FA-A510-4843-A42A-05818916197F}"/>
    <cellStyle name="Normal 10 2 11" xfId="37195" xr:uid="{24718492-0A25-4109-8C73-61BCA6EAEC19}"/>
    <cellStyle name="Normal 10 2 11 2" xfId="37196" xr:uid="{6D8707CD-F8B7-41CE-936C-A806BB8CAAE7}"/>
    <cellStyle name="Normal 10 2 11 2 2" xfId="37197" xr:uid="{AE9037AB-373E-42B3-A4B1-68DCC66AA84E}"/>
    <cellStyle name="Normal 10 2 11 2 2 2" xfId="37198" xr:uid="{2CD41238-69BC-4845-812B-A2A65E475987}"/>
    <cellStyle name="Normal 10 2 11 2 2 2 2" xfId="37199" xr:uid="{1288FA1D-D607-46F0-B926-90EF3A77AFAA}"/>
    <cellStyle name="Normal 10 2 11 2 2 3" xfId="37200" xr:uid="{357351EB-6308-4C88-AFE4-326B3EEADAF4}"/>
    <cellStyle name="Normal 10 2 11 2 3" xfId="37201" xr:uid="{EFD2913B-2E6F-4CE4-94F7-F08A9E0907F6}"/>
    <cellStyle name="Normal 10 2 11 2 3 2" xfId="37202" xr:uid="{83C84899-87A2-43EC-AF48-79C607992BDB}"/>
    <cellStyle name="Normal 10 2 11 2 4" xfId="37203" xr:uid="{83E22023-7F3C-4A27-B018-6CFB9420DBC9}"/>
    <cellStyle name="Normal 10 2 11 3" xfId="37204" xr:uid="{4BC71A68-1F39-49B3-B44A-6D96597B85F3}"/>
    <cellStyle name="Normal 10 2 11 3 2" xfId="37205" xr:uid="{FFA15CCA-37EB-4B24-B77B-86C1C0588624}"/>
    <cellStyle name="Normal 10 2 11 3 2 2" xfId="37206" xr:uid="{86898212-4F27-4144-9877-D2F3B349ACED}"/>
    <cellStyle name="Normal 10 2 11 3 3" xfId="37207" xr:uid="{C85ADDDD-867E-46BD-868F-C65C2B4A6F3B}"/>
    <cellStyle name="Normal 10 2 11 4" xfId="37208" xr:uid="{6AEAE4B5-8EE2-48B9-B504-C7DBF3FD461E}"/>
    <cellStyle name="Normal 10 2 11 4 2" xfId="37209" xr:uid="{4F1C672A-F255-44C6-9EE9-6F59273F57B2}"/>
    <cellStyle name="Normal 10 2 11 5" xfId="37210" xr:uid="{365C74DA-6FD4-4DFF-A37B-2FDA0696C2D5}"/>
    <cellStyle name="Normal 10 2 12" xfId="37211" xr:uid="{68E7989A-BFE5-4D4E-8DD3-B88A6E62674B}"/>
    <cellStyle name="Normal 10 2 12 2" xfId="37212" xr:uid="{8BA0C6EE-4460-4AED-9C04-63549A6FED9B}"/>
    <cellStyle name="Normal 10 2 13" xfId="37213" xr:uid="{1916F0E7-F3C1-43E6-8BB3-B7A0F7BC1E75}"/>
    <cellStyle name="Normal 10 2 2" xfId="37214" xr:uid="{4D86CF15-15F6-4603-A3F3-8045D6DC1C28}"/>
    <cellStyle name="Normal 10 2 2 10" xfId="37215" xr:uid="{3CB9C06D-C12A-461E-8364-ACC7D345DF9E}"/>
    <cellStyle name="Normal 10 2 2 11" xfId="37216" xr:uid="{98F7B7E4-4BD7-4AA1-84C3-39176D7F1488}"/>
    <cellStyle name="Normal 10 2 2 2" xfId="37217" xr:uid="{09686DC6-C241-41A1-8924-7C2484141824}"/>
    <cellStyle name="Normal 10 2 2 2 2" xfId="37218" xr:uid="{D85C4E75-F59D-4330-9621-D3F7A8E634E0}"/>
    <cellStyle name="Normal 10 2 2 2 2 2" xfId="37219" xr:uid="{64528F4C-45E1-4D30-8F80-D6DDC24EB710}"/>
    <cellStyle name="Normal 10 2 2 2 2 2 2" xfId="37220" xr:uid="{30260477-D8CF-4634-854F-EC98D16E66D6}"/>
    <cellStyle name="Normal 10 2 2 2 2 2 2 2" xfId="37221" xr:uid="{3569A0C4-0921-43E5-A02F-5A0C6878713B}"/>
    <cellStyle name="Normal 10 2 2 2 2 2 2 2 2" xfId="37222" xr:uid="{D500914A-F101-43A3-ABCB-52DD4711004E}"/>
    <cellStyle name="Normal 10 2 2 2 2 2 2 3" xfId="37223" xr:uid="{C93F8102-200F-43CE-8188-AE0EDCA31249}"/>
    <cellStyle name="Normal 10 2 2 2 2 2 3" xfId="37224" xr:uid="{900A5070-75D8-45CC-ACF3-46611FD16B98}"/>
    <cellStyle name="Normal 10 2 2 2 2 2 3 2" xfId="37225" xr:uid="{FA291F2C-77AE-4F24-8AF7-F1A8192A4F77}"/>
    <cellStyle name="Normal 10 2 2 2 2 2 4" xfId="37226" xr:uid="{F6D8B20F-95E7-4507-B036-EB54ED3917F3}"/>
    <cellStyle name="Normal 10 2 2 2 2 2 4 2" xfId="37227" xr:uid="{1749B8E6-D8B4-4FFA-ACB3-66B0AEC7D3A4}"/>
    <cellStyle name="Normal 10 2 2 2 2 2 5" xfId="37228" xr:uid="{A0872EFC-F2EF-417C-9FA0-94CCFF1BE8F9}"/>
    <cellStyle name="Normal 10 2 2 2 2 2 6" xfId="37229" xr:uid="{DFA1915A-1F9B-4213-883A-DB6CE33A0B4E}"/>
    <cellStyle name="Normal 10 2 2 2 2 3" xfId="37230" xr:uid="{47BDAB7D-F027-45D8-83D2-096371769112}"/>
    <cellStyle name="Normal 10 2 2 2 2 3 2" xfId="37231" xr:uid="{66D4BC7B-B4C4-40AD-AC8A-D1A240182FE4}"/>
    <cellStyle name="Normal 10 2 2 2 2 3 2 2" xfId="37232" xr:uid="{86434617-C48C-4F47-AC26-CA3DAC7B0DBE}"/>
    <cellStyle name="Normal 10 2 2 2 2 3 3" xfId="37233" xr:uid="{B15B03EE-76A6-473B-957A-C7DA4E8E63F1}"/>
    <cellStyle name="Normal 10 2 2 2 2 4" xfId="37234" xr:uid="{5B00E7F2-130B-4EEB-8998-DE909C0552A4}"/>
    <cellStyle name="Normal 10 2 2 2 2 4 2" xfId="37235" xr:uid="{73654711-B746-4665-B903-492C52B5509C}"/>
    <cellStyle name="Normal 10 2 2 2 2 5" xfId="37236" xr:uid="{7FFECA55-51E4-4091-AE19-9AE2958132FD}"/>
    <cellStyle name="Normal 10 2 2 2 2 5 2" xfId="37237" xr:uid="{7F219F22-5261-4AEE-9C28-93385E781AF4}"/>
    <cellStyle name="Normal 10 2 2 2 2 6" xfId="37238" xr:uid="{873CF620-2601-475A-8ACC-1EB527371BD0}"/>
    <cellStyle name="Normal 10 2 2 2 2 7" xfId="37239" xr:uid="{960D7338-D813-4F9C-941E-3634D5C5A687}"/>
    <cellStyle name="Normal 10 2 2 2 3" xfId="37240" xr:uid="{238D0E87-42CB-4178-8850-29C16583202C}"/>
    <cellStyle name="Normal 10 2 2 2 3 2" xfId="37241" xr:uid="{0434F32B-CCC5-413D-B094-39816A60BDE6}"/>
    <cellStyle name="Normal 10 2 2 2 3 2 2" xfId="37242" xr:uid="{9CE7A111-F1DC-4D8B-BB9F-BF9C65453343}"/>
    <cellStyle name="Normal 10 2 2 2 3 2 2 2" xfId="37243" xr:uid="{3FF433BE-0709-4B2E-B59D-A78C06519555}"/>
    <cellStyle name="Normal 10 2 2 2 3 2 2 2 2" xfId="37244" xr:uid="{C437190F-B56F-43AF-BD89-B3D6F0B27093}"/>
    <cellStyle name="Normal 10 2 2 2 3 2 2 3" xfId="37245" xr:uid="{AB4ABA3B-3AF5-4356-A5FE-0DC495896989}"/>
    <cellStyle name="Normal 10 2 2 2 3 2 3" xfId="37246" xr:uid="{A447DD34-3D88-4552-9DB9-1E3BF10A5F05}"/>
    <cellStyle name="Normal 10 2 2 2 3 2 3 2" xfId="37247" xr:uid="{CF7819D5-995C-49BE-ACE9-5DE2D392F56F}"/>
    <cellStyle name="Normal 10 2 2 2 3 2 4" xfId="37248" xr:uid="{899D3FE3-FFFB-4BDC-8E59-B630C1CEC744}"/>
    <cellStyle name="Normal 10 2 2 2 3 3" xfId="37249" xr:uid="{136392C1-2C42-412B-A771-6CDE67ECE74D}"/>
    <cellStyle name="Normal 10 2 2 2 3 3 2" xfId="37250" xr:uid="{22B7F86B-FF85-4716-805D-9EC79B2D74D1}"/>
    <cellStyle name="Normal 10 2 2 2 3 3 2 2" xfId="37251" xr:uid="{4EE9AD13-1B23-4E8C-A4FE-51723A2AC40A}"/>
    <cellStyle name="Normal 10 2 2 2 3 3 3" xfId="37252" xr:uid="{33BBFEF5-0549-4A78-8A28-6438D4EFD50C}"/>
    <cellStyle name="Normal 10 2 2 2 3 4" xfId="37253" xr:uid="{6B3A1D47-A4BB-4FE6-9A14-C78942F07FEA}"/>
    <cellStyle name="Normal 10 2 2 2 3 4 2" xfId="37254" xr:uid="{FD0E2A9C-C8C7-4FFA-B854-5EC3B8D035B7}"/>
    <cellStyle name="Normal 10 2 2 2 3 5" xfId="37255" xr:uid="{8AA602A0-EFEB-4416-9962-A0B9B70E94CA}"/>
    <cellStyle name="Normal 10 2 2 2 3 5 2" xfId="37256" xr:uid="{B9995ED5-6DA5-4EA2-9ABF-5BEE8DAA13B6}"/>
    <cellStyle name="Normal 10 2 2 2 3 6" xfId="37257" xr:uid="{03746B42-9EA1-423C-BAF4-5EE398FDAB25}"/>
    <cellStyle name="Normal 10 2 2 2 3 7" xfId="37258" xr:uid="{EC25FB16-661F-44C4-A69F-802FDC348DF8}"/>
    <cellStyle name="Normal 10 2 2 2 4" xfId="37259" xr:uid="{C8D8BE3C-E665-417B-91B4-200ABE7D0E18}"/>
    <cellStyle name="Normal 10 2 2 2 4 2" xfId="37260" xr:uid="{652A0A2E-3C44-4AF5-8900-F98411B1DA0C}"/>
    <cellStyle name="Normal 10 2 2 2 4 2 2" xfId="37261" xr:uid="{48C22F69-2405-44D4-A755-4B44BE1A8778}"/>
    <cellStyle name="Normal 10 2 2 2 4 2 2 2" xfId="37262" xr:uid="{D265C2B1-C521-4384-8E69-25F3138E2800}"/>
    <cellStyle name="Normal 10 2 2 2 4 2 3" xfId="37263" xr:uid="{FFA2B6DA-0A8F-4948-9F82-383B92FECF3F}"/>
    <cellStyle name="Normal 10 2 2 2 4 3" xfId="37264" xr:uid="{B1E8C638-0B6C-4E55-B1C9-6A8A3AA30F3B}"/>
    <cellStyle name="Normal 10 2 2 2 4 3 2" xfId="37265" xr:uid="{B45EF901-4A97-4130-BBEA-D4B177E100D0}"/>
    <cellStyle name="Normal 10 2 2 2 4 4" xfId="37266" xr:uid="{3D4AF5EB-5D9D-45E4-B0E0-48F617459350}"/>
    <cellStyle name="Normal 10 2 2 2 5" xfId="37267" xr:uid="{48C0D206-4477-4C45-8A6F-1106CD47E012}"/>
    <cellStyle name="Normal 10 2 2 2 5 2" xfId="37268" xr:uid="{164A9C19-7937-4DFB-BF77-0F492F384F3A}"/>
    <cellStyle name="Normal 10 2 2 2 5 2 2" xfId="37269" xr:uid="{F99BEA1D-85FC-47A9-93CB-ECA250A95000}"/>
    <cellStyle name="Normal 10 2 2 2 5 3" xfId="37270" xr:uid="{B18086F2-BB7B-4C44-9F98-F3F77381E1DF}"/>
    <cellStyle name="Normal 10 2 2 2 6" xfId="37271" xr:uid="{C9A30631-2722-4C02-A3C0-D934D5B830D2}"/>
    <cellStyle name="Normal 10 2 2 2 6 2" xfId="37272" xr:uid="{40C6C392-352C-480C-A7B0-DDF981DAF541}"/>
    <cellStyle name="Normal 10 2 2 2 7" xfId="37273" xr:uid="{B9037C4B-B6F4-47B2-9223-72A894C3F2F5}"/>
    <cellStyle name="Normal 10 2 2 2 7 2" xfId="37274" xr:uid="{D70CBEF2-30F5-4717-B0DE-2CB8F3BDB4AF}"/>
    <cellStyle name="Normal 10 2 2 2 8" xfId="37275" xr:uid="{9FD030C2-89BC-4840-B417-696EB4591A6B}"/>
    <cellStyle name="Normal 10 2 2 2 9" xfId="37276" xr:uid="{D88F9AD6-2D52-4750-AACB-89CD4BEC5D10}"/>
    <cellStyle name="Normal 10 2 2 3" xfId="37277" xr:uid="{3A7E4821-222C-4ECC-BA96-61BF5011153A}"/>
    <cellStyle name="Normal 10 2 2 3 2" xfId="37278" xr:uid="{D810B13C-6EE2-41F3-AB5E-1436C20E8B2B}"/>
    <cellStyle name="Normal 10 2 2 3 2 2" xfId="37279" xr:uid="{6D38A5F9-2176-44E9-8391-45345F4964AF}"/>
    <cellStyle name="Normal 10 2 2 3 2 2 2" xfId="37280" xr:uid="{3D214FE5-AFB1-40FD-9A4B-36AC1FFD5A52}"/>
    <cellStyle name="Normal 10 2 2 3 2 2 2 2" xfId="37281" xr:uid="{C6500605-F549-4EE8-A817-AC94D1BC4753}"/>
    <cellStyle name="Normal 10 2 2 3 2 2 2 2 2" xfId="37282" xr:uid="{6CE51065-FC0C-428E-831C-CCCD3CFC93B9}"/>
    <cellStyle name="Normal 10 2 2 3 2 2 2 3" xfId="37283" xr:uid="{E0BC945C-33FE-4C01-9D0F-15ECFF3FA168}"/>
    <cellStyle name="Normal 10 2 2 3 2 2 3" xfId="37284" xr:uid="{6857BE58-1C0D-45B5-A12D-08E088BC0F0E}"/>
    <cellStyle name="Normal 10 2 2 3 2 2 3 2" xfId="37285" xr:uid="{99D2CD58-79D6-43CC-9734-FBCAB1FB22EE}"/>
    <cellStyle name="Normal 10 2 2 3 2 2 4" xfId="37286" xr:uid="{F3D7CDEF-B4BC-45A0-9AEE-0BD43C835D20}"/>
    <cellStyle name="Normal 10 2 2 3 2 3" xfId="37287" xr:uid="{D0B0F398-CC98-409D-B120-0627D84B45A9}"/>
    <cellStyle name="Normal 10 2 2 3 2 3 2" xfId="37288" xr:uid="{C67E7934-526E-4566-91FD-DD8A8BCA8DC0}"/>
    <cellStyle name="Normal 10 2 2 3 2 3 2 2" xfId="37289" xr:uid="{D8ED919F-0229-45FE-B1A3-9C8B53325AD6}"/>
    <cellStyle name="Normal 10 2 2 3 2 3 3" xfId="37290" xr:uid="{346EAFCD-0DBD-4E9E-950E-F336467F3230}"/>
    <cellStyle name="Normal 10 2 2 3 2 4" xfId="37291" xr:uid="{7CAB60AB-A948-46A4-BCF7-278332EDACFF}"/>
    <cellStyle name="Normal 10 2 2 3 2 4 2" xfId="37292" xr:uid="{E6EA377F-F335-4083-878A-EFA1AFE4E497}"/>
    <cellStyle name="Normal 10 2 2 3 2 5" xfId="37293" xr:uid="{DF36E5C4-E2F8-4AAE-B130-44C19C255391}"/>
    <cellStyle name="Normal 10 2 2 3 2 5 2" xfId="37294" xr:uid="{CF302AC1-64FB-4D4D-9395-4789535C3710}"/>
    <cellStyle name="Normal 10 2 2 3 2 6" xfId="37295" xr:uid="{96B7F4F5-5AB3-40F7-A51B-22C3ACBEE736}"/>
    <cellStyle name="Normal 10 2 2 3 2 7" xfId="37296" xr:uid="{878557FD-E22B-41D3-9169-D74B803CCC24}"/>
    <cellStyle name="Normal 10 2 2 3 3" xfId="37297" xr:uid="{1475709F-3D3B-40D5-A325-DCB21AF08B96}"/>
    <cellStyle name="Normal 10 2 2 3 3 2" xfId="37298" xr:uid="{110C496B-20A3-44F1-A59F-45A0F6239E7E}"/>
    <cellStyle name="Normal 10 2 2 3 3 2 2" xfId="37299" xr:uid="{F97C1B56-E46B-4749-B314-F73DF3E1F8BA}"/>
    <cellStyle name="Normal 10 2 2 3 3 2 2 2" xfId="37300" xr:uid="{3EAD374C-C1C0-4823-B696-03EB6E2B4A72}"/>
    <cellStyle name="Normal 10 2 2 3 3 2 2 2 2" xfId="37301" xr:uid="{95C3EA38-1D82-4397-8CD5-8AE0896C5224}"/>
    <cellStyle name="Normal 10 2 2 3 3 2 2 3" xfId="37302" xr:uid="{37A02C07-767D-4D31-8AB3-3971EBAB8F57}"/>
    <cellStyle name="Normal 10 2 2 3 3 2 3" xfId="37303" xr:uid="{F2ACB0E2-7D35-441B-B89C-2E4547D15EB0}"/>
    <cellStyle name="Normal 10 2 2 3 3 2 3 2" xfId="37304" xr:uid="{CCE8F451-67D9-4371-ACD0-8E37F946B5AB}"/>
    <cellStyle name="Normal 10 2 2 3 3 2 4" xfId="37305" xr:uid="{C2864267-DE84-4DD3-871F-52C5D4B14832}"/>
    <cellStyle name="Normal 10 2 2 3 3 3" xfId="37306" xr:uid="{52EB6E37-C7A3-4518-9CE3-94AEB1EA4EB8}"/>
    <cellStyle name="Normal 10 2 2 3 3 3 2" xfId="37307" xr:uid="{B1070E68-90C6-4A64-9282-78D3A1723DD3}"/>
    <cellStyle name="Normal 10 2 2 3 3 3 2 2" xfId="37308" xr:uid="{4874B05E-2B3D-47F7-BFCC-4F44E9D24706}"/>
    <cellStyle name="Normal 10 2 2 3 3 3 3" xfId="37309" xr:uid="{5531AA70-9E83-4322-9145-BEC21478F44E}"/>
    <cellStyle name="Normal 10 2 2 3 3 4" xfId="37310" xr:uid="{B7823C6D-E864-4FEF-96CD-DFE7B7F00FF1}"/>
    <cellStyle name="Normal 10 2 2 3 3 4 2" xfId="37311" xr:uid="{B7FE64B3-FDE3-44E3-97C6-D6FE7790CC09}"/>
    <cellStyle name="Normal 10 2 2 3 3 5" xfId="37312" xr:uid="{B667F5DF-ADDF-4E1E-AD43-8C0A94DAD293}"/>
    <cellStyle name="Normal 10 2 2 3 4" xfId="37313" xr:uid="{1BB9BBC4-6227-4B61-9769-965FBB34A7FC}"/>
    <cellStyle name="Normal 10 2 2 3 4 2" xfId="37314" xr:uid="{0F6D0F9B-FA10-4C55-A6F1-6B93AB42F0B8}"/>
    <cellStyle name="Normal 10 2 2 3 4 2 2" xfId="37315" xr:uid="{1ADA324C-6058-4FC3-8D2D-7ED2402C7BB0}"/>
    <cellStyle name="Normal 10 2 2 3 4 2 2 2" xfId="37316" xr:uid="{22E9B811-C800-4D29-8AD3-5F4F026D90D4}"/>
    <cellStyle name="Normal 10 2 2 3 4 2 3" xfId="37317" xr:uid="{A3ADA6B4-8D40-43C6-97F4-4510D8E68B21}"/>
    <cellStyle name="Normal 10 2 2 3 4 3" xfId="37318" xr:uid="{7E2A1E7C-351E-4022-B841-7A7D027B4180}"/>
    <cellStyle name="Normal 10 2 2 3 4 3 2" xfId="37319" xr:uid="{AFC20769-C12B-487A-AA57-2E063BF7555F}"/>
    <cellStyle name="Normal 10 2 2 3 4 4" xfId="37320" xr:uid="{540473EC-2792-4A02-9264-0D61A65E0BA9}"/>
    <cellStyle name="Normal 10 2 2 3 5" xfId="37321" xr:uid="{C30300BB-AFB8-4277-B98B-8FCBD44F7AEC}"/>
    <cellStyle name="Normal 10 2 2 3 5 2" xfId="37322" xr:uid="{7C89FF47-F16C-410A-97D4-0F35DA7D06D4}"/>
    <cellStyle name="Normal 10 2 2 3 5 2 2" xfId="37323" xr:uid="{9B088E3E-F291-40CF-B6D5-94C487F394CF}"/>
    <cellStyle name="Normal 10 2 2 3 5 3" xfId="37324" xr:uid="{FD79B44F-47C4-4E04-85E5-668CCA1404C1}"/>
    <cellStyle name="Normal 10 2 2 3 6" xfId="37325" xr:uid="{C67426FE-E055-4181-BF9F-3361A4B49BDD}"/>
    <cellStyle name="Normal 10 2 2 3 6 2" xfId="37326" xr:uid="{53F37D26-0B6F-495E-80CE-1AC5741FDBDE}"/>
    <cellStyle name="Normal 10 2 2 3 7" xfId="37327" xr:uid="{54851BFB-E13D-456C-AE4C-8640434C2908}"/>
    <cellStyle name="Normal 10 2 2 3 7 2" xfId="37328" xr:uid="{0697DF93-5ADE-444D-810E-1AE7973A8702}"/>
    <cellStyle name="Normal 10 2 2 3 8" xfId="37329" xr:uid="{846591A7-634F-4A23-BC81-14C35DBDBDDA}"/>
    <cellStyle name="Normal 10 2 2 3 9" xfId="37330" xr:uid="{D0648F16-CF13-43BE-AAB4-AB952A902247}"/>
    <cellStyle name="Normal 10 2 2 4" xfId="37331" xr:uid="{F336B8AB-A1B1-470A-A574-D04B0C414987}"/>
    <cellStyle name="Normal 10 2 2 4 2" xfId="37332" xr:uid="{4EEF6193-3DB5-4D41-A936-F10C706AB096}"/>
    <cellStyle name="Normal 10 2 2 4 2 2" xfId="37333" xr:uid="{DCE201CF-27EC-4FBF-BC66-F32393125C95}"/>
    <cellStyle name="Normal 10 2 2 4 3" xfId="37334" xr:uid="{4EDB25A4-3D69-42EB-9B5F-883058359EF9}"/>
    <cellStyle name="Normal 10 2 2 5" xfId="37335" xr:uid="{7F7FB0E8-622A-4046-997C-4284863A92D5}"/>
    <cellStyle name="Normal 10 2 2 5 2" xfId="37336" xr:uid="{F79F9343-FFEC-4F73-8C55-DD92947CCABA}"/>
    <cellStyle name="Normal 10 2 2 5 2 2" xfId="37337" xr:uid="{C44702A2-0354-4448-B3BB-ED91E031EA20}"/>
    <cellStyle name="Normal 10 2 2 5 2 2 2" xfId="37338" xr:uid="{AD73EAA0-4B63-4A32-A69D-E4CF52A5E857}"/>
    <cellStyle name="Normal 10 2 2 5 2 2 2 2" xfId="37339" xr:uid="{69F0AB4E-0012-4E7C-9A7C-38ADA4C6B5F7}"/>
    <cellStyle name="Normal 10 2 2 5 2 2 3" xfId="37340" xr:uid="{65460651-FB94-4090-9EC1-C4A6A76F3CFB}"/>
    <cellStyle name="Normal 10 2 2 5 2 3" xfId="37341" xr:uid="{BE1FC4DA-6929-4C99-B5AA-284B5F6D75F7}"/>
    <cellStyle name="Normal 10 2 2 5 2 3 2" xfId="37342" xr:uid="{670A4F9B-839F-4C08-9E5D-A7B38AFB59B7}"/>
    <cellStyle name="Normal 10 2 2 5 2 4" xfId="37343" xr:uid="{4E34114F-5030-463D-AC58-B1370D90E54E}"/>
    <cellStyle name="Normal 10 2 2 5 3" xfId="37344" xr:uid="{6F987914-32E8-4B1F-AB9B-5DE8F109D8E8}"/>
    <cellStyle name="Normal 10 2 2 5 3 2" xfId="37345" xr:uid="{11B53B50-3DE4-43EA-A27A-C8C1DFDB685E}"/>
    <cellStyle name="Normal 10 2 2 5 3 2 2" xfId="37346" xr:uid="{9B8CD48C-F5B5-4917-8C5B-9558AEE32598}"/>
    <cellStyle name="Normal 10 2 2 5 3 3" xfId="37347" xr:uid="{E06160A0-68D4-47C9-A98A-B998936CD171}"/>
    <cellStyle name="Normal 10 2 2 5 4" xfId="37348" xr:uid="{6EF4416F-7E19-436C-9443-FFBD2476C9DB}"/>
    <cellStyle name="Normal 10 2 2 5 4 2" xfId="37349" xr:uid="{681D0556-5E15-4D70-85D3-591FD4F683E4}"/>
    <cellStyle name="Normal 10 2 2 5 5" xfId="37350" xr:uid="{9D3DBFCF-50B6-477D-A23B-F19582057AE8}"/>
    <cellStyle name="Normal 10 2 2 6" xfId="37351" xr:uid="{45A1CF23-D86A-4F44-8A5C-FC7F410E597B}"/>
    <cellStyle name="Normal 10 2 2 6 2" xfId="37352" xr:uid="{378375ED-F33A-431B-A076-8BDC6EAFB7A3}"/>
    <cellStyle name="Normal 10 2 2 6 2 2" xfId="37353" xr:uid="{BA9B883E-209D-4EB5-883C-A3D02EDBA715}"/>
    <cellStyle name="Normal 10 2 2 6 2 2 2" xfId="37354" xr:uid="{A21483E4-7973-4264-B767-8CD09ED26B3A}"/>
    <cellStyle name="Normal 10 2 2 6 2 3" xfId="37355" xr:uid="{2702BF57-DACC-4446-B953-10D63A7E7C51}"/>
    <cellStyle name="Normal 10 2 2 6 3" xfId="37356" xr:uid="{57830B9A-804B-43A1-A7DB-A1BEDD8607F0}"/>
    <cellStyle name="Normal 10 2 2 6 3 2" xfId="37357" xr:uid="{F85794F6-CA0E-492C-BFB9-101D0F35B492}"/>
    <cellStyle name="Normal 10 2 2 6 4" xfId="37358" xr:uid="{9CF5D8C2-5226-4562-B1E0-F7F03C3591D6}"/>
    <cellStyle name="Normal 10 2 2 7" xfId="37359" xr:uid="{0D04D8CA-1645-42D1-A1AE-8EAD233B28B5}"/>
    <cellStyle name="Normal 10 2 2 7 2" xfId="37360" xr:uid="{84B626A8-38EE-45CF-ABE1-9BB2C066EA00}"/>
    <cellStyle name="Normal 10 2 2 7 2 2" xfId="37361" xr:uid="{6AB6BD32-9F22-4C2A-84B0-5201CB9CE398}"/>
    <cellStyle name="Normal 10 2 2 7 3" xfId="37362" xr:uid="{6246B715-5421-4C4A-A4B8-1D4B9466EFFC}"/>
    <cellStyle name="Normal 10 2 2 8" xfId="37363" xr:uid="{69D954D0-A738-4CF1-922A-7E6A30608F82}"/>
    <cellStyle name="Normal 10 2 2 8 2" xfId="37364" xr:uid="{5963A576-F074-4195-91AB-910232E70420}"/>
    <cellStyle name="Normal 10 2 2 9" xfId="37365" xr:uid="{F9776FFD-F332-4A5F-AC9A-68FE6AC0F8C4}"/>
    <cellStyle name="Normal 10 2 2 9 2" xfId="37366" xr:uid="{91D0747F-2CD1-48D9-BC44-C905D6CDC362}"/>
    <cellStyle name="Normal 10 2 2_Asset Register (new)" xfId="37367" xr:uid="{D09470E5-5823-4085-BE18-2A0D2689ECEE}"/>
    <cellStyle name="Normal 10 2 3" xfId="37368" xr:uid="{D0884D31-E769-4069-8E18-D072B4F0FCF3}"/>
    <cellStyle name="Normal 10 2 3 2" xfId="37369" xr:uid="{5B826F87-7142-4647-8154-EF1C6F18EF7C}"/>
    <cellStyle name="Normal 10 2 3 2 2" xfId="37370" xr:uid="{7213D505-39C4-48BE-9CB4-8914A72E7143}"/>
    <cellStyle name="Normal 10 2 3 2 2 2" xfId="37371" xr:uid="{C9220015-72F2-4CE0-8026-5316386763C7}"/>
    <cellStyle name="Normal 10 2 3 2 2 2 2" xfId="37372" xr:uid="{CB71BB48-6B48-404A-B5C9-0D6B7E7A8BA7}"/>
    <cellStyle name="Normal 10 2 3 2 2 2 2 2" xfId="37373" xr:uid="{E4D04839-23A6-4C2B-B5EB-562811D7BEDA}"/>
    <cellStyle name="Normal 10 2 3 2 2 2 3" xfId="37374" xr:uid="{165473F0-39DC-46A9-917F-1AAABA7176C4}"/>
    <cellStyle name="Normal 10 2 3 2 2 3" xfId="37375" xr:uid="{1D52E456-46F2-4265-B620-59A3C434DC9E}"/>
    <cellStyle name="Normal 10 2 3 2 2 3 2" xfId="37376" xr:uid="{612580C2-10BE-48DC-ADBD-610447D3007F}"/>
    <cellStyle name="Normal 10 2 3 2 2 4" xfId="37377" xr:uid="{E25E7C9B-17FF-4445-B349-C6EEB470BAD7}"/>
    <cellStyle name="Normal 10 2 3 2 2 4 2" xfId="37378" xr:uid="{93496A2C-1CFD-4C5F-A4F3-7DC8E731639D}"/>
    <cellStyle name="Normal 10 2 3 2 2 5" xfId="37379" xr:uid="{AD458DBE-A3D5-44AD-99E3-DE70CA5BA6C3}"/>
    <cellStyle name="Normal 10 2 3 2 2 6" xfId="37380" xr:uid="{3B7A81D9-C41B-4F23-BF1E-C749E5A383FA}"/>
    <cellStyle name="Normal 10 2 3 2 3" xfId="37381" xr:uid="{CBDF950A-1CA3-461F-BEB7-0B54BBA23826}"/>
    <cellStyle name="Normal 10 2 3 2 3 2" xfId="37382" xr:uid="{B4C88AD3-9191-4E2C-95BE-65A0C2F64C2C}"/>
    <cellStyle name="Normal 10 2 3 2 3 2 2" xfId="37383" xr:uid="{9E716E64-812D-4276-83FC-E704095D61FF}"/>
    <cellStyle name="Normal 10 2 3 2 3 3" xfId="37384" xr:uid="{BCE0536E-8A91-4981-8A28-47F129CBF0DF}"/>
    <cellStyle name="Normal 10 2 3 2 4" xfId="37385" xr:uid="{522739F1-53E5-478A-BF41-C4BE711142E7}"/>
    <cellStyle name="Normal 10 2 3 2 4 2" xfId="37386" xr:uid="{7A3C259D-3214-404A-B8EA-42F4DAAE8FA2}"/>
    <cellStyle name="Normal 10 2 3 2 5" xfId="37387" xr:uid="{51145C44-D7BA-4C5C-A9E7-02B0AFE84BC2}"/>
    <cellStyle name="Normal 10 2 3 2 5 2" xfId="37388" xr:uid="{FBFFB1A2-4B1D-4AF0-87D1-5AA5E8262515}"/>
    <cellStyle name="Normal 10 2 3 2 6" xfId="37389" xr:uid="{9A5A749E-459E-48F9-816C-94C41BAAA34D}"/>
    <cellStyle name="Normal 10 2 3 2 7" xfId="37390" xr:uid="{3A7B7532-58C9-42DB-A896-A7D9FF2619B9}"/>
    <cellStyle name="Normal 10 2 3 3" xfId="37391" xr:uid="{A4A9BBDE-4C65-427D-A613-9BA4E56077AB}"/>
    <cellStyle name="Normal 10 2 3 3 2" xfId="37392" xr:uid="{F44108A4-0955-4A6F-BE55-330AB88FC319}"/>
    <cellStyle name="Normal 10 2 3 3 2 2" xfId="37393" xr:uid="{A3FB5C72-C5D1-43C6-BB97-35D860E09DF6}"/>
    <cellStyle name="Normal 10 2 3 3 2 2 2" xfId="37394" xr:uid="{67C80C99-ECA4-4B06-9661-CA5B432D86CB}"/>
    <cellStyle name="Normal 10 2 3 3 2 2 2 2" xfId="37395" xr:uid="{3F84BF33-0E79-42F9-831B-D2D094858B7E}"/>
    <cellStyle name="Normal 10 2 3 3 2 2 3" xfId="37396" xr:uid="{F0F27E19-1D10-4023-A9D6-6E9B6C98623D}"/>
    <cellStyle name="Normal 10 2 3 3 2 3" xfId="37397" xr:uid="{0F00D63C-2D75-487F-920A-E88D461A391C}"/>
    <cellStyle name="Normal 10 2 3 3 2 3 2" xfId="37398" xr:uid="{1409FA4D-2960-4761-A5B3-8003CBA18437}"/>
    <cellStyle name="Normal 10 2 3 3 2 4" xfId="37399" xr:uid="{CC24C227-D13A-49DA-A496-456E12EC69C3}"/>
    <cellStyle name="Normal 10 2 3 3 3" xfId="37400" xr:uid="{2087E7EB-CA8D-473A-A646-6051D8AF13F1}"/>
    <cellStyle name="Normal 10 2 3 3 3 2" xfId="37401" xr:uid="{00693A82-517E-47C4-B783-ACFC8A598A11}"/>
    <cellStyle name="Normal 10 2 3 3 3 2 2" xfId="37402" xr:uid="{8D0EB030-2C86-4CE8-8C20-DE45DC38F070}"/>
    <cellStyle name="Normal 10 2 3 3 3 3" xfId="37403" xr:uid="{A397BDD7-7074-4013-BE2D-FD5B3E68D273}"/>
    <cellStyle name="Normal 10 2 3 3 4" xfId="37404" xr:uid="{362D6AEA-B586-4298-945F-41DC4B7E84EB}"/>
    <cellStyle name="Normal 10 2 3 3 4 2" xfId="37405" xr:uid="{64DBF63F-AC05-4343-B996-092413C00DD9}"/>
    <cellStyle name="Normal 10 2 3 3 5" xfId="37406" xr:uid="{E590269F-DD2C-48BF-8778-50DCAC0C3391}"/>
    <cellStyle name="Normal 10 2 3 3 5 2" xfId="37407" xr:uid="{5F2EBF35-3A33-417F-BC04-64BA33AD3886}"/>
    <cellStyle name="Normal 10 2 3 3 6" xfId="37408" xr:uid="{323859BC-969F-4824-AFEA-8F4794868B0A}"/>
    <cellStyle name="Normal 10 2 3 3 7" xfId="37409" xr:uid="{5B4FAAAF-9BC3-447A-B2A0-0926ED9A2C82}"/>
    <cellStyle name="Normal 10 2 3 4" xfId="37410" xr:uid="{8AE435F6-FE48-40B7-9BBB-2D3E35D28259}"/>
    <cellStyle name="Normal 10 2 3 4 2" xfId="37411" xr:uid="{B0B7C01A-37E3-412C-851B-373B5B8CCF02}"/>
    <cellStyle name="Normal 10 2 3 4 2 2" xfId="37412" xr:uid="{ACE3FCD9-C221-45BC-BDD3-F445B4A88719}"/>
    <cellStyle name="Normal 10 2 3 4 2 2 2" xfId="37413" xr:uid="{D11C8AAE-470F-4339-8105-D11A878D6FE9}"/>
    <cellStyle name="Normal 10 2 3 4 2 3" xfId="37414" xr:uid="{F492A6BE-54A2-47F9-AFAB-5BE9979EDCD0}"/>
    <cellStyle name="Normal 10 2 3 4 3" xfId="37415" xr:uid="{87E340D9-0673-4D30-A2DA-F9BA8B539E1A}"/>
    <cellStyle name="Normal 10 2 3 4 3 2" xfId="37416" xr:uid="{81A4E97D-5171-4ABA-97F9-1D5D5BE7D026}"/>
    <cellStyle name="Normal 10 2 3 4 4" xfId="37417" xr:uid="{360F3F91-5759-4A0D-A179-A8C37B612740}"/>
    <cellStyle name="Normal 10 2 3 5" xfId="37418" xr:uid="{4E5D9568-4DBF-46BE-8659-AE8D41C2DAFA}"/>
    <cellStyle name="Normal 10 2 3 5 2" xfId="37419" xr:uid="{BE1937B2-3843-46D8-A246-E8340A557315}"/>
    <cellStyle name="Normal 10 2 3 5 2 2" xfId="37420" xr:uid="{B8F34B3A-AADF-450E-B8AD-CFB1EAC0A65A}"/>
    <cellStyle name="Normal 10 2 3 5 3" xfId="37421" xr:uid="{7F9C8586-AF0C-499A-9EDF-C156A033026A}"/>
    <cellStyle name="Normal 10 2 3 6" xfId="37422" xr:uid="{6FF51819-1CB9-47B1-B24D-247FD8464D66}"/>
    <cellStyle name="Normal 10 2 3 6 2" xfId="37423" xr:uid="{C0968149-C753-4C81-8D38-62E4E671FDA6}"/>
    <cellStyle name="Normal 10 2 3 7" xfId="37424" xr:uid="{714E9DBD-1D90-4D30-9A08-BAA22736DE96}"/>
    <cellStyle name="Normal 10 2 3 7 2" xfId="37425" xr:uid="{B20A7F13-CB12-43D6-9DC7-EEA8AC0E1AB9}"/>
    <cellStyle name="Normal 10 2 3 8" xfId="37426" xr:uid="{637B0E46-6398-452E-A13C-261D9AB80705}"/>
    <cellStyle name="Normal 10 2 3 9" xfId="37427" xr:uid="{3BC4BC65-302A-43CF-B3D6-C5F288AE0D9A}"/>
    <cellStyle name="Normal 10 2 4" xfId="37428" xr:uid="{AE45353B-F235-4418-90E2-D4F0CDFA9BD1}"/>
    <cellStyle name="Normal 10 2 4 2" xfId="37429" xr:uid="{6C10A25F-48DE-4745-AC13-76350F1C37F7}"/>
    <cellStyle name="Normal 10 2 4 2 2" xfId="37430" xr:uid="{C80C9104-1619-4182-B769-FD2FC3098A39}"/>
    <cellStyle name="Normal 10 2 4 2 2 2" xfId="37431" xr:uid="{EFDA900A-C7DB-43A0-B1C5-586F2E56FCFF}"/>
    <cellStyle name="Normal 10 2 4 2 2 2 2" xfId="37432" xr:uid="{E2400B43-149C-46C3-A9A5-F3844642A4EF}"/>
    <cellStyle name="Normal 10 2 4 2 2 2 2 2" xfId="37433" xr:uid="{96B75D78-1167-4C45-B427-40795BFA7192}"/>
    <cellStyle name="Normal 10 2 4 2 2 2 3" xfId="37434" xr:uid="{41FA2B38-E49D-4ACA-A77D-CE2B442BF632}"/>
    <cellStyle name="Normal 10 2 4 2 2 3" xfId="37435" xr:uid="{9DEDB42D-EB5E-48AF-B785-99270C2EB3B0}"/>
    <cellStyle name="Normal 10 2 4 2 2 3 2" xfId="37436" xr:uid="{75589CBA-2127-492A-8A24-55A484895862}"/>
    <cellStyle name="Normal 10 2 4 2 2 4" xfId="37437" xr:uid="{106837C1-AA04-4A69-91BF-34A4615D0459}"/>
    <cellStyle name="Normal 10 2 4 2 3" xfId="37438" xr:uid="{9BDA8DA9-CFED-4C7E-8E7D-9DDB5115319D}"/>
    <cellStyle name="Normal 10 2 4 2 3 2" xfId="37439" xr:uid="{FB94C1C1-B0D5-4FA9-A067-86A9C300B89D}"/>
    <cellStyle name="Normal 10 2 4 2 3 2 2" xfId="37440" xr:uid="{B5B9D006-38C9-48C7-8BE1-6D252CA750C1}"/>
    <cellStyle name="Normal 10 2 4 2 3 3" xfId="37441" xr:uid="{09190B9B-9FED-45E8-A4DD-ABE21FF82E4B}"/>
    <cellStyle name="Normal 10 2 4 2 4" xfId="37442" xr:uid="{8C62FEAD-684C-4F36-8F04-A62013CC3590}"/>
    <cellStyle name="Normal 10 2 4 2 4 2" xfId="37443" xr:uid="{F3F82D40-752B-461E-A8A7-BCA194D75A1B}"/>
    <cellStyle name="Normal 10 2 4 2 5" xfId="37444" xr:uid="{871E2DD0-77A3-46DA-871A-3802411A10D5}"/>
    <cellStyle name="Normal 10 2 4 2 5 2" xfId="37445" xr:uid="{FF1AF638-6768-40DC-9CBF-7AA38C30ED73}"/>
    <cellStyle name="Normal 10 2 4 2 6" xfId="37446" xr:uid="{8E716974-9357-497D-A70B-A4D77DD0AD8D}"/>
    <cellStyle name="Normal 10 2 4 2 7" xfId="37447" xr:uid="{2BDA14E5-6406-4C52-8370-D3273EA5839F}"/>
    <cellStyle name="Normal 10 2 4 3" xfId="37448" xr:uid="{B5E70094-93E4-496F-8AFC-E25CD85C4720}"/>
    <cellStyle name="Normal 10 2 4 3 2" xfId="37449" xr:uid="{2D7AD95B-F64A-404B-8CBA-B1F27E30E223}"/>
    <cellStyle name="Normal 10 2 4 3 2 2" xfId="37450" xr:uid="{55290E9B-B937-4470-A951-16063CF3C6C5}"/>
    <cellStyle name="Normal 10 2 4 3 2 2 2" xfId="37451" xr:uid="{4501E235-7DD6-4A8E-AC5B-53EA0668B552}"/>
    <cellStyle name="Normal 10 2 4 3 2 3" xfId="37452" xr:uid="{DBFAFF86-090F-4630-8509-AAA7EF1D21CD}"/>
    <cellStyle name="Normal 10 2 4 3 3" xfId="37453" xr:uid="{884992B0-6615-483A-A3E1-A3DDF3D2F78A}"/>
    <cellStyle name="Normal 10 2 4 3 3 2" xfId="37454" xr:uid="{B0537CED-EAD0-4AE9-9C3A-FFAC3D1A00AB}"/>
    <cellStyle name="Normal 10 2 4 3 4" xfId="37455" xr:uid="{04402BE0-5FA4-427F-8B7A-CC82DD6DB583}"/>
    <cellStyle name="Normal 10 2 4 4" xfId="37456" xr:uid="{0541EB93-893D-4AED-BD42-4FCE8AD14B34}"/>
    <cellStyle name="Normal 10 2 4 4 2" xfId="37457" xr:uid="{8F3CF292-F7AF-430C-9358-A99B726D5180}"/>
    <cellStyle name="Normal 10 2 4 4 2 2" xfId="37458" xr:uid="{D10FBC26-0206-4539-B321-51CA6C97EC14}"/>
    <cellStyle name="Normal 10 2 4 4 3" xfId="37459" xr:uid="{F143FD7F-F218-4F9A-851C-5C8B870A47EF}"/>
    <cellStyle name="Normal 10 2 4 5" xfId="37460" xr:uid="{DCD215C4-1029-4C96-AF8F-2F8D82210252}"/>
    <cellStyle name="Normal 10 2 4 5 2" xfId="37461" xr:uid="{9758E389-623C-40C3-A390-1C19EAF459F5}"/>
    <cellStyle name="Normal 10 2 4 6" xfId="37462" xr:uid="{D461BA19-2275-4E9C-A942-2D144300D3FE}"/>
    <cellStyle name="Normal 10 2 4 6 2" xfId="37463" xr:uid="{DCFE6CB3-221E-4F24-9B3B-6FBD45410A02}"/>
    <cellStyle name="Normal 10 2 4 7" xfId="37464" xr:uid="{7ECB3B25-EA2B-4D80-8CE2-66277AA0E837}"/>
    <cellStyle name="Normal 10 2 4 8" xfId="37465" xr:uid="{6281F3EB-9213-40ED-B852-80D235A83D59}"/>
    <cellStyle name="Normal 10 2 5" xfId="37466" xr:uid="{EFB501AB-9DBE-4B11-9E41-AACCF1591C55}"/>
    <cellStyle name="Normal 10 2 5 2" xfId="37467" xr:uid="{24EC7C9C-0522-4D2D-9E4D-83E45BCAE4B3}"/>
    <cellStyle name="Normal 10 2 5 2 2" xfId="37468" xr:uid="{0A5FF978-663A-4E54-B822-3F65C8C13062}"/>
    <cellStyle name="Normal 10 2 5 2 2 2" xfId="37469" xr:uid="{91561976-4EAE-414A-9130-21EA06A27F3A}"/>
    <cellStyle name="Normal 10 2 5 2 2 2 2" xfId="37470" xr:uid="{07D4A5A8-FC8A-487F-BF27-8855DBDF90A2}"/>
    <cellStyle name="Normal 10 2 5 2 2 3" xfId="37471" xr:uid="{F81A868F-D476-4578-B4D3-D6A9C413AA97}"/>
    <cellStyle name="Normal 10 2 5 2 3" xfId="37472" xr:uid="{CBA674D6-0181-4B40-B34D-CD1CCC4DF044}"/>
    <cellStyle name="Normal 10 2 5 2 3 2" xfId="37473" xr:uid="{9C000414-BCBD-4B64-90D4-4F74BF0F3ACD}"/>
    <cellStyle name="Normal 10 2 5 2 4" xfId="37474" xr:uid="{AB657716-E40E-4F6C-B7D6-39F9C88FDB1C}"/>
    <cellStyle name="Normal 10 2 5 3" xfId="37475" xr:uid="{0D999100-B2F5-44FB-8C51-CC95BB1CF84D}"/>
    <cellStyle name="Normal 10 2 5 3 2" xfId="37476" xr:uid="{D3728E24-FEC5-4D82-8829-E7EB8AF158AD}"/>
    <cellStyle name="Normal 10 2 5 3 2 2" xfId="37477" xr:uid="{18C94DB7-4ADF-4674-A1DC-858DE193DC9B}"/>
    <cellStyle name="Normal 10 2 5 3 3" xfId="37478" xr:uid="{325B490E-058B-433C-8AFA-275DD0D61AC3}"/>
    <cellStyle name="Normal 10 2 5 4" xfId="37479" xr:uid="{20D5D5A4-43B7-4AB7-80B2-D155EB649C2A}"/>
    <cellStyle name="Normal 10 2 5 4 2" xfId="37480" xr:uid="{9AF08D24-7A4A-48B3-9FDC-D9BAEAE654AC}"/>
    <cellStyle name="Normal 10 2 5 5" xfId="37481" xr:uid="{30D683D3-CAE1-4F18-94AF-214B34450342}"/>
    <cellStyle name="Normal 10 2 5 5 2" xfId="37482" xr:uid="{BB32EFE3-3E16-49C7-A394-2AFFD7FD3CED}"/>
    <cellStyle name="Normal 10 2 5 6" xfId="37483" xr:uid="{9F6E52CA-D2F8-46B4-BFA4-D837581AF3A9}"/>
    <cellStyle name="Normal 10 2 5 7" xfId="37484" xr:uid="{E02EC242-26F1-4DA4-83A5-1A95017EFDD3}"/>
    <cellStyle name="Normal 10 2 6" xfId="37485" xr:uid="{3E6DD60F-E269-4288-BDF7-D6B21E9C9E6A}"/>
    <cellStyle name="Normal 10 2 6 2" xfId="37486" xr:uid="{FA3B4857-1BE2-4A85-95E6-828B28A594C4}"/>
    <cellStyle name="Normal 10 2 6 2 2" xfId="37487" xr:uid="{2BF6862E-87DB-4E4F-80AE-6A284C72C7F1}"/>
    <cellStyle name="Normal 10 2 6 2 2 2" xfId="37488" xr:uid="{28C80DDE-4B34-4526-A0AF-44325C39D8B5}"/>
    <cellStyle name="Normal 10 2 6 2 2 2 2" xfId="37489" xr:uid="{3E4AF086-EB8D-472E-A846-E69E6011B139}"/>
    <cellStyle name="Normal 10 2 6 2 2 3" xfId="37490" xr:uid="{90306CCD-B231-4D37-A7C9-59F57FA07FD2}"/>
    <cellStyle name="Normal 10 2 6 2 3" xfId="37491" xr:uid="{D6EAE3D0-8AEB-4387-B90B-5E15BCB340E3}"/>
    <cellStyle name="Normal 10 2 6 2 3 2" xfId="37492" xr:uid="{50BEBF1D-0DB3-4502-B7B9-661824C4EE64}"/>
    <cellStyle name="Normal 10 2 6 2 4" xfId="37493" xr:uid="{9E68CC9D-3155-4144-A575-A0F710E60172}"/>
    <cellStyle name="Normal 10 2 6 3" xfId="37494" xr:uid="{A61754E6-5496-4C31-AE58-3D96BE611CC4}"/>
    <cellStyle name="Normal 10 2 6 3 2" xfId="37495" xr:uid="{D334578C-B373-47F6-B3FE-ED235C03567C}"/>
    <cellStyle name="Normal 10 2 6 3 2 2" xfId="37496" xr:uid="{02A274E3-2051-40B5-9AB2-A32A11801728}"/>
    <cellStyle name="Normal 10 2 6 3 3" xfId="37497" xr:uid="{43077B02-21C0-430C-AA10-5441ED90B902}"/>
    <cellStyle name="Normal 10 2 6 4" xfId="37498" xr:uid="{40AC878C-B3A2-4D23-9949-8816235970D7}"/>
    <cellStyle name="Normal 10 2 6 4 2" xfId="37499" xr:uid="{85751111-26F5-4B8F-8E6F-E771B191528F}"/>
    <cellStyle name="Normal 10 2 6 5" xfId="37500" xr:uid="{EA90623A-85D4-46CC-BF6E-2B6BF3B80EE2}"/>
    <cellStyle name="Normal 10 2 7" xfId="37501" xr:uid="{234B4A10-7B55-4B72-8769-AE5386C83B11}"/>
    <cellStyle name="Normal 10 2 7 2" xfId="37502" xr:uid="{C06FD7C0-639E-4EB8-9F93-22B8337FA403}"/>
    <cellStyle name="Normal 10 2 7 2 2" xfId="37503" xr:uid="{ABD09AA9-28CB-40F6-94BF-FFE484DEE86C}"/>
    <cellStyle name="Normal 10 2 7 2 2 2" xfId="37504" xr:uid="{0E1665C0-86AA-4934-9F74-A8D7B05ABAF5}"/>
    <cellStyle name="Normal 10 2 7 2 2 2 2" xfId="37505" xr:uid="{62A28D1F-E8D0-495C-B8D0-DE46790D6EF5}"/>
    <cellStyle name="Normal 10 2 7 2 2 3" xfId="37506" xr:uid="{CF697028-690C-4C4E-9C51-55EDB29C492A}"/>
    <cellStyle name="Normal 10 2 7 2 3" xfId="37507" xr:uid="{60F0532B-1641-42B6-B1FE-3DA30AF5B6E3}"/>
    <cellStyle name="Normal 10 2 7 2 3 2" xfId="37508" xr:uid="{96787B84-CAEC-4F9A-AF75-CCAE3C367748}"/>
    <cellStyle name="Normal 10 2 7 2 4" xfId="37509" xr:uid="{298870DA-2051-4BDA-AA30-905D5AC3EF4F}"/>
    <cellStyle name="Normal 10 2 7 3" xfId="37510" xr:uid="{FBE4EE78-FB4C-4889-8F6B-1A3C0E2AEF01}"/>
    <cellStyle name="Normal 10 2 7 3 2" xfId="37511" xr:uid="{EBAA986A-80FD-4754-A3B0-23ED8CDA3452}"/>
    <cellStyle name="Normal 10 2 7 3 2 2" xfId="37512" xr:uid="{0316617F-D0AD-4D76-803B-3DD34FC4C7B4}"/>
    <cellStyle name="Normal 10 2 7 3 3" xfId="37513" xr:uid="{FCE0A364-5ACB-4B16-8EBD-A1012C9C0412}"/>
    <cellStyle name="Normal 10 2 7 4" xfId="37514" xr:uid="{547CC530-CCDA-45F6-AFFA-DDFAF114DCC7}"/>
    <cellStyle name="Normal 10 2 7 4 2" xfId="37515" xr:uid="{30D0D24E-24DF-492E-851E-AC6F3B9C6C07}"/>
    <cellStyle name="Normal 10 2 7 5" xfId="37516" xr:uid="{3FC80B69-103E-4190-AF26-C373847CB275}"/>
    <cellStyle name="Normal 10 2 8" xfId="37517" xr:uid="{9347D6E2-55A8-4981-85BC-6276C2459CE5}"/>
    <cellStyle name="Normal 10 2 8 2" xfId="37518" xr:uid="{CE15DBAE-69D2-41E5-AE44-7B9A1B40FC17}"/>
    <cellStyle name="Normal 10 2 8 2 2" xfId="37519" xr:uid="{741CAB2E-F6BC-4B50-BDF7-A80724249012}"/>
    <cellStyle name="Normal 10 2 8 2 2 2" xfId="37520" xr:uid="{7217CE75-B9E3-4D0E-8214-3B6B22BDE844}"/>
    <cellStyle name="Normal 10 2 8 2 2 2 2" xfId="37521" xr:uid="{60458BA8-5FA4-4E68-8625-5CF837BC346D}"/>
    <cellStyle name="Normal 10 2 8 2 2 3" xfId="37522" xr:uid="{1726CD06-2D4E-465B-B601-DF4650331A55}"/>
    <cellStyle name="Normal 10 2 8 2 3" xfId="37523" xr:uid="{5BBEEB3A-92BA-4A4F-B1CD-F9CE5777993F}"/>
    <cellStyle name="Normal 10 2 8 2 3 2" xfId="37524" xr:uid="{C5A34CB8-C709-40BF-8A8B-DEEED23B5211}"/>
    <cellStyle name="Normal 10 2 8 2 4" xfId="37525" xr:uid="{2A6803CA-4CDA-49E9-93FE-B4F5144B930E}"/>
    <cellStyle name="Normal 10 2 8 3" xfId="37526" xr:uid="{AD1A56C4-BB96-4A6F-AC3E-11CAD4F0059A}"/>
    <cellStyle name="Normal 10 2 8 3 2" xfId="37527" xr:uid="{B93A9ABD-E5C0-475F-A0C5-366DE2A8E8CF}"/>
    <cellStyle name="Normal 10 2 8 3 2 2" xfId="37528" xr:uid="{2E4F61BA-685A-46BB-BF2A-6D45B7CD2B49}"/>
    <cellStyle name="Normal 10 2 8 3 3" xfId="37529" xr:uid="{4844C818-0D1B-41A7-BEB3-7B4AACADC6A2}"/>
    <cellStyle name="Normal 10 2 8 4" xfId="37530" xr:uid="{F3EC929B-3625-45F5-B4A3-2FE8877351BF}"/>
    <cellStyle name="Normal 10 2 8 4 2" xfId="37531" xr:uid="{ABF3B622-7B0F-4471-9A3C-26A83C4E11F2}"/>
    <cellStyle name="Normal 10 2 8 5" xfId="37532" xr:uid="{29EB12E8-2025-43AA-9F7F-D29DFC95A499}"/>
    <cellStyle name="Normal 10 2 9" xfId="37533" xr:uid="{2E1FC96E-3DAB-4CE2-BE8F-3BC157D55F17}"/>
    <cellStyle name="Normal 10 2 9 2" xfId="37534" xr:uid="{E563BC7F-99A3-4E98-B059-5DDB93E91B2F}"/>
    <cellStyle name="Normal 10 2 9 2 2" xfId="37535" xr:uid="{38853A64-034B-4A0E-800E-E1018EF03BA6}"/>
    <cellStyle name="Normal 10 2 9 2 2 2" xfId="37536" xr:uid="{4994307B-EA48-42D0-85C6-8B5D3597A0BF}"/>
    <cellStyle name="Normal 10 2 9 2 2 2 2" xfId="37537" xr:uid="{84DE1629-E6EA-4F67-9E98-945B396D83E7}"/>
    <cellStyle name="Normal 10 2 9 2 2 3" xfId="37538" xr:uid="{7BE114C5-10D3-41AD-8BF4-FC52FDAA0146}"/>
    <cellStyle name="Normal 10 2 9 2 3" xfId="37539" xr:uid="{149563B1-2AF0-480F-A174-4B330111895E}"/>
    <cellStyle name="Normal 10 2 9 2 3 2" xfId="37540" xr:uid="{FA343B74-25B9-48AA-A813-225809BCF038}"/>
    <cellStyle name="Normal 10 2 9 2 4" xfId="37541" xr:uid="{FA35A3B4-8738-44E4-92BA-433A95F8BB2A}"/>
    <cellStyle name="Normal 10 2 9 3" xfId="37542" xr:uid="{E61E6C89-666F-48C7-ABCB-992123C03FD0}"/>
    <cellStyle name="Normal 10 2 9 3 2" xfId="37543" xr:uid="{F6DC9670-6FDB-45FD-9A35-B9CA2EE25C85}"/>
    <cellStyle name="Normal 10 2 9 3 2 2" xfId="37544" xr:uid="{72A728A9-6695-4AD0-B8EE-719D3F6872AD}"/>
    <cellStyle name="Normal 10 2 9 3 3" xfId="37545" xr:uid="{F4947729-4E69-443D-8941-0F898099ED4A}"/>
    <cellStyle name="Normal 10 2 9 4" xfId="37546" xr:uid="{88C78D89-449B-4FEA-A857-2B3D57172C23}"/>
    <cellStyle name="Normal 10 2 9 4 2" xfId="37547" xr:uid="{AEA89CD7-ABF6-444A-86CE-443A32286C0B}"/>
    <cellStyle name="Normal 10 2 9 5" xfId="37548" xr:uid="{6E87AB1A-223B-496A-8AA3-3F4ED00645B3}"/>
    <cellStyle name="Normal 10 2_Asset Register (new)" xfId="37549" xr:uid="{AAB0E194-70CA-4FA1-BCD6-66B203CC1DF7}"/>
    <cellStyle name="Normal 10 3" xfId="37550" xr:uid="{5C5931BE-73B4-406D-8F7C-5CD9FAE8C651}"/>
    <cellStyle name="Normal 10 3 10" xfId="37551" xr:uid="{3732C775-7606-4C39-850F-34323F103F40}"/>
    <cellStyle name="Normal 10 3 11" xfId="37552" xr:uid="{AB287296-4B77-4F01-9C8D-7FA196CAF925}"/>
    <cellStyle name="Normal 10 3 2" xfId="37553" xr:uid="{816D5E4A-F67F-4655-A157-2BF98F321694}"/>
    <cellStyle name="Normal 10 3 2 2" xfId="37554" xr:uid="{4BFF9D67-D681-4B2C-AA8E-885EB4C4896B}"/>
    <cellStyle name="Normal 10 3 2 2 2" xfId="37555" xr:uid="{961BF329-88F0-4A03-876E-1FF159AA34B8}"/>
    <cellStyle name="Normal 10 3 2 2 2 2" xfId="37556" xr:uid="{A9BF47BA-7719-47C3-8B09-F68AE0D2EFC1}"/>
    <cellStyle name="Normal 10 3 2 2 2 2 2" xfId="37557" xr:uid="{B3D58D92-3F6A-4B98-9137-2AEFAFD69E33}"/>
    <cellStyle name="Normal 10 3 2 2 2 2 2 2" xfId="37558" xr:uid="{3714E974-3AD4-423D-82D6-7E57E0954417}"/>
    <cellStyle name="Normal 10 3 2 2 2 2 3" xfId="37559" xr:uid="{7AB6C793-ED82-463D-B5EE-17744BFF8B69}"/>
    <cellStyle name="Normal 10 3 2 2 2 3" xfId="37560" xr:uid="{44147AE4-7EB1-4E63-8FCA-0E2EAE6EE0C6}"/>
    <cellStyle name="Normal 10 3 2 2 2 3 2" xfId="37561" xr:uid="{4E2D6A02-BAD7-4192-BB84-D1E9E5DC1CCD}"/>
    <cellStyle name="Normal 10 3 2 2 2 4" xfId="37562" xr:uid="{497DD9BE-0E31-4779-B329-B6D7F6133114}"/>
    <cellStyle name="Normal 10 3 2 2 2 4 2" xfId="37563" xr:uid="{4A53B995-9537-4D2A-83AC-B0531983E074}"/>
    <cellStyle name="Normal 10 3 2 2 2 5" xfId="37564" xr:uid="{8FA34DFC-DAC1-4CA8-88B0-C0A3A4C4459C}"/>
    <cellStyle name="Normal 10 3 2 2 2 6" xfId="37565" xr:uid="{7195C316-CBA9-47C4-A76B-C00EDD15545A}"/>
    <cellStyle name="Normal 10 3 2 2 3" xfId="37566" xr:uid="{CFD1FE99-0126-4978-8AE2-F6B52D608A41}"/>
    <cellStyle name="Normal 10 3 2 2 3 2" xfId="37567" xr:uid="{2E4C64CD-5DE2-4985-8B97-BAE944333372}"/>
    <cellStyle name="Normal 10 3 2 2 3 2 2" xfId="37568" xr:uid="{AB08FAB4-EA1E-45AF-8D00-414FC594B19D}"/>
    <cellStyle name="Normal 10 3 2 2 3 3" xfId="37569" xr:uid="{76D34600-240F-4EB3-B6E8-40E9430062DC}"/>
    <cellStyle name="Normal 10 3 2 2 4" xfId="37570" xr:uid="{A932AA7F-6C63-44BA-B282-5DE9E237B3A5}"/>
    <cellStyle name="Normal 10 3 2 2 4 2" xfId="37571" xr:uid="{58A56FC6-02B5-48B4-B8C0-46EB50F1163E}"/>
    <cellStyle name="Normal 10 3 2 2 5" xfId="37572" xr:uid="{B8D2768F-2E1C-42A4-AC86-263747491C99}"/>
    <cellStyle name="Normal 10 3 2 2 5 2" xfId="37573" xr:uid="{079D18A1-A62E-44C6-9EF2-49066EF866EE}"/>
    <cellStyle name="Normal 10 3 2 2 6" xfId="37574" xr:uid="{D96C5A79-E15B-4963-8B32-AE8B97C20084}"/>
    <cellStyle name="Normal 10 3 2 2 7" xfId="37575" xr:uid="{42A47FB9-3341-49CC-AD90-78F12F7CBE99}"/>
    <cellStyle name="Normal 10 3 2 3" xfId="37576" xr:uid="{DE4565DE-BE3C-4E1F-9262-DB65C2E65636}"/>
    <cellStyle name="Normal 10 3 2 3 2" xfId="37577" xr:uid="{E53E60EF-D433-473A-9D9D-F87F498E3F49}"/>
    <cellStyle name="Normal 10 3 2 3 2 2" xfId="37578" xr:uid="{A89A877C-EA26-4697-8F7A-A0AEBF735C6B}"/>
    <cellStyle name="Normal 10 3 2 3 2 2 2" xfId="37579" xr:uid="{23B07D94-8FDA-4B5B-A60C-E5D65188025D}"/>
    <cellStyle name="Normal 10 3 2 3 2 2 2 2" xfId="37580" xr:uid="{11457500-5BE7-4035-B3B7-8C7936E98F44}"/>
    <cellStyle name="Normal 10 3 2 3 2 2 3" xfId="37581" xr:uid="{6D50DAF4-9214-4B3E-919E-54598CE7731E}"/>
    <cellStyle name="Normal 10 3 2 3 2 3" xfId="37582" xr:uid="{D1891074-B35F-481D-84FA-4FC34EAEC2F7}"/>
    <cellStyle name="Normal 10 3 2 3 2 3 2" xfId="37583" xr:uid="{1F666C8E-DD35-48B6-B84F-3E853B08BEF4}"/>
    <cellStyle name="Normal 10 3 2 3 2 4" xfId="37584" xr:uid="{102A22D1-F7D1-410E-9D7F-54D5F024F7A9}"/>
    <cellStyle name="Normal 10 3 2 3 3" xfId="37585" xr:uid="{1A735692-BA75-4966-8BFF-3625E19E9CD2}"/>
    <cellStyle name="Normal 10 3 2 3 3 2" xfId="37586" xr:uid="{896466B1-BC7B-4601-8C36-3720343E9547}"/>
    <cellStyle name="Normal 10 3 2 3 3 2 2" xfId="37587" xr:uid="{F3E1889F-753B-4F42-A7F8-C39DFD4BC57B}"/>
    <cellStyle name="Normal 10 3 2 3 3 3" xfId="37588" xr:uid="{CBD7195E-123A-48F3-978B-F16B3BCF4D13}"/>
    <cellStyle name="Normal 10 3 2 3 4" xfId="37589" xr:uid="{135446C3-CF1B-42CD-B16C-7B2969476AE0}"/>
    <cellStyle name="Normal 10 3 2 3 4 2" xfId="37590" xr:uid="{01F93E6E-099C-4AC2-A21D-9F353A77700B}"/>
    <cellStyle name="Normal 10 3 2 3 5" xfId="37591" xr:uid="{8EE0490E-3725-41B8-8AEA-583CE94524A2}"/>
    <cellStyle name="Normal 10 3 2 3 5 2" xfId="37592" xr:uid="{A2641128-2FF8-45F5-B3E2-F9A26CD70F1E}"/>
    <cellStyle name="Normal 10 3 2 3 6" xfId="37593" xr:uid="{95B2427E-848E-4CD6-BA9E-6178FE09A079}"/>
    <cellStyle name="Normal 10 3 2 3 7" xfId="37594" xr:uid="{04E219F6-F8D9-4053-8375-F2D0C7C3222D}"/>
    <cellStyle name="Normal 10 3 2 4" xfId="37595" xr:uid="{DD5257DD-35A0-44EA-9FE4-E9C77C44284F}"/>
    <cellStyle name="Normal 10 3 2 4 2" xfId="37596" xr:uid="{F919DF32-BF8B-40B6-88D2-572E7F24513B}"/>
    <cellStyle name="Normal 10 3 2 4 2 2" xfId="37597" xr:uid="{7E8167BE-187C-4147-B42F-ED093D845BBC}"/>
    <cellStyle name="Normal 10 3 2 4 2 2 2" xfId="37598" xr:uid="{B77D80DD-85C3-44C5-A663-E4BF3A0599E4}"/>
    <cellStyle name="Normal 10 3 2 4 2 3" xfId="37599" xr:uid="{593B3AFE-B694-4C95-8D1B-3F19BB408CAE}"/>
    <cellStyle name="Normal 10 3 2 4 3" xfId="37600" xr:uid="{3C1B162B-381B-4CB6-A53C-AAFE28EA3135}"/>
    <cellStyle name="Normal 10 3 2 4 3 2" xfId="37601" xr:uid="{B148E317-1293-461D-A81F-A5B09F7C2086}"/>
    <cellStyle name="Normal 10 3 2 4 4" xfId="37602" xr:uid="{3A8EAD6D-6A27-4E32-A9D1-89178FB74335}"/>
    <cellStyle name="Normal 10 3 2 5" xfId="37603" xr:uid="{D654AC50-0660-4272-8E24-F084C547AEDC}"/>
    <cellStyle name="Normal 10 3 2 5 2" xfId="37604" xr:uid="{60486F14-F044-4CE0-ADD4-5641A44EA7C0}"/>
    <cellStyle name="Normal 10 3 2 5 2 2" xfId="37605" xr:uid="{BD317DE5-3EAC-4276-BFA1-CD975E7C7D0D}"/>
    <cellStyle name="Normal 10 3 2 5 3" xfId="37606" xr:uid="{6C1B00EE-5600-4562-978C-915E455E67F6}"/>
    <cellStyle name="Normal 10 3 2 6" xfId="37607" xr:uid="{C2D3E1EC-6EE4-41BF-9700-D2BDE3CCD2FA}"/>
    <cellStyle name="Normal 10 3 2 6 2" xfId="37608" xr:uid="{21D61FCE-6DC9-458E-B1DD-9173FF4FFE39}"/>
    <cellStyle name="Normal 10 3 2 7" xfId="37609" xr:uid="{80ACC74B-5FF4-4A43-B564-A2B9B9A472FC}"/>
    <cellStyle name="Normal 10 3 2 7 2" xfId="37610" xr:uid="{892598E4-8EA2-46F7-BB41-5324555FE155}"/>
    <cellStyle name="Normal 10 3 2 8" xfId="37611" xr:uid="{79707217-8148-4CC3-B6FC-B53458397BB4}"/>
    <cellStyle name="Normal 10 3 2 9" xfId="37612" xr:uid="{AB3FB85F-1314-4B26-A771-25FF463C12B9}"/>
    <cellStyle name="Normal 10 3 3" xfId="37613" xr:uid="{0A95D19F-CF5A-4600-B2C2-330727F600B7}"/>
    <cellStyle name="Normal 10 3 3 2" xfId="37614" xr:uid="{6A3BC779-5460-47EE-869D-ACFD1D746468}"/>
    <cellStyle name="Normal 10 3 3 2 2" xfId="37615" xr:uid="{7D3C3B83-E0F1-436C-8875-8FE2AACD6632}"/>
    <cellStyle name="Normal 10 3 3 2 2 2" xfId="37616" xr:uid="{071C98AA-F151-4F2A-B52A-60387950FE79}"/>
    <cellStyle name="Normal 10 3 3 2 2 2 2" xfId="37617" xr:uid="{D5FA5600-ED8E-4A0D-8862-30436BE62CC6}"/>
    <cellStyle name="Normal 10 3 3 2 2 2 2 2" xfId="37618" xr:uid="{40D12320-A692-455F-A5EF-0EDC7E892656}"/>
    <cellStyle name="Normal 10 3 3 2 2 2 3" xfId="37619" xr:uid="{0C6C57F8-8FDD-46DF-8B71-7E263A3FAA62}"/>
    <cellStyle name="Normal 10 3 3 2 2 3" xfId="37620" xr:uid="{B04E2581-57DB-484E-A0E9-8A8CE5AC2EE0}"/>
    <cellStyle name="Normal 10 3 3 2 2 3 2" xfId="37621" xr:uid="{3439FF46-D8DC-4E00-8F7C-58030C17B7F7}"/>
    <cellStyle name="Normal 10 3 3 2 2 4" xfId="37622" xr:uid="{81F5A5CB-4A1B-441A-855F-22E8A461640B}"/>
    <cellStyle name="Normal 10 3 3 2 3" xfId="37623" xr:uid="{41ED4200-84DC-47BF-B730-FC4C0BADF7C5}"/>
    <cellStyle name="Normal 10 3 3 2 3 2" xfId="37624" xr:uid="{EC5F232F-73A9-47FC-AA83-2274313DEC86}"/>
    <cellStyle name="Normal 10 3 3 2 3 2 2" xfId="37625" xr:uid="{DB88220B-E97E-4398-A019-D69EA6CF8C57}"/>
    <cellStyle name="Normal 10 3 3 2 3 3" xfId="37626" xr:uid="{DEABD93C-4CE0-4D9B-9259-18EA5837F3B0}"/>
    <cellStyle name="Normal 10 3 3 2 4" xfId="37627" xr:uid="{06DA2DA3-DEF5-4336-9811-30517F3B5FC3}"/>
    <cellStyle name="Normal 10 3 3 2 4 2" xfId="37628" xr:uid="{93162B09-F04F-497D-A54B-D1334593BEE1}"/>
    <cellStyle name="Normal 10 3 3 2 5" xfId="37629" xr:uid="{D9A15524-A1A5-4D59-BBA0-9F75287EFF3A}"/>
    <cellStyle name="Normal 10 3 3 2 5 2" xfId="37630" xr:uid="{D9C110B6-E268-41F3-8B33-B3862AFAF367}"/>
    <cellStyle name="Normal 10 3 3 2 6" xfId="37631" xr:uid="{B3F146CE-BC18-448C-8ECF-B7291830F50E}"/>
    <cellStyle name="Normal 10 3 3 2 7" xfId="37632" xr:uid="{E9006DD9-EE1D-4F16-986C-F4E186725E42}"/>
    <cellStyle name="Normal 10 3 3 3" xfId="37633" xr:uid="{46EDCB67-7B9E-4957-8BBA-75ED704AD32E}"/>
    <cellStyle name="Normal 10 3 3 3 2" xfId="37634" xr:uid="{FD4BED97-273F-490B-9FB4-5F7406942831}"/>
    <cellStyle name="Normal 10 3 3 3 2 2" xfId="37635" xr:uid="{94C36ABD-8738-4D47-8996-8CCED6239C88}"/>
    <cellStyle name="Normal 10 3 3 3 2 2 2" xfId="37636" xr:uid="{8EE4A48A-51E1-4B5A-9082-21660CBD11BC}"/>
    <cellStyle name="Normal 10 3 3 3 2 2 2 2" xfId="37637" xr:uid="{920EE56D-2C79-4DE3-A9B6-CE8B672E5DA3}"/>
    <cellStyle name="Normal 10 3 3 3 2 2 3" xfId="37638" xr:uid="{8D1608C9-25B4-4263-BCC0-60BE4E09DB8B}"/>
    <cellStyle name="Normal 10 3 3 3 2 3" xfId="37639" xr:uid="{578F9B0E-AF38-4DEC-A854-3F383C6A6212}"/>
    <cellStyle name="Normal 10 3 3 3 2 3 2" xfId="37640" xr:uid="{6F6542DB-DF17-4FDD-A1EC-F0EFD626308E}"/>
    <cellStyle name="Normal 10 3 3 3 2 4" xfId="37641" xr:uid="{0EDC2DBB-F173-4F2E-942B-1E304CB0505E}"/>
    <cellStyle name="Normal 10 3 3 3 3" xfId="37642" xr:uid="{1525B3B1-6B20-4DCB-ADCE-C14965D59B48}"/>
    <cellStyle name="Normal 10 3 3 3 3 2" xfId="37643" xr:uid="{1717F621-2593-4133-8947-ED8295B89558}"/>
    <cellStyle name="Normal 10 3 3 3 3 2 2" xfId="37644" xr:uid="{7B4E2C76-0DB3-4BDB-9983-CCDFD4A5A4D6}"/>
    <cellStyle name="Normal 10 3 3 3 3 3" xfId="37645" xr:uid="{2D144871-F92B-4FF0-B03E-8BB1E3FD204F}"/>
    <cellStyle name="Normal 10 3 3 3 4" xfId="37646" xr:uid="{2F8FDAEF-2061-433E-81CB-13EE9C415B1D}"/>
    <cellStyle name="Normal 10 3 3 3 4 2" xfId="37647" xr:uid="{666963E3-8D96-4414-8412-6103FBE31DE4}"/>
    <cellStyle name="Normal 10 3 3 3 5" xfId="37648" xr:uid="{E8252F8F-A9E8-4C44-AAED-A9A278830BD4}"/>
    <cellStyle name="Normal 10 3 3 4" xfId="37649" xr:uid="{F73394EA-9384-4BC8-ABA4-1ABE2C687249}"/>
    <cellStyle name="Normal 10 3 3 4 2" xfId="37650" xr:uid="{F34CEF4A-649A-43F7-9FED-7984403A791C}"/>
    <cellStyle name="Normal 10 3 3 4 2 2" xfId="37651" xr:uid="{AD439113-CEA6-4140-9A0A-9794DD736BCF}"/>
    <cellStyle name="Normal 10 3 3 4 2 2 2" xfId="37652" xr:uid="{F53CB09A-3727-412D-8A0D-E70294D195F5}"/>
    <cellStyle name="Normal 10 3 3 4 2 3" xfId="37653" xr:uid="{986E4AF6-BE5D-45EC-A24E-F6C8749D91CC}"/>
    <cellStyle name="Normal 10 3 3 4 3" xfId="37654" xr:uid="{50675436-DFB1-4BEE-9D82-4F963D8CE202}"/>
    <cellStyle name="Normal 10 3 3 4 3 2" xfId="37655" xr:uid="{6FE41AEA-479A-49B8-A27F-EAE4627A0688}"/>
    <cellStyle name="Normal 10 3 3 4 4" xfId="37656" xr:uid="{1D182302-265B-460D-B1E9-2B06AAA110B0}"/>
    <cellStyle name="Normal 10 3 3 5" xfId="37657" xr:uid="{2E1EB559-6364-488B-9162-DF8B94B4ECF0}"/>
    <cellStyle name="Normal 10 3 3 5 2" xfId="37658" xr:uid="{776AE2E3-6DBD-461D-89E6-E6116C5B6267}"/>
    <cellStyle name="Normal 10 3 3 5 2 2" xfId="37659" xr:uid="{C2B19B53-8BF9-45A8-B2EA-8B791BDE7C6B}"/>
    <cellStyle name="Normal 10 3 3 5 3" xfId="37660" xr:uid="{16DF0C65-805D-4188-8D56-343D2B90C3BF}"/>
    <cellStyle name="Normal 10 3 3 6" xfId="37661" xr:uid="{9B64FD1E-BC55-4FFD-B112-5D1609186265}"/>
    <cellStyle name="Normal 10 3 3 6 2" xfId="37662" xr:uid="{9D4CF7D4-26DD-4C8E-AE4B-AFED796EEB63}"/>
    <cellStyle name="Normal 10 3 3 7" xfId="37663" xr:uid="{F038CEFE-DD0E-4332-8149-50F8651462A3}"/>
    <cellStyle name="Normal 10 3 3 7 2" xfId="37664" xr:uid="{4BF2CC22-B06D-43D0-8DDF-B70848BEB16F}"/>
    <cellStyle name="Normal 10 3 3 8" xfId="37665" xr:uid="{88C96995-79C3-453C-8B46-9D815D8BFB76}"/>
    <cellStyle name="Normal 10 3 3 9" xfId="37666" xr:uid="{5860A3BA-067A-4F74-8641-8802F1C43BF9}"/>
    <cellStyle name="Normal 10 3 4" xfId="37667" xr:uid="{DC6CAB50-F293-44AB-8DAD-567D733874D4}"/>
    <cellStyle name="Normal 10 3 4 2" xfId="37668" xr:uid="{F3E81D32-8320-4875-A20D-7751BBF0D9C3}"/>
    <cellStyle name="Normal 10 3 4 2 2" xfId="37669" xr:uid="{A5E4383B-497E-4EA4-A23F-9C7C31F70EF8}"/>
    <cellStyle name="Normal 10 3 4 3" xfId="37670" xr:uid="{2A2B69B0-2CC9-4125-8CC4-17D68D59E0B6}"/>
    <cellStyle name="Normal 10 3 5" xfId="37671" xr:uid="{FC36D9AB-B275-4698-BA6E-E20AB77E31EA}"/>
    <cellStyle name="Normal 10 3 5 2" xfId="37672" xr:uid="{B14F54C4-4A09-4FD4-9525-250532C45946}"/>
    <cellStyle name="Normal 10 3 5 2 2" xfId="37673" xr:uid="{69536F3A-6B85-4408-943B-F5929DC3664E}"/>
    <cellStyle name="Normal 10 3 5 2 2 2" xfId="37674" xr:uid="{BB2F74CC-20D6-4AFC-B799-18F9D10E9F42}"/>
    <cellStyle name="Normal 10 3 5 2 2 2 2" xfId="37675" xr:uid="{8F3DAE8F-2051-4B8E-B687-452E110A7A5A}"/>
    <cellStyle name="Normal 10 3 5 2 2 3" xfId="37676" xr:uid="{605A1282-30CB-491E-A647-88631115EB89}"/>
    <cellStyle name="Normal 10 3 5 2 3" xfId="37677" xr:uid="{AC93225D-0C4F-468B-A7C6-739760209492}"/>
    <cellStyle name="Normal 10 3 5 2 3 2" xfId="37678" xr:uid="{8D5F7A87-5761-41E4-8217-4943525474D7}"/>
    <cellStyle name="Normal 10 3 5 2 4" xfId="37679" xr:uid="{536F20E7-6334-4FAA-8ADA-80272CF26637}"/>
    <cellStyle name="Normal 10 3 5 3" xfId="37680" xr:uid="{008F306A-AAB8-4F37-A084-E16B1D77D70C}"/>
    <cellStyle name="Normal 10 3 5 3 2" xfId="37681" xr:uid="{068CE69C-A145-4D33-AE3A-5F868E3D3A52}"/>
    <cellStyle name="Normal 10 3 5 3 2 2" xfId="37682" xr:uid="{9D4E0858-552A-4947-A424-D88741CE3B2B}"/>
    <cellStyle name="Normal 10 3 5 3 3" xfId="37683" xr:uid="{C942B53E-B2A5-4409-AD42-1AEFF9947AB1}"/>
    <cellStyle name="Normal 10 3 5 4" xfId="37684" xr:uid="{D3D100BA-1FCF-4862-8391-4974957FD0A4}"/>
    <cellStyle name="Normal 10 3 5 4 2" xfId="37685" xr:uid="{C65202E4-1FFE-4573-BC70-8072DA3A0408}"/>
    <cellStyle name="Normal 10 3 5 5" xfId="37686" xr:uid="{94DDDBB1-18E2-474D-87F9-E613B71F11B3}"/>
    <cellStyle name="Normal 10 3 6" xfId="37687" xr:uid="{CD0472DF-0116-4761-B08A-CD839AE816A9}"/>
    <cellStyle name="Normal 10 3 6 2" xfId="37688" xr:uid="{F0018AB0-7AB4-4C51-BA5A-4F62B28BAD8A}"/>
    <cellStyle name="Normal 10 3 6 2 2" xfId="37689" xr:uid="{A0776981-7A55-4D63-800A-94D25D2DDB09}"/>
    <cellStyle name="Normal 10 3 6 2 2 2" xfId="37690" xr:uid="{1019494B-C0B6-447B-BD34-004835629EE8}"/>
    <cellStyle name="Normal 10 3 6 2 3" xfId="37691" xr:uid="{FADDBEF7-01D5-48A2-8FFA-2B8C72EEE671}"/>
    <cellStyle name="Normal 10 3 6 3" xfId="37692" xr:uid="{8375BB7B-999D-467F-80C8-3112D0AB0712}"/>
    <cellStyle name="Normal 10 3 6 3 2" xfId="37693" xr:uid="{1B6F780B-EF68-41C8-A05F-8139B0AA1D5C}"/>
    <cellStyle name="Normal 10 3 6 4" xfId="37694" xr:uid="{7F4D8E34-5AE2-44F2-9590-66719549D4C1}"/>
    <cellStyle name="Normal 10 3 7" xfId="37695" xr:uid="{899AD4D6-1D42-4190-8819-71C231F9B7D2}"/>
    <cellStyle name="Normal 10 3 7 2" xfId="37696" xr:uid="{3B7260FC-5F60-43B2-AC2E-1D24CFC3E5FA}"/>
    <cellStyle name="Normal 10 3 7 2 2" xfId="37697" xr:uid="{2BC7A8D4-D940-4478-837D-D074B070D6D9}"/>
    <cellStyle name="Normal 10 3 7 3" xfId="37698" xr:uid="{C3645720-083E-4D55-9BC6-3D0DAACDD58D}"/>
    <cellStyle name="Normal 10 3 8" xfId="37699" xr:uid="{54E1CDB5-98DE-497A-A2C0-CC08E306EB21}"/>
    <cellStyle name="Normal 10 3 8 2" xfId="37700" xr:uid="{5DA48DC8-1628-40E4-B1FE-8F4C28070757}"/>
    <cellStyle name="Normal 10 3 9" xfId="37701" xr:uid="{472FEFFF-936B-4E0C-B3C3-921665B27F7A}"/>
    <cellStyle name="Normal 10 3 9 2" xfId="37702" xr:uid="{256F5970-4A0E-4134-8537-49D6A6013E00}"/>
    <cellStyle name="Normal 10 3_Asset Register (new)" xfId="37703" xr:uid="{8B9C1C31-762A-4B4A-904C-053FE4E79562}"/>
    <cellStyle name="Normal 10 4" xfId="37704" xr:uid="{DB64D33F-3264-4F8B-92CC-609B6154F1BC}"/>
    <cellStyle name="Normal 10 4 2" xfId="37705" xr:uid="{3233862C-7874-4F0E-A598-6A0E256B89E6}"/>
    <cellStyle name="Normal 10 4 2 2" xfId="37706" xr:uid="{A1BC691F-0A6A-4526-9543-847B0601C4FD}"/>
    <cellStyle name="Normal 10 4 2 2 2" xfId="37707" xr:uid="{BD218353-1D8E-431C-9724-82344507C25E}"/>
    <cellStyle name="Normal 10 4 2 2 2 2" xfId="37708" xr:uid="{BD99F432-7EE6-4E9B-987E-3E80A30C75A2}"/>
    <cellStyle name="Normal 10 4 2 2 2 2 2" xfId="37709" xr:uid="{C550ED95-196E-4492-AF74-CC456D3B5309}"/>
    <cellStyle name="Normal 10 4 2 2 2 3" xfId="37710" xr:uid="{40C2B886-4380-4699-B68F-B5E697C25DB0}"/>
    <cellStyle name="Normal 10 4 2 2 3" xfId="37711" xr:uid="{BA17F448-16D3-4346-9727-A718563670C4}"/>
    <cellStyle name="Normal 10 4 2 2 3 2" xfId="37712" xr:uid="{6F831A22-FD07-4A27-972C-D90E06E3BF72}"/>
    <cellStyle name="Normal 10 4 2 2 4" xfId="37713" xr:uid="{AF1A50EE-B1E4-497D-B1B8-A4888C532431}"/>
    <cellStyle name="Normal 10 4 2 2 4 2" xfId="37714" xr:uid="{738B7700-C7C2-4324-BE77-6331E3789D27}"/>
    <cellStyle name="Normal 10 4 2 2 5" xfId="37715" xr:uid="{6E1B74C8-221D-4D77-948C-04F683DEE18D}"/>
    <cellStyle name="Normal 10 4 2 2 6" xfId="37716" xr:uid="{EA09EF74-882E-4B1C-8355-11A4955521AE}"/>
    <cellStyle name="Normal 10 4 2 3" xfId="37717" xr:uid="{5B07A3D2-7006-4FE0-BEC6-7F949671FA72}"/>
    <cellStyle name="Normal 10 4 2 3 2" xfId="37718" xr:uid="{A9B1164F-F9EE-49E9-B6E8-F29BA238BF32}"/>
    <cellStyle name="Normal 10 4 2 3 2 2" xfId="37719" xr:uid="{773004C4-4D89-41E2-9D0C-EEFC0732113C}"/>
    <cellStyle name="Normal 10 4 2 3 3" xfId="37720" xr:uid="{30438399-47FB-4403-AF09-D6BDE7513662}"/>
    <cellStyle name="Normal 10 4 2 4" xfId="37721" xr:uid="{EEA133E0-A95E-4799-B4F6-8A3C61168A41}"/>
    <cellStyle name="Normal 10 4 2 4 2" xfId="37722" xr:uid="{BC89D5EF-EDC5-4748-BAEA-C399197D97E3}"/>
    <cellStyle name="Normal 10 4 2 5" xfId="37723" xr:uid="{40142766-38AD-4DB8-9B9C-9A5383267A33}"/>
    <cellStyle name="Normal 10 4 2 5 2" xfId="37724" xr:uid="{AB72FD57-6C7F-4C7E-8B79-5066F2F6E68B}"/>
    <cellStyle name="Normal 10 4 2 6" xfId="37725" xr:uid="{2D258C29-0696-4C42-9FF5-5B5B12713BB2}"/>
    <cellStyle name="Normal 10 4 2 7" xfId="37726" xr:uid="{DA18EBE2-5F3F-4FD7-A737-3D40A7990801}"/>
    <cellStyle name="Normal 10 4 3" xfId="37727" xr:uid="{4433CCCD-CCD8-4B89-B8E8-4EEB11C3F7C6}"/>
    <cellStyle name="Normal 10 4 3 2" xfId="37728" xr:uid="{789504E9-481F-4708-B936-2F489315F3A2}"/>
    <cellStyle name="Normal 10 4 3 2 2" xfId="37729" xr:uid="{A00586C4-A206-4F9A-8B08-043CDC17ED0F}"/>
    <cellStyle name="Normal 10 4 3 2 2 2" xfId="37730" xr:uid="{E6E02ED1-B7EA-4168-B8C8-2785EA91C379}"/>
    <cellStyle name="Normal 10 4 3 2 2 2 2" xfId="37731" xr:uid="{AA7AADA5-5A4A-47F1-A289-69A5D9ED663E}"/>
    <cellStyle name="Normal 10 4 3 2 2 3" xfId="37732" xr:uid="{7711B3E9-337E-4811-9304-71AF7E2AEB3D}"/>
    <cellStyle name="Normal 10 4 3 2 3" xfId="37733" xr:uid="{B061E906-E75C-467D-9342-08AEC0930DB4}"/>
    <cellStyle name="Normal 10 4 3 2 3 2" xfId="37734" xr:uid="{03A3FB6C-177C-49F3-9335-51601238E092}"/>
    <cellStyle name="Normal 10 4 3 2 4" xfId="37735" xr:uid="{30FD224B-8140-4C54-A1F8-0F023F5D70F8}"/>
    <cellStyle name="Normal 10 4 3 3" xfId="37736" xr:uid="{0BD1D562-3825-485F-B99D-17C3589DD822}"/>
    <cellStyle name="Normal 10 4 3 3 2" xfId="37737" xr:uid="{A672C42F-10CB-4FAA-BE73-549D47B4268C}"/>
    <cellStyle name="Normal 10 4 3 3 2 2" xfId="37738" xr:uid="{8A5451B3-349D-45BE-BA67-2E249ED64316}"/>
    <cellStyle name="Normal 10 4 3 3 3" xfId="37739" xr:uid="{70697972-1B2B-472C-AA56-51E1D9500DE3}"/>
    <cellStyle name="Normal 10 4 3 4" xfId="37740" xr:uid="{914901C7-D43A-407C-9C03-87FD53391E50}"/>
    <cellStyle name="Normal 10 4 3 4 2" xfId="37741" xr:uid="{4F713C32-B0B0-4ADE-B23E-E54E440D6A71}"/>
    <cellStyle name="Normal 10 4 3 5" xfId="37742" xr:uid="{528F65E2-CF2A-4A2F-9F21-B7E6F57A28CC}"/>
    <cellStyle name="Normal 10 4 3 5 2" xfId="37743" xr:uid="{9466CFCF-60D8-4235-AF7E-3970123B224A}"/>
    <cellStyle name="Normal 10 4 3 6" xfId="37744" xr:uid="{04B56A96-F9CA-480E-B380-0B65DBFC0174}"/>
    <cellStyle name="Normal 10 4 3 7" xfId="37745" xr:uid="{59DE7F83-2DF9-422B-913B-C6A60EBE211D}"/>
    <cellStyle name="Normal 10 4 4" xfId="37746" xr:uid="{5DE36042-8044-406C-836A-7109C609755E}"/>
    <cellStyle name="Normal 10 4 4 2" xfId="37747" xr:uid="{171492DC-05DA-4AF4-ACD0-922042C27A52}"/>
    <cellStyle name="Normal 10 4 4 2 2" xfId="37748" xr:uid="{303D558C-2EA1-43C0-993E-CEF41FCD5F39}"/>
    <cellStyle name="Normal 10 4 4 2 2 2" xfId="37749" xr:uid="{BC0B7ED1-532B-4690-84C4-13D573A570F3}"/>
    <cellStyle name="Normal 10 4 4 2 3" xfId="37750" xr:uid="{CB44FC89-8E39-4689-A5B7-45E50B6CEC4E}"/>
    <cellStyle name="Normal 10 4 4 3" xfId="37751" xr:uid="{8A24AFBF-6BBD-42AE-AB0E-EEABAE8C3680}"/>
    <cellStyle name="Normal 10 4 4 3 2" xfId="37752" xr:uid="{D3ED4BE9-1D65-44ED-ADEC-7941FAC53A96}"/>
    <cellStyle name="Normal 10 4 4 4" xfId="37753" xr:uid="{0076F565-1A07-4A8E-8A3B-AB28466D6C5C}"/>
    <cellStyle name="Normal 10 4 5" xfId="37754" xr:uid="{95ED12D9-7CC2-467A-B013-B56FF1E1FE83}"/>
    <cellStyle name="Normal 10 4 5 2" xfId="37755" xr:uid="{0B8DE76E-1D2B-49D4-BCAA-F2907FEF3DD4}"/>
    <cellStyle name="Normal 10 4 5 2 2" xfId="37756" xr:uid="{7E3F31FC-61DB-4F05-8E33-CEA0D2628CE7}"/>
    <cellStyle name="Normal 10 4 5 3" xfId="37757" xr:uid="{66D3A8A2-6AE8-474C-B29E-CAF95A032C6C}"/>
    <cellStyle name="Normal 10 4 6" xfId="37758" xr:uid="{C9DCDAA9-82DB-4636-A226-BF01B5259046}"/>
    <cellStyle name="Normal 10 4 6 2" xfId="37759" xr:uid="{B4DE536B-824E-455F-94E3-505D088D12C7}"/>
    <cellStyle name="Normal 10 4 7" xfId="37760" xr:uid="{2F715885-1CF1-46B8-A568-0D4808DBE09F}"/>
    <cellStyle name="Normal 10 4 7 2" xfId="37761" xr:uid="{AF17EB0C-B23F-4B3F-A103-87C6E512C2DF}"/>
    <cellStyle name="Normal 10 4 8" xfId="37762" xr:uid="{5CBC2B94-4F10-49C1-A30D-196E410E99A8}"/>
    <cellStyle name="Normal 10 4 9" xfId="37763" xr:uid="{09366C4E-6683-40A2-BCD9-AF39EFF71272}"/>
    <cellStyle name="Normal 10 5" xfId="37764" xr:uid="{2B38BD33-8569-43A0-A7E0-C73CD0A8DB90}"/>
    <cellStyle name="Normal 10 5 2" xfId="37765" xr:uid="{64144E2A-0C5D-4CEE-9D5A-CE4E3811BC83}"/>
    <cellStyle name="Normal 10 5 2 2" xfId="37766" xr:uid="{771936B4-5829-448E-AC84-26E2A2B3C421}"/>
    <cellStyle name="Normal 10 5 2 2 2" xfId="37767" xr:uid="{6B5BCEE4-46B6-413D-9C38-6C9FE32AFCB0}"/>
    <cellStyle name="Normal 10 5 2 2 2 2" xfId="37768" xr:uid="{82D8A3F4-EA84-48A7-A4F7-E14F488FE9CB}"/>
    <cellStyle name="Normal 10 5 2 2 2 2 2" xfId="37769" xr:uid="{82B83F8F-5873-4441-8179-741E1E55DC15}"/>
    <cellStyle name="Normal 10 5 2 2 2 3" xfId="37770" xr:uid="{FCFD6C00-8049-4BE2-9F77-5FC1A06B4009}"/>
    <cellStyle name="Normal 10 5 2 2 3" xfId="37771" xr:uid="{032B33F2-FE3D-49FC-8427-F26F66785B28}"/>
    <cellStyle name="Normal 10 5 2 2 3 2" xfId="37772" xr:uid="{67B721B1-8BF4-4D3F-B8A3-84CB5A9FB95A}"/>
    <cellStyle name="Normal 10 5 2 2 4" xfId="37773" xr:uid="{AE9A9B34-A32E-43B4-B222-483D4D41CB5D}"/>
    <cellStyle name="Normal 10 5 2 2 4 2" xfId="37774" xr:uid="{34F40832-B8A3-4E71-A2B0-F22D040A6EDB}"/>
    <cellStyle name="Normal 10 5 2 2 5" xfId="37775" xr:uid="{1402605A-6553-4050-9FD1-54C1BA99DA50}"/>
    <cellStyle name="Normal 10 5 2 2 6" xfId="37776" xr:uid="{23B118DE-A1E7-4A13-9BC0-D074F2275198}"/>
    <cellStyle name="Normal 10 5 2 3" xfId="37777" xr:uid="{AF7E0DE8-4DA6-4D8A-A5CB-265322DC162B}"/>
    <cellStyle name="Normal 10 5 2 3 2" xfId="37778" xr:uid="{175DE582-646E-43D0-9D55-82F18F632B59}"/>
    <cellStyle name="Normal 10 5 2 3 2 2" xfId="37779" xr:uid="{518A7A13-A317-453D-A8AB-16A1EB209DD2}"/>
    <cellStyle name="Normal 10 5 2 3 3" xfId="37780" xr:uid="{F0800435-A71D-46DF-B2FF-E74640A29E70}"/>
    <cellStyle name="Normal 10 5 2 4" xfId="37781" xr:uid="{6DEFE416-69DA-4C85-B73B-36F3C349B9EE}"/>
    <cellStyle name="Normal 10 5 2 4 2" xfId="37782" xr:uid="{6B241473-DE69-47E8-89CA-6ABAA9B988B3}"/>
    <cellStyle name="Normal 10 5 2 5" xfId="37783" xr:uid="{7A3518E4-61AF-47B5-8967-0588E6900FA0}"/>
    <cellStyle name="Normal 10 5 2 5 2" xfId="37784" xr:uid="{184FC29F-75FD-4444-9041-071086A49B56}"/>
    <cellStyle name="Normal 10 5 2 6" xfId="37785" xr:uid="{06688DA7-52A7-444D-AB72-75BF42A10951}"/>
    <cellStyle name="Normal 10 5 2 7" xfId="37786" xr:uid="{A0D78627-7541-4064-B3D6-D6CD3725588C}"/>
    <cellStyle name="Normal 10 5 3" xfId="37787" xr:uid="{9D0E450E-A87C-44BE-951F-77269162A9E9}"/>
    <cellStyle name="Normal 10 5 3 2" xfId="37788" xr:uid="{67015B4D-DC4D-49A5-9BE3-387BFAB0D55C}"/>
    <cellStyle name="Normal 10 5 3 2 2" xfId="37789" xr:uid="{D9E8F2CB-D045-4E16-9C7A-E33B3380D7A8}"/>
    <cellStyle name="Normal 10 5 3 2 2 2" xfId="37790" xr:uid="{B4C04609-706C-42D3-8A60-2CC542599044}"/>
    <cellStyle name="Normal 10 5 3 2 3" xfId="37791" xr:uid="{3E7EFED0-6280-430A-8942-FB8A3C7B0EC2}"/>
    <cellStyle name="Normal 10 5 3 3" xfId="37792" xr:uid="{24D5054D-CF0E-4466-8ADF-23C049D73FB8}"/>
    <cellStyle name="Normal 10 5 3 3 2" xfId="37793" xr:uid="{9A0E701A-6A4F-485C-BA2D-43D742151979}"/>
    <cellStyle name="Normal 10 5 3 4" xfId="37794" xr:uid="{EEBAA137-6AFA-4EB3-90CC-1F9970BE9417}"/>
    <cellStyle name="Normal 10 5 3 4 2" xfId="37795" xr:uid="{DB2C39CB-B768-447D-A04C-9C310CF0A82A}"/>
    <cellStyle name="Normal 10 5 3 5" xfId="37796" xr:uid="{BF1BB393-73CF-494A-AA29-8970C97DE262}"/>
    <cellStyle name="Normal 10 5 3 6" xfId="37797" xr:uid="{95E51035-F30C-479C-BD3D-FC593A9387F7}"/>
    <cellStyle name="Normal 10 5 4" xfId="37798" xr:uid="{66350CBA-8653-403B-807C-67D8D8D9E47D}"/>
    <cellStyle name="Normal 10 5 4 2" xfId="37799" xr:uid="{670C6E1A-4E02-4685-819D-6077ECC1CFF0}"/>
    <cellStyle name="Normal 10 5 4 2 2" xfId="37800" xr:uid="{590584B8-BC80-4268-9F34-291024E62639}"/>
    <cellStyle name="Normal 10 5 4 3" xfId="37801" xr:uid="{098A2A58-10AE-411C-978B-E091F8F50581}"/>
    <cellStyle name="Normal 10 5 5" xfId="37802" xr:uid="{75C2A8DE-17F3-4CC6-97AB-C0A93EB01668}"/>
    <cellStyle name="Normal 10 5 5 2" xfId="37803" xr:uid="{3346E95C-913E-44C1-824E-23FC7DB33C49}"/>
    <cellStyle name="Normal 10 5 6" xfId="37804" xr:uid="{035C092A-6CE0-45C8-8DE9-5F5C0F36CF40}"/>
    <cellStyle name="Normal 10 5 6 2" xfId="37805" xr:uid="{5D06C453-DD0E-4B81-8BA3-42DF8F0B9946}"/>
    <cellStyle name="Normal 10 5 7" xfId="37806" xr:uid="{856322A1-4AD9-4A4E-98B4-8155F9FAA80E}"/>
    <cellStyle name="Normal 10 5 8" xfId="37807" xr:uid="{38EE3C61-7292-466F-9856-9A62BDAE53C7}"/>
    <cellStyle name="Normal 10 6" xfId="37808" xr:uid="{EB6E9DD2-FB25-4B00-8EDA-1739A4C36D8A}"/>
    <cellStyle name="Normal 10 6 2" xfId="37809" xr:uid="{3E507822-83AE-49BD-9D01-4267BE99CFE2}"/>
    <cellStyle name="Normal 10 6 2 2" xfId="37810" xr:uid="{800387B0-32ED-4003-82DB-CB2E0335DB4A}"/>
    <cellStyle name="Normal 10 6 2 2 2" xfId="37811" xr:uid="{6051A541-8E5F-4630-9EAC-AB011A14B59F}"/>
    <cellStyle name="Normal 10 6 2 2 2 2" xfId="37812" xr:uid="{18E68EC1-BBC0-4AD9-89CF-E90BDA5CDEFF}"/>
    <cellStyle name="Normal 10 6 2 2 3" xfId="37813" xr:uid="{13C112B0-F3A7-4EEC-8B32-5FE6D4BBA08B}"/>
    <cellStyle name="Normal 10 6 2 2 3 2" xfId="37814" xr:uid="{71C6D410-EE41-44F3-A6E2-879C4E7B8CDF}"/>
    <cellStyle name="Normal 10 6 2 2 4" xfId="37815" xr:uid="{5C9C8199-324D-4ADC-8327-C40BD42E322E}"/>
    <cellStyle name="Normal 10 6 2 2 5" xfId="37816" xr:uid="{113FC682-0677-4CB4-A874-30B9BF4D1DCD}"/>
    <cellStyle name="Normal 10 6 2 3" xfId="37817" xr:uid="{A77000A5-6804-46DA-8EAA-A092192AA165}"/>
    <cellStyle name="Normal 10 6 2 3 2" xfId="37818" xr:uid="{39D831C9-2DB5-45E2-8046-0D85FEA873F0}"/>
    <cellStyle name="Normal 10 6 2 4" xfId="37819" xr:uid="{3FBEE63A-26D6-472A-8BF1-F9D55A2563C5}"/>
    <cellStyle name="Normal 10 6 2 4 2" xfId="37820" xr:uid="{CE1F44F6-683C-4F7E-B294-D100F25EE84E}"/>
    <cellStyle name="Normal 10 6 2 5" xfId="37821" xr:uid="{8B32B8A5-F1B1-4298-A4A0-FD13AD5445FB}"/>
    <cellStyle name="Normal 10 6 2 6" xfId="37822" xr:uid="{2FB277B7-9C46-4533-B330-100B3FBAC1D8}"/>
    <cellStyle name="Normal 10 6 3" xfId="37823" xr:uid="{DE0226F3-4508-449C-B6DC-6AF0610DB032}"/>
    <cellStyle name="Normal 10 6 3 2" xfId="37824" xr:uid="{A78C5588-B97D-4AB4-86D1-0C2DD6377AE1}"/>
    <cellStyle name="Normal 10 6 3 2 2" xfId="37825" xr:uid="{B33561DA-0202-4A55-A109-BD16599F4C60}"/>
    <cellStyle name="Normal 10 6 3 3" xfId="37826" xr:uid="{78E7A09D-3F69-4863-9CE3-82F682DA3619}"/>
    <cellStyle name="Normal 10 6 3 3 2" xfId="37827" xr:uid="{7A4C388B-A54F-4C59-87E9-009FE194DBD5}"/>
    <cellStyle name="Normal 10 6 3 4" xfId="37828" xr:uid="{C82127BE-4158-4689-BD34-0AF972ED5619}"/>
    <cellStyle name="Normal 10 6 3 5" xfId="37829" xr:uid="{75C077BE-F5A1-4078-B6F7-FEADCC2FF42A}"/>
    <cellStyle name="Normal 10 6 4" xfId="37830" xr:uid="{1E078318-2856-4B14-8424-3570BE9F2D52}"/>
    <cellStyle name="Normal 10 6 4 2" xfId="37831" xr:uid="{9AFA82AD-B4D4-4E1A-8FBF-17842FCA024E}"/>
    <cellStyle name="Normal 10 6 5" xfId="37832" xr:uid="{28E03829-A242-43FD-9F2D-DB8DE529D929}"/>
    <cellStyle name="Normal 10 6 5 2" xfId="37833" xr:uid="{E808A4BF-B577-42FF-8CBF-B07DE8FC500C}"/>
    <cellStyle name="Normal 10 6 6" xfId="37834" xr:uid="{FA37E446-78F5-4091-823A-91D5B70D25FB}"/>
    <cellStyle name="Normal 10 6 7" xfId="37835" xr:uid="{95EB81DE-DB90-46AD-9D47-7153692FEC35}"/>
    <cellStyle name="Normal 10 7" xfId="37836" xr:uid="{7C9A6670-7F58-4F60-A5EA-7CC371F9AEA8}"/>
    <cellStyle name="Normal 10 7 2" xfId="37837" xr:uid="{4F0D1A5A-435E-464E-8167-CFD3DBE9B541}"/>
    <cellStyle name="Normal 10 7 2 2" xfId="37838" xr:uid="{B7F1FDCE-DCE3-46B8-B024-CED95621EF1E}"/>
    <cellStyle name="Normal 10 7 2 2 2" xfId="37839" xr:uid="{043A057C-E967-4F92-BB22-990CAAEB98F6}"/>
    <cellStyle name="Normal 10 7 2 2 2 2" xfId="37840" xr:uid="{14E8426E-5530-4131-9F58-AEBB86FBF416}"/>
    <cellStyle name="Normal 10 7 2 2 3" xfId="37841" xr:uid="{FADF7C44-C51F-4DB6-9B81-254348C994CB}"/>
    <cellStyle name="Normal 10 7 2 2 3 2" xfId="37842" xr:uid="{F3DCC935-373D-4F43-915A-F463DA597419}"/>
    <cellStyle name="Normal 10 7 2 2 4" xfId="37843" xr:uid="{46E98603-11A7-4E7A-A99E-A8BAA7BE0232}"/>
    <cellStyle name="Normal 10 7 2 2 5" xfId="37844" xr:uid="{C1C7C334-2EFE-4EF1-AA69-6A3C1D1AD20F}"/>
    <cellStyle name="Normal 10 7 2 3" xfId="37845" xr:uid="{3FE341B3-B887-4D3B-810D-1B8637DC4D5D}"/>
    <cellStyle name="Normal 10 7 2 3 2" xfId="37846" xr:uid="{F5CAE7A3-D001-4AEF-B5BF-19F43A3145D9}"/>
    <cellStyle name="Normal 10 7 2 4" xfId="37847" xr:uid="{D0EBE526-495E-4FA0-923A-F1442A357646}"/>
    <cellStyle name="Normal 10 7 2 4 2" xfId="37848" xr:uid="{E0807EDB-3A27-472D-BB41-35E616FEEB0B}"/>
    <cellStyle name="Normal 10 7 2 5" xfId="37849" xr:uid="{B57332B4-6A3E-4719-9BD6-05A9CD2464E7}"/>
    <cellStyle name="Normal 10 7 2 6" xfId="37850" xr:uid="{444848B2-363B-4272-B9C4-4AC7DDF684F9}"/>
    <cellStyle name="Normal 10 7 3" xfId="37851" xr:uid="{6CCF05B0-13BD-401B-BEFB-39220C13EB63}"/>
    <cellStyle name="Normal 10 7 3 2" xfId="37852" xr:uid="{68C030F7-9746-4380-8001-31ACDBBC422C}"/>
    <cellStyle name="Normal 10 7 3 2 2" xfId="37853" xr:uid="{F1AA4DBE-65F8-4AC5-B789-409B6A3FAB7E}"/>
    <cellStyle name="Normal 10 7 3 3" xfId="37854" xr:uid="{8FA5A0A0-FFCB-49B8-AE3E-6C702E906487}"/>
    <cellStyle name="Normal 10 7 3 3 2" xfId="37855" xr:uid="{C69C366F-D804-4011-B379-5ECAB0B9AEF1}"/>
    <cellStyle name="Normal 10 7 3 4" xfId="37856" xr:uid="{C38906A5-27A8-4A6F-9E6F-6247002141B7}"/>
    <cellStyle name="Normal 10 7 3 5" xfId="37857" xr:uid="{CFC84551-D7CA-49DE-9B2F-48620C1F8994}"/>
    <cellStyle name="Normal 10 7 4" xfId="37858" xr:uid="{8C6DDC03-93B0-4D12-B9FF-3723C149A6A2}"/>
    <cellStyle name="Normal 10 7 4 2" xfId="37859" xr:uid="{61496C98-96C5-43D2-B52A-187855DBA721}"/>
    <cellStyle name="Normal 10 7 5" xfId="37860" xr:uid="{EF7A6276-C312-410B-B2EF-49143E80A98E}"/>
    <cellStyle name="Normal 10 7 5 2" xfId="37861" xr:uid="{E7C82DD8-D346-4ECB-BBA0-812F87DFB2B8}"/>
    <cellStyle name="Normal 10 7 6" xfId="37862" xr:uid="{83218D4E-04D7-4863-AC3E-07368A15B410}"/>
    <cellStyle name="Normal 10 7 7" xfId="37863" xr:uid="{F4207BF1-8609-48AF-B71D-82A0FE1635F6}"/>
    <cellStyle name="Normal 10 8" xfId="37864" xr:uid="{A230B545-74A2-4ECC-9683-86A8D1ED3F60}"/>
    <cellStyle name="Normal 10 8 2" xfId="37865" xr:uid="{12616968-AAA7-4362-860C-9A9BF0F34A31}"/>
    <cellStyle name="Normal 10 8 2 2" xfId="37866" xr:uid="{8174FC04-734C-4B14-A173-8AE678771D8E}"/>
    <cellStyle name="Normal 10 8 2 2 2" xfId="37867" xr:uid="{6509CC41-E654-4A49-A3DD-971D7B459D1E}"/>
    <cellStyle name="Normal 10 8 2 2 2 2" xfId="37868" xr:uid="{F7CF0515-6C37-4540-9A6C-0B9D8653210E}"/>
    <cellStyle name="Normal 10 8 2 2 3" xfId="37869" xr:uid="{A793D0DE-8BFB-4906-84CC-29AE932E6904}"/>
    <cellStyle name="Normal 10 8 2 3" xfId="37870" xr:uid="{73330F42-B667-40B7-B4F5-CA62027B3B2F}"/>
    <cellStyle name="Normal 10 8 2 3 2" xfId="37871" xr:uid="{4B694BA3-6641-43BF-AEB2-FAF594BE7C18}"/>
    <cellStyle name="Normal 10 8 2 4" xfId="37872" xr:uid="{521A1DE5-8EA0-463B-9168-01AC0C6EBF6C}"/>
    <cellStyle name="Normal 10 8 2 4 2" xfId="37873" xr:uid="{D7F6E6B2-C3A4-4C20-B59A-4C6546923D9E}"/>
    <cellStyle name="Normal 10 8 2 5" xfId="37874" xr:uid="{BF0DE993-28C3-474E-A592-7B694E0B1E83}"/>
    <cellStyle name="Normal 10 8 2 6" xfId="37875" xr:uid="{4FE05013-0893-42B9-B16A-8FE9DCFAE3CE}"/>
    <cellStyle name="Normal 10 8 3" xfId="37876" xr:uid="{1E4DBC8C-F83E-47AB-A7D9-1D57CEE15C41}"/>
    <cellStyle name="Normal 10 8 3 2" xfId="37877" xr:uid="{6C41DC9B-03C8-490C-AE12-E5709406E93B}"/>
    <cellStyle name="Normal 10 8 3 2 2" xfId="37878" xr:uid="{D0F70226-F7FD-4A73-B855-966718AC6AC8}"/>
    <cellStyle name="Normal 10 8 3 3" xfId="37879" xr:uid="{AAD8339B-FD75-40CA-9FC7-B4D823CD38F7}"/>
    <cellStyle name="Normal 10 8 4" xfId="37880" xr:uid="{761A3027-1252-45DF-8C08-0FF4F1A01DA6}"/>
    <cellStyle name="Normal 10 8 4 2" xfId="37881" xr:uid="{A4517AB7-D033-4A8A-80AD-C2A470755D44}"/>
    <cellStyle name="Normal 10 8 5" xfId="37882" xr:uid="{E0EE381D-8A0E-407A-8A36-A32C5610B3DA}"/>
    <cellStyle name="Normal 10 8 5 2" xfId="37883" xr:uid="{AB00E8D2-36A5-40A5-B887-C34604E309B7}"/>
    <cellStyle name="Normal 10 8 6" xfId="37884" xr:uid="{4DC992A7-6119-4E4B-89A2-9A6B59E0A914}"/>
    <cellStyle name="Normal 10 8 7" xfId="37885" xr:uid="{D681EE84-417A-498D-B687-067BF6239B53}"/>
    <cellStyle name="Normal 10 9" xfId="37886" xr:uid="{B46FC007-2C7F-433E-AD53-B9EFB907C918}"/>
    <cellStyle name="Normal 10 9 2" xfId="37887" xr:uid="{45FC5788-67EE-483D-A1D2-60D499683363}"/>
    <cellStyle name="Normal 10 9 2 2" xfId="37888" xr:uid="{D55BD895-C198-4C9E-9D27-5F37E87321E2}"/>
    <cellStyle name="Normal 10 9 2 2 2" xfId="37889" xr:uid="{CA3E3A3F-DE9B-40DA-A2C8-035C8996CD93}"/>
    <cellStyle name="Normal 10 9 2 2 2 2" xfId="37890" xr:uid="{9A514867-6150-40CB-A0B0-8ACF887A293F}"/>
    <cellStyle name="Normal 10 9 2 2 3" xfId="37891" xr:uid="{A40E6FAF-71FF-4E91-88E3-415B39191E67}"/>
    <cellStyle name="Normal 10 9 2 3" xfId="37892" xr:uid="{5CC46EC3-7B06-4E5F-BC8D-AE525FF3EC26}"/>
    <cellStyle name="Normal 10 9 2 3 2" xfId="37893" xr:uid="{53CD3CCD-8F57-42CE-9C67-FFF94C927C73}"/>
    <cellStyle name="Normal 10 9 2 4" xfId="37894" xr:uid="{F7180DE8-09F1-43B2-BD29-CD672D2792EB}"/>
    <cellStyle name="Normal 10 9 3" xfId="37895" xr:uid="{764825F5-25BC-46FE-AA67-4E86E8C1547E}"/>
    <cellStyle name="Normal 10 9 3 2" xfId="37896" xr:uid="{00AEAB3C-0A0E-4F9C-BA67-7A42934E5FE8}"/>
    <cellStyle name="Normal 10 9 3 2 2" xfId="37897" xr:uid="{6A3FB644-6893-44CD-892D-EFFE82C4D282}"/>
    <cellStyle name="Normal 10 9 3 3" xfId="37898" xr:uid="{166273C3-6203-4A40-BD7A-34F640FCB0D4}"/>
    <cellStyle name="Normal 10 9 4" xfId="37899" xr:uid="{1631BBAB-3003-4921-9568-330611D86427}"/>
    <cellStyle name="Normal 10 9 4 2" xfId="37900" xr:uid="{C99707BE-0CF4-4AE4-87FA-249C9FC4741B}"/>
    <cellStyle name="Normal 10 9 5" xfId="37901" xr:uid="{FD7142C1-5D38-4BF9-A3AC-0BFD6491F19C}"/>
    <cellStyle name="Normal 10 9 5 2" xfId="37902" xr:uid="{C6D7EDFB-E66D-4D51-AF01-E25C0F989507}"/>
    <cellStyle name="Normal 10 9 6" xfId="37903" xr:uid="{FB4B1DC9-0322-43A4-9DDB-B5109556BC3B}"/>
    <cellStyle name="Normal 10 9 7" xfId="37904" xr:uid="{2B4AA01C-B3E7-4F07-ADF5-5563616A8B66}"/>
    <cellStyle name="Normal 10_Asset Register (new)" xfId="37905" xr:uid="{3AF27234-E0FA-4576-9BB3-D0D55F60C46F}"/>
    <cellStyle name="Normal 100" xfId="129" xr:uid="{00000000-0005-0000-0000-000085930000}"/>
    <cellStyle name="Normal 100 2" xfId="37906" xr:uid="{CECA2832-1F2D-4FFC-985D-5759A775AAF6}"/>
    <cellStyle name="Normal 101" xfId="130" xr:uid="{00000000-0005-0000-0000-000086930000}"/>
    <cellStyle name="Normal 101 2" xfId="37907" xr:uid="{018527F7-3CCD-4206-B80B-9252F534E570}"/>
    <cellStyle name="Normal 102" xfId="37908" xr:uid="{BDE395AB-B42E-441A-9100-9AAD7BBB3430}"/>
    <cellStyle name="Normal 103" xfId="215" xr:uid="{06ADD046-9AC1-49B0-958E-2F3895CA4330}"/>
    <cellStyle name="Normal 103 2" xfId="51548" xr:uid="{99CC2CB0-F382-498C-8923-2EFE21327E83}"/>
    <cellStyle name="Normal 103 2 2" xfId="51589" xr:uid="{1756F43E-4D4F-480E-BB1B-520771B968E7}"/>
    <cellStyle name="Normal 104" xfId="151" xr:uid="{9EF7E631-6F0E-4243-A22E-DB63D6EA74C2}"/>
    <cellStyle name="Normal 104 2" xfId="167" xr:uid="{473C8259-18D6-48CB-AB9D-7C576AD6681E}"/>
    <cellStyle name="Normal 104 2 2" xfId="184" xr:uid="{6528F906-A8DC-4A9C-A7DE-CB0913C67FA6}"/>
    <cellStyle name="Normal 104 2 3" xfId="51557" xr:uid="{1AA09647-99CF-4F58-8A7D-4322E5A06CEA}"/>
    <cellStyle name="Normal 104 2 3 2" xfId="51578" xr:uid="{A01E7CB5-E489-414C-8E88-9976C99C4F69}"/>
    <cellStyle name="Normal 104 3" xfId="183" xr:uid="{28B18F1D-F395-49E7-80E3-5A185D055406}"/>
    <cellStyle name="Normal 105" xfId="154" xr:uid="{B41576FB-7A86-40D6-8CE6-64FF3AC467E4}"/>
    <cellStyle name="Normal 105 2" xfId="170" xr:uid="{EF078F66-A16F-4018-BF43-52E599309941}"/>
    <cellStyle name="Normal 105 2 2" xfId="186" xr:uid="{114E5E13-946F-4C09-92CA-42B640D5BAD1}"/>
    <cellStyle name="Normal 105 2 3" xfId="51559" xr:uid="{D65AEFE6-EB5E-4120-A13D-176B3F7F556F}"/>
    <cellStyle name="Normal 105 2 3 2" xfId="51580" xr:uid="{A64550CB-E8DE-442A-881C-F01479AD4AA2}"/>
    <cellStyle name="Normal 105 3" xfId="185" xr:uid="{BB0B7B6A-5BDF-4F14-8F98-420FFBAD3884}"/>
    <cellStyle name="Normal 106" xfId="157" xr:uid="{C7324925-E977-489A-B71D-5E23C9E1D908}"/>
    <cellStyle name="Normal 106 2" xfId="173" xr:uid="{0923929E-4E72-47A0-B73C-A383C39BBAA1}"/>
    <cellStyle name="Normal 106 2 2" xfId="188" xr:uid="{BD254EB8-C3DF-45AE-9FDC-4918EF368DB9}"/>
    <cellStyle name="Normal 106 2 3" xfId="51561" xr:uid="{0BCE95E1-95A9-49AD-9B80-06E82DE2C726}"/>
    <cellStyle name="Normal 106 2 3 2" xfId="51582" xr:uid="{013542E2-D3A6-471C-8B61-E2B71B2FB3CA}"/>
    <cellStyle name="Normal 106 3" xfId="187" xr:uid="{AFB85CCA-A66E-4D45-90A5-4C8E7D50F7DF}"/>
    <cellStyle name="Normal 107" xfId="51534" xr:uid="{D714CEC0-8AEB-4E21-9ADF-CD3F70D2EDF4}"/>
    <cellStyle name="Normal 108" xfId="51544" xr:uid="{7A9CFB70-46FD-41A0-9F3F-FBBF6217B693}"/>
    <cellStyle name="Normal 109" xfId="51571" xr:uid="{C792F3A5-1A92-4BA1-A704-0B9F74615350}"/>
    <cellStyle name="Normal 11" xfId="37909" xr:uid="{AC17D2CB-C982-4A0C-BCC0-34034C5216C9}"/>
    <cellStyle name="Normal 11 10" xfId="37910" xr:uid="{D5CA5CCB-A0BD-4700-8562-0112EE913F3A}"/>
    <cellStyle name="Normal 11 10 2" xfId="37911" xr:uid="{A72EAA23-7567-48F1-9DD0-F95C048A1A10}"/>
    <cellStyle name="Normal 11 10 2 2" xfId="37912" xr:uid="{69754B46-E3E8-4DEC-9C9B-E8D3B99F690B}"/>
    <cellStyle name="Normal 11 10 2 2 2" xfId="37913" xr:uid="{E0C8884E-5E31-4173-9D26-EC3AD5FB19E6}"/>
    <cellStyle name="Normal 11 10 2 2 2 2" xfId="37914" xr:uid="{2334AEF0-98BE-497F-BF62-C69457988E69}"/>
    <cellStyle name="Normal 11 10 2 2 3" xfId="37915" xr:uid="{BD6B016C-A53D-4FCF-9262-DB720C6CFE0A}"/>
    <cellStyle name="Normal 11 10 2 3" xfId="37916" xr:uid="{6B73EA08-0422-41B4-8131-E7E4FFC8507D}"/>
    <cellStyle name="Normal 11 10 2 3 2" xfId="37917" xr:uid="{5170E8F4-5724-468C-82B3-69A6D35AE464}"/>
    <cellStyle name="Normal 11 10 2 4" xfId="37918" xr:uid="{632651A9-1A78-438E-AEEF-5A03928CD0A3}"/>
    <cellStyle name="Normal 11 10 3" xfId="37919" xr:uid="{980BEF53-8D65-4DC3-B136-002014BAE360}"/>
    <cellStyle name="Normal 11 10 3 2" xfId="37920" xr:uid="{C7876342-4770-4823-A64F-FE33C2F1E5EA}"/>
    <cellStyle name="Normal 11 10 3 2 2" xfId="37921" xr:uid="{DA158C07-AFBB-4097-A59C-E366B55AD975}"/>
    <cellStyle name="Normal 11 10 3 3" xfId="37922" xr:uid="{9C0A4AEE-09B6-4DC2-9E6D-E150196B2F50}"/>
    <cellStyle name="Normal 11 10 4" xfId="37923" xr:uid="{5166DBE4-D71A-4068-83BA-AF5B36F2AC79}"/>
    <cellStyle name="Normal 11 10 4 2" xfId="37924" xr:uid="{6F3058EE-0362-4D1D-A3E7-F9012B921DB0}"/>
    <cellStyle name="Normal 11 10 5" xfId="37925" xr:uid="{B3837A2C-5C13-4512-8CFF-91DDE986F734}"/>
    <cellStyle name="Normal 11 11" xfId="37926" xr:uid="{D1160581-78C5-45D2-BA6E-448D4295B845}"/>
    <cellStyle name="Normal 11 11 2" xfId="37927" xr:uid="{CBBBF88C-7A4B-4DD1-8F43-A95B0C27A8CE}"/>
    <cellStyle name="Normal 11 11 2 2" xfId="37928" xr:uid="{640F23B2-F802-442E-BE59-15B635E9D425}"/>
    <cellStyle name="Normal 11 11 2 2 2" xfId="37929" xr:uid="{EBB3BD4A-CFFB-4104-862E-AF2BC2E4115C}"/>
    <cellStyle name="Normal 11 11 2 2 2 2" xfId="37930" xr:uid="{5D6A9408-10CA-4511-8FE7-27F1295CFA83}"/>
    <cellStyle name="Normal 11 11 2 2 3" xfId="37931" xr:uid="{92C354B0-DEF4-4B60-93AB-1A6BB5F51297}"/>
    <cellStyle name="Normal 11 11 2 3" xfId="37932" xr:uid="{4F2E7ED7-354C-44D6-AF34-7C3689C10693}"/>
    <cellStyle name="Normal 11 11 2 3 2" xfId="37933" xr:uid="{44F68AA6-BF2C-4DD6-A80F-A1C79EA40C98}"/>
    <cellStyle name="Normal 11 11 2 4" xfId="37934" xr:uid="{92573B5B-7ACD-4287-90F6-A6E6A44EAB0B}"/>
    <cellStyle name="Normal 11 11 3" xfId="37935" xr:uid="{41A8673D-6465-4199-AB64-1879C3B90A00}"/>
    <cellStyle name="Normal 11 11 3 2" xfId="37936" xr:uid="{9A86A6B5-2CF5-4231-B7D4-507A843D4B47}"/>
    <cellStyle name="Normal 11 11 3 2 2" xfId="37937" xr:uid="{4F1C8A73-9330-4B17-B931-DF049CCE822B}"/>
    <cellStyle name="Normal 11 11 3 3" xfId="37938" xr:uid="{B05D63B9-3DDD-475B-B08C-F62A36FD5B80}"/>
    <cellStyle name="Normal 11 11 4" xfId="37939" xr:uid="{092FB8DE-D83B-4AC9-9572-274BB1DE723E}"/>
    <cellStyle name="Normal 11 11 4 2" xfId="37940" xr:uid="{A79CED0E-5E00-4F1E-B658-1683365241E4}"/>
    <cellStyle name="Normal 11 11 5" xfId="37941" xr:uid="{C3541049-4811-419C-B978-D16596032D99}"/>
    <cellStyle name="Normal 11 12" xfId="37942" xr:uid="{E2BE947C-6E6E-4B2B-B457-454ECA8B54AD}"/>
    <cellStyle name="Normal 11 12 2" xfId="37943" xr:uid="{8F956E7B-8715-4709-897B-2DF24F4683E4}"/>
    <cellStyle name="Normal 11 13" xfId="37944" xr:uid="{D3C19051-2A40-40B9-98CA-CFC595CCD5FC}"/>
    <cellStyle name="Normal 11 2" xfId="37945" xr:uid="{0F4DC236-1E2E-4C26-B455-E78BCEEDC3E3}"/>
    <cellStyle name="Normal 11 2 10" xfId="37946" xr:uid="{21A16BA4-2044-46B7-80A1-88B6FDE8E05E}"/>
    <cellStyle name="Normal 11 2 11" xfId="37947" xr:uid="{C55CA7E0-02BA-4C38-AA5E-EBF78F4FB6B6}"/>
    <cellStyle name="Normal 11 2 2" xfId="37948" xr:uid="{E375D75C-364C-4CAC-B63F-D11C976BD425}"/>
    <cellStyle name="Normal 11 2 2 2" xfId="37949" xr:uid="{60DDB2E9-6228-48F1-8D15-A530EF917897}"/>
    <cellStyle name="Normal 11 2 2 2 2" xfId="37950" xr:uid="{2595CC9A-3C27-44DF-A442-35C80FCAA87A}"/>
    <cellStyle name="Normal 11 2 2 2 2 2" xfId="37951" xr:uid="{B8A22575-928A-46A9-A312-B3ADF9FF3585}"/>
    <cellStyle name="Normal 11 2 2 2 2 2 2" xfId="37952" xr:uid="{C9A1206F-735E-403E-95D3-1CDBC6ACE7A5}"/>
    <cellStyle name="Normal 11 2 2 2 2 2 2 2" xfId="37953" xr:uid="{AC5B5C80-49A7-4FC9-A7B7-42FCF0C6CAC4}"/>
    <cellStyle name="Normal 11 2 2 2 2 2 3" xfId="37954" xr:uid="{ED3BABF7-18A0-4F24-AD2C-B9EFB05DB206}"/>
    <cellStyle name="Normal 11 2 2 2 2 3" xfId="37955" xr:uid="{4FCD473C-90B3-4FBE-8CA0-2198D28703F0}"/>
    <cellStyle name="Normal 11 2 2 2 2 3 2" xfId="37956" xr:uid="{0C88EF55-8371-4F9B-8449-7C78C2C6DB98}"/>
    <cellStyle name="Normal 11 2 2 2 2 4" xfId="37957" xr:uid="{E9685461-E065-4F28-8815-1E1884761FAE}"/>
    <cellStyle name="Normal 11 2 2 2 2 4 2" xfId="37958" xr:uid="{24F2BAE2-510A-49A0-9796-FC411FBDDDE3}"/>
    <cellStyle name="Normal 11 2 2 2 2 5" xfId="37959" xr:uid="{B12CE4A5-69E7-4552-A9C0-9CC434C8A732}"/>
    <cellStyle name="Normal 11 2 2 2 2 6" xfId="37960" xr:uid="{4D3EF653-9444-473E-A9AE-55DE5DDD9296}"/>
    <cellStyle name="Normal 11 2 2 2 3" xfId="37961" xr:uid="{80A574DC-B201-4450-998A-0B83152C1190}"/>
    <cellStyle name="Normal 11 2 2 2 3 2" xfId="37962" xr:uid="{B3CA676C-C3F8-496C-BFC7-5AB2A800D872}"/>
    <cellStyle name="Normal 11 2 2 2 3 2 2" xfId="37963" xr:uid="{7942A9F7-E415-4373-9F61-A250A28A2487}"/>
    <cellStyle name="Normal 11 2 2 2 3 3" xfId="37964" xr:uid="{A7A2A1F4-E820-4B58-8C1D-0F36C8158386}"/>
    <cellStyle name="Normal 11 2 2 2 4" xfId="37965" xr:uid="{D7D3D69F-4905-426E-87AC-F6A2BDFD6F11}"/>
    <cellStyle name="Normal 11 2 2 2 4 2" xfId="37966" xr:uid="{2502460B-E209-4A7A-8F7E-71815F6BE789}"/>
    <cellStyle name="Normal 11 2 2 2 5" xfId="37967" xr:uid="{1652D0EB-8313-4A6C-96D6-AA82823F9D44}"/>
    <cellStyle name="Normal 11 2 2 2 5 2" xfId="37968" xr:uid="{81F7925B-F7E1-46AB-8608-BCD77F72CACC}"/>
    <cellStyle name="Normal 11 2 2 2 6" xfId="37969" xr:uid="{9016890B-37D8-43DE-AD8D-DCDF512AFFA5}"/>
    <cellStyle name="Normal 11 2 2 2 7" xfId="37970" xr:uid="{3506682B-74A5-4A53-BB68-D1D54C18BBE9}"/>
    <cellStyle name="Normal 11 2 2 3" xfId="37971" xr:uid="{D334A059-095F-413C-8EDB-AEF2A98A801A}"/>
    <cellStyle name="Normal 11 2 2 3 2" xfId="37972" xr:uid="{8BDDE06D-3940-420D-9E1E-90F2C1028ED1}"/>
    <cellStyle name="Normal 11 2 2 3 2 2" xfId="37973" xr:uid="{2929637E-8429-417F-A705-8BBA337F82EB}"/>
    <cellStyle name="Normal 11 2 2 3 2 2 2" xfId="37974" xr:uid="{7F80EE07-EA8C-469F-9DD0-720FBF2C7315}"/>
    <cellStyle name="Normal 11 2 2 3 2 2 2 2" xfId="37975" xr:uid="{4ECD54D1-7D0E-4D5B-B9A4-62630D657F79}"/>
    <cellStyle name="Normal 11 2 2 3 2 2 3" xfId="37976" xr:uid="{9E573771-E81C-4129-A29D-583C746394B1}"/>
    <cellStyle name="Normal 11 2 2 3 2 3" xfId="37977" xr:uid="{D2E75505-3EB6-4DD0-9B44-5D2BFC49CFF9}"/>
    <cellStyle name="Normal 11 2 2 3 2 3 2" xfId="37978" xr:uid="{EB2B877B-31A2-4768-97F8-5C4E8D0ADE46}"/>
    <cellStyle name="Normal 11 2 2 3 2 4" xfId="37979" xr:uid="{484CC358-057D-4532-A8FD-7258CAE76D68}"/>
    <cellStyle name="Normal 11 2 2 3 3" xfId="37980" xr:uid="{9632596C-5380-466E-AF0A-75D7B2C92C8B}"/>
    <cellStyle name="Normal 11 2 2 3 3 2" xfId="37981" xr:uid="{60767002-12BA-42CA-BAA8-7D2A2A0DC272}"/>
    <cellStyle name="Normal 11 2 2 3 3 2 2" xfId="37982" xr:uid="{56A1C9CD-0702-40BA-BAC0-74A7072C7C25}"/>
    <cellStyle name="Normal 11 2 2 3 3 3" xfId="37983" xr:uid="{7A78E71D-097E-4086-86E5-15780913DC7C}"/>
    <cellStyle name="Normal 11 2 2 3 4" xfId="37984" xr:uid="{CB1D0ED9-3E01-4856-B5F1-84667917924B}"/>
    <cellStyle name="Normal 11 2 2 3 4 2" xfId="37985" xr:uid="{96648F93-79AA-408F-B234-33E74E598C7E}"/>
    <cellStyle name="Normal 11 2 2 3 5" xfId="37986" xr:uid="{AE6AD4E4-28EB-4F72-99EF-F05DC6398295}"/>
    <cellStyle name="Normal 11 2 2 3 5 2" xfId="37987" xr:uid="{38317EFD-E77C-48D1-9794-55E048D99DF4}"/>
    <cellStyle name="Normal 11 2 2 3 6" xfId="37988" xr:uid="{B5A9C99F-6E53-4F7D-93B9-309B62FE1E31}"/>
    <cellStyle name="Normal 11 2 2 3 7" xfId="37989" xr:uid="{72683A33-D088-4DEB-958C-243F0F1D63A7}"/>
    <cellStyle name="Normal 11 2 2 4" xfId="37990" xr:uid="{75D4C9D0-1C16-4EB6-9EBC-B60DC6D032FA}"/>
    <cellStyle name="Normal 11 2 2 4 2" xfId="37991" xr:uid="{8739FA4F-1E50-4DF7-A0CA-1F9AD134DD29}"/>
    <cellStyle name="Normal 11 2 2 4 2 2" xfId="37992" xr:uid="{F705BE92-6709-4EA8-8E85-72636AF9420A}"/>
    <cellStyle name="Normal 11 2 2 4 2 2 2" xfId="37993" xr:uid="{F0AFBCB2-38A2-4C7F-ADFC-DD63E4E42FC9}"/>
    <cellStyle name="Normal 11 2 2 4 2 3" xfId="37994" xr:uid="{52B20AC8-C5EF-4255-8AAD-7394A50F1BE1}"/>
    <cellStyle name="Normal 11 2 2 4 3" xfId="37995" xr:uid="{1C33330C-9512-445E-8E2B-5E56071598D1}"/>
    <cellStyle name="Normal 11 2 2 4 3 2" xfId="37996" xr:uid="{7A3D291B-28A6-4034-B874-266DE65FE380}"/>
    <cellStyle name="Normal 11 2 2 4 4" xfId="37997" xr:uid="{BDAD8E50-8123-432F-AE1D-A46BA5A6CE03}"/>
    <cellStyle name="Normal 11 2 2 5" xfId="37998" xr:uid="{E3FFC67B-2FDF-45A2-892B-0CAFDD9C4FC9}"/>
    <cellStyle name="Normal 11 2 2 5 2" xfId="37999" xr:uid="{6D0088B2-E2D3-47B5-845E-E8864F6A7FDE}"/>
    <cellStyle name="Normal 11 2 2 5 2 2" xfId="38000" xr:uid="{D61ADEFE-9000-4AE2-9EFC-285256D369DE}"/>
    <cellStyle name="Normal 11 2 2 5 3" xfId="38001" xr:uid="{6E83CCB0-B03C-496F-BC71-416CA4DF0DCD}"/>
    <cellStyle name="Normal 11 2 2 6" xfId="38002" xr:uid="{49ABAFE3-85CA-419E-B40C-72CAA204AB26}"/>
    <cellStyle name="Normal 11 2 2 6 2" xfId="38003" xr:uid="{B1069D20-481D-45F8-A04F-5486BC942CCC}"/>
    <cellStyle name="Normal 11 2 2 7" xfId="38004" xr:uid="{987DB86E-13BC-45B2-AD30-0E91A56F342A}"/>
    <cellStyle name="Normal 11 2 2 7 2" xfId="38005" xr:uid="{D6B43D7A-2A69-45A7-B96E-51E3F4776805}"/>
    <cellStyle name="Normal 11 2 2 8" xfId="38006" xr:uid="{78CE9F02-9B74-4BAF-848F-08DB7A4BAF5E}"/>
    <cellStyle name="Normal 11 2 2 9" xfId="38007" xr:uid="{CDAB0B62-D028-4D82-8B0A-1062265EC5D1}"/>
    <cellStyle name="Normal 11 2 3" xfId="38008" xr:uid="{A8DEC24E-07D0-4BB4-B47B-CEA40F70973E}"/>
    <cellStyle name="Normal 11 2 3 2" xfId="38009" xr:uid="{61E7B9D0-2E17-444B-B01A-22BD8FD26CA0}"/>
    <cellStyle name="Normal 11 2 3 2 2" xfId="38010" xr:uid="{0876BC04-A275-462C-8EF5-00FD8EC6903A}"/>
    <cellStyle name="Normal 11 2 3 2 2 2" xfId="38011" xr:uid="{10820B69-63F9-46C9-AC22-B014A9E3604A}"/>
    <cellStyle name="Normal 11 2 3 2 2 2 2" xfId="38012" xr:uid="{989E2C86-C691-492D-8510-62756A0DB382}"/>
    <cellStyle name="Normal 11 2 3 2 2 2 2 2" xfId="38013" xr:uid="{30101F82-3E9A-473D-BDF5-1260C181A157}"/>
    <cellStyle name="Normal 11 2 3 2 2 2 3" xfId="38014" xr:uid="{6CA2BC0F-3F86-4B7F-90FE-A53451C90FC6}"/>
    <cellStyle name="Normal 11 2 3 2 2 3" xfId="38015" xr:uid="{AE42D28D-7BF7-45C1-B163-F0C9E484CFB2}"/>
    <cellStyle name="Normal 11 2 3 2 2 3 2" xfId="38016" xr:uid="{4AFF1427-1A14-4624-AA93-7F3664152270}"/>
    <cellStyle name="Normal 11 2 3 2 2 4" xfId="38017" xr:uid="{1D7CE5BC-747E-40DD-B9EE-D0C6CA02FD68}"/>
    <cellStyle name="Normal 11 2 3 2 3" xfId="38018" xr:uid="{39251E51-1107-4492-8CCC-665C0204D91E}"/>
    <cellStyle name="Normal 11 2 3 2 3 2" xfId="38019" xr:uid="{62B4C956-57B6-42C2-A3C1-D2B7A65BC8D7}"/>
    <cellStyle name="Normal 11 2 3 2 3 2 2" xfId="38020" xr:uid="{9B75FBE4-4802-47AB-B1FB-773FA6E44630}"/>
    <cellStyle name="Normal 11 2 3 2 3 3" xfId="38021" xr:uid="{45E65C55-F002-4CD6-9D36-2AE95CC8A4E9}"/>
    <cellStyle name="Normal 11 2 3 2 4" xfId="38022" xr:uid="{C6DF7180-A98F-4B2E-9803-54CDA7AE40D5}"/>
    <cellStyle name="Normal 11 2 3 2 4 2" xfId="38023" xr:uid="{BF3ED5FC-2B0E-4E24-9CA3-47CD5F492C97}"/>
    <cellStyle name="Normal 11 2 3 2 5" xfId="38024" xr:uid="{A4E7CE92-0D69-42F2-A3A4-D20378ADD4D7}"/>
    <cellStyle name="Normal 11 2 3 2 5 2" xfId="38025" xr:uid="{9B4C77F1-0C7D-4822-B65E-09FEDC4D860B}"/>
    <cellStyle name="Normal 11 2 3 2 6" xfId="38026" xr:uid="{3421DA02-84BF-4E09-9E91-F187709977FA}"/>
    <cellStyle name="Normal 11 2 3 2 7" xfId="38027" xr:uid="{3174141C-EB80-4D66-91C4-375FA6BB28AA}"/>
    <cellStyle name="Normal 11 2 3 3" xfId="38028" xr:uid="{97549A07-AF41-4D6F-AE27-84D91BE461AD}"/>
    <cellStyle name="Normal 11 2 3 3 2" xfId="38029" xr:uid="{545AB982-C83D-43B9-883F-F27860D6BD74}"/>
    <cellStyle name="Normal 11 2 3 3 2 2" xfId="38030" xr:uid="{3FAAF18D-39B8-4E0E-B652-9A0247FD307D}"/>
    <cellStyle name="Normal 11 2 3 3 2 2 2" xfId="38031" xr:uid="{18CB01AD-6B64-42B2-9533-51603171396A}"/>
    <cellStyle name="Normal 11 2 3 3 2 2 2 2" xfId="38032" xr:uid="{AF8B2939-80A8-4A14-B66C-C7749E8FB35A}"/>
    <cellStyle name="Normal 11 2 3 3 2 2 3" xfId="38033" xr:uid="{A0A4E836-7B9E-44BC-B77B-1FBB98715C92}"/>
    <cellStyle name="Normal 11 2 3 3 2 3" xfId="38034" xr:uid="{2DC6F983-B841-4431-8B12-3E747C3D78CB}"/>
    <cellStyle name="Normal 11 2 3 3 2 3 2" xfId="38035" xr:uid="{1E698C9D-944D-4C7C-A615-8EB8DF1D4F76}"/>
    <cellStyle name="Normal 11 2 3 3 2 4" xfId="38036" xr:uid="{CC344605-E463-49B9-A162-F97951104D8C}"/>
    <cellStyle name="Normal 11 2 3 3 3" xfId="38037" xr:uid="{B58DDA1A-0222-425C-88D3-9E7EFA5BAA71}"/>
    <cellStyle name="Normal 11 2 3 3 3 2" xfId="38038" xr:uid="{512B741D-2593-48C6-A965-59CAB8827B6D}"/>
    <cellStyle name="Normal 11 2 3 3 3 2 2" xfId="38039" xr:uid="{B7D35D38-7AA1-41EF-8452-DBBAA1442CE5}"/>
    <cellStyle name="Normal 11 2 3 3 3 3" xfId="38040" xr:uid="{FAF0E5E2-C9BA-41EA-B987-CB5D05C9A253}"/>
    <cellStyle name="Normal 11 2 3 3 4" xfId="38041" xr:uid="{59BC8038-FDA5-4CD4-86FF-D52E91953F3E}"/>
    <cellStyle name="Normal 11 2 3 3 4 2" xfId="38042" xr:uid="{56CBB553-7094-4725-B93F-E6696BF84C6D}"/>
    <cellStyle name="Normal 11 2 3 3 5" xfId="38043" xr:uid="{B24D63C6-9385-4B8F-B795-0B3A9C26B84E}"/>
    <cellStyle name="Normal 11 2 3 4" xfId="38044" xr:uid="{17CF97A2-B286-4A90-AD2F-EBB4AD54CC12}"/>
    <cellStyle name="Normal 11 2 3 4 2" xfId="38045" xr:uid="{AB13F783-9650-48BB-B6F3-C5935D65CA46}"/>
    <cellStyle name="Normal 11 2 3 4 2 2" xfId="38046" xr:uid="{6E93580D-287B-4461-AE8A-8A5F2C08AE98}"/>
    <cellStyle name="Normal 11 2 3 4 2 2 2" xfId="38047" xr:uid="{1F6C75B6-4D09-42E5-B507-F3E2EF42DD95}"/>
    <cellStyle name="Normal 11 2 3 4 2 3" xfId="38048" xr:uid="{96B69F7F-55DC-4A56-A826-905BE7F65584}"/>
    <cellStyle name="Normal 11 2 3 4 3" xfId="38049" xr:uid="{087A4C02-E4D2-4199-BA33-B25352124DAB}"/>
    <cellStyle name="Normal 11 2 3 4 3 2" xfId="38050" xr:uid="{9AE8BABA-CEA6-436C-86B3-1E969CEF5E5E}"/>
    <cellStyle name="Normal 11 2 3 4 4" xfId="38051" xr:uid="{307CE2B6-801E-4913-82A9-17677FF223C4}"/>
    <cellStyle name="Normal 11 2 3 5" xfId="38052" xr:uid="{C06C1943-AFCD-4D4C-A6B8-C9167B3F6360}"/>
    <cellStyle name="Normal 11 2 3 5 2" xfId="38053" xr:uid="{2CC1F3F3-1F75-4B42-BD63-64917635179F}"/>
    <cellStyle name="Normal 11 2 3 5 2 2" xfId="38054" xr:uid="{0E0C28AF-F599-4BE4-BC7A-1EFE4F0B851F}"/>
    <cellStyle name="Normal 11 2 3 5 3" xfId="38055" xr:uid="{BFFF5EAA-0EC9-4AAC-BEFF-2DDB83842AC7}"/>
    <cellStyle name="Normal 11 2 3 6" xfId="38056" xr:uid="{2E3A2AED-C9C8-43B2-B606-68D07A59CE94}"/>
    <cellStyle name="Normal 11 2 3 6 2" xfId="38057" xr:uid="{09C5C13D-58F1-49F7-923A-1DFC5AF6293B}"/>
    <cellStyle name="Normal 11 2 3 7" xfId="38058" xr:uid="{B54218E6-B948-4F94-B4F1-DD9B9A0CCF91}"/>
    <cellStyle name="Normal 11 2 3 7 2" xfId="38059" xr:uid="{1FCA5A17-B99A-4CED-8BD0-7A182818B33A}"/>
    <cellStyle name="Normal 11 2 3 8" xfId="38060" xr:uid="{7B3BE7B7-B1B0-4412-9D7C-487CA0CDAC5D}"/>
    <cellStyle name="Normal 11 2 3 9" xfId="38061" xr:uid="{0E23BD6F-2032-4037-B925-6589417E4933}"/>
    <cellStyle name="Normal 11 2 4" xfId="38062" xr:uid="{FFA114D5-0749-40C0-986A-5C4B0112F1E9}"/>
    <cellStyle name="Normal 11 2 4 2" xfId="38063" xr:uid="{4BB6CAC4-9C01-43C6-BD4A-F5B13AEB01A1}"/>
    <cellStyle name="Normal 11 2 4 2 2" xfId="38064" xr:uid="{5D8411EF-E4D4-4B8E-9581-2F6B9ADA8EEB}"/>
    <cellStyle name="Normal 11 2 4 3" xfId="38065" xr:uid="{1C7DD424-17E3-4CD8-BC23-E367EA47BBA8}"/>
    <cellStyle name="Normal 11 2 5" xfId="38066" xr:uid="{5A94B8A6-9E03-4C3E-A4A2-D20615E77838}"/>
    <cellStyle name="Normal 11 2 5 2" xfId="38067" xr:uid="{AD18E53C-A663-485B-B938-ED6471AA2E7E}"/>
    <cellStyle name="Normal 11 2 5 2 2" xfId="38068" xr:uid="{305EC43E-8538-49E9-BED3-0A278B0AF957}"/>
    <cellStyle name="Normal 11 2 5 2 2 2" xfId="38069" xr:uid="{C59083FA-06B6-43EA-A76B-A9070AABF64C}"/>
    <cellStyle name="Normal 11 2 5 2 2 2 2" xfId="38070" xr:uid="{7A6115C5-42C5-477E-930A-ABD2848C6313}"/>
    <cellStyle name="Normal 11 2 5 2 2 3" xfId="38071" xr:uid="{F1245BA1-162D-4D49-BA6D-5E3256ED1826}"/>
    <cellStyle name="Normal 11 2 5 2 3" xfId="38072" xr:uid="{BB38514B-7B93-4521-A49E-689F06958F3C}"/>
    <cellStyle name="Normal 11 2 5 2 3 2" xfId="38073" xr:uid="{DB403D2C-620B-4C7A-9EA4-E4E58963FE25}"/>
    <cellStyle name="Normal 11 2 5 2 4" xfId="38074" xr:uid="{C6EAA213-F001-4A55-A665-7ADA918514B4}"/>
    <cellStyle name="Normal 11 2 5 3" xfId="38075" xr:uid="{A7E2BFA4-3D72-4115-A57D-BEF0C0FDA77D}"/>
    <cellStyle name="Normal 11 2 5 3 2" xfId="38076" xr:uid="{9806ED56-D6B6-4BDC-8381-7E880F95D9AE}"/>
    <cellStyle name="Normal 11 2 5 3 2 2" xfId="38077" xr:uid="{63C20F29-D3D6-423C-8406-44CDBEDC0055}"/>
    <cellStyle name="Normal 11 2 5 3 3" xfId="38078" xr:uid="{CDD36339-99FE-4B66-9252-999B1953B0D1}"/>
    <cellStyle name="Normal 11 2 5 4" xfId="38079" xr:uid="{431AED9E-73E8-4879-BA29-B9C53B14EB13}"/>
    <cellStyle name="Normal 11 2 5 4 2" xfId="38080" xr:uid="{9AB7469F-EE54-4ACC-8D23-1DCDD82AB6F6}"/>
    <cellStyle name="Normal 11 2 5 5" xfId="38081" xr:uid="{AB5B34A4-50F1-4050-B876-CF680AD400A5}"/>
    <cellStyle name="Normal 11 2 6" xfId="38082" xr:uid="{F5F8A3A2-A8EA-4D92-9F9E-AC4991D13841}"/>
    <cellStyle name="Normal 11 2 6 2" xfId="38083" xr:uid="{7A82B9D3-B2BB-4285-A504-0928D17DAB09}"/>
    <cellStyle name="Normal 11 2 6 2 2" xfId="38084" xr:uid="{2E54B77E-9B01-4FE8-98F1-6E10AF5C76FC}"/>
    <cellStyle name="Normal 11 2 6 2 2 2" xfId="38085" xr:uid="{F066D15F-FBCF-4257-8020-837A10E64870}"/>
    <cellStyle name="Normal 11 2 6 2 3" xfId="38086" xr:uid="{DEE3F18A-58F0-49A3-AAA5-EC94F2879D58}"/>
    <cellStyle name="Normal 11 2 6 3" xfId="38087" xr:uid="{9A87B1C7-52E7-4C1E-A297-D2CE418E8268}"/>
    <cellStyle name="Normal 11 2 6 3 2" xfId="38088" xr:uid="{AF5B5C29-4BA4-4DA7-BF9E-CBD699823214}"/>
    <cellStyle name="Normal 11 2 6 4" xfId="38089" xr:uid="{99BDE1D8-7DBD-4BB5-BB68-5D55BE5DA7D1}"/>
    <cellStyle name="Normal 11 2 7" xfId="38090" xr:uid="{97996F14-5C7C-4BCB-AD5F-F150CBD7B03F}"/>
    <cellStyle name="Normal 11 2 7 2" xfId="38091" xr:uid="{DE36F24C-530E-495D-8890-710E5DBC8E51}"/>
    <cellStyle name="Normal 11 2 7 2 2" xfId="38092" xr:uid="{03F1ED89-09DA-435F-B5D4-041EBAE45EB3}"/>
    <cellStyle name="Normal 11 2 7 3" xfId="38093" xr:uid="{1783830D-0704-42D5-B54A-886775D758C9}"/>
    <cellStyle name="Normal 11 2 8" xfId="38094" xr:uid="{91B7500C-FAAA-4173-9639-E55513388E68}"/>
    <cellStyle name="Normal 11 2 8 2" xfId="38095" xr:uid="{C82DF24F-2E8E-4996-B913-7B82CAFFCE67}"/>
    <cellStyle name="Normal 11 2 9" xfId="38096" xr:uid="{C723626D-0B56-4D0A-8FB9-D9BFF179AD16}"/>
    <cellStyle name="Normal 11 2 9 2" xfId="38097" xr:uid="{09709F5C-3408-4D66-BE37-768DBBE09009}"/>
    <cellStyle name="Normal 11 2_Asset Register (new)" xfId="38098" xr:uid="{68C40339-3C29-4419-AD90-4B1B8D6AD687}"/>
    <cellStyle name="Normal 11 3" xfId="38099" xr:uid="{0550E0F9-F77A-40E7-85E6-3CADF5A14199}"/>
    <cellStyle name="Normal 11 3 2" xfId="38100" xr:uid="{C951A5D1-D487-40EE-990F-89988C186DA5}"/>
    <cellStyle name="Normal 11 3 2 2" xfId="38101" xr:uid="{2E60B26F-682B-4793-8F8A-C3D02D31E26B}"/>
    <cellStyle name="Normal 11 3 2 2 2" xfId="38102" xr:uid="{DEC59CEC-D16A-498F-A12E-59739C3416B0}"/>
    <cellStyle name="Normal 11 3 2 2 2 2" xfId="38103" xr:uid="{38EE0C0F-528B-46D0-9AF5-7A16A119A38C}"/>
    <cellStyle name="Normal 11 3 2 2 2 2 2" xfId="38104" xr:uid="{F2F1D48A-E1F0-497B-8EF8-2B24FE7148C4}"/>
    <cellStyle name="Normal 11 3 2 2 2 3" xfId="38105" xr:uid="{E22A45D6-10EE-4C27-84A3-DDF47A121255}"/>
    <cellStyle name="Normal 11 3 2 2 3" xfId="38106" xr:uid="{F8609CD5-D058-49A8-B189-BC16B33C7084}"/>
    <cellStyle name="Normal 11 3 2 2 3 2" xfId="38107" xr:uid="{952DAF16-907B-4E7D-9B13-F09F6DD5666F}"/>
    <cellStyle name="Normal 11 3 2 2 4" xfId="38108" xr:uid="{CC00A877-784F-44DA-A29C-2CA373CF8600}"/>
    <cellStyle name="Normal 11 3 2 2 4 2" xfId="38109" xr:uid="{D299CA05-2761-46C3-99D6-FC137ECC39BB}"/>
    <cellStyle name="Normal 11 3 2 2 5" xfId="38110" xr:uid="{7A4BD730-753B-4545-B18B-F9803EBE2DA1}"/>
    <cellStyle name="Normal 11 3 2 2 6" xfId="38111" xr:uid="{A0C2C500-1672-4979-A6BB-BADF57E4F80C}"/>
    <cellStyle name="Normal 11 3 2 3" xfId="38112" xr:uid="{93F32C09-829D-443C-B4FF-D17AEFD8EB60}"/>
    <cellStyle name="Normal 11 3 2 3 2" xfId="38113" xr:uid="{4884FA30-1C87-4432-9FF5-4D2A7FA811E0}"/>
    <cellStyle name="Normal 11 3 2 3 2 2" xfId="38114" xr:uid="{B7C792D6-BE6B-41B0-9EA6-0BBE79D5151E}"/>
    <cellStyle name="Normal 11 3 2 3 3" xfId="38115" xr:uid="{870A793E-C453-433E-8E49-C1ECAC61D463}"/>
    <cellStyle name="Normal 11 3 2 4" xfId="38116" xr:uid="{08856E11-7F16-4A41-87BD-2D873FD76E2A}"/>
    <cellStyle name="Normal 11 3 2 4 2" xfId="38117" xr:uid="{59842823-D143-4A09-B074-6E9F57C83FBD}"/>
    <cellStyle name="Normal 11 3 2 5" xfId="38118" xr:uid="{CB1EEDA2-DCF9-4A39-90A6-6FCBD0070054}"/>
    <cellStyle name="Normal 11 3 2 5 2" xfId="38119" xr:uid="{B0668A6E-8E9C-44C3-9114-8394EB846517}"/>
    <cellStyle name="Normal 11 3 2 6" xfId="38120" xr:uid="{F17EE83A-E0CE-4038-B237-073DA43F8CE0}"/>
    <cellStyle name="Normal 11 3 2 7" xfId="38121" xr:uid="{00D64A43-D7C8-4168-9276-F2E965B910E4}"/>
    <cellStyle name="Normal 11 3 3" xfId="38122" xr:uid="{62FF5BAC-ABD6-4C3D-BDDA-0AF574FC01CD}"/>
    <cellStyle name="Normal 11 3 3 2" xfId="38123" xr:uid="{01F1A296-2D8A-48E2-9923-E0CD30019A9E}"/>
    <cellStyle name="Normal 11 3 3 2 2" xfId="38124" xr:uid="{DB9905AB-C2D0-4A90-8FD3-3EFDDDDF6214}"/>
    <cellStyle name="Normal 11 3 3 2 2 2" xfId="38125" xr:uid="{55932E66-954D-47F6-8170-1D52159083E7}"/>
    <cellStyle name="Normal 11 3 3 2 2 2 2" xfId="38126" xr:uid="{D1685C3A-E135-4E09-851A-2C1126D7D23D}"/>
    <cellStyle name="Normal 11 3 3 2 2 3" xfId="38127" xr:uid="{4C057532-D427-4537-81D3-B90EB77503EA}"/>
    <cellStyle name="Normal 11 3 3 2 3" xfId="38128" xr:uid="{90E8808E-7492-444A-9AE5-13FC429F5403}"/>
    <cellStyle name="Normal 11 3 3 2 3 2" xfId="38129" xr:uid="{5191F363-CB8D-4A89-8218-09E928A1E1C1}"/>
    <cellStyle name="Normal 11 3 3 2 4" xfId="38130" xr:uid="{70A7285B-DF70-4872-9389-13FBB32EC5A1}"/>
    <cellStyle name="Normal 11 3 3 3" xfId="38131" xr:uid="{E7D27CBE-FF38-4CFF-9856-292EC93EDF2F}"/>
    <cellStyle name="Normal 11 3 3 3 2" xfId="38132" xr:uid="{92A1F139-E45B-4425-889D-5C28057A6218}"/>
    <cellStyle name="Normal 11 3 3 3 2 2" xfId="38133" xr:uid="{1287C3CE-A4D0-4713-833D-B8B407074843}"/>
    <cellStyle name="Normal 11 3 3 3 3" xfId="38134" xr:uid="{42EB5C61-A10C-4157-B0DA-D3C1F10FCD34}"/>
    <cellStyle name="Normal 11 3 3 4" xfId="38135" xr:uid="{D4CE57BF-E3D1-4F12-A0A9-287E0B556D15}"/>
    <cellStyle name="Normal 11 3 3 4 2" xfId="38136" xr:uid="{6546EB6F-EE44-4EFF-9066-674FF35E22DC}"/>
    <cellStyle name="Normal 11 3 3 5" xfId="38137" xr:uid="{56D1C561-2C41-42F4-9969-0934DD9DBD80}"/>
    <cellStyle name="Normal 11 3 3 5 2" xfId="38138" xr:uid="{02CF7782-B906-4518-ACC1-8D881D1E6737}"/>
    <cellStyle name="Normal 11 3 3 6" xfId="38139" xr:uid="{6E76CC56-14C2-4E76-9869-39A15B7F0974}"/>
    <cellStyle name="Normal 11 3 3 7" xfId="38140" xr:uid="{C84480C4-CB16-4F2B-9FC6-43C41727BCA9}"/>
    <cellStyle name="Normal 11 3 4" xfId="38141" xr:uid="{21022FFF-4121-4380-B60C-37E314C5824A}"/>
    <cellStyle name="Normal 11 3 4 2" xfId="38142" xr:uid="{8900A8A6-3875-4736-8FE8-03F5CCB821BE}"/>
    <cellStyle name="Normal 11 3 4 2 2" xfId="38143" xr:uid="{C4A1505E-7E19-4035-A0BB-6DD266C42EFC}"/>
    <cellStyle name="Normal 11 3 4 2 2 2" xfId="38144" xr:uid="{3A860CD2-DC30-4E15-8D13-321FE9A8907C}"/>
    <cellStyle name="Normal 11 3 4 2 3" xfId="38145" xr:uid="{E59AF1DF-825B-45F1-974D-65069A7450CE}"/>
    <cellStyle name="Normal 11 3 4 3" xfId="38146" xr:uid="{1E6719B2-E533-4863-A81E-AD9B48E947AE}"/>
    <cellStyle name="Normal 11 3 4 3 2" xfId="38147" xr:uid="{33EB50BB-075A-4114-AE7D-D831AEA39EC8}"/>
    <cellStyle name="Normal 11 3 4 4" xfId="38148" xr:uid="{19B70867-EA79-4172-8BD0-61569BE1D346}"/>
    <cellStyle name="Normal 11 3 5" xfId="38149" xr:uid="{2029B074-7233-4016-8C8A-275B1BDE7841}"/>
    <cellStyle name="Normal 11 3 5 2" xfId="38150" xr:uid="{2ED7439E-7821-4856-AAC8-D28B0236B257}"/>
    <cellStyle name="Normal 11 3 5 2 2" xfId="38151" xr:uid="{D7E8991F-5E59-4686-B4C1-725D6AD23AD2}"/>
    <cellStyle name="Normal 11 3 5 3" xfId="38152" xr:uid="{D9D878CC-26C6-4B41-B833-9D69C19A845D}"/>
    <cellStyle name="Normal 11 3 6" xfId="38153" xr:uid="{B3CC6E19-B777-4D30-8257-AE3682BBF183}"/>
    <cellStyle name="Normal 11 3 6 2" xfId="38154" xr:uid="{07BCC995-D18D-4477-B8B0-15BE6617073B}"/>
    <cellStyle name="Normal 11 3 7" xfId="38155" xr:uid="{CEBFAC73-5D6E-45A0-B8A6-BC2BE25DD3E2}"/>
    <cellStyle name="Normal 11 3 7 2" xfId="38156" xr:uid="{2605DD8C-6B94-469F-A245-E64537E28C68}"/>
    <cellStyle name="Normal 11 3 8" xfId="38157" xr:uid="{1B455D7D-C254-4F99-A495-E9691D0B3249}"/>
    <cellStyle name="Normal 11 3 9" xfId="38158" xr:uid="{963B0EB4-D124-4DB7-B4AD-A2FA464E5E29}"/>
    <cellStyle name="Normal 11 4" xfId="38159" xr:uid="{B6812C2A-9640-4F7E-A1AD-47CE0C40C3E3}"/>
    <cellStyle name="Normal 11 4 2" xfId="38160" xr:uid="{A1CF294E-2EC3-4D94-B1D3-EC686FB619AD}"/>
    <cellStyle name="Normal 11 4 2 2" xfId="38161" xr:uid="{C477F072-2CCE-4E86-85DE-12796EDB1E1D}"/>
    <cellStyle name="Normal 11 4 2 2 2" xfId="38162" xr:uid="{A695480C-B4B1-4A4A-9BED-83F5D4A467FC}"/>
    <cellStyle name="Normal 11 4 2 2 2 2" xfId="38163" xr:uid="{5468F98C-2E00-450A-9B60-D3F02767DE78}"/>
    <cellStyle name="Normal 11 4 2 2 2 2 2" xfId="38164" xr:uid="{63EFFBA0-2AE0-4B1B-86F4-03EDD9F686D3}"/>
    <cellStyle name="Normal 11 4 2 2 2 3" xfId="38165" xr:uid="{2404B33A-F999-4E4E-9EC3-BF93491D9222}"/>
    <cellStyle name="Normal 11 4 2 2 3" xfId="38166" xr:uid="{FDBA5402-49F4-4117-9263-AD2A113C96F2}"/>
    <cellStyle name="Normal 11 4 2 2 3 2" xfId="38167" xr:uid="{F0E8BB40-357F-41BC-A81C-07B8BC32B1C5}"/>
    <cellStyle name="Normal 11 4 2 2 4" xfId="38168" xr:uid="{1BCF08C1-9FDF-4BAB-A58C-3B87DDE4CEDD}"/>
    <cellStyle name="Normal 11 4 2 2 4 2" xfId="38169" xr:uid="{3751C4EA-D53D-4278-BA08-C31BBADA562C}"/>
    <cellStyle name="Normal 11 4 2 2 5" xfId="38170" xr:uid="{9A9C081B-35FB-4EBA-9A56-F57721E1D9B7}"/>
    <cellStyle name="Normal 11 4 2 2 6" xfId="38171" xr:uid="{677F7F43-8483-4C78-A2D9-4624D038FCFF}"/>
    <cellStyle name="Normal 11 4 2 3" xfId="38172" xr:uid="{54BF59EA-3E29-45D0-BBF5-456FC4B8D610}"/>
    <cellStyle name="Normal 11 4 2 3 2" xfId="38173" xr:uid="{53F75B06-30EE-4C5F-AADA-980E604AA350}"/>
    <cellStyle name="Normal 11 4 2 3 2 2" xfId="38174" xr:uid="{0D383849-9A2B-40FE-81D3-04C5E1AD2C7E}"/>
    <cellStyle name="Normal 11 4 2 3 3" xfId="38175" xr:uid="{9342BCED-033B-4FDF-9E28-601FD01DE71A}"/>
    <cellStyle name="Normal 11 4 2 4" xfId="38176" xr:uid="{F0FAEA62-0B25-4E6B-924A-0D3FB86286C6}"/>
    <cellStyle name="Normal 11 4 2 4 2" xfId="38177" xr:uid="{F3E8EA71-A2E6-4DBD-ABCD-1E0F217E7602}"/>
    <cellStyle name="Normal 11 4 2 5" xfId="38178" xr:uid="{1C2E4CF6-0EDE-431E-BF90-8844BF818A28}"/>
    <cellStyle name="Normal 11 4 2 5 2" xfId="38179" xr:uid="{4EE82793-9176-4764-864A-FD55A20B2A35}"/>
    <cellStyle name="Normal 11 4 2 6" xfId="38180" xr:uid="{F764D3AA-8902-4442-A674-DD26C30BF76C}"/>
    <cellStyle name="Normal 11 4 2 7" xfId="38181" xr:uid="{93EEB9B0-B624-4C88-9449-E5A7A498C1F2}"/>
    <cellStyle name="Normal 11 4 3" xfId="38182" xr:uid="{0EEB785A-CAB2-4AB7-87E5-9BACDB9B2CD9}"/>
    <cellStyle name="Normal 11 4 3 2" xfId="38183" xr:uid="{5BE84ADE-2928-42D9-AB83-3947D3AA088D}"/>
    <cellStyle name="Normal 11 4 3 2 2" xfId="38184" xr:uid="{3507DB29-257F-4248-B7DB-74206DC9356A}"/>
    <cellStyle name="Normal 11 4 3 2 2 2" xfId="38185" xr:uid="{C3EB60D1-D427-48B4-85C3-8D1AF28926F5}"/>
    <cellStyle name="Normal 11 4 3 2 3" xfId="38186" xr:uid="{E7542DBC-5DBD-411D-A781-A599EB63F638}"/>
    <cellStyle name="Normal 11 4 3 3" xfId="38187" xr:uid="{28933A8B-1F01-409F-97E6-46BB0E5FE43F}"/>
    <cellStyle name="Normal 11 4 3 3 2" xfId="38188" xr:uid="{B11D4839-05DD-443F-AB4D-67B00A624B19}"/>
    <cellStyle name="Normal 11 4 3 4" xfId="38189" xr:uid="{4095FB5F-1761-4667-A25F-31B108119CA8}"/>
    <cellStyle name="Normal 11 4 3 4 2" xfId="38190" xr:uid="{9D5E0125-474D-4B0C-B956-B59031A61F5E}"/>
    <cellStyle name="Normal 11 4 3 5" xfId="38191" xr:uid="{1A3D54C1-2E7A-4860-882D-770E74F43923}"/>
    <cellStyle name="Normal 11 4 3 6" xfId="38192" xr:uid="{436D5529-0556-4D93-B47B-F1D685ABD8E0}"/>
    <cellStyle name="Normal 11 4 4" xfId="38193" xr:uid="{58DC815A-F700-4A60-B104-78FE9D421DC5}"/>
    <cellStyle name="Normal 11 4 4 2" xfId="38194" xr:uid="{F3E8F4C2-1EDA-45A1-97EF-9732817A0552}"/>
    <cellStyle name="Normal 11 4 4 2 2" xfId="38195" xr:uid="{D635FA1C-AC19-4DF2-A1D5-2DACAB2F2D62}"/>
    <cellStyle name="Normal 11 4 4 3" xfId="38196" xr:uid="{7C44979D-FFA7-4D4D-8F93-5267D8465FA9}"/>
    <cellStyle name="Normal 11 4 5" xfId="38197" xr:uid="{A82F8DF8-C003-42F9-8E3E-E3528DEE9ED4}"/>
    <cellStyle name="Normal 11 4 5 2" xfId="38198" xr:uid="{76A6AF9A-0125-4B26-9089-76250CFC438F}"/>
    <cellStyle name="Normal 11 4 6" xfId="38199" xr:uid="{56FE8926-67A2-488C-9E0E-5FA0FDC30989}"/>
    <cellStyle name="Normal 11 4 6 2" xfId="38200" xr:uid="{A451B39C-8F91-4F75-848E-75EC2728AD43}"/>
    <cellStyle name="Normal 11 4 7" xfId="38201" xr:uid="{741297B8-E530-4493-B50A-656FFBBBBD12}"/>
    <cellStyle name="Normal 11 4 8" xfId="38202" xr:uid="{F5731C0E-82F7-464A-9766-E7E38B3DEA3A}"/>
    <cellStyle name="Normal 11 5" xfId="38203" xr:uid="{79AFFCA4-7671-4B01-8AE5-39EE9977DAAB}"/>
    <cellStyle name="Normal 11 5 2" xfId="38204" xr:uid="{92EACC03-D578-492C-93C0-01811C6562CE}"/>
    <cellStyle name="Normal 11 5 2 2" xfId="38205" xr:uid="{9B8A0D53-0EF1-41C0-A50A-DD505F658236}"/>
    <cellStyle name="Normal 11 5 2 2 2" xfId="38206" xr:uid="{7C48AF6D-1AC3-4794-A457-B727B0BB3BC9}"/>
    <cellStyle name="Normal 11 5 2 2 2 2" xfId="38207" xr:uid="{DDA536FB-8B91-490C-9982-11AFFD73A5DD}"/>
    <cellStyle name="Normal 11 5 2 2 3" xfId="38208" xr:uid="{507B0FCA-2E67-435F-A13D-00E01E190EBD}"/>
    <cellStyle name="Normal 11 5 2 3" xfId="38209" xr:uid="{258B8227-4935-44A8-B898-454BB99703FC}"/>
    <cellStyle name="Normal 11 5 2 3 2" xfId="38210" xr:uid="{87F7AD9D-D614-4D7A-9144-0CB5EF827CDB}"/>
    <cellStyle name="Normal 11 5 2 4" xfId="38211" xr:uid="{78DFEFD2-D13D-4E79-A228-CD2B76182E99}"/>
    <cellStyle name="Normal 11 5 2 4 2" xfId="38212" xr:uid="{4179369D-3F20-4751-B8E2-B342B2953FEF}"/>
    <cellStyle name="Normal 11 5 2 5" xfId="38213" xr:uid="{66B6F025-1DD5-49B8-A919-65E063A54D52}"/>
    <cellStyle name="Normal 11 5 2 6" xfId="38214" xr:uid="{C9512249-8E1B-4A53-B8A1-FF734847C895}"/>
    <cellStyle name="Normal 11 5 3" xfId="38215" xr:uid="{51A4CCBB-7CC1-4131-A53B-CF64EB91333B}"/>
    <cellStyle name="Normal 11 5 3 2" xfId="38216" xr:uid="{C259D4BB-3C5C-43C6-903D-1507D2AEBC64}"/>
    <cellStyle name="Normal 11 5 3 2 2" xfId="38217" xr:uid="{1D60E043-2BCD-4BCD-B399-C00BBB6693B5}"/>
    <cellStyle name="Normal 11 5 3 3" xfId="38218" xr:uid="{F069D40C-8D4A-4745-963C-B0CCEC5B2727}"/>
    <cellStyle name="Normal 11 5 4" xfId="38219" xr:uid="{3C37AF12-3CB8-4305-BE6D-6C18D5DD76FA}"/>
    <cellStyle name="Normal 11 5 4 2" xfId="38220" xr:uid="{29182E36-BD3C-4E13-96B5-FEB243CEE5BB}"/>
    <cellStyle name="Normal 11 5 5" xfId="38221" xr:uid="{A5B0F4F6-2210-43A7-A0AE-C698DB4A75DA}"/>
    <cellStyle name="Normal 11 5 5 2" xfId="38222" xr:uid="{45A4BE54-69A8-42CB-B54F-E69EAC43F540}"/>
    <cellStyle name="Normal 11 5 6" xfId="38223" xr:uid="{26EC1553-9C99-47C5-85E6-F35AE4ED69BF}"/>
    <cellStyle name="Normal 11 5 7" xfId="38224" xr:uid="{30128D1F-CE27-4300-BC47-A0310A65C435}"/>
    <cellStyle name="Normal 11 6" xfId="38225" xr:uid="{054D078E-0324-43C6-82BA-6D68C8A95637}"/>
    <cellStyle name="Normal 11 6 2" xfId="38226" xr:uid="{FFDEDC82-018F-4956-9946-03BB9C0F7623}"/>
    <cellStyle name="Normal 11 6 2 2" xfId="38227" xr:uid="{9D235CA3-3251-49A3-95AD-9DDE7426EA70}"/>
    <cellStyle name="Normal 11 6 2 2 2" xfId="38228" xr:uid="{487ECFA5-7FBC-4634-A271-4E03D688F26B}"/>
    <cellStyle name="Normal 11 6 2 2 2 2" xfId="38229" xr:uid="{47CD8612-9B4C-4202-A2FD-2739DDF96DBB}"/>
    <cellStyle name="Normal 11 6 2 2 3" xfId="38230" xr:uid="{0289D436-5021-4E68-A9F0-6378D7072954}"/>
    <cellStyle name="Normal 11 6 2 3" xfId="38231" xr:uid="{72755E55-1F40-426B-B59B-52A5746B6FFC}"/>
    <cellStyle name="Normal 11 6 2 3 2" xfId="38232" xr:uid="{ACCFC654-66C4-49D1-A706-F8D56BB069E6}"/>
    <cellStyle name="Normal 11 6 2 4" xfId="38233" xr:uid="{151FF292-C324-4C06-9C00-7348AAE44A33}"/>
    <cellStyle name="Normal 11 6 3" xfId="38234" xr:uid="{1E5EFE25-7B92-43E4-AE03-ED6718A55A5C}"/>
    <cellStyle name="Normal 11 6 3 2" xfId="38235" xr:uid="{D9244D83-9F61-4443-A4AE-871435FB4F08}"/>
    <cellStyle name="Normal 11 6 3 2 2" xfId="38236" xr:uid="{4751D551-86E6-4C99-937D-7034CAFD5740}"/>
    <cellStyle name="Normal 11 6 3 3" xfId="38237" xr:uid="{31C55B07-6BE3-4FF3-9ACD-13CED0C7020A}"/>
    <cellStyle name="Normal 11 6 4" xfId="38238" xr:uid="{18D836A3-8EA6-4D3B-A1DC-20DC15AC6482}"/>
    <cellStyle name="Normal 11 6 4 2" xfId="38239" xr:uid="{213F26A4-6601-4CA3-B474-5A3A6E1F7275}"/>
    <cellStyle name="Normal 11 6 5" xfId="38240" xr:uid="{9A8B71AB-6C62-45A5-9893-559C50FD9C63}"/>
    <cellStyle name="Normal 11 6 5 2" xfId="38241" xr:uid="{F0534ACB-F9C9-4B21-A78C-AE9A89104434}"/>
    <cellStyle name="Normal 11 6 6" xfId="38242" xr:uid="{772A5789-54BB-4135-8355-61CC84560138}"/>
    <cellStyle name="Normal 11 6 7" xfId="38243" xr:uid="{F4908A6D-F0EF-4B72-8089-6B88976E94A7}"/>
    <cellStyle name="Normal 11 7" xfId="38244" xr:uid="{AF1BCAB9-5B94-4EC1-91F6-B8240BB26DBD}"/>
    <cellStyle name="Normal 11 7 2" xfId="38245" xr:uid="{55EA610C-8288-4B87-8C53-B64001BAF405}"/>
    <cellStyle name="Normal 11 7 2 2" xfId="38246" xr:uid="{012896FC-0DEB-4466-B695-15397734B6D2}"/>
    <cellStyle name="Normal 11 7 2 2 2" xfId="38247" xr:uid="{8EEF8028-EB05-4A90-B35C-B0986CDA1CF6}"/>
    <cellStyle name="Normal 11 7 2 2 2 2" xfId="38248" xr:uid="{26B6E4BF-ADE9-498D-8AB7-4A958F799875}"/>
    <cellStyle name="Normal 11 7 2 2 3" xfId="38249" xr:uid="{DC3812D1-0B53-44E8-9DB0-893D69F4E085}"/>
    <cellStyle name="Normal 11 7 2 3" xfId="38250" xr:uid="{B52415E3-A0B2-4391-9455-92FE41C0F02C}"/>
    <cellStyle name="Normal 11 7 2 3 2" xfId="38251" xr:uid="{72AA833A-239B-4EFE-A9C2-CB4B18C32FF2}"/>
    <cellStyle name="Normal 11 7 2 4" xfId="38252" xr:uid="{BAE0B4E8-A325-4505-B82D-386843001780}"/>
    <cellStyle name="Normal 11 7 3" xfId="38253" xr:uid="{A9206A5F-BC6E-42C0-9772-9AACFC3CE125}"/>
    <cellStyle name="Normal 11 7 3 2" xfId="38254" xr:uid="{90FA6BF4-B7B6-4711-A6F5-171CB50962C6}"/>
    <cellStyle name="Normal 11 7 3 2 2" xfId="38255" xr:uid="{228AD358-2913-43D3-97AE-53BD4C037026}"/>
    <cellStyle name="Normal 11 7 3 3" xfId="38256" xr:uid="{4D1C8562-9181-4901-9396-5E7BD93B7C30}"/>
    <cellStyle name="Normal 11 7 4" xfId="38257" xr:uid="{94C25A67-D9F5-41D7-AE8C-E640BFF8A992}"/>
    <cellStyle name="Normal 11 7 4 2" xfId="38258" xr:uid="{F545228B-CB6C-4118-902D-993310BCEBD4}"/>
    <cellStyle name="Normal 11 7 5" xfId="38259" xr:uid="{A0C0C3DA-2189-4A61-ADA2-8B3D04AB9096}"/>
    <cellStyle name="Normal 11 7 5 2" xfId="38260" xr:uid="{787239B7-3124-4878-9F3A-AD4D6874B15F}"/>
    <cellStyle name="Normal 11 7 6" xfId="38261" xr:uid="{7A29CFF1-0368-4109-9983-9B7E9F95E096}"/>
    <cellStyle name="Normal 11 7 7" xfId="38262" xr:uid="{E03F83B7-1484-478E-8FCE-F9EA821CB942}"/>
    <cellStyle name="Normal 11 8" xfId="38263" xr:uid="{1007DC36-A865-4D47-98CA-AD6B7405FC2C}"/>
    <cellStyle name="Normal 11 8 2" xfId="38264" xr:uid="{F317C398-D579-4D96-9C77-064F5FA18282}"/>
    <cellStyle name="Normal 11 8 2 2" xfId="38265" xr:uid="{FE12C895-7648-402B-B89E-A5C885BB2B71}"/>
    <cellStyle name="Normal 11 8 2 2 2" xfId="38266" xr:uid="{1D66FF15-942F-428E-BFDB-8AE802ADEF9E}"/>
    <cellStyle name="Normal 11 8 2 2 2 2" xfId="38267" xr:uid="{080353B1-0C18-47F1-B164-9E18FB181A3A}"/>
    <cellStyle name="Normal 11 8 2 2 3" xfId="38268" xr:uid="{27CC3503-D502-44FF-A642-B8B7D567F055}"/>
    <cellStyle name="Normal 11 8 2 3" xfId="38269" xr:uid="{66732A96-5D49-495A-8CAB-D557FE9CD9EF}"/>
    <cellStyle name="Normal 11 8 2 3 2" xfId="38270" xr:uid="{5C1DF10F-48AB-43AA-96C9-7324B93C76C3}"/>
    <cellStyle name="Normal 11 8 2 4" xfId="38271" xr:uid="{D52C1D4F-65C7-443A-A8A7-179BBF30E21E}"/>
    <cellStyle name="Normal 11 8 3" xfId="38272" xr:uid="{96C6FCB5-6579-4175-8836-42D406983A75}"/>
    <cellStyle name="Normal 11 8 3 2" xfId="38273" xr:uid="{30FE3A4D-8788-40C7-8FBB-503D52815480}"/>
    <cellStyle name="Normal 11 8 3 2 2" xfId="38274" xr:uid="{1DDB7971-681B-44A8-B9A9-CF8392158549}"/>
    <cellStyle name="Normal 11 8 3 3" xfId="38275" xr:uid="{41AA7409-FF71-42AC-A457-DD8251A6212A}"/>
    <cellStyle name="Normal 11 8 4" xfId="38276" xr:uid="{92C1F334-4A4E-43F8-BE56-07E2C3768DE5}"/>
    <cellStyle name="Normal 11 8 4 2" xfId="38277" xr:uid="{5C238211-E940-46BD-8072-59024AC8C8E5}"/>
    <cellStyle name="Normal 11 8 5" xfId="38278" xr:uid="{C7669A03-AC1E-438B-962F-894D44873DFC}"/>
    <cellStyle name="Normal 11 8 5 2" xfId="38279" xr:uid="{9BEA79DF-7EC3-435B-9C25-0639FFFC34B9}"/>
    <cellStyle name="Normal 11 8 6" xfId="38280" xr:uid="{E7308AB4-DFC7-4A8F-8051-A6D2A37ED1BF}"/>
    <cellStyle name="Normal 11 8 7" xfId="38281" xr:uid="{A03450D6-937A-4D20-BCF7-FC884418759D}"/>
    <cellStyle name="Normal 11 9" xfId="38282" xr:uid="{E40F3816-59A9-4F38-953E-F9B5222A8FCB}"/>
    <cellStyle name="Normal 11 9 2" xfId="38283" xr:uid="{9D535D4A-DC1B-457B-9126-5399A8D59F0F}"/>
    <cellStyle name="Normal 11 9 2 2" xfId="38284" xr:uid="{CC6BFD5B-678B-47A3-B2FE-41094C6AAD3E}"/>
    <cellStyle name="Normal 11 9 2 2 2" xfId="38285" xr:uid="{CBCD6BD7-2B3C-48F4-9F0B-26E56D26414C}"/>
    <cellStyle name="Normal 11 9 2 2 2 2" xfId="38286" xr:uid="{4ABF0EAD-EA80-422B-B1EE-D1D15D4CD26D}"/>
    <cellStyle name="Normal 11 9 2 2 3" xfId="38287" xr:uid="{29239061-2C55-4892-8D63-6597DB6E23DC}"/>
    <cellStyle name="Normal 11 9 2 3" xfId="38288" xr:uid="{9964526E-DA6A-471E-BD28-FEAFB14E1A93}"/>
    <cellStyle name="Normal 11 9 2 3 2" xfId="38289" xr:uid="{15BDE75D-BDF1-457C-BCDE-66A694D1A701}"/>
    <cellStyle name="Normal 11 9 2 4" xfId="38290" xr:uid="{DC4EC23C-D781-44C1-950D-DC378AB01769}"/>
    <cellStyle name="Normal 11 9 3" xfId="38291" xr:uid="{CAF2D4A5-218F-4A06-9D58-313F75AF2864}"/>
    <cellStyle name="Normal 11 9 3 2" xfId="38292" xr:uid="{ADE0FFAF-C503-41EB-9682-A21BDE2EE723}"/>
    <cellStyle name="Normal 11 9 3 2 2" xfId="38293" xr:uid="{4319D382-90B9-406C-93A2-E801241F1E15}"/>
    <cellStyle name="Normal 11 9 3 3" xfId="38294" xr:uid="{0240421F-3030-4B07-B9DF-A904AB5EF014}"/>
    <cellStyle name="Normal 11 9 4" xfId="38295" xr:uid="{4FF02EA6-5CF5-4A0F-AE31-35842DB4EE47}"/>
    <cellStyle name="Normal 11 9 4 2" xfId="38296" xr:uid="{4442C0A4-7007-42C0-A5CF-6409C89FBD18}"/>
    <cellStyle name="Normal 11 9 5" xfId="38297" xr:uid="{CE965255-A026-4E40-87D8-0E3002E3AF13}"/>
    <cellStyle name="Normal 11 9 6" xfId="38298" xr:uid="{6640B149-B9F1-4245-8F94-7708AFC87B6F}"/>
    <cellStyle name="Normal 11_Asset Register (new)" xfId="38299" xr:uid="{65C0FA54-1467-4309-86F3-FD0987477C0D}"/>
    <cellStyle name="Normal 110" xfId="51574" xr:uid="{B6FC5E2D-777C-40CF-BA87-C9234E758CAD}"/>
    <cellStyle name="Normal 110 2" xfId="51587" xr:uid="{8FC865AB-A204-479F-B05A-87D291F96473}"/>
    <cellStyle name="Normal 110 3" xfId="51595" xr:uid="{E5F5459B-E7D0-45A0-9D6A-71436656E84B}"/>
    <cellStyle name="Normal 111" xfId="51679" xr:uid="{52639C80-8E3C-4926-855A-7B79CB160A8E}"/>
    <cellStyle name="Normal 112" xfId="51684" xr:uid="{B4D731A2-CAD9-40DD-AD6E-50E968047377}"/>
    <cellStyle name="Normal 113" xfId="51687" xr:uid="{F0712B74-58BD-4595-BD05-720B0CD8FF41}"/>
    <cellStyle name="Normal 114" xfId="51690" xr:uid="{91C25374-6B0A-46A4-91B4-AA579E7F3555}"/>
    <cellStyle name="Normal 115" xfId="51694" xr:uid="{C784032E-8705-4E5E-B110-CF6205397566}"/>
    <cellStyle name="Normal 116" xfId="51696" xr:uid="{B37A4512-BFDB-4903-8445-9337128C46CC}"/>
    <cellStyle name="Normal 12" xfId="117" xr:uid="{00000000-0005-0000-0000-00000E950000}"/>
    <cellStyle name="Normal 12 10" xfId="38300" xr:uid="{A464BFC8-2C8B-45B3-B8B2-34A2BC5151E9}"/>
    <cellStyle name="Normal 12 10 2" xfId="38301" xr:uid="{204A098E-A786-4182-8086-9AD803E2868D}"/>
    <cellStyle name="Normal 12 10 2 2" xfId="38302" xr:uid="{2203657C-BD97-474C-889C-7D65C0818ADF}"/>
    <cellStyle name="Normal 12 10 2 2 2" xfId="38303" xr:uid="{F8FB92CE-B679-4C8C-9E5A-96793EDD40D8}"/>
    <cellStyle name="Normal 12 10 2 2 2 2" xfId="38304" xr:uid="{2F0BD492-B005-4816-905A-C46442A68C7D}"/>
    <cellStyle name="Normal 12 10 2 2 3" xfId="38305" xr:uid="{BD9BAECA-0AF0-408F-AE1D-40A2DA9E6FAA}"/>
    <cellStyle name="Normal 12 10 2 3" xfId="38306" xr:uid="{7E2F6FF6-46DE-4849-8F59-EB557F3E0035}"/>
    <cellStyle name="Normal 12 10 2 3 2" xfId="38307" xr:uid="{6F033EEE-38AC-4521-9AAB-E6A65471EE60}"/>
    <cellStyle name="Normal 12 10 2 4" xfId="38308" xr:uid="{9F3315B9-0EDC-43C7-80FD-84F215F4E2FA}"/>
    <cellStyle name="Normal 12 10 3" xfId="38309" xr:uid="{147AFD5E-BCAE-4B0B-B2C5-2F574CB930EF}"/>
    <cellStyle name="Normal 12 10 3 2" xfId="38310" xr:uid="{F5DEB390-A992-4B34-9DF3-78A2423EE1B2}"/>
    <cellStyle name="Normal 12 10 3 2 2" xfId="38311" xr:uid="{4E660863-F499-4056-827E-35FC7B110968}"/>
    <cellStyle name="Normal 12 10 3 3" xfId="38312" xr:uid="{2D8FC360-F5ED-4FEE-9A48-EFBF7063F526}"/>
    <cellStyle name="Normal 12 10 4" xfId="38313" xr:uid="{7CCF20F7-CCE7-4C1C-B047-44238F208374}"/>
    <cellStyle name="Normal 12 10 4 2" xfId="38314" xr:uid="{8AB911AF-5AE0-42C5-A132-B75A4A32C9B1}"/>
    <cellStyle name="Normal 12 10 5" xfId="38315" xr:uid="{701D7DA2-09BB-4F57-9681-DF16F3AC1D0C}"/>
    <cellStyle name="Normal 12 11" xfId="38316" xr:uid="{2728A98F-575B-44E9-BFD0-D3D3FED915F6}"/>
    <cellStyle name="Normal 12 11 2" xfId="38317" xr:uid="{BE0F96A5-A998-4F63-B6B7-AB6FF38BD513}"/>
    <cellStyle name="Normal 12 11 2 2" xfId="38318" xr:uid="{E5D31F76-FC94-4F3B-BFDB-1D18B4E86600}"/>
    <cellStyle name="Normal 12 11 2 2 2" xfId="38319" xr:uid="{B761A269-A8F6-469B-8A1C-9DEB4220C6E5}"/>
    <cellStyle name="Normal 12 11 2 2 2 2" xfId="38320" xr:uid="{CE44DFE8-521D-4A85-BF58-E09A570B2032}"/>
    <cellStyle name="Normal 12 11 2 2 3" xfId="38321" xr:uid="{77C60C96-9FC2-4C73-9DAE-0D437FC582C3}"/>
    <cellStyle name="Normal 12 11 2 3" xfId="38322" xr:uid="{4621EE8B-DDF2-404C-91A7-EB0ACA6F859C}"/>
    <cellStyle name="Normal 12 11 2 3 2" xfId="38323" xr:uid="{0A68E736-C834-4209-B4EF-91538F02EDD6}"/>
    <cellStyle name="Normal 12 11 2 4" xfId="38324" xr:uid="{E749512B-40B7-4A98-A576-FABEB6AEA5D6}"/>
    <cellStyle name="Normal 12 11 3" xfId="38325" xr:uid="{E0DA6868-E659-411F-B605-679F70025E46}"/>
    <cellStyle name="Normal 12 11 3 2" xfId="38326" xr:uid="{87486AF9-BC2D-433D-9821-50D1F5B3C940}"/>
    <cellStyle name="Normal 12 11 3 2 2" xfId="38327" xr:uid="{6F897620-6DC4-4FDA-924E-2A6011630471}"/>
    <cellStyle name="Normal 12 11 3 3" xfId="38328" xr:uid="{C6A80FD8-E3D5-4148-9257-5DD808F48BDE}"/>
    <cellStyle name="Normal 12 11 4" xfId="38329" xr:uid="{18BD1BC2-4EEA-405B-9732-68C0319DD05A}"/>
    <cellStyle name="Normal 12 11 4 2" xfId="38330" xr:uid="{E315DAD2-6D92-450B-8B3C-36F82FB1644D}"/>
    <cellStyle name="Normal 12 11 5" xfId="38331" xr:uid="{699F1EC3-B008-4862-9154-A01A51BA55F7}"/>
    <cellStyle name="Normal 12 12" xfId="38332" xr:uid="{AA1B3FA2-8CB2-42A6-8E45-79A1FF67624D}"/>
    <cellStyle name="Normal 12 12 2" xfId="38333" xr:uid="{71FB1F27-F617-4368-AC51-037BFB79D325}"/>
    <cellStyle name="Normal 12 13" xfId="38334" xr:uid="{757F6540-436A-4A43-AACD-B382BFADD73E}"/>
    <cellStyle name="Normal 12 2" xfId="38335" xr:uid="{4DEBAE4C-A45F-49A0-AC93-C7494702EAC5}"/>
    <cellStyle name="Normal 12 2 10" xfId="38336" xr:uid="{896A03DB-79B1-44F5-9E07-7918C287D275}"/>
    <cellStyle name="Normal 12 2 11" xfId="38337" xr:uid="{7FE3946E-8272-4E4E-9AB4-E92D92BE56F2}"/>
    <cellStyle name="Normal 12 2 2" xfId="38338" xr:uid="{598E14AD-AA8E-4154-B284-37BE714F7DFF}"/>
    <cellStyle name="Normal 12 2 2 2" xfId="38339" xr:uid="{B80985CD-5B5A-4909-8E98-F4CDECB8B995}"/>
    <cellStyle name="Normal 12 2 2 2 2" xfId="38340" xr:uid="{8CEE542A-6EDD-4F64-95C0-DBB6FCF5D1A3}"/>
    <cellStyle name="Normal 12 2 2 2 2 2" xfId="38341" xr:uid="{4CFC30A1-7C06-4125-93C7-21CD76001147}"/>
    <cellStyle name="Normal 12 2 2 2 2 2 2" xfId="38342" xr:uid="{43DC295A-AD5B-41A3-8BD7-E9DCE8D3981C}"/>
    <cellStyle name="Normal 12 2 2 2 2 2 2 2" xfId="38343" xr:uid="{FD8E7FA0-AEC8-4F3B-83D5-1748ED496355}"/>
    <cellStyle name="Normal 12 2 2 2 2 2 3" xfId="38344" xr:uid="{CD469BE2-84D9-4030-9B7F-057C3D0C4715}"/>
    <cellStyle name="Normal 12 2 2 2 2 3" xfId="38345" xr:uid="{C29906D8-1BC7-4441-9262-912BE62AB53A}"/>
    <cellStyle name="Normal 12 2 2 2 2 3 2" xfId="38346" xr:uid="{2952D246-4798-461B-A3D4-7A16188031E5}"/>
    <cellStyle name="Normal 12 2 2 2 2 4" xfId="38347" xr:uid="{DFF20671-90D2-4C82-A8AF-D035CB615DB7}"/>
    <cellStyle name="Normal 12 2 2 2 2 4 2" xfId="38348" xr:uid="{BD8E80E5-66B1-4C96-B362-42C6FBDB9259}"/>
    <cellStyle name="Normal 12 2 2 2 2 5" xfId="38349" xr:uid="{99BDAB1A-CA25-4B46-91B1-814BC942F837}"/>
    <cellStyle name="Normal 12 2 2 2 2 6" xfId="38350" xr:uid="{A6D30E18-D52E-4E10-B1A5-C2E2EE9BBDE3}"/>
    <cellStyle name="Normal 12 2 2 2 3" xfId="38351" xr:uid="{C16CE534-2819-44B6-AD37-DBB6F58CF6F6}"/>
    <cellStyle name="Normal 12 2 2 2 3 2" xfId="38352" xr:uid="{2DD3C472-F20B-44A6-9D1E-65876EBFA1C5}"/>
    <cellStyle name="Normal 12 2 2 2 3 2 2" xfId="38353" xr:uid="{AB1EED5E-FE69-4F02-B6A6-B4E18D006863}"/>
    <cellStyle name="Normal 12 2 2 2 3 3" xfId="38354" xr:uid="{06BA52C5-5C04-4A33-9C16-A035983CCC5A}"/>
    <cellStyle name="Normal 12 2 2 2 4" xfId="38355" xr:uid="{4B4AA3F3-9A7B-4AE2-B359-A62BD07306ED}"/>
    <cellStyle name="Normal 12 2 2 2 4 2" xfId="38356" xr:uid="{CF65E625-DD19-4B53-B131-8534CFFA4673}"/>
    <cellStyle name="Normal 12 2 2 2 5" xfId="38357" xr:uid="{96F3389C-ED1D-46BE-9836-45FEE9875F4B}"/>
    <cellStyle name="Normal 12 2 2 2 5 2" xfId="38358" xr:uid="{6A3D042F-15D4-4478-B8AA-C8E3CB4E3034}"/>
    <cellStyle name="Normal 12 2 2 2 6" xfId="38359" xr:uid="{46684432-7A33-4435-86A1-99AD6F58FCFA}"/>
    <cellStyle name="Normal 12 2 2 2 7" xfId="38360" xr:uid="{1B26361F-0CE6-476B-8986-970FA0B2A755}"/>
    <cellStyle name="Normal 12 2 2 3" xfId="38361" xr:uid="{785DC70C-ABAF-4F56-A48E-5130D9E44FAF}"/>
    <cellStyle name="Normal 12 2 2 3 2" xfId="38362" xr:uid="{7A78654D-9F6E-4637-AFC3-ACA407DDE595}"/>
    <cellStyle name="Normal 12 2 2 3 2 2" xfId="38363" xr:uid="{F8D88C2A-6E7E-4034-9A44-A4CD28E85FCD}"/>
    <cellStyle name="Normal 12 2 2 3 2 2 2" xfId="38364" xr:uid="{51EC0F71-7B2F-4EFC-A80D-C5789EE91226}"/>
    <cellStyle name="Normal 12 2 2 3 2 2 2 2" xfId="38365" xr:uid="{783AF085-CE4D-4CBB-A7A6-9D31E83B3B78}"/>
    <cellStyle name="Normal 12 2 2 3 2 2 3" xfId="38366" xr:uid="{9D437BC7-1248-4B1B-A18E-87FA62F99C15}"/>
    <cellStyle name="Normal 12 2 2 3 2 3" xfId="38367" xr:uid="{4652EFC7-B2D1-4AE2-ACB1-AFA4D3CEEB18}"/>
    <cellStyle name="Normal 12 2 2 3 2 3 2" xfId="38368" xr:uid="{AED9B453-607C-405B-906F-37E7AE896B2D}"/>
    <cellStyle name="Normal 12 2 2 3 2 4" xfId="38369" xr:uid="{8D22AAFB-CCC6-4DE1-BA38-4A81EFABC618}"/>
    <cellStyle name="Normal 12 2 2 3 3" xfId="38370" xr:uid="{464A2A13-7C78-443B-97B5-586DF01F47D5}"/>
    <cellStyle name="Normal 12 2 2 3 3 2" xfId="38371" xr:uid="{7B82712F-D6A4-40E5-99CA-022A79A70B16}"/>
    <cellStyle name="Normal 12 2 2 3 3 2 2" xfId="38372" xr:uid="{3DE1BDFE-40E7-4F83-91ED-B6417349FE6D}"/>
    <cellStyle name="Normal 12 2 2 3 3 3" xfId="38373" xr:uid="{94678C66-71CA-4E2B-824F-B33B7B04173C}"/>
    <cellStyle name="Normal 12 2 2 3 4" xfId="38374" xr:uid="{42E36A56-65DC-4DE2-B109-71FE5B393E01}"/>
    <cellStyle name="Normal 12 2 2 3 4 2" xfId="38375" xr:uid="{579740AF-1C55-4878-ABD0-21497C9AF3C7}"/>
    <cellStyle name="Normal 12 2 2 3 5" xfId="38376" xr:uid="{8D54B4DE-922D-4E60-8E84-206C7730C733}"/>
    <cellStyle name="Normal 12 2 2 3 5 2" xfId="38377" xr:uid="{7A46BB20-0F4F-4861-B0DF-F3922D286825}"/>
    <cellStyle name="Normal 12 2 2 3 6" xfId="38378" xr:uid="{885E172A-9BAE-42BD-B6D6-1226E941A9EE}"/>
    <cellStyle name="Normal 12 2 2 3 7" xfId="38379" xr:uid="{A947485E-FCD7-4B06-8215-FB5187D26959}"/>
    <cellStyle name="Normal 12 2 2 4" xfId="38380" xr:uid="{82CDE202-89E0-4799-8BB2-0DE334988433}"/>
    <cellStyle name="Normal 12 2 2 4 2" xfId="38381" xr:uid="{AB856125-3F73-45D9-BB5C-0F1D374C1D7E}"/>
    <cellStyle name="Normal 12 2 2 4 2 2" xfId="38382" xr:uid="{1D0D197F-A155-4C02-ADF6-30A5FC174BB8}"/>
    <cellStyle name="Normal 12 2 2 4 2 2 2" xfId="38383" xr:uid="{9871C468-137C-4C36-9811-E2025D2A4DFB}"/>
    <cellStyle name="Normal 12 2 2 4 2 3" xfId="38384" xr:uid="{808955F6-E28A-4CF9-81C8-B116437C10D9}"/>
    <cellStyle name="Normal 12 2 2 4 3" xfId="38385" xr:uid="{CE4ECC30-838A-49D7-877E-997084A874D9}"/>
    <cellStyle name="Normal 12 2 2 4 3 2" xfId="38386" xr:uid="{F1EF2239-1B2E-4CE9-8786-963E9B013F1F}"/>
    <cellStyle name="Normal 12 2 2 4 4" xfId="38387" xr:uid="{10CC4778-7523-42D7-90DF-65E1C3216327}"/>
    <cellStyle name="Normal 12 2 2 5" xfId="38388" xr:uid="{1CE18E99-3ED0-4F45-A493-EEB1DEA09E02}"/>
    <cellStyle name="Normal 12 2 2 5 2" xfId="38389" xr:uid="{85CFD30E-6392-4600-A40A-825874B5786F}"/>
    <cellStyle name="Normal 12 2 2 5 2 2" xfId="38390" xr:uid="{FC767724-BBD9-468F-BC1B-BB1233B1E90A}"/>
    <cellStyle name="Normal 12 2 2 5 3" xfId="38391" xr:uid="{11E03047-E35D-4CE2-95E4-4CED27FE1AD9}"/>
    <cellStyle name="Normal 12 2 2 6" xfId="38392" xr:uid="{B90C0A41-D3F1-4DE3-8720-FB3A3C0C5A63}"/>
    <cellStyle name="Normal 12 2 2 6 2" xfId="38393" xr:uid="{5C646329-6C9E-4E31-AB63-FD95208BD123}"/>
    <cellStyle name="Normal 12 2 2 7" xfId="38394" xr:uid="{727D7589-85BE-4901-AEFB-FC3CD7D1709D}"/>
    <cellStyle name="Normal 12 2 2 7 2" xfId="38395" xr:uid="{10615EF0-0BF2-4B59-B110-A0C84A7B4E58}"/>
    <cellStyle name="Normal 12 2 2 8" xfId="38396" xr:uid="{C57609FB-8C5F-44E5-B2D7-76DA4CE59FA1}"/>
    <cellStyle name="Normal 12 2 2 9" xfId="38397" xr:uid="{ABFB2AA5-80E6-4614-92C8-EC0F3CC7E199}"/>
    <cellStyle name="Normal 12 2 3" xfId="38398" xr:uid="{89A0A3C1-7384-4978-8953-D85FC073AEE8}"/>
    <cellStyle name="Normal 12 2 3 2" xfId="38399" xr:uid="{300AB2CF-A078-478E-B9B8-B0CAF871FC47}"/>
    <cellStyle name="Normal 12 2 3 2 2" xfId="38400" xr:uid="{7FFEFFA6-D98F-4BDB-835B-AF484CC1E979}"/>
    <cellStyle name="Normal 12 2 3 2 2 2" xfId="38401" xr:uid="{0636C0F7-298E-42AB-8F7E-CD70EC003360}"/>
    <cellStyle name="Normal 12 2 3 2 2 2 2" xfId="38402" xr:uid="{C72286C5-BB71-4433-AAF5-F87C78F96684}"/>
    <cellStyle name="Normal 12 2 3 2 2 2 2 2" xfId="38403" xr:uid="{19F70848-D82B-498A-82E5-FE998228164F}"/>
    <cellStyle name="Normal 12 2 3 2 2 2 3" xfId="38404" xr:uid="{D10F448F-0DC1-42C0-8788-DB7532E8121E}"/>
    <cellStyle name="Normal 12 2 3 2 2 3" xfId="38405" xr:uid="{813AC1BB-AD9B-458D-BE07-19018943B678}"/>
    <cellStyle name="Normal 12 2 3 2 2 3 2" xfId="38406" xr:uid="{0FBE4029-A54E-4EE3-8469-4E7BC51E246E}"/>
    <cellStyle name="Normal 12 2 3 2 2 4" xfId="38407" xr:uid="{011F9A85-7025-4A35-84D4-9E8CD64E68A8}"/>
    <cellStyle name="Normal 12 2 3 2 3" xfId="38408" xr:uid="{B3D43578-1867-4073-8EE9-C6E9EE6FF311}"/>
    <cellStyle name="Normal 12 2 3 2 3 2" xfId="38409" xr:uid="{16B7677F-2CCF-4424-89D0-640B90D6978C}"/>
    <cellStyle name="Normal 12 2 3 2 3 2 2" xfId="38410" xr:uid="{B0F70DE2-15E5-454B-9507-6D542D9563A4}"/>
    <cellStyle name="Normal 12 2 3 2 3 3" xfId="38411" xr:uid="{4528ECB0-B9FB-4CF3-94A3-FD42ED3D53C2}"/>
    <cellStyle name="Normal 12 2 3 2 4" xfId="38412" xr:uid="{80CA0B80-2269-4697-81F9-145C7EF1087A}"/>
    <cellStyle name="Normal 12 2 3 2 4 2" xfId="38413" xr:uid="{B19C3C79-2EBA-48B1-8B52-E83F065F6ED9}"/>
    <cellStyle name="Normal 12 2 3 2 5" xfId="38414" xr:uid="{D0AA74D3-162A-4FE3-A154-E728FA5E9A96}"/>
    <cellStyle name="Normal 12 2 3 2 5 2" xfId="38415" xr:uid="{32FC326B-39A3-4C1F-AF64-09B1D024713E}"/>
    <cellStyle name="Normal 12 2 3 2 6" xfId="38416" xr:uid="{A56C552F-007C-4535-80E8-1F827D4921C1}"/>
    <cellStyle name="Normal 12 2 3 2 7" xfId="38417" xr:uid="{94426DA6-126B-40A9-88CE-8BA21EAF5568}"/>
    <cellStyle name="Normal 12 2 3 3" xfId="38418" xr:uid="{3BE8F1EB-2A2B-4EE1-8BBA-F2B42AD5F569}"/>
    <cellStyle name="Normal 12 2 3 3 2" xfId="38419" xr:uid="{A50EA12E-BB0B-4155-8F8F-602C060C18B5}"/>
    <cellStyle name="Normal 12 2 3 3 2 2" xfId="38420" xr:uid="{5E1A8217-39E1-4309-84D7-4B26FC45C32B}"/>
    <cellStyle name="Normal 12 2 3 3 2 2 2" xfId="38421" xr:uid="{6C4ABE4E-EBD8-4571-8F12-7D44E88BCF4D}"/>
    <cellStyle name="Normal 12 2 3 3 2 2 2 2" xfId="38422" xr:uid="{FC5F4760-1D34-4285-A77B-2D50D4F21F4D}"/>
    <cellStyle name="Normal 12 2 3 3 2 2 3" xfId="38423" xr:uid="{848DE727-E098-446C-B53C-2045B757D853}"/>
    <cellStyle name="Normal 12 2 3 3 2 3" xfId="38424" xr:uid="{0764E1EC-6CA8-4745-A041-5E75E566497B}"/>
    <cellStyle name="Normal 12 2 3 3 2 3 2" xfId="38425" xr:uid="{591BA09C-610E-42EC-A61A-8F473DD96354}"/>
    <cellStyle name="Normal 12 2 3 3 2 4" xfId="38426" xr:uid="{61356174-DC38-4B72-988F-03FACBFA07E1}"/>
    <cellStyle name="Normal 12 2 3 3 3" xfId="38427" xr:uid="{09D76245-F809-4228-897D-E2CDB246E713}"/>
    <cellStyle name="Normal 12 2 3 3 3 2" xfId="38428" xr:uid="{1BD83512-944A-40D8-8C10-6E47D6281ABC}"/>
    <cellStyle name="Normal 12 2 3 3 3 2 2" xfId="38429" xr:uid="{FCB64418-739D-48E1-BD64-FF6CBBA1CCF3}"/>
    <cellStyle name="Normal 12 2 3 3 3 3" xfId="38430" xr:uid="{DC8DBFFE-E4EB-41A0-880D-C63873C60D40}"/>
    <cellStyle name="Normal 12 2 3 3 4" xfId="38431" xr:uid="{4DDED69B-8DD4-4965-AFF4-00355369B34E}"/>
    <cellStyle name="Normal 12 2 3 3 4 2" xfId="38432" xr:uid="{F138D277-38BA-4052-89A7-8851EC1B1334}"/>
    <cellStyle name="Normal 12 2 3 3 5" xfId="38433" xr:uid="{2F4F1271-7508-40F4-90BC-E69D435EDDA7}"/>
    <cellStyle name="Normal 12 2 3 4" xfId="38434" xr:uid="{06D8490E-47B9-4386-B8DD-44BD4B097D90}"/>
    <cellStyle name="Normal 12 2 3 4 2" xfId="38435" xr:uid="{86C36D1E-98DB-496A-948D-8C355AF88C3A}"/>
    <cellStyle name="Normal 12 2 3 4 2 2" xfId="38436" xr:uid="{D8B3C5FB-16A1-4053-8015-3E075C629C15}"/>
    <cellStyle name="Normal 12 2 3 4 2 2 2" xfId="38437" xr:uid="{C6C76FDF-128A-4B87-8E7E-35A2D0546001}"/>
    <cellStyle name="Normal 12 2 3 4 2 3" xfId="38438" xr:uid="{3100A13B-E6B8-4271-A4E4-AF350A95EC4B}"/>
    <cellStyle name="Normal 12 2 3 4 3" xfId="38439" xr:uid="{480AC598-9CA9-47EC-B04D-987D9E0408EA}"/>
    <cellStyle name="Normal 12 2 3 4 3 2" xfId="38440" xr:uid="{E06F5A99-5BA9-4ADA-A89D-9831403AB38D}"/>
    <cellStyle name="Normal 12 2 3 4 4" xfId="38441" xr:uid="{C72F3BB8-4605-48B1-904A-9AD007F3EEE8}"/>
    <cellStyle name="Normal 12 2 3 5" xfId="38442" xr:uid="{A3B8E5DB-7441-4964-88AD-535F2CBB4EAE}"/>
    <cellStyle name="Normal 12 2 3 5 2" xfId="38443" xr:uid="{41E077CB-F224-437B-AEB6-9BAF37C8B7CC}"/>
    <cellStyle name="Normal 12 2 3 5 2 2" xfId="38444" xr:uid="{F9AA9E93-9752-40CF-BF3C-2F1F8FE3B02D}"/>
    <cellStyle name="Normal 12 2 3 5 3" xfId="38445" xr:uid="{F6BCCCB2-ECC0-4FAA-8DDA-31DE93822323}"/>
    <cellStyle name="Normal 12 2 3 6" xfId="38446" xr:uid="{2762C17C-4FD9-4B93-BAF8-A09D4AF33CCC}"/>
    <cellStyle name="Normal 12 2 3 6 2" xfId="38447" xr:uid="{500B02DB-C739-4678-B579-DA36F821CF56}"/>
    <cellStyle name="Normal 12 2 3 7" xfId="38448" xr:uid="{341E5A95-1A73-4897-B92F-D5F44CD7BFDC}"/>
    <cellStyle name="Normal 12 2 3 7 2" xfId="38449" xr:uid="{E9E50BA4-22CA-484D-BF0A-6A91DFE33647}"/>
    <cellStyle name="Normal 12 2 3 8" xfId="38450" xr:uid="{E5A362A7-CB7A-489D-9F8C-0DFCFDF8ACB0}"/>
    <cellStyle name="Normal 12 2 3 9" xfId="38451" xr:uid="{544A7058-6FCE-4F0E-998F-1BE38C94D668}"/>
    <cellStyle name="Normal 12 2 4" xfId="38452" xr:uid="{F9A78EA1-9953-48E8-9FDD-1699D0F266FE}"/>
    <cellStyle name="Normal 12 2 4 2" xfId="38453" xr:uid="{491E3931-751B-4500-92BB-93E7E7BD1D3B}"/>
    <cellStyle name="Normal 12 2 4 2 2" xfId="38454" xr:uid="{FC5D42E0-E814-4919-AE82-39A6DFB34F98}"/>
    <cellStyle name="Normal 12 2 4 3" xfId="38455" xr:uid="{BD1FC426-CCAA-493E-B00A-D88EF86A8BA2}"/>
    <cellStyle name="Normal 12 2 5" xfId="38456" xr:uid="{C978C416-0EB5-4BE5-820D-7BB9250D052F}"/>
    <cellStyle name="Normal 12 2 5 2" xfId="38457" xr:uid="{B7F369A3-871A-4058-B52C-859122480916}"/>
    <cellStyle name="Normal 12 2 5 2 2" xfId="38458" xr:uid="{79048434-221B-4647-A353-6769DF88562E}"/>
    <cellStyle name="Normal 12 2 5 2 2 2" xfId="38459" xr:uid="{AEAD5900-A1CF-4B6C-B467-E5647584B171}"/>
    <cellStyle name="Normal 12 2 5 2 2 2 2" xfId="38460" xr:uid="{6652790A-E596-4A88-AE18-E1C51A7A8195}"/>
    <cellStyle name="Normal 12 2 5 2 2 3" xfId="38461" xr:uid="{A891C390-5E3F-444E-AC6A-BA8FB9DADD96}"/>
    <cellStyle name="Normal 12 2 5 2 3" xfId="38462" xr:uid="{D3AB4776-40F7-4E28-8FD6-7FA7BD0EA3E8}"/>
    <cellStyle name="Normal 12 2 5 2 3 2" xfId="38463" xr:uid="{FB759516-1FEB-44C1-AD5C-6DD02F6EB284}"/>
    <cellStyle name="Normal 12 2 5 2 4" xfId="38464" xr:uid="{D69C7196-D99F-4CF3-8DDD-BAB949D1C466}"/>
    <cellStyle name="Normal 12 2 5 3" xfId="38465" xr:uid="{E681A207-1D5D-4CD5-BF58-4FB8D762259F}"/>
    <cellStyle name="Normal 12 2 5 3 2" xfId="38466" xr:uid="{137FF353-7EBF-42FA-8DE0-3FB77E3BE185}"/>
    <cellStyle name="Normal 12 2 5 3 2 2" xfId="38467" xr:uid="{9784FD19-7D16-4603-9DB4-A0BFBD2AF7BB}"/>
    <cellStyle name="Normal 12 2 5 3 3" xfId="38468" xr:uid="{FF07D1C7-EC6C-4D8E-9342-9FCFA10C8FBD}"/>
    <cellStyle name="Normal 12 2 5 4" xfId="38469" xr:uid="{D80818D5-45D5-4918-BC6A-B2989B3A307E}"/>
    <cellStyle name="Normal 12 2 5 4 2" xfId="38470" xr:uid="{F37278F6-A206-4716-894E-94A1B0104125}"/>
    <cellStyle name="Normal 12 2 5 5" xfId="38471" xr:uid="{8B3F1C7A-2E53-4197-B14C-062467854838}"/>
    <cellStyle name="Normal 12 2 6" xfId="38472" xr:uid="{3D5C90AC-C100-43AB-A0F9-F30E34E1E9C8}"/>
    <cellStyle name="Normal 12 2 6 2" xfId="38473" xr:uid="{602D649D-6CE5-4D06-AF78-A0E2F94DDACB}"/>
    <cellStyle name="Normal 12 2 6 2 2" xfId="38474" xr:uid="{D87BD042-72B9-4671-8BA3-C1681CD7CF4A}"/>
    <cellStyle name="Normal 12 2 6 2 2 2" xfId="38475" xr:uid="{898831D2-627F-4B39-B2CF-EC31A125ED67}"/>
    <cellStyle name="Normal 12 2 6 2 3" xfId="38476" xr:uid="{61D4DCF5-8D4A-41B4-A8F2-8CF656689F7B}"/>
    <cellStyle name="Normal 12 2 6 3" xfId="38477" xr:uid="{FD6BE852-D90A-499D-83BB-F76D22CB0D70}"/>
    <cellStyle name="Normal 12 2 6 3 2" xfId="38478" xr:uid="{C900B8CE-E54D-492B-B74B-2D29C60117ED}"/>
    <cellStyle name="Normal 12 2 6 4" xfId="38479" xr:uid="{53BC7E0D-B726-400E-846D-4719783A7EE8}"/>
    <cellStyle name="Normal 12 2 7" xfId="38480" xr:uid="{D01EE78A-58D1-4DA7-AAA9-B39A324FB4D5}"/>
    <cellStyle name="Normal 12 2 7 2" xfId="38481" xr:uid="{FB394F51-F00C-4190-9708-C8AB9AD0BDE7}"/>
    <cellStyle name="Normal 12 2 7 2 2" xfId="38482" xr:uid="{A8D7651C-0804-4890-9F86-8212A8C913E8}"/>
    <cellStyle name="Normal 12 2 7 3" xfId="38483" xr:uid="{E95BAC79-88CA-4C38-9E86-358771F6B3BE}"/>
    <cellStyle name="Normal 12 2 8" xfId="38484" xr:uid="{38AA10DA-58E4-4712-97FC-6459E0561F70}"/>
    <cellStyle name="Normal 12 2 8 2" xfId="38485" xr:uid="{86DEB2D1-F4B5-4C57-B1BB-0C82C0E96906}"/>
    <cellStyle name="Normal 12 2 9" xfId="38486" xr:uid="{DDC4111D-5EAD-4BAC-9464-73CDD5D10C21}"/>
    <cellStyle name="Normal 12 2 9 2" xfId="38487" xr:uid="{0C1AAC96-D382-4E41-B387-12D6BF701B7A}"/>
    <cellStyle name="Normal 12 2_Asset Register (new)" xfId="38488" xr:uid="{86CA1A9F-CFC1-4B7F-9967-1092068A44F5}"/>
    <cellStyle name="Normal 12 3" xfId="38489" xr:uid="{6221A19C-DB89-4D94-8422-D07DF63F0BA4}"/>
    <cellStyle name="Normal 12 3 2" xfId="38490" xr:uid="{DE248B7B-F99B-448E-A8F8-F765CC79E62E}"/>
    <cellStyle name="Normal 12 3 2 2" xfId="38491" xr:uid="{019A3D9E-B931-4334-B99F-722FF9D3A951}"/>
    <cellStyle name="Normal 12 3 2 2 2" xfId="38492" xr:uid="{1797EFCA-526E-45F6-AAEE-D700CEAB2303}"/>
    <cellStyle name="Normal 12 3 2 2 2 2" xfId="38493" xr:uid="{264568DB-8A77-4482-8516-3862A4109346}"/>
    <cellStyle name="Normal 12 3 2 2 2 2 2" xfId="38494" xr:uid="{A4C04E8F-AB60-46C2-9823-6EBB176EF4C4}"/>
    <cellStyle name="Normal 12 3 2 2 2 3" xfId="38495" xr:uid="{BCA4F15A-A894-4763-B47F-A248C4BA0A5A}"/>
    <cellStyle name="Normal 12 3 2 2 3" xfId="38496" xr:uid="{169363A9-1418-4121-B6DF-51CB08D0802F}"/>
    <cellStyle name="Normal 12 3 2 2 3 2" xfId="38497" xr:uid="{4F9D9676-DAB0-43D5-A5C0-2718E4E547CE}"/>
    <cellStyle name="Normal 12 3 2 2 4" xfId="38498" xr:uid="{C0FB44A0-B6AC-42C3-A587-1033E43B2E44}"/>
    <cellStyle name="Normal 12 3 2 2 4 2" xfId="38499" xr:uid="{9B6FC0D3-2249-4FDF-A317-A49FF356F786}"/>
    <cellStyle name="Normal 12 3 2 2 5" xfId="38500" xr:uid="{B63A8F18-D52F-4EC4-A89C-B4B8CAF23F98}"/>
    <cellStyle name="Normal 12 3 2 2 6" xfId="38501" xr:uid="{92882366-E7F3-4518-944F-3DDF7C761145}"/>
    <cellStyle name="Normal 12 3 2 3" xfId="38502" xr:uid="{EB600EDB-72AE-480B-B995-607160244094}"/>
    <cellStyle name="Normal 12 3 2 3 2" xfId="38503" xr:uid="{2872D71B-4BAA-4BFC-B8A1-CB218C5DA56B}"/>
    <cellStyle name="Normal 12 3 2 3 2 2" xfId="38504" xr:uid="{71FFF861-2061-4C98-A42D-E58160CC8E0F}"/>
    <cellStyle name="Normal 12 3 2 3 3" xfId="38505" xr:uid="{70E7C39B-C8B1-4605-A233-98312C11F68B}"/>
    <cellStyle name="Normal 12 3 2 4" xfId="38506" xr:uid="{9DE99374-CD2B-449F-8198-B43C1F7BA537}"/>
    <cellStyle name="Normal 12 3 2 4 2" xfId="38507" xr:uid="{F362D8A6-9B47-4124-8812-3947A9110381}"/>
    <cellStyle name="Normal 12 3 2 5" xfId="38508" xr:uid="{BBEB11FD-EB74-4180-B08A-AABF6200A14B}"/>
    <cellStyle name="Normal 12 3 2 5 2" xfId="38509" xr:uid="{05A64373-7F60-4FE7-9ECD-C276D69390B3}"/>
    <cellStyle name="Normal 12 3 2 6" xfId="38510" xr:uid="{0B2C6FB9-A370-4155-895B-E9059AEB5CCE}"/>
    <cellStyle name="Normal 12 3 2 7" xfId="38511" xr:uid="{C56DB8D9-8C00-4146-ADE2-D744C3C02EAA}"/>
    <cellStyle name="Normal 12 3 3" xfId="38512" xr:uid="{03622DB7-F9E9-4C02-A805-88CAC8003C3C}"/>
    <cellStyle name="Normal 12 3 3 2" xfId="38513" xr:uid="{835322D7-9674-4E61-83A1-9FD5EDEC0329}"/>
    <cellStyle name="Normal 12 3 3 2 2" xfId="38514" xr:uid="{32813340-8DF3-478A-A5C4-41912138AE8E}"/>
    <cellStyle name="Normal 12 3 3 2 2 2" xfId="38515" xr:uid="{52C005F8-DC76-4EFB-AECA-44FF623C5DF8}"/>
    <cellStyle name="Normal 12 3 3 2 2 2 2" xfId="38516" xr:uid="{421AD049-D017-456F-BAF5-035464EE44F2}"/>
    <cellStyle name="Normal 12 3 3 2 2 3" xfId="38517" xr:uid="{3CBD2194-D855-4BF4-B99F-BD21A038BE28}"/>
    <cellStyle name="Normal 12 3 3 2 3" xfId="38518" xr:uid="{4AE263DC-C224-4340-96F6-82DF3C8C9E6E}"/>
    <cellStyle name="Normal 12 3 3 2 3 2" xfId="38519" xr:uid="{5A42D9A3-B9C6-4BA9-A612-30C31498E07E}"/>
    <cellStyle name="Normal 12 3 3 2 4" xfId="38520" xr:uid="{4F2E39E5-CFF5-4FED-B73A-6B2CFC66EF65}"/>
    <cellStyle name="Normal 12 3 3 3" xfId="38521" xr:uid="{20556E8F-1712-4D53-A902-8199F8EF8183}"/>
    <cellStyle name="Normal 12 3 3 3 2" xfId="38522" xr:uid="{A2597A5C-3388-4C07-96AE-F56CD91F8A6C}"/>
    <cellStyle name="Normal 12 3 3 3 2 2" xfId="38523" xr:uid="{3D5FEAAF-B1EC-4B85-9471-668A138B0CD7}"/>
    <cellStyle name="Normal 12 3 3 3 3" xfId="38524" xr:uid="{C1318455-F6F9-42D6-A7F8-1350F1A25032}"/>
    <cellStyle name="Normal 12 3 3 4" xfId="38525" xr:uid="{54E86A64-4F39-42FD-8A90-C6CF41FBBAE4}"/>
    <cellStyle name="Normal 12 3 3 4 2" xfId="38526" xr:uid="{CA3A14FD-77C1-41EF-96D2-C5BF1CC4C41A}"/>
    <cellStyle name="Normal 12 3 3 5" xfId="38527" xr:uid="{8FEBAA4B-8DF8-4EF7-8122-65F3217266D6}"/>
    <cellStyle name="Normal 12 3 3 5 2" xfId="38528" xr:uid="{61F1A1AB-E4AF-43E9-A430-1F4FD01C6AEC}"/>
    <cellStyle name="Normal 12 3 3 6" xfId="38529" xr:uid="{1713F1E1-FE11-48EC-BF40-868D08C29B61}"/>
    <cellStyle name="Normal 12 3 3 7" xfId="38530" xr:uid="{32140415-1DC5-4637-BFD6-E11261D84A19}"/>
    <cellStyle name="Normal 12 3 4" xfId="38531" xr:uid="{62E55D0A-EF13-4AC3-96C1-6984E9D85BCC}"/>
    <cellStyle name="Normal 12 3 4 2" xfId="38532" xr:uid="{3D81EB0D-D027-40BB-9BBE-258D368D3C16}"/>
    <cellStyle name="Normal 12 3 4 2 2" xfId="38533" xr:uid="{0828A0EB-20C1-4B7D-BFE4-29B33D6BBCB8}"/>
    <cellStyle name="Normal 12 3 4 2 2 2" xfId="38534" xr:uid="{08516E16-0D8E-4A77-A28A-CBEC80085CDF}"/>
    <cellStyle name="Normal 12 3 4 2 3" xfId="38535" xr:uid="{5E3631EB-D43F-4ACA-9046-6159E5A8131E}"/>
    <cellStyle name="Normal 12 3 4 3" xfId="38536" xr:uid="{8D56C37F-EA19-4F45-959D-9B08F1F07E48}"/>
    <cellStyle name="Normal 12 3 4 3 2" xfId="38537" xr:uid="{67765D0F-C231-4B10-8635-9EBB6B123CB9}"/>
    <cellStyle name="Normal 12 3 4 4" xfId="38538" xr:uid="{7B5568D0-A90E-4159-BC96-2F27621A4E6D}"/>
    <cellStyle name="Normal 12 3 5" xfId="38539" xr:uid="{64521D4F-5EDF-4E9E-82BC-8CDF6E8DA2E1}"/>
    <cellStyle name="Normal 12 3 5 2" xfId="38540" xr:uid="{C2CC0EFA-F1DB-4E96-A57F-129074116F83}"/>
    <cellStyle name="Normal 12 3 5 2 2" xfId="38541" xr:uid="{1D1D064D-44E5-47BF-99C3-EB3F6469AEB9}"/>
    <cellStyle name="Normal 12 3 5 3" xfId="38542" xr:uid="{74887093-0584-4276-B427-47F1565101DE}"/>
    <cellStyle name="Normal 12 3 6" xfId="38543" xr:uid="{30B035B8-8E73-45E9-AEC3-AC3B7ECE4EE9}"/>
    <cellStyle name="Normal 12 3 6 2" xfId="38544" xr:uid="{56FEA477-AB7F-4DE2-9E3F-E01076AA551D}"/>
    <cellStyle name="Normal 12 3 7" xfId="38545" xr:uid="{73EB644C-4F5D-49B1-994C-A704025B81BD}"/>
    <cellStyle name="Normal 12 3 7 2" xfId="38546" xr:uid="{F0A24D93-C1BB-4FBF-8157-F95B2B025553}"/>
    <cellStyle name="Normal 12 3 8" xfId="38547" xr:uid="{BAC96942-3F2D-4448-8512-4B820B715BCA}"/>
    <cellStyle name="Normal 12 3 9" xfId="38548" xr:uid="{5CCD731A-2A53-4A25-AB67-1C64243E603A}"/>
    <cellStyle name="Normal 12 4" xfId="38549" xr:uid="{1BD6031C-FCF5-46C9-8800-F40C0D637BE5}"/>
    <cellStyle name="Normal 12 4 2" xfId="38550" xr:uid="{C3FD22CC-1DD7-4448-AFA0-FF30E8354553}"/>
    <cellStyle name="Normal 12 4 2 2" xfId="38551" xr:uid="{676839F3-03CC-419C-80F4-B4758093A44E}"/>
    <cellStyle name="Normal 12 4 2 2 2" xfId="38552" xr:uid="{F76029DC-B701-40DE-BEAF-F50096212858}"/>
    <cellStyle name="Normal 12 4 2 2 2 2" xfId="38553" xr:uid="{243A5D99-9318-4B61-B605-E48CBC934FC8}"/>
    <cellStyle name="Normal 12 4 2 2 2 2 2" xfId="38554" xr:uid="{8CB7A9A5-01FD-45CE-AFAC-6EA845A1AF7D}"/>
    <cellStyle name="Normal 12 4 2 2 2 3" xfId="38555" xr:uid="{2490E84C-D3E4-44EE-83CE-0E01AEC82764}"/>
    <cellStyle name="Normal 12 4 2 2 3" xfId="38556" xr:uid="{D12E1E5E-94D3-4DE4-8F06-2DBBFCC08473}"/>
    <cellStyle name="Normal 12 4 2 2 3 2" xfId="38557" xr:uid="{6AAEC141-5687-4538-872F-A9B6DBEBC82A}"/>
    <cellStyle name="Normal 12 4 2 2 4" xfId="38558" xr:uid="{923FD528-07DC-484B-A075-AE6F2135A25B}"/>
    <cellStyle name="Normal 12 4 2 2 4 2" xfId="38559" xr:uid="{519D944D-E507-4481-90EB-5FDEBFC5CDBC}"/>
    <cellStyle name="Normal 12 4 2 2 5" xfId="38560" xr:uid="{D8F77567-F129-43D7-8F8F-DAA454228222}"/>
    <cellStyle name="Normal 12 4 2 2 6" xfId="38561" xr:uid="{98520A47-ACF0-4859-8D91-173843DF4FA0}"/>
    <cellStyle name="Normal 12 4 2 3" xfId="38562" xr:uid="{8367354F-5F1D-40E9-8AE0-55CDC159C9E0}"/>
    <cellStyle name="Normal 12 4 2 3 2" xfId="38563" xr:uid="{461395DA-C8F8-4A81-954D-25A5804E4398}"/>
    <cellStyle name="Normal 12 4 2 3 2 2" xfId="38564" xr:uid="{01A128FE-87F2-4D1D-B9EF-9928BA5F6F4A}"/>
    <cellStyle name="Normal 12 4 2 3 3" xfId="38565" xr:uid="{FD0E7835-5917-4D08-8E84-545E1CD44670}"/>
    <cellStyle name="Normal 12 4 2 4" xfId="38566" xr:uid="{2E7003B1-62FB-47D3-B966-688DCCF9D0F5}"/>
    <cellStyle name="Normal 12 4 2 4 2" xfId="38567" xr:uid="{5712296C-BEC9-4701-A418-AEAAA0F7109A}"/>
    <cellStyle name="Normal 12 4 2 5" xfId="38568" xr:uid="{5370A9A6-F532-44D2-B178-C101F6FBB781}"/>
    <cellStyle name="Normal 12 4 2 5 2" xfId="38569" xr:uid="{C3ED4CF0-26B7-4B04-9455-51AFE05B0CB3}"/>
    <cellStyle name="Normal 12 4 2 6" xfId="38570" xr:uid="{18EC7EF0-520F-4717-8239-4E70ADE48EA3}"/>
    <cellStyle name="Normal 12 4 2 7" xfId="38571" xr:uid="{712F2272-18AD-421A-BC5D-6A8A4E4AB5B1}"/>
    <cellStyle name="Normal 12 4 3" xfId="38572" xr:uid="{873C55D4-B4B0-47EB-B529-71A91A5B5CE5}"/>
    <cellStyle name="Normal 12 4 3 2" xfId="38573" xr:uid="{D1624FCB-ADE5-4374-BBA0-8D384D6D11B2}"/>
    <cellStyle name="Normal 12 4 3 2 2" xfId="38574" xr:uid="{66E33DB0-AB38-47F3-B33F-022DBE4E5D64}"/>
    <cellStyle name="Normal 12 4 3 2 2 2" xfId="38575" xr:uid="{5145A6F0-0721-47F7-995F-9648E3ED443B}"/>
    <cellStyle name="Normal 12 4 3 2 3" xfId="38576" xr:uid="{2FAE9304-12EF-4545-BDC8-D403B5724BEF}"/>
    <cellStyle name="Normal 12 4 3 3" xfId="38577" xr:uid="{84A0376D-41D3-4005-8B86-EB945E2C349C}"/>
    <cellStyle name="Normal 12 4 3 3 2" xfId="38578" xr:uid="{026E0AD4-9F7C-4F45-BA2B-094AF3BF8AB6}"/>
    <cellStyle name="Normal 12 4 3 4" xfId="38579" xr:uid="{1C7CE3DF-4228-4C32-8142-AD17C5FD1B5F}"/>
    <cellStyle name="Normal 12 4 3 4 2" xfId="38580" xr:uid="{9E4775C9-0EEF-48A5-B279-BF3CCD3806B0}"/>
    <cellStyle name="Normal 12 4 3 5" xfId="38581" xr:uid="{4370EDC7-25BE-417F-A35C-7A73024D90D4}"/>
    <cellStyle name="Normal 12 4 3 6" xfId="38582" xr:uid="{2664361D-839E-41D1-829E-032306F08C62}"/>
    <cellStyle name="Normal 12 4 4" xfId="38583" xr:uid="{5D09E02F-6E92-4233-A693-A801D400B899}"/>
    <cellStyle name="Normal 12 4 4 2" xfId="38584" xr:uid="{6E561EF5-EAC8-44D7-9D18-32643998C080}"/>
    <cellStyle name="Normal 12 4 4 2 2" xfId="38585" xr:uid="{6595A3E7-7FD1-4984-B526-B9062E4B5DD3}"/>
    <cellStyle name="Normal 12 4 4 3" xfId="38586" xr:uid="{BDFA66E3-CB37-45D6-AE41-2DCE2DEA8462}"/>
    <cellStyle name="Normal 12 4 5" xfId="38587" xr:uid="{2A4A1BC8-F7C2-4D2E-ADDB-13F6B22C1550}"/>
    <cellStyle name="Normal 12 4 5 2" xfId="38588" xr:uid="{C1AEE780-DE85-4199-906E-16F134A05A90}"/>
    <cellStyle name="Normal 12 4 6" xfId="38589" xr:uid="{B507F910-1BD8-4EEA-8371-7DA75BE5137C}"/>
    <cellStyle name="Normal 12 4 6 2" xfId="38590" xr:uid="{F9558CB7-A69B-4624-9011-DEAE4B2E5111}"/>
    <cellStyle name="Normal 12 4 7" xfId="38591" xr:uid="{25FC94BC-6795-4F29-A424-E80328B19ED4}"/>
    <cellStyle name="Normal 12 4 8" xfId="38592" xr:uid="{ABECB1BD-D249-431F-95BF-11D2F835A58D}"/>
    <cellStyle name="Normal 12 5" xfId="38593" xr:uid="{2A8A0F4E-A777-4D87-BD76-8F5A0E1D1426}"/>
    <cellStyle name="Normal 12 5 2" xfId="38594" xr:uid="{C3C4D2F4-961E-4453-B655-5DDF6E8B2C3C}"/>
    <cellStyle name="Normal 12 5 2 2" xfId="38595" xr:uid="{689D6281-82FE-46EA-BA5A-EB45831B0373}"/>
    <cellStyle name="Normal 12 5 2 2 2" xfId="38596" xr:uid="{A5F10233-DFA7-40EA-A791-1D2FCCB45FC1}"/>
    <cellStyle name="Normal 12 5 2 2 2 2" xfId="38597" xr:uid="{A9C84C9A-54FD-4763-AA04-78ADE79C5C12}"/>
    <cellStyle name="Normal 12 5 2 2 3" xfId="38598" xr:uid="{3869B4BF-6B3A-463E-AC5F-0BE1C7CF36C3}"/>
    <cellStyle name="Normal 12 5 2 3" xfId="38599" xr:uid="{A4F2A845-8145-4E46-9794-F503F589BC07}"/>
    <cellStyle name="Normal 12 5 2 3 2" xfId="38600" xr:uid="{DCA0E2A8-B899-4F9B-81C3-872C99A0EA7E}"/>
    <cellStyle name="Normal 12 5 2 4" xfId="38601" xr:uid="{6A8483BA-E71D-44F0-B83A-71FDFF4074F0}"/>
    <cellStyle name="Normal 12 5 2 4 2" xfId="38602" xr:uid="{59FC2728-603E-4D8F-96A6-A3DB034B57EB}"/>
    <cellStyle name="Normal 12 5 2 5" xfId="38603" xr:uid="{C79ED924-CA7E-43DF-8361-1AFD8EFE4A85}"/>
    <cellStyle name="Normal 12 5 2 6" xfId="38604" xr:uid="{9AAD3298-9024-4B95-9E5F-717081FF55AF}"/>
    <cellStyle name="Normal 12 5 3" xfId="38605" xr:uid="{F50D2D09-D3AB-404A-8566-D221664764CA}"/>
    <cellStyle name="Normal 12 5 3 2" xfId="38606" xr:uid="{19DC1DAB-0435-46D7-A766-D85A8708314D}"/>
    <cellStyle name="Normal 12 5 3 2 2" xfId="38607" xr:uid="{3ADD2AC4-AF61-46F2-8B4B-78C1E8BE4E3A}"/>
    <cellStyle name="Normal 12 5 3 3" xfId="38608" xr:uid="{3B25A909-7435-4FF0-9429-3EE64C911C72}"/>
    <cellStyle name="Normal 12 5 4" xfId="38609" xr:uid="{E3F2176D-DAD9-4977-A387-C66F64B5163B}"/>
    <cellStyle name="Normal 12 5 4 2" xfId="38610" xr:uid="{6A043F6C-2180-4ABE-BBBC-D3AE58036F65}"/>
    <cellStyle name="Normal 12 5 5" xfId="38611" xr:uid="{6FC4490F-810D-4B5A-9581-29FE245EF7B2}"/>
    <cellStyle name="Normal 12 5 5 2" xfId="38612" xr:uid="{6032247E-E062-4007-8E21-A583C54AB3BD}"/>
    <cellStyle name="Normal 12 5 6" xfId="38613" xr:uid="{EB67FD1B-D185-42D2-AFB6-243B5A3E85C5}"/>
    <cellStyle name="Normal 12 5 7" xfId="38614" xr:uid="{36064FFD-6EB7-4D7D-9C9C-F3D22B125A88}"/>
    <cellStyle name="Normal 12 6" xfId="38615" xr:uid="{36B7FFC1-0CC0-408B-A79D-1DA1104B0471}"/>
    <cellStyle name="Normal 12 6 2" xfId="38616" xr:uid="{C51B3FDC-DF58-4931-99B7-B3DD3DF94A64}"/>
    <cellStyle name="Normal 12 6 2 2" xfId="38617" xr:uid="{3AB3D5CA-D69D-4B8C-B334-227F1E96C74B}"/>
    <cellStyle name="Normal 12 6 2 2 2" xfId="38618" xr:uid="{BAC32D61-E725-467E-820A-702264B532F2}"/>
    <cellStyle name="Normal 12 6 2 2 2 2" xfId="38619" xr:uid="{D5930FEE-A590-4366-8841-5586DB3AE09A}"/>
    <cellStyle name="Normal 12 6 2 2 3" xfId="38620" xr:uid="{68939697-BFF7-495E-B38C-F1A7E328A2FE}"/>
    <cellStyle name="Normal 12 6 2 3" xfId="38621" xr:uid="{BA965701-439E-407A-AD47-2678D4EA3AB5}"/>
    <cellStyle name="Normal 12 6 2 3 2" xfId="38622" xr:uid="{2027124B-49C0-4A4F-8BD2-34D6F8B2A52F}"/>
    <cellStyle name="Normal 12 6 2 4" xfId="38623" xr:uid="{522D738A-05F6-4BAC-9724-66F39C54E9A8}"/>
    <cellStyle name="Normal 12 6 3" xfId="38624" xr:uid="{8CA03D40-233F-4027-AE47-08ECBED82B8A}"/>
    <cellStyle name="Normal 12 6 3 2" xfId="38625" xr:uid="{0E3BF0EF-F43E-4C13-9597-D4DCB5E3FFD9}"/>
    <cellStyle name="Normal 12 6 3 2 2" xfId="38626" xr:uid="{688A9DD7-BB72-45DE-AE72-5A5A08963DC9}"/>
    <cellStyle name="Normal 12 6 3 3" xfId="38627" xr:uid="{83AF8FC5-E16B-4228-A5B1-33668F629850}"/>
    <cellStyle name="Normal 12 6 4" xfId="38628" xr:uid="{BBA2380C-A796-4C91-B603-F28607CEA4FB}"/>
    <cellStyle name="Normal 12 6 4 2" xfId="38629" xr:uid="{4C75B3AD-6D68-43FF-BB34-AD3CFC1E438C}"/>
    <cellStyle name="Normal 12 6 5" xfId="38630" xr:uid="{716E983E-08C5-4CED-9F7E-50A61E80A8B9}"/>
    <cellStyle name="Normal 12 6 5 2" xfId="38631" xr:uid="{A36EFF7C-D1A6-41AB-BD7A-FC4994E7B2C3}"/>
    <cellStyle name="Normal 12 6 6" xfId="38632" xr:uid="{C82152D3-CF46-460E-A49E-FD31252FB8E5}"/>
    <cellStyle name="Normal 12 6 7" xfId="38633" xr:uid="{C422ECBA-770B-4E51-9EA0-695D2282FC42}"/>
    <cellStyle name="Normal 12 7" xfId="38634" xr:uid="{66275350-103F-4ACF-AFE1-3AC4898A763F}"/>
    <cellStyle name="Normal 12 7 2" xfId="38635" xr:uid="{57951BBA-2F6C-488D-BEDA-2FC1AFB454D6}"/>
    <cellStyle name="Normal 12 7 2 2" xfId="38636" xr:uid="{DAFD0155-8AE0-4665-917B-15C247B9EB35}"/>
    <cellStyle name="Normal 12 7 2 2 2" xfId="38637" xr:uid="{9D734D04-0DEB-46A1-B2FF-02C6D5799D7F}"/>
    <cellStyle name="Normal 12 7 2 2 2 2" xfId="38638" xr:uid="{7404CCD3-CE06-4909-AF20-ED6649FEFD0D}"/>
    <cellStyle name="Normal 12 7 2 2 3" xfId="38639" xr:uid="{89AB8DEE-8FE7-4508-8B9B-EB043186289D}"/>
    <cellStyle name="Normal 12 7 2 3" xfId="38640" xr:uid="{63DBBDE7-BD20-4AE2-B9D8-D4FE02BE5E83}"/>
    <cellStyle name="Normal 12 7 2 3 2" xfId="38641" xr:uid="{CBA3EA38-F88A-4E81-9113-E13553BEC5F6}"/>
    <cellStyle name="Normal 12 7 2 4" xfId="38642" xr:uid="{DAFC8A59-01B8-479E-ACD8-CB9E562D9ECA}"/>
    <cellStyle name="Normal 12 7 3" xfId="38643" xr:uid="{A7F382BB-D6AB-41C8-9D06-D71CE3A81DC4}"/>
    <cellStyle name="Normal 12 7 3 2" xfId="38644" xr:uid="{55195F10-F7A1-422E-A962-300DE1186201}"/>
    <cellStyle name="Normal 12 7 3 2 2" xfId="38645" xr:uid="{DF58F392-9757-42B1-9E17-BDCA5B764844}"/>
    <cellStyle name="Normal 12 7 3 3" xfId="38646" xr:uid="{01CF17B8-EE2B-4B80-9F18-7FA905132486}"/>
    <cellStyle name="Normal 12 7 4" xfId="38647" xr:uid="{E56F9F0C-6599-4C05-8E63-5BFFB035C447}"/>
    <cellStyle name="Normal 12 7 4 2" xfId="38648" xr:uid="{F1D68916-7F2D-4B8F-8654-7CFD79B1D10E}"/>
    <cellStyle name="Normal 12 7 5" xfId="38649" xr:uid="{97DE51DE-FF4B-445F-914A-C053D9E6052E}"/>
    <cellStyle name="Normal 12 7 5 2" xfId="38650" xr:uid="{85132F74-F9F6-4D5D-9110-B91D72F58597}"/>
    <cellStyle name="Normal 12 7 6" xfId="38651" xr:uid="{9AA56B66-ECE3-4792-A6B1-B1E0C67DD988}"/>
    <cellStyle name="Normal 12 7 7" xfId="38652" xr:uid="{B263038B-C727-4999-B9C7-A4E195724F39}"/>
    <cellStyle name="Normal 12 8" xfId="38653" xr:uid="{4CA8AA58-BEF1-4478-BCD7-B2CF8359B434}"/>
    <cellStyle name="Normal 12 8 2" xfId="38654" xr:uid="{9EB53F68-8870-44AA-A0D6-A8571551B1FF}"/>
    <cellStyle name="Normal 12 8 2 2" xfId="38655" xr:uid="{84F5010A-30EC-49FE-B366-9FBB229BCA29}"/>
    <cellStyle name="Normal 12 8 2 2 2" xfId="38656" xr:uid="{6E2A76BF-D2C7-4C8E-AB4E-9B1E82D1F6DB}"/>
    <cellStyle name="Normal 12 8 2 2 2 2" xfId="38657" xr:uid="{10EFB3E8-77DE-4A7D-BDDB-85094B47A971}"/>
    <cellStyle name="Normal 12 8 2 2 3" xfId="38658" xr:uid="{FBB6970E-420A-4A62-AAF7-C5FFE9D65761}"/>
    <cellStyle name="Normal 12 8 2 3" xfId="38659" xr:uid="{9472DCA8-EA2F-48A6-88C5-67C324F20E97}"/>
    <cellStyle name="Normal 12 8 2 3 2" xfId="38660" xr:uid="{72CE91E4-4796-4356-9600-5BE41B4FF180}"/>
    <cellStyle name="Normal 12 8 2 4" xfId="38661" xr:uid="{0B62EA2D-07AB-4AD3-9E0A-B351A590EFC5}"/>
    <cellStyle name="Normal 12 8 3" xfId="38662" xr:uid="{1BAD80F3-E622-4DDB-ADCB-018633B34AF4}"/>
    <cellStyle name="Normal 12 8 3 2" xfId="38663" xr:uid="{A8233863-52E3-4817-B0E0-DF73647B2E4D}"/>
    <cellStyle name="Normal 12 8 3 2 2" xfId="38664" xr:uid="{DB720C6D-F184-4088-ABBF-36885CD16D6E}"/>
    <cellStyle name="Normal 12 8 3 3" xfId="38665" xr:uid="{798E8B3E-F1D7-46EE-A17B-A4B32EFF7B78}"/>
    <cellStyle name="Normal 12 8 4" xfId="38666" xr:uid="{83A86C5B-2454-4AD2-AF8E-A8F19D4D8B1B}"/>
    <cellStyle name="Normal 12 8 4 2" xfId="38667" xr:uid="{678215DA-A023-4974-8750-A35709174E67}"/>
    <cellStyle name="Normal 12 8 5" xfId="38668" xr:uid="{A1D0CD5A-B6B3-4F3D-B20C-925E00EDD5FA}"/>
    <cellStyle name="Normal 12 8 5 2" xfId="38669" xr:uid="{8F2869FC-DBEA-4D05-BC7B-A8FD6F456E78}"/>
    <cellStyle name="Normal 12 8 6" xfId="38670" xr:uid="{9A4369CB-94D5-4167-9BBB-8CA4D9B492F1}"/>
    <cellStyle name="Normal 12 8 7" xfId="38671" xr:uid="{CC0981CE-E931-4A5E-A174-D0924A0319B5}"/>
    <cellStyle name="Normal 12 9" xfId="38672" xr:uid="{14CF81D4-CCD3-48C6-8478-A7047B194F3B}"/>
    <cellStyle name="Normal 12 9 2" xfId="38673" xr:uid="{B72776FB-699E-43FA-8C1C-A017BB8762AB}"/>
    <cellStyle name="Normal 12 9 2 2" xfId="38674" xr:uid="{AD4AC41C-7101-4693-A11A-AA683AD16A21}"/>
    <cellStyle name="Normal 12 9 2 2 2" xfId="38675" xr:uid="{EE303709-4C15-4463-86A9-9ED2216BA30D}"/>
    <cellStyle name="Normal 12 9 2 2 2 2" xfId="38676" xr:uid="{61A54EFA-D0DC-4F08-B79D-196A175C23C6}"/>
    <cellStyle name="Normal 12 9 2 2 3" xfId="38677" xr:uid="{A82E2CAC-8B0D-4A51-A6E2-F01BBC8BB671}"/>
    <cellStyle name="Normal 12 9 2 3" xfId="38678" xr:uid="{0355E467-91CD-4A97-9AC6-B8D306A04845}"/>
    <cellStyle name="Normal 12 9 2 3 2" xfId="38679" xr:uid="{F1EFD084-79B0-4D6A-8D6C-6AB3EAC84FCE}"/>
    <cellStyle name="Normal 12 9 2 4" xfId="38680" xr:uid="{0714240B-517B-47E6-BDDC-972738D129EE}"/>
    <cellStyle name="Normal 12 9 3" xfId="38681" xr:uid="{41F385B4-4E65-426B-AE1B-123606C4E1A0}"/>
    <cellStyle name="Normal 12 9 3 2" xfId="38682" xr:uid="{25251861-15E5-453D-9ED3-8B4E1B9C7793}"/>
    <cellStyle name="Normal 12 9 3 2 2" xfId="38683" xr:uid="{0D083424-C883-4293-A8E0-BE43D17933CC}"/>
    <cellStyle name="Normal 12 9 3 3" xfId="38684" xr:uid="{830C233D-04A1-4517-B95D-A9D039A70706}"/>
    <cellStyle name="Normal 12 9 4" xfId="38685" xr:uid="{A4B8A63A-3BFE-4445-9520-49C90AE3F792}"/>
    <cellStyle name="Normal 12 9 4 2" xfId="38686" xr:uid="{1514A675-C88A-44F3-AAB9-EEA463B99668}"/>
    <cellStyle name="Normal 12 9 5" xfId="38687" xr:uid="{800F0907-7947-48B3-89D2-3A094E1ED62B}"/>
    <cellStyle name="Normal 12_Asset Register (new)" xfId="38688" xr:uid="{9861B24B-A534-449E-BD27-AE3441CC09B1}"/>
    <cellStyle name="Normal 13" xfId="38689" xr:uid="{AF9104E4-84F2-4CB6-88F8-82CC368E6A43}"/>
    <cellStyle name="Normal 13 10" xfId="38690" xr:uid="{F8E1A618-DC1D-443C-9290-F36DDE1E58A7}"/>
    <cellStyle name="Normal 13 10 2" xfId="38691" xr:uid="{775B440B-E2E0-42AD-974A-608A3B2A1F2E}"/>
    <cellStyle name="Normal 13 10 2 2" xfId="38692" xr:uid="{AF372ABA-6E02-4475-A107-38B983A3EB9B}"/>
    <cellStyle name="Normal 13 10 2 2 2" xfId="38693" xr:uid="{903E4D6C-9A70-4DE9-ABAD-0A204B6A0C97}"/>
    <cellStyle name="Normal 13 10 2 2 2 2" xfId="38694" xr:uid="{E5B46C31-2142-424C-9796-9A3F84A22FAD}"/>
    <cellStyle name="Normal 13 10 2 2 3" xfId="38695" xr:uid="{DC19F1BB-8C9A-4542-9CEF-E9EE1DB466DB}"/>
    <cellStyle name="Normal 13 10 2 3" xfId="38696" xr:uid="{0403B076-26F7-443A-9406-5FAD0F129766}"/>
    <cellStyle name="Normal 13 10 2 3 2" xfId="38697" xr:uid="{A342EF8B-1499-4F95-A67D-E681909897EF}"/>
    <cellStyle name="Normal 13 10 2 4" xfId="38698" xr:uid="{5D280A64-42ED-4F8A-8FFC-538291C338E7}"/>
    <cellStyle name="Normal 13 10 3" xfId="38699" xr:uid="{F77C03B4-F2D0-4564-8B4A-FBD971613067}"/>
    <cellStyle name="Normal 13 10 3 2" xfId="38700" xr:uid="{E28D5C1C-4805-40DE-AB0A-F049AD5B31E7}"/>
    <cellStyle name="Normal 13 10 3 2 2" xfId="38701" xr:uid="{2336EAF1-1497-4EF7-B09B-DBA47BACA556}"/>
    <cellStyle name="Normal 13 10 3 3" xfId="38702" xr:uid="{7412FD0D-65AA-46A6-A285-9787A0354E25}"/>
    <cellStyle name="Normal 13 10 4" xfId="38703" xr:uid="{3FE4C01C-30DE-44C3-8DA2-A1337B9FC510}"/>
    <cellStyle name="Normal 13 10 4 2" xfId="38704" xr:uid="{4D4769AB-3AE0-433F-85A3-64E76ED1A8AC}"/>
    <cellStyle name="Normal 13 10 5" xfId="38705" xr:uid="{5A157734-BD63-4113-AEDA-623AB474E7A5}"/>
    <cellStyle name="Normal 13 11" xfId="38706" xr:uid="{027DCC86-2FA5-4ABF-B5A6-388228CBBF0B}"/>
    <cellStyle name="Normal 13 11 2" xfId="38707" xr:uid="{684CB38D-46EF-43EA-8505-FDB53153E40F}"/>
    <cellStyle name="Normal 13 11 2 2" xfId="38708" xr:uid="{05B8CFAB-13AC-4649-A487-FB233AF61F9C}"/>
    <cellStyle name="Normal 13 11 2 2 2" xfId="38709" xr:uid="{F7B73CD4-8613-4DFC-AC51-7DCC9DDFCD7D}"/>
    <cellStyle name="Normal 13 11 2 2 2 2" xfId="38710" xr:uid="{AFB1552E-78E5-496C-ADDA-B78237BF3C8A}"/>
    <cellStyle name="Normal 13 11 2 2 3" xfId="38711" xr:uid="{F2048343-DD3A-4336-BEF1-E531FAE0FE7E}"/>
    <cellStyle name="Normal 13 11 2 3" xfId="38712" xr:uid="{1482F7B7-D9CC-4998-B047-A7C121D73CE9}"/>
    <cellStyle name="Normal 13 11 2 3 2" xfId="38713" xr:uid="{B975C5DF-6E8B-4FC8-A28A-CB699FB3C9CB}"/>
    <cellStyle name="Normal 13 11 2 4" xfId="38714" xr:uid="{856574D7-C2AD-45EA-A026-099D36BD7AFB}"/>
    <cellStyle name="Normal 13 11 3" xfId="38715" xr:uid="{2CCDDFD7-AAE8-42BD-A9E1-DA67274F31BF}"/>
    <cellStyle name="Normal 13 11 3 2" xfId="38716" xr:uid="{72512B15-65A9-484E-A7FC-BD7FD37B323C}"/>
    <cellStyle name="Normal 13 11 3 2 2" xfId="38717" xr:uid="{CE9C275D-BE6E-446F-A512-B535F775FF09}"/>
    <cellStyle name="Normal 13 11 3 3" xfId="38718" xr:uid="{58C9DCB6-A8CB-4546-B4C3-B535D87E5703}"/>
    <cellStyle name="Normal 13 11 4" xfId="38719" xr:uid="{758386F1-3C9E-4AC3-9196-96AABE451146}"/>
    <cellStyle name="Normal 13 11 4 2" xfId="38720" xr:uid="{3FE2133B-9F34-4D8D-8160-AE61F1F1D058}"/>
    <cellStyle name="Normal 13 11 5" xfId="38721" xr:uid="{F568FE6B-1031-4C01-A1E1-3212BE672810}"/>
    <cellStyle name="Normal 13 12" xfId="38722" xr:uid="{3641C8A4-A0CC-4DB3-8C98-B629837C7668}"/>
    <cellStyle name="Normal 13 12 2" xfId="38723" xr:uid="{20B5FD29-54EC-4938-9848-DB98C58402E7}"/>
    <cellStyle name="Normal 13 13" xfId="38724" xr:uid="{5B887F8D-03DA-4846-9181-38153C69F95B}"/>
    <cellStyle name="Normal 13 2" xfId="38725" xr:uid="{6514E956-2B17-46AE-81CD-E5FE62A8BD19}"/>
    <cellStyle name="Normal 13 2 10" xfId="38726" xr:uid="{8CE3C0DA-FE18-4C70-A982-218AFD01F9AF}"/>
    <cellStyle name="Normal 13 2 11" xfId="38727" xr:uid="{74F2216A-5373-411C-9A43-C47BDC924A1E}"/>
    <cellStyle name="Normal 13 2 2" xfId="38728" xr:uid="{DC6A24F5-C4B2-4DCA-9D77-930B74082803}"/>
    <cellStyle name="Normal 13 2 2 2" xfId="38729" xr:uid="{C7DAAC6D-2507-43E9-B89B-6E52EE4989FF}"/>
    <cellStyle name="Normal 13 2 2 2 2" xfId="38730" xr:uid="{AAE8D2D8-9115-44F1-8BE5-492A143579A9}"/>
    <cellStyle name="Normal 13 2 2 2 2 2" xfId="38731" xr:uid="{F2EE50CD-37ED-4FDC-BDEB-2FEE3087C8CB}"/>
    <cellStyle name="Normal 13 2 2 2 2 2 2" xfId="38732" xr:uid="{6D7F0BEF-BB70-45F1-BD36-C93FCD52CB49}"/>
    <cellStyle name="Normal 13 2 2 2 2 2 2 2" xfId="38733" xr:uid="{C51611B7-5E70-4DF8-9A4A-C44271A6D679}"/>
    <cellStyle name="Normal 13 2 2 2 2 2 3" xfId="38734" xr:uid="{382E0D50-C355-448C-8952-EA7C79EDF8FB}"/>
    <cellStyle name="Normal 13 2 2 2 2 3" xfId="38735" xr:uid="{3B42FDE3-B3A1-4408-AD76-63C9B97C3F40}"/>
    <cellStyle name="Normal 13 2 2 2 2 3 2" xfId="38736" xr:uid="{F61DC8E6-24CC-42E9-B8D0-3E929421DFD3}"/>
    <cellStyle name="Normal 13 2 2 2 2 4" xfId="38737" xr:uid="{8A21DC70-4312-49D9-AE36-210E06448A9F}"/>
    <cellStyle name="Normal 13 2 2 2 2 4 2" xfId="38738" xr:uid="{B8866303-4D3D-4192-BDB9-321E15B9873F}"/>
    <cellStyle name="Normal 13 2 2 2 2 5" xfId="38739" xr:uid="{383CCF6F-6805-4222-BCE2-EEC531EA52B6}"/>
    <cellStyle name="Normal 13 2 2 2 2 6" xfId="38740" xr:uid="{A5AFEA17-F1CD-43D5-ABA4-CDA786F5EE76}"/>
    <cellStyle name="Normal 13 2 2 2 3" xfId="38741" xr:uid="{D7BFD6B9-7941-4B7D-9FDF-EB3DB2C2CBFA}"/>
    <cellStyle name="Normal 13 2 2 2 3 2" xfId="38742" xr:uid="{62207444-D660-4064-9BE1-02BA2318751B}"/>
    <cellStyle name="Normal 13 2 2 2 3 2 2" xfId="38743" xr:uid="{6C4C9426-932D-420F-8E95-E7C11F04ED5B}"/>
    <cellStyle name="Normal 13 2 2 2 3 3" xfId="38744" xr:uid="{984D9708-16DC-44FB-A5DC-E65209E293A2}"/>
    <cellStyle name="Normal 13 2 2 2 4" xfId="38745" xr:uid="{CAA78EEA-6FDE-4740-BBAE-9BB9D4A0C5C9}"/>
    <cellStyle name="Normal 13 2 2 2 4 2" xfId="38746" xr:uid="{8386A31A-6165-4E69-8178-04F94D75059B}"/>
    <cellStyle name="Normal 13 2 2 2 5" xfId="38747" xr:uid="{BA67B971-E589-4A44-9AFC-E3C089E821E4}"/>
    <cellStyle name="Normal 13 2 2 2 5 2" xfId="38748" xr:uid="{213784E1-1B27-4E77-ADAD-8B6D59930B2C}"/>
    <cellStyle name="Normal 13 2 2 2 6" xfId="38749" xr:uid="{6FEDE87B-F73C-4AB0-A1F8-393E072261C7}"/>
    <cellStyle name="Normal 13 2 2 2 7" xfId="38750" xr:uid="{616C9B40-DF07-4FC2-BE1F-775B9B0B7AEB}"/>
    <cellStyle name="Normal 13 2 2 3" xfId="38751" xr:uid="{4AF4B1AD-F8E3-41DB-A5D0-A359692ED5E0}"/>
    <cellStyle name="Normal 13 2 2 3 2" xfId="38752" xr:uid="{1601C38A-3A43-4CFB-A3B4-93690EDF9880}"/>
    <cellStyle name="Normal 13 2 2 3 2 2" xfId="38753" xr:uid="{681DAF9C-9B8D-4CB3-85A5-ADE9378DFB2C}"/>
    <cellStyle name="Normal 13 2 2 3 2 2 2" xfId="38754" xr:uid="{7DAFDC61-4894-4ED1-9EE2-FA195AADE4F0}"/>
    <cellStyle name="Normal 13 2 2 3 2 2 2 2" xfId="38755" xr:uid="{E085FECD-DEBF-471C-9B23-61D8F09CB81C}"/>
    <cellStyle name="Normal 13 2 2 3 2 2 3" xfId="38756" xr:uid="{FAE4D27A-53C4-4640-889B-D73F54D3F722}"/>
    <cellStyle name="Normal 13 2 2 3 2 3" xfId="38757" xr:uid="{9E7BAB64-F018-4A00-8781-48309D80C81B}"/>
    <cellStyle name="Normal 13 2 2 3 2 3 2" xfId="38758" xr:uid="{E2D77D7E-EB47-4649-B04F-5EA1CF121ACF}"/>
    <cellStyle name="Normal 13 2 2 3 2 4" xfId="38759" xr:uid="{6D530AAD-FA44-426D-8DDC-3995678EB1E0}"/>
    <cellStyle name="Normal 13 2 2 3 3" xfId="38760" xr:uid="{2FCF7003-AFE9-4BE4-A9D5-46991DB55947}"/>
    <cellStyle name="Normal 13 2 2 3 3 2" xfId="38761" xr:uid="{B64AAC28-6B16-410A-A8F4-90D33CB3EA59}"/>
    <cellStyle name="Normal 13 2 2 3 3 2 2" xfId="38762" xr:uid="{AE8A007B-423E-49C1-8ED6-A74C0087B619}"/>
    <cellStyle name="Normal 13 2 2 3 3 3" xfId="38763" xr:uid="{B8DB1C60-5073-4235-BC24-E0DC33A2DB57}"/>
    <cellStyle name="Normal 13 2 2 3 4" xfId="38764" xr:uid="{37A21511-F042-4151-B7B6-380FB29AE277}"/>
    <cellStyle name="Normal 13 2 2 3 4 2" xfId="38765" xr:uid="{E7B1962A-0660-46AC-A7EE-C932C23EDBA8}"/>
    <cellStyle name="Normal 13 2 2 3 5" xfId="38766" xr:uid="{EE1C19DC-A095-41B9-8FBC-E31D1A53D3D5}"/>
    <cellStyle name="Normal 13 2 2 3 5 2" xfId="38767" xr:uid="{F4EC6279-0710-4F9A-BD79-5E5AFBC70616}"/>
    <cellStyle name="Normal 13 2 2 3 6" xfId="38768" xr:uid="{0522E397-AD8F-4040-8063-371AF93C5F92}"/>
    <cellStyle name="Normal 13 2 2 3 7" xfId="38769" xr:uid="{E93E9307-5B1A-4EB8-AD04-7CEA8C6059C4}"/>
    <cellStyle name="Normal 13 2 2 4" xfId="38770" xr:uid="{7346708F-7721-4636-B1F6-CAF95379700B}"/>
    <cellStyle name="Normal 13 2 2 4 2" xfId="38771" xr:uid="{93B9F6BD-CAFA-4FAA-94B6-47FE30D15C98}"/>
    <cellStyle name="Normal 13 2 2 4 2 2" xfId="38772" xr:uid="{765B1ADC-3A92-4170-9557-098C9FD1439B}"/>
    <cellStyle name="Normal 13 2 2 4 2 2 2" xfId="38773" xr:uid="{006D8484-09CC-4A00-B32C-807600A26C98}"/>
    <cellStyle name="Normal 13 2 2 4 2 3" xfId="38774" xr:uid="{1520797D-8D51-4B57-B14F-D4663D856D07}"/>
    <cellStyle name="Normal 13 2 2 4 3" xfId="38775" xr:uid="{57E287C3-56C1-45E2-BBFA-89707A48C572}"/>
    <cellStyle name="Normal 13 2 2 4 3 2" xfId="38776" xr:uid="{A44E5B6D-90BB-41D5-B0C8-0CF8210279D8}"/>
    <cellStyle name="Normal 13 2 2 4 4" xfId="38777" xr:uid="{630AC558-4669-4D22-8B31-1641EBCE54C2}"/>
    <cellStyle name="Normal 13 2 2 5" xfId="38778" xr:uid="{003E09DE-604D-4725-9E58-88B453A28D92}"/>
    <cellStyle name="Normal 13 2 2 5 2" xfId="38779" xr:uid="{BF6D71BC-8C1B-41F6-AA63-3F9A8DF2A14E}"/>
    <cellStyle name="Normal 13 2 2 5 2 2" xfId="38780" xr:uid="{C87AF238-0F0C-4B5F-BF43-27DC92386F15}"/>
    <cellStyle name="Normal 13 2 2 5 3" xfId="38781" xr:uid="{0259317E-6066-4BCC-82EC-88035DAA8469}"/>
    <cellStyle name="Normal 13 2 2 6" xfId="38782" xr:uid="{42FE09C6-DC8D-4560-B849-0C22330CB4E8}"/>
    <cellStyle name="Normal 13 2 2 6 2" xfId="38783" xr:uid="{AFD9DE35-D7DF-4489-BE03-C47B1D75AA2E}"/>
    <cellStyle name="Normal 13 2 2 7" xfId="38784" xr:uid="{3BA285EB-D95F-4F0D-83B6-00A862DBB3CB}"/>
    <cellStyle name="Normal 13 2 2 7 2" xfId="38785" xr:uid="{816E05E4-0746-424B-99BA-0A043CB3B2B8}"/>
    <cellStyle name="Normal 13 2 2 8" xfId="38786" xr:uid="{D7A76A8C-D546-4110-BFB4-CA10FCD3EEDD}"/>
    <cellStyle name="Normal 13 2 2 9" xfId="38787" xr:uid="{D2708C3D-7243-4D0B-9CF9-D2ADAC359E3A}"/>
    <cellStyle name="Normal 13 2 3" xfId="38788" xr:uid="{470563C3-0370-4198-9241-7D0E04E0BC92}"/>
    <cellStyle name="Normal 13 2 3 2" xfId="38789" xr:uid="{A3F92897-8EA6-48CF-BCED-8BC757B44A41}"/>
    <cellStyle name="Normal 13 2 3 2 2" xfId="38790" xr:uid="{6F4107DA-31F4-4E48-8380-AE00B4532CCE}"/>
    <cellStyle name="Normal 13 2 3 2 2 2" xfId="38791" xr:uid="{3F74CC51-3846-4426-B190-2780C4435981}"/>
    <cellStyle name="Normal 13 2 3 2 2 2 2" xfId="38792" xr:uid="{2A2D0276-C3EB-4991-8CFA-BB70866C6684}"/>
    <cellStyle name="Normal 13 2 3 2 2 2 2 2" xfId="38793" xr:uid="{0E94DEEE-9DCC-4270-BAA6-FD5EC79C96BE}"/>
    <cellStyle name="Normal 13 2 3 2 2 2 3" xfId="38794" xr:uid="{E1199A31-1C3A-4F39-A2BA-8B0193FDD60B}"/>
    <cellStyle name="Normal 13 2 3 2 2 3" xfId="38795" xr:uid="{3A4D0925-EBA8-4D5E-82BB-4BA229D82913}"/>
    <cellStyle name="Normal 13 2 3 2 2 3 2" xfId="38796" xr:uid="{F0427AD8-8FF7-4BB1-AB6B-B21CB0FA77CF}"/>
    <cellStyle name="Normal 13 2 3 2 2 4" xfId="38797" xr:uid="{590078C9-B715-4A67-8CAB-895ED7CD4723}"/>
    <cellStyle name="Normal 13 2 3 2 3" xfId="38798" xr:uid="{BD6C7D03-2CF3-454B-84B5-0D8F57A506B0}"/>
    <cellStyle name="Normal 13 2 3 2 3 2" xfId="38799" xr:uid="{13322356-4678-4347-9DAE-6491A23B161B}"/>
    <cellStyle name="Normal 13 2 3 2 3 2 2" xfId="38800" xr:uid="{79F74E23-6E82-4401-B050-6020AD5B6EF9}"/>
    <cellStyle name="Normal 13 2 3 2 3 3" xfId="38801" xr:uid="{7D91142D-ABC2-4BA8-9797-3BECBCD0CE51}"/>
    <cellStyle name="Normal 13 2 3 2 4" xfId="38802" xr:uid="{EF9C1CA7-A5A3-4452-8004-1C40A7939856}"/>
    <cellStyle name="Normal 13 2 3 2 4 2" xfId="38803" xr:uid="{FA62AEEF-4479-4FEC-AC87-1E0936E95046}"/>
    <cellStyle name="Normal 13 2 3 2 5" xfId="38804" xr:uid="{3C611EF1-292E-4420-A0A7-DC4F28CE96C7}"/>
    <cellStyle name="Normal 13 2 3 2 5 2" xfId="38805" xr:uid="{CF61D2E1-A230-4CBC-8D19-2743A85F942D}"/>
    <cellStyle name="Normal 13 2 3 2 6" xfId="38806" xr:uid="{70F86715-A0E6-40DA-A62F-995DEDCA6E04}"/>
    <cellStyle name="Normal 13 2 3 2 7" xfId="38807" xr:uid="{3663606D-3C95-4C14-B0ED-0FF93903FE86}"/>
    <cellStyle name="Normal 13 2 3 3" xfId="38808" xr:uid="{2677FE57-2918-401C-B5B2-2D501077EA11}"/>
    <cellStyle name="Normal 13 2 3 3 2" xfId="38809" xr:uid="{18A8BF10-9F75-4E3F-A8C4-7A9662EA7AC1}"/>
    <cellStyle name="Normal 13 2 3 3 2 2" xfId="38810" xr:uid="{2440FBA8-5865-4405-AC35-7D85A3468C37}"/>
    <cellStyle name="Normal 13 2 3 3 2 2 2" xfId="38811" xr:uid="{95CB3BEF-3C92-4C88-82ED-AD3837ADE68A}"/>
    <cellStyle name="Normal 13 2 3 3 2 2 2 2" xfId="38812" xr:uid="{2589D260-23E6-4CDA-A96C-F150EC33F53F}"/>
    <cellStyle name="Normal 13 2 3 3 2 2 3" xfId="38813" xr:uid="{24BF9457-DC4C-4583-9835-84A765D11FB7}"/>
    <cellStyle name="Normal 13 2 3 3 2 3" xfId="38814" xr:uid="{2DDC74DD-F7BB-4266-B825-6CE8422E1AD3}"/>
    <cellStyle name="Normal 13 2 3 3 2 3 2" xfId="38815" xr:uid="{51062D9F-8105-48BB-BE2D-A09985A0A877}"/>
    <cellStyle name="Normal 13 2 3 3 2 4" xfId="38816" xr:uid="{E5AAD852-D03F-417C-AC79-C624646A2F97}"/>
    <cellStyle name="Normal 13 2 3 3 3" xfId="38817" xr:uid="{DD68BBD0-99BD-40A8-9AD1-66FAF188E28D}"/>
    <cellStyle name="Normal 13 2 3 3 3 2" xfId="38818" xr:uid="{702A66DF-4E12-4731-919B-7339ACD2F2F2}"/>
    <cellStyle name="Normal 13 2 3 3 3 2 2" xfId="38819" xr:uid="{AD26ED52-A545-45E1-AA67-92B3DC59DF09}"/>
    <cellStyle name="Normal 13 2 3 3 3 3" xfId="38820" xr:uid="{33F8900F-8F81-4C89-810C-5496E1DE6A22}"/>
    <cellStyle name="Normal 13 2 3 3 4" xfId="38821" xr:uid="{E79BDE23-8616-4E4A-90F8-893C6411ED27}"/>
    <cellStyle name="Normal 13 2 3 3 4 2" xfId="38822" xr:uid="{4DFDB5D5-83CF-4665-96BD-3A9B4B111A1A}"/>
    <cellStyle name="Normal 13 2 3 3 5" xfId="38823" xr:uid="{45192413-EB6A-450C-BE39-6A1A3B881138}"/>
    <cellStyle name="Normal 13 2 3 4" xfId="38824" xr:uid="{A3546CAB-A2DD-407F-9DCA-0831B25B4FED}"/>
    <cellStyle name="Normal 13 2 3 4 2" xfId="38825" xr:uid="{DB66121C-5DC0-4B60-A954-D47B87547D43}"/>
    <cellStyle name="Normal 13 2 3 4 2 2" xfId="38826" xr:uid="{D51D3FA3-A073-4708-B62A-919186EC3DB3}"/>
    <cellStyle name="Normal 13 2 3 4 2 2 2" xfId="38827" xr:uid="{61CBD281-33D4-4DD1-A011-BCAAA2C07177}"/>
    <cellStyle name="Normal 13 2 3 4 2 3" xfId="38828" xr:uid="{06BDB4AB-3612-4A5B-8F85-75A2266E8D75}"/>
    <cellStyle name="Normal 13 2 3 4 3" xfId="38829" xr:uid="{56787ABE-A9B4-4D05-8787-7F7D9DE88689}"/>
    <cellStyle name="Normal 13 2 3 4 3 2" xfId="38830" xr:uid="{B3CE223B-D80F-4AFA-8A54-871755436DC7}"/>
    <cellStyle name="Normal 13 2 3 4 4" xfId="38831" xr:uid="{7DA1F5DC-8CCE-4584-9F6A-F9B3761A88F5}"/>
    <cellStyle name="Normal 13 2 3 5" xfId="38832" xr:uid="{EE0B7BE4-B683-4BA8-AFCA-3C6FBD4E46BA}"/>
    <cellStyle name="Normal 13 2 3 5 2" xfId="38833" xr:uid="{FEBFFB1D-5D58-43A0-84EC-919F3794901D}"/>
    <cellStyle name="Normal 13 2 3 5 2 2" xfId="38834" xr:uid="{58DE5460-4330-4D9A-9215-1DD0D5FD8A4F}"/>
    <cellStyle name="Normal 13 2 3 5 3" xfId="38835" xr:uid="{4ED2EEDE-1C2F-4465-903D-B641674AF462}"/>
    <cellStyle name="Normal 13 2 3 6" xfId="38836" xr:uid="{02AA7410-8E10-42BF-8E17-942473B45BF7}"/>
    <cellStyle name="Normal 13 2 3 6 2" xfId="38837" xr:uid="{4F484F05-B92D-4EF6-A503-FE0FC87A4C83}"/>
    <cellStyle name="Normal 13 2 3 7" xfId="38838" xr:uid="{85E28B3D-FA1C-4C77-A0E2-D53E5604791B}"/>
    <cellStyle name="Normal 13 2 3 7 2" xfId="38839" xr:uid="{5CE86F0D-DAA7-41D7-8B04-DE2D0410D076}"/>
    <cellStyle name="Normal 13 2 3 8" xfId="38840" xr:uid="{6D53FEAB-9910-4461-8EB6-F176D218BEB4}"/>
    <cellStyle name="Normal 13 2 3 9" xfId="38841" xr:uid="{027D367E-D840-4884-A1F4-CD8F9D0BB40C}"/>
    <cellStyle name="Normal 13 2 4" xfId="38842" xr:uid="{4DBCE82C-B925-4E0C-A767-37A14BAB33FE}"/>
    <cellStyle name="Normal 13 2 4 2" xfId="38843" xr:uid="{3014A960-7952-488C-854D-2B4C8635CAEA}"/>
    <cellStyle name="Normal 13 2 4 2 2" xfId="38844" xr:uid="{923C2D42-C03A-49BB-843F-E2E5AAF06764}"/>
    <cellStyle name="Normal 13 2 4 3" xfId="38845" xr:uid="{CBE55B4E-D401-4278-B1F9-C10FF2560370}"/>
    <cellStyle name="Normal 13 2 5" xfId="38846" xr:uid="{88E8D281-8630-4802-90AF-4B9F5613C108}"/>
    <cellStyle name="Normal 13 2 5 2" xfId="38847" xr:uid="{1B9B85A1-E2E1-474D-B973-478036D79196}"/>
    <cellStyle name="Normal 13 2 5 2 2" xfId="38848" xr:uid="{A2076D87-FEEF-469D-A3B7-E3315F5B43B7}"/>
    <cellStyle name="Normal 13 2 5 2 2 2" xfId="38849" xr:uid="{780490A3-D4F9-4C64-90B3-917708958489}"/>
    <cellStyle name="Normal 13 2 5 2 2 2 2" xfId="38850" xr:uid="{1FA83FAF-E10F-495E-9D3B-3796AD993C99}"/>
    <cellStyle name="Normal 13 2 5 2 2 3" xfId="38851" xr:uid="{C24EFB12-4579-4956-84CB-28406C32ED64}"/>
    <cellStyle name="Normal 13 2 5 2 3" xfId="38852" xr:uid="{D8051E76-E742-4EA6-BC76-013F0D900BFF}"/>
    <cellStyle name="Normal 13 2 5 2 3 2" xfId="38853" xr:uid="{502BD29A-6918-427A-85D4-FEDDDE4B216C}"/>
    <cellStyle name="Normal 13 2 5 2 4" xfId="38854" xr:uid="{2A0E0016-516C-4FAD-985C-BA8C0BA54DF4}"/>
    <cellStyle name="Normal 13 2 5 3" xfId="38855" xr:uid="{0445E5CE-E57B-4358-8D39-963DAE3B2BF1}"/>
    <cellStyle name="Normal 13 2 5 3 2" xfId="38856" xr:uid="{8E30E383-4545-4645-BC39-A4A30839674C}"/>
    <cellStyle name="Normal 13 2 5 3 2 2" xfId="38857" xr:uid="{D1909DFA-F0CB-46E3-AAB8-4D3FB34EFD79}"/>
    <cellStyle name="Normal 13 2 5 3 3" xfId="38858" xr:uid="{BAF314C2-7652-4FEF-A559-5629820F8A63}"/>
    <cellStyle name="Normal 13 2 5 4" xfId="38859" xr:uid="{86C74EF1-ADA1-4FFA-AB50-D303225CAD33}"/>
    <cellStyle name="Normal 13 2 5 4 2" xfId="38860" xr:uid="{85249361-AFD5-42A4-876F-FFB505F1BE14}"/>
    <cellStyle name="Normal 13 2 5 5" xfId="38861" xr:uid="{351083B2-0068-44E5-8C3E-7D0D52B18D4F}"/>
    <cellStyle name="Normal 13 2 6" xfId="38862" xr:uid="{CDDBF920-B719-4711-9742-A2B3A9F6CFCE}"/>
    <cellStyle name="Normal 13 2 6 2" xfId="38863" xr:uid="{08D925B5-4A1E-4823-9904-9A1216B329CE}"/>
    <cellStyle name="Normal 13 2 6 2 2" xfId="38864" xr:uid="{C27758D8-62C3-4FBC-A517-D26213DE5C4D}"/>
    <cellStyle name="Normal 13 2 6 2 2 2" xfId="38865" xr:uid="{22E08B62-22E5-4172-8434-3B554A5FB5E6}"/>
    <cellStyle name="Normal 13 2 6 2 3" xfId="38866" xr:uid="{C0BE7A08-0643-436D-B541-50C29F42B020}"/>
    <cellStyle name="Normal 13 2 6 3" xfId="38867" xr:uid="{59419D40-DE7E-444F-9316-1023EA0EFC99}"/>
    <cellStyle name="Normal 13 2 6 3 2" xfId="38868" xr:uid="{B9FA0A07-9FD3-4CE4-8702-6765FE850332}"/>
    <cellStyle name="Normal 13 2 6 4" xfId="38869" xr:uid="{A24EFC10-5A4F-4C27-962F-3B2AB84C4FDF}"/>
    <cellStyle name="Normal 13 2 7" xfId="38870" xr:uid="{B2FE8FC6-1266-4E06-ACCE-8B07754D9F9F}"/>
    <cellStyle name="Normal 13 2 7 2" xfId="38871" xr:uid="{FB7ADD98-E4E1-4157-B3B4-B36569BB7D3A}"/>
    <cellStyle name="Normal 13 2 7 2 2" xfId="38872" xr:uid="{F7CBF675-A964-4505-AB91-2F63A46FC64A}"/>
    <cellStyle name="Normal 13 2 7 3" xfId="38873" xr:uid="{7AC6867F-50F7-47F9-BD35-0E626510C083}"/>
    <cellStyle name="Normal 13 2 8" xfId="38874" xr:uid="{93A7ED94-8780-4E1A-9EC5-29682DE2A8B4}"/>
    <cellStyle name="Normal 13 2 8 2" xfId="38875" xr:uid="{530D797D-7142-427D-B261-CA0BB7072BA5}"/>
    <cellStyle name="Normal 13 2 9" xfId="38876" xr:uid="{DE356C3B-3674-48C4-B17C-339A59ABAD47}"/>
    <cellStyle name="Normal 13 2 9 2" xfId="38877" xr:uid="{9FBB4FBC-877B-4892-95C0-7D918D21BFAB}"/>
    <cellStyle name="Normal 13 2_Asset Register (new)" xfId="38878" xr:uid="{754020D9-77AE-4868-BE87-9B33C979ADC4}"/>
    <cellStyle name="Normal 13 3" xfId="38879" xr:uid="{7E98A4BD-469E-4EB4-A0BE-5F3028B157E6}"/>
    <cellStyle name="Normal 13 3 2" xfId="38880" xr:uid="{B2681B94-98ED-4BC4-B900-4F934DD7930F}"/>
    <cellStyle name="Normal 13 3 2 2" xfId="38881" xr:uid="{48BAB21C-EEC4-42AA-9354-2AD60D8EFF45}"/>
    <cellStyle name="Normal 13 3 2 2 2" xfId="38882" xr:uid="{3E5B4AD8-BAC1-4818-B0B9-A7E8E7A9EAD1}"/>
    <cellStyle name="Normal 13 3 2 2 2 2" xfId="38883" xr:uid="{E2A408AF-451F-4AA4-A187-1B0D7EDA9EC8}"/>
    <cellStyle name="Normal 13 3 2 2 2 2 2" xfId="38884" xr:uid="{1A84BF17-F42F-4634-AAF2-A9C1C65DFC98}"/>
    <cellStyle name="Normal 13 3 2 2 2 3" xfId="38885" xr:uid="{55AB9D94-452E-4AF0-A24E-B99E39645686}"/>
    <cellStyle name="Normal 13 3 2 2 3" xfId="38886" xr:uid="{53F78D0C-E54E-4FDE-A5DB-68F0887747D1}"/>
    <cellStyle name="Normal 13 3 2 2 3 2" xfId="38887" xr:uid="{A43634FF-946C-40F9-9EE8-E15808E3C6B7}"/>
    <cellStyle name="Normal 13 3 2 2 4" xfId="38888" xr:uid="{D38E770F-C40C-4F87-AD58-AC389B1D1630}"/>
    <cellStyle name="Normal 13 3 2 2 4 2" xfId="38889" xr:uid="{05BF7D23-26A3-4106-BC72-DDDB6C4222AE}"/>
    <cellStyle name="Normal 13 3 2 2 5" xfId="38890" xr:uid="{0F435821-1BA2-494E-AF94-1D113082F29D}"/>
    <cellStyle name="Normal 13 3 2 2 6" xfId="38891" xr:uid="{C12FA4BC-84A1-4E68-8CB7-870427B9031B}"/>
    <cellStyle name="Normal 13 3 2 3" xfId="38892" xr:uid="{25ED9B04-3654-4ACD-8079-2C54503ADA5D}"/>
    <cellStyle name="Normal 13 3 2 3 2" xfId="38893" xr:uid="{541D0153-76F4-4396-A080-C069F4214928}"/>
    <cellStyle name="Normal 13 3 2 3 2 2" xfId="38894" xr:uid="{9D435ECE-B498-402C-B4BA-398C759F4ABF}"/>
    <cellStyle name="Normal 13 3 2 3 3" xfId="38895" xr:uid="{BEDC3335-1AED-4DD5-967F-C5E26F6A570F}"/>
    <cellStyle name="Normal 13 3 2 4" xfId="38896" xr:uid="{19028EDC-05F9-496F-B753-D768617E646D}"/>
    <cellStyle name="Normal 13 3 2 4 2" xfId="38897" xr:uid="{28C74FF5-255C-4DC3-86E4-6EDF2AF14FCD}"/>
    <cellStyle name="Normal 13 3 2 5" xfId="38898" xr:uid="{0789E6AB-ABDC-4155-9A60-F2BB370CC8F4}"/>
    <cellStyle name="Normal 13 3 2 5 2" xfId="38899" xr:uid="{A17DC7DE-F047-4120-903A-4D2A124DFED3}"/>
    <cellStyle name="Normal 13 3 2 6" xfId="38900" xr:uid="{136451D3-2306-41ED-8F31-A557A869AE52}"/>
    <cellStyle name="Normal 13 3 2 7" xfId="38901" xr:uid="{02E4D18E-4FB8-4CEC-A07C-EBB828189461}"/>
    <cellStyle name="Normal 13 3 3" xfId="38902" xr:uid="{EEFAAFD6-AB4A-4E81-BCA3-CA40E3F6D551}"/>
    <cellStyle name="Normal 13 3 3 2" xfId="38903" xr:uid="{A5D5EC00-E8EA-4649-9588-2AE756D90376}"/>
    <cellStyle name="Normal 13 3 3 2 2" xfId="38904" xr:uid="{0EA1B855-68D4-4CC7-85FB-A1688B3F9F7A}"/>
    <cellStyle name="Normal 13 3 3 2 2 2" xfId="38905" xr:uid="{AF0492C4-BD0F-464D-9A69-296AE8C4FD32}"/>
    <cellStyle name="Normal 13 3 3 2 2 2 2" xfId="38906" xr:uid="{1C314E42-C89B-41F5-B128-16BAF8C2C242}"/>
    <cellStyle name="Normal 13 3 3 2 2 3" xfId="38907" xr:uid="{D91CDFDD-CDA8-4BBD-B06B-7466B46A4670}"/>
    <cellStyle name="Normal 13 3 3 2 3" xfId="38908" xr:uid="{C3CCC7CF-D191-451B-AAC1-77A57F0ACD20}"/>
    <cellStyle name="Normal 13 3 3 2 3 2" xfId="38909" xr:uid="{DCB24981-2DE7-4C4C-AEF6-5EFE769D5E5A}"/>
    <cellStyle name="Normal 13 3 3 2 4" xfId="38910" xr:uid="{611D760D-2831-4C67-9F87-D99F2C7F8A70}"/>
    <cellStyle name="Normal 13 3 3 3" xfId="38911" xr:uid="{2AADD6B2-1E72-402A-98D3-F4D0CEC5AFB8}"/>
    <cellStyle name="Normal 13 3 3 3 2" xfId="38912" xr:uid="{2FA97089-1DFA-4835-82D4-B0A87BC28AC8}"/>
    <cellStyle name="Normal 13 3 3 3 2 2" xfId="38913" xr:uid="{8CE3E263-023C-4572-B542-9144C7947AB1}"/>
    <cellStyle name="Normal 13 3 3 3 3" xfId="38914" xr:uid="{AC489C07-B5A2-4F50-A2BF-DBFE76A7F3FB}"/>
    <cellStyle name="Normal 13 3 3 4" xfId="38915" xr:uid="{B666F5BB-8AD1-4450-A645-2D833B6F5DC5}"/>
    <cellStyle name="Normal 13 3 3 4 2" xfId="38916" xr:uid="{2097D851-AF77-4B67-A83F-A94E8F3FC98C}"/>
    <cellStyle name="Normal 13 3 3 5" xfId="38917" xr:uid="{68A4960E-A554-4712-BED7-20E1FA55137C}"/>
    <cellStyle name="Normal 13 3 3 5 2" xfId="38918" xr:uid="{28B4E14A-5A91-47DA-89BD-03E631EC487A}"/>
    <cellStyle name="Normal 13 3 3 6" xfId="38919" xr:uid="{2F6C7F2E-3032-45CD-8F6B-204EC5D2E7FE}"/>
    <cellStyle name="Normal 13 3 3 7" xfId="38920" xr:uid="{C28CDFF5-F3EB-4821-A9E4-9C56C93BD771}"/>
    <cellStyle name="Normal 13 3 4" xfId="38921" xr:uid="{657B90E7-B0C9-4F40-BB9B-A67BFE5A7E01}"/>
    <cellStyle name="Normal 13 3 4 2" xfId="38922" xr:uid="{5D3CA509-A3BD-432E-959C-79057F54B36B}"/>
    <cellStyle name="Normal 13 3 4 2 2" xfId="38923" xr:uid="{D6FE3C92-47E6-46FB-8B69-AB0A6E019FB4}"/>
    <cellStyle name="Normal 13 3 4 2 2 2" xfId="38924" xr:uid="{B83E079C-3D8A-4ADB-B4FD-6715D8BC1A89}"/>
    <cellStyle name="Normal 13 3 4 2 3" xfId="38925" xr:uid="{083A9B45-5382-469E-9342-6FB500CDABA1}"/>
    <cellStyle name="Normal 13 3 4 3" xfId="38926" xr:uid="{D366E7CD-BCC9-4853-8959-8CEE9DFE5D20}"/>
    <cellStyle name="Normal 13 3 4 3 2" xfId="38927" xr:uid="{03E8B242-D992-4AE8-BCE2-12506B5A5338}"/>
    <cellStyle name="Normal 13 3 4 4" xfId="38928" xr:uid="{DD6BABE0-3368-409D-8315-86344A77CFE1}"/>
    <cellStyle name="Normal 13 3 5" xfId="38929" xr:uid="{C2BEA4C4-FD21-4CF2-BFE6-511C5788D7C2}"/>
    <cellStyle name="Normal 13 3 5 2" xfId="38930" xr:uid="{82CAD1E1-CD73-45D8-8F7F-68E164CCA8B1}"/>
    <cellStyle name="Normal 13 3 5 2 2" xfId="38931" xr:uid="{F7AAB3AE-27D1-4327-8A52-6C959FF93A53}"/>
    <cellStyle name="Normal 13 3 5 3" xfId="38932" xr:uid="{7676B9EB-0ECE-4DFE-83CC-FE4A1B5D49DD}"/>
    <cellStyle name="Normal 13 3 6" xfId="38933" xr:uid="{CEBE780E-E218-4C60-93A5-AA4141993F23}"/>
    <cellStyle name="Normal 13 3 6 2" xfId="38934" xr:uid="{638B886B-851A-4F5D-9525-EF2D1D0333DF}"/>
    <cellStyle name="Normal 13 3 7" xfId="38935" xr:uid="{945089D0-F9A0-4C31-81E9-827222A8F1BD}"/>
    <cellStyle name="Normal 13 3 7 2" xfId="38936" xr:uid="{82DC8575-CB8A-44C5-819D-181523CDB179}"/>
    <cellStyle name="Normal 13 3 8" xfId="38937" xr:uid="{48ECC689-93CF-4834-9324-636BA3012770}"/>
    <cellStyle name="Normal 13 3 9" xfId="38938" xr:uid="{24D2040C-610C-4B89-ABCD-AD8C768C3E8A}"/>
    <cellStyle name="Normal 13 4" xfId="38939" xr:uid="{C378B3F8-9067-4C2B-89F0-C73F5C298A13}"/>
    <cellStyle name="Normal 13 4 2" xfId="38940" xr:uid="{7B88DB1D-3FCB-400B-8B77-9E9DB6F98FFC}"/>
    <cellStyle name="Normal 13 4 2 2" xfId="38941" xr:uid="{6AF66D7F-C27B-48C4-82E7-B9AF0B9B0F77}"/>
    <cellStyle name="Normal 13 4 2 2 2" xfId="38942" xr:uid="{ECFBE770-3DE1-4642-BE14-000C4F809216}"/>
    <cellStyle name="Normal 13 4 2 2 2 2" xfId="38943" xr:uid="{26065CA2-4397-44DA-9348-B304E4AAA7D9}"/>
    <cellStyle name="Normal 13 4 2 2 2 2 2" xfId="38944" xr:uid="{CB16CA74-0DA3-4384-89B8-DC206BF03CD3}"/>
    <cellStyle name="Normal 13 4 2 2 2 3" xfId="38945" xr:uid="{A7DE818F-542A-459B-816F-2DBA93028C55}"/>
    <cellStyle name="Normal 13 4 2 2 3" xfId="38946" xr:uid="{6C2C15FF-77E1-4BBB-8747-545A9BF06911}"/>
    <cellStyle name="Normal 13 4 2 2 3 2" xfId="38947" xr:uid="{402CBA33-B462-43EB-AC3F-052FCB5162EE}"/>
    <cellStyle name="Normal 13 4 2 2 4" xfId="38948" xr:uid="{D638A3DE-0A9A-4099-9079-8009D4817BC5}"/>
    <cellStyle name="Normal 13 4 2 3" xfId="38949" xr:uid="{1F9E216F-2BCE-4354-936D-3A8A16F381C0}"/>
    <cellStyle name="Normal 13 4 2 3 2" xfId="38950" xr:uid="{BB03616C-4D6E-43EB-A454-37E2C6E8E3A0}"/>
    <cellStyle name="Normal 13 4 2 3 2 2" xfId="38951" xr:uid="{7FE3D4BB-9D07-4383-8956-C272D8ED767D}"/>
    <cellStyle name="Normal 13 4 2 3 3" xfId="38952" xr:uid="{E985BC8B-9A1B-4745-BFC4-E8FA1CA1B371}"/>
    <cellStyle name="Normal 13 4 2 4" xfId="38953" xr:uid="{DF4CFE22-7187-4357-A3C4-79EBC53158C8}"/>
    <cellStyle name="Normal 13 4 2 4 2" xfId="38954" xr:uid="{DB118D49-6E6D-4691-9B18-A10E78881B6E}"/>
    <cellStyle name="Normal 13 4 2 5" xfId="38955" xr:uid="{43E23B4B-8E0A-4B95-A1F8-4683F42FD1C1}"/>
    <cellStyle name="Normal 13 4 2 6" xfId="38956" xr:uid="{90374685-BD86-4C36-B700-AB3B09A15130}"/>
    <cellStyle name="Normal 13 4 3" xfId="38957" xr:uid="{63A11DBB-229F-42B2-901C-679308658E0E}"/>
    <cellStyle name="Normal 13 4 3 2" xfId="38958" xr:uid="{E42DF14A-39CB-4DA7-ABFB-36A14EC393A3}"/>
    <cellStyle name="Normal 13 4 3 2 2" xfId="38959" xr:uid="{E8F6D1B8-55F7-41AD-9884-83792C084C67}"/>
    <cellStyle name="Normal 13 4 3 2 2 2" xfId="38960" xr:uid="{F0802023-D332-4159-86B3-B7D30F26EA82}"/>
    <cellStyle name="Normal 13 4 3 2 3" xfId="38961" xr:uid="{9CA760B7-19C0-464E-9060-CE273AFB03E5}"/>
    <cellStyle name="Normal 13 4 3 3" xfId="38962" xr:uid="{AEEE772A-3169-46C6-9929-22A76ADF36E3}"/>
    <cellStyle name="Normal 13 4 3 3 2" xfId="38963" xr:uid="{22CC73F3-9939-486B-9E74-E1B68CADFBDA}"/>
    <cellStyle name="Normal 13 4 3 4" xfId="38964" xr:uid="{CD440B26-E9A6-4648-9B3B-7B929B5B2B43}"/>
    <cellStyle name="Normal 13 4 4" xfId="38965" xr:uid="{05D9300C-7B96-451A-8B17-90887392A2BC}"/>
    <cellStyle name="Normal 13 4 4 2" xfId="38966" xr:uid="{757472C1-120E-4C74-B12D-853177EED204}"/>
    <cellStyle name="Normal 13 4 4 2 2" xfId="38967" xr:uid="{59706A58-DE50-462B-8127-BCAE3065425F}"/>
    <cellStyle name="Normal 13 4 4 3" xfId="38968" xr:uid="{19168863-4CF5-428D-8E03-96DCC0774DCC}"/>
    <cellStyle name="Normal 13 4 5" xfId="38969" xr:uid="{1DF78F11-D58D-4B72-83F4-3AA11A579C9E}"/>
    <cellStyle name="Normal 13 4 5 2" xfId="38970" xr:uid="{CE961947-38E6-46A8-80CD-21BEF081400D}"/>
    <cellStyle name="Normal 13 4 6" xfId="38971" xr:uid="{1BFE890E-9BAD-4A29-82FA-93F9C4891CF3}"/>
    <cellStyle name="Normal 13 4 7" xfId="38972" xr:uid="{2A6BAB86-5F59-48C9-8C05-030DAC5D0A30}"/>
    <cellStyle name="Normal 13 5" xfId="38973" xr:uid="{615CB7D6-D66B-4CC6-BBB0-5B0EC63E9659}"/>
    <cellStyle name="Normal 13 5 2" xfId="38974" xr:uid="{5CFB8629-7A90-4B47-8D3F-3EE2AD7B3CD3}"/>
    <cellStyle name="Normal 13 5 2 2" xfId="38975" xr:uid="{9F857E83-DCBA-4E7F-9BA8-7FE50DA09C92}"/>
    <cellStyle name="Normal 13 5 2 2 2" xfId="38976" xr:uid="{02D21737-612D-460F-A615-04346B26C0D4}"/>
    <cellStyle name="Normal 13 5 2 2 2 2" xfId="38977" xr:uid="{36556F3F-3863-4D12-B81F-0479EF9677CE}"/>
    <cellStyle name="Normal 13 5 2 2 3" xfId="38978" xr:uid="{0E3A432F-85F4-44E5-BC3D-D62E62E595B7}"/>
    <cellStyle name="Normal 13 5 2 3" xfId="38979" xr:uid="{54DC91F2-8F0C-4740-817C-6B15B8825547}"/>
    <cellStyle name="Normal 13 5 2 3 2" xfId="38980" xr:uid="{C2CA29BB-DC3F-4190-B537-DA35C75D2E7E}"/>
    <cellStyle name="Normal 13 5 2 4" xfId="38981" xr:uid="{375DC823-D9AD-457D-962B-9D2152386086}"/>
    <cellStyle name="Normal 13 5 2 4 2" xfId="38982" xr:uid="{0CAC935C-A8C3-423D-B848-1ACEBA6B7AB6}"/>
    <cellStyle name="Normal 13 5 2 5" xfId="38983" xr:uid="{4C850FF4-FF04-475F-9CCB-E5786D5B8F62}"/>
    <cellStyle name="Normal 13 5 2 6" xfId="38984" xr:uid="{84B880B4-A509-4FF1-8A7E-D15CB69EB165}"/>
    <cellStyle name="Normal 13 5 3" xfId="38985" xr:uid="{DB683D1A-83BA-4620-9371-07D126C7F34B}"/>
    <cellStyle name="Normal 13 5 3 2" xfId="38986" xr:uid="{03FD3766-7DE0-42AB-B194-2FD9455816B3}"/>
    <cellStyle name="Normal 13 5 3 2 2" xfId="38987" xr:uid="{95EF0EA5-A735-4425-81F3-C22D9113AAE2}"/>
    <cellStyle name="Normal 13 5 3 3" xfId="38988" xr:uid="{D0AABF25-FED9-4763-BBBA-BA8E5D35715E}"/>
    <cellStyle name="Normal 13 5 4" xfId="38989" xr:uid="{687F5D46-7179-4B9B-B914-69D3D2AAF4C2}"/>
    <cellStyle name="Normal 13 5 4 2" xfId="38990" xr:uid="{1C9EE2B1-F523-409A-91CD-A1FD1E9E360F}"/>
    <cellStyle name="Normal 13 5 5" xfId="38991" xr:uid="{2094DE2F-4011-4381-9C4F-AF4A2974C40F}"/>
    <cellStyle name="Normal 13 5 5 2" xfId="38992" xr:uid="{A3263254-3AA6-47F0-9614-C9CEDB431B2A}"/>
    <cellStyle name="Normal 13 5 6" xfId="38993" xr:uid="{230AD39C-FF9D-456B-B03A-32ED76CAF060}"/>
    <cellStyle name="Normal 13 5 7" xfId="38994" xr:uid="{0EBB31E9-CC50-4713-8B68-431B2FE71E59}"/>
    <cellStyle name="Normal 13 6" xfId="38995" xr:uid="{CA2E3233-0AA2-4977-81BE-0308006EC160}"/>
    <cellStyle name="Normal 13 6 2" xfId="38996" xr:uid="{68E04B28-0A55-47C3-96D9-9B2A3FE66DE2}"/>
    <cellStyle name="Normal 13 6 2 2" xfId="38997" xr:uid="{943FCF20-D0ED-4879-9337-025A542B233F}"/>
    <cellStyle name="Normal 13 6 2 2 2" xfId="38998" xr:uid="{2BA3B1C9-9A48-4920-93FF-2E6F8D660694}"/>
    <cellStyle name="Normal 13 6 2 2 2 2" xfId="38999" xr:uid="{51A522FC-245B-4988-9980-D99D75D27C99}"/>
    <cellStyle name="Normal 13 6 2 2 3" xfId="39000" xr:uid="{8F94A7E5-0E17-460F-9740-0A8750AE7DF6}"/>
    <cellStyle name="Normal 13 6 2 3" xfId="39001" xr:uid="{A6BF1D36-D4AB-45DC-B3F8-DD3EEEFFC968}"/>
    <cellStyle name="Normal 13 6 2 3 2" xfId="39002" xr:uid="{5322742D-6C08-4B79-B7FE-14E5626AE2D6}"/>
    <cellStyle name="Normal 13 6 2 4" xfId="39003" xr:uid="{CE75C270-9605-4749-8406-E37CBF07EB0D}"/>
    <cellStyle name="Normal 13 6 3" xfId="39004" xr:uid="{9BDB0D0A-08B2-4A9C-9A17-66E5B5FD562A}"/>
    <cellStyle name="Normal 13 6 3 2" xfId="39005" xr:uid="{FC67F166-1872-41E9-8778-46A32D9CF9CD}"/>
    <cellStyle name="Normal 13 6 3 2 2" xfId="39006" xr:uid="{B5743CC1-240B-4EDC-81B1-8C2DC26E71A4}"/>
    <cellStyle name="Normal 13 6 3 3" xfId="39007" xr:uid="{808D54D9-6247-404B-BB54-06CAA2ECCB90}"/>
    <cellStyle name="Normal 13 6 4" xfId="39008" xr:uid="{A2602B37-BC71-4E87-BA1F-1E8F8CF72399}"/>
    <cellStyle name="Normal 13 6 4 2" xfId="39009" xr:uid="{2F67BCCF-D1C5-4AF0-8461-70D1ABC48495}"/>
    <cellStyle name="Normal 13 6 5" xfId="39010" xr:uid="{8218E8C3-3520-4693-A10D-AFA6E19AC3CD}"/>
    <cellStyle name="Normal 13 6 5 2" xfId="39011" xr:uid="{AE9D6471-9AB6-4AEE-92F3-48925C5BF07A}"/>
    <cellStyle name="Normal 13 6 6" xfId="39012" xr:uid="{5500B2AD-B591-403B-9FC3-5F5DD838F2A3}"/>
    <cellStyle name="Normal 13 6 7" xfId="39013" xr:uid="{D0F0F427-0EF1-4A3B-A1B7-6AF93A1CC90F}"/>
    <cellStyle name="Normal 13 7" xfId="39014" xr:uid="{E2AFBDFA-CE0D-48F4-A42D-3DAF757144B1}"/>
    <cellStyle name="Normal 13 7 2" xfId="39015" xr:uid="{965414C7-9298-482D-BBE4-DDFF405AD57F}"/>
    <cellStyle name="Normal 13 7 2 2" xfId="39016" xr:uid="{A03504F3-A6D8-443D-AB29-549FDDC9B91E}"/>
    <cellStyle name="Normal 13 7 2 2 2" xfId="39017" xr:uid="{A4EDA96B-B708-4523-AF9C-7916572CC17A}"/>
    <cellStyle name="Normal 13 7 2 2 2 2" xfId="39018" xr:uid="{B5A85568-2B7C-4E2F-932A-86CB0F014FB9}"/>
    <cellStyle name="Normal 13 7 2 2 3" xfId="39019" xr:uid="{65C649DE-614F-467B-A148-12348965E500}"/>
    <cellStyle name="Normal 13 7 2 3" xfId="39020" xr:uid="{FAC3C115-7367-4ECC-9621-6A5BB4CE8310}"/>
    <cellStyle name="Normal 13 7 2 3 2" xfId="39021" xr:uid="{F546104F-1126-41FB-8F38-D530031E6242}"/>
    <cellStyle name="Normal 13 7 2 4" xfId="39022" xr:uid="{6E110473-5C06-45B8-817A-C449B80B2A0D}"/>
    <cellStyle name="Normal 13 7 3" xfId="39023" xr:uid="{6BCF4A68-AE57-41AF-B315-8D6F221BE6FB}"/>
    <cellStyle name="Normal 13 7 3 2" xfId="39024" xr:uid="{2851E525-0A7C-45A4-9A05-7EB68B8E1295}"/>
    <cellStyle name="Normal 13 7 3 2 2" xfId="39025" xr:uid="{21BDA6C9-9D93-4AEA-A624-BF707016F22B}"/>
    <cellStyle name="Normal 13 7 3 3" xfId="39026" xr:uid="{9031C173-F902-42F7-93EB-D7C6B48883A3}"/>
    <cellStyle name="Normal 13 7 4" xfId="39027" xr:uid="{8A1EE01E-C58B-429E-9A8E-9B6B2676EC3A}"/>
    <cellStyle name="Normal 13 7 4 2" xfId="39028" xr:uid="{1C741FFB-5958-417E-A063-2EB73E693775}"/>
    <cellStyle name="Normal 13 7 5" xfId="39029" xr:uid="{39A374A4-C054-4A7B-9F14-469FCB33FA55}"/>
    <cellStyle name="Normal 13 8" xfId="39030" xr:uid="{5DB5010B-E2E5-4CBD-A30A-F384B573238E}"/>
    <cellStyle name="Normal 13 8 2" xfId="39031" xr:uid="{2F64C836-8CFD-40DF-973F-9C27A3A95352}"/>
    <cellStyle name="Normal 13 8 2 2" xfId="39032" xr:uid="{0188E07A-4916-43C9-9ABA-0680B28C34B1}"/>
    <cellStyle name="Normal 13 8 2 2 2" xfId="39033" xr:uid="{A13A51D2-CB82-42BE-8F23-AFE428B017A7}"/>
    <cellStyle name="Normal 13 8 2 2 2 2" xfId="39034" xr:uid="{4CBB5D2C-C68D-48EE-AB64-53BED6A1EBF4}"/>
    <cellStyle name="Normal 13 8 2 2 3" xfId="39035" xr:uid="{8741C320-F09F-4021-8889-D4E5F1EDDDB1}"/>
    <cellStyle name="Normal 13 8 2 3" xfId="39036" xr:uid="{DA2A8105-59F1-40FA-9FFA-3E206C9FAA39}"/>
    <cellStyle name="Normal 13 8 2 3 2" xfId="39037" xr:uid="{6602BD31-BE3E-4DDA-9FFB-744BB894B768}"/>
    <cellStyle name="Normal 13 8 2 4" xfId="39038" xr:uid="{FF6722E7-7D56-41EE-BB21-8523F75F05C4}"/>
    <cellStyle name="Normal 13 8 3" xfId="39039" xr:uid="{BC162921-8500-4242-BAD8-3ECBB1D39E34}"/>
    <cellStyle name="Normal 13 8 3 2" xfId="39040" xr:uid="{576BDCF1-F32E-4E96-ABFC-7E06A8EA2EF6}"/>
    <cellStyle name="Normal 13 8 3 2 2" xfId="39041" xr:uid="{09C35469-6D2C-4B79-86D7-E5218E36C587}"/>
    <cellStyle name="Normal 13 8 3 3" xfId="39042" xr:uid="{2A7B777D-147A-4854-B175-B7B838FEEDAA}"/>
    <cellStyle name="Normal 13 8 4" xfId="39043" xr:uid="{A2E932DB-7BC3-47FC-B256-090B46F03518}"/>
    <cellStyle name="Normal 13 8 4 2" xfId="39044" xr:uid="{DFFE7F29-CF4D-45BE-8B10-5F03830A903F}"/>
    <cellStyle name="Normal 13 8 5" xfId="39045" xr:uid="{6315C6B9-EA3A-4418-A639-6D144CA3B7C9}"/>
    <cellStyle name="Normal 13 9" xfId="39046" xr:uid="{EF435205-A82F-4F62-85E4-823144916AEB}"/>
    <cellStyle name="Normal 13 9 2" xfId="39047" xr:uid="{A201F218-C337-4A3F-90C9-9E20F7138504}"/>
    <cellStyle name="Normal 13 9 2 2" xfId="39048" xr:uid="{2A23609C-8E3D-40E3-9731-C776CB76A5C7}"/>
    <cellStyle name="Normal 13 9 2 2 2" xfId="39049" xr:uid="{818F25B1-AFC6-4CF1-A423-7730EA8C951E}"/>
    <cellStyle name="Normal 13 9 2 2 2 2" xfId="39050" xr:uid="{A7B2B903-D68A-43AF-A1FD-165FB73009AB}"/>
    <cellStyle name="Normal 13 9 2 2 3" xfId="39051" xr:uid="{BD87A3F2-2F81-42E6-BFD0-2487C865DC53}"/>
    <cellStyle name="Normal 13 9 2 3" xfId="39052" xr:uid="{C4331190-11FC-4CD4-AF1E-F58D1903222F}"/>
    <cellStyle name="Normal 13 9 2 3 2" xfId="39053" xr:uid="{2338A147-04BE-4D0D-B106-288E2E2D02D0}"/>
    <cellStyle name="Normal 13 9 2 4" xfId="39054" xr:uid="{EC1E714B-63A0-4C21-8A69-6E3FF8EB31AF}"/>
    <cellStyle name="Normal 13 9 3" xfId="39055" xr:uid="{758BEFFA-2556-460E-9355-9D1EAB92B7BD}"/>
    <cellStyle name="Normal 13 9 3 2" xfId="39056" xr:uid="{2397F8C8-2D1F-4477-9193-1B0325478D37}"/>
    <cellStyle name="Normal 13 9 3 2 2" xfId="39057" xr:uid="{D461F2D0-498A-473C-90F0-B87226197755}"/>
    <cellStyle name="Normal 13 9 3 3" xfId="39058" xr:uid="{E1171F7B-C2E1-4510-A8D1-D4CCC9D3EEC0}"/>
    <cellStyle name="Normal 13 9 4" xfId="39059" xr:uid="{20AD2745-60AD-4E1A-BCE2-3358BCC8EBEF}"/>
    <cellStyle name="Normal 13 9 4 2" xfId="39060" xr:uid="{05970EE3-0C3F-4E5F-AC7E-9B7382601B74}"/>
    <cellStyle name="Normal 13 9 5" xfId="39061" xr:uid="{4709EE03-0682-4F3D-8D33-1A51B8A1F39D}"/>
    <cellStyle name="Normal 13_Asset Register (new)" xfId="39062" xr:uid="{FCC76847-480D-42B7-B516-CE922FA672FF}"/>
    <cellStyle name="Normal 14" xfId="39063" xr:uid="{40EFEFD6-03EC-49B3-9B62-7B8AC523EE37}"/>
    <cellStyle name="Normal 14 10" xfId="39064" xr:uid="{D85A4A4F-F00D-4772-A9E9-9402DCAA70E3}"/>
    <cellStyle name="Normal 14 10 2" xfId="39065" xr:uid="{2BF72840-7A7E-4097-8469-1407B3F9A041}"/>
    <cellStyle name="Normal 14 10 2 2" xfId="39066" xr:uid="{8D3213ED-4777-486C-88B1-DAE3401FBF13}"/>
    <cellStyle name="Normal 14 10 2 2 2" xfId="39067" xr:uid="{07818CDF-9975-4AFE-A7DA-6E4B32605600}"/>
    <cellStyle name="Normal 14 10 2 2 2 2" xfId="39068" xr:uid="{D283B144-B88B-4136-BD81-A87D91E5D537}"/>
    <cellStyle name="Normal 14 10 2 2 3" xfId="39069" xr:uid="{95583A64-63A7-41A2-ACB7-2A1D38B62785}"/>
    <cellStyle name="Normal 14 10 2 3" xfId="39070" xr:uid="{14156B7C-057B-4C4E-A5CB-AE9D9666FDBE}"/>
    <cellStyle name="Normal 14 10 2 3 2" xfId="39071" xr:uid="{323D3076-DE1F-4AD0-9A4E-9F70C12559FE}"/>
    <cellStyle name="Normal 14 10 2 4" xfId="39072" xr:uid="{48F9EC53-AA47-48C0-8305-BD0C180CE976}"/>
    <cellStyle name="Normal 14 10 3" xfId="39073" xr:uid="{DF3793F6-1458-4DCB-9B50-156EC3816B18}"/>
    <cellStyle name="Normal 14 10 3 2" xfId="39074" xr:uid="{6CBD3619-F525-4C0F-939A-690C67B0DD63}"/>
    <cellStyle name="Normal 14 10 3 2 2" xfId="39075" xr:uid="{46478A4F-1CED-4836-B477-D45A769FDB5B}"/>
    <cellStyle name="Normal 14 10 3 3" xfId="39076" xr:uid="{76D88437-B0BF-404A-945F-8B1B7F3CC5E5}"/>
    <cellStyle name="Normal 14 10 4" xfId="39077" xr:uid="{26E056A9-8931-4D6E-871F-6EF202DCBA9B}"/>
    <cellStyle name="Normal 14 10 4 2" xfId="39078" xr:uid="{54B190CE-BBA2-4583-9E8F-46239EEAFB4B}"/>
    <cellStyle name="Normal 14 10 5" xfId="39079" xr:uid="{7D340678-AFC9-4C97-AF69-EDFCAD3B7054}"/>
    <cellStyle name="Normal 14 11" xfId="39080" xr:uid="{AF14A07F-F12D-4B84-B5CA-848D6923E083}"/>
    <cellStyle name="Normal 14 11 2" xfId="39081" xr:uid="{F9DBC54C-0CCB-420D-8A05-C26B4BC1F0F4}"/>
    <cellStyle name="Normal 14 11 2 2" xfId="39082" xr:uid="{325A95ED-8308-4D52-9463-D79235C9E64E}"/>
    <cellStyle name="Normal 14 11 2 2 2" xfId="39083" xr:uid="{6D9171C9-F11F-4BA0-B037-1E03D0C534E5}"/>
    <cellStyle name="Normal 14 11 2 2 2 2" xfId="39084" xr:uid="{7E299AFD-AB2A-4624-8DA6-43899CA7942D}"/>
    <cellStyle name="Normal 14 11 2 2 3" xfId="39085" xr:uid="{3AD484D6-AA87-479E-B0FF-7C92189EC6DB}"/>
    <cellStyle name="Normal 14 11 2 3" xfId="39086" xr:uid="{8AC2EB79-A013-4FA1-939A-E80DDE8763FD}"/>
    <cellStyle name="Normal 14 11 2 3 2" xfId="39087" xr:uid="{2F1CA114-DF21-4D91-A384-63122004A955}"/>
    <cellStyle name="Normal 14 11 2 4" xfId="39088" xr:uid="{4587508E-18F6-46C3-8D9E-EE8651F536A2}"/>
    <cellStyle name="Normal 14 11 3" xfId="39089" xr:uid="{2E71C785-0990-407F-95B4-A718B8D25F66}"/>
    <cellStyle name="Normal 14 11 3 2" xfId="39090" xr:uid="{733E7C44-8F5E-443F-BD31-468CD2E97C79}"/>
    <cellStyle name="Normal 14 11 3 2 2" xfId="39091" xr:uid="{8394D9E3-83CB-4A3F-B479-03A44107F203}"/>
    <cellStyle name="Normal 14 11 3 3" xfId="39092" xr:uid="{21FB5102-B07A-4205-856F-B8C33E8DED02}"/>
    <cellStyle name="Normal 14 11 4" xfId="39093" xr:uid="{B4370669-FFF7-44A7-BF57-BD8A631B75C1}"/>
    <cellStyle name="Normal 14 11 4 2" xfId="39094" xr:uid="{E916FAD3-7343-40E0-AFAD-6B82C153B9BB}"/>
    <cellStyle name="Normal 14 11 5" xfId="39095" xr:uid="{0DE489C9-95C4-4054-BEC8-1D67B3554D73}"/>
    <cellStyle name="Normal 14 12" xfId="39096" xr:uid="{382C1030-E997-42A2-A73F-2C4F12FF74A4}"/>
    <cellStyle name="Normal 14 12 2" xfId="39097" xr:uid="{F07B325F-A0D2-4296-8B99-9F719A6278AA}"/>
    <cellStyle name="Normal 14 13" xfId="39098" xr:uid="{D6372EC2-86E5-4114-AAD4-669783F5218B}"/>
    <cellStyle name="Normal 14 2" xfId="39099" xr:uid="{D8EE26C8-2F1F-4F5F-B1C9-1C2239F59C14}"/>
    <cellStyle name="Normal 14 2 10" xfId="39100" xr:uid="{CE38E1A1-B4D0-4A44-8C26-976BED0A6AE5}"/>
    <cellStyle name="Normal 14 2 11" xfId="39101" xr:uid="{D2AA3B62-754A-4864-A54B-75F9D06EC9E8}"/>
    <cellStyle name="Normal 14 2 2" xfId="39102" xr:uid="{0F22CD8E-56EF-4C73-A482-8A2528F19938}"/>
    <cellStyle name="Normal 14 2 2 2" xfId="39103" xr:uid="{AABF7A40-4714-4002-B2F6-8DA3212D7B99}"/>
    <cellStyle name="Normal 14 2 2 2 2" xfId="39104" xr:uid="{8B13E108-E96A-4EE8-BE32-FDEBF9C60B43}"/>
    <cellStyle name="Normal 14 2 2 2 2 2" xfId="39105" xr:uid="{12685E66-65D6-4AD9-878A-D086F214433B}"/>
    <cellStyle name="Normal 14 2 2 2 2 2 2" xfId="39106" xr:uid="{4419561B-8F80-47AD-8439-F42A45033C21}"/>
    <cellStyle name="Normal 14 2 2 2 2 2 2 2" xfId="39107" xr:uid="{1EBA2EEC-A67B-4E48-9B50-0FB687981AF6}"/>
    <cellStyle name="Normal 14 2 2 2 2 2 3" xfId="39108" xr:uid="{A70795E0-6A71-4BFB-B2AD-F52CCB23A647}"/>
    <cellStyle name="Normal 14 2 2 2 2 3" xfId="39109" xr:uid="{AE8C5BE7-75E6-4606-B58C-A8816D92ED55}"/>
    <cellStyle name="Normal 14 2 2 2 2 3 2" xfId="39110" xr:uid="{12E1384A-DC7B-41EF-8301-5A6FF30F2DB5}"/>
    <cellStyle name="Normal 14 2 2 2 2 4" xfId="39111" xr:uid="{9FED3A2B-E970-4DEB-8722-F72ACE5D13DB}"/>
    <cellStyle name="Normal 14 2 2 2 2 4 2" xfId="39112" xr:uid="{A3E9D57D-D8F6-4ED8-938A-3CFEC983CA40}"/>
    <cellStyle name="Normal 14 2 2 2 2 5" xfId="39113" xr:uid="{8D156B40-AC5B-4D58-8569-BA81690C7E36}"/>
    <cellStyle name="Normal 14 2 2 2 2 6" xfId="39114" xr:uid="{C70A7A88-4F45-42B4-8C93-2F495A7A051C}"/>
    <cellStyle name="Normal 14 2 2 2 3" xfId="39115" xr:uid="{EB4868EB-C433-4116-839C-D4B5525A0189}"/>
    <cellStyle name="Normal 14 2 2 2 3 2" xfId="39116" xr:uid="{AF4680CE-247E-4242-A99A-6775DE950DD3}"/>
    <cellStyle name="Normal 14 2 2 2 3 2 2" xfId="39117" xr:uid="{F0F52A82-ED07-479B-9EF6-4B3F4EBA4213}"/>
    <cellStyle name="Normal 14 2 2 2 3 3" xfId="39118" xr:uid="{126B6B1C-093D-4F6A-BB64-344BA29C0273}"/>
    <cellStyle name="Normal 14 2 2 2 4" xfId="39119" xr:uid="{07831146-957C-4921-9FE5-DBA69FE79BB4}"/>
    <cellStyle name="Normal 14 2 2 2 4 2" xfId="39120" xr:uid="{503E466B-9579-4527-BDBC-3D5B65692061}"/>
    <cellStyle name="Normal 14 2 2 2 5" xfId="39121" xr:uid="{45D514E3-CCCD-4825-89EF-9F67335ECFE3}"/>
    <cellStyle name="Normal 14 2 2 2 5 2" xfId="39122" xr:uid="{D8E52474-3FE3-4ECA-9579-B646B62190BF}"/>
    <cellStyle name="Normal 14 2 2 2 6" xfId="39123" xr:uid="{B07E4EE1-2FB6-41FE-A608-A74483A97DFD}"/>
    <cellStyle name="Normal 14 2 2 2 7" xfId="39124" xr:uid="{77801358-D093-4DAA-8382-9DDA291D2B36}"/>
    <cellStyle name="Normal 14 2 2 3" xfId="39125" xr:uid="{C3C2B4DC-E979-4D60-93AB-3AB1A6566861}"/>
    <cellStyle name="Normal 14 2 2 3 2" xfId="39126" xr:uid="{8BE8C02C-9599-4133-8E78-17F642C3DAA2}"/>
    <cellStyle name="Normal 14 2 2 3 2 2" xfId="39127" xr:uid="{5C8EF475-7F2E-41F5-9BB3-B2CCD8A7313D}"/>
    <cellStyle name="Normal 14 2 2 3 2 2 2" xfId="39128" xr:uid="{EB37266B-7CFF-42ED-A28F-F55B5730FF7D}"/>
    <cellStyle name="Normal 14 2 2 3 2 2 2 2" xfId="39129" xr:uid="{D9F13285-AE64-4981-89EC-D687B302BB52}"/>
    <cellStyle name="Normal 14 2 2 3 2 2 3" xfId="39130" xr:uid="{EFD3A990-B2C4-419B-B6BF-F9A18AE263BF}"/>
    <cellStyle name="Normal 14 2 2 3 2 3" xfId="39131" xr:uid="{E3BB9C0A-7FF3-421C-940D-23A15D877113}"/>
    <cellStyle name="Normal 14 2 2 3 2 3 2" xfId="39132" xr:uid="{7D61103B-45BD-4161-8B9C-34C83CDF562C}"/>
    <cellStyle name="Normal 14 2 2 3 2 4" xfId="39133" xr:uid="{7C0DF5CB-D0B3-4C5A-BC9D-5D271AE20729}"/>
    <cellStyle name="Normal 14 2 2 3 3" xfId="39134" xr:uid="{9F83657C-52AF-4C02-BBD4-6DEA317EFE4F}"/>
    <cellStyle name="Normal 14 2 2 3 3 2" xfId="39135" xr:uid="{300FFA8A-E426-4255-B657-2E838150E6AC}"/>
    <cellStyle name="Normal 14 2 2 3 3 2 2" xfId="39136" xr:uid="{0605E4E7-7FB2-4B6D-9275-5EDE62717506}"/>
    <cellStyle name="Normal 14 2 2 3 3 3" xfId="39137" xr:uid="{3C578BEF-0A27-4718-A999-80BA0151A2D6}"/>
    <cellStyle name="Normal 14 2 2 3 4" xfId="39138" xr:uid="{162C906D-C71D-4DBB-AAF9-F1AB22D170DA}"/>
    <cellStyle name="Normal 14 2 2 3 4 2" xfId="39139" xr:uid="{341BCA0C-7FB6-46FA-A764-9705C860C675}"/>
    <cellStyle name="Normal 14 2 2 3 5" xfId="39140" xr:uid="{C61380E7-8D89-4140-B366-729284442BF6}"/>
    <cellStyle name="Normal 14 2 2 3 5 2" xfId="39141" xr:uid="{5059E6EC-B674-4046-9CED-C993FC103F28}"/>
    <cellStyle name="Normal 14 2 2 3 6" xfId="39142" xr:uid="{BCDE2FB3-4B55-4B81-977D-993233AB8B61}"/>
    <cellStyle name="Normal 14 2 2 3 7" xfId="39143" xr:uid="{65C70E28-BA83-4301-BED9-7BAE5FD1E06A}"/>
    <cellStyle name="Normal 14 2 2 4" xfId="39144" xr:uid="{626C192F-7CAC-4380-81DD-3FB286414DF2}"/>
    <cellStyle name="Normal 14 2 2 4 2" xfId="39145" xr:uid="{025AE2FD-BA74-432A-B1E6-0672BA63421B}"/>
    <cellStyle name="Normal 14 2 2 4 2 2" xfId="39146" xr:uid="{022981DB-F574-4393-87BF-1C4978173BCC}"/>
    <cellStyle name="Normal 14 2 2 4 2 2 2" xfId="39147" xr:uid="{E873E247-7AC5-44F7-8C84-941742921EA5}"/>
    <cellStyle name="Normal 14 2 2 4 2 3" xfId="39148" xr:uid="{7084899F-6169-4C3A-84EF-FD607B05946F}"/>
    <cellStyle name="Normal 14 2 2 4 3" xfId="39149" xr:uid="{89515661-D7C9-4A9F-AB1A-0B357A36B830}"/>
    <cellStyle name="Normal 14 2 2 4 3 2" xfId="39150" xr:uid="{1C7EA2E6-EB86-4216-8F89-7B34737E1C14}"/>
    <cellStyle name="Normal 14 2 2 4 4" xfId="39151" xr:uid="{C7DB5966-718A-4EEB-933F-C167D27A643B}"/>
    <cellStyle name="Normal 14 2 2 5" xfId="39152" xr:uid="{CA479769-29CF-4355-87E8-8E708173A871}"/>
    <cellStyle name="Normal 14 2 2 5 2" xfId="39153" xr:uid="{596374F3-899A-47CA-8DBC-1E2D79E02D2F}"/>
    <cellStyle name="Normal 14 2 2 5 2 2" xfId="39154" xr:uid="{C56FED02-E918-45EA-B4ED-1B11BCD9AAC1}"/>
    <cellStyle name="Normal 14 2 2 5 3" xfId="39155" xr:uid="{E75CCAA2-C64B-46FC-82FB-A97FD1A4F772}"/>
    <cellStyle name="Normal 14 2 2 6" xfId="39156" xr:uid="{7A499C0B-E355-4C2C-8D36-52E651758EB5}"/>
    <cellStyle name="Normal 14 2 2 6 2" xfId="39157" xr:uid="{8434180F-8BB8-425B-AB5C-90F46C62207E}"/>
    <cellStyle name="Normal 14 2 2 7" xfId="39158" xr:uid="{E27E8629-25FA-41B5-9946-C447E6C630BD}"/>
    <cellStyle name="Normal 14 2 2 7 2" xfId="39159" xr:uid="{A1C1122A-B783-47A8-BAD0-AEE1AFBF1932}"/>
    <cellStyle name="Normal 14 2 2 8" xfId="39160" xr:uid="{56CDD792-7F47-4599-AA88-05FBC76E2404}"/>
    <cellStyle name="Normal 14 2 2 9" xfId="39161" xr:uid="{89F3A9FB-9302-4918-AF24-F9A7AA2C902D}"/>
    <cellStyle name="Normal 14 2 3" xfId="39162" xr:uid="{D2DEE40F-15C2-4D6E-8BBB-8E3082EA77CF}"/>
    <cellStyle name="Normal 14 2 3 2" xfId="39163" xr:uid="{20EB36D7-2CAA-4D3D-A99A-0ABD331F381D}"/>
    <cellStyle name="Normal 14 2 3 2 2" xfId="39164" xr:uid="{04329EB9-BFCA-4298-9716-9834A9360ACC}"/>
    <cellStyle name="Normal 14 2 3 2 2 2" xfId="39165" xr:uid="{5C9722B1-9E32-4433-B5F7-CD978CB271F3}"/>
    <cellStyle name="Normal 14 2 3 2 2 2 2" xfId="39166" xr:uid="{F9A6296B-85C0-4C10-A393-AE368B442810}"/>
    <cellStyle name="Normal 14 2 3 2 2 2 2 2" xfId="39167" xr:uid="{6C7B2064-B5F5-46B0-834A-1EC1FCDE35B0}"/>
    <cellStyle name="Normal 14 2 3 2 2 2 3" xfId="39168" xr:uid="{DA243CFF-3514-4104-B104-249F8D19FA40}"/>
    <cellStyle name="Normal 14 2 3 2 2 3" xfId="39169" xr:uid="{F90B7776-3DA2-40E1-8667-627272824600}"/>
    <cellStyle name="Normal 14 2 3 2 2 3 2" xfId="39170" xr:uid="{1D75AA5A-B40B-492F-BB54-3823A171DD5F}"/>
    <cellStyle name="Normal 14 2 3 2 2 4" xfId="39171" xr:uid="{D307F193-D89F-4191-B1FB-DF4ED710B7F2}"/>
    <cellStyle name="Normal 14 2 3 2 3" xfId="39172" xr:uid="{60CC213D-28D5-4C9C-89B9-EA699F5C808B}"/>
    <cellStyle name="Normal 14 2 3 2 3 2" xfId="39173" xr:uid="{FD753AD3-8E95-4474-B72E-6B46669FDA84}"/>
    <cellStyle name="Normal 14 2 3 2 3 2 2" xfId="39174" xr:uid="{9A20523A-92A0-491A-A8DE-348D289653DD}"/>
    <cellStyle name="Normal 14 2 3 2 3 3" xfId="39175" xr:uid="{89862E21-F193-4F6A-BAB4-E62AEA8D7160}"/>
    <cellStyle name="Normal 14 2 3 2 4" xfId="39176" xr:uid="{72AC534F-982D-475A-AFE7-5C6A1CAA1C53}"/>
    <cellStyle name="Normal 14 2 3 2 4 2" xfId="39177" xr:uid="{4AD96568-57D9-4D39-80E2-3A37975FAF8F}"/>
    <cellStyle name="Normal 14 2 3 2 5" xfId="39178" xr:uid="{8B38D687-AC50-40C8-A79B-61E2484724FB}"/>
    <cellStyle name="Normal 14 2 3 2 5 2" xfId="39179" xr:uid="{F075ECFA-42AE-47BA-9E6C-619C9EE3F0FB}"/>
    <cellStyle name="Normal 14 2 3 2 6" xfId="39180" xr:uid="{A34C1B64-6A61-4157-9BFF-BF5F3C5ECE0E}"/>
    <cellStyle name="Normal 14 2 3 2 7" xfId="39181" xr:uid="{04534F0E-8B71-491E-8509-CD57EEE974F5}"/>
    <cellStyle name="Normal 14 2 3 3" xfId="39182" xr:uid="{96B6E1CD-0DE9-496F-8EF5-A2D7489AA5E9}"/>
    <cellStyle name="Normal 14 2 3 3 2" xfId="39183" xr:uid="{8897B03D-5973-43AD-B121-CDA158BE1925}"/>
    <cellStyle name="Normal 14 2 3 3 2 2" xfId="39184" xr:uid="{7E66DA6E-B71C-45B1-985D-4EAAA9C4E6D6}"/>
    <cellStyle name="Normal 14 2 3 3 2 2 2" xfId="39185" xr:uid="{AC48E649-3F8F-4C83-A04F-C8EBCD85BC37}"/>
    <cellStyle name="Normal 14 2 3 3 2 2 2 2" xfId="39186" xr:uid="{7D0459C8-219C-4AF5-81EB-BB4DA06CFE1A}"/>
    <cellStyle name="Normal 14 2 3 3 2 2 3" xfId="39187" xr:uid="{CA831EEB-9C52-4B84-A6D1-01E7C9D03A9C}"/>
    <cellStyle name="Normal 14 2 3 3 2 3" xfId="39188" xr:uid="{935046FC-D7A0-4F20-9BDF-B4A0D3C569EB}"/>
    <cellStyle name="Normal 14 2 3 3 2 3 2" xfId="39189" xr:uid="{F4D967C9-26C5-4182-AB5F-BBB28653EAE7}"/>
    <cellStyle name="Normal 14 2 3 3 2 4" xfId="39190" xr:uid="{F2543B2D-9BAE-4787-AB8E-254FEF25CDC6}"/>
    <cellStyle name="Normal 14 2 3 3 3" xfId="39191" xr:uid="{34675A87-9CBC-4AC6-BD14-C07B95FEC1D3}"/>
    <cellStyle name="Normal 14 2 3 3 3 2" xfId="39192" xr:uid="{F10388DF-858E-45C0-A4B9-C356DA3D84AE}"/>
    <cellStyle name="Normal 14 2 3 3 3 2 2" xfId="39193" xr:uid="{E0660ADC-5551-4E71-9AEF-D93F0763B163}"/>
    <cellStyle name="Normal 14 2 3 3 3 3" xfId="39194" xr:uid="{1A8C25F9-0492-4C44-A8EE-F54B4833AA62}"/>
    <cellStyle name="Normal 14 2 3 3 4" xfId="39195" xr:uid="{61F350F0-562F-4A47-93D3-0F8D5888CD1F}"/>
    <cellStyle name="Normal 14 2 3 3 4 2" xfId="39196" xr:uid="{2A2E366A-733E-4A2F-921B-DB7E17BEFDF6}"/>
    <cellStyle name="Normal 14 2 3 3 5" xfId="39197" xr:uid="{C4887707-809E-4464-B9A7-6285B17EC69D}"/>
    <cellStyle name="Normal 14 2 3 4" xfId="39198" xr:uid="{075E2DFB-579A-41B8-B420-A275BDF70DC0}"/>
    <cellStyle name="Normal 14 2 3 4 2" xfId="39199" xr:uid="{A1BA0600-D4ED-4DC7-AABF-F0A232DFDDDE}"/>
    <cellStyle name="Normal 14 2 3 4 2 2" xfId="39200" xr:uid="{A9D4E04F-194F-4AC3-8074-39BD0C05B614}"/>
    <cellStyle name="Normal 14 2 3 4 2 2 2" xfId="39201" xr:uid="{DB4E17DE-3606-4CF9-84FE-32AF18F74DD8}"/>
    <cellStyle name="Normal 14 2 3 4 2 3" xfId="39202" xr:uid="{825DF92C-7A72-4F58-9937-C57D1F2DB58D}"/>
    <cellStyle name="Normal 14 2 3 4 3" xfId="39203" xr:uid="{C35A9693-7154-4C7A-8F29-37F9FEB50446}"/>
    <cellStyle name="Normal 14 2 3 4 3 2" xfId="39204" xr:uid="{A2F61C0B-FB16-47CD-881D-EF75B478C8D2}"/>
    <cellStyle name="Normal 14 2 3 4 4" xfId="39205" xr:uid="{32143461-C05D-43F5-8765-052A76595328}"/>
    <cellStyle name="Normal 14 2 3 5" xfId="39206" xr:uid="{7CC86E2A-E208-4E7B-B7A3-966E18295589}"/>
    <cellStyle name="Normal 14 2 3 5 2" xfId="39207" xr:uid="{10AA5825-C821-4FEB-828E-43D7BEF91D45}"/>
    <cellStyle name="Normal 14 2 3 5 2 2" xfId="39208" xr:uid="{13078C36-62AB-421B-872C-3481F1A57AEB}"/>
    <cellStyle name="Normal 14 2 3 5 3" xfId="39209" xr:uid="{8105A4C3-4C73-44C3-BCE6-FBDE27EB6F2B}"/>
    <cellStyle name="Normal 14 2 3 6" xfId="39210" xr:uid="{F815693A-14DA-4311-B8EA-46E620DEDF1A}"/>
    <cellStyle name="Normal 14 2 3 6 2" xfId="39211" xr:uid="{2E8646CA-4210-49F5-8AA4-6CD6A39F7DC9}"/>
    <cellStyle name="Normal 14 2 3 7" xfId="39212" xr:uid="{17E28099-3959-4C63-80D4-E151B36C95A9}"/>
    <cellStyle name="Normal 14 2 3 7 2" xfId="39213" xr:uid="{22BAE415-81FC-49F8-BF70-53BD2E9ABF92}"/>
    <cellStyle name="Normal 14 2 3 8" xfId="39214" xr:uid="{3738787F-F9F1-4D70-9611-53633E6EF3D3}"/>
    <cellStyle name="Normal 14 2 3 9" xfId="39215" xr:uid="{1979CDD3-7DC5-42EA-9ABA-D09FB5974FA3}"/>
    <cellStyle name="Normal 14 2 4" xfId="39216" xr:uid="{5B510AEC-3EF9-4308-89E3-FEB8984BB33E}"/>
    <cellStyle name="Normal 14 2 4 2" xfId="39217" xr:uid="{2F753B4F-B42E-41AC-A567-F50501178486}"/>
    <cellStyle name="Normal 14 2 4 2 2" xfId="39218" xr:uid="{9781EF80-6B38-47AB-B6F1-6BBE277216BE}"/>
    <cellStyle name="Normal 14 2 4 3" xfId="39219" xr:uid="{9388D32E-DC7E-4CCD-ABD6-475197517C2E}"/>
    <cellStyle name="Normal 14 2 5" xfId="39220" xr:uid="{70319280-B3F7-4172-877D-3630F3EDE3CF}"/>
    <cellStyle name="Normal 14 2 5 2" xfId="39221" xr:uid="{547A1432-FBFF-4F09-B351-8C6C670150C6}"/>
    <cellStyle name="Normal 14 2 5 2 2" xfId="39222" xr:uid="{A784C416-2655-41A7-A988-3B5DC7DF8D90}"/>
    <cellStyle name="Normal 14 2 5 2 2 2" xfId="39223" xr:uid="{264905A6-7EE5-4C5A-999C-9B5CA7115558}"/>
    <cellStyle name="Normal 14 2 5 2 2 2 2" xfId="39224" xr:uid="{6B762C93-C4D1-4DF5-A6B1-0425A4157D77}"/>
    <cellStyle name="Normal 14 2 5 2 2 3" xfId="39225" xr:uid="{211D4F65-815A-473E-A6C5-AE45EC1FF14A}"/>
    <cellStyle name="Normal 14 2 5 2 3" xfId="39226" xr:uid="{D376160F-1314-4759-9223-019708873FC3}"/>
    <cellStyle name="Normal 14 2 5 2 3 2" xfId="39227" xr:uid="{A569BDEB-502D-4665-B384-EDFCE7810978}"/>
    <cellStyle name="Normal 14 2 5 2 4" xfId="39228" xr:uid="{51D79932-CD6A-42C4-A72D-B1FDD2D929A8}"/>
    <cellStyle name="Normal 14 2 5 3" xfId="39229" xr:uid="{1601B327-0463-40A7-A1E8-5F325B80F111}"/>
    <cellStyle name="Normal 14 2 5 3 2" xfId="39230" xr:uid="{8F64276C-500C-4774-8E2D-0DA13025514E}"/>
    <cellStyle name="Normal 14 2 5 3 2 2" xfId="39231" xr:uid="{46150FA4-0457-4CDC-B458-7386B9C8A8EB}"/>
    <cellStyle name="Normal 14 2 5 3 3" xfId="39232" xr:uid="{28CEB088-B6E1-4B8B-A211-818DB2B4D329}"/>
    <cellStyle name="Normal 14 2 5 4" xfId="39233" xr:uid="{E38D6F7A-DD65-4F6E-AF18-F44683DF50B9}"/>
    <cellStyle name="Normal 14 2 5 4 2" xfId="39234" xr:uid="{96948D53-025B-4F46-AB87-01978E86E2E4}"/>
    <cellStyle name="Normal 14 2 5 5" xfId="39235" xr:uid="{F5A97D76-3F62-4C63-8BF0-124AC8C09475}"/>
    <cellStyle name="Normal 14 2 6" xfId="39236" xr:uid="{B3F9C436-05DF-4D36-9820-C5FF48101126}"/>
    <cellStyle name="Normal 14 2 6 2" xfId="39237" xr:uid="{A9699605-366D-46DB-8689-DFC0B5D15D1D}"/>
    <cellStyle name="Normal 14 2 6 2 2" xfId="39238" xr:uid="{F559B194-0F9B-46ED-8F70-330A7FD07E81}"/>
    <cellStyle name="Normal 14 2 6 2 2 2" xfId="39239" xr:uid="{DB801659-0DDC-4747-99D0-97A921BAB1D5}"/>
    <cellStyle name="Normal 14 2 6 2 3" xfId="39240" xr:uid="{C0326C1E-09BD-4433-A383-5C5904316A44}"/>
    <cellStyle name="Normal 14 2 6 3" xfId="39241" xr:uid="{33519465-A760-47F1-9F8D-DE55CD3D71E9}"/>
    <cellStyle name="Normal 14 2 6 3 2" xfId="39242" xr:uid="{F48A3483-D799-4EA3-8C6A-630B127205F6}"/>
    <cellStyle name="Normal 14 2 6 4" xfId="39243" xr:uid="{A5EB7069-4FE6-4151-B986-9861E6EB30BB}"/>
    <cellStyle name="Normal 14 2 7" xfId="39244" xr:uid="{73D6D396-D84E-4B3F-B9C6-2E55828519A7}"/>
    <cellStyle name="Normal 14 2 7 2" xfId="39245" xr:uid="{FBA944F3-07B2-47F3-A11B-450F24A69949}"/>
    <cellStyle name="Normal 14 2 7 2 2" xfId="39246" xr:uid="{A7F091B2-E1F9-4D95-B0C7-7E03B94B8054}"/>
    <cellStyle name="Normal 14 2 7 3" xfId="39247" xr:uid="{A72E02A7-E8D0-473C-ABD2-C2968234577D}"/>
    <cellStyle name="Normal 14 2 8" xfId="39248" xr:uid="{C6209A93-01B7-4E3C-90EE-BE0825F4F4DF}"/>
    <cellStyle name="Normal 14 2 8 2" xfId="39249" xr:uid="{273C6ADC-94AE-48A0-A68E-9071D9C67758}"/>
    <cellStyle name="Normal 14 2 9" xfId="39250" xr:uid="{F7D28D2C-F77C-40A6-9923-BC8E1C95A4B5}"/>
    <cellStyle name="Normal 14 2 9 2" xfId="39251" xr:uid="{9DD8277F-A55B-42F9-AF0F-D70EF749C8E7}"/>
    <cellStyle name="Normal 14 2_Asset Register (new)" xfId="39252" xr:uid="{83B49995-7DF5-4EFD-86B9-C9D4FAC74D1E}"/>
    <cellStyle name="Normal 14 3" xfId="39253" xr:uid="{0636E1DB-59A2-42DE-B864-ED392054680E}"/>
    <cellStyle name="Normal 14 3 2" xfId="39254" xr:uid="{56E0C13F-1E72-4A24-9743-8348EAF997BD}"/>
    <cellStyle name="Normal 14 3 2 2" xfId="39255" xr:uid="{3CA170CE-2510-47E1-95A3-5BA39C36932E}"/>
    <cellStyle name="Normal 14 3 2 2 2" xfId="39256" xr:uid="{3265BFDD-732A-4DA0-B080-5A11A8A67A05}"/>
    <cellStyle name="Normal 14 3 2 2 2 2" xfId="39257" xr:uid="{9989FE01-C5DE-4642-B654-61E7AADB5245}"/>
    <cellStyle name="Normal 14 3 2 2 2 2 2" xfId="39258" xr:uid="{40E16C38-C4F9-4811-8072-7763125DA283}"/>
    <cellStyle name="Normal 14 3 2 2 2 3" xfId="39259" xr:uid="{58FD865F-569B-42D2-BE21-01B6B5D977BA}"/>
    <cellStyle name="Normal 14 3 2 2 3" xfId="39260" xr:uid="{7A783BEB-83B1-42D2-BCAC-136FEAF5DE83}"/>
    <cellStyle name="Normal 14 3 2 2 3 2" xfId="39261" xr:uid="{CF98374E-22E1-4CC2-91F7-7C5AF43D6DAB}"/>
    <cellStyle name="Normal 14 3 2 2 4" xfId="39262" xr:uid="{A5525E6B-81D2-4448-8E19-5F17928A6E5B}"/>
    <cellStyle name="Normal 14 3 2 2 4 2" xfId="39263" xr:uid="{F720ACC9-86CD-429E-9D07-8DA5241E5E83}"/>
    <cellStyle name="Normal 14 3 2 2 5" xfId="39264" xr:uid="{3EAFD576-F664-4E48-ABD6-82B70F5029DC}"/>
    <cellStyle name="Normal 14 3 2 2 6" xfId="39265" xr:uid="{78EB6291-46AB-42EA-A05F-870540AA2DEA}"/>
    <cellStyle name="Normal 14 3 2 3" xfId="39266" xr:uid="{FBC8A533-147D-4DA9-A514-35F2A0EF2166}"/>
    <cellStyle name="Normal 14 3 2 3 2" xfId="39267" xr:uid="{EBC208BD-8BBB-4B95-BEA3-F6FBAAB0E87C}"/>
    <cellStyle name="Normal 14 3 2 3 2 2" xfId="39268" xr:uid="{7672EE07-3D75-4C3C-939B-4DF103471174}"/>
    <cellStyle name="Normal 14 3 2 3 3" xfId="39269" xr:uid="{3665618F-F1CD-4B4E-97E1-DC1633F523F2}"/>
    <cellStyle name="Normal 14 3 2 4" xfId="39270" xr:uid="{76EE9D2C-E13E-4874-9B4A-60A1D8CB0A79}"/>
    <cellStyle name="Normal 14 3 2 4 2" xfId="39271" xr:uid="{1F7AD120-FF07-4F8C-BA82-94F8C12C5096}"/>
    <cellStyle name="Normal 14 3 2 5" xfId="39272" xr:uid="{C0947FAC-D643-4885-A1DE-D2B1BD6C25C0}"/>
    <cellStyle name="Normal 14 3 2 5 2" xfId="39273" xr:uid="{C444ACE0-D981-4A03-A15E-FA55329A4BF8}"/>
    <cellStyle name="Normal 14 3 2 6" xfId="39274" xr:uid="{70ABD42E-63FD-4B2F-AF5D-59A231C02291}"/>
    <cellStyle name="Normal 14 3 2 7" xfId="39275" xr:uid="{AAE01A0B-D5FA-40DC-870F-A4186C1A58A3}"/>
    <cellStyle name="Normal 14 3 3" xfId="39276" xr:uid="{BC3E28CD-41BA-4D9D-8CEA-1D2D8BAD83C9}"/>
    <cellStyle name="Normal 14 3 3 2" xfId="39277" xr:uid="{494D676D-78F1-4DBD-AB7E-28DF334321B0}"/>
    <cellStyle name="Normal 14 3 3 2 2" xfId="39278" xr:uid="{7DBBF922-CC9F-40AB-8958-3AB567589227}"/>
    <cellStyle name="Normal 14 3 3 2 2 2" xfId="39279" xr:uid="{874D975F-C6D2-41C1-90A6-1E063C81F0C6}"/>
    <cellStyle name="Normal 14 3 3 2 2 2 2" xfId="39280" xr:uid="{3821A8DC-9EE0-4528-9D26-60101F3703BC}"/>
    <cellStyle name="Normal 14 3 3 2 2 3" xfId="39281" xr:uid="{A6ED6F3A-933D-467C-9975-A69293CAA378}"/>
    <cellStyle name="Normal 14 3 3 2 3" xfId="39282" xr:uid="{540AF43D-FDFD-4B23-8B76-37D03ED8DB83}"/>
    <cellStyle name="Normal 14 3 3 2 3 2" xfId="39283" xr:uid="{438FA3DB-2932-4911-9151-F6F31BE042B5}"/>
    <cellStyle name="Normal 14 3 3 2 4" xfId="39284" xr:uid="{56D61712-DF60-4D75-B1C7-A966B7FB7D16}"/>
    <cellStyle name="Normal 14 3 3 3" xfId="39285" xr:uid="{BF7FA952-9FC1-41BA-9F74-7633DC0334FB}"/>
    <cellStyle name="Normal 14 3 3 3 2" xfId="39286" xr:uid="{A0A191F3-3C45-4876-882A-03FC8638EC21}"/>
    <cellStyle name="Normal 14 3 3 3 2 2" xfId="39287" xr:uid="{07C366E6-08BD-40F7-9189-7D790B62050A}"/>
    <cellStyle name="Normal 14 3 3 3 3" xfId="39288" xr:uid="{66C51DD4-C14F-4763-982D-293E42F32AB6}"/>
    <cellStyle name="Normal 14 3 3 4" xfId="39289" xr:uid="{7BBBD34E-ADA1-448C-98FB-46F41C491941}"/>
    <cellStyle name="Normal 14 3 3 4 2" xfId="39290" xr:uid="{24D2386C-D8C7-4F0E-8D9F-0BB82DB32324}"/>
    <cellStyle name="Normal 14 3 3 5" xfId="39291" xr:uid="{D2CA8BDB-C7DC-4610-8473-380AFD8C0A78}"/>
    <cellStyle name="Normal 14 3 3 5 2" xfId="39292" xr:uid="{73BDFF38-FB74-4438-A17F-46601CDA6DDD}"/>
    <cellStyle name="Normal 14 3 3 6" xfId="39293" xr:uid="{D859B0F5-EE9C-40A8-AF27-9FE318D747DF}"/>
    <cellStyle name="Normal 14 3 3 7" xfId="39294" xr:uid="{E8230E9F-2F42-489D-BDE7-D87EAE2C6DF4}"/>
    <cellStyle name="Normal 14 3 4" xfId="39295" xr:uid="{A38B6F27-3A8B-4ECD-B166-7F9B11CC1F7A}"/>
    <cellStyle name="Normal 14 3 4 2" xfId="39296" xr:uid="{D8954AB8-F5AD-4220-9522-70CB064DC569}"/>
    <cellStyle name="Normal 14 3 4 2 2" xfId="39297" xr:uid="{81ED07B7-312E-47DE-A93D-C1B9CAAA5600}"/>
    <cellStyle name="Normal 14 3 4 2 2 2" xfId="39298" xr:uid="{C0876243-096B-4BF9-8829-551AF207B1D2}"/>
    <cellStyle name="Normal 14 3 4 2 3" xfId="39299" xr:uid="{5E2F2787-C3DD-48D9-BEF3-D7F76900113C}"/>
    <cellStyle name="Normal 14 3 4 3" xfId="39300" xr:uid="{1ECA45E8-5AB6-4298-999A-D891279CEB6B}"/>
    <cellStyle name="Normal 14 3 4 3 2" xfId="39301" xr:uid="{E850141C-FDA1-462B-9C3E-6EF6CA3BA802}"/>
    <cellStyle name="Normal 14 3 4 4" xfId="39302" xr:uid="{A2B6A221-1C84-43D9-AE60-5BDBA469007C}"/>
    <cellStyle name="Normal 14 3 5" xfId="39303" xr:uid="{50C1F7CB-0607-48D6-96C9-C56BF8E0E1D2}"/>
    <cellStyle name="Normal 14 3 5 2" xfId="39304" xr:uid="{9EAE535F-EDA0-4712-9C55-CF2B143164E7}"/>
    <cellStyle name="Normal 14 3 5 2 2" xfId="39305" xr:uid="{E20DA69F-B2FA-4E97-97AC-2B09F2D93C19}"/>
    <cellStyle name="Normal 14 3 5 3" xfId="39306" xr:uid="{9CEC8CFE-80F4-4950-BB22-948A40C9C215}"/>
    <cellStyle name="Normal 14 3 6" xfId="39307" xr:uid="{720CCB5B-A0B9-4DC7-8CD2-1E7CE155C4A3}"/>
    <cellStyle name="Normal 14 3 6 2" xfId="39308" xr:uid="{C8DEBEC2-BD0A-4C19-B08E-C25FBABFDE66}"/>
    <cellStyle name="Normal 14 3 7" xfId="39309" xr:uid="{9DF6E33E-A3B6-448F-97B1-2E2888CA3FD2}"/>
    <cellStyle name="Normal 14 3 7 2" xfId="39310" xr:uid="{4C835479-7B0A-41B3-9FFD-CF5606CA4E57}"/>
    <cellStyle name="Normal 14 3 8" xfId="39311" xr:uid="{894600CA-7925-4B94-AFFD-08D65B57E341}"/>
    <cellStyle name="Normal 14 3 9" xfId="39312" xr:uid="{BFD00B82-995A-42DA-A35D-D280EA05FD86}"/>
    <cellStyle name="Normal 14 4" xfId="39313" xr:uid="{EDC1C013-350C-4AB3-BD6D-FC468F9AEB2D}"/>
    <cellStyle name="Normal 14 4 2" xfId="39314" xr:uid="{B0BC6BB1-6D02-4568-A8DD-4CEC8F7A1EDA}"/>
    <cellStyle name="Normal 14 4 2 2" xfId="39315" xr:uid="{4D6563EC-2CC7-4F6B-B8A8-F39118097DCD}"/>
    <cellStyle name="Normal 14 4 2 2 2" xfId="39316" xr:uid="{C775881E-26DA-4E28-B17D-5C4AC01B4E28}"/>
    <cellStyle name="Normal 14 4 2 2 2 2" xfId="39317" xr:uid="{33FA18E7-FDC3-4099-80E4-5A29690FDDE4}"/>
    <cellStyle name="Normal 14 4 2 2 2 2 2" xfId="39318" xr:uid="{FA945203-5279-48BE-BE80-194E11CC9458}"/>
    <cellStyle name="Normal 14 4 2 2 2 3" xfId="39319" xr:uid="{D00F765B-3F73-44F6-85A8-A4F006C31337}"/>
    <cellStyle name="Normal 14 4 2 2 3" xfId="39320" xr:uid="{93CE9B7C-48EE-40B7-BD28-ED13E8D5854E}"/>
    <cellStyle name="Normal 14 4 2 2 3 2" xfId="39321" xr:uid="{C3E697C3-B3F3-48F5-B8CD-87750AF8A020}"/>
    <cellStyle name="Normal 14 4 2 2 4" xfId="39322" xr:uid="{C20538E7-10C7-417D-990A-A76DAE1772C2}"/>
    <cellStyle name="Normal 14 4 2 3" xfId="39323" xr:uid="{93FC4A51-05D7-43B7-8329-73DB8597C4EB}"/>
    <cellStyle name="Normal 14 4 2 3 2" xfId="39324" xr:uid="{6A62BF2C-CE55-4584-A68F-DE0600453527}"/>
    <cellStyle name="Normal 14 4 2 3 2 2" xfId="39325" xr:uid="{72038B18-2B8F-4EF8-8F0E-9426ABA40506}"/>
    <cellStyle name="Normal 14 4 2 3 3" xfId="39326" xr:uid="{4091663C-25D4-4C16-BA03-754AECD5413A}"/>
    <cellStyle name="Normal 14 4 2 4" xfId="39327" xr:uid="{3016A9DB-A562-4F8C-A8D2-F106350D35E8}"/>
    <cellStyle name="Normal 14 4 2 4 2" xfId="39328" xr:uid="{AF33BD86-6675-4048-B807-33DCA5F482B1}"/>
    <cellStyle name="Normal 14 4 2 5" xfId="39329" xr:uid="{6B135EB9-3C64-4DCB-A8E0-43E51F9B151B}"/>
    <cellStyle name="Normal 14 4 2 5 2" xfId="39330" xr:uid="{3E2E5B8F-DD50-4C24-B6CF-C3C203DBE74C}"/>
    <cellStyle name="Normal 14 4 2 6" xfId="39331" xr:uid="{CC317A6E-C49C-42A0-B257-B6C58D3C2743}"/>
    <cellStyle name="Normal 14 4 2 7" xfId="39332" xr:uid="{8729E3A2-13C8-429C-9C59-E0FAF8D2E68A}"/>
    <cellStyle name="Normal 14 4 3" xfId="39333" xr:uid="{3E666855-FF5A-4A37-82DD-F59E838FF6D2}"/>
    <cellStyle name="Normal 14 4 3 2" xfId="39334" xr:uid="{3D728A42-E3CE-406E-8F7D-A100EEF73107}"/>
    <cellStyle name="Normal 14 4 3 2 2" xfId="39335" xr:uid="{2BA62DB1-3B89-49ED-ABEB-781F3058314B}"/>
    <cellStyle name="Normal 14 4 3 2 2 2" xfId="39336" xr:uid="{DC9CAC51-FD88-44B9-A612-1F11E5B28E97}"/>
    <cellStyle name="Normal 14 4 3 2 3" xfId="39337" xr:uid="{C81644F2-9654-4702-BE69-45285C82B3E1}"/>
    <cellStyle name="Normal 14 4 3 3" xfId="39338" xr:uid="{490EA448-BFFF-469A-9BAF-8D2FDAE40DE9}"/>
    <cellStyle name="Normal 14 4 3 3 2" xfId="39339" xr:uid="{C1585B47-F043-43AC-9989-7689870A3B4E}"/>
    <cellStyle name="Normal 14 4 3 4" xfId="39340" xr:uid="{39DAE4EE-1C6E-43F4-BCE2-877A6D8793D7}"/>
    <cellStyle name="Normal 14 4 4" xfId="39341" xr:uid="{D1ED7F5A-D9DA-43E5-9FE2-E23B8BEB472A}"/>
    <cellStyle name="Normal 14 4 4 2" xfId="39342" xr:uid="{BA83D4BE-B1AD-466B-84A8-A38B0D3496D2}"/>
    <cellStyle name="Normal 14 4 4 2 2" xfId="39343" xr:uid="{CA6AA7F6-3E9C-44A4-B772-90AE52C86EF4}"/>
    <cellStyle name="Normal 14 4 4 3" xfId="39344" xr:uid="{A58F07B0-49D0-4064-9084-E2B8ECEFF1F3}"/>
    <cellStyle name="Normal 14 4 5" xfId="39345" xr:uid="{0AA28DCB-B3DE-40E5-AAAB-3CF3971B12A2}"/>
    <cellStyle name="Normal 14 4 5 2" xfId="39346" xr:uid="{B5EB3890-1484-4759-BA5D-0F056CE66694}"/>
    <cellStyle name="Normal 14 4 6" xfId="39347" xr:uid="{031E52ED-593D-4BD6-A88D-F47DFECFC9ED}"/>
    <cellStyle name="Normal 14 4 6 2" xfId="39348" xr:uid="{12FAC99F-85EE-45F6-AE41-2C36CD97813E}"/>
    <cellStyle name="Normal 14 4 7" xfId="39349" xr:uid="{C7C6A095-03C2-4EBA-9463-93DCC10B144B}"/>
    <cellStyle name="Normal 14 4 8" xfId="39350" xr:uid="{718D48D4-2231-4B56-AB00-6F268E60275B}"/>
    <cellStyle name="Normal 14 5" xfId="39351" xr:uid="{68B81842-00A0-4FF7-BB46-60F6336F0D28}"/>
    <cellStyle name="Normal 14 5 2" xfId="39352" xr:uid="{265831A3-80F8-4757-A72B-B8C51D84B111}"/>
    <cellStyle name="Normal 14 5 2 2" xfId="39353" xr:uid="{14215B1C-DBE8-4E17-AE16-C3D41C21F615}"/>
    <cellStyle name="Normal 14 5 2 2 2" xfId="39354" xr:uid="{CA55AA98-68C7-41FD-87A7-F5DD875DC5B9}"/>
    <cellStyle name="Normal 14 5 2 2 2 2" xfId="39355" xr:uid="{C04220FB-15DA-4476-BC7F-5C3E8232E215}"/>
    <cellStyle name="Normal 14 5 2 2 3" xfId="39356" xr:uid="{94342D13-18CA-46F2-861A-C7A54FA130B7}"/>
    <cellStyle name="Normal 14 5 2 3" xfId="39357" xr:uid="{4B635A12-9ED2-4D20-92EF-55B7CDC4FAEA}"/>
    <cellStyle name="Normal 14 5 2 3 2" xfId="39358" xr:uid="{7553F851-9A4B-437B-9B9B-00BB22D10ED0}"/>
    <cellStyle name="Normal 14 5 2 4" xfId="39359" xr:uid="{69CB5836-F357-4DEC-8AE9-95DC84CCC262}"/>
    <cellStyle name="Normal 14 5 3" xfId="39360" xr:uid="{BB1AA34E-2C9F-4601-B368-1C1B058E07DD}"/>
    <cellStyle name="Normal 14 5 3 2" xfId="39361" xr:uid="{D741B229-5CC9-49B4-BCB5-7DF62532C545}"/>
    <cellStyle name="Normal 14 5 3 2 2" xfId="39362" xr:uid="{39B4D689-6EA9-4EAC-81A0-187674C0CFA6}"/>
    <cellStyle name="Normal 14 5 3 3" xfId="39363" xr:uid="{FD66B6EF-D93F-45D9-81A2-3BE49A123CA0}"/>
    <cellStyle name="Normal 14 5 4" xfId="39364" xr:uid="{3EB7BDE3-82B5-49C3-9A11-4A1350944A6A}"/>
    <cellStyle name="Normal 14 5 4 2" xfId="39365" xr:uid="{CC813A52-1752-4DCD-816D-AD7F812A897F}"/>
    <cellStyle name="Normal 14 5 5" xfId="39366" xr:uid="{2080437F-3C6C-4DED-BA25-47F67CD0290D}"/>
    <cellStyle name="Normal 14 5 5 2" xfId="39367" xr:uid="{F775723C-E390-4B43-B150-DDDC7F817847}"/>
    <cellStyle name="Normal 14 5 6" xfId="39368" xr:uid="{116BFF87-35A1-4EB8-9C88-BF347E05EB0A}"/>
    <cellStyle name="Normal 14 5 7" xfId="39369" xr:uid="{03A2BF0F-76F0-4EB1-BC98-EDC360781178}"/>
    <cellStyle name="Normal 14 6" xfId="39370" xr:uid="{314E4DCF-9A19-4502-B123-36B817BEC237}"/>
    <cellStyle name="Normal 14 6 2" xfId="39371" xr:uid="{E90F59B0-2B7F-4D3B-9EFA-5A6AA4AD6667}"/>
    <cellStyle name="Normal 14 6 2 2" xfId="39372" xr:uid="{BFAB7623-A772-4CD1-82EB-311E8782A4AF}"/>
    <cellStyle name="Normal 14 6 2 2 2" xfId="39373" xr:uid="{4C7D3F88-AA3C-4092-A73C-EA003446FD33}"/>
    <cellStyle name="Normal 14 6 2 2 2 2" xfId="39374" xr:uid="{E4D52604-7578-43F4-9D50-1F7AA2D979ED}"/>
    <cellStyle name="Normal 14 6 2 2 3" xfId="39375" xr:uid="{A162E61A-216F-40C6-904C-145BCE29C03A}"/>
    <cellStyle name="Normal 14 6 2 3" xfId="39376" xr:uid="{6E271699-B0AF-4155-A421-220CBAA1F082}"/>
    <cellStyle name="Normal 14 6 2 3 2" xfId="39377" xr:uid="{706BE5A5-D790-4981-BECE-697DB24A36ED}"/>
    <cellStyle name="Normal 14 6 2 4" xfId="39378" xr:uid="{CCABAECD-D520-4CDE-97E3-301C3098AAFA}"/>
    <cellStyle name="Normal 14 6 3" xfId="39379" xr:uid="{663A7859-AB08-469F-8379-E3DC285D2D4F}"/>
    <cellStyle name="Normal 14 6 3 2" xfId="39380" xr:uid="{403E86DB-E601-48EF-9483-A66CFC994191}"/>
    <cellStyle name="Normal 14 6 3 2 2" xfId="39381" xr:uid="{C2AFF1FD-4499-444B-BAE8-608A2658FB06}"/>
    <cellStyle name="Normal 14 6 3 3" xfId="39382" xr:uid="{72259C7B-67F9-48F8-93F5-53FE0536EDE4}"/>
    <cellStyle name="Normal 14 6 4" xfId="39383" xr:uid="{53A753FD-18A0-45F0-A905-D81D9C4D2E4E}"/>
    <cellStyle name="Normal 14 6 4 2" xfId="39384" xr:uid="{B610E7E7-64DB-4556-8663-047AD6ED8C54}"/>
    <cellStyle name="Normal 14 6 5" xfId="39385" xr:uid="{BFCE1DAE-E35B-4628-A16B-5DA6EBB8936F}"/>
    <cellStyle name="Normal 14 6 5 2" xfId="39386" xr:uid="{457F4204-7F6B-4990-BCC7-8A4DFA09A67C}"/>
    <cellStyle name="Normal 14 6 6" xfId="39387" xr:uid="{36930F27-2DF4-4950-A082-E96CBE9741CB}"/>
    <cellStyle name="Normal 14 6 7" xfId="39388" xr:uid="{C8C7D7A6-6459-4B68-B6A7-E823BA64599D}"/>
    <cellStyle name="Normal 14 7" xfId="39389" xr:uid="{186A42F3-E108-42D7-A048-B84BDC01F112}"/>
    <cellStyle name="Normal 14 7 2" xfId="39390" xr:uid="{DC48B423-2D59-4A85-B2E7-18BB661C5147}"/>
    <cellStyle name="Normal 14 7 2 2" xfId="39391" xr:uid="{DFD18A62-9B07-4B49-B2F6-FF289094272A}"/>
    <cellStyle name="Normal 14 7 2 2 2" xfId="39392" xr:uid="{CBFD0C86-6608-40AD-A1C7-8EE7033D515A}"/>
    <cellStyle name="Normal 14 7 2 2 2 2" xfId="39393" xr:uid="{D680AF22-3EDF-48F6-B13E-BF226D2E092B}"/>
    <cellStyle name="Normal 14 7 2 2 3" xfId="39394" xr:uid="{E916A773-2708-4C32-B55A-E80D6381AA6F}"/>
    <cellStyle name="Normal 14 7 2 3" xfId="39395" xr:uid="{6125C80C-E6DB-4A31-9657-12AC8BF6DFD8}"/>
    <cellStyle name="Normal 14 7 2 3 2" xfId="39396" xr:uid="{8CC119B4-7A11-43E9-9DBC-F6EE0B9D46C0}"/>
    <cellStyle name="Normal 14 7 2 4" xfId="39397" xr:uid="{AA01C9EE-9330-44DD-B776-DAAAE3C6F832}"/>
    <cellStyle name="Normal 14 7 3" xfId="39398" xr:uid="{38D968E1-A374-49D1-B02B-2870ED2F8DC0}"/>
    <cellStyle name="Normal 14 7 3 2" xfId="39399" xr:uid="{9E33E806-988E-4EC1-998E-736B257C1436}"/>
    <cellStyle name="Normal 14 7 3 2 2" xfId="39400" xr:uid="{FEF0350D-7C14-45D8-9C2B-AB7AAB5F7CBA}"/>
    <cellStyle name="Normal 14 7 3 3" xfId="39401" xr:uid="{08A52A86-05A8-4130-8E36-DF9665A992DC}"/>
    <cellStyle name="Normal 14 7 4" xfId="39402" xr:uid="{0492B018-3844-41A9-93CD-743BE42AD463}"/>
    <cellStyle name="Normal 14 7 4 2" xfId="39403" xr:uid="{8FA11C3E-72B4-4D48-AF35-997739C2E1E9}"/>
    <cellStyle name="Normal 14 7 5" xfId="39404" xr:uid="{9626A3D1-74BF-4B6D-9F3F-5D02954179A8}"/>
    <cellStyle name="Normal 14 8" xfId="39405" xr:uid="{D557DDE3-2580-44A9-8731-1DE926509A22}"/>
    <cellStyle name="Normal 14 8 2" xfId="39406" xr:uid="{F1A20830-70BD-4A1F-A662-220AA8803C60}"/>
    <cellStyle name="Normal 14 8 2 2" xfId="39407" xr:uid="{84A48CD9-E5AD-42DA-B8E8-76EABBBFF173}"/>
    <cellStyle name="Normal 14 8 2 2 2" xfId="39408" xr:uid="{4DA0E0EF-A422-4F8F-90C4-0F7E31F50B33}"/>
    <cellStyle name="Normal 14 8 2 2 2 2" xfId="39409" xr:uid="{F41C8558-9A1D-4A51-80CA-4A7B8E8E1951}"/>
    <cellStyle name="Normal 14 8 2 2 3" xfId="39410" xr:uid="{0F556468-C1E4-4918-9643-2D6AF3293AFB}"/>
    <cellStyle name="Normal 14 8 2 3" xfId="39411" xr:uid="{0ADEA9AB-381B-44EE-90CC-9B84B52A7E14}"/>
    <cellStyle name="Normal 14 8 2 3 2" xfId="39412" xr:uid="{21D5B352-BCBA-46B8-8161-5B71FA515E5E}"/>
    <cellStyle name="Normal 14 8 2 4" xfId="39413" xr:uid="{673C9D76-150A-4126-8EF2-8E033C79B3D8}"/>
    <cellStyle name="Normal 14 8 3" xfId="39414" xr:uid="{4B92CAC8-E47E-4BDD-AE3B-8ED94F87CB04}"/>
    <cellStyle name="Normal 14 8 3 2" xfId="39415" xr:uid="{8D84A75C-4DB4-457A-AD0B-D65727070DE0}"/>
    <cellStyle name="Normal 14 8 3 2 2" xfId="39416" xr:uid="{D33BAAF3-FF7D-4305-BAA5-8EC2FE63FFE3}"/>
    <cellStyle name="Normal 14 8 3 3" xfId="39417" xr:uid="{5BAE3DDE-D1E4-4014-A226-871070037A93}"/>
    <cellStyle name="Normal 14 8 4" xfId="39418" xr:uid="{C49E6006-04AF-4599-BEE4-4063038D4A47}"/>
    <cellStyle name="Normal 14 8 4 2" xfId="39419" xr:uid="{5DF08ED6-2265-4449-807C-F39A21AEE1FB}"/>
    <cellStyle name="Normal 14 8 5" xfId="39420" xr:uid="{B1178DFE-9675-4A24-BDBE-A3271D8F13BF}"/>
    <cellStyle name="Normal 14 9" xfId="39421" xr:uid="{99F9F0D7-EED0-4ED6-85F3-AB804314103B}"/>
    <cellStyle name="Normal 14 9 2" xfId="39422" xr:uid="{E58D320A-A694-4AF3-9347-10A6D629BFB2}"/>
    <cellStyle name="Normal 14 9 2 2" xfId="39423" xr:uid="{13A27B0F-6B45-4E81-AE8A-0BB2662142E9}"/>
    <cellStyle name="Normal 14 9 2 2 2" xfId="39424" xr:uid="{0F7A3547-89E2-4419-B5CD-3753509B3CCE}"/>
    <cellStyle name="Normal 14 9 2 2 2 2" xfId="39425" xr:uid="{2B79DE4A-1DF7-4C9A-8019-7FB28D6A4096}"/>
    <cellStyle name="Normal 14 9 2 2 3" xfId="39426" xr:uid="{A7ABD6BA-0BD9-4756-AE32-4622B7A2E8B7}"/>
    <cellStyle name="Normal 14 9 2 3" xfId="39427" xr:uid="{4FFA55B9-01F4-4027-ACB4-119E2C246FCE}"/>
    <cellStyle name="Normal 14 9 2 3 2" xfId="39428" xr:uid="{4BA8F182-175C-4B2B-96D8-561C79F7CF81}"/>
    <cellStyle name="Normal 14 9 2 4" xfId="39429" xr:uid="{5EA1E2F9-40FC-48A7-A8BE-0A7E4E8C7DFC}"/>
    <cellStyle name="Normal 14 9 3" xfId="39430" xr:uid="{EAF5D1E7-AEF3-4EE6-BFE4-4637006C5352}"/>
    <cellStyle name="Normal 14 9 3 2" xfId="39431" xr:uid="{6926A621-A4A7-4E33-A0A4-0B983D478A14}"/>
    <cellStyle name="Normal 14 9 3 2 2" xfId="39432" xr:uid="{7DCDA17C-5EAD-4DA4-AEBD-D782FBA85107}"/>
    <cellStyle name="Normal 14 9 3 3" xfId="39433" xr:uid="{A9FCFA55-FC84-4129-877A-675F1F3391DD}"/>
    <cellStyle name="Normal 14 9 4" xfId="39434" xr:uid="{13054843-0A5E-4F58-A74D-F20A2EA30CB2}"/>
    <cellStyle name="Normal 14 9 4 2" xfId="39435" xr:uid="{5A70FCFA-0689-4ED5-9099-80B551180D4C}"/>
    <cellStyle name="Normal 14 9 5" xfId="39436" xr:uid="{44E9F111-72D9-45C0-9D59-B32DF8FCA4E6}"/>
    <cellStyle name="Normal 14_Asset Register (new)" xfId="39437" xr:uid="{4D22C74F-9060-4858-AAAA-FE12DEDA466A}"/>
    <cellStyle name="Normal 15" xfId="32" xr:uid="{00000000-0005-0000-0000-000081990000}"/>
    <cellStyle name="Normal 15 2" xfId="39438" xr:uid="{880DCC07-6335-43C2-8983-B2E180700575}"/>
    <cellStyle name="Normal 15 2 2" xfId="39439" xr:uid="{8690ECC8-2DC8-49C3-8832-2E0378F84527}"/>
    <cellStyle name="Normal 15 2 2 2" xfId="39440" xr:uid="{7F4F53E6-2737-4DF2-B2B8-B587EE7FBFF0}"/>
    <cellStyle name="Normal 15 2 2 2 2" xfId="39441" xr:uid="{2C829B82-EF0B-4E43-B3D5-BA8659569987}"/>
    <cellStyle name="Normal 15 2 2 2 2 2" xfId="39442" xr:uid="{85AE33B5-EE9F-4D44-B8EB-93DEEFA6FB0B}"/>
    <cellStyle name="Normal 15 2 2 2 2 2 2" xfId="39443" xr:uid="{EA3E1C90-0F3E-4391-B043-3AC66703F629}"/>
    <cellStyle name="Normal 15 2 2 2 2 3" xfId="39444" xr:uid="{B0E36818-B4AC-4F5B-AF43-DDB6D38FF2EE}"/>
    <cellStyle name="Normal 15 2 2 2 3" xfId="39445" xr:uid="{5DFE3639-16FC-42F1-9A9A-A99E99321AA7}"/>
    <cellStyle name="Normal 15 2 2 2 3 2" xfId="39446" xr:uid="{C30E1883-A84F-4675-ADAB-1D8696AA9E39}"/>
    <cellStyle name="Normal 15 2 2 2 4" xfId="39447" xr:uid="{32B889F7-59A5-4012-9EA7-46B9714377B3}"/>
    <cellStyle name="Normal 15 2 2 2 5" xfId="39448" xr:uid="{83416B56-56FA-40B9-B556-6D8F7CD9E273}"/>
    <cellStyle name="Normal 15 2 2 3" xfId="39449" xr:uid="{BE18844E-DF7F-4997-A376-AE50EB6BC500}"/>
    <cellStyle name="Normal 15 2 2 3 2" xfId="39450" xr:uid="{C71C89ED-9D11-4E8A-8140-5C2BF5644B8F}"/>
    <cellStyle name="Normal 15 2 2 3 2 2" xfId="39451" xr:uid="{1CFC7229-0C1C-4D35-BA1A-16BFB67CA9A9}"/>
    <cellStyle name="Normal 15 2 2 3 3" xfId="39452" xr:uid="{6249382D-A36D-4BAF-AC94-AF7B4042A8A4}"/>
    <cellStyle name="Normal 15 2 2 4" xfId="39453" xr:uid="{BF9DFAB8-2EFE-4741-AAB3-FD2CEE60A96A}"/>
    <cellStyle name="Normal 15 2 2 4 2" xfId="39454" xr:uid="{9AD4934F-2321-4E6F-9CE3-EDB4666F54E1}"/>
    <cellStyle name="Normal 15 2 2 5" xfId="39455" xr:uid="{22EE8AC6-B218-4BEF-A92E-12E9A0F75CF9}"/>
    <cellStyle name="Normal 15 2 2 5 2" xfId="39456" xr:uid="{835036FC-8405-4689-A893-DFD09ED20155}"/>
    <cellStyle name="Normal 15 2 2 6" xfId="39457" xr:uid="{A9FB7ADE-4DB1-4CB5-B415-3B1C1484D561}"/>
    <cellStyle name="Normal 15 2 2 7" xfId="39458" xr:uid="{7698A16D-7FE1-4C20-A529-E6FA02428CB6}"/>
    <cellStyle name="Normal 15 2 3" xfId="39459" xr:uid="{DD87AB19-DC8C-48E1-A712-84A805193476}"/>
    <cellStyle name="Normal 15 2 3 2" xfId="39460" xr:uid="{00CB6857-CA20-48F1-8D81-E94E284DAB77}"/>
    <cellStyle name="Normal 15 2 3 2 2" xfId="39461" xr:uid="{5D505C28-B845-4975-9A2F-8AD6022F9809}"/>
    <cellStyle name="Normal 15 2 3 2 2 2" xfId="39462" xr:uid="{42DBC568-4842-4CF7-AD5B-EDB72E3911FD}"/>
    <cellStyle name="Normal 15 2 3 2 2 2 2" xfId="39463" xr:uid="{E1850E0D-8208-4D0E-8A47-72A2A10E9A22}"/>
    <cellStyle name="Normal 15 2 3 2 2 3" xfId="39464" xr:uid="{1079DDDE-10D8-46CD-BCED-2361CFA87F83}"/>
    <cellStyle name="Normal 15 2 3 2 3" xfId="39465" xr:uid="{F000FCCC-AE72-4F05-A58F-000CD66404D7}"/>
    <cellStyle name="Normal 15 2 3 2 3 2" xfId="39466" xr:uid="{4F018501-27FD-4168-96A8-CE0D25E064B5}"/>
    <cellStyle name="Normal 15 2 3 2 4" xfId="39467" xr:uid="{2B7032E3-C7BB-4879-9328-DE3D31B9AB84}"/>
    <cellStyle name="Normal 15 2 3 2 5" xfId="39468" xr:uid="{6D75F074-2BF9-40E5-A803-0891DB687E97}"/>
    <cellStyle name="Normal 15 2 3 3" xfId="39469" xr:uid="{6C3BBC2F-80DD-4A75-B537-AF386D08CD38}"/>
    <cellStyle name="Normal 15 2 3 3 2" xfId="39470" xr:uid="{29F2ABE8-5BA2-42DB-BBB2-ADFDE50F21A5}"/>
    <cellStyle name="Normal 15 2 3 3 2 2" xfId="39471" xr:uid="{336CA46A-7481-44C9-BA28-2C35BB021242}"/>
    <cellStyle name="Normal 15 2 3 3 3" xfId="39472" xr:uid="{3327A2F1-050D-4979-B065-0B21AC50EEB9}"/>
    <cellStyle name="Normal 15 2 3 4" xfId="39473" xr:uid="{A32CB9EA-2D9E-47AD-B2A8-260775B1F510}"/>
    <cellStyle name="Normal 15 2 3 4 2" xfId="39474" xr:uid="{AD546C2E-74AE-43E6-ABF0-8AF442319507}"/>
    <cellStyle name="Normal 15 2 3 5" xfId="39475" xr:uid="{EF308C9D-9077-4C43-A5EC-D283503DB3D7}"/>
    <cellStyle name="Normal 15 2 3 6" xfId="39476" xr:uid="{981A8D92-9F30-4561-9584-744EE7401D72}"/>
    <cellStyle name="Normal 15 2 4" xfId="39477" xr:uid="{D7772144-2383-46B1-9742-EA3C947D00BB}"/>
    <cellStyle name="Normal 15 2 4 2" xfId="39478" xr:uid="{E5C4984C-4A65-4E32-BEED-F7647DC6378B}"/>
    <cellStyle name="Normal 15 2 4 2 2" xfId="39479" xr:uid="{520AD7A5-9719-43FC-82EF-DD39C6433EDB}"/>
    <cellStyle name="Normal 15 2 4 2 2 2" xfId="39480" xr:uid="{4C73BDF0-97F0-4984-8A40-EBCC8AF90FFB}"/>
    <cellStyle name="Normal 15 2 4 2 3" xfId="39481" xr:uid="{EA437599-6F90-400C-AC03-2E88CE123E6B}"/>
    <cellStyle name="Normal 15 2 4 3" xfId="39482" xr:uid="{24A8CFE8-4F17-49A7-975E-74DFCAF25811}"/>
    <cellStyle name="Normal 15 2 4 3 2" xfId="39483" xr:uid="{F5E69311-ED04-4BAF-8CCB-665FB24424C7}"/>
    <cellStyle name="Normal 15 2 4 4" xfId="39484" xr:uid="{220D39D9-AA8F-4139-B3E8-267AEA7A7E31}"/>
    <cellStyle name="Normal 15 2 4 5" xfId="39485" xr:uid="{5C1410B3-CF15-4BFC-98DC-7B1A8556F66A}"/>
    <cellStyle name="Normal 15 2 5" xfId="39486" xr:uid="{0D23F783-28BB-4107-ABFA-E6020AC28F57}"/>
    <cellStyle name="Normal 15 2 5 2" xfId="39487" xr:uid="{602E2120-60ED-4D97-8D97-4E6BD0897784}"/>
    <cellStyle name="Normal 15 2 5 2 2" xfId="39488" xr:uid="{65047D44-13FF-424F-8F5C-100AD19582D1}"/>
    <cellStyle name="Normal 15 2 5 3" xfId="39489" xr:uid="{4463C964-3BB3-4A85-8FBE-18EA67F32E33}"/>
    <cellStyle name="Normal 15 2 6" xfId="39490" xr:uid="{D20C244D-8715-4CF8-9F36-7C477BA2AB26}"/>
    <cellStyle name="Normal 15 2 6 2" xfId="39491" xr:uid="{F151CDC4-2004-49D3-AAFA-BEEE29911AF1}"/>
    <cellStyle name="Normal 15 2 7" xfId="39492" xr:uid="{4CADD490-BA29-40D6-9F47-684DA3EA1AB3}"/>
    <cellStyle name="Normal 15 2 7 2" xfId="39493" xr:uid="{FC3DF0E7-6671-4A13-8DBC-B46072A0D803}"/>
    <cellStyle name="Normal 15 2 8" xfId="39494" xr:uid="{C6ADE453-5101-46F7-9AAD-561563A6C17C}"/>
    <cellStyle name="Normal 15 2 9" xfId="39495" xr:uid="{F5DD2355-4B86-4D73-BBC4-A510A8141AF1}"/>
    <cellStyle name="Normal 15 3" xfId="39496" xr:uid="{E7484583-16F1-4A0C-BAA8-624FBD453C82}"/>
    <cellStyle name="Normal 15 3 2" xfId="39497" xr:uid="{C8A5C5E7-1F98-40D6-A8DE-1BD9E2474411}"/>
    <cellStyle name="Normal 15 3 2 2" xfId="39498" xr:uid="{5402BE36-D97C-4941-98D2-7B37F015A915}"/>
    <cellStyle name="Normal 15 3 2 2 2" xfId="39499" xr:uid="{AD831E68-ECD0-40A4-9F29-F2946FBA25C3}"/>
    <cellStyle name="Normal 15 3 2 2 2 2" xfId="39500" xr:uid="{252B7E42-9CE0-42B3-8255-B10A8441B81C}"/>
    <cellStyle name="Normal 15 3 2 2 2 2 2" xfId="39501" xr:uid="{28835A0A-3A97-41BC-B31B-9C9A0CF13E9B}"/>
    <cellStyle name="Normal 15 3 2 2 2 3" xfId="39502" xr:uid="{57B0E1E2-234C-4A57-864D-BF318D65FB11}"/>
    <cellStyle name="Normal 15 3 2 2 3" xfId="39503" xr:uid="{76493EC9-9030-4689-BA49-606F246716F4}"/>
    <cellStyle name="Normal 15 3 2 2 3 2" xfId="39504" xr:uid="{4599CDD2-687C-499C-A101-6B5595617B4B}"/>
    <cellStyle name="Normal 15 3 2 2 4" xfId="39505" xr:uid="{B9C12B05-AF43-4E54-8F7F-171E53E5E861}"/>
    <cellStyle name="Normal 15 3 2 3" xfId="39506" xr:uid="{DE1496D7-1C8C-41AA-B67E-3C3FF309E421}"/>
    <cellStyle name="Normal 15 3 2 3 2" xfId="39507" xr:uid="{F81E16F9-FEED-446B-A25E-5A9A3D612575}"/>
    <cellStyle name="Normal 15 3 2 3 2 2" xfId="39508" xr:uid="{B3819508-CA61-480B-8661-D14957F12C38}"/>
    <cellStyle name="Normal 15 3 2 3 3" xfId="39509" xr:uid="{3A14D918-9445-46E4-96D9-BDFE521C5B3F}"/>
    <cellStyle name="Normal 15 3 2 4" xfId="39510" xr:uid="{66A674E0-1E63-4832-8F8F-B587B89654D6}"/>
    <cellStyle name="Normal 15 3 2 4 2" xfId="39511" xr:uid="{D0DCC9E8-929D-4651-B34D-1AEE48E6C4BE}"/>
    <cellStyle name="Normal 15 3 2 5" xfId="39512" xr:uid="{C8A958E3-220C-4FA1-BF85-ECE08FBABDB7}"/>
    <cellStyle name="Normal 15 3 2 6" xfId="39513" xr:uid="{8A74180E-ECE9-4D57-A22B-DD4AC5D4A52F}"/>
    <cellStyle name="Normal 15 3 3" xfId="39514" xr:uid="{C83BBF92-EC6F-4E36-A01C-9CF5ECBE199A}"/>
    <cellStyle name="Normal 15 3 3 2" xfId="39515" xr:uid="{DEC58186-A948-440F-A563-F80D84044A3F}"/>
    <cellStyle name="Normal 15 3 3 2 2" xfId="39516" xr:uid="{F054A623-5767-44F4-A670-363EB9366B6F}"/>
    <cellStyle name="Normal 15 3 3 2 2 2" xfId="39517" xr:uid="{08CAD090-6038-43DD-B932-4DA131CFFE90}"/>
    <cellStyle name="Normal 15 3 3 2 3" xfId="39518" xr:uid="{90003EB6-1E47-4374-87BF-600829AD2DE0}"/>
    <cellStyle name="Normal 15 3 3 3" xfId="39519" xr:uid="{1AAEE672-0511-40AE-AC0A-29C57184DB1A}"/>
    <cellStyle name="Normal 15 3 3 3 2" xfId="39520" xr:uid="{A25344CA-D8AD-46B4-80AE-23B4314F02D5}"/>
    <cellStyle name="Normal 15 3 3 4" xfId="39521" xr:uid="{C450F185-40A8-4932-9A2C-07C887A2AA19}"/>
    <cellStyle name="Normal 15 3 4" xfId="39522" xr:uid="{B7215BA2-9200-44E1-9245-05FF64D574A4}"/>
    <cellStyle name="Normal 15 3 4 2" xfId="39523" xr:uid="{670B5172-54DD-4947-AEBD-517A7C112D2A}"/>
    <cellStyle name="Normal 15 3 4 2 2" xfId="39524" xr:uid="{A78D6A45-C1F4-4393-B9AB-39E23FE0ED61}"/>
    <cellStyle name="Normal 15 3 4 3" xfId="39525" xr:uid="{CDE9CC6B-3A4B-4912-B8CA-DE4A88557294}"/>
    <cellStyle name="Normal 15 3 5" xfId="39526" xr:uid="{A365D036-9B10-491B-8AF8-9C8427D20793}"/>
    <cellStyle name="Normal 15 3 5 2" xfId="39527" xr:uid="{988939CF-D561-4859-B382-076289FBCD34}"/>
    <cellStyle name="Normal 15 3 6" xfId="39528" xr:uid="{FDE8CD20-C735-4AAA-9EA5-5272A872D6B4}"/>
    <cellStyle name="Normal 15 3 6 2" xfId="39529" xr:uid="{57F937EB-F139-4A77-B258-EB12341A48C7}"/>
    <cellStyle name="Normal 15 3 7" xfId="39530" xr:uid="{BE00CEDB-E24C-4CBE-9F0B-F38C55329ED8}"/>
    <cellStyle name="Normal 15 3 8" xfId="39531" xr:uid="{2FB446A5-A697-4463-887A-792FD80DF23E}"/>
    <cellStyle name="Normal 15 4" xfId="39532" xr:uid="{15809339-F0C1-470B-A640-D9510D3DC216}"/>
    <cellStyle name="Normal 15 4 2" xfId="39533" xr:uid="{C787FEAF-147D-4365-AF09-626B15473003}"/>
    <cellStyle name="Normal 15 4 2 2" xfId="39534" xr:uid="{B2ABE570-A778-4E30-9CD0-02DD1926A1F3}"/>
    <cellStyle name="Normal 15 4 3" xfId="39535" xr:uid="{4DD70C79-E0E0-4E70-8887-C12A7AFC40E5}"/>
    <cellStyle name="Normal 15 5" xfId="39536" xr:uid="{CEA011B1-CC6F-4C57-AD55-08F73FC2B616}"/>
    <cellStyle name="Normal 15 6" xfId="39537" xr:uid="{18139383-ADC8-4C8A-A53A-E0F82DA04134}"/>
    <cellStyle name="Normal 15_Asset Register (new)" xfId="39538" xr:uid="{02DD0C2D-1B1D-4401-970D-3160956766F2}"/>
    <cellStyle name="Normal 16" xfId="33" xr:uid="{00000000-0005-0000-0000-0000E7990000}"/>
    <cellStyle name="Normal 16 2" xfId="39539" xr:uid="{DBB4542B-9D61-46B5-9F7A-06F83681D8F5}"/>
    <cellStyle name="Normal 16 2 2" xfId="39540" xr:uid="{BAE63B84-3150-445E-9CA8-F76867909F9F}"/>
    <cellStyle name="Normal 16 2 2 2" xfId="39541" xr:uid="{4BC88F25-38E5-4394-AE8B-ADFDA1E8F5F2}"/>
    <cellStyle name="Normal 16 2 2 2 2" xfId="39542" xr:uid="{E8F4C231-53D5-49DE-BA38-AFD3FB6B2011}"/>
    <cellStyle name="Normal 16 2 2 3" xfId="39543" xr:uid="{32800EE3-C679-4D55-BF61-5B31A8654CFE}"/>
    <cellStyle name="Normal 16 2 3" xfId="39544" xr:uid="{70A1BEE7-146F-4E6D-9F15-620D0614EB96}"/>
    <cellStyle name="Normal 16 2 3 2" xfId="39545" xr:uid="{E3F02C2F-14F3-4646-AAF3-AD25059275B4}"/>
    <cellStyle name="Normal 16 2 3 3" xfId="39546" xr:uid="{5D1611C8-E62E-4B94-BDCE-1E0F7746BE53}"/>
    <cellStyle name="Normal 16 2 4" xfId="39547" xr:uid="{A02EBB5F-2EB8-4B29-9431-B38E01F3A89F}"/>
    <cellStyle name="Normal 16 2 5" xfId="39548" xr:uid="{950DF47E-A19C-48D4-A34F-F015BA41D90C}"/>
    <cellStyle name="Normal 16 3" xfId="39549" xr:uid="{723AF705-E06A-4E96-B8B7-6321B51DD6F5}"/>
    <cellStyle name="Normal 16 3 2" xfId="39550" xr:uid="{03F47648-0551-4A60-9EE7-1A0FD3A6BD07}"/>
    <cellStyle name="Normal 16 3 2 2" xfId="39551" xr:uid="{434710CE-3BE8-42FC-8838-531ADCC827C5}"/>
    <cellStyle name="Normal 16 3 2 2 2" xfId="39552" xr:uid="{C0AC91B2-5CA9-4861-A36F-899497A01320}"/>
    <cellStyle name="Normal 16 3 2 3" xfId="39553" xr:uid="{3DC6B37D-DE84-4E6D-A6A4-7D9BFB225D48}"/>
    <cellStyle name="Normal 16 3 2 4" xfId="39554" xr:uid="{D5E6D27A-8412-43DF-B82F-24A5B211978C}"/>
    <cellStyle name="Normal 16 3 3" xfId="39555" xr:uid="{185ED71B-F384-44E3-AEBE-CE1F26A8C569}"/>
    <cellStyle name="Normal 16 3 3 2" xfId="39556" xr:uid="{B2CB28C3-D9B5-4957-B141-0623597D8AF2}"/>
    <cellStyle name="Normal 16 3 4" xfId="39557" xr:uid="{7AEC66FA-03E8-4974-B22B-CF6721ECD4E7}"/>
    <cellStyle name="Normal 16 3 5" xfId="39558" xr:uid="{6AA82FCB-9D33-4CAF-B3AB-57036EFAFB95}"/>
    <cellStyle name="Normal 16 4" xfId="39559" xr:uid="{1D1AB431-2A6E-4A77-9374-DBE94CF2BD62}"/>
    <cellStyle name="Normal 16 4 2" xfId="39560" xr:uid="{22D83873-0C5B-47AD-B74B-EC207EC013EE}"/>
    <cellStyle name="Normal 16 4 2 2" xfId="39561" xr:uid="{38AE6653-3DC3-4A36-B5B4-73B4FDF23FDA}"/>
    <cellStyle name="Normal 16 4 3" xfId="39562" xr:uid="{B48C8A4D-F9A7-4203-90DA-4021A852590E}"/>
    <cellStyle name="Normal 16 5" xfId="39563" xr:uid="{C61DD766-1011-41BB-A89B-4F9CCF21C812}"/>
    <cellStyle name="Normal 16 6" xfId="39564" xr:uid="{553BE8D9-C1BD-40EC-8C8D-CC105EA49AE9}"/>
    <cellStyle name="Normal 17" xfId="39565" xr:uid="{24C63F14-0B6C-4CC5-AB6F-95D3D9E7BBED}"/>
    <cellStyle name="Normal 17 2" xfId="39566" xr:uid="{28469EA6-9461-4E23-B5E7-0CCEAAF03FD9}"/>
    <cellStyle name="Normal 17 2 2" xfId="39567" xr:uid="{2955D94E-BFEE-4CD0-8172-B83711440B9E}"/>
    <cellStyle name="Normal 17 2 2 2" xfId="39568" xr:uid="{6F39A6AC-DA20-4E77-ADF9-B27ACB80EBF6}"/>
    <cellStyle name="Normal 17 2 2 2 2" xfId="39569" xr:uid="{D3D4073D-E267-4F2A-A082-033F35EE5E17}"/>
    <cellStyle name="Normal 17 2 2 2 3" xfId="39570" xr:uid="{8F04FC8F-6049-4A5B-96AA-60FA325A2307}"/>
    <cellStyle name="Normal 17 2 2 3" xfId="39571" xr:uid="{C9E813B2-D81C-45E2-A51A-F174FDB49237}"/>
    <cellStyle name="Normal 17 2 2 3 2" xfId="39572" xr:uid="{0802E50A-7E79-42C3-AED9-139A955A9A49}"/>
    <cellStyle name="Normal 17 2 2 4" xfId="39573" xr:uid="{D3086E32-6632-4253-9602-74BC24B2B593}"/>
    <cellStyle name="Normal 17 2 2 5" xfId="39574" xr:uid="{1EF2DEF5-7BC4-476F-8E6D-642F1C778AF7}"/>
    <cellStyle name="Normal 17 2 3" xfId="39575" xr:uid="{20A6C673-DA61-4528-8205-6B9AB2A9D4E1}"/>
    <cellStyle name="Normal 17 2 3 2" xfId="39576" xr:uid="{9BC25536-5C85-44F7-9C4F-9D74586B3B0A}"/>
    <cellStyle name="Normal 17 2 3 2 2" xfId="39577" xr:uid="{C235DAE8-4A8B-4D8E-988A-D6B7BDF62EBC}"/>
    <cellStyle name="Normal 17 2 3 3" xfId="39578" xr:uid="{C4D41CE0-FCD1-4768-A450-B1B9F1F75498}"/>
    <cellStyle name="Normal 17 2 4" xfId="39579" xr:uid="{5CE1CDB3-4FF5-45C7-92A3-AF8C3B30E87F}"/>
    <cellStyle name="Normal 17 2 4 2" xfId="39580" xr:uid="{63742F74-1AE2-4FD6-954D-FF4130C46183}"/>
    <cellStyle name="Normal 17 2 4 3" xfId="39581" xr:uid="{855C698A-95BD-4CC9-BB59-8352C0F34081}"/>
    <cellStyle name="Normal 17 2 5" xfId="39582" xr:uid="{7A46BF82-5E26-43A8-9F65-96E2F0FBF78F}"/>
    <cellStyle name="Normal 17 2 6" xfId="39583" xr:uid="{449774FE-8B1D-4EAC-BC0E-4770CD485B12}"/>
    <cellStyle name="Normal 17 3" xfId="39584" xr:uid="{D800A7BD-1B7A-4FA0-9999-4CB6C2319397}"/>
    <cellStyle name="Normal 17 3 2" xfId="39585" xr:uid="{B58D1032-ADB3-4FA3-9FC0-7828BC26B2CF}"/>
    <cellStyle name="Normal 17 3 2 2" xfId="39586" xr:uid="{BDD92303-9BA0-4865-B643-E7F366586D24}"/>
    <cellStyle name="Normal 17 3 2 2 2" xfId="39587" xr:uid="{DA9ED141-C92C-4E31-BE33-B24457A7CEDC}"/>
    <cellStyle name="Normal 17 3 2 3" xfId="39588" xr:uid="{DFA5C59B-B8C8-4BA1-8762-4E362E70CB33}"/>
    <cellStyle name="Normal 17 3 3" xfId="39589" xr:uid="{8BD64096-8D43-457E-BBDD-C87840CA2DAA}"/>
    <cellStyle name="Normal 17 3 3 2" xfId="39590" xr:uid="{F9B21240-BA11-4BAB-A331-34D1E08087E5}"/>
    <cellStyle name="Normal 17 3 3 2 2" xfId="39591" xr:uid="{8F56F45F-1513-4A26-91F1-6D9D8F1DE30C}"/>
    <cellStyle name="Normal 17 3 3 3" xfId="39592" xr:uid="{F64653D1-3A34-4956-BFFB-81B6007B9EB6}"/>
    <cellStyle name="Normal 17 3 4" xfId="39593" xr:uid="{2902DFBD-0DC6-4754-928C-BA2A6748FE81}"/>
    <cellStyle name="Normal 17 3 4 2" xfId="39594" xr:uid="{EEADFE93-69CB-4E2C-A28C-99B9C0F66859}"/>
    <cellStyle name="Normal 17 3 5" xfId="39595" xr:uid="{3D3DE189-8B11-48B7-9036-30018FD909D5}"/>
    <cellStyle name="Normal 17 4" xfId="39596" xr:uid="{D1034CF1-C834-4C00-B005-C0230CC2406B}"/>
    <cellStyle name="Normal 17 4 2" xfId="39597" xr:uid="{F99EFC6E-A13C-4E79-AC92-51976C5EC0BC}"/>
    <cellStyle name="Normal 17 4 2 2" xfId="39598" xr:uid="{0E95A099-0AE7-469B-975A-6D4E0DA14BE6}"/>
    <cellStyle name="Normal 17 4 3" xfId="39599" xr:uid="{DAEEE738-1105-4EE0-8DA7-DEFE40614BD4}"/>
    <cellStyle name="Normal 17 5" xfId="39600" xr:uid="{104824EC-E38C-438F-B0CA-8BA3F3707410}"/>
    <cellStyle name="Normal 17 5 2" xfId="39601" xr:uid="{3C63CB49-67A8-4287-8945-B38D455617AD}"/>
    <cellStyle name="Normal 17 5 3" xfId="39602" xr:uid="{69961562-0E1D-4F6A-B481-F79D50C0A658}"/>
    <cellStyle name="Normal 17 6" xfId="39603" xr:uid="{A4EAD0AC-A42E-4A05-91A1-6F84A1D8487F}"/>
    <cellStyle name="Normal 17 7" xfId="39604" xr:uid="{70574BE5-19C4-4432-A240-845A3CFE2794}"/>
    <cellStyle name="Normal 18" xfId="39605" xr:uid="{BB6D0D30-DB29-456D-847F-39F6A847F303}"/>
    <cellStyle name="Normal 18 2" xfId="39606" xr:uid="{133A281B-1FA5-4357-B053-5112326EC7EE}"/>
    <cellStyle name="Normal 18 2 2" xfId="39607" xr:uid="{662E65AF-72FC-495B-959C-C96EA49F4C9B}"/>
    <cellStyle name="Normal 18 2 2 2" xfId="39608" xr:uid="{0617FBEC-2C05-4877-8329-7CE3649177D3}"/>
    <cellStyle name="Normal 18 2 2 2 2" xfId="39609" xr:uid="{D9CB0268-EB82-43ED-B3B3-24D5480FBBAE}"/>
    <cellStyle name="Normal 18 2 2 3" xfId="39610" xr:uid="{DD26C1DB-C92B-4972-AF98-B9B02C7B1F23}"/>
    <cellStyle name="Normal 18 2 3" xfId="39611" xr:uid="{A330BA40-7E4F-499B-9480-411DC956C3A7}"/>
    <cellStyle name="Normal 18 2 3 2" xfId="39612" xr:uid="{C1717EC3-DEB4-4155-8D16-BF38BF5C4397}"/>
    <cellStyle name="Normal 18 2 4" xfId="39613" xr:uid="{5AF560A6-53F8-40FA-BA78-3F1602412D8E}"/>
    <cellStyle name="Normal 18 2 5" xfId="39614" xr:uid="{97045319-C29E-45F2-ACB3-44F90BBEAF6D}"/>
    <cellStyle name="Normal 18 3" xfId="39615" xr:uid="{ED6EE5ED-23F7-401A-88A1-3BEFC143A46B}"/>
    <cellStyle name="Normal 18 3 2" xfId="39616" xr:uid="{A8F019F8-0D7C-4C74-AA5F-3BC75678D7BD}"/>
    <cellStyle name="Normal 18 3 2 2" xfId="39617" xr:uid="{F47D7218-F3D8-4DE2-BDFE-B2E541E864D5}"/>
    <cellStyle name="Normal 18 3 3" xfId="39618" xr:uid="{03815540-DE10-4288-9394-D18EC321E3B5}"/>
    <cellStyle name="Normal 18 4" xfId="39619" xr:uid="{41E82FC2-6687-4FCF-A04B-491082090F83}"/>
    <cellStyle name="Normal 18 4 2" xfId="39620" xr:uid="{D83813DF-24BF-40AA-90BA-1D5138899178}"/>
    <cellStyle name="Normal 18 5" xfId="39621" xr:uid="{26DDA18F-B2ED-4623-991C-C24D16B1AF48}"/>
    <cellStyle name="Normal 18 5 2" xfId="39622" xr:uid="{B166CC4C-9A01-4FEE-84BF-10BA6D83A4AE}"/>
    <cellStyle name="Normal 18 6" xfId="39623" xr:uid="{B80C8FDE-0D66-4CA5-A9AA-74448FBACB8E}"/>
    <cellStyle name="Normal 18 7" xfId="39624" xr:uid="{E695F0A4-7400-4521-8F9C-4E8E45AC865E}"/>
    <cellStyle name="Normal 19" xfId="39625" xr:uid="{10A302B6-172D-4C2E-999E-67327C313E5D}"/>
    <cellStyle name="Normal 19 2" xfId="39626" xr:uid="{A90D7435-5EE9-4323-ABD8-39A086DA647F}"/>
    <cellStyle name="Normal 19 2 2" xfId="39627" xr:uid="{B9731338-22C3-419B-B5C3-A312D04E5316}"/>
    <cellStyle name="Normal 19 2 2 2" xfId="39628" xr:uid="{B3606EAE-5314-45A2-89AB-93F6C32DC954}"/>
    <cellStyle name="Normal 19 2 2 2 2" xfId="39629" xr:uid="{C0C582F7-7E4E-4886-9B0D-3040F8FEA94F}"/>
    <cellStyle name="Normal 19 2 2 3" xfId="39630" xr:uid="{2B7BAB5F-C050-4B37-82C0-40825F60B779}"/>
    <cellStyle name="Normal 19 2 2 4" xfId="39631" xr:uid="{7BC03799-CC98-4DF4-8FFF-6DC127323440}"/>
    <cellStyle name="Normal 19 2 3" xfId="39632" xr:uid="{2A1635C3-70B3-4170-B77A-B22F0FAA0865}"/>
    <cellStyle name="Normal 19 2 3 2" xfId="39633" xr:uid="{4C0438A6-ACA4-4E44-A0CD-8A0C3D9CAB69}"/>
    <cellStyle name="Normal 19 2 4" xfId="39634" xr:uid="{F6533D3C-244D-4001-9EDF-A982B6875F0B}"/>
    <cellStyle name="Normal 19 2 5" xfId="39635" xr:uid="{A4895979-A695-47DD-A862-BDE86FF59ED7}"/>
    <cellStyle name="Normal 19 3" xfId="39636" xr:uid="{9D3736BF-6504-438A-AA5B-2367C1A22229}"/>
    <cellStyle name="Normal 19 3 2" xfId="39637" xr:uid="{A3D09EE5-2B3D-4193-A38E-91DB83809214}"/>
    <cellStyle name="Normal 19 3 2 2" xfId="39638" xr:uid="{D565E49C-CD6E-45FD-BA37-7FD4314ADD55}"/>
    <cellStyle name="Normal 19 3 2 3" xfId="39639" xr:uid="{17DF8935-224C-4CC1-939C-30FCA0613C9C}"/>
    <cellStyle name="Normal 19 3 3" xfId="39640" xr:uid="{ABE3F4F3-9CDE-4FCB-A3D0-D6296F702BA5}"/>
    <cellStyle name="Normal 19 3 4" xfId="39641" xr:uid="{E72AFD0F-36D1-4B2E-831B-93CAD83AD350}"/>
    <cellStyle name="Normal 19 4" xfId="39642" xr:uid="{54EA1BFE-4964-44DD-8288-FE3E3D1D845B}"/>
    <cellStyle name="Normal 19 4 2" xfId="39643" xr:uid="{6097D08C-F54E-4CC4-8C1B-8D7D2AD2418E}"/>
    <cellStyle name="Normal 19 4 3" xfId="39644" xr:uid="{FAFAA767-3310-4167-BFF4-2C4ABE2CEB06}"/>
    <cellStyle name="Normal 19 5" xfId="39645" xr:uid="{53763F25-AD86-4AE5-868D-1A5F55057788}"/>
    <cellStyle name="Normal 19 5 2" xfId="39646" xr:uid="{BA3BB087-5760-4527-83B5-69A0DCE2F2EB}"/>
    <cellStyle name="Normal 19 6" xfId="39647" xr:uid="{313DF831-6F88-4280-8D07-D5378A07D55F}"/>
    <cellStyle name="Normal 19 7" xfId="39648" xr:uid="{4D8C9638-ED43-4993-B3DD-B909DC06EC79}"/>
    <cellStyle name="Normal 2" xfId="139" xr:uid="{8638EB03-20BF-4831-B81A-5377E848B7F2}"/>
    <cellStyle name="Normal 2 10" xfId="39649" xr:uid="{2FD6261D-C8AB-43E7-A8F8-073A5832FECE}"/>
    <cellStyle name="Normal 2 11" xfId="39650" xr:uid="{36E55775-15A5-4D4A-BFD3-A66304A1176E}"/>
    <cellStyle name="Normal 2 11 2" xfId="39651" xr:uid="{01E5714C-E060-447D-A83C-74038BBA610D}"/>
    <cellStyle name="Normal 2 11 2 2" xfId="39652" xr:uid="{4E4A1FD9-1617-4018-A4B9-A480D47B8C65}"/>
    <cellStyle name="Normal 2 11 2 2 2" xfId="39653" xr:uid="{DE70FEA9-64A5-4E16-83B1-96A7BEC69B2D}"/>
    <cellStyle name="Normal 2 11 2 2 2 2" xfId="39654" xr:uid="{EA71DFE5-DDCE-458C-8CD5-AF3B77C03E01}"/>
    <cellStyle name="Normal 2 11 2 2 3" xfId="39655" xr:uid="{E6EE62C0-34F5-4B8F-920B-AB087E4D6577}"/>
    <cellStyle name="Normal 2 11 2 3" xfId="39656" xr:uid="{4F0FF4D8-6991-4FF3-AF99-40B2C9BB68C4}"/>
    <cellStyle name="Normal 2 11 2 3 2" xfId="39657" xr:uid="{6D03265B-3014-4214-BD59-049751ACCF32}"/>
    <cellStyle name="Normal 2 11 2 4" xfId="39658" xr:uid="{F39C0225-143A-4310-B9B5-1EA349B43D16}"/>
    <cellStyle name="Normal 2 11 3" xfId="39659" xr:uid="{01235147-7674-44BD-B752-95BB4D4F2BEC}"/>
    <cellStyle name="Normal 2 11 3 2" xfId="39660" xr:uid="{55F81E92-2805-42C9-8EA2-DE18729949FF}"/>
    <cellStyle name="Normal 2 11 3 2 2" xfId="39661" xr:uid="{4B6CDC11-7511-4074-AEDB-4DE009CBE3BC}"/>
    <cellStyle name="Normal 2 11 3 3" xfId="39662" xr:uid="{5AAF7A3B-467F-419A-8694-9C7499FAD888}"/>
    <cellStyle name="Normal 2 11 4" xfId="39663" xr:uid="{3A79D44A-C3F7-43ED-A343-1627C5B49E17}"/>
    <cellStyle name="Normal 2 11 4 2" xfId="39664" xr:uid="{B743D3B2-C6F0-442E-B09E-69332D4D7040}"/>
    <cellStyle name="Normal 2 11 5" xfId="39665" xr:uid="{973BA553-0E5A-4505-A70C-AF58F5E25C0A}"/>
    <cellStyle name="Normal 2 12" xfId="39666" xr:uid="{AFB15E07-F720-4D1A-B899-E89707A6582C}"/>
    <cellStyle name="Normal 2 12 2" xfId="39667" xr:uid="{25E8BD0B-8D7D-4C20-9F7A-5542687D7D5B}"/>
    <cellStyle name="Normal 2 12 2 2" xfId="39668" xr:uid="{CE34B194-4070-4326-A408-B8143BC0DDD1}"/>
    <cellStyle name="Normal 2 12 2 2 2" xfId="39669" xr:uid="{0E7E9909-8472-47CD-A582-ADCE24A631E2}"/>
    <cellStyle name="Normal 2 12 2 3" xfId="39670" xr:uid="{29EA760D-85DB-41CD-AE82-6D4693B8F4F9}"/>
    <cellStyle name="Normal 2 12 3" xfId="39671" xr:uid="{1CE3D152-9E70-4E51-A987-C6B4D9A1F112}"/>
    <cellStyle name="Normal 2 12 3 2" xfId="39672" xr:uid="{7F72FEE6-9860-4E26-B250-B30A8CBC7880}"/>
    <cellStyle name="Normal 2 12 4" xfId="39673" xr:uid="{F31BDE2C-F8EA-410E-B183-2C1F1A2069E4}"/>
    <cellStyle name="Normal 2 13" xfId="39674" xr:uid="{57C74E13-9E69-438E-880B-06616E116B6C}"/>
    <cellStyle name="Normal 2 13 2" xfId="39675" xr:uid="{3DA75470-E36E-4A4E-BF3D-5CE33129D002}"/>
    <cellStyle name="Normal 2 13 2 2" xfId="39676" xr:uid="{80E496A3-39D7-48D5-96C7-337D4DF4C30E}"/>
    <cellStyle name="Normal 2 13 3" xfId="39677" xr:uid="{12F085FE-5FC5-4FE6-BE44-6EE4CEF4B4A0}"/>
    <cellStyle name="Normal 2 14" xfId="39678" xr:uid="{245178DC-BE58-4EFC-ADEE-71BF61ACD900}"/>
    <cellStyle name="Normal 2 14 2" xfId="39679" xr:uid="{2B537D14-A498-4E6B-A5B4-87860A57B972}"/>
    <cellStyle name="Normal 2 15" xfId="39680" xr:uid="{2DC25656-41B0-489E-89EA-08F0504964A3}"/>
    <cellStyle name="Normal 2 16" xfId="51535" xr:uid="{A5490F45-6887-4137-8847-A32210ECD7AE}"/>
    <cellStyle name="Normal 2 17" xfId="212" xr:uid="{13E73808-CB88-4818-B7AF-4E4E0290A122}"/>
    <cellStyle name="Normal 2 18" xfId="51680" xr:uid="{183C1F28-7EEE-4062-85C0-0DF342D2BAE9}"/>
    <cellStyle name="Normal 2 2" xfId="39681" xr:uid="{FA3BC024-B8AA-46ED-AF85-E734299753BF}"/>
    <cellStyle name="Normal 2 2 10" xfId="39682" xr:uid="{16CCC4E7-3A35-4D40-8E61-4694D15E3916}"/>
    <cellStyle name="Normal 2 2 10 2" xfId="39683" xr:uid="{CC34BCEF-C669-4BB4-87BC-67987EA18CAA}"/>
    <cellStyle name="Normal 2 2 10 2 2" xfId="39684" xr:uid="{84D5AE43-6255-4BF1-8C1F-9F31A6B9FAD7}"/>
    <cellStyle name="Normal 2 2 10 2 2 2" xfId="39685" xr:uid="{ECE98CA8-17F5-4622-B3DA-4C6C22BE6910}"/>
    <cellStyle name="Normal 2 2 10 2 2 2 2" xfId="39686" xr:uid="{EED7B0D9-6586-4821-A32A-7355D9597E68}"/>
    <cellStyle name="Normal 2 2 10 2 2 3" xfId="39687" xr:uid="{C9ED5681-ADCA-4EC7-8FEE-5A0C2E763969}"/>
    <cellStyle name="Normal 2 2 10 2 3" xfId="39688" xr:uid="{7DAAB8FB-E9C0-4F41-AAB2-04C7EF35DD86}"/>
    <cellStyle name="Normal 2 2 10 2 3 2" xfId="39689" xr:uid="{46C6FB57-AD46-4075-B0AC-A4E8C96688A3}"/>
    <cellStyle name="Normal 2 2 10 2 4" xfId="39690" xr:uid="{CEC9898B-C3F7-408A-8760-A3EDCBB12239}"/>
    <cellStyle name="Normal 2 2 10 3" xfId="39691" xr:uid="{AEB8CCAC-D267-44F3-ADB5-6DC08D0015CB}"/>
    <cellStyle name="Normal 2 2 10 3 2" xfId="39692" xr:uid="{AD1E476F-EBC9-4A03-A4C7-357A23BD5CA0}"/>
    <cellStyle name="Normal 2 2 10 3 2 2" xfId="39693" xr:uid="{D6CBCFD0-629B-49C8-B7BC-EBD5C3692AC1}"/>
    <cellStyle name="Normal 2 2 10 3 3" xfId="39694" xr:uid="{7F7C3C73-E07D-4875-9C83-5685EE907755}"/>
    <cellStyle name="Normal 2 2 10 4" xfId="39695" xr:uid="{8F96554C-1CAD-4855-9783-6FB35CB02E5D}"/>
    <cellStyle name="Normal 2 2 10 4 2" xfId="39696" xr:uid="{6CC001DA-87D1-4258-BD5B-129DD5816599}"/>
    <cellStyle name="Normal 2 2 10 5" xfId="39697" xr:uid="{93F62999-57B4-4A78-9474-D601A089312B}"/>
    <cellStyle name="Normal 2 2 11" xfId="39698" xr:uid="{8F543974-E905-41BF-AA0C-FCFAB24BD5D1}"/>
    <cellStyle name="Normal 2 2 11 2" xfId="39699" xr:uid="{B0AC481E-6AC0-43BE-8573-AE3103026AA4}"/>
    <cellStyle name="Normal 2 2 11 2 2" xfId="39700" xr:uid="{A7F5ADA5-E797-4C5E-ACC9-4ABC58C8BCB7}"/>
    <cellStyle name="Normal 2 2 11 2 2 2" xfId="39701" xr:uid="{10972532-3F46-4D88-82DB-E9B091FEEA73}"/>
    <cellStyle name="Normal 2 2 11 2 2 2 2" xfId="39702" xr:uid="{E0FB337D-1F19-4EE5-9988-D60F97A7059F}"/>
    <cellStyle name="Normal 2 2 11 2 2 3" xfId="39703" xr:uid="{1C90AC6D-5ABA-47A8-8C24-6CC6C6DC10C5}"/>
    <cellStyle name="Normal 2 2 11 2 3" xfId="39704" xr:uid="{2BEE6B49-5940-4EA6-A8DE-9661C1084A72}"/>
    <cellStyle name="Normal 2 2 11 2 3 2" xfId="39705" xr:uid="{C6DA47F4-5909-477F-8281-B5D1EEAC078A}"/>
    <cellStyle name="Normal 2 2 11 2 4" xfId="39706" xr:uid="{95C23185-6999-4FCD-B4E9-FAD46F1F53BB}"/>
    <cellStyle name="Normal 2 2 11 3" xfId="39707" xr:uid="{3ADAD99B-5CD7-452C-90D6-C223256C239F}"/>
    <cellStyle name="Normal 2 2 11 3 2" xfId="39708" xr:uid="{C8F3DA7E-4D90-4F4B-8FBD-63CFA695662D}"/>
    <cellStyle name="Normal 2 2 11 3 2 2" xfId="39709" xr:uid="{842F6F8B-7B91-4571-9D7A-BAA2B528AD73}"/>
    <cellStyle name="Normal 2 2 11 3 3" xfId="39710" xr:uid="{A2592323-BBD5-4A0F-97A1-4807AEFA7C79}"/>
    <cellStyle name="Normal 2 2 11 4" xfId="39711" xr:uid="{CF26CCBA-DDB7-4C1E-8C17-FA4B175DEAE8}"/>
    <cellStyle name="Normal 2 2 11 4 2" xfId="39712" xr:uid="{408EC289-9D43-4212-A420-66EBD992EF63}"/>
    <cellStyle name="Normal 2 2 11 5" xfId="39713" xr:uid="{9C271943-9728-45DA-94FA-0CD374DE59B0}"/>
    <cellStyle name="Normal 2 2 12" xfId="39714" xr:uid="{03A89D1F-1B30-445F-A6F3-E56D1BC301AB}"/>
    <cellStyle name="Normal 2 2 12 2" xfId="39715" xr:uid="{74EE4BFE-B24B-4099-AC11-E0A505F2D837}"/>
    <cellStyle name="Normal 2 2 12 2 2" xfId="39716" xr:uid="{A5DA0092-2B3E-4871-B36A-70166C3490F3}"/>
    <cellStyle name="Normal 2 2 12 2 2 2" xfId="39717" xr:uid="{CB14F623-E64E-446B-A893-A3CBF3801697}"/>
    <cellStyle name="Normal 2 2 12 2 2 2 2" xfId="39718" xr:uid="{EFD71337-2698-432B-8E1F-1127DF0DCBA4}"/>
    <cellStyle name="Normal 2 2 12 2 2 3" xfId="39719" xr:uid="{EB37DF7E-E8D1-4E7B-8A5E-CB18261381EA}"/>
    <cellStyle name="Normal 2 2 12 2 3" xfId="39720" xr:uid="{54E2FC6A-E20B-46C0-8738-7F680EB47AA6}"/>
    <cellStyle name="Normal 2 2 12 2 3 2" xfId="39721" xr:uid="{6BE5301E-1DF2-4519-96E4-D4A693190B7B}"/>
    <cellStyle name="Normal 2 2 12 2 4" xfId="39722" xr:uid="{3E62A808-6209-4EE3-BC59-97480138C22F}"/>
    <cellStyle name="Normal 2 2 12 3" xfId="39723" xr:uid="{7F53AD95-4C33-442F-88E3-AF73EEBA4B15}"/>
    <cellStyle name="Normal 2 2 12 3 2" xfId="39724" xr:uid="{E2D8E58C-B859-4969-BB93-0D12404EF2F7}"/>
    <cellStyle name="Normal 2 2 12 3 2 2" xfId="39725" xr:uid="{1D9296D7-7C1E-447C-8DB7-4B722804B0D9}"/>
    <cellStyle name="Normal 2 2 12 3 3" xfId="39726" xr:uid="{B7B5CAD0-C7B7-46E9-9EF2-F825DE8206F5}"/>
    <cellStyle name="Normal 2 2 12 4" xfId="39727" xr:uid="{940B266F-CEFC-41F3-BE5F-724C4B72805F}"/>
    <cellStyle name="Normal 2 2 12 4 2" xfId="39728" xr:uid="{FDDF950B-B218-4629-AB1F-46E9618725FE}"/>
    <cellStyle name="Normal 2 2 12 5" xfId="39729" xr:uid="{7AFCE0FD-7F17-48F4-9520-71D627916722}"/>
    <cellStyle name="Normal 2 2 13" xfId="39730" xr:uid="{8049EE01-E691-4B03-895F-4BD1C496B807}"/>
    <cellStyle name="Normal 2 2 13 2" xfId="39731" xr:uid="{4F8F9AF9-E6CF-48CB-9054-F87640783473}"/>
    <cellStyle name="Normal 2 2 13 2 2" xfId="39732" xr:uid="{93486C00-2231-45DF-B78F-2C788BD9DAC7}"/>
    <cellStyle name="Normal 2 2 13 2 2 2" xfId="39733" xr:uid="{C219821B-4FB5-4AD0-A92D-D8C96E99A4C6}"/>
    <cellStyle name="Normal 2 2 13 2 2 2 2" xfId="39734" xr:uid="{DF507181-E098-4ACE-B51E-F6F71C27EAF6}"/>
    <cellStyle name="Normal 2 2 13 2 2 3" xfId="39735" xr:uid="{66281CB6-3B4E-49DA-A385-236B260BF972}"/>
    <cellStyle name="Normal 2 2 13 2 3" xfId="39736" xr:uid="{9FF98B83-EF8E-4C39-8EAC-DCF3FB0A54DC}"/>
    <cellStyle name="Normal 2 2 13 2 3 2" xfId="39737" xr:uid="{0B719A90-52FE-4A01-A419-0106BF8A2A98}"/>
    <cellStyle name="Normal 2 2 13 2 4" xfId="39738" xr:uid="{2402243A-FC92-48B0-BABA-5C06C0D81A27}"/>
    <cellStyle name="Normal 2 2 13 3" xfId="39739" xr:uid="{BDC7ABB1-4A94-411E-9A1C-A8EBF18788CC}"/>
    <cellStyle name="Normal 2 2 13 3 2" xfId="39740" xr:uid="{A5A65DBD-D26A-46E9-9E00-CF565DDFFEEC}"/>
    <cellStyle name="Normal 2 2 13 3 2 2" xfId="39741" xr:uid="{30883011-3F47-41A3-8FCA-DBC49E610111}"/>
    <cellStyle name="Normal 2 2 13 3 3" xfId="39742" xr:uid="{8808BE57-25D9-4766-98B9-87D5839FA42B}"/>
    <cellStyle name="Normal 2 2 13 4" xfId="39743" xr:uid="{2B96C404-126B-4D2D-BE35-8AE72C5581AD}"/>
    <cellStyle name="Normal 2 2 13 4 2" xfId="39744" xr:uid="{DD58C1EE-C5FA-4B93-B08E-3EF7B764173E}"/>
    <cellStyle name="Normal 2 2 13 5" xfId="39745" xr:uid="{1856BFA3-8DB7-4675-A8F6-5BC16E010C4F}"/>
    <cellStyle name="Normal 2 2 14" xfId="39746" xr:uid="{68697923-CB50-40EC-BF65-294B20F97181}"/>
    <cellStyle name="Normal 2 2 14 2" xfId="39747" xr:uid="{A5609FB0-DF5B-4E10-A33D-BBD1A54D2AD6}"/>
    <cellStyle name="Normal 2 2 14 2 2" xfId="39748" xr:uid="{EA7D6720-549B-4C71-BD6C-E2688F2C4056}"/>
    <cellStyle name="Normal 2 2 14 2 2 2" xfId="39749" xr:uid="{D45015E2-9A31-4F41-856F-7FF8B019FDA3}"/>
    <cellStyle name="Normal 2 2 14 2 3" xfId="39750" xr:uid="{D652B5D8-C33C-4FD9-AAEF-CB4316DAF13D}"/>
    <cellStyle name="Normal 2 2 14 3" xfId="39751" xr:uid="{87E35F34-59FB-461D-95DD-D2D3897DBA71}"/>
    <cellStyle name="Normal 2 2 14 3 2" xfId="39752" xr:uid="{381D02DD-595D-465F-8765-F053D04D9628}"/>
    <cellStyle name="Normal 2 2 14 4" xfId="39753" xr:uid="{0090A237-2459-4FD0-8296-61B7C9BACF5A}"/>
    <cellStyle name="Normal 2 2 15" xfId="39754" xr:uid="{FB45A17E-545D-4EF2-9EFC-467F5FEF7A3C}"/>
    <cellStyle name="Normal 2 2 16" xfId="39755" xr:uid="{DBD4FC7E-A477-4A93-8560-1A31BB186CC8}"/>
    <cellStyle name="Normal 2 2 16 2" xfId="39756" xr:uid="{3FC218C4-713E-47C9-91B7-13097B208E7B}"/>
    <cellStyle name="Normal 2 2 16 2 2" xfId="39757" xr:uid="{6F1C8102-EBBA-426B-939E-C15E6C4692F7}"/>
    <cellStyle name="Normal 2 2 16 3" xfId="39758" xr:uid="{866B86AA-D971-4EE5-A218-138A8AEEC828}"/>
    <cellStyle name="Normal 2 2 17" xfId="39759" xr:uid="{5FCC0EA3-BBDD-4CE4-B657-BA1768167984}"/>
    <cellStyle name="Normal 2 2 17 2" xfId="39760" xr:uid="{BC416F62-D66E-46F1-A0BD-B62D4237C295}"/>
    <cellStyle name="Normal 2 2 18" xfId="39761" xr:uid="{C92812F3-4D28-42EB-A9BB-D995A2E8A68A}"/>
    <cellStyle name="Normal 2 2 18 2" xfId="39762" xr:uid="{2A0B045A-F5AD-49DB-B791-BD7B9EE50685}"/>
    <cellStyle name="Normal 2 2 19" xfId="39763" xr:uid="{D5E25D6B-C48D-4A80-BC47-EE0D0C72D9EC}"/>
    <cellStyle name="Normal 2 2 2" xfId="118" xr:uid="{00000000-0005-0000-0000-0000CA9A0000}"/>
    <cellStyle name="Normal 2 2 2 10" xfId="39764" xr:uid="{86131742-9BB4-49CC-9E9C-260FBA8FCCC6}"/>
    <cellStyle name="Normal 2 2 2 10 2" xfId="39765" xr:uid="{A0E5A280-0B16-44FF-A83E-9D1AB2ED11F6}"/>
    <cellStyle name="Normal 2 2 2 10 2 2" xfId="39766" xr:uid="{F38FD382-F8CB-4E74-A1C0-9E9CC8078BF5}"/>
    <cellStyle name="Normal 2 2 2 10 2 2 2" xfId="39767" xr:uid="{CD53DD19-7BEE-4FCB-8233-4E7B7652F1C6}"/>
    <cellStyle name="Normal 2 2 2 10 2 2 2 2" xfId="39768" xr:uid="{6F97E162-9048-4412-8403-6933F1722771}"/>
    <cellStyle name="Normal 2 2 2 10 2 2 3" xfId="39769" xr:uid="{F18F3492-23C1-4E6D-82C5-1CA07490DE3B}"/>
    <cellStyle name="Normal 2 2 2 10 2 3" xfId="39770" xr:uid="{57EC192B-3BDA-44F3-901F-B6B879BA4A58}"/>
    <cellStyle name="Normal 2 2 2 10 2 3 2" xfId="39771" xr:uid="{1C96E607-177E-4AD3-A5BF-9D2D4FDA025F}"/>
    <cellStyle name="Normal 2 2 2 10 2 4" xfId="39772" xr:uid="{AA11AAAA-B352-4EE5-AFF8-76A3E6ECB3DF}"/>
    <cellStyle name="Normal 2 2 2 10 3" xfId="39773" xr:uid="{0ABFFD1D-B394-4680-8575-58996D8ABD3C}"/>
    <cellStyle name="Normal 2 2 2 10 3 2" xfId="39774" xr:uid="{640BE9CF-A7FF-4E78-A8FC-45BF6B4DF78F}"/>
    <cellStyle name="Normal 2 2 2 10 3 2 2" xfId="39775" xr:uid="{385B2149-D8D0-4373-97C8-2364FA616C4B}"/>
    <cellStyle name="Normal 2 2 2 10 3 3" xfId="39776" xr:uid="{2AFF0D0E-5E84-46C1-85AE-3DBDE10A7729}"/>
    <cellStyle name="Normal 2 2 2 10 4" xfId="39777" xr:uid="{FDD3B52D-00FA-4D9C-B5AC-98101BE6F0FC}"/>
    <cellStyle name="Normal 2 2 2 10 4 2" xfId="39778" xr:uid="{EBEECDFD-B42C-46E2-9CAE-95FD665D1AEE}"/>
    <cellStyle name="Normal 2 2 2 10 5" xfId="39779" xr:uid="{8C4707B1-9CD0-4F70-A071-A25551FBF19F}"/>
    <cellStyle name="Normal 2 2 2 11" xfId="39780" xr:uid="{DDFBC7CC-1973-410B-8930-24C3C9A19429}"/>
    <cellStyle name="Normal 2 2 2 11 2" xfId="39781" xr:uid="{6A80546C-CC1B-4EEA-B122-0304948DBE2C}"/>
    <cellStyle name="Normal 2 2 2 11 2 2" xfId="39782" xr:uid="{D5CBED42-D003-4FCE-90C8-D74638834C85}"/>
    <cellStyle name="Normal 2 2 2 11 2 2 2" xfId="39783" xr:uid="{9C963D6C-8EC1-4EA6-8452-158D19A7E870}"/>
    <cellStyle name="Normal 2 2 2 11 2 2 2 2" xfId="39784" xr:uid="{472945BB-9224-4134-8F10-00734F940698}"/>
    <cellStyle name="Normal 2 2 2 11 2 2 3" xfId="39785" xr:uid="{D2131C05-BA54-45CB-A63D-032AA7A4B695}"/>
    <cellStyle name="Normal 2 2 2 11 2 3" xfId="39786" xr:uid="{D1793920-B277-4304-80AA-2984DE089BED}"/>
    <cellStyle name="Normal 2 2 2 11 2 3 2" xfId="39787" xr:uid="{79BF8A11-8FE7-4372-AC32-D720E5D86114}"/>
    <cellStyle name="Normal 2 2 2 11 2 4" xfId="39788" xr:uid="{50526064-C268-444F-97D0-068592A89BE6}"/>
    <cellStyle name="Normal 2 2 2 11 3" xfId="39789" xr:uid="{BB062AA8-42F9-4286-8534-871BEB4AD452}"/>
    <cellStyle name="Normal 2 2 2 11 3 2" xfId="39790" xr:uid="{A306F829-FCA4-46A2-B154-1589C718F0E3}"/>
    <cellStyle name="Normal 2 2 2 11 3 2 2" xfId="39791" xr:uid="{1782C913-B3D5-4A7B-883F-E91E72A8C07E}"/>
    <cellStyle name="Normal 2 2 2 11 3 3" xfId="39792" xr:uid="{ED67F924-BE61-461E-95C0-D1032CC3985F}"/>
    <cellStyle name="Normal 2 2 2 11 4" xfId="39793" xr:uid="{8EA53E75-AEA5-4D2B-9CFF-4ECA557EB607}"/>
    <cellStyle name="Normal 2 2 2 11 4 2" xfId="39794" xr:uid="{E6D86CE4-6A19-453F-B7EB-8DAD1A4BCBCA}"/>
    <cellStyle name="Normal 2 2 2 11 5" xfId="39795" xr:uid="{568566FA-13CB-4BF5-AD2E-A7FD86972DC2}"/>
    <cellStyle name="Normal 2 2 2 12" xfId="39796" xr:uid="{F7A0EB17-6668-416F-8BA8-4E95C73474A9}"/>
    <cellStyle name="Normal 2 2 2 12 2" xfId="39797" xr:uid="{C8B4FE31-AC1F-4AD8-B1A4-2F9AF2D8E866}"/>
    <cellStyle name="Normal 2 2 2 12 2 2" xfId="39798" xr:uid="{8EBCC5B5-BE82-4F29-8492-5939A4E65D10}"/>
    <cellStyle name="Normal 2 2 2 12 2 2 2" xfId="39799" xr:uid="{CA5DF430-91F8-4FE0-AEEA-323E875B50A7}"/>
    <cellStyle name="Normal 2 2 2 12 2 2 2 2" xfId="39800" xr:uid="{D8E2FAE6-EC62-4F70-A830-ACE47A37D32B}"/>
    <cellStyle name="Normal 2 2 2 12 2 2 3" xfId="39801" xr:uid="{F3006550-791C-48F2-8300-1D5ED40D9B3B}"/>
    <cellStyle name="Normal 2 2 2 12 2 3" xfId="39802" xr:uid="{C1968B8D-A48D-4F12-8627-B74602D0E77B}"/>
    <cellStyle name="Normal 2 2 2 12 2 3 2" xfId="39803" xr:uid="{DE63ABAA-9C21-45E7-8F3B-B1B920D15378}"/>
    <cellStyle name="Normal 2 2 2 12 2 4" xfId="39804" xr:uid="{75A3279B-7EF3-417C-871C-ACDDD29072A6}"/>
    <cellStyle name="Normal 2 2 2 12 3" xfId="39805" xr:uid="{FB5796DD-0821-470E-9943-0B4DC4C0A4A5}"/>
    <cellStyle name="Normal 2 2 2 12 3 2" xfId="39806" xr:uid="{2370D4CD-9DB1-4162-931F-BC05D18FBE1E}"/>
    <cellStyle name="Normal 2 2 2 12 3 2 2" xfId="39807" xr:uid="{E1FA6FC8-5711-4DF8-835B-3285DB58CC93}"/>
    <cellStyle name="Normal 2 2 2 12 3 3" xfId="39808" xr:uid="{4A355B84-CB9F-4C23-8643-60D9CF0965F5}"/>
    <cellStyle name="Normal 2 2 2 12 4" xfId="39809" xr:uid="{5D4C3303-B99A-4B2A-87EA-A00FC50A42A1}"/>
    <cellStyle name="Normal 2 2 2 12 4 2" xfId="39810" xr:uid="{915AC80A-7C84-4B48-8EFC-2ECEAA49034D}"/>
    <cellStyle name="Normal 2 2 2 12 5" xfId="39811" xr:uid="{37F04254-2465-426C-8A68-B733A583E45F}"/>
    <cellStyle name="Normal 2 2 2 13" xfId="39812" xr:uid="{EEE4551A-B96E-46DF-BE9C-A707D86848DC}"/>
    <cellStyle name="Normal 2 2 2 13 2" xfId="39813" xr:uid="{EFD090F2-F49A-4B0E-B9DF-3F0CD63C991D}"/>
    <cellStyle name="Normal 2 2 2 14" xfId="39814" xr:uid="{2CEFDE43-46E3-45F5-9558-5E06301680DD}"/>
    <cellStyle name="Normal 2 2 2 2" xfId="39815" xr:uid="{BF59D8F5-57C1-4694-9683-CCF41D4D19FF}"/>
    <cellStyle name="Normal 2 2 2 2 2" xfId="39816" xr:uid="{017FA8C1-EFB3-4BBE-B08C-41EA633BBC86}"/>
    <cellStyle name="Normal 2 2 2 2 2 2" xfId="39817" xr:uid="{3B58F6DA-A8BD-4263-AB68-F619C1C2EB0C}"/>
    <cellStyle name="Normal 2 2 2 2 2 2 2" xfId="39818" xr:uid="{9DA7AEB3-69C4-4F6B-A7DD-0F3EA51816D2}"/>
    <cellStyle name="Normal 2 2 2 2 2 2 2 2" xfId="39819" xr:uid="{6133A523-3E7A-49F5-A361-CAAE70145304}"/>
    <cellStyle name="Normal 2 2 2 2 2 2 2 2 2" xfId="39820" xr:uid="{47882F22-1E1A-4747-BE6D-78F348D36AC8}"/>
    <cellStyle name="Normal 2 2 2 2 2 2 2 2 2 2" xfId="39821" xr:uid="{7F444827-1AF3-422B-A71E-6DFADC7A8E80}"/>
    <cellStyle name="Normal 2 2 2 2 2 2 2 2 3" xfId="39822" xr:uid="{4839611B-6709-4006-97A2-00502C14EB2E}"/>
    <cellStyle name="Normal 2 2 2 2 2 2 2 3" xfId="39823" xr:uid="{23AEB1C2-72F7-43CC-B8BA-9544BF933E51}"/>
    <cellStyle name="Normal 2 2 2 2 2 2 2 3 2" xfId="39824" xr:uid="{F527BE74-C30D-459A-86FB-00B4712DA984}"/>
    <cellStyle name="Normal 2 2 2 2 2 2 2 4" xfId="39825" xr:uid="{CBCCE967-7BA5-47B6-9148-D3AE0EB65F6F}"/>
    <cellStyle name="Normal 2 2 2 2 2 2 2 4 2" xfId="39826" xr:uid="{DF6111BC-6882-46F8-9B82-3275643125CA}"/>
    <cellStyle name="Normal 2 2 2 2 2 2 2 5" xfId="39827" xr:uid="{0DB3C6A3-C997-4C15-8493-E0355FDE5BF4}"/>
    <cellStyle name="Normal 2 2 2 2 2 2 2 6" xfId="39828" xr:uid="{257161FA-ECA1-427B-907D-9F668AB5E674}"/>
    <cellStyle name="Normal 2 2 2 2 2 2 3" xfId="39829" xr:uid="{E7796109-D6D5-4041-BDB3-E396C040D0DE}"/>
    <cellStyle name="Normal 2 2 2 2 2 2 3 2" xfId="39830" xr:uid="{40C702DE-74A4-467F-91BB-04B9BECA9510}"/>
    <cellStyle name="Normal 2 2 2 2 2 2 3 2 2" xfId="39831" xr:uid="{9BFAABE2-93B8-43B1-A318-097BCB564D70}"/>
    <cellStyle name="Normal 2 2 2 2 2 2 3 3" xfId="39832" xr:uid="{8CEA1ECE-04D2-4322-A052-586AE76A4083}"/>
    <cellStyle name="Normal 2 2 2 2 2 2 4" xfId="39833" xr:uid="{37AB6CDC-B3C6-4C25-9A8E-EFD33E4C1BD2}"/>
    <cellStyle name="Normal 2 2 2 2 2 2 4 2" xfId="39834" xr:uid="{87AFD7E0-C3FA-4D06-95A0-086806141B3E}"/>
    <cellStyle name="Normal 2 2 2 2 2 2 5" xfId="39835" xr:uid="{1BE60B41-107F-4047-976B-29A6AE71E9C4}"/>
    <cellStyle name="Normal 2 2 2 2 2 2 5 2" xfId="39836" xr:uid="{92697B5F-BBE4-48EE-B505-CDDD3CA1F28F}"/>
    <cellStyle name="Normal 2 2 2 2 2 2 6" xfId="39837" xr:uid="{CB756368-8677-417B-94FC-777B036806ED}"/>
    <cellStyle name="Normal 2 2 2 2 2 2 7" xfId="39838" xr:uid="{37B089FA-42A5-4ADB-8DB6-2911814D6528}"/>
    <cellStyle name="Normal 2 2 2 2 2 3" xfId="39839" xr:uid="{450FE729-5C1C-408D-AD31-E53BE35C9994}"/>
    <cellStyle name="Normal 2 2 2 2 2 3 2" xfId="39840" xr:uid="{F93E1BBD-957C-43BE-A8D1-0556FCABE640}"/>
    <cellStyle name="Normal 2 2 2 2 2 3 2 2" xfId="39841" xr:uid="{6989C488-5471-49AA-875A-77D7D089E34F}"/>
    <cellStyle name="Normal 2 2 2 2 2 3 2 2 2" xfId="39842" xr:uid="{9287E9C0-EE32-491A-968F-657D2340310C}"/>
    <cellStyle name="Normal 2 2 2 2 2 3 2 2 2 2" xfId="39843" xr:uid="{2F6E7AC3-482F-40D3-AA27-526F57ADF903}"/>
    <cellStyle name="Normal 2 2 2 2 2 3 2 2 3" xfId="39844" xr:uid="{2B638F84-DBF1-440C-B143-35F49611A852}"/>
    <cellStyle name="Normal 2 2 2 2 2 3 2 3" xfId="39845" xr:uid="{3079E93A-2410-4F2F-AF03-32393EE89CE9}"/>
    <cellStyle name="Normal 2 2 2 2 2 3 2 3 2" xfId="39846" xr:uid="{9FF8A01B-84D8-4E7E-AAEB-22E15E30B261}"/>
    <cellStyle name="Normal 2 2 2 2 2 3 2 4" xfId="39847" xr:uid="{F9C56ABF-F17C-4DDC-BC4D-14C689D5D06C}"/>
    <cellStyle name="Normal 2 2 2 2 2 3 3" xfId="39848" xr:uid="{F14D10E6-F189-425D-8C6D-5AE8E2AB899C}"/>
    <cellStyle name="Normal 2 2 2 2 2 3 3 2" xfId="39849" xr:uid="{5EA6ACC9-2D84-4E40-BF24-321C746F868A}"/>
    <cellStyle name="Normal 2 2 2 2 2 3 3 2 2" xfId="39850" xr:uid="{084CC3F6-750C-448B-A6C6-DFBE42A0340C}"/>
    <cellStyle name="Normal 2 2 2 2 2 3 3 3" xfId="39851" xr:uid="{633E491F-99C1-490D-BEF7-846D5B248F29}"/>
    <cellStyle name="Normal 2 2 2 2 2 3 4" xfId="39852" xr:uid="{9DFE1FEA-F2DF-45A4-A189-E6CFD94456D8}"/>
    <cellStyle name="Normal 2 2 2 2 2 3 4 2" xfId="39853" xr:uid="{B40D0F4C-392A-4645-8B57-383F2259F27B}"/>
    <cellStyle name="Normal 2 2 2 2 2 3 5" xfId="39854" xr:uid="{C2267667-D844-45A7-81CD-5E02FF13C7BB}"/>
    <cellStyle name="Normal 2 2 2 2 2 3 5 2" xfId="39855" xr:uid="{25AE64A2-6AB3-4A33-A9DB-713603BA637D}"/>
    <cellStyle name="Normal 2 2 2 2 2 3 6" xfId="39856" xr:uid="{2FCF8F1A-8D9B-4F65-8C92-A64110948A26}"/>
    <cellStyle name="Normal 2 2 2 2 2 3 7" xfId="39857" xr:uid="{CFED201C-4503-40B9-885D-86A79ED981C3}"/>
    <cellStyle name="Normal 2 2 2 2 2 4" xfId="39858" xr:uid="{3B03D686-E88F-492A-B31B-2AC79289A37D}"/>
    <cellStyle name="Normal 2 2 2 2 2 4 2" xfId="39859" xr:uid="{F30155BA-16E1-4810-9275-F855800CE34A}"/>
    <cellStyle name="Normal 2 2 2 2 2 4 2 2" xfId="39860" xr:uid="{78E76429-3125-44E4-BCB1-BA020498E642}"/>
    <cellStyle name="Normal 2 2 2 2 2 4 2 2 2" xfId="39861" xr:uid="{DF8DBD75-9575-4201-9C05-9B8BC951E837}"/>
    <cellStyle name="Normal 2 2 2 2 2 4 2 3" xfId="39862" xr:uid="{C6361840-2B1A-4A0E-B71E-B6254F6C3D1E}"/>
    <cellStyle name="Normal 2 2 2 2 2 4 3" xfId="39863" xr:uid="{F94B6AB8-2D4D-43FC-8BB3-94EDEF513EA2}"/>
    <cellStyle name="Normal 2 2 2 2 2 4 3 2" xfId="39864" xr:uid="{4F7F3DF0-AACE-4B4E-B4C8-4927FB881696}"/>
    <cellStyle name="Normal 2 2 2 2 2 4 4" xfId="39865" xr:uid="{CE10F2A0-17D0-40F6-97D3-B71E2BE2B6BB}"/>
    <cellStyle name="Normal 2 2 2 2 2 5" xfId="39866" xr:uid="{78834BBA-FEEF-4A42-B7EB-80A647C49DB3}"/>
    <cellStyle name="Normal 2 2 2 2 2 5 2" xfId="39867" xr:uid="{5D15CC8D-CE39-49F0-827A-BF13FABAFE5E}"/>
    <cellStyle name="Normal 2 2 2 2 2 5 2 2" xfId="39868" xr:uid="{CE6AEE08-3D24-415E-8A48-87B3FCEE5749}"/>
    <cellStyle name="Normal 2 2 2 2 2 5 3" xfId="39869" xr:uid="{86F42E88-9BDA-4D6B-A3A7-CAF846D9B68A}"/>
    <cellStyle name="Normal 2 2 2 2 2 6" xfId="39870" xr:uid="{8A7DF361-C63F-42CE-B135-3C3C4910EA44}"/>
    <cellStyle name="Normal 2 2 2 2 2 6 2" xfId="39871" xr:uid="{EE8FBB17-FC1E-4963-9C03-E4E0B0B5F486}"/>
    <cellStyle name="Normal 2 2 2 2 2 7" xfId="39872" xr:uid="{25359278-D542-4AB0-8A70-D7DE181C209D}"/>
    <cellStyle name="Normal 2 2 2 2 2 7 2" xfId="39873" xr:uid="{5988A840-3A3B-4167-B023-821E698ADDE0}"/>
    <cellStyle name="Normal 2 2 2 2 2 8" xfId="39874" xr:uid="{021CF7A2-FA9F-44A4-8468-89F1FB9579F3}"/>
    <cellStyle name="Normal 2 2 2 2 2 9" xfId="39875" xr:uid="{66B27570-19A0-43F1-8329-7C4EB7F8F332}"/>
    <cellStyle name="Normal 2 2 2 2 3" xfId="39876" xr:uid="{EB72F11D-3C07-4CC9-8816-6CD40B6CB6AE}"/>
    <cellStyle name="Normal 2 2 2 2 3 2" xfId="39877" xr:uid="{96900C7E-3DAA-4EA6-A559-5EB2F64BB206}"/>
    <cellStyle name="Normal 2 2 2 2 3 2 2" xfId="39878" xr:uid="{2CE3A947-C380-4104-825B-3C9889A1DF4C}"/>
    <cellStyle name="Normal 2 2 2 2 3 2 2 2" xfId="39879" xr:uid="{C4FCADFF-8EB6-4F9A-8EA3-F45091B5C61E}"/>
    <cellStyle name="Normal 2 2 2 2 3 2 2 2 2" xfId="39880" xr:uid="{E212A9AF-F481-4F3F-9F90-6420E87A0E37}"/>
    <cellStyle name="Normal 2 2 2 2 3 2 2 2 2 2" xfId="39881" xr:uid="{11C4B1AC-E217-4012-A20D-DD571B48DDC3}"/>
    <cellStyle name="Normal 2 2 2 2 3 2 2 2 3" xfId="39882" xr:uid="{D65B9187-58DA-4BC2-BC4B-0AA11E997194}"/>
    <cellStyle name="Normal 2 2 2 2 3 2 2 3" xfId="39883" xr:uid="{09FB6DD3-BC28-4545-B73A-F024D74BD99A}"/>
    <cellStyle name="Normal 2 2 2 2 3 2 2 3 2" xfId="39884" xr:uid="{7D6CE5F2-8020-4BEB-BC37-1F4C66BF730F}"/>
    <cellStyle name="Normal 2 2 2 2 3 2 2 4" xfId="39885" xr:uid="{C5A11781-18F3-4D9A-9B9D-D5897805F862}"/>
    <cellStyle name="Normal 2 2 2 2 3 2 3" xfId="39886" xr:uid="{081B4A33-E576-4CF7-B9D9-6693EE9F52D8}"/>
    <cellStyle name="Normal 2 2 2 2 3 2 3 2" xfId="39887" xr:uid="{DECC2681-8D5F-452F-B5D4-698A76976EF3}"/>
    <cellStyle name="Normal 2 2 2 2 3 2 3 2 2" xfId="39888" xr:uid="{EC9F4FB0-8FBD-43EB-A527-7C2AAFCA510E}"/>
    <cellStyle name="Normal 2 2 2 2 3 2 3 3" xfId="39889" xr:uid="{73DCA6C4-5CB0-466C-B4DA-F8CBE8B3BB34}"/>
    <cellStyle name="Normal 2 2 2 2 3 2 4" xfId="39890" xr:uid="{22F0A523-4B41-456E-92D3-79029FA2E8FA}"/>
    <cellStyle name="Normal 2 2 2 2 3 2 4 2" xfId="39891" xr:uid="{6E87D395-7FC9-4778-846A-679396CACCB0}"/>
    <cellStyle name="Normal 2 2 2 2 3 2 5" xfId="39892" xr:uid="{7F3BD984-4B74-4969-B5B2-19AEABB0F600}"/>
    <cellStyle name="Normal 2 2 2 2 3 2 5 2" xfId="39893" xr:uid="{63AF586E-7744-4D26-9D0E-B857D945916F}"/>
    <cellStyle name="Normal 2 2 2 2 3 2 6" xfId="39894" xr:uid="{6DE07D2C-741B-4165-9858-AAD6C0C9AE81}"/>
    <cellStyle name="Normal 2 2 2 2 3 2 7" xfId="39895" xr:uid="{A1FED71D-B187-4C00-9C49-849C90045C9A}"/>
    <cellStyle name="Normal 2 2 2 2 3 3" xfId="39896" xr:uid="{AEF3CDB9-FDE1-497D-B1F7-A71CFD7D9CE7}"/>
    <cellStyle name="Normal 2 2 2 2 3 3 2" xfId="39897" xr:uid="{7BC18430-CBDC-4837-A9EC-2CAD5716A63D}"/>
    <cellStyle name="Normal 2 2 2 2 3 3 2 2" xfId="39898" xr:uid="{434E02A3-D897-4687-9CE6-4BA205600090}"/>
    <cellStyle name="Normal 2 2 2 2 3 3 2 2 2" xfId="39899" xr:uid="{39A42B6E-6923-4472-8EB2-153B70F44527}"/>
    <cellStyle name="Normal 2 2 2 2 3 3 2 3" xfId="39900" xr:uid="{B424874E-484F-420C-BF8F-C4D30A94FB66}"/>
    <cellStyle name="Normal 2 2 2 2 3 3 3" xfId="39901" xr:uid="{6233B964-BBA9-415A-80B8-AC1D356E913C}"/>
    <cellStyle name="Normal 2 2 2 2 3 3 3 2" xfId="39902" xr:uid="{EA0A8BE7-7EAB-4703-A3FE-47A31E2EC00E}"/>
    <cellStyle name="Normal 2 2 2 2 3 3 4" xfId="39903" xr:uid="{6911021C-8E56-4E5A-A219-D61C5E0E2A8D}"/>
    <cellStyle name="Normal 2 2 2 2 3 4" xfId="39904" xr:uid="{447B914E-064E-4775-9639-CBB82E15EA04}"/>
    <cellStyle name="Normal 2 2 2 2 3 4 2" xfId="39905" xr:uid="{DF79B13F-D08D-4656-B1A8-9F6E16A9DF3A}"/>
    <cellStyle name="Normal 2 2 2 2 3 4 2 2" xfId="39906" xr:uid="{15A3D793-6875-4CDA-896B-3BEBDF8C47A8}"/>
    <cellStyle name="Normal 2 2 2 2 3 4 3" xfId="39907" xr:uid="{B9D3B50F-CED7-485E-A641-F4606965EC8B}"/>
    <cellStyle name="Normal 2 2 2 2 3 5" xfId="39908" xr:uid="{DE9ADAB2-A23F-41BF-B819-5D12D05B1997}"/>
    <cellStyle name="Normal 2 2 2 2 3 5 2" xfId="39909" xr:uid="{91CBBD25-0748-4D50-8E1C-D9F5AAA01D48}"/>
    <cellStyle name="Normal 2 2 2 2 3 6" xfId="39910" xr:uid="{0AE9AB51-086F-4D06-A351-3C15F76333D0}"/>
    <cellStyle name="Normal 2 2 2 2 3 6 2" xfId="39911" xr:uid="{333F6945-E1B2-4FD0-A02D-7DC035CF31E2}"/>
    <cellStyle name="Normal 2 2 2 2 3 7" xfId="39912" xr:uid="{D48A158C-44D7-431C-8008-E2C68F347FAD}"/>
    <cellStyle name="Normal 2 2 2 2 3 8" xfId="39913" xr:uid="{325DE27E-0B8E-4BB1-86AC-CD0108A3DD99}"/>
    <cellStyle name="Normal 2 2 2 2 4" xfId="39914" xr:uid="{0E184C24-7428-4C74-AD6A-24E9561933F9}"/>
    <cellStyle name="Normal 2 2 2 2 4 2" xfId="39915" xr:uid="{4045E8E7-DBEC-4089-BD60-742397813F03}"/>
    <cellStyle name="Normal 2 2 2 2 4 3" xfId="39916" xr:uid="{DA880CE8-1D4C-4794-9EEB-D820FC9426D1}"/>
    <cellStyle name="Normal 2 2 2 2 5" xfId="39917" xr:uid="{67CEE39F-D70E-487C-9D4A-51D760D79C4C}"/>
    <cellStyle name="Normal 2 2 2 2 5 2" xfId="39918" xr:uid="{25B3C6AB-03BB-4DD6-8806-724FB6483686}"/>
    <cellStyle name="Normal 2 2 2 2 6" xfId="39919" xr:uid="{1E58E37F-89D5-4D70-91DB-CBF69FA9A630}"/>
    <cellStyle name="Normal 2 2 2 2_Asset Register (new)" xfId="39920" xr:uid="{11795987-CA62-4239-B753-A526AAB1FD6C}"/>
    <cellStyle name="Normal 2 2 2 3" xfId="39921" xr:uid="{3055E778-647F-4CCE-A7DB-BFE181F8A789}"/>
    <cellStyle name="Normal 2 2 2 3 2" xfId="39922" xr:uid="{F95650BF-663E-499E-ACA2-B297D83A0AFB}"/>
    <cellStyle name="Normal 2 2 2 3 2 2" xfId="39923" xr:uid="{46718B26-C671-41E3-B28E-2BA3BDE9BE80}"/>
    <cellStyle name="Normal 2 2 2 3 2 2 2" xfId="39924" xr:uid="{AE474A83-BE15-4183-9288-645DA3B3779E}"/>
    <cellStyle name="Normal 2 2 2 3 2 2 2 2" xfId="39925" xr:uid="{C7CB68B0-45B3-40B7-87F7-58CFD6EEE29C}"/>
    <cellStyle name="Normal 2 2 2 3 2 2 2 2 2" xfId="39926" xr:uid="{DFAFC2D7-38EE-4D6F-930E-E2BB3C7FDA5C}"/>
    <cellStyle name="Normal 2 2 2 3 2 2 2 2 2 2" xfId="39927" xr:uid="{E64D8622-607A-4743-A074-34D1EB2FF3F4}"/>
    <cellStyle name="Normal 2 2 2 3 2 2 2 2 3" xfId="39928" xr:uid="{3512A25F-C975-4848-A578-710DEDDA27BA}"/>
    <cellStyle name="Normal 2 2 2 3 2 2 2 3" xfId="39929" xr:uid="{4852A345-BD6F-42CE-9D02-5039F23C2D66}"/>
    <cellStyle name="Normal 2 2 2 3 2 2 2 3 2" xfId="39930" xr:uid="{ED08B752-C5E2-41C5-A35C-B99E5443FD6B}"/>
    <cellStyle name="Normal 2 2 2 3 2 2 2 4" xfId="39931" xr:uid="{0911A9E6-A952-4B8E-A03F-705B378DC7E1}"/>
    <cellStyle name="Normal 2 2 2 3 2 2 3" xfId="39932" xr:uid="{183626AC-92E7-401C-9BDB-2F4AEDF504A9}"/>
    <cellStyle name="Normal 2 2 2 3 2 2 3 2" xfId="39933" xr:uid="{0E644135-64C6-4DE5-A089-E3904B12D8D8}"/>
    <cellStyle name="Normal 2 2 2 3 2 2 3 2 2" xfId="39934" xr:uid="{6BCFF458-65D0-47DA-A0F5-0AFBBF9DC9ED}"/>
    <cellStyle name="Normal 2 2 2 3 2 2 3 3" xfId="39935" xr:uid="{013092C7-F020-4DEE-89FE-180695ADEC68}"/>
    <cellStyle name="Normal 2 2 2 3 2 2 4" xfId="39936" xr:uid="{075326E6-C7C6-4A5E-B27C-429D60EDE16D}"/>
    <cellStyle name="Normal 2 2 2 3 2 2 4 2" xfId="39937" xr:uid="{DFF1E9A7-AB58-43D3-A55A-C953A1486ECE}"/>
    <cellStyle name="Normal 2 2 2 3 2 2 5" xfId="39938" xr:uid="{D12F7043-AF79-45B5-85EA-BD2D8EBA1F27}"/>
    <cellStyle name="Normal 2 2 2 3 2 2 5 2" xfId="39939" xr:uid="{FD81FEB3-F609-40C5-AC1F-E44D7398CCCB}"/>
    <cellStyle name="Normal 2 2 2 3 2 2 6" xfId="39940" xr:uid="{CF03BBE3-BBE7-4089-8268-82823BC2A738}"/>
    <cellStyle name="Normal 2 2 2 3 2 2 7" xfId="39941" xr:uid="{11399561-DB9D-471A-97DF-93369975D96E}"/>
    <cellStyle name="Normal 2 2 2 3 2 3" xfId="39942" xr:uid="{9C58CF81-1AF3-4A1E-9BB7-5107A3F05103}"/>
    <cellStyle name="Normal 2 2 2 3 2 3 2" xfId="39943" xr:uid="{FE47D45B-EE94-481F-89E8-ACA8A2B73DD6}"/>
    <cellStyle name="Normal 2 2 2 3 2 4" xfId="39944" xr:uid="{C881BA84-3DF6-4DE2-9C42-9937562877BE}"/>
    <cellStyle name="Normal 2 2 2 3 3" xfId="39945" xr:uid="{9DB63964-22A2-44C5-8CA0-93FD43CB3F70}"/>
    <cellStyle name="Normal 2 2 2 3 3 2" xfId="39946" xr:uid="{70FEFFF4-FB6C-43E5-B92F-3B8E13640576}"/>
    <cellStyle name="Normal 2 2 2 3 3 2 2" xfId="39947" xr:uid="{92155A21-0298-4AA1-B2F7-F7BBE57C3116}"/>
    <cellStyle name="Normal 2 2 2 3 3 2 2 2" xfId="39948" xr:uid="{AEA2AFCD-86F5-42B9-AB08-3E916A0369ED}"/>
    <cellStyle name="Normal 2 2 2 3 3 2 2 2 2" xfId="39949" xr:uid="{BF1AA27F-748A-40DD-827A-CEFD6F76FB0A}"/>
    <cellStyle name="Normal 2 2 2 3 3 2 2 3" xfId="39950" xr:uid="{E62126D8-C583-40E9-9842-B928F2AFB86F}"/>
    <cellStyle name="Normal 2 2 2 3 3 2 3" xfId="39951" xr:uid="{EFF02499-EC7A-4E4F-89AC-854D1EC1E860}"/>
    <cellStyle name="Normal 2 2 2 3 3 2 3 2" xfId="39952" xr:uid="{3AC4D78E-D1BC-40B8-B484-06053D27F2A4}"/>
    <cellStyle name="Normal 2 2 2 3 3 2 4" xfId="39953" xr:uid="{FE4D8CBC-5E41-40BA-AF93-73868CF211D8}"/>
    <cellStyle name="Normal 2 2 2 3 3 3" xfId="39954" xr:uid="{9C562EEF-EF5F-41D7-A58F-0DB479E35841}"/>
    <cellStyle name="Normal 2 2 2 3 3 3 2" xfId="39955" xr:uid="{40FEDDA0-BB1F-4399-B52E-D0A94963B6DE}"/>
    <cellStyle name="Normal 2 2 2 3 3 3 2 2" xfId="39956" xr:uid="{FC081060-B637-436A-B259-39786C75303A}"/>
    <cellStyle name="Normal 2 2 2 3 3 3 3" xfId="39957" xr:uid="{CC53BFA2-CD64-4A91-931A-CD15678387D9}"/>
    <cellStyle name="Normal 2 2 2 3 3 4" xfId="39958" xr:uid="{A73BC287-9726-4B95-8E7E-AD17F68526A0}"/>
    <cellStyle name="Normal 2 2 2 3 3 4 2" xfId="39959" xr:uid="{DB2CD0B6-B0B8-4219-8B36-9E93421BCC36}"/>
    <cellStyle name="Normal 2 2 2 3 3 5" xfId="39960" xr:uid="{5D98E697-9B78-4A02-8FC9-9234B2A8D444}"/>
    <cellStyle name="Normal 2 2 2 3 3 5 2" xfId="39961" xr:uid="{6CD1018A-CF7D-487E-8095-E1956D478A31}"/>
    <cellStyle name="Normal 2 2 2 3 3 6" xfId="39962" xr:uid="{D7AE384B-623B-4CDF-99E5-E2267A4E1FAB}"/>
    <cellStyle name="Normal 2 2 2 3 3 7" xfId="39963" xr:uid="{AC0FF877-1C18-44D9-A9B7-EE617100E328}"/>
    <cellStyle name="Normal 2 2 2 3 4" xfId="39964" xr:uid="{A07AA526-4210-4D0C-96CB-E776EE9D0419}"/>
    <cellStyle name="Normal 2 2 2 3 4 2" xfId="39965" xr:uid="{AD832741-DB60-4918-8F58-595ABCBC38E7}"/>
    <cellStyle name="Normal 2 2 2 3 4 2 2" xfId="39966" xr:uid="{E16C3EB1-5667-471A-AA04-5D7BE3EB6432}"/>
    <cellStyle name="Normal 2 2 2 3 4 2 2 2" xfId="39967" xr:uid="{3E5E7463-74C0-4873-818F-C7FE2EB20679}"/>
    <cellStyle name="Normal 2 2 2 3 4 2 3" xfId="39968" xr:uid="{4EA5A971-48D2-4F27-A088-4F72C9CF2AB0}"/>
    <cellStyle name="Normal 2 2 2 3 4 3" xfId="39969" xr:uid="{47880E28-EBB8-4805-A5DC-E39F25978E4F}"/>
    <cellStyle name="Normal 2 2 2 3 4 3 2" xfId="39970" xr:uid="{3277C43C-711F-485E-BDEA-6BAD0DD6AF03}"/>
    <cellStyle name="Normal 2 2 2 3 4 4" xfId="39971" xr:uid="{18DAEC40-D4D4-4F9E-BE21-2F9ACE72CF59}"/>
    <cellStyle name="Normal 2 2 2 3 5" xfId="39972" xr:uid="{CCA1C98B-6AC1-44D5-A381-ABC4A2CC64CA}"/>
    <cellStyle name="Normal 2 2 2 3 5 2" xfId="39973" xr:uid="{3E8320AD-B092-42DC-8EF7-2982AE997041}"/>
    <cellStyle name="Normal 2 2 2 3 5 2 2" xfId="39974" xr:uid="{D342C7A8-AF5B-40F9-B033-3EFC36EB0C64}"/>
    <cellStyle name="Normal 2 2 2 3 5 3" xfId="39975" xr:uid="{65737355-E6C5-49D4-BD33-B9025BE5CD8C}"/>
    <cellStyle name="Normal 2 2 2 3 6" xfId="39976" xr:uid="{C8ED0517-E514-4709-9B57-0D88590CDFA3}"/>
    <cellStyle name="Normal 2 2 2 3 6 2" xfId="39977" xr:uid="{3EB2D49D-6959-4B00-9D0F-044875DB7591}"/>
    <cellStyle name="Normal 2 2 2 3 7" xfId="39978" xr:uid="{924A0624-E112-4B7C-A613-5E1F804D8C2C}"/>
    <cellStyle name="Normal 2 2 2 3 7 2" xfId="39979" xr:uid="{B775B6F6-565E-47C5-B688-AB1DD542A340}"/>
    <cellStyle name="Normal 2 2 2 3 8" xfId="39980" xr:uid="{B432F12C-3DD1-4644-A6D7-754872597252}"/>
    <cellStyle name="Normal 2 2 2 3 9" xfId="39981" xr:uid="{99D73955-48EC-4464-BBE6-8A517EE0D63D}"/>
    <cellStyle name="Normal 2 2 2 3_Sheet1" xfId="39982" xr:uid="{1E87F4D6-DDEC-4EBA-BA61-D67BD9625830}"/>
    <cellStyle name="Normal 2 2 2 4" xfId="39983" xr:uid="{98EE1774-ADB5-4D32-841F-36EC7FC22451}"/>
    <cellStyle name="Normal 2 2 2 4 2" xfId="39984" xr:uid="{4BADE507-3BF7-4665-A400-7567012F08C5}"/>
    <cellStyle name="Normal 2 2 2 4 2 2" xfId="39985" xr:uid="{5B8C92AC-2A74-4915-8DBF-1D600DA754AA}"/>
    <cellStyle name="Normal 2 2 2 4 2 2 2" xfId="39986" xr:uid="{9321A1AF-86A4-4B4D-B24D-AE63649A81B1}"/>
    <cellStyle name="Normal 2 2 2 4 2 2 2 2" xfId="39987" xr:uid="{9F18A129-7138-4E99-8F84-E8DEB447AAA8}"/>
    <cellStyle name="Normal 2 2 2 4 2 2 2 2 2" xfId="39988" xr:uid="{BFEE6B75-52BE-4641-A327-EE4A9BA07EBC}"/>
    <cellStyle name="Normal 2 2 2 4 2 2 2 3" xfId="39989" xr:uid="{00F201CB-8411-421C-B881-86DA0B02F2CC}"/>
    <cellStyle name="Normal 2 2 2 4 2 2 3" xfId="39990" xr:uid="{A0F29B22-945F-4D0C-8A48-D7D1AD09CB5A}"/>
    <cellStyle name="Normal 2 2 2 4 2 2 3 2" xfId="39991" xr:uid="{5E622569-F0F4-46FA-94B6-172DDB6831D6}"/>
    <cellStyle name="Normal 2 2 2 4 2 2 4" xfId="39992" xr:uid="{6240041B-B410-4222-A935-494AE836D193}"/>
    <cellStyle name="Normal 2 2 2 4 2 3" xfId="39993" xr:uid="{966D1D9E-7E62-44DF-97F3-A81729D2B1FA}"/>
    <cellStyle name="Normal 2 2 2 4 2 3 2" xfId="39994" xr:uid="{B4265D83-2308-4953-9D80-A5D151F86DD7}"/>
    <cellStyle name="Normal 2 2 2 4 2 3 2 2" xfId="39995" xr:uid="{66F37180-AA75-48C7-B010-6E875DE0D2E0}"/>
    <cellStyle name="Normal 2 2 2 4 2 3 3" xfId="39996" xr:uid="{A8E15699-D809-4ADC-BC28-2F44AB58730D}"/>
    <cellStyle name="Normal 2 2 2 4 2 4" xfId="39997" xr:uid="{0A7FE725-3DB4-4531-ADB6-CD9F77D689C1}"/>
    <cellStyle name="Normal 2 2 2 4 2 4 2" xfId="39998" xr:uid="{F89B31BE-51CA-4863-B2CF-C2D54458F007}"/>
    <cellStyle name="Normal 2 2 2 4 2 5" xfId="39999" xr:uid="{B2AF406E-8034-41AF-869B-BD468DD3E476}"/>
    <cellStyle name="Normal 2 2 2 4 3" xfId="40000" xr:uid="{84276A1F-0DB9-43E1-85E7-4CEC3EC8964C}"/>
    <cellStyle name="Normal 2 2 2 4 3 2" xfId="40001" xr:uid="{A1591EA3-E3F0-4CFA-9D3B-B652EBBDF057}"/>
    <cellStyle name="Normal 2 2 2 4 3 2 2" xfId="40002" xr:uid="{5647F198-8341-4AFC-B05C-823D2DE018CC}"/>
    <cellStyle name="Normal 2 2 2 4 3 2 2 2" xfId="40003" xr:uid="{AFC3A187-9648-48AC-8A57-2276A51C13F1}"/>
    <cellStyle name="Normal 2 2 2 4 3 2 2 2 2" xfId="40004" xr:uid="{C1346710-16A2-4A1D-A5D1-7EA312381C38}"/>
    <cellStyle name="Normal 2 2 2 4 3 2 2 3" xfId="40005" xr:uid="{5CE7B763-15CE-4984-802B-DFD4CBE979D2}"/>
    <cellStyle name="Normal 2 2 2 4 3 2 3" xfId="40006" xr:uid="{DB56A929-4B3D-4346-8B5E-595EDF155FEB}"/>
    <cellStyle name="Normal 2 2 2 4 3 2 3 2" xfId="40007" xr:uid="{1BF80A8A-6C9A-4A18-879B-A7C23AA2FD4F}"/>
    <cellStyle name="Normal 2 2 2 4 3 2 4" xfId="40008" xr:uid="{37E1B97A-AFDD-42A8-9FD1-66199E583485}"/>
    <cellStyle name="Normal 2 2 2 4 3 3" xfId="40009" xr:uid="{E6622D02-88E0-4CE2-B75F-1C48A308249A}"/>
    <cellStyle name="Normal 2 2 2 4 3 3 2" xfId="40010" xr:uid="{57E796A7-86AB-400C-A8F2-CC54CFD37DF4}"/>
    <cellStyle name="Normal 2 2 2 4 3 3 2 2" xfId="40011" xr:uid="{7A1DDBA6-2A2F-4C2B-9D3D-2803398AE760}"/>
    <cellStyle name="Normal 2 2 2 4 3 3 3" xfId="40012" xr:uid="{199002DE-1740-4533-85AC-7ED8AAAB9F2B}"/>
    <cellStyle name="Normal 2 2 2 4 3 4" xfId="40013" xr:uid="{289B2074-B66E-4BAA-9742-07B4868C89F4}"/>
    <cellStyle name="Normal 2 2 2 4 3 4 2" xfId="40014" xr:uid="{9B6059F6-E85D-40EC-B8D7-15FBCBAF77D7}"/>
    <cellStyle name="Normal 2 2 2 4 3 5" xfId="40015" xr:uid="{D3D15CAF-D285-4CAE-85C6-DC23EE99323A}"/>
    <cellStyle name="Normal 2 2 2 4 4" xfId="40016" xr:uid="{8D869DAB-4621-4D4C-A4C7-1ED620DF220B}"/>
    <cellStyle name="Normal 2 2 2 4 4 2" xfId="40017" xr:uid="{950E6B90-8EE4-4F83-B44C-103ADC9E0B70}"/>
    <cellStyle name="Normal 2 2 2 4 4 2 2" xfId="40018" xr:uid="{AACF8645-BD0B-41CF-B029-E3DB6801DF27}"/>
    <cellStyle name="Normal 2 2 2 4 4 2 2 2" xfId="40019" xr:uid="{6D247131-D2C2-4FB2-9848-8EC0E95FFBC8}"/>
    <cellStyle name="Normal 2 2 2 4 4 2 3" xfId="40020" xr:uid="{7C524238-DFBD-440F-B13D-9EDE71924480}"/>
    <cellStyle name="Normal 2 2 2 4 4 3" xfId="40021" xr:uid="{726A5740-4957-4019-B057-6C37D7EAD086}"/>
    <cellStyle name="Normal 2 2 2 4 4 3 2" xfId="40022" xr:uid="{917AEE45-DC7F-46A3-8981-20C5B28E40BA}"/>
    <cellStyle name="Normal 2 2 2 4 4 4" xfId="40023" xr:uid="{FFBD63D0-195D-47A8-A75B-269649DA85EF}"/>
    <cellStyle name="Normal 2 2 2 4 5" xfId="40024" xr:uid="{A2558D70-2642-4985-B257-5D4D08474693}"/>
    <cellStyle name="Normal 2 2 2 4 5 2" xfId="40025" xr:uid="{28B0C799-1781-48D7-8449-3AF19765C88C}"/>
    <cellStyle name="Normal 2 2 2 4 5 2 2" xfId="40026" xr:uid="{9D7BFBF7-9CD4-4DF9-850D-FF885634EE21}"/>
    <cellStyle name="Normal 2 2 2 4 5 3" xfId="40027" xr:uid="{9013F4B4-D198-41A5-86DE-0E3D0F0CE57C}"/>
    <cellStyle name="Normal 2 2 2 4 6" xfId="40028" xr:uid="{813631EF-C033-4431-9699-F3831D7D431D}"/>
    <cellStyle name="Normal 2 2 2 4 6 2" xfId="40029" xr:uid="{7562B611-E60C-4DDA-8E95-AFD159FB3DE6}"/>
    <cellStyle name="Normal 2 2 2 4 7" xfId="40030" xr:uid="{B43830FE-0879-439C-97D8-20785F847057}"/>
    <cellStyle name="Normal 2 2 2 4 8" xfId="40031" xr:uid="{C65D5192-67AB-46E1-A7EE-497F596DAE7A}"/>
    <cellStyle name="Normal 2 2 2 5" xfId="40032" xr:uid="{DFACE1E5-D988-46CB-86F8-F5E30B5F6FDB}"/>
    <cellStyle name="Normal 2 2 2 5 2" xfId="40033" xr:uid="{BD4C0F5E-E1D3-42A3-B452-5A6412692159}"/>
    <cellStyle name="Normal 2 2 2 5 2 2" xfId="40034" xr:uid="{C1EE3477-9638-4283-8846-4660646B3857}"/>
    <cellStyle name="Normal 2 2 2 5 2 2 2" xfId="40035" xr:uid="{70189C0C-60E9-42E7-BC02-D799146E95FE}"/>
    <cellStyle name="Normal 2 2 2 5 2 2 2 2" xfId="40036" xr:uid="{E1122AC8-291C-4C05-AC7B-EE2A7237DFF5}"/>
    <cellStyle name="Normal 2 2 2 5 2 2 2 2 2" xfId="40037" xr:uid="{C841F5BC-4798-4D07-9407-4DA3A0108853}"/>
    <cellStyle name="Normal 2 2 2 5 2 2 2 3" xfId="40038" xr:uid="{23781102-5038-47AE-93A7-E92EABE2005C}"/>
    <cellStyle name="Normal 2 2 2 5 2 2 3" xfId="40039" xr:uid="{1CD7A301-EAC5-4BEC-B577-51FC0F3CDE24}"/>
    <cellStyle name="Normal 2 2 2 5 2 2 3 2" xfId="40040" xr:uid="{10A2480F-19AC-419B-A89F-B4E9A6B7545A}"/>
    <cellStyle name="Normal 2 2 2 5 2 2 4" xfId="40041" xr:uid="{10002D42-2E6E-44ED-82F0-A5369FE33C1C}"/>
    <cellStyle name="Normal 2 2 2 5 2 3" xfId="40042" xr:uid="{822C39E2-3BEB-4FAB-BA3D-AF3EBDEAADA3}"/>
    <cellStyle name="Normal 2 2 2 5 2 3 2" xfId="40043" xr:uid="{8AE85DC0-C483-4C80-A0F8-81C792CDC1A7}"/>
    <cellStyle name="Normal 2 2 2 5 2 3 2 2" xfId="40044" xr:uid="{AE8EC856-94BD-420F-93D6-7114FDBC8151}"/>
    <cellStyle name="Normal 2 2 2 5 2 3 3" xfId="40045" xr:uid="{E889CF3B-6C0D-4505-96FC-4879A706431C}"/>
    <cellStyle name="Normal 2 2 2 5 2 4" xfId="40046" xr:uid="{EB38080F-83FF-4BDA-965C-6CA88F92B74A}"/>
    <cellStyle name="Normal 2 2 2 5 2 4 2" xfId="40047" xr:uid="{3EBDEE79-8691-484B-9EA3-265CDA18A9A9}"/>
    <cellStyle name="Normal 2 2 2 5 2 5" xfId="40048" xr:uid="{9BCFA887-1832-452C-8FFA-A1712E80C5C9}"/>
    <cellStyle name="Normal 2 2 2 5 2 5 2" xfId="40049" xr:uid="{C9163071-1C9D-4017-AC3A-C7FAA7057271}"/>
    <cellStyle name="Normal 2 2 2 5 2 6" xfId="40050" xr:uid="{54D6436F-A7B4-450A-B7C6-893B5F2074F3}"/>
    <cellStyle name="Normal 2 2 2 5 2 7" xfId="40051" xr:uid="{EB802A1D-1549-4922-BA6E-A83C889058B1}"/>
    <cellStyle name="Normal 2 2 2 5 3" xfId="40052" xr:uid="{9B6DCD99-75FC-499D-918C-33E9D5D39DE8}"/>
    <cellStyle name="Normal 2 2 2 5 3 2" xfId="40053" xr:uid="{6DECE7BC-4976-457E-8A23-9F4E1953E454}"/>
    <cellStyle name="Normal 2 2 2 5 3 2 2" xfId="40054" xr:uid="{A5A3459A-CC7A-418F-8A4C-ADF1E44AE4E9}"/>
    <cellStyle name="Normal 2 2 2 5 3 2 2 2" xfId="40055" xr:uid="{4FCBCFD9-75B2-495E-A3F3-2EFC511C126A}"/>
    <cellStyle name="Normal 2 2 2 5 3 2 3" xfId="40056" xr:uid="{08510646-EF48-4841-B6EA-E1EC180FF737}"/>
    <cellStyle name="Normal 2 2 2 5 3 3" xfId="40057" xr:uid="{A619F292-8F54-4CBB-A3D2-87523FBC9668}"/>
    <cellStyle name="Normal 2 2 2 5 3 3 2" xfId="40058" xr:uid="{0F52BBA6-A273-46CE-AAD9-939A5187873B}"/>
    <cellStyle name="Normal 2 2 2 5 3 4" xfId="40059" xr:uid="{1C36B901-31B6-40B0-9AE2-93B8359C4D7C}"/>
    <cellStyle name="Normal 2 2 2 5 4" xfId="40060" xr:uid="{5CC09571-C569-4A2F-AD59-5444A4B4C60F}"/>
    <cellStyle name="Normal 2 2 2 5 4 2" xfId="40061" xr:uid="{363AF11F-93DB-40A8-8A3E-0C8215817538}"/>
    <cellStyle name="Normal 2 2 2 5 4 2 2" xfId="40062" xr:uid="{3574BAFF-718E-47B5-9522-89030135E7A8}"/>
    <cellStyle name="Normal 2 2 2 5 4 3" xfId="40063" xr:uid="{366707C1-55B4-405E-859D-B5CC141A7E8E}"/>
    <cellStyle name="Normal 2 2 2 5 5" xfId="40064" xr:uid="{A8673EC1-2B1C-4E09-90AB-12D4CD6DC92E}"/>
    <cellStyle name="Normal 2 2 2 5 5 2" xfId="40065" xr:uid="{7C004774-053B-4222-802B-4F3F45C4C99D}"/>
    <cellStyle name="Normal 2 2 2 5 6" xfId="40066" xr:uid="{2739A041-78E2-4362-B19F-047C34FF0889}"/>
    <cellStyle name="Normal 2 2 2 5 6 2" xfId="40067" xr:uid="{B9493673-A96D-4902-AAA9-FDD12683E454}"/>
    <cellStyle name="Normal 2 2 2 5 7" xfId="40068" xr:uid="{23FA111B-3A07-41D5-BBCE-2AA271A6F886}"/>
    <cellStyle name="Normal 2 2 2 5 8" xfId="40069" xr:uid="{E5D2808E-DEE8-4B6B-81E8-CFFBCE47AEAE}"/>
    <cellStyle name="Normal 2 2 2 6" xfId="40070" xr:uid="{D4D06E4E-5B7B-496E-A00E-E231F1D0FE23}"/>
    <cellStyle name="Normal 2 2 2 6 2" xfId="40071" xr:uid="{77C9FF34-61D9-420B-9E30-D69206F20ABF}"/>
    <cellStyle name="Normal 2 2 2 6 2 2" xfId="40072" xr:uid="{B8D6289F-90EB-476D-BCB7-2B3184B8CA7A}"/>
    <cellStyle name="Normal 2 2 2 6 2 2 2" xfId="40073" xr:uid="{C5E8169A-65E7-4B6E-BAAB-FBB92A15C35E}"/>
    <cellStyle name="Normal 2 2 2 6 2 2 2 2" xfId="40074" xr:uid="{F0EA599D-8894-4477-BC6A-A924C991F958}"/>
    <cellStyle name="Normal 2 2 2 6 2 2 3" xfId="40075" xr:uid="{A5AEC366-0ACC-427A-AF58-F16131A75850}"/>
    <cellStyle name="Normal 2 2 2 6 2 3" xfId="40076" xr:uid="{5462E601-5D24-41B1-8A33-A496BB6A2A4C}"/>
    <cellStyle name="Normal 2 2 2 6 2 3 2" xfId="40077" xr:uid="{0BF2D914-6047-4E1D-8BE5-CEECF5ACFF68}"/>
    <cellStyle name="Normal 2 2 2 6 2 4" xfId="40078" xr:uid="{3EC62577-AF03-4D45-A8F7-1326AA30E9F9}"/>
    <cellStyle name="Normal 2 2 2 6 3" xfId="40079" xr:uid="{A8AFB43D-E9D3-4BB0-8D37-88C2BEC18E5E}"/>
    <cellStyle name="Normal 2 2 2 6 3 2" xfId="40080" xr:uid="{8D25ECB8-8FED-43B8-A50F-7A0C23C77B73}"/>
    <cellStyle name="Normal 2 2 2 6 3 2 2" xfId="40081" xr:uid="{58D03770-C233-418D-865F-2C06FDD90AD1}"/>
    <cellStyle name="Normal 2 2 2 6 3 3" xfId="40082" xr:uid="{FD3CA5DB-B7A1-4F00-9B24-B38900E5E585}"/>
    <cellStyle name="Normal 2 2 2 6 4" xfId="40083" xr:uid="{017128F0-A5F4-416E-B17A-148BB31C2382}"/>
    <cellStyle name="Normal 2 2 2 6 4 2" xfId="40084" xr:uid="{BAB7B5F3-AEA6-4BD2-86DE-33C38B4AF234}"/>
    <cellStyle name="Normal 2 2 2 6 5" xfId="40085" xr:uid="{75D8CD2D-69E7-47C8-A729-20F6E7F2B001}"/>
    <cellStyle name="Normal 2 2 2 6 5 2" xfId="40086" xr:uid="{06B47D44-4BAF-43D1-9C0A-F22EAE2265D0}"/>
    <cellStyle name="Normal 2 2 2 6 6" xfId="40087" xr:uid="{D45E77B2-550F-48C8-A2F0-E5629732A810}"/>
    <cellStyle name="Normal 2 2 2 6 7" xfId="40088" xr:uid="{835A7BB3-C2C3-4388-BB4C-735CD395B351}"/>
    <cellStyle name="Normal 2 2 2 7" xfId="40089" xr:uid="{77A0ACEC-20CF-4A85-8706-223068C17F04}"/>
    <cellStyle name="Normal 2 2 2 7 2" xfId="40090" xr:uid="{F7D08902-3CDE-46EC-B779-889202734681}"/>
    <cellStyle name="Normal 2 2 2 7 2 2" xfId="40091" xr:uid="{72A188CB-D5EB-4166-BE31-A4D2FA827D17}"/>
    <cellStyle name="Normal 2 2 2 7 2 2 2" xfId="40092" xr:uid="{C46CA11A-3418-4576-B589-A107515C8A11}"/>
    <cellStyle name="Normal 2 2 2 7 2 2 2 2" xfId="40093" xr:uid="{6FF75516-1BCB-4A91-873B-C00CD3C4437C}"/>
    <cellStyle name="Normal 2 2 2 7 2 2 3" xfId="40094" xr:uid="{80D35D62-4047-4ECB-AF96-3C0616B5A1E4}"/>
    <cellStyle name="Normal 2 2 2 7 2 3" xfId="40095" xr:uid="{042281E8-1642-40F8-9160-E18C1D78B97C}"/>
    <cellStyle name="Normal 2 2 2 7 2 3 2" xfId="40096" xr:uid="{22FA13CF-BC6B-4A1C-83B7-6201E6930DFE}"/>
    <cellStyle name="Normal 2 2 2 7 2 4" xfId="40097" xr:uid="{FE0A655D-6CB0-45FC-B114-76249AF63C25}"/>
    <cellStyle name="Normal 2 2 2 7 3" xfId="40098" xr:uid="{0FA05D84-CF72-4266-8534-3FE1C68FFA7D}"/>
    <cellStyle name="Normal 2 2 2 7 3 2" xfId="40099" xr:uid="{809D56D2-DB63-44E9-8EC6-CD4A1423218C}"/>
    <cellStyle name="Normal 2 2 2 7 3 2 2" xfId="40100" xr:uid="{67F364C4-BA5B-4F22-97D5-8B77431FAD8A}"/>
    <cellStyle name="Normal 2 2 2 7 3 3" xfId="40101" xr:uid="{BC31D90E-1BDE-4FF6-9CB5-A25D33B7CD3F}"/>
    <cellStyle name="Normal 2 2 2 7 4" xfId="40102" xr:uid="{F4381BC9-59FA-4EE0-AFA8-4E094F2BDE94}"/>
    <cellStyle name="Normal 2 2 2 7 4 2" xfId="40103" xr:uid="{4FE52C34-9594-44F0-9FDE-A8888C3B58D5}"/>
    <cellStyle name="Normal 2 2 2 7 5" xfId="40104" xr:uid="{5C7BDF31-24D6-4BC3-9DDD-29AAEB2322AE}"/>
    <cellStyle name="Normal 2 2 2 8" xfId="40105" xr:uid="{A654585D-C519-4BF3-803F-41D4ED5BA13F}"/>
    <cellStyle name="Normal 2 2 2 8 2" xfId="40106" xr:uid="{93EC2E5F-2D74-45A0-B060-1FC9D3B6F34B}"/>
    <cellStyle name="Normal 2 2 2 8 2 2" xfId="40107" xr:uid="{0AD2E180-A0BC-4A3D-B831-76C202ADD399}"/>
    <cellStyle name="Normal 2 2 2 8 2 2 2" xfId="40108" xr:uid="{7D63FEFF-488B-4AA2-9905-B818ADD9B655}"/>
    <cellStyle name="Normal 2 2 2 8 2 2 2 2" xfId="40109" xr:uid="{5F45262D-E154-4560-A161-9A6F123E5FFB}"/>
    <cellStyle name="Normal 2 2 2 8 2 2 3" xfId="40110" xr:uid="{AE76E9BF-21CD-419A-89CF-FF6E2BBF542C}"/>
    <cellStyle name="Normal 2 2 2 8 2 3" xfId="40111" xr:uid="{5A716DCE-1645-48F0-BE9A-80598F2FF7A6}"/>
    <cellStyle name="Normal 2 2 2 8 2 3 2" xfId="40112" xr:uid="{473B342F-B644-4972-8573-4FD72CAE430D}"/>
    <cellStyle name="Normal 2 2 2 8 2 4" xfId="40113" xr:uid="{276138D3-D4EB-4413-83BC-3B2710678432}"/>
    <cellStyle name="Normal 2 2 2 8 3" xfId="40114" xr:uid="{F8B50707-862C-444C-BE90-2976AD73D728}"/>
    <cellStyle name="Normal 2 2 2 8 3 2" xfId="40115" xr:uid="{C667D4A9-E07D-418E-A83F-DF7C82A620E1}"/>
    <cellStyle name="Normal 2 2 2 8 3 2 2" xfId="40116" xr:uid="{7F48EE48-2254-44A2-90BC-415D2A5736A7}"/>
    <cellStyle name="Normal 2 2 2 8 3 3" xfId="40117" xr:uid="{FD955C4C-FA96-440B-AECA-12045E23F43D}"/>
    <cellStyle name="Normal 2 2 2 8 4" xfId="40118" xr:uid="{AEE2D106-949C-4298-B583-975CAC53B3F3}"/>
    <cellStyle name="Normal 2 2 2 8 4 2" xfId="40119" xr:uid="{FED081F5-005D-47EC-AC1A-CE520783661A}"/>
    <cellStyle name="Normal 2 2 2 8 5" xfId="40120" xr:uid="{5CC0F529-F19D-4833-BE63-BA29576931D0}"/>
    <cellStyle name="Normal 2 2 2 9" xfId="40121" xr:uid="{8DEE6887-C728-42C1-AE4E-0B2F3C6CB569}"/>
    <cellStyle name="Normal 2 2 2 9 2" xfId="40122" xr:uid="{29C34F04-0793-4256-8E77-512951CDBEEF}"/>
    <cellStyle name="Normal 2 2 2 9 2 2" xfId="40123" xr:uid="{2DAA881A-39BF-49B3-9CB4-E1B80A86CA33}"/>
    <cellStyle name="Normal 2 2 2 9 2 2 2" xfId="40124" xr:uid="{046B8F02-7791-4614-9162-924F944FADB4}"/>
    <cellStyle name="Normal 2 2 2 9 2 2 2 2" xfId="40125" xr:uid="{C725BBD4-3795-4130-9B8E-89A69FA6472A}"/>
    <cellStyle name="Normal 2 2 2 9 2 2 3" xfId="40126" xr:uid="{7B1361B5-9A47-4433-A85A-83B0D9253FFB}"/>
    <cellStyle name="Normal 2 2 2 9 2 3" xfId="40127" xr:uid="{6F9D4EA0-2DB7-437A-815C-8F8FAA4075F7}"/>
    <cellStyle name="Normal 2 2 2 9 2 3 2" xfId="40128" xr:uid="{37C2AB14-C29D-4764-B8DA-CFD8476F7A25}"/>
    <cellStyle name="Normal 2 2 2 9 2 4" xfId="40129" xr:uid="{0D6D6409-2F99-4C27-B93B-1866E08974E6}"/>
    <cellStyle name="Normal 2 2 2 9 3" xfId="40130" xr:uid="{CB1E81A3-6982-465A-AD4A-A5C2B177568D}"/>
    <cellStyle name="Normal 2 2 2 9 3 2" xfId="40131" xr:uid="{1897FF1D-E21A-4091-AFB7-91FBF54E4360}"/>
    <cellStyle name="Normal 2 2 2 9 3 2 2" xfId="40132" xr:uid="{6F9B8DC5-C3C4-4498-A144-1EA243452976}"/>
    <cellStyle name="Normal 2 2 2 9 3 3" xfId="40133" xr:uid="{B9364534-C887-4FB4-A17E-136972C5C0D8}"/>
    <cellStyle name="Normal 2 2 2 9 4" xfId="40134" xr:uid="{E2C4534A-0721-4542-BB97-D860D8ED2F5D}"/>
    <cellStyle name="Normal 2 2 2 9 4 2" xfId="40135" xr:uid="{B3B555F4-1DAD-4518-9BF0-8FD78784E2F0}"/>
    <cellStyle name="Normal 2 2 2 9 5" xfId="40136" xr:uid="{7575DCA6-7895-4E23-A090-6219EC03985C}"/>
    <cellStyle name="Normal 2 2 2_Asset Register (new)" xfId="40137" xr:uid="{2BF59B2F-F4F4-4D5C-9D21-DDC4E8B36AB3}"/>
    <cellStyle name="Normal 2 2 20" xfId="40138" xr:uid="{BE5F1EBF-EC1A-48AE-B594-C42B7C94F820}"/>
    <cellStyle name="Normal 2 2 21" xfId="51536" xr:uid="{9A0EB7C4-8EB2-4C15-B0DE-CFED43962672}"/>
    <cellStyle name="Normal 2 2 22" xfId="51545" xr:uid="{9FFAA52D-4768-404C-8A4D-17D27F7B4D33}"/>
    <cellStyle name="Normal 2 2 3" xfId="40139" xr:uid="{3028B280-DF6F-4315-B26F-99647CBA81C3}"/>
    <cellStyle name="Normal 2 2 3 2" xfId="40140" xr:uid="{EAAB985B-DE22-45B4-B10E-370EAB2720AC}"/>
    <cellStyle name="Normal 2 2 3 2 2" xfId="40141" xr:uid="{4AD1617F-9866-4818-8C14-F5D34B5A42A9}"/>
    <cellStyle name="Normal 2 2 3 2 2 2" xfId="40142" xr:uid="{3EF40DA5-A7D5-4614-8F92-20BE99680B4A}"/>
    <cellStyle name="Normal 2 2 3 2 2 2 2" xfId="40143" xr:uid="{C593C7AE-19FA-4975-8926-18583AA067BE}"/>
    <cellStyle name="Normal 2 2 3 2 2 2 2 2" xfId="40144" xr:uid="{AD862519-FEF7-4125-9A90-58B558795307}"/>
    <cellStyle name="Normal 2 2 3 2 2 2 2 2 2" xfId="40145" xr:uid="{9AFDFEBF-ED9F-4C88-A3F7-0A292A920511}"/>
    <cellStyle name="Normal 2 2 3 2 2 2 2 3" xfId="40146" xr:uid="{97FD71B3-ECDC-4C0A-B734-68A10A9F97DB}"/>
    <cellStyle name="Normal 2 2 3 2 2 2 3" xfId="40147" xr:uid="{15D65A41-738C-47B8-B4DD-BEFBB0D18D93}"/>
    <cellStyle name="Normal 2 2 3 2 2 2 3 2" xfId="40148" xr:uid="{87A78E7C-6B19-41A4-85C9-EBE21E551CA6}"/>
    <cellStyle name="Normal 2 2 3 2 2 2 4" xfId="40149" xr:uid="{E8239222-8309-4626-A12E-2B99A6165176}"/>
    <cellStyle name="Normal 2 2 3 2 2 2 4 2" xfId="40150" xr:uid="{A7E7C9B9-0662-472C-A859-E0942EC1A6B6}"/>
    <cellStyle name="Normal 2 2 3 2 2 2 5" xfId="40151" xr:uid="{C418DF5F-C227-4F36-8B55-04ADAC302BE9}"/>
    <cellStyle name="Normal 2 2 3 2 2 2 6" xfId="40152" xr:uid="{4C25A43F-3AA5-4CB6-99AC-3763F1643890}"/>
    <cellStyle name="Normal 2 2 3 2 2 3" xfId="40153" xr:uid="{0C0902E0-8497-4B4B-A76E-382F4D9AAEC4}"/>
    <cellStyle name="Normal 2 2 3 2 2 3 2" xfId="40154" xr:uid="{3ED8A7B3-490C-4AD5-82FF-7F7CAC47C0A9}"/>
    <cellStyle name="Normal 2 2 3 2 2 3 2 2" xfId="40155" xr:uid="{0DC68458-E3D9-4098-B87B-A1C3565720CA}"/>
    <cellStyle name="Normal 2 2 3 2 2 3 3" xfId="40156" xr:uid="{F1DD5CB6-C583-42DC-8AFD-D0CA5384C581}"/>
    <cellStyle name="Normal 2 2 3 2 2 4" xfId="40157" xr:uid="{223E2ABD-61A4-4806-BF7D-1AEE6EC24FDB}"/>
    <cellStyle name="Normal 2 2 3 2 2 4 2" xfId="40158" xr:uid="{876848FC-03D4-4620-B86C-9E4FBA445EBA}"/>
    <cellStyle name="Normal 2 2 3 2 2 5" xfId="40159" xr:uid="{C9BD1341-B6A1-49C6-AAF4-05E9920DCD68}"/>
    <cellStyle name="Normal 2 2 3 2 2 5 2" xfId="40160" xr:uid="{0F22D189-8378-487C-8EAB-DD120B535103}"/>
    <cellStyle name="Normal 2 2 3 2 2 6" xfId="40161" xr:uid="{C9B449B7-43B3-4E44-9D62-297925A6C0A3}"/>
    <cellStyle name="Normal 2 2 3 2 2 7" xfId="40162" xr:uid="{8C20B0DD-429E-469B-99CE-4E302A91D079}"/>
    <cellStyle name="Normal 2 2 3 2 3" xfId="40163" xr:uid="{558C8E97-E965-4094-96F8-9EC4CFA38563}"/>
    <cellStyle name="Normal 2 2 3 2 3 2" xfId="40164" xr:uid="{546A997C-9932-498F-969F-A5A390794B15}"/>
    <cellStyle name="Normal 2 2 3 2 3 2 2" xfId="40165" xr:uid="{61618B58-29FE-4FBB-8DD9-DB6BCC236B31}"/>
    <cellStyle name="Normal 2 2 3 2 3 2 2 2" xfId="40166" xr:uid="{B58559FE-D674-43B6-ADD0-B98D5E8EDFFA}"/>
    <cellStyle name="Normal 2 2 3 2 3 2 2 2 2" xfId="40167" xr:uid="{56F8F12C-43E2-4D29-A6FD-C3E934DE172A}"/>
    <cellStyle name="Normal 2 2 3 2 3 2 2 3" xfId="40168" xr:uid="{2204FCF9-380F-4FF4-8EC4-CD2F532403F3}"/>
    <cellStyle name="Normal 2 2 3 2 3 2 3" xfId="40169" xr:uid="{12F6E520-A248-439D-B6F7-2D54719C183D}"/>
    <cellStyle name="Normal 2 2 3 2 3 2 3 2" xfId="40170" xr:uid="{ED679240-D833-4DD5-A0EB-06520AB10AC4}"/>
    <cellStyle name="Normal 2 2 3 2 3 2 4" xfId="40171" xr:uid="{777F18BC-7162-462D-B4B0-41FD1F624B33}"/>
    <cellStyle name="Normal 2 2 3 2 3 3" xfId="40172" xr:uid="{0054CBBA-E2B9-419B-9254-0BA56B69D5D8}"/>
    <cellStyle name="Normal 2 2 3 2 3 3 2" xfId="40173" xr:uid="{597047D0-9D82-42DE-ADEA-1251839F85DF}"/>
    <cellStyle name="Normal 2 2 3 2 3 3 2 2" xfId="40174" xr:uid="{C9DE1AB8-6BFE-4BB3-9B49-9E832A959DC5}"/>
    <cellStyle name="Normal 2 2 3 2 3 3 3" xfId="40175" xr:uid="{C2D87236-CBD4-49E2-94B0-B4CB2C48B55E}"/>
    <cellStyle name="Normal 2 2 3 2 3 4" xfId="40176" xr:uid="{A7507238-6BBA-46BD-B28C-0DC9CF0696BB}"/>
    <cellStyle name="Normal 2 2 3 2 3 4 2" xfId="40177" xr:uid="{F359077D-FA63-4192-A0CB-D2802D0D67E8}"/>
    <cellStyle name="Normal 2 2 3 2 3 5" xfId="40178" xr:uid="{D9090464-C686-4A21-95A8-FD84A007E079}"/>
    <cellStyle name="Normal 2 2 3 2 3 5 2" xfId="40179" xr:uid="{6B14D7BE-C3A1-4911-8D00-9ADBE50A0119}"/>
    <cellStyle name="Normal 2 2 3 2 3 6" xfId="40180" xr:uid="{4B06144C-D989-46F5-B19A-A123C24D6DB7}"/>
    <cellStyle name="Normal 2 2 3 2 3 7" xfId="40181" xr:uid="{6EEBFDBF-8502-4D99-BD57-C244203267E9}"/>
    <cellStyle name="Normal 2 2 3 2 4" xfId="40182" xr:uid="{6A967C3E-FC8E-4579-A619-090A3A56FBB9}"/>
    <cellStyle name="Normal 2 2 3 2 4 2" xfId="40183" xr:uid="{42742AC1-40EA-4982-B8CF-E5461EE2AF49}"/>
    <cellStyle name="Normal 2 2 3 2 4 2 2" xfId="40184" xr:uid="{469CF454-453B-4D97-ABBA-B0C76EE2075C}"/>
    <cellStyle name="Normal 2 2 3 2 4 2 2 2" xfId="40185" xr:uid="{BCFE7EE8-BDF7-46EE-B375-8611425E5ED9}"/>
    <cellStyle name="Normal 2 2 3 2 4 2 3" xfId="40186" xr:uid="{74758F7C-7CC6-4041-A99F-DA765F79849D}"/>
    <cellStyle name="Normal 2 2 3 2 4 3" xfId="40187" xr:uid="{46D29165-07C8-4506-B8EB-BA4970F2B77E}"/>
    <cellStyle name="Normal 2 2 3 2 4 3 2" xfId="40188" xr:uid="{5BE765EB-06F8-40B0-BD67-B268118867FF}"/>
    <cellStyle name="Normal 2 2 3 2 4 4" xfId="40189" xr:uid="{687D6600-E1F9-4D31-84F1-16978E74B9CE}"/>
    <cellStyle name="Normal 2 2 3 2 5" xfId="40190" xr:uid="{8E12EC03-8394-4B17-B6FD-0CAEC0C5C698}"/>
    <cellStyle name="Normal 2 2 3 2 5 2" xfId="40191" xr:uid="{C80B1175-A1C5-43CA-9A1C-AB22A1D25DB7}"/>
    <cellStyle name="Normal 2 2 3 2 5 2 2" xfId="40192" xr:uid="{9921CEC5-3529-4704-ABC9-E11A93BCC847}"/>
    <cellStyle name="Normal 2 2 3 2 5 3" xfId="40193" xr:uid="{CF23B516-ABB7-423E-91EA-85E04AF5D1EE}"/>
    <cellStyle name="Normal 2 2 3 2 6" xfId="40194" xr:uid="{DEE7B65F-40C0-459D-92F1-505AEF71E19F}"/>
    <cellStyle name="Normal 2 2 3 2 6 2" xfId="40195" xr:uid="{E3ED3CED-22B6-43BD-8D27-36943BA7F90C}"/>
    <cellStyle name="Normal 2 2 3 2 7" xfId="40196" xr:uid="{873C34E2-B26F-4100-A7DB-45A9462AA81E}"/>
    <cellStyle name="Normal 2 2 3 2 7 2" xfId="40197" xr:uid="{4D52F063-22E6-45A9-B759-71B5C8D950C5}"/>
    <cellStyle name="Normal 2 2 3 2 8" xfId="40198" xr:uid="{CBE4B901-947F-4C25-8964-EE57649210B7}"/>
    <cellStyle name="Normal 2 2 3 2 9" xfId="40199" xr:uid="{E823CF00-019E-4D50-9ABD-73C5CCEE29F2}"/>
    <cellStyle name="Normal 2 2 3 3" xfId="40200" xr:uid="{DAB041C7-26E7-4994-9C1B-8B27B6A9D877}"/>
    <cellStyle name="Normal 2 2 3 3 2" xfId="40201" xr:uid="{3E887A58-0ED6-4F87-BE31-ACED2372448F}"/>
    <cellStyle name="Normal 2 2 3 3 2 2" xfId="40202" xr:uid="{5862B27A-E2DA-4431-9D38-63B309CC7F42}"/>
    <cellStyle name="Normal 2 2 3 3 2 2 2" xfId="40203" xr:uid="{0110927D-9410-4808-8235-A1092411FE4C}"/>
    <cellStyle name="Normal 2 2 3 3 2 2 2 2" xfId="40204" xr:uid="{C81FA625-1DA1-4B0E-9609-BF6A1719A705}"/>
    <cellStyle name="Normal 2 2 3 3 2 2 2 2 2" xfId="40205" xr:uid="{847A74A9-07D2-47A9-B242-EB2957647DA0}"/>
    <cellStyle name="Normal 2 2 3 3 2 2 2 3" xfId="40206" xr:uid="{1258FEFD-B349-40FF-91B5-36ED0814E2B5}"/>
    <cellStyle name="Normal 2 2 3 3 2 2 3" xfId="40207" xr:uid="{62EAA5F0-8866-4BCE-A3CA-D1998C5AD4DD}"/>
    <cellStyle name="Normal 2 2 3 3 2 2 3 2" xfId="40208" xr:uid="{4D6D38D5-EFF6-4A54-9E39-0A5D61502BF4}"/>
    <cellStyle name="Normal 2 2 3 3 2 2 4" xfId="40209" xr:uid="{59F779F0-1854-4B3B-AA93-DFD308B1FA38}"/>
    <cellStyle name="Normal 2 2 3 3 2 3" xfId="40210" xr:uid="{75086E4D-9018-40F8-B579-46FFFE0D3904}"/>
    <cellStyle name="Normal 2 2 3 3 2 3 2" xfId="40211" xr:uid="{38A66E56-D140-4420-A889-8FE7A37DF99B}"/>
    <cellStyle name="Normal 2 2 3 3 2 3 2 2" xfId="40212" xr:uid="{ADA4F572-03D1-4A7B-BB00-ADBCCE3D9E39}"/>
    <cellStyle name="Normal 2 2 3 3 2 3 3" xfId="40213" xr:uid="{7C3EEC72-E099-41B0-BBBC-5D4BD7AD5EE1}"/>
    <cellStyle name="Normal 2 2 3 3 2 4" xfId="40214" xr:uid="{CA6BBDB4-899E-43D2-85E6-6F0F8863354A}"/>
    <cellStyle name="Normal 2 2 3 3 2 4 2" xfId="40215" xr:uid="{EF314FFE-A732-4B97-9748-ED0F4F126A6D}"/>
    <cellStyle name="Normal 2 2 3 3 2 5" xfId="40216" xr:uid="{4BD35BA6-4A64-48E9-AE11-36BEAB064408}"/>
    <cellStyle name="Normal 2 2 3 3 3" xfId="40217" xr:uid="{FD71046C-E2F6-4007-8152-5D0DB96FA40F}"/>
    <cellStyle name="Normal 2 2 3 3 3 2" xfId="40218" xr:uid="{BE19A001-1AB3-4EC1-9A7A-A9F149294874}"/>
    <cellStyle name="Normal 2 2 3 3 3 2 2" xfId="40219" xr:uid="{ABA2EAF7-4647-495D-A468-0773C161E761}"/>
    <cellStyle name="Normal 2 2 3 3 3 2 2 2" xfId="40220" xr:uid="{E4EF31EC-D6E7-4233-8302-2C1904783393}"/>
    <cellStyle name="Normal 2 2 3 3 3 2 3" xfId="40221" xr:uid="{5E21B115-3697-4C02-A328-756319519599}"/>
    <cellStyle name="Normal 2 2 3 3 3 3" xfId="40222" xr:uid="{91EE90EA-28E4-413F-84AC-6D4200FB2ED5}"/>
    <cellStyle name="Normal 2 2 3 3 3 3 2" xfId="40223" xr:uid="{892D2F45-8C2B-455B-A2A5-53D320C52188}"/>
    <cellStyle name="Normal 2 2 3 3 3 4" xfId="40224" xr:uid="{F607A56D-D1B7-4CE9-98BD-9E895DAADB0B}"/>
    <cellStyle name="Normal 2 2 3 3 4" xfId="40225" xr:uid="{D1C3D49B-84BC-48A2-B45D-2888F2A41B18}"/>
    <cellStyle name="Normal 2 2 3 3 4 2" xfId="40226" xr:uid="{D7D731E3-80A2-483B-8E34-2734C8004133}"/>
    <cellStyle name="Normal 2 2 3 3 4 2 2" xfId="40227" xr:uid="{01B7448A-0554-4763-A0ED-9EF1DC619CB4}"/>
    <cellStyle name="Normal 2 2 3 3 4 3" xfId="40228" xr:uid="{C10C7954-E4D4-44C4-8788-0280BDA781C7}"/>
    <cellStyle name="Normal 2 2 3 3 5" xfId="40229" xr:uid="{5D48E91B-5F59-458B-9C40-3AB3536A18B7}"/>
    <cellStyle name="Normal 2 2 3 3 5 2" xfId="40230" xr:uid="{BCB795FC-AFE1-4044-9791-C6FFD82DC2B0}"/>
    <cellStyle name="Normal 2 2 3 3 6" xfId="40231" xr:uid="{D44AF708-BE50-4349-BD1D-E19C91DC9632}"/>
    <cellStyle name="Normal 2 2 3 3 7" xfId="40232" xr:uid="{8A240CF2-4BE2-4892-8AC3-33C2AFD97F7F}"/>
    <cellStyle name="Normal 2 2 3 4" xfId="40233" xr:uid="{C28B3EC6-6826-4209-9A80-B9391DBB463E}"/>
    <cellStyle name="Normal 2 2 3 4 2" xfId="40234" xr:uid="{7D654E9B-9E52-4321-980E-1BD5A7842647}"/>
    <cellStyle name="Normal 2 2 3 4 2 2" xfId="40235" xr:uid="{3EE7C488-9B05-45AF-9D52-F5960C658BA8}"/>
    <cellStyle name="Normal 2 2 3 4 2 3" xfId="40236" xr:uid="{3F360884-2D10-454A-B0A3-8AD711086B23}"/>
    <cellStyle name="Normal 2 2 3 4 3" xfId="40237" xr:uid="{130EB865-4E4F-48AF-83E6-BBB1A09E614D}"/>
    <cellStyle name="Normal 2 2 3 4 4" xfId="40238" xr:uid="{B8447447-E85A-45C3-98E9-1E9D04088947}"/>
    <cellStyle name="Normal 2 2 3 5" xfId="40239" xr:uid="{C7A0D660-FC2C-46BD-91F9-DA5074B2E663}"/>
    <cellStyle name="Normal 2 2 3 5 2" xfId="40240" xr:uid="{C35486E7-337A-41D8-96A6-C7AD17BE924F}"/>
    <cellStyle name="Normal 2 2 3 5 3" xfId="40241" xr:uid="{5CAE4EA3-1E8F-4ACD-AA39-893AF53FFD15}"/>
    <cellStyle name="Normal 2 2 3 6" xfId="40242" xr:uid="{EC5AB070-481B-4281-804D-847E793E72C2}"/>
    <cellStyle name="Normal 2 2 3 6 2" xfId="40243" xr:uid="{D5083173-9BAE-47A5-8076-9F4AA0B15789}"/>
    <cellStyle name="Normal 2 2 3 7" xfId="40244" xr:uid="{87B93AE3-E203-4474-9F69-38A79F598697}"/>
    <cellStyle name="Normal 2 2 3_Asset Register (new)" xfId="40245" xr:uid="{29EE9D1D-C2A0-4306-BEC2-7AED382BFD0F}"/>
    <cellStyle name="Normal 2 2 4" xfId="40246" xr:uid="{6919854E-8429-4188-B2E0-C8D0485BB906}"/>
    <cellStyle name="Normal 2 2 4 2" xfId="40247" xr:uid="{6AFBF7E0-0B26-41DD-9429-391B28965B4F}"/>
    <cellStyle name="Normal 2 2 4 2 2" xfId="40248" xr:uid="{40440015-A27D-41DD-9014-DF3F09B57039}"/>
    <cellStyle name="Normal 2 2 4 2 2 2" xfId="40249" xr:uid="{C4279186-0DB4-4B9D-BC0D-E9943C562DB6}"/>
    <cellStyle name="Normal 2 2 4 2 2 3" xfId="40250" xr:uid="{C2642DF7-0CBA-4F75-A870-DDBC733DB409}"/>
    <cellStyle name="Normal 2 2 4 2 3" xfId="40251" xr:uid="{6F90195F-D0CF-45D0-BDEA-AA3BC8218A42}"/>
    <cellStyle name="Normal 2 2 4 2 4" xfId="40252" xr:uid="{F2830BE1-A1AA-44BF-8A56-CFD352ED537E}"/>
    <cellStyle name="Normal 2 2 4 3" xfId="40253" xr:uid="{9012EC7A-328D-4A4F-83B0-16C635896D27}"/>
    <cellStyle name="Normal 2 2 4 3 2" xfId="40254" xr:uid="{4105C904-79A6-435A-B872-A937072B5701}"/>
    <cellStyle name="Normal 2 2 4 3 3" xfId="40255" xr:uid="{912E0F55-DB88-4C68-AFF9-46035F5A0E34}"/>
    <cellStyle name="Normal 2 2 4 4" xfId="40256" xr:uid="{A1A011A8-FB02-46E2-A63C-6DFCA4D71C67}"/>
    <cellStyle name="Normal 2 2 4 4 2" xfId="40257" xr:uid="{7DD0725B-BBAA-4695-A5A5-6F343F224584}"/>
    <cellStyle name="Normal 2 2 4 5" xfId="40258" xr:uid="{A9598F73-0D3C-4B9C-B85E-3E4406B8948B}"/>
    <cellStyle name="Normal 2 2 5" xfId="40259" xr:uid="{4EB79884-59A0-4C9A-AF74-A1A7FBDAD810}"/>
    <cellStyle name="Normal 2 2 5 10" xfId="40260" xr:uid="{097A504A-E2C2-4AC5-9509-C6B8C6FF8993}"/>
    <cellStyle name="Normal 2 2 5 2" xfId="40261" xr:uid="{8FEA02C1-2A58-420B-9263-1418BE0387C2}"/>
    <cellStyle name="Normal 2 2 5 2 2" xfId="40262" xr:uid="{1B8CF399-0836-4059-A07B-72325CD75BBC}"/>
    <cellStyle name="Normal 2 2 5 2 2 2" xfId="40263" xr:uid="{502F698B-D516-4631-B608-B3491A41CE64}"/>
    <cellStyle name="Normal 2 2 5 2 2 2 2" xfId="40264" xr:uid="{C61ACD69-3F02-4E0E-B212-53B91EDD456E}"/>
    <cellStyle name="Normal 2 2 5 2 2 2 2 2" xfId="40265" xr:uid="{6FD99E54-444B-48DE-80FC-CCD2959D805E}"/>
    <cellStyle name="Normal 2 2 5 2 2 2 2 2 2" xfId="40266" xr:uid="{96235BEB-C0D8-4E63-92B3-B817372804FC}"/>
    <cellStyle name="Normal 2 2 5 2 2 2 2 3" xfId="40267" xr:uid="{DB2F5CF4-0C98-4A94-B36A-3904E334E57C}"/>
    <cellStyle name="Normal 2 2 5 2 2 2 3" xfId="40268" xr:uid="{79F56290-60F3-4BAB-9128-CF9C166D5419}"/>
    <cellStyle name="Normal 2 2 5 2 2 2 3 2" xfId="40269" xr:uid="{4D512F98-8BE2-468C-A93B-3CA0215DD1DD}"/>
    <cellStyle name="Normal 2 2 5 2 2 2 4" xfId="40270" xr:uid="{DE6A5759-1345-4FBC-A207-92115C6ED4D8}"/>
    <cellStyle name="Normal 2 2 5 2 2 3" xfId="40271" xr:uid="{160AB8C7-AFF7-4AF2-9E1A-0F953B031550}"/>
    <cellStyle name="Normal 2 2 5 2 2 3 2" xfId="40272" xr:uid="{C57FBF76-C5D0-4D8B-921E-DDB26974D310}"/>
    <cellStyle name="Normal 2 2 5 2 2 3 2 2" xfId="40273" xr:uid="{4A03FA60-EBC7-4EE7-813B-5A7D1362ABAF}"/>
    <cellStyle name="Normal 2 2 5 2 2 3 3" xfId="40274" xr:uid="{6A3BCFE0-AD45-4A5C-949C-656217EEEF2A}"/>
    <cellStyle name="Normal 2 2 5 2 2 4" xfId="40275" xr:uid="{13DC9412-AEF3-4D42-9BAE-3A05501A5F5B}"/>
    <cellStyle name="Normal 2 2 5 2 2 4 2" xfId="40276" xr:uid="{430FD9F5-CF94-4FF0-BFDF-820A926524E7}"/>
    <cellStyle name="Normal 2 2 5 2 2 5" xfId="40277" xr:uid="{CE8F9060-8E1C-4914-9027-E743C5E1F44A}"/>
    <cellStyle name="Normal 2 2 5 2 3" xfId="40278" xr:uid="{E4790C71-1B95-4985-B57B-FDC55C5F498E}"/>
    <cellStyle name="Normal 2 2 5 2 3 2" xfId="40279" xr:uid="{DBD7BEFD-6759-4F8C-B3A4-9DA3C8D2ACA5}"/>
    <cellStyle name="Normal 2 2 5 2 3 2 2" xfId="40280" xr:uid="{1B84E629-591D-4C17-AC36-31C552590F9B}"/>
    <cellStyle name="Normal 2 2 5 2 3 2 2 2" xfId="40281" xr:uid="{9C16DAE1-D32C-48AA-888F-9FADB1439BDC}"/>
    <cellStyle name="Normal 2 2 5 2 3 2 3" xfId="40282" xr:uid="{03424034-4361-4B60-AE2C-FA31C1D1CBFC}"/>
    <cellStyle name="Normal 2 2 5 2 3 3" xfId="40283" xr:uid="{4534013E-9327-4EEE-9A4C-3EFD42D5F077}"/>
    <cellStyle name="Normal 2 2 5 2 3 3 2" xfId="40284" xr:uid="{971E86C2-DD1A-4A9B-907C-83A6D0397CF4}"/>
    <cellStyle name="Normal 2 2 5 2 3 4" xfId="40285" xr:uid="{AB98A800-5899-4B75-8787-F3139E63A555}"/>
    <cellStyle name="Normal 2 2 5 2 4" xfId="40286" xr:uid="{C6AAF146-4EAB-4531-BB43-76A61E18BCB2}"/>
    <cellStyle name="Normal 2 2 5 2 4 2" xfId="40287" xr:uid="{5DFDB9F4-5F0F-4F6E-9BA3-0B05EAF46C15}"/>
    <cellStyle name="Normal 2 2 5 2 4 2 2" xfId="40288" xr:uid="{6A2A3881-C24C-42A9-93A3-C4892D91CDD1}"/>
    <cellStyle name="Normal 2 2 5 2 4 3" xfId="40289" xr:uid="{41421C8D-D120-49D1-A58F-CA48E55B972C}"/>
    <cellStyle name="Normal 2 2 5 2 5" xfId="40290" xr:uid="{61DC11C2-6243-49BF-98F2-5565021217B8}"/>
    <cellStyle name="Normal 2 2 5 2 5 2" xfId="40291" xr:uid="{69CC547B-28D5-4AA3-989B-DA63C341E48B}"/>
    <cellStyle name="Normal 2 2 5 2 6" xfId="40292" xr:uid="{3FCF44EF-63AF-4BA6-9700-710AFE225A32}"/>
    <cellStyle name="Normal 2 2 5 3" xfId="40293" xr:uid="{57C6475C-7A71-4755-ADE4-C4B968E0F8F2}"/>
    <cellStyle name="Normal 2 2 5 3 2" xfId="40294" xr:uid="{3CBD3136-B0E3-4690-90A5-AADFF230DC00}"/>
    <cellStyle name="Normal 2 2 5 3 2 2" xfId="40295" xr:uid="{A2215D31-8AC6-475D-85AE-FA08A2763CDB}"/>
    <cellStyle name="Normal 2 2 5 3 2 2 2" xfId="40296" xr:uid="{5B9FE6C1-50C1-4EA5-BA21-2DD5443E9FA8}"/>
    <cellStyle name="Normal 2 2 5 3 2 2 2 2" xfId="40297" xr:uid="{13C051D5-B4BA-4AAE-8423-1363789F2E91}"/>
    <cellStyle name="Normal 2 2 5 3 2 2 3" xfId="40298" xr:uid="{B1F4D472-6952-4B09-8188-E95337B88F1C}"/>
    <cellStyle name="Normal 2 2 5 3 2 3" xfId="40299" xr:uid="{9CBA0EC5-130C-4D34-927B-699510FF0173}"/>
    <cellStyle name="Normal 2 2 5 3 2 3 2" xfId="40300" xr:uid="{04649205-61B0-44F2-AEEB-AB9708CA6FD8}"/>
    <cellStyle name="Normal 2 2 5 3 2 4" xfId="40301" xr:uid="{A5CC1CCF-626A-41AA-8587-6C39E91DFCB8}"/>
    <cellStyle name="Normal 2 2 5 3 3" xfId="40302" xr:uid="{94F3F8E6-C12C-42FC-886F-155CAF083D72}"/>
    <cellStyle name="Normal 2 2 5 3 3 2" xfId="40303" xr:uid="{BDDC980A-E1F4-4864-82C6-36A502BA0810}"/>
    <cellStyle name="Normal 2 2 5 3 3 2 2" xfId="40304" xr:uid="{E7CA374D-A163-4695-B491-0FC94A7CEC1F}"/>
    <cellStyle name="Normal 2 2 5 3 3 3" xfId="40305" xr:uid="{7D8F02F3-CE7D-4168-9C40-0D19B241460B}"/>
    <cellStyle name="Normal 2 2 5 3 4" xfId="40306" xr:uid="{9724B5A5-695D-40F2-AD25-9FB9D1D38E2E}"/>
    <cellStyle name="Normal 2 2 5 3 4 2" xfId="40307" xr:uid="{8D1C2A31-15E4-43CE-A363-267EC733A648}"/>
    <cellStyle name="Normal 2 2 5 3 5" xfId="40308" xr:uid="{7E40600D-D496-4734-B825-DF456281B374}"/>
    <cellStyle name="Normal 2 2 5 4" xfId="40309" xr:uid="{45B2A2E1-A0A1-4D86-B51C-DC939A6F59CA}"/>
    <cellStyle name="Normal 2 2 5 4 2" xfId="40310" xr:uid="{07610637-6801-4740-881C-0739997A2598}"/>
    <cellStyle name="Normal 2 2 5 4 2 2" xfId="40311" xr:uid="{C9DB38BE-5E9F-4BD6-855B-C9D9C576B09C}"/>
    <cellStyle name="Normal 2 2 5 4 2 2 2" xfId="40312" xr:uid="{80E174CA-A78C-4DD6-8A75-5DE07AD0EBFD}"/>
    <cellStyle name="Normal 2 2 5 4 2 2 2 2" xfId="40313" xr:uid="{C2638088-7B1F-43DC-B1DC-8EFEA0AEBC38}"/>
    <cellStyle name="Normal 2 2 5 4 2 2 3" xfId="40314" xr:uid="{476FC33E-FF3B-4DC2-9FF8-40495727CC27}"/>
    <cellStyle name="Normal 2 2 5 4 2 3" xfId="40315" xr:uid="{3E417119-AC00-4AD9-A6EC-6C43354890FB}"/>
    <cellStyle name="Normal 2 2 5 4 2 3 2" xfId="40316" xr:uid="{AA0F59E6-32B4-401E-8273-E7B3CC2FA722}"/>
    <cellStyle name="Normal 2 2 5 4 2 4" xfId="40317" xr:uid="{923C4EB2-0E78-40F0-AA57-A4FDD3DEB372}"/>
    <cellStyle name="Normal 2 2 5 4 3" xfId="40318" xr:uid="{6683B392-1A7B-4D98-99DB-BB41AD882258}"/>
    <cellStyle name="Normal 2 2 5 4 3 2" xfId="40319" xr:uid="{4C39668A-B9E0-4EE0-BE9F-D4C820387C35}"/>
    <cellStyle name="Normal 2 2 5 4 3 2 2" xfId="40320" xr:uid="{63CF5B7D-F21B-421D-93B1-CB28123BD773}"/>
    <cellStyle name="Normal 2 2 5 4 3 3" xfId="40321" xr:uid="{45A35DA7-8E52-4B03-A2ED-9C5AED35968B}"/>
    <cellStyle name="Normal 2 2 5 4 4" xfId="40322" xr:uid="{79D3FE74-B4C1-4E94-858A-B9ACB23A0B74}"/>
    <cellStyle name="Normal 2 2 5 4 4 2" xfId="40323" xr:uid="{66746F80-4925-4108-AD7C-3BE5E8E42C93}"/>
    <cellStyle name="Normal 2 2 5 4 5" xfId="40324" xr:uid="{E3BD7DAB-1D9D-45C2-B595-3981B3401C52}"/>
    <cellStyle name="Normal 2 2 5 5" xfId="40325" xr:uid="{5818911E-6DF7-4331-A6D6-F30B24377938}"/>
    <cellStyle name="Normal 2 2 5 5 2" xfId="40326" xr:uid="{FBD90507-DD4F-435A-8CD4-CA6794BD6B07}"/>
    <cellStyle name="Normal 2 2 5 5 2 2" xfId="40327" xr:uid="{6C45D6C4-2465-4BD9-B283-23DF1787FB29}"/>
    <cellStyle name="Normal 2 2 5 5 2 2 2" xfId="40328" xr:uid="{37CB250A-BD9A-4629-B84D-734450B7FBA8}"/>
    <cellStyle name="Normal 2 2 5 5 2 2 2 2" xfId="40329" xr:uid="{EA26BD6C-46BA-48AD-AF44-E68E11BDD4E0}"/>
    <cellStyle name="Normal 2 2 5 5 2 2 3" xfId="40330" xr:uid="{E49E3384-835A-4EBB-9B54-917A1893312C}"/>
    <cellStyle name="Normal 2 2 5 5 2 3" xfId="40331" xr:uid="{896373F3-02A9-4A07-A522-DD9B1B360822}"/>
    <cellStyle name="Normal 2 2 5 5 2 3 2" xfId="40332" xr:uid="{2F1CC8E7-9527-4257-997F-A44BF21BB3B6}"/>
    <cellStyle name="Normal 2 2 5 5 2 4" xfId="40333" xr:uid="{4FCCDC68-B900-456C-8816-FE2E7947B673}"/>
    <cellStyle name="Normal 2 2 5 5 3" xfId="40334" xr:uid="{69B0AAF3-A072-4048-8BDE-B352BE0973B1}"/>
    <cellStyle name="Normal 2 2 5 5 3 2" xfId="40335" xr:uid="{12FADAD1-FC14-46A8-8A5A-02753DC1DC06}"/>
    <cellStyle name="Normal 2 2 5 5 3 2 2" xfId="40336" xr:uid="{96CD5880-240C-473F-A2F1-716484348573}"/>
    <cellStyle name="Normal 2 2 5 5 3 3" xfId="40337" xr:uid="{DCF8CAA5-074D-48C8-BBD7-48F56BE513BE}"/>
    <cellStyle name="Normal 2 2 5 5 4" xfId="40338" xr:uid="{02ECF84E-99FC-43C1-B9BA-FD08204EE9C3}"/>
    <cellStyle name="Normal 2 2 5 5 4 2" xfId="40339" xr:uid="{C4822647-E823-4AF1-9A88-ABC3A40851AE}"/>
    <cellStyle name="Normal 2 2 5 5 5" xfId="40340" xr:uid="{CB3C67F4-65DD-4A6B-8596-86A114BFCA97}"/>
    <cellStyle name="Normal 2 2 5 6" xfId="40341" xr:uid="{6DD288C1-2F19-4A26-9BCD-A14C6D046D86}"/>
    <cellStyle name="Normal 2 2 5 6 2" xfId="40342" xr:uid="{A9536C7A-8A98-4D83-975D-92FE129C5A62}"/>
    <cellStyle name="Normal 2 2 5 6 2 2" xfId="40343" xr:uid="{49697459-37A5-41A9-9D00-EF5E1D3FCE31}"/>
    <cellStyle name="Normal 2 2 5 6 2 2 2" xfId="40344" xr:uid="{74BD983E-DC28-47C0-9F8C-B416255D2D08}"/>
    <cellStyle name="Normal 2 2 5 6 2 3" xfId="40345" xr:uid="{D2A03353-4909-4B34-9139-0129DC37CA4F}"/>
    <cellStyle name="Normal 2 2 5 6 3" xfId="40346" xr:uid="{78B66C35-4F2B-423F-BFF5-35701A4D1CE8}"/>
    <cellStyle name="Normal 2 2 5 6 3 2" xfId="40347" xr:uid="{6ED7B09A-188D-4694-90ED-A6B38D312442}"/>
    <cellStyle name="Normal 2 2 5 6 4" xfId="40348" xr:uid="{90FC3822-B6EE-4F1D-AA9A-5AEA2B5EFF50}"/>
    <cellStyle name="Normal 2 2 5 7" xfId="40349" xr:uid="{0B686A91-97A1-401B-8F8D-787D0A8E016D}"/>
    <cellStyle name="Normal 2 2 5 7 2" xfId="40350" xr:uid="{F04CB4A5-1943-4FBA-93B2-23C0BD006E04}"/>
    <cellStyle name="Normal 2 2 5 7 2 2" xfId="40351" xr:uid="{4EF1B82C-58F6-430C-A4B5-B03BC3BFDCA6}"/>
    <cellStyle name="Normal 2 2 5 7 3" xfId="40352" xr:uid="{DCEE2887-8994-4210-BD8A-9BF8EB10A61B}"/>
    <cellStyle name="Normal 2 2 5 8" xfId="40353" xr:uid="{7A90C4A3-EDA8-4D50-A8CB-19A8D2B78BAE}"/>
    <cellStyle name="Normal 2 2 5 8 2" xfId="40354" xr:uid="{0D913F81-45D5-4E25-832A-61602FEFC906}"/>
    <cellStyle name="Normal 2 2 5 9" xfId="40355" xr:uid="{8F66E2CD-2781-42E0-8F37-DC8F0117B761}"/>
    <cellStyle name="Normal 2 2 5_Sheet1" xfId="40356" xr:uid="{9FD8ED53-A351-4A30-969F-F2232502653D}"/>
    <cellStyle name="Normal 2 2 6" xfId="40357" xr:uid="{01ECC718-15A1-485A-925B-BDB4CC86DE13}"/>
    <cellStyle name="Normal 2 2 6 2" xfId="40358" xr:uid="{C0C55FD7-B94C-4630-A54D-0E087AED57CE}"/>
    <cellStyle name="Normal 2 2 6 2 2" xfId="40359" xr:uid="{AEFC5F79-D84F-422C-8254-BD7AF92A7ED1}"/>
    <cellStyle name="Normal 2 2 6 2 2 2" xfId="40360" xr:uid="{E5BE3DA3-5AB0-4703-9DAA-0CC4A1EDE263}"/>
    <cellStyle name="Normal 2 2 6 2 2 2 2" xfId="40361" xr:uid="{DDF264EF-CF5B-46F6-9D7C-74E28D6B8DD0}"/>
    <cellStyle name="Normal 2 2 6 2 2 2 2 2" xfId="40362" xr:uid="{56E4696C-9B3D-4592-B2A1-E9D389DDC9F1}"/>
    <cellStyle name="Normal 2 2 6 2 2 2 3" xfId="40363" xr:uid="{80671B91-6908-4321-817C-4B05A2460347}"/>
    <cellStyle name="Normal 2 2 6 2 2 3" xfId="40364" xr:uid="{12A6D084-6717-44E5-9CF8-A5B9726E4053}"/>
    <cellStyle name="Normal 2 2 6 2 2 3 2" xfId="40365" xr:uid="{76F1B0F9-45C3-42DD-ABD2-5DBE1604BBA2}"/>
    <cellStyle name="Normal 2 2 6 2 2 4" xfId="40366" xr:uid="{8839AB02-626B-442C-8844-CF519B58DBFA}"/>
    <cellStyle name="Normal 2 2 6 2 3" xfId="40367" xr:uid="{A78D8F13-275C-482C-815D-8B271EEB1415}"/>
    <cellStyle name="Normal 2 2 6 2 3 2" xfId="40368" xr:uid="{3CF6FB7D-E64B-410D-A190-FE05F8EB1F2E}"/>
    <cellStyle name="Normal 2 2 6 2 3 2 2" xfId="40369" xr:uid="{A1C8BD43-8EE0-4525-94C9-20F9CF810D02}"/>
    <cellStyle name="Normal 2 2 6 2 3 3" xfId="40370" xr:uid="{F596E13A-71D0-4C14-862B-6AE5A3D3705F}"/>
    <cellStyle name="Normal 2 2 6 2 4" xfId="40371" xr:uid="{8FBF65CA-D9B5-4C23-BC9A-7372515044EF}"/>
    <cellStyle name="Normal 2 2 6 2 4 2" xfId="40372" xr:uid="{740E6425-52EE-4416-A8EA-45B447E4E721}"/>
    <cellStyle name="Normal 2 2 6 2 5" xfId="40373" xr:uid="{CB84F2E5-22DB-4BC4-9A6A-F892A117572C}"/>
    <cellStyle name="Normal 2 2 6 3" xfId="40374" xr:uid="{BFF67A21-3298-4F47-A8A5-CC2ED80EC7D6}"/>
    <cellStyle name="Normal 2 2 6 3 2" xfId="40375" xr:uid="{967CBC69-6916-403C-99ED-F5B68B418D01}"/>
    <cellStyle name="Normal 2 2 6 3 2 2" xfId="40376" xr:uid="{B4899B34-68C8-4B51-A757-E576523219D0}"/>
    <cellStyle name="Normal 2 2 6 3 2 2 2" xfId="40377" xr:uid="{BFB29187-51EA-4160-90AE-811D64E50D5C}"/>
    <cellStyle name="Normal 2 2 6 3 2 2 2 2" xfId="40378" xr:uid="{D736B394-2DAD-431E-AA1D-56510847F0D3}"/>
    <cellStyle name="Normal 2 2 6 3 2 2 3" xfId="40379" xr:uid="{DD11208E-029B-4E57-A8C5-DCED5698CAF8}"/>
    <cellStyle name="Normal 2 2 6 3 2 3" xfId="40380" xr:uid="{358CC845-EDBF-4D1F-8D1A-190EC5D4CDD1}"/>
    <cellStyle name="Normal 2 2 6 3 2 3 2" xfId="40381" xr:uid="{EB1EB6E7-A52A-428F-B842-490F94D7D6C7}"/>
    <cellStyle name="Normal 2 2 6 3 2 4" xfId="40382" xr:uid="{89A5C2B7-5841-4497-89B0-00E39C7E18D2}"/>
    <cellStyle name="Normal 2 2 6 3 3" xfId="40383" xr:uid="{B90D7F87-543E-472E-813E-64C6048D8A2A}"/>
    <cellStyle name="Normal 2 2 6 3 3 2" xfId="40384" xr:uid="{AA4379CD-DDF3-4A8E-9EF1-61B043266C84}"/>
    <cellStyle name="Normal 2 2 6 3 3 2 2" xfId="40385" xr:uid="{4D729D78-2FCB-453E-A0E0-238B3945524D}"/>
    <cellStyle name="Normal 2 2 6 3 3 3" xfId="40386" xr:uid="{D0A4484A-AA62-43BA-B55C-D65E3A859981}"/>
    <cellStyle name="Normal 2 2 6 3 4" xfId="40387" xr:uid="{1605B108-BF4F-4BF9-9314-88E5F7CEFA34}"/>
    <cellStyle name="Normal 2 2 6 3 4 2" xfId="40388" xr:uid="{1C7FBA6D-2EAC-42B7-AADC-53D3BC02DACE}"/>
    <cellStyle name="Normal 2 2 6 3 5" xfId="40389" xr:uid="{6BB48006-AA98-4CCE-AF42-6F9DA1E2F48D}"/>
    <cellStyle name="Normal 2 2 6 4" xfId="40390" xr:uid="{0A542C12-9229-43F9-AB7A-452287AA9B06}"/>
    <cellStyle name="Normal 2 2 6 4 2" xfId="40391" xr:uid="{BA0A750A-72B5-440A-AF21-696916C2B6DA}"/>
    <cellStyle name="Normal 2 2 6 4 2 2" xfId="40392" xr:uid="{720F21E2-9DF9-455C-B268-9D2D1671B07C}"/>
    <cellStyle name="Normal 2 2 6 4 2 2 2" xfId="40393" xr:uid="{55CB67CC-A77E-4476-BC20-D55696C5562D}"/>
    <cellStyle name="Normal 2 2 6 4 2 3" xfId="40394" xr:uid="{15A6B263-223C-4181-81DB-EF64EF29D769}"/>
    <cellStyle name="Normal 2 2 6 4 3" xfId="40395" xr:uid="{9313EE42-DD2C-4288-BC0B-1B13697E2A81}"/>
    <cellStyle name="Normal 2 2 6 4 3 2" xfId="40396" xr:uid="{1D3D9174-0A08-4034-8F52-AE3CB975AB1D}"/>
    <cellStyle name="Normal 2 2 6 4 4" xfId="40397" xr:uid="{B898BD14-63CC-4656-834A-CB1C6A5103E1}"/>
    <cellStyle name="Normal 2 2 6 5" xfId="40398" xr:uid="{3E19C204-E029-487B-8A1E-F8204E636789}"/>
    <cellStyle name="Normal 2 2 6 5 2" xfId="40399" xr:uid="{4956B800-92C8-42B3-9B03-59944D123B84}"/>
    <cellStyle name="Normal 2 2 6 5 2 2" xfId="40400" xr:uid="{EEF28CAE-4773-440A-B798-1CAB10DBC1CE}"/>
    <cellStyle name="Normal 2 2 6 5 3" xfId="40401" xr:uid="{FD1F6F54-4B84-4CA4-9458-B83B55686F97}"/>
    <cellStyle name="Normal 2 2 6 6" xfId="40402" xr:uid="{ACED5531-A172-42A2-BF9B-29C08820C13A}"/>
    <cellStyle name="Normal 2 2 6 6 2" xfId="40403" xr:uid="{797433C5-04F7-4F31-A632-B9C72FA56B4A}"/>
    <cellStyle name="Normal 2 2 6 7" xfId="40404" xr:uid="{DE22BB0A-7832-40EB-B82C-21051F5F9863}"/>
    <cellStyle name="Normal 2 2 6 8" xfId="40405" xr:uid="{0039F8EE-6506-4F9D-A125-460AA8D4E5F4}"/>
    <cellStyle name="Normal 2 2 7" xfId="40406" xr:uid="{37133616-DC98-4C55-AAB6-F1EF49968915}"/>
    <cellStyle name="Normal 2 2 7 2" xfId="40407" xr:uid="{098A56CC-8C7B-4C39-98AC-F001705BBA7F}"/>
    <cellStyle name="Normal 2 2 7 2 2" xfId="40408" xr:uid="{97709B27-F42D-411B-B24E-FE2DD1C7E7E6}"/>
    <cellStyle name="Normal 2 2 7 2 2 2" xfId="40409" xr:uid="{24FC9ECD-636A-48DD-96ED-0E7EE6AFA259}"/>
    <cellStyle name="Normal 2 2 7 2 2 2 2" xfId="40410" xr:uid="{9129DE9D-2719-4752-8512-6249A6E46730}"/>
    <cellStyle name="Normal 2 2 7 2 2 2 2 2" xfId="40411" xr:uid="{85FBD81B-7C10-499A-8CB3-53A8F324A5F4}"/>
    <cellStyle name="Normal 2 2 7 2 2 2 3" xfId="40412" xr:uid="{0407DB7D-AECA-453D-BE9E-7CBE7670F644}"/>
    <cellStyle name="Normal 2 2 7 2 2 3" xfId="40413" xr:uid="{A3CE0312-8E52-4429-A4FA-F6522DB0DC9F}"/>
    <cellStyle name="Normal 2 2 7 2 2 3 2" xfId="40414" xr:uid="{FEB10B5A-3A2A-4DE6-8D88-4345F48359B8}"/>
    <cellStyle name="Normal 2 2 7 2 2 4" xfId="40415" xr:uid="{7BC61812-E943-47B2-8201-A35FA00FC711}"/>
    <cellStyle name="Normal 2 2 7 2 3" xfId="40416" xr:uid="{9EF0A2CE-CF7B-484E-AF82-A4F92C83DE21}"/>
    <cellStyle name="Normal 2 2 7 2 3 2" xfId="40417" xr:uid="{10830C86-EAD7-4C98-96B1-4951D634DB85}"/>
    <cellStyle name="Normal 2 2 7 2 3 2 2" xfId="40418" xr:uid="{4D23B649-F77F-470E-A1B6-590AA7A75868}"/>
    <cellStyle name="Normal 2 2 7 2 3 3" xfId="40419" xr:uid="{F4868431-B634-4BC8-BBE0-B2F74D901ECE}"/>
    <cellStyle name="Normal 2 2 7 2 4" xfId="40420" xr:uid="{F44597FD-6028-494A-934B-877DD23E2145}"/>
    <cellStyle name="Normal 2 2 7 2 4 2" xfId="40421" xr:uid="{B3A6CCF5-BE69-4617-8A45-814DBC3ECCFB}"/>
    <cellStyle name="Normal 2 2 7 2 5" xfId="40422" xr:uid="{A0259217-B81B-4865-A4BF-0FCBCF937A70}"/>
    <cellStyle name="Normal 2 2 7 2 5 2" xfId="40423" xr:uid="{F7E034E4-9EF1-4E0A-A99F-293AEE9D75DB}"/>
    <cellStyle name="Normal 2 2 7 2 6" xfId="40424" xr:uid="{6CF82680-C4E2-4DC0-BE34-321C46E6F9E6}"/>
    <cellStyle name="Normal 2 2 7 2 7" xfId="40425" xr:uid="{3B4526D2-67E0-4BD4-8569-836FD5286E06}"/>
    <cellStyle name="Normal 2 2 7 3" xfId="40426" xr:uid="{D53D194A-8DFA-44A5-8707-C0EA41C11C9E}"/>
    <cellStyle name="Normal 2 2 7 3 2" xfId="40427" xr:uid="{DE8718C0-9E6D-4CEE-8CE4-1BBDFE0B4AD6}"/>
    <cellStyle name="Normal 2 2 7 3 2 2" xfId="40428" xr:uid="{F41BA840-430F-45B1-AE40-9016E81D91BE}"/>
    <cellStyle name="Normal 2 2 7 3 2 2 2" xfId="40429" xr:uid="{2609D51D-390F-4DDB-A31F-3C320AA7EC74}"/>
    <cellStyle name="Normal 2 2 7 3 2 3" xfId="40430" xr:uid="{6F7E63AC-5BFC-4C84-B20D-D1DC72B470E9}"/>
    <cellStyle name="Normal 2 2 7 3 3" xfId="40431" xr:uid="{3F18245B-172D-48B2-99A5-80677C2DCB16}"/>
    <cellStyle name="Normal 2 2 7 3 3 2" xfId="40432" xr:uid="{E90BAFF1-A236-4D3A-BA9D-A1E28F6CB481}"/>
    <cellStyle name="Normal 2 2 7 3 4" xfId="40433" xr:uid="{87916CB7-727F-432A-A7AA-5CA1D89927E3}"/>
    <cellStyle name="Normal 2 2 7 4" xfId="40434" xr:uid="{E1BE2125-36F5-4453-8C5F-92B9DA8ADE18}"/>
    <cellStyle name="Normal 2 2 7 4 2" xfId="40435" xr:uid="{78148E21-8DA2-4FCF-BA07-AD3F9E16C3F1}"/>
    <cellStyle name="Normal 2 2 7 4 2 2" xfId="40436" xr:uid="{59633A18-764F-4926-815D-FCF0CDCF1045}"/>
    <cellStyle name="Normal 2 2 7 4 3" xfId="40437" xr:uid="{7413B931-A972-4EF4-861C-6A46CE7A25EF}"/>
    <cellStyle name="Normal 2 2 7 5" xfId="40438" xr:uid="{390DC309-AA3F-41B7-82E9-B6959403CBD7}"/>
    <cellStyle name="Normal 2 2 7 5 2" xfId="40439" xr:uid="{AB621AC6-D40E-4B29-958B-C847998804AE}"/>
    <cellStyle name="Normal 2 2 7 6" xfId="40440" xr:uid="{189CFE9D-BC3A-4984-B7B8-56F31D94E2DA}"/>
    <cellStyle name="Normal 2 2 7 6 2" xfId="40441" xr:uid="{CCB762EA-CDC1-4092-BDF6-38EFBF4CFB28}"/>
    <cellStyle name="Normal 2 2 7 7" xfId="40442" xr:uid="{E275759A-55CC-4471-8DCA-4AB5CD4EC462}"/>
    <cellStyle name="Normal 2 2 7 8" xfId="40443" xr:uid="{5FCA8592-4573-483B-81D8-0130289472BC}"/>
    <cellStyle name="Normal 2 2 8" xfId="40444" xr:uid="{EABC96DE-F000-4AD9-9C99-BA58F69B8985}"/>
    <cellStyle name="Normal 2 2 8 2" xfId="40445" xr:uid="{3935B62D-0BE4-4D60-9DF0-F02FA987D08F}"/>
    <cellStyle name="Normal 2 2 8 2 2" xfId="40446" xr:uid="{97F97728-FC01-4EC6-8924-C3D9B5E8D750}"/>
    <cellStyle name="Normal 2 2 8 2 2 2" xfId="40447" xr:uid="{3B277141-73D0-441E-92B9-C95DB0091423}"/>
    <cellStyle name="Normal 2 2 8 2 2 2 2" xfId="40448" xr:uid="{1ED35C0B-BEB0-40AE-8C6C-A4E442734F5E}"/>
    <cellStyle name="Normal 2 2 8 2 2 3" xfId="40449" xr:uid="{31F8E476-EB9D-4A33-BB82-AC6533CBB70C}"/>
    <cellStyle name="Normal 2 2 8 2 3" xfId="40450" xr:uid="{37B8E93D-742A-42CE-9C34-50D229C1D08C}"/>
    <cellStyle name="Normal 2 2 8 2 3 2" xfId="40451" xr:uid="{C2992ACC-E10F-486D-8F1B-12B06A54FB7F}"/>
    <cellStyle name="Normal 2 2 8 2 4" xfId="40452" xr:uid="{98210AB0-07F3-4F0A-BEBB-77058FB7C9F0}"/>
    <cellStyle name="Normal 2 2 8 3" xfId="40453" xr:uid="{A741EE51-8120-4D6C-9167-73C572B45024}"/>
    <cellStyle name="Normal 2 2 8 3 2" xfId="40454" xr:uid="{9D8149B1-A81C-4967-870B-2CD5BFAE2E96}"/>
    <cellStyle name="Normal 2 2 8 3 2 2" xfId="40455" xr:uid="{D62B8268-5F88-40EF-B905-CA951050AF78}"/>
    <cellStyle name="Normal 2 2 8 3 3" xfId="40456" xr:uid="{663D42A8-0AB7-4260-A9E1-D4D548C2CD43}"/>
    <cellStyle name="Normal 2 2 8 4" xfId="40457" xr:uid="{A90A1EEC-B339-4620-839B-1F46D5E99386}"/>
    <cellStyle name="Normal 2 2 8 4 2" xfId="40458" xr:uid="{C34CEA25-BF20-4CD8-A1BF-0D3CC02B4055}"/>
    <cellStyle name="Normal 2 2 8 5" xfId="40459" xr:uid="{FAFA6A73-6EB0-41F3-8E72-4B0ACDDC543E}"/>
    <cellStyle name="Normal 2 2 8 5 2" xfId="40460" xr:uid="{AF92FC5D-F3C2-4B57-A6DE-D5CC11E18F99}"/>
    <cellStyle name="Normal 2 2 8 6" xfId="40461" xr:uid="{DDF0D8B5-E7DA-4D37-8EF2-47CC12BC8EE9}"/>
    <cellStyle name="Normal 2 2 8 7" xfId="40462" xr:uid="{7A94395D-5720-4C27-8A5A-EC050E85E813}"/>
    <cellStyle name="Normal 2 2 9" xfId="40463" xr:uid="{F207DDF1-8A47-4341-8455-24F778FB2026}"/>
    <cellStyle name="Normal 2 2 9 2" xfId="40464" xr:uid="{54B2FDD5-F9B0-4053-B08E-7501C22AB73A}"/>
    <cellStyle name="Normal 2 2 9 2 2" xfId="40465" xr:uid="{F866D240-77E0-4755-B387-A1EE010B489E}"/>
    <cellStyle name="Normal 2 2 9 2 2 2" xfId="40466" xr:uid="{C47B242F-5725-4999-A7F1-5A2E89665149}"/>
    <cellStyle name="Normal 2 2 9 2 2 2 2" xfId="40467" xr:uid="{CDCED21C-8E8A-4BA7-AA06-F7D7C0D1D23E}"/>
    <cellStyle name="Normal 2 2 9 2 2 3" xfId="40468" xr:uid="{52278470-35A4-48AB-9BEF-2CE1087D339F}"/>
    <cellStyle name="Normal 2 2 9 2 3" xfId="40469" xr:uid="{C1DC37CB-2061-4A0F-9CD8-D75B35683145}"/>
    <cellStyle name="Normal 2 2 9 2 3 2" xfId="40470" xr:uid="{468D6D7D-78C6-48A4-A13D-F4C0C7BE25AA}"/>
    <cellStyle name="Normal 2 2 9 2 4" xfId="40471" xr:uid="{7BE5C70E-CF36-441B-936A-F2D66BA83685}"/>
    <cellStyle name="Normal 2 2 9 3" xfId="40472" xr:uid="{69DF0F21-EF75-4DEE-9D7E-E422358585DB}"/>
    <cellStyle name="Normal 2 2 9 3 2" xfId="40473" xr:uid="{EEBAB65E-998D-4BC3-B15B-C75D7DC40BC7}"/>
    <cellStyle name="Normal 2 2 9 3 2 2" xfId="40474" xr:uid="{18D5D716-86EC-4999-9484-B76FDD694F90}"/>
    <cellStyle name="Normal 2 2 9 3 3" xfId="40475" xr:uid="{2F4BDDC5-077F-43B5-A434-AE8A24921AC6}"/>
    <cellStyle name="Normal 2 2 9 4" xfId="40476" xr:uid="{E5160CD5-E9AA-4603-9886-7B816BEF2210}"/>
    <cellStyle name="Normal 2 2 9 4 2" xfId="40477" xr:uid="{4C4C3181-BF63-4391-94AC-A7DE6675FCC3}"/>
    <cellStyle name="Normal 2 2 9 5" xfId="40478" xr:uid="{EB524042-28AF-4CC8-9EA7-02C4DAF50388}"/>
    <cellStyle name="Normal 2 2_Asset Register (new)" xfId="40479" xr:uid="{29CC9621-AB2A-4DCD-B729-5C6DEC75EC72}"/>
    <cellStyle name="Normal 2 3" xfId="40480" xr:uid="{37303239-2EC2-476B-811C-439079F96251}"/>
    <cellStyle name="Normal 2 3 2" xfId="40481" xr:uid="{323F76E3-4779-44CC-83BA-17DF908A076D}"/>
    <cellStyle name="Normal 2 4" xfId="40482" xr:uid="{88C2B0CE-0B0E-44F3-86BB-9B795496ACB1}"/>
    <cellStyle name="Normal 2 4 2" xfId="40483" xr:uid="{D204A12D-64C7-4157-AE46-FB48C09A6A92}"/>
    <cellStyle name="Normal 2 4 2 2" xfId="40484" xr:uid="{39764657-912B-4AF7-BF0B-6107F3B11612}"/>
    <cellStyle name="Normal 2 4 2 2 2" xfId="40485" xr:uid="{B1A1DBFA-7774-4364-ABD4-7737FE088E69}"/>
    <cellStyle name="Normal 2 4 2_Sheet1" xfId="40486" xr:uid="{539336BC-246F-46DD-BB6A-FC15DD81A5F8}"/>
    <cellStyle name="Normal 2 4 3" xfId="40487" xr:uid="{92DE022B-5586-4743-9FD2-04B144013D13}"/>
    <cellStyle name="Normal 2 4_Asset Register (new)" xfId="40488" xr:uid="{BFD5DEE8-8D28-4C22-B32F-A577A459F492}"/>
    <cellStyle name="Normal 2 5" xfId="40489" xr:uid="{F3661E11-64FA-40BB-B2BD-70C7EB086BB1}"/>
    <cellStyle name="Normal 2 5 2" xfId="40490" xr:uid="{BD44235E-1C13-4A19-AAD8-7B164086CE26}"/>
    <cellStyle name="Normal 2 5 2 2" xfId="40491" xr:uid="{149957E6-78E3-420A-9B8E-D66A702BA34A}"/>
    <cellStyle name="Normal 2 5 2 2 2" xfId="40492" xr:uid="{582227F8-807E-4DC3-AB7B-8C9DD5B187F7}"/>
    <cellStyle name="Normal 2 5 2 2 3" xfId="40493" xr:uid="{6BEEBF9C-D2AA-41E2-9475-4FF53543AD1F}"/>
    <cellStyle name="Normal 2 5 2 3" xfId="40494" xr:uid="{3943C103-A675-47B7-B250-9884169E9236}"/>
    <cellStyle name="Normal 2 5 2 4" xfId="40495" xr:uid="{A3BED61F-BBCB-4A7A-815D-4D3E1F426692}"/>
    <cellStyle name="Normal 2 5 3" xfId="40496" xr:uid="{96D8081B-D418-4144-BAE2-CC488814F93F}"/>
    <cellStyle name="Normal 2 5 3 2" xfId="40497" xr:uid="{81F3A9C2-6035-416B-A750-384181669A21}"/>
    <cellStyle name="Normal 2 5 3 3" xfId="40498" xr:uid="{D43AD604-C259-4C06-BED8-817D6AC144B6}"/>
    <cellStyle name="Normal 2 5 4" xfId="40499" xr:uid="{BBFC0FF7-7CD6-4789-850A-CA3C69DB9A38}"/>
    <cellStyle name="Normal 2 5 4 2" xfId="40500" xr:uid="{638C1D70-8FA8-4DE5-B76F-55572CDDDD01}"/>
    <cellStyle name="Normal 2 5 5" xfId="40501" xr:uid="{FBF50FA5-80B9-4C41-A23F-EACFB5154F0F}"/>
    <cellStyle name="Normal 2 6" xfId="40502" xr:uid="{3E12CAF3-7C60-4D9C-9C7A-BE851EC78D44}"/>
    <cellStyle name="Normal 2 6 2" xfId="40503" xr:uid="{0177E7E1-F6BA-49FB-9E71-2F05ED99423A}"/>
    <cellStyle name="Normal 2 6 2 2" xfId="40504" xr:uid="{0B82C017-8612-4C0E-B5B8-B989099805A6}"/>
    <cellStyle name="Normal 2 6 2 2 2" xfId="40505" xr:uid="{5201A0EC-AB0C-42D5-8609-9E557072592C}"/>
    <cellStyle name="Normal 2 6 2 2 3" xfId="40506" xr:uid="{4050EDA7-4F9D-4F72-A7A0-94B80C9E3617}"/>
    <cellStyle name="Normal 2 6 2 3" xfId="40507" xr:uid="{9599BF67-F554-440B-B156-D43E27658F50}"/>
    <cellStyle name="Normal 2 6 2 4" xfId="40508" xr:uid="{88DD0C30-9DE1-4B12-88C4-282D86ACD3E0}"/>
    <cellStyle name="Normal 2 6 3" xfId="40509" xr:uid="{EDD32AAC-9C59-487B-9338-CB393B98CAC1}"/>
    <cellStyle name="Normal 2 6 3 2" xfId="40510" xr:uid="{48DE9623-60FA-4A28-B9D1-F5B632ADBA74}"/>
    <cellStyle name="Normal 2 6 3 3" xfId="40511" xr:uid="{481FFC10-0E16-4BF8-84E5-2580C69C7F2D}"/>
    <cellStyle name="Normal 2 6 4" xfId="40512" xr:uid="{67148388-D806-448A-ACF8-96A0D51FDDA1}"/>
    <cellStyle name="Normal 2 6 4 2" xfId="40513" xr:uid="{C059954A-C844-4F9D-B031-8C33DA396B1A}"/>
    <cellStyle name="Normal 2 6 5" xfId="40514" xr:uid="{1F7ED85F-607F-4897-8C0F-D5AB42FB335D}"/>
    <cellStyle name="Normal 2 7" xfId="40515" xr:uid="{1DE42B2B-B289-4487-9246-ABA67F5B52A6}"/>
    <cellStyle name="Normal 2 8" xfId="40516" xr:uid="{CD2A675B-5E30-4107-9FE5-813B84987F5E}"/>
    <cellStyle name="Normal 2 9" xfId="40517" xr:uid="{B0E5F267-62C2-4CB9-AC3F-5D5A7036B729}"/>
    <cellStyle name="Normal 2_Asset Register (new)" xfId="40518" xr:uid="{6221A9DD-F734-4C96-A9D8-C7BC6710B03E}"/>
    <cellStyle name="Normal 20" xfId="40519" xr:uid="{CCDE87C0-1DAB-4787-9128-7CED1DC330E5}"/>
    <cellStyle name="Normal 20 2" xfId="40520" xr:uid="{1D8B87FD-7B0E-4122-858C-05F47F7830CD}"/>
    <cellStyle name="Normal 20 2 2" xfId="40521" xr:uid="{C12C8F16-E094-46FC-AD82-BF0C8F437D08}"/>
    <cellStyle name="Normal 20 2 2 2" xfId="40522" xr:uid="{63FD28A4-71F9-4B72-98F3-4842405D0D27}"/>
    <cellStyle name="Normal 20 2 2 2 2" xfId="40523" xr:uid="{BF383D22-5FE1-44E5-8D0A-FEF576928158}"/>
    <cellStyle name="Normal 20 2 2 3" xfId="40524" xr:uid="{BBD7FF08-3A33-4ED8-8538-09B896B6919C}"/>
    <cellStyle name="Normal 20 2 2 4" xfId="40525" xr:uid="{E33C5F89-8BFF-433E-BFED-05C3FA4E2D6F}"/>
    <cellStyle name="Normal 20 2 3" xfId="40526" xr:uid="{886D0AFC-0F92-4F18-834E-3B4B03A71470}"/>
    <cellStyle name="Normal 20 2 3 2" xfId="40527" xr:uid="{6F6234F3-204D-4CF8-A618-21D68E822018}"/>
    <cellStyle name="Normal 20 2 4" xfId="40528" xr:uid="{FEAE8B8F-1CAB-42DC-920D-A0E3EB1C6B79}"/>
    <cellStyle name="Normal 20 2 5" xfId="40529" xr:uid="{B491459A-CF75-4F51-8FCF-0B086715C0A4}"/>
    <cellStyle name="Normal 20 3" xfId="40530" xr:uid="{BFDE3145-596F-4976-BF99-602EA1C9A602}"/>
    <cellStyle name="Normal 20 3 2" xfId="40531" xr:uid="{EE2469CD-20B3-43A7-99C4-7530153C091A}"/>
    <cellStyle name="Normal 20 3 2 2" xfId="40532" xr:uid="{FD025133-F346-42E7-B7C2-FCCD7D3A1F2C}"/>
    <cellStyle name="Normal 20 3 2 3" xfId="40533" xr:uid="{674C0B4F-D260-4F95-B550-5C919E5E6A86}"/>
    <cellStyle name="Normal 20 3 3" xfId="40534" xr:uid="{1E7F3E2E-B794-4728-851E-4122A4475FFA}"/>
    <cellStyle name="Normal 20 3 4" xfId="40535" xr:uid="{9841ADD2-DF30-408C-A5BD-B2B9449A1EF7}"/>
    <cellStyle name="Normal 20 4" xfId="40536" xr:uid="{462A943B-85D3-4A79-91AD-193A35DA6361}"/>
    <cellStyle name="Normal 20 4 2" xfId="40537" xr:uid="{B05A5AA0-3755-4A2A-A1FC-6005A6783873}"/>
    <cellStyle name="Normal 20 4 3" xfId="40538" xr:uid="{FC369B2E-1FC8-4CCF-822A-BF5338AC7717}"/>
    <cellStyle name="Normal 20 5" xfId="40539" xr:uid="{B1541191-E951-420F-889C-427692691235}"/>
    <cellStyle name="Normal 20 5 2" xfId="40540" xr:uid="{AD9FADBF-C9DD-4028-9057-D25E7B2D1869}"/>
    <cellStyle name="Normal 20 6" xfId="40541" xr:uid="{47C0A638-C6D6-42D1-87EE-9CE225D0454E}"/>
    <cellStyle name="Normal 20 7" xfId="40542" xr:uid="{765939B5-6544-4DD7-91F1-FF80B12733A6}"/>
    <cellStyle name="Normal 21" xfId="40543" xr:uid="{E0ABC0CB-F36B-4756-9D46-3069C63E671A}"/>
    <cellStyle name="Normal 21 2" xfId="40544" xr:uid="{E8E92B11-893B-4DF3-88A0-559B8A5792B2}"/>
    <cellStyle name="Normal 21 2 2" xfId="40545" xr:uid="{2728CBCD-6FBF-4062-8E4F-0BAB28291287}"/>
    <cellStyle name="Normal 21 2 2 2" xfId="40546" xr:uid="{63A7948E-771D-4A32-A046-3C6004A2AE12}"/>
    <cellStyle name="Normal 21 2 2 2 2" xfId="40547" xr:uid="{A50A0435-FA10-4165-9804-6E6E429E73A6}"/>
    <cellStyle name="Normal 21 2 2 3" xfId="40548" xr:uid="{107722DD-3248-4F72-9B52-02A76E3BB96A}"/>
    <cellStyle name="Normal 21 2 2 4" xfId="40549" xr:uid="{ED0E0DF6-85CD-4CD2-8945-6BA497C51D2D}"/>
    <cellStyle name="Normal 21 2 3" xfId="40550" xr:uid="{6133D830-91DB-42B2-8890-BF3F784CEF13}"/>
    <cellStyle name="Normal 21 2 3 2" xfId="40551" xr:uid="{6D1EBF80-C1BC-4389-AABE-3B3E59B8160F}"/>
    <cellStyle name="Normal 21 2 4" xfId="40552" xr:uid="{3CEE1D52-6FE8-4964-9A88-26292CF3D5FD}"/>
    <cellStyle name="Normal 21 2 5" xfId="40553" xr:uid="{FF1ED060-ED92-403F-BD74-AFD7C4540F38}"/>
    <cellStyle name="Normal 21 3" xfId="40554" xr:uid="{94BB1664-F013-4BAE-9593-E59733097D1B}"/>
    <cellStyle name="Normal 21 3 2" xfId="40555" xr:uid="{4D586EAD-AF3E-4505-B662-21891141359A}"/>
    <cellStyle name="Normal 21 3 2 2" xfId="40556" xr:uid="{601AFF1A-E9C8-4840-B1F1-B944C6FAF7C8}"/>
    <cellStyle name="Normal 21 3 2 3" xfId="40557" xr:uid="{9A1A84A3-54EC-492B-8538-6ED78186A0A0}"/>
    <cellStyle name="Normal 21 3 3" xfId="40558" xr:uid="{223015A4-20D3-460A-A7F0-D220EC3ADCDD}"/>
    <cellStyle name="Normal 21 3 4" xfId="40559" xr:uid="{443D52C3-12B2-420D-BC04-98CD6DADD029}"/>
    <cellStyle name="Normal 21 4" xfId="40560" xr:uid="{ADA58853-0587-4260-BE02-35F13BA29468}"/>
    <cellStyle name="Normal 21 4 2" xfId="40561" xr:uid="{71F74928-0C68-4960-9F9C-15140FF5C40A}"/>
    <cellStyle name="Normal 21 4 3" xfId="40562" xr:uid="{ACA70D43-34A0-49E3-B08B-3DA5D7E84649}"/>
    <cellStyle name="Normal 21 5" xfId="40563" xr:uid="{3E56E5F6-09F1-43CE-85CA-F51E0CCAA5FE}"/>
    <cellStyle name="Normal 21 5 2" xfId="40564" xr:uid="{B2C2F912-85FB-47AD-8AD1-F82D6A1341EA}"/>
    <cellStyle name="Normal 21 6" xfId="40565" xr:uid="{1F72FE24-588A-41D5-9065-3EFD59C1CE7F}"/>
    <cellStyle name="Normal 21 7" xfId="40566" xr:uid="{5F228201-CD97-4A1F-8772-1CA43CE8B23A}"/>
    <cellStyle name="Normal 22" xfId="40567" xr:uid="{744AC263-5264-47A9-9C08-8E38605924F0}"/>
    <cellStyle name="Normal 22 2" xfId="40568" xr:uid="{6A8107E4-8749-4E5B-AE8A-D4DF99F1958F}"/>
    <cellStyle name="Normal 22 2 2" xfId="40569" xr:uid="{243BBF7C-83FC-45BD-9598-3655EFD15FB0}"/>
    <cellStyle name="Normal 22 2 2 2" xfId="40570" xr:uid="{E5980AB5-6F02-435D-AF3C-5990F16DC423}"/>
    <cellStyle name="Normal 22 2 2 2 2" xfId="40571" xr:uid="{1D06C85A-6F62-4F18-A476-3E24C156F9B2}"/>
    <cellStyle name="Normal 22 2 2 3" xfId="40572" xr:uid="{0B2ACF2B-AAB5-4726-B5A3-43763D4C9A5B}"/>
    <cellStyle name="Normal 22 2 3" xfId="40573" xr:uid="{6E1AF05B-3180-4922-ACEA-D4C39EB3213F}"/>
    <cellStyle name="Normal 22 2 3 2" xfId="40574" xr:uid="{16110D51-4F2A-457E-8464-31F0BE74CFE0}"/>
    <cellStyle name="Normal 22 2 4" xfId="40575" xr:uid="{F8072488-79DE-4D19-972F-768FA891BF5F}"/>
    <cellStyle name="Normal 22 2 5" xfId="40576" xr:uid="{CE924108-DEEE-4EF2-BB9E-997807934B0B}"/>
    <cellStyle name="Normal 22 3" xfId="40577" xr:uid="{26BB11B2-6A98-4267-A0AE-CE5A555BAF11}"/>
    <cellStyle name="Normal 22 3 2" xfId="40578" xr:uid="{26EF74E3-DE98-41AE-AB3E-4312BCD0E4E0}"/>
    <cellStyle name="Normal 22 3 2 2" xfId="40579" xr:uid="{E02923AB-B1B5-4607-93FC-FA5238394822}"/>
    <cellStyle name="Normal 22 3 3" xfId="40580" xr:uid="{0F9728EE-20A3-486E-A39F-4123BB9CCF3F}"/>
    <cellStyle name="Normal 22 4" xfId="40581" xr:uid="{BAB634E1-9B82-462B-9B5F-8CF6CF4DCB53}"/>
    <cellStyle name="Normal 22 4 2" xfId="40582" xr:uid="{B43DC244-FE1C-46FC-9A4B-7BF571771368}"/>
    <cellStyle name="Normal 22 5" xfId="40583" xr:uid="{0B65B7BA-4B9D-4D8F-8954-94291128C95B}"/>
    <cellStyle name="Normal 22 6" xfId="40584" xr:uid="{11E1DF4D-2B3B-4F0E-A72E-09D686934802}"/>
    <cellStyle name="Normal 23" xfId="40585" xr:uid="{781711F8-371F-476B-B774-3CCA6B9E3486}"/>
    <cellStyle name="Normal 23 2" xfId="40586" xr:uid="{8394C0A2-6B48-4C87-A3BB-193533C73875}"/>
    <cellStyle name="Normal 23 3" xfId="40587" xr:uid="{0FDAEF98-AC19-4CC8-B2AB-8C926272AE93}"/>
    <cellStyle name="Normal 23 4" xfId="40588" xr:uid="{8DC51A61-2880-4933-A5B8-A2F677ECD7BB}"/>
    <cellStyle name="Normal 24" xfId="40589" xr:uid="{B6CBC64A-D480-4499-8873-8B27F87E3389}"/>
    <cellStyle name="Normal 24 2" xfId="40590" xr:uid="{15E2174D-A5EB-43C0-9B16-086A9A7871F9}"/>
    <cellStyle name="Normal 24 3" xfId="40591" xr:uid="{14A3C3A2-CF53-456A-AA3D-B1D6F639A91E}"/>
    <cellStyle name="Normal 25" xfId="39" xr:uid="{00000000-0005-0000-0000-0000079E0000}"/>
    <cellStyle name="Normal 25 2" xfId="189" xr:uid="{13301AC4-C751-4837-ABE3-67325DDEC060}"/>
    <cellStyle name="Normal 25 2 2" xfId="40592" xr:uid="{43B17CC6-8F3B-4EAA-9841-734A0DC92528}"/>
    <cellStyle name="Normal 25 2 2 2" xfId="40593" xr:uid="{DB7B8614-0F20-4309-9B9B-E08AC94B2A18}"/>
    <cellStyle name="Normal 25 2 2 2 2" xfId="40594" xr:uid="{75F479E4-1EAB-466E-805E-50939D54E3CC}"/>
    <cellStyle name="Normal 25 2 2 3" xfId="40595" xr:uid="{43AC4BB3-35B9-410E-B06C-405F4641ECA9}"/>
    <cellStyle name="Normal 25 2 3" xfId="40596" xr:uid="{F3A7D156-3C78-4988-9676-EBFAC90142F7}"/>
    <cellStyle name="Normal 25 2 3 2" xfId="40597" xr:uid="{1B4896FC-C833-41F4-8214-CE9361DA92DA}"/>
    <cellStyle name="Normal 25 2 4" xfId="40598" xr:uid="{627E760A-5345-404C-A01E-DD8478287B18}"/>
    <cellStyle name="Normal 25 2 5" xfId="40599" xr:uid="{6EEFCAB9-776F-4824-9A7F-DBA07BB827A6}"/>
    <cellStyle name="Normal 25 3" xfId="40600" xr:uid="{B40B40A0-E510-43F3-9FAF-B4B86F74444B}"/>
    <cellStyle name="Normal 25 3 2" xfId="40601" xr:uid="{BAA92ABE-0AFD-4CDC-A79E-73DEA4402DEB}"/>
    <cellStyle name="Normal 25 3 2 2" xfId="40602" xr:uid="{B9919EDA-F18D-46AA-BEBA-65A01F57D497}"/>
    <cellStyle name="Normal 25 3 3" xfId="40603" xr:uid="{82AD2C48-7BC1-49C3-B69F-8E7D4C87CD89}"/>
    <cellStyle name="Normal 25 3 4" xfId="40604" xr:uid="{A8EB2F0E-4763-4AFC-8AF4-908FE7F264CA}"/>
    <cellStyle name="Normal 25 4" xfId="40605" xr:uid="{17BD99ED-6183-46A4-9FE7-9EC0473B345E}"/>
    <cellStyle name="Normal 25 4 2" xfId="40606" xr:uid="{ABAC66D3-A233-4771-91EB-DDB11094EDA2}"/>
    <cellStyle name="Normal 25 5" xfId="40607" xr:uid="{CEBAA1B9-AF01-4881-B553-8E152DA777F6}"/>
    <cellStyle name="Normal 25 6" xfId="40608" xr:uid="{26F13EFA-D3D2-4BE4-B926-B727708A51DD}"/>
    <cellStyle name="Normal 25 7" xfId="40609" xr:uid="{5A4B315D-1153-46F1-93EE-8A4FFD41FBBF}"/>
    <cellStyle name="Normal 25 8" xfId="51543" xr:uid="{FBB43122-FFEA-48F4-846E-D8D375E4F99C}"/>
    <cellStyle name="Normal 25 8 2" xfId="51569" xr:uid="{864E5D11-B7E3-49B5-A56F-024EFEA69FB0}"/>
    <cellStyle name="Normal 25 9" xfId="178" xr:uid="{760DAF81-25B2-4560-AD07-3DE0939B2D1F}"/>
    <cellStyle name="Normal 26" xfId="40610" xr:uid="{D1C3FA4E-4B34-4200-BA2D-77CA4D910D1E}"/>
    <cellStyle name="Normal 26 2" xfId="40611" xr:uid="{DD898A60-517F-4621-BA3A-698A9F8AB527}"/>
    <cellStyle name="Normal 26 2 2" xfId="40612" xr:uid="{98E8C5D6-49AB-4093-A847-EC0001496FD1}"/>
    <cellStyle name="Normal 26 2 2 2" xfId="40613" xr:uid="{789CECF8-9EE4-480D-AEEC-8C0623225690}"/>
    <cellStyle name="Normal 26 2 3" xfId="40614" xr:uid="{442D6148-3044-46C3-874A-1D1C2444C78C}"/>
    <cellStyle name="Normal 26 3" xfId="40615" xr:uid="{813E1539-0A39-40A2-88CE-4C71F564D693}"/>
    <cellStyle name="Normal 26 3 2" xfId="40616" xr:uid="{C30069AB-A2CA-4401-9434-6B7FB2447875}"/>
    <cellStyle name="Normal 26 4" xfId="40617" xr:uid="{2E215C20-802D-4914-8797-2D0D3E19D8FD}"/>
    <cellStyle name="Normal 26 5" xfId="40618" xr:uid="{D307F3BF-D01F-4A02-A053-9BBB06A4C693}"/>
    <cellStyle name="Normal 27" xfId="40619" xr:uid="{B6D85909-DBCD-423A-B1E6-75E4A7A94EE8}"/>
    <cellStyle name="Normal 27 2" xfId="40620" xr:uid="{D2D0714E-DF04-4247-BD5F-848D3EB8733A}"/>
    <cellStyle name="Normal 27 2 2" xfId="40621" xr:uid="{9A22E7C7-62B1-4C59-AE3B-A0F5F9FAF261}"/>
    <cellStyle name="Normal 27 2 2 2" xfId="40622" xr:uid="{59815714-4E2E-4FA7-83E5-0766B26018EF}"/>
    <cellStyle name="Normal 27 2 3" xfId="40623" xr:uid="{7E3C4CB4-A78B-461C-84C8-AF0F40B149F1}"/>
    <cellStyle name="Normal 27 3" xfId="40624" xr:uid="{B4451012-6D01-4516-8897-E3A23EE8D37C}"/>
    <cellStyle name="Normal 27 3 2" xfId="40625" xr:uid="{CC58626B-C62C-4009-A8E0-C2D076A4D1BF}"/>
    <cellStyle name="Normal 27 4" xfId="40626" xr:uid="{5B95BF5F-D18E-4CA0-9E49-E4F822BD5B68}"/>
    <cellStyle name="Normal 27 5" xfId="40627" xr:uid="{A3F63DBA-F571-48B3-89A0-3ACE55D84858}"/>
    <cellStyle name="Normal 28" xfId="40628" xr:uid="{81F754DF-E70E-4F5D-AB00-91EDD5C546EC}"/>
    <cellStyle name="Normal 28 2" xfId="40629" xr:uid="{49442890-7C89-40BF-8442-AE6A306EBDAF}"/>
    <cellStyle name="Normal 28 2 2" xfId="40630" xr:uid="{E7A41BC4-FB38-4BD4-B122-846E4A805011}"/>
    <cellStyle name="Normal 28 2 2 2" xfId="40631" xr:uid="{F7086FAF-D68F-4760-961B-306D0B539CA8}"/>
    <cellStyle name="Normal 28 2 3" xfId="40632" xr:uid="{C6EE9A33-BC16-4152-9271-356F70632AB5}"/>
    <cellStyle name="Normal 28 3" xfId="40633" xr:uid="{BFF0F62D-DC95-4E7E-A52A-B0C3234D2F2A}"/>
    <cellStyle name="Normal 28 3 2" xfId="40634" xr:uid="{60925554-2EA3-4954-BD1F-1D5BD9EF881D}"/>
    <cellStyle name="Normal 28 4" xfId="40635" xr:uid="{9E75B7F0-BACA-4CDE-8D85-2ADAC641245C}"/>
    <cellStyle name="Normal 28 5" xfId="40636" xr:uid="{C7A6EEB6-0604-4AC2-A2FC-92578E5C5836}"/>
    <cellStyle name="Normal 29" xfId="40637" xr:uid="{FC2C77A6-DEB2-45D4-8541-F8AFE400C0B1}"/>
    <cellStyle name="Normal 29 2" xfId="40638" xr:uid="{FF1DA8B8-F6AA-45C8-A0BF-DEC0441233D6}"/>
    <cellStyle name="Normal 29 2 2" xfId="40639" xr:uid="{1730F90C-B122-4966-9E52-C134D7D2976A}"/>
    <cellStyle name="Normal 29 2 2 2" xfId="40640" xr:uid="{B9CDDAE1-2319-4417-A4AA-BAC595290AE8}"/>
    <cellStyle name="Normal 29 2 3" xfId="40641" xr:uid="{25127B3A-D5A4-4C53-8190-B133CF85E0A1}"/>
    <cellStyle name="Normal 29 3" xfId="40642" xr:uid="{2E8107C1-2DA0-4DEE-AADF-BF6BBDD8EBF6}"/>
    <cellStyle name="Normal 29 3 2" xfId="40643" xr:uid="{CEE3EF1D-3E82-4085-8A60-4330B2BA6A40}"/>
    <cellStyle name="Normal 29 4" xfId="40644" xr:uid="{0B3F6F04-F3EC-4F84-8DBD-1A1D4B7A20A0}"/>
    <cellStyle name="Normal 29 5" xfId="40645" xr:uid="{BD988F77-A441-42C0-9A3F-00603E24897E}"/>
    <cellStyle name="Normal 3" xfId="214" xr:uid="{2F33CDB2-FBFA-4D7D-84D9-217CEB4D63FC}"/>
    <cellStyle name="Normal 3 10" xfId="40646" xr:uid="{1E2F0110-2EFA-4F7B-A042-2716213B4672}"/>
    <cellStyle name="Normal 3 11" xfId="40647" xr:uid="{B26C62A6-1014-4378-924C-F57112584BA8}"/>
    <cellStyle name="Normal 3 11 2" xfId="40648" xr:uid="{366A3E95-C000-479E-99B8-91B2A6D2660D}"/>
    <cellStyle name="Normal 3 11 2 2" xfId="40649" xr:uid="{D1E8A0D3-1775-484C-8E70-DE28587C49A4}"/>
    <cellStyle name="Normal 3 11 2 2 2" xfId="40650" xr:uid="{08F1B244-19A7-4B3E-9D0A-5CA3BE17B5A7}"/>
    <cellStyle name="Normal 3 11 2 2 2 2" xfId="40651" xr:uid="{DDFDFE82-6429-425A-8545-7F44AFE5C09C}"/>
    <cellStyle name="Normal 3 11 2 2 3" xfId="40652" xr:uid="{A86C015C-FF16-4E76-8DFA-6D40EF83DE5A}"/>
    <cellStyle name="Normal 3 11 2 3" xfId="40653" xr:uid="{106F11ED-DFFE-434D-BD25-FE5ED0C85E40}"/>
    <cellStyle name="Normal 3 11 2 3 2" xfId="40654" xr:uid="{A34804D8-0BBC-4E2A-B8B5-C53951556CC3}"/>
    <cellStyle name="Normal 3 11 2 4" xfId="40655" xr:uid="{327730D6-0B52-4516-A41F-C603C72C1ABF}"/>
    <cellStyle name="Normal 3 11 3" xfId="40656" xr:uid="{7CF74AE5-987A-4E4C-A4CD-44D1AB7E4026}"/>
    <cellStyle name="Normal 3 11 3 2" xfId="40657" xr:uid="{69FECA38-8FA0-4724-AB18-02BE8FF1299C}"/>
    <cellStyle name="Normal 3 11 3 2 2" xfId="40658" xr:uid="{7706185E-6C80-4939-B05A-875B3F3177AF}"/>
    <cellStyle name="Normal 3 11 3 3" xfId="40659" xr:uid="{7AA4DD9C-EE1B-4AEC-A90E-7872AD0B705B}"/>
    <cellStyle name="Normal 3 11 4" xfId="40660" xr:uid="{5317CF4B-C315-4E6C-BDDC-8337AB594AF3}"/>
    <cellStyle name="Normal 3 11 4 2" xfId="40661" xr:uid="{1A2E593B-708A-4B62-A0A0-858C54F08E75}"/>
    <cellStyle name="Normal 3 11 5" xfId="40662" xr:uid="{F7109126-59D7-4B40-AD23-42B738157EA5}"/>
    <cellStyle name="Normal 3 12" xfId="40663" xr:uid="{8A2FA7A1-257F-49DC-85E0-9AAF29EC0D7D}"/>
    <cellStyle name="Normal 3 12 2" xfId="40664" xr:uid="{2D35B31A-A233-4F74-A2D1-A4080AEC3E59}"/>
    <cellStyle name="Normal 3 12 2 2" xfId="40665" xr:uid="{3B47B24E-1310-4993-AC0E-B6D574E8DEEB}"/>
    <cellStyle name="Normal 3 12 2 2 2" xfId="40666" xr:uid="{3C334C0E-9FAE-43B3-BF62-1338092E661A}"/>
    <cellStyle name="Normal 3 12 2 3" xfId="40667" xr:uid="{80EA91DE-F06E-41EF-B99E-64EA3A678D81}"/>
    <cellStyle name="Normal 3 12 3" xfId="40668" xr:uid="{F18FF531-5C7C-45D7-9491-01A496A45A9E}"/>
    <cellStyle name="Normal 3 12 3 2" xfId="40669" xr:uid="{2B6E15AA-41EC-4CDF-8D11-F96248EA0C2A}"/>
    <cellStyle name="Normal 3 12 4" xfId="40670" xr:uid="{C99C204B-29D7-41B6-BA0A-6078BAA75650}"/>
    <cellStyle name="Normal 3 13" xfId="40671" xr:uid="{2E9D1A64-D609-43CC-AD4A-7BEAE757904A}"/>
    <cellStyle name="Normal 3 14" xfId="40672" xr:uid="{8EB7A419-2699-4609-B4ED-C095D02AFB9D}"/>
    <cellStyle name="Normal 3 14 2" xfId="40673" xr:uid="{CA4BF82D-ABB5-4961-B3BE-60D8D3DC0C41}"/>
    <cellStyle name="Normal 3 14 2 2" xfId="40674" xr:uid="{F7B5984F-C08A-4072-B55A-B0DBAE8A7269}"/>
    <cellStyle name="Normal 3 14 3" xfId="40675" xr:uid="{3EF49545-36EC-4053-B592-D40283276CB8}"/>
    <cellStyle name="Normal 3 15" xfId="40676" xr:uid="{1CBFB1B5-C875-4DC7-9EBB-60AEE7F38DEE}"/>
    <cellStyle name="Normal 3 15 2" xfId="40677" xr:uid="{8039D10B-6D6A-4BC2-9159-A87D22AC35BC}"/>
    <cellStyle name="Normal 3 16" xfId="40678" xr:uid="{F37B282B-1771-4E09-8D0B-65D022A77819}"/>
    <cellStyle name="Normal 3 17" xfId="51537" xr:uid="{6832713E-098E-4504-9717-452EBB3A8935}"/>
    <cellStyle name="Normal 3 18" xfId="51588" xr:uid="{D511FD28-6B27-4455-A203-AAD5A7D39DAB}"/>
    <cellStyle name="Normal 3 2" xfId="40679" xr:uid="{AD7C65CA-7C11-4D46-9399-13D1C52B4633}"/>
    <cellStyle name="Normal 3 2 10" xfId="40680" xr:uid="{C3041663-B24E-4ACB-8EB0-46DB6D6D772D}"/>
    <cellStyle name="Normal 3 2 10 2" xfId="40681" xr:uid="{DB778BB9-8A6B-464A-AA13-5222509E8695}"/>
    <cellStyle name="Normal 3 2 10 2 2" xfId="40682" xr:uid="{1AFA2592-7713-4041-900F-D1E41780DF74}"/>
    <cellStyle name="Normal 3 2 10 2 2 2" xfId="40683" xr:uid="{8D396164-71B0-4550-ADBA-101BAE5F98FB}"/>
    <cellStyle name="Normal 3 2 10 2 2 2 2" xfId="40684" xr:uid="{EC347B19-D4C6-44D9-BCA2-9D20317A592D}"/>
    <cellStyle name="Normal 3 2 10 2 2 3" xfId="40685" xr:uid="{A90DB2ED-1426-48B2-B377-7C2F320E6ED7}"/>
    <cellStyle name="Normal 3 2 10 2 3" xfId="40686" xr:uid="{4BC7FFF8-762C-45E6-9975-7FB2EB67C4B1}"/>
    <cellStyle name="Normal 3 2 10 2 3 2" xfId="40687" xr:uid="{EFC8643A-803C-407B-835B-2DC4E2670EBB}"/>
    <cellStyle name="Normal 3 2 10 2 4" xfId="40688" xr:uid="{4A759456-66BE-42BC-AB25-772FA356565D}"/>
    <cellStyle name="Normal 3 2 10 2 5" xfId="40689" xr:uid="{66CCBDD1-F7F4-4494-8BF2-4A829094ED61}"/>
    <cellStyle name="Normal 3 2 10 3" xfId="40690" xr:uid="{75084ABA-37A4-461E-BB26-D4D8EB492747}"/>
    <cellStyle name="Normal 3 2 10 3 2" xfId="40691" xr:uid="{8CA9D564-E742-45A9-A660-71140373E33E}"/>
    <cellStyle name="Normal 3 2 10 3 2 2" xfId="40692" xr:uid="{CC22AB1D-1F5C-4C2E-8218-85C73CFE8015}"/>
    <cellStyle name="Normal 3 2 10 3 3" xfId="40693" xr:uid="{BCF85CE6-4FF5-4614-8091-8DF5FD150531}"/>
    <cellStyle name="Normal 3 2 10 4" xfId="40694" xr:uid="{46DF864F-ABA0-49DE-BB26-3A1C22CBACD9}"/>
    <cellStyle name="Normal 3 2 10 4 2" xfId="40695" xr:uid="{9994CA49-2151-4158-BCD6-BEA631C54848}"/>
    <cellStyle name="Normal 3 2 10 5" xfId="40696" xr:uid="{5A53B177-97EC-4248-9574-FC1E81B99FE3}"/>
    <cellStyle name="Normal 3 2 10 5 2" xfId="40697" xr:uid="{AC299DFE-68EB-4060-AA39-FC602A543A23}"/>
    <cellStyle name="Normal 3 2 10 6" xfId="40698" xr:uid="{2F145F58-D6EC-4AEA-B490-BDEA95B98038}"/>
    <cellStyle name="Normal 3 2 10 7" xfId="40699" xr:uid="{6666FA18-D1AE-4D97-ABEB-51A07CAFA63B}"/>
    <cellStyle name="Normal 3 2 11" xfId="40700" xr:uid="{9154A056-94A4-4281-985C-15D378CDF594}"/>
    <cellStyle name="Normal 3 2 11 2" xfId="40701" xr:uid="{782D2439-0E22-44D4-95A1-CF967064AC46}"/>
    <cellStyle name="Normal 3 2 11 2 2" xfId="40702" xr:uid="{DBE6DD6A-E1B0-4DBA-A4E6-8578FEFD54CB}"/>
    <cellStyle name="Normal 3 2 11 2 2 2" xfId="40703" xr:uid="{4062AC3F-49B2-41EE-B463-F100D6942748}"/>
    <cellStyle name="Normal 3 2 11 2 2 2 2" xfId="40704" xr:uid="{E36C7159-2220-4DCA-AB75-9C55ED86BADC}"/>
    <cellStyle name="Normal 3 2 11 2 2 3" xfId="40705" xr:uid="{6F60EBAF-951B-4EA9-96CF-A1453D72E31F}"/>
    <cellStyle name="Normal 3 2 11 2 3" xfId="40706" xr:uid="{310A8C03-0501-4619-9B4C-7D3C76604DA2}"/>
    <cellStyle name="Normal 3 2 11 2 3 2" xfId="40707" xr:uid="{A41B2042-BAD7-43AC-8664-EF8C6433E7C5}"/>
    <cellStyle name="Normal 3 2 11 2 4" xfId="40708" xr:uid="{E31CC589-2EA2-469E-8020-D58E1284300C}"/>
    <cellStyle name="Normal 3 2 11 3" xfId="40709" xr:uid="{F47A6B59-435A-4539-9C5C-B1AA68A6033D}"/>
    <cellStyle name="Normal 3 2 11 3 2" xfId="40710" xr:uid="{253CFD3A-A674-4471-8D0D-816748DD6760}"/>
    <cellStyle name="Normal 3 2 11 3 2 2" xfId="40711" xr:uid="{BDCFE29E-460D-4DC6-8D49-6F370D2EB60C}"/>
    <cellStyle name="Normal 3 2 11 3 3" xfId="40712" xr:uid="{57C30FAB-E9D0-47B6-8B26-AE9A7FB06255}"/>
    <cellStyle name="Normal 3 2 11 4" xfId="40713" xr:uid="{AC68B6DB-42EF-4DB6-B3EA-A17C39A61709}"/>
    <cellStyle name="Normal 3 2 11 4 2" xfId="40714" xr:uid="{321422CC-E110-47B3-BC83-49FBD8842588}"/>
    <cellStyle name="Normal 3 2 11 5" xfId="40715" xr:uid="{BF9D4019-AE18-4B86-8260-46BDE1C12D2A}"/>
    <cellStyle name="Normal 3 2 11 5 2" xfId="40716" xr:uid="{34C2E5D1-6784-4A77-A39D-06D9A8C9735F}"/>
    <cellStyle name="Normal 3 2 11 6" xfId="40717" xr:uid="{3C333861-D1B4-4CF5-AE92-658DE16E72CA}"/>
    <cellStyle name="Normal 3 2 11 7" xfId="40718" xr:uid="{4D70E724-5E94-486B-805B-F0B66506C0FA}"/>
    <cellStyle name="Normal 3 2 12" xfId="40719" xr:uid="{FE98C145-3703-4B9A-9F56-35E464FA5D1C}"/>
    <cellStyle name="Normal 3 2 12 2" xfId="40720" xr:uid="{6C544ACD-C493-4405-B0FA-69B9395B4AE5}"/>
    <cellStyle name="Normal 3 2 12 2 2" xfId="40721" xr:uid="{F0CE68C8-49FD-4518-994A-F327EE035A76}"/>
    <cellStyle name="Normal 3 2 12 2 2 2" xfId="40722" xr:uid="{D67E9DE2-CB8A-47C0-9DF7-809F19BA1D23}"/>
    <cellStyle name="Normal 3 2 12 2 2 2 2" xfId="40723" xr:uid="{E547E11A-9691-45F1-AE54-22F46A26D9B8}"/>
    <cellStyle name="Normal 3 2 12 2 2 3" xfId="40724" xr:uid="{5E9AF79E-3945-4ACD-8E43-7AF88BFE494B}"/>
    <cellStyle name="Normal 3 2 12 2 3" xfId="40725" xr:uid="{7F54D8DE-F6D1-4BD6-B6C8-9846F5D0F07D}"/>
    <cellStyle name="Normal 3 2 12 2 3 2" xfId="40726" xr:uid="{F001E0C1-65C7-445B-8DF8-3C4A95AC41BA}"/>
    <cellStyle name="Normal 3 2 12 2 4" xfId="40727" xr:uid="{79D03F3A-06A3-41D9-B5D2-67819920BFD6}"/>
    <cellStyle name="Normal 3 2 12 3" xfId="40728" xr:uid="{81CB2C71-D36C-476E-8E74-F7BB9EED1827}"/>
    <cellStyle name="Normal 3 2 12 3 2" xfId="40729" xr:uid="{66189158-7E24-4939-A83B-09237477A952}"/>
    <cellStyle name="Normal 3 2 12 3 2 2" xfId="40730" xr:uid="{9392512A-4FBF-42F0-B472-50CFB07E5B0D}"/>
    <cellStyle name="Normal 3 2 12 3 3" xfId="40731" xr:uid="{C038D1D7-D4E9-426C-BEC8-28ABBBB83E16}"/>
    <cellStyle name="Normal 3 2 12 4" xfId="40732" xr:uid="{B5361688-EDB7-45B8-BF0E-5C5B5943EC46}"/>
    <cellStyle name="Normal 3 2 12 4 2" xfId="40733" xr:uid="{9D3BB4B0-6267-4A7F-B5A9-D00DB064BDD5}"/>
    <cellStyle name="Normal 3 2 12 5" xfId="40734" xr:uid="{8EAABC7D-5C93-4B93-81BE-C5C8E6B8530F}"/>
    <cellStyle name="Normal 3 2 13" xfId="40735" xr:uid="{F6D78983-ACF0-4469-9212-B1E2B49C5575}"/>
    <cellStyle name="Normal 3 2 13 2" xfId="40736" xr:uid="{2E72B910-0DB0-4DF9-887A-CA91FB12301F}"/>
    <cellStyle name="Normal 3 2 14" xfId="40737" xr:uid="{2408B4E1-EA53-4FF7-82A8-DCBFFC6FE559}"/>
    <cellStyle name="Normal 3 2 2" xfId="40738" xr:uid="{E5AB14AC-840C-41AC-89EE-919EAC9BBE64}"/>
    <cellStyle name="Normal 3 2 2 10" xfId="40739" xr:uid="{686A2B55-7A02-422C-A2FA-676B7A04FB13}"/>
    <cellStyle name="Normal 3 2 2 10 2" xfId="40740" xr:uid="{C662E602-8178-4D34-B951-5B23D47FBA36}"/>
    <cellStyle name="Normal 3 2 2 10 2 2" xfId="40741" xr:uid="{2C467831-4885-4420-9ECD-F20FF2FE1EB6}"/>
    <cellStyle name="Normal 3 2 2 10 2 2 2" xfId="40742" xr:uid="{B31B9067-5E54-48E0-AA5D-2CD06574A04E}"/>
    <cellStyle name="Normal 3 2 2 10 2 2 2 2" xfId="40743" xr:uid="{0130745E-DF75-4C62-9849-08CAD206E3A5}"/>
    <cellStyle name="Normal 3 2 2 10 2 2 3" xfId="40744" xr:uid="{AEE877DE-C16C-4A2F-B10C-5019A14F7A43}"/>
    <cellStyle name="Normal 3 2 2 10 2 3" xfId="40745" xr:uid="{26CDCBB6-7380-4F73-9835-DDF454DFF5A8}"/>
    <cellStyle name="Normal 3 2 2 10 2 3 2" xfId="40746" xr:uid="{70399C1E-12C8-4C6C-AFC5-E1CDBCA4164E}"/>
    <cellStyle name="Normal 3 2 2 10 2 4" xfId="40747" xr:uid="{F2224D59-290D-4126-8C4A-EDC67DCB9D65}"/>
    <cellStyle name="Normal 3 2 2 10 3" xfId="40748" xr:uid="{403CEE44-7176-441B-B419-2BA6A00B06B3}"/>
    <cellStyle name="Normal 3 2 2 10 3 2" xfId="40749" xr:uid="{36998EED-0841-4A86-8F64-A44AD66E47FE}"/>
    <cellStyle name="Normal 3 2 2 10 3 2 2" xfId="40750" xr:uid="{AE09A33A-C720-4E68-B732-920C040736FA}"/>
    <cellStyle name="Normal 3 2 2 10 3 3" xfId="40751" xr:uid="{6C409299-7485-448B-8146-4961BA872BAC}"/>
    <cellStyle name="Normal 3 2 2 10 4" xfId="40752" xr:uid="{7B2EE271-E86B-4431-AB30-30C932AD0CCB}"/>
    <cellStyle name="Normal 3 2 2 10 4 2" xfId="40753" xr:uid="{964557E7-EBBF-4EF7-A1E1-26C61BD744EF}"/>
    <cellStyle name="Normal 3 2 2 10 5" xfId="40754" xr:uid="{1899C7B6-A277-4E87-B083-34D3C4FF904B}"/>
    <cellStyle name="Normal 3 2 2 11" xfId="40755" xr:uid="{A08A7592-39FD-4AEB-827F-2A27663050B6}"/>
    <cellStyle name="Normal 3 2 2 11 2" xfId="40756" xr:uid="{6BAD0675-0F22-4A71-8DA5-0C4785E28400}"/>
    <cellStyle name="Normal 3 2 2 11 2 2" xfId="40757" xr:uid="{EC5A79B7-0A9A-4C85-A314-907708DA54D6}"/>
    <cellStyle name="Normal 3 2 2 11 2 2 2" xfId="40758" xr:uid="{5E7E7732-6403-44CD-B564-2723E7BE544E}"/>
    <cellStyle name="Normal 3 2 2 11 2 2 2 2" xfId="40759" xr:uid="{F11CFC7C-5C72-48CD-B03B-9BD6DC1C8530}"/>
    <cellStyle name="Normal 3 2 2 11 2 2 3" xfId="40760" xr:uid="{801B2F9A-16DD-4C7E-9AE6-424568EF462A}"/>
    <cellStyle name="Normal 3 2 2 11 2 3" xfId="40761" xr:uid="{10BC48C7-6797-4DCF-B3F5-3E2AA8B73106}"/>
    <cellStyle name="Normal 3 2 2 11 2 3 2" xfId="40762" xr:uid="{01B0C6A4-75C0-4318-9C99-6AFB81490CED}"/>
    <cellStyle name="Normal 3 2 2 11 2 4" xfId="40763" xr:uid="{830D8715-BFDA-409C-9514-E833118CAA31}"/>
    <cellStyle name="Normal 3 2 2 11 3" xfId="40764" xr:uid="{D03DE4BD-C65E-48A2-9ED8-668D5A801E9C}"/>
    <cellStyle name="Normal 3 2 2 11 3 2" xfId="40765" xr:uid="{416DFB8B-929F-41C0-A115-D24C64A4DD34}"/>
    <cellStyle name="Normal 3 2 2 11 3 2 2" xfId="40766" xr:uid="{A63343C9-6C27-49B9-88FC-9862B9AC2F5B}"/>
    <cellStyle name="Normal 3 2 2 11 3 3" xfId="40767" xr:uid="{36896500-973E-4EE1-982A-ABBE6E9FC020}"/>
    <cellStyle name="Normal 3 2 2 11 4" xfId="40768" xr:uid="{531C7702-4CA6-492E-B707-733192C5D4A6}"/>
    <cellStyle name="Normal 3 2 2 11 4 2" xfId="40769" xr:uid="{6FBCDF4E-EC57-45CF-AB6F-938E3A6CCDDE}"/>
    <cellStyle name="Normal 3 2 2 11 5" xfId="40770" xr:uid="{286BB2DA-9043-40E2-92AE-1B8DE40E0096}"/>
    <cellStyle name="Normal 3 2 2 12" xfId="40771" xr:uid="{D00D20B7-FC74-40DF-B759-DAFAD13E2BB6}"/>
    <cellStyle name="Normal 3 2 2 12 2" xfId="40772" xr:uid="{D97D420C-D9E6-4517-827E-B333347DDC1E}"/>
    <cellStyle name="Normal 3 2 2 12 2 2" xfId="40773" xr:uid="{37644832-AB8F-4514-A181-E2DF9F9E43A8}"/>
    <cellStyle name="Normal 3 2 2 12 2 2 2" xfId="40774" xr:uid="{427588C4-6C76-40ED-8DF1-1A9EAF6B51FD}"/>
    <cellStyle name="Normal 3 2 2 12 2 3" xfId="40775" xr:uid="{EFFDFE87-576A-4ABF-AC7F-52E34EDAE125}"/>
    <cellStyle name="Normal 3 2 2 12 3" xfId="40776" xr:uid="{B0785A66-E0E0-4128-9ECD-70DF095E1C02}"/>
    <cellStyle name="Normal 3 2 2 12 3 2" xfId="40777" xr:uid="{23C3DF89-5EA5-4E30-BE3D-91ED4AEB32AF}"/>
    <cellStyle name="Normal 3 2 2 12 4" xfId="40778" xr:uid="{13E38C31-3E54-4F04-9AC1-EB9D7EF3AA42}"/>
    <cellStyle name="Normal 3 2 2 13" xfId="40779" xr:uid="{89318A11-55AE-463F-A1B0-D70D5D9FD2A6}"/>
    <cellStyle name="Normal 3 2 2 13 2" xfId="40780" xr:uid="{0DBBAC18-53F6-4918-8202-A5CF615B03AF}"/>
    <cellStyle name="Normal 3 2 2 13 2 2" xfId="40781" xr:uid="{1A39A1BE-5958-4267-BC04-CAF43432C40B}"/>
    <cellStyle name="Normal 3 2 2 13 3" xfId="40782" xr:uid="{3D071FC9-CFA2-49CA-AE3D-361EFA00B88C}"/>
    <cellStyle name="Normal 3 2 2 14" xfId="40783" xr:uid="{95C59E79-3AC4-4DB1-8F99-955A658ED8D9}"/>
    <cellStyle name="Normal 3 2 2 14 2" xfId="40784" xr:uid="{BB8AFDEC-05C6-4BC2-988B-818602E22936}"/>
    <cellStyle name="Normal 3 2 2 15" xfId="40785" xr:uid="{71928331-1B75-4E99-9FA3-0578293060EC}"/>
    <cellStyle name="Normal 3 2 2 15 2" xfId="40786" xr:uid="{6FD78D78-9DF8-4E34-8366-69382683BE8C}"/>
    <cellStyle name="Normal 3 2 2 16" xfId="40787" xr:uid="{14059E20-67C0-44A6-ABFD-6F2E0A0F2564}"/>
    <cellStyle name="Normal 3 2 2 17" xfId="40788" xr:uid="{DDB90E25-FD61-40CD-8966-7A8A5C72B13A}"/>
    <cellStyle name="Normal 3 2 2 2" xfId="40789" xr:uid="{5FBC05FE-09FF-46E2-BEBC-E8067A6E442D}"/>
    <cellStyle name="Normal 3 2 2 2 10" xfId="40790" xr:uid="{D64149FC-B651-439E-A40A-8DF0C2B68A2A}"/>
    <cellStyle name="Normal 3 2 2 2 2" xfId="40791" xr:uid="{F19BED51-EEB3-4A58-97C9-0AA845AB89B0}"/>
    <cellStyle name="Normal 3 2 2 2 2 2" xfId="40792" xr:uid="{5155ABCA-0AE2-41B7-8EF6-3638D6688570}"/>
    <cellStyle name="Normal 3 2 2 2 2 2 2" xfId="40793" xr:uid="{91800CA3-3429-40EE-8F2F-9484A265E034}"/>
    <cellStyle name="Normal 3 2 2 2 2 2 2 2" xfId="40794" xr:uid="{8DFB0C16-C6BC-4DB3-AF37-C12EBD8B2687}"/>
    <cellStyle name="Normal 3 2 2 2 2 2 2 2 2" xfId="40795" xr:uid="{AE7C30F7-8526-4764-AE2B-8229B569A2E2}"/>
    <cellStyle name="Normal 3 2 2 2 2 2 2 2 2 2" xfId="40796" xr:uid="{4C275804-CC19-4826-AAB2-E5441A9BA97D}"/>
    <cellStyle name="Normal 3 2 2 2 2 2 2 2 3" xfId="40797" xr:uid="{C814E9CC-41A3-4E71-8F34-D3DF4F985343}"/>
    <cellStyle name="Normal 3 2 2 2 2 2 2 3" xfId="40798" xr:uid="{F1EE7F27-6DB2-4764-AA7F-AC5C0562F966}"/>
    <cellStyle name="Normal 3 2 2 2 2 2 2 3 2" xfId="40799" xr:uid="{1639B11C-F9D7-46DA-85CF-7CE60C92E541}"/>
    <cellStyle name="Normal 3 2 2 2 2 2 2 4" xfId="40800" xr:uid="{A2C0F538-FB33-436A-B5A7-06E52FFE999C}"/>
    <cellStyle name="Normal 3 2 2 2 2 2 2 4 2" xfId="40801" xr:uid="{1BCDDEE5-B738-4A1B-AC71-6E323D456DE4}"/>
    <cellStyle name="Normal 3 2 2 2 2 2 2 5" xfId="40802" xr:uid="{F025A016-7CF9-4181-83AF-5C8C3CC3ED55}"/>
    <cellStyle name="Normal 3 2 2 2 2 2 2 6" xfId="40803" xr:uid="{1666665F-AE34-456C-9E0F-F2738721F0AC}"/>
    <cellStyle name="Normal 3 2 2 2 2 2 3" xfId="40804" xr:uid="{B6E70A8A-192A-40FA-8473-068B024CEB0C}"/>
    <cellStyle name="Normal 3 2 2 2 2 2 3 2" xfId="40805" xr:uid="{C170885E-DEEB-4CC0-AF41-E4D076847C44}"/>
    <cellStyle name="Normal 3 2 2 2 2 2 3 2 2" xfId="40806" xr:uid="{9E0D336D-BEBB-43BE-A2A3-F6E2285A6B86}"/>
    <cellStyle name="Normal 3 2 2 2 2 2 3 3" xfId="40807" xr:uid="{FF6F98E1-5794-4A65-B9BD-9283F94C9E31}"/>
    <cellStyle name="Normal 3 2 2 2 2 2 4" xfId="40808" xr:uid="{98E7934E-B685-4DBA-9A2C-26775A76804F}"/>
    <cellStyle name="Normal 3 2 2 2 2 2 4 2" xfId="40809" xr:uid="{06D8435B-145D-4698-B313-69C57EC5A281}"/>
    <cellStyle name="Normal 3 2 2 2 2 2 5" xfId="40810" xr:uid="{CD957F30-E2FD-4EDF-A8AE-4AF37CFCF1BF}"/>
    <cellStyle name="Normal 3 2 2 2 2 2 5 2" xfId="40811" xr:uid="{69E7850B-FD25-4ED8-9C13-B00EB13BFE70}"/>
    <cellStyle name="Normal 3 2 2 2 2 2 6" xfId="40812" xr:uid="{3A032206-4D45-4A33-AC38-5C397E569A1D}"/>
    <cellStyle name="Normal 3 2 2 2 2 2 7" xfId="40813" xr:uid="{46D00053-1DDF-48D5-8A07-93BF3A93F4A1}"/>
    <cellStyle name="Normal 3 2 2 2 2 3" xfId="40814" xr:uid="{E0FAB302-8436-45A9-AC91-5C11CB31E152}"/>
    <cellStyle name="Normal 3 2 2 2 2 3 2" xfId="40815" xr:uid="{C046DACB-0722-43EF-A108-C33C88A4FD3E}"/>
    <cellStyle name="Normal 3 2 2 2 2 3 2 2" xfId="40816" xr:uid="{694504A0-B8CC-47EE-A664-BE4A657D3F75}"/>
    <cellStyle name="Normal 3 2 2 2 2 3 2 2 2" xfId="40817" xr:uid="{CC82BC05-44D4-41FE-8570-09ECFA6FCB20}"/>
    <cellStyle name="Normal 3 2 2 2 2 3 2 3" xfId="40818" xr:uid="{FB301037-28C6-44DB-9DCC-95303B030AA8}"/>
    <cellStyle name="Normal 3 2 2 2 2 3 2 4" xfId="40819" xr:uid="{B1FB502B-D134-4A84-9924-A85BD63136D1}"/>
    <cellStyle name="Normal 3 2 2 2 2 3 3" xfId="40820" xr:uid="{DE41B66C-A738-4A3F-B406-3B4BB5CB58F5}"/>
    <cellStyle name="Normal 3 2 2 2 2 3 3 2" xfId="40821" xr:uid="{948570E0-78B5-4E0E-980E-8EAD49EE8773}"/>
    <cellStyle name="Normal 3 2 2 2 2 3 4" xfId="40822" xr:uid="{97D85254-8F15-45EC-804E-4E59CA901937}"/>
    <cellStyle name="Normal 3 2 2 2 2 3 4 2" xfId="40823" xr:uid="{792DA51F-B85A-4BB4-94E7-74D27BB5DDDF}"/>
    <cellStyle name="Normal 3 2 2 2 2 3 5" xfId="40824" xr:uid="{C4506BFC-7949-42AF-BC38-7E356CAFEAE8}"/>
    <cellStyle name="Normal 3 2 2 2 2 3 6" xfId="40825" xr:uid="{3CD2752E-09A3-41F0-B8DD-FA065F79C332}"/>
    <cellStyle name="Normal 3 2 2 2 2 4" xfId="40826" xr:uid="{5D9B7CDB-4226-456E-B8C0-1CC17D656240}"/>
    <cellStyle name="Normal 3 2 2 2 2 4 2" xfId="40827" xr:uid="{63CE0F1F-8B99-4C0B-9685-2DE7DF7E2CD4}"/>
    <cellStyle name="Normal 3 2 2 2 2 4 2 2" xfId="40828" xr:uid="{FC31BB44-7136-4833-89B8-AD55F9B47590}"/>
    <cellStyle name="Normal 3 2 2 2 2 4 3" xfId="40829" xr:uid="{0B7EF80F-900B-4A80-9FA9-AB475E29DFAA}"/>
    <cellStyle name="Normal 3 2 2 2 2 4 4" xfId="40830" xr:uid="{B5E71295-1CB4-449B-8AC1-C88EEB9404EE}"/>
    <cellStyle name="Normal 3 2 2 2 2 5" xfId="40831" xr:uid="{D0EAAA86-890B-4D47-B813-B66B7BA04D25}"/>
    <cellStyle name="Normal 3 2 2 2 2 5 2" xfId="40832" xr:uid="{70DD273F-AEDE-452E-8DD2-5F7278BAC469}"/>
    <cellStyle name="Normal 3 2 2 2 2 6" xfId="40833" xr:uid="{FA465847-755D-452B-9602-A9FA00D0C9C3}"/>
    <cellStyle name="Normal 3 2 2 2 2 6 2" xfId="40834" xr:uid="{9A8360B3-6B57-41CF-B359-EB08EDC92CDF}"/>
    <cellStyle name="Normal 3 2 2 2 2 7" xfId="40835" xr:uid="{A97C0486-7791-4D0D-A589-F88E6BBFBBB1}"/>
    <cellStyle name="Normal 3 2 2 2 2 8" xfId="40836" xr:uid="{D2E111D7-C538-4BAA-9199-BA124BE48C33}"/>
    <cellStyle name="Normal 3 2 2 2 3" xfId="40837" xr:uid="{534128D3-C094-4DC1-A49B-85CA6DB8257B}"/>
    <cellStyle name="Normal 3 2 2 2 3 2" xfId="40838" xr:uid="{50AE8303-6CAE-458A-97E7-2B5170C602F3}"/>
    <cellStyle name="Normal 3 2 2 2 3 2 2" xfId="40839" xr:uid="{9947D1F6-600B-40E9-8A94-7DAF71A76B44}"/>
    <cellStyle name="Normal 3 2 2 2 3 2 2 2" xfId="40840" xr:uid="{C18B18E3-24D8-4C90-A017-A7D8B327CA00}"/>
    <cellStyle name="Normal 3 2 2 2 3 2 2 2 2" xfId="40841" xr:uid="{CA9E83CB-E1B9-4993-A2D2-08557937B090}"/>
    <cellStyle name="Normal 3 2 2 2 3 2 2 3" xfId="40842" xr:uid="{88AA7A4A-C7A9-4E26-B4A9-B5BF49B990D3}"/>
    <cellStyle name="Normal 3 2 2 2 3 2 3" xfId="40843" xr:uid="{360097EB-B9F0-460A-9E8F-A38883534274}"/>
    <cellStyle name="Normal 3 2 2 2 3 2 3 2" xfId="40844" xr:uid="{A94DEED6-4F7D-4BE6-AA1D-813821BE0A38}"/>
    <cellStyle name="Normal 3 2 2 2 3 2 4" xfId="40845" xr:uid="{951E1BA1-B54B-4B56-AAA9-31CA09F37350}"/>
    <cellStyle name="Normal 3 2 2 2 3 2 4 2" xfId="40846" xr:uid="{9D1E528C-5648-4C22-8B12-320C6D695556}"/>
    <cellStyle name="Normal 3 2 2 2 3 2 5" xfId="40847" xr:uid="{FB36BF1C-204C-4F7E-A8C3-3AC1B75DE753}"/>
    <cellStyle name="Normal 3 2 2 2 3 2 6" xfId="40848" xr:uid="{BEB02EAD-89DE-46EA-8BF0-83FE26A634B3}"/>
    <cellStyle name="Normal 3 2 2 2 3 3" xfId="40849" xr:uid="{3BC09C2B-DBB0-491C-A3C2-4F8562ACEE28}"/>
    <cellStyle name="Normal 3 2 2 2 3 3 2" xfId="40850" xr:uid="{EE852F81-F78F-4C72-A086-87149B88817A}"/>
    <cellStyle name="Normal 3 2 2 2 3 3 2 2" xfId="40851" xr:uid="{87231B78-C499-4558-B618-08D102C46229}"/>
    <cellStyle name="Normal 3 2 2 2 3 3 3" xfId="40852" xr:uid="{A837430A-3152-4DFD-8952-4DAE49227E3C}"/>
    <cellStyle name="Normal 3 2 2 2 3 4" xfId="40853" xr:uid="{3FA69C9C-C449-434E-8876-2864ABD3F341}"/>
    <cellStyle name="Normal 3 2 2 2 3 4 2" xfId="40854" xr:uid="{61FA7FE4-1931-458C-9B8C-DF9ACA6C0E86}"/>
    <cellStyle name="Normal 3 2 2 2 3 5" xfId="40855" xr:uid="{9A81E3CD-319A-406E-B949-43C6346EEF0D}"/>
    <cellStyle name="Normal 3 2 2 2 3 5 2" xfId="40856" xr:uid="{04DEE170-3426-4E74-B4BF-7BA813C91C6C}"/>
    <cellStyle name="Normal 3 2 2 2 3 6" xfId="40857" xr:uid="{57E9F2E8-8CD6-49BE-81E6-F14E352B17F2}"/>
    <cellStyle name="Normal 3 2 2 2 3 7" xfId="40858" xr:uid="{36F82AD4-1928-44C4-9427-F91F6F7A47B0}"/>
    <cellStyle name="Normal 3 2 2 2 4" xfId="40859" xr:uid="{A3D6DB85-9FC4-4A00-93AE-1AB25BFD4819}"/>
    <cellStyle name="Normal 3 2 2 2 4 2" xfId="40860" xr:uid="{F6942260-C31A-4998-8A6C-BCC05A20B308}"/>
    <cellStyle name="Normal 3 2 2 2 4 2 2" xfId="40861" xr:uid="{95CBF53F-7021-46E6-A854-73BBFCFEE115}"/>
    <cellStyle name="Normal 3 2 2 2 4 2 2 2" xfId="40862" xr:uid="{873371A2-84EE-4E0D-AABF-CA8238967D63}"/>
    <cellStyle name="Normal 3 2 2 2 4 2 2 2 2" xfId="40863" xr:uid="{46CA4895-9472-447E-BCEB-CB3771E733C5}"/>
    <cellStyle name="Normal 3 2 2 2 4 2 2 3" xfId="40864" xr:uid="{56A15FCE-A9BE-42A2-BBE1-EE0DFDBB9D9D}"/>
    <cellStyle name="Normal 3 2 2 2 4 2 3" xfId="40865" xr:uid="{E71BFA13-6280-41AE-BF39-154E680AFD66}"/>
    <cellStyle name="Normal 3 2 2 2 4 2 3 2" xfId="40866" xr:uid="{34D65050-DFCE-4344-9958-9AE2FDA6950D}"/>
    <cellStyle name="Normal 3 2 2 2 4 2 4" xfId="40867" xr:uid="{389E8902-4C3A-48E3-9F89-653C24B0E947}"/>
    <cellStyle name="Normal 3 2 2 2 4 2 5" xfId="40868" xr:uid="{BDE0776A-324D-402D-B90D-6AE57C9D5C37}"/>
    <cellStyle name="Normal 3 2 2 2 4 3" xfId="40869" xr:uid="{0B24F161-47F4-4E8A-B55C-72E72210335A}"/>
    <cellStyle name="Normal 3 2 2 2 4 3 2" xfId="40870" xr:uid="{40898E83-8197-40FE-A157-4F1CE716969F}"/>
    <cellStyle name="Normal 3 2 2 2 4 3 2 2" xfId="40871" xr:uid="{8FD3240E-A710-4885-98F4-ABFA3053068E}"/>
    <cellStyle name="Normal 3 2 2 2 4 3 3" xfId="40872" xr:uid="{E0AE7B53-FE79-4D32-BB34-EF6BAB83AD1B}"/>
    <cellStyle name="Normal 3 2 2 2 4 4" xfId="40873" xr:uid="{5B633C1C-9A49-476C-B1D5-D69DA29EBFE6}"/>
    <cellStyle name="Normal 3 2 2 2 4 4 2" xfId="40874" xr:uid="{49FCF83D-5277-46D0-B514-63C0A5D99EF6}"/>
    <cellStyle name="Normal 3 2 2 2 4 5" xfId="40875" xr:uid="{E3911301-2406-467A-AB89-1E1DB349AE13}"/>
    <cellStyle name="Normal 3 2 2 2 4 5 2" xfId="40876" xr:uid="{A3862362-921A-41F1-97A0-EC5198BFA0A0}"/>
    <cellStyle name="Normal 3 2 2 2 4 6" xfId="40877" xr:uid="{2B81A49D-21B6-4DC2-995F-81F321842A99}"/>
    <cellStyle name="Normal 3 2 2 2 4 7" xfId="40878" xr:uid="{61FA7B88-1B03-4098-8012-B1AF2E8216EF}"/>
    <cellStyle name="Normal 3 2 2 2 5" xfId="40879" xr:uid="{1802FEFA-E2DF-4C34-A1C8-A5FFA6B55BA8}"/>
    <cellStyle name="Normal 3 2 2 2 5 2" xfId="40880" xr:uid="{6F6556A8-7592-4DFB-96BB-389077964F67}"/>
    <cellStyle name="Normal 3 2 2 2 5 2 2" xfId="40881" xr:uid="{8E19FAB9-8AD6-4A70-894C-088788B93B47}"/>
    <cellStyle name="Normal 3 2 2 2 5 2 2 2" xfId="40882" xr:uid="{70FD4415-0D20-4943-94E0-02A0A6A70B1F}"/>
    <cellStyle name="Normal 3 2 2 2 5 2 3" xfId="40883" xr:uid="{BCFB11B2-6F7C-4408-A84E-922EFA4736ED}"/>
    <cellStyle name="Normal 3 2 2 2 5 3" xfId="40884" xr:uid="{BD1FEBA5-F923-4F69-B46C-850ABBDBD5D5}"/>
    <cellStyle name="Normal 3 2 2 2 5 3 2" xfId="40885" xr:uid="{9A401F96-D0E5-4128-B7E3-AA8293317EC1}"/>
    <cellStyle name="Normal 3 2 2 2 5 4" xfId="40886" xr:uid="{8744092A-DA50-4021-B9DB-FB32F4DA3F86}"/>
    <cellStyle name="Normal 3 2 2 2 5 5" xfId="40887" xr:uid="{997538CF-E44A-4758-97F5-CB19246D276D}"/>
    <cellStyle name="Normal 3 2 2 2 6" xfId="40888" xr:uid="{DFE05FD1-7670-4216-92CE-AB49EBB2E5A3}"/>
    <cellStyle name="Normal 3 2 2 2 6 2" xfId="40889" xr:uid="{64D6DFC5-857A-4995-9A1E-1E5E7A6883CE}"/>
    <cellStyle name="Normal 3 2 2 2 6 2 2" xfId="40890" xr:uid="{4BAA8AE0-FC01-44BD-840F-D38D3433F2EC}"/>
    <cellStyle name="Normal 3 2 2 2 6 3" xfId="40891" xr:uid="{FAAFDDAB-B675-42D6-9958-4F534069D9C5}"/>
    <cellStyle name="Normal 3 2 2 2 7" xfId="40892" xr:uid="{24829797-316F-46FB-B6ED-CB2BDD3CC683}"/>
    <cellStyle name="Normal 3 2 2 2 7 2" xfId="40893" xr:uid="{28615AF2-FE47-4960-9607-EF8E6FDB5CBF}"/>
    <cellStyle name="Normal 3 2 2 2 8" xfId="40894" xr:uid="{41B52D1C-C50A-4810-8525-649810DE7350}"/>
    <cellStyle name="Normal 3 2 2 2 8 2" xfId="40895" xr:uid="{304A8D44-CAE6-4554-B1D8-89764E32711B}"/>
    <cellStyle name="Normal 3 2 2 2 9" xfId="40896" xr:uid="{942F4637-E574-486C-A5EB-9CC0091F4E68}"/>
    <cellStyle name="Normal 3 2 2 2_Asset Register (new)" xfId="40897" xr:uid="{5DE8D5D8-70ED-4BEF-91EB-3BB3D161E80C}"/>
    <cellStyle name="Normal 3 2 2 3" xfId="40898" xr:uid="{367F49D5-122E-441A-9DA1-B1D1BA394B30}"/>
    <cellStyle name="Normal 3 2 2 3 2" xfId="40899" xr:uid="{D0A34F11-E6A0-4696-B682-12088A88E86B}"/>
    <cellStyle name="Normal 3 2 2 3 2 2" xfId="40900" xr:uid="{82DC4710-AFDE-40B1-AB8F-E4688629E346}"/>
    <cellStyle name="Normal 3 2 2 3 2 2 2" xfId="40901" xr:uid="{CEAC5E92-5118-4306-A136-3ECB432AE459}"/>
    <cellStyle name="Normal 3 2 2 3 2 2 2 2" xfId="40902" xr:uid="{E9B4D0F6-E8F7-4F49-BBF1-6A13137F8438}"/>
    <cellStyle name="Normal 3 2 2 3 2 2 2 2 2" xfId="40903" xr:uid="{46F09792-F59B-404D-AF19-F594745F90E4}"/>
    <cellStyle name="Normal 3 2 2 3 2 2 2 3" xfId="40904" xr:uid="{4F745EEC-6BA0-406C-9A30-6D8EB229C08E}"/>
    <cellStyle name="Normal 3 2 2 3 2 2 2 4" xfId="40905" xr:uid="{3604F391-23FB-4201-B7FC-FA09F8477E78}"/>
    <cellStyle name="Normal 3 2 2 3 2 2 3" xfId="40906" xr:uid="{A6F4E508-3FC2-40D4-B081-212936A07F94}"/>
    <cellStyle name="Normal 3 2 2 3 2 2 3 2" xfId="40907" xr:uid="{9A43E2FC-FE0F-462E-ACC9-EDC97B452595}"/>
    <cellStyle name="Normal 3 2 2 3 2 2 4" xfId="40908" xr:uid="{C10A0136-231D-4521-B6EE-8DFF18897DED}"/>
    <cellStyle name="Normal 3 2 2 3 2 2 4 2" xfId="40909" xr:uid="{2C47688E-130E-40B4-B788-FFA3D8B4058A}"/>
    <cellStyle name="Normal 3 2 2 3 2 2 5" xfId="40910" xr:uid="{8016F807-7034-4743-BA00-6A937F9412D0}"/>
    <cellStyle name="Normal 3 2 2 3 2 2 6" xfId="40911" xr:uid="{1F2AB20E-5BA6-4F15-908A-20DA53AC223E}"/>
    <cellStyle name="Normal 3 2 2 3 2 3" xfId="40912" xr:uid="{73F992DB-BE6C-44B2-8C2D-306746571A45}"/>
    <cellStyle name="Normal 3 2 2 3 2 3 2" xfId="40913" xr:uid="{BE9D5F53-D2DC-49C7-8F71-B4FD61A2F488}"/>
    <cellStyle name="Normal 3 2 2 3 2 3 2 2" xfId="40914" xr:uid="{C0CE86F9-15B6-49B9-9363-BBD5C37F38FF}"/>
    <cellStyle name="Normal 3 2 2 3 2 3 2 3" xfId="40915" xr:uid="{5AE641DC-6FD8-4950-8C6E-3BD7464EF97D}"/>
    <cellStyle name="Normal 3 2 2 3 2 3 3" xfId="40916" xr:uid="{B36CB04E-F0FA-4916-8EC6-749E984D8317}"/>
    <cellStyle name="Normal 3 2 2 3 2 3 4" xfId="40917" xr:uid="{5781E9A9-5D16-4FA0-9C3E-88B21F798280}"/>
    <cellStyle name="Normal 3 2 2 3 2 4" xfId="40918" xr:uid="{79AE6A65-AE65-4AD1-973F-008F99409F8E}"/>
    <cellStyle name="Normal 3 2 2 3 2 4 2" xfId="40919" xr:uid="{6A579037-C1FF-4ACC-A7C8-28BF54BBABB0}"/>
    <cellStyle name="Normal 3 2 2 3 2 4 3" xfId="40920" xr:uid="{74DBE0D3-FA28-48E6-9B5C-180982BFB2E7}"/>
    <cellStyle name="Normal 3 2 2 3 2 5" xfId="40921" xr:uid="{EA467570-B60A-43C6-B582-1462BC29C2E0}"/>
    <cellStyle name="Normal 3 2 2 3 2 5 2" xfId="40922" xr:uid="{DBE5E44E-7BFA-4C53-9653-08C8E8DF2042}"/>
    <cellStyle name="Normal 3 2 2 3 2 6" xfId="40923" xr:uid="{F4171157-3F4E-42E8-80D2-4F1AAA709DC7}"/>
    <cellStyle name="Normal 3 2 2 3 2 7" xfId="40924" xr:uid="{06D1C5F3-C88F-477A-A436-FAA286B16D43}"/>
    <cellStyle name="Normal 3 2 2 3 3" xfId="40925" xr:uid="{CE508BCA-3E33-43EC-BBFD-A45307655786}"/>
    <cellStyle name="Normal 3 2 2 3 3 2" xfId="40926" xr:uid="{4BBF5360-7D28-4D13-B1C6-2296C822748E}"/>
    <cellStyle name="Normal 3 2 2 3 3 2 2" xfId="40927" xr:uid="{C7CEC44E-F906-4282-B3A2-4978B9504BA0}"/>
    <cellStyle name="Normal 3 2 2 3 3 2 2 2" xfId="40928" xr:uid="{001F83D3-0F29-44E5-B397-1A6A3B583C4B}"/>
    <cellStyle name="Normal 3 2 2 3 3 2 3" xfId="40929" xr:uid="{53B00117-E8E1-40F3-86B5-876A4FBEADC4}"/>
    <cellStyle name="Normal 3 2 2 3 3 2 4" xfId="40930" xr:uid="{4F03A7EE-BABF-45A0-B974-7AA67406B1CA}"/>
    <cellStyle name="Normal 3 2 2 3 3 3" xfId="40931" xr:uid="{CFFF435C-AF90-41D9-BDFC-8222BD28E3D6}"/>
    <cellStyle name="Normal 3 2 2 3 3 3 2" xfId="40932" xr:uid="{6B0FB33F-7B2B-4C74-AB9B-89C3016EF2A1}"/>
    <cellStyle name="Normal 3 2 2 3 3 4" xfId="40933" xr:uid="{8217A1D0-ADB4-4C0E-BDBF-A7185599AAE0}"/>
    <cellStyle name="Normal 3 2 2 3 3 4 2" xfId="40934" xr:uid="{CE09881D-C03E-44C5-9954-C1E1238BD53A}"/>
    <cellStyle name="Normal 3 2 2 3 3 5" xfId="40935" xr:uid="{75BDD415-DD2F-4408-B60E-D9442FD7BA04}"/>
    <cellStyle name="Normal 3 2 2 3 3 6" xfId="40936" xr:uid="{3D73C33F-5AC3-4C6E-91A2-D886CA049846}"/>
    <cellStyle name="Normal 3 2 2 3 4" xfId="40937" xr:uid="{3490FEE6-7900-4A79-8BFD-C4EF549DE18C}"/>
    <cellStyle name="Normal 3 2 2 3 4 2" xfId="40938" xr:uid="{E0463B01-483B-492D-8653-BE0CDEC7918E}"/>
    <cellStyle name="Normal 3 2 2 3 4 2 2" xfId="40939" xr:uid="{D65365E0-E631-4FE7-BE9F-F9DB3B9879B5}"/>
    <cellStyle name="Normal 3 2 2 3 4 2 3" xfId="40940" xr:uid="{CBD8D43E-D08C-4A1C-BBAE-8B04DBBC2AE0}"/>
    <cellStyle name="Normal 3 2 2 3 4 3" xfId="40941" xr:uid="{6927962D-C038-45E6-968B-96073435E787}"/>
    <cellStyle name="Normal 3 2 2 3 4 4" xfId="40942" xr:uid="{042A760C-4866-4DFE-A9EE-94D7C54A48EA}"/>
    <cellStyle name="Normal 3 2 2 3 5" xfId="40943" xr:uid="{36E65ACE-B90F-4C3E-83BB-3757F7C57F92}"/>
    <cellStyle name="Normal 3 2 2 3 5 2" xfId="40944" xr:uid="{E7C69276-729B-40F3-832F-3FB31F941643}"/>
    <cellStyle name="Normal 3 2 2 3 5 3" xfId="40945" xr:uid="{A365207A-B290-4DA8-9EF5-C128069C1311}"/>
    <cellStyle name="Normal 3 2 2 3 6" xfId="40946" xr:uid="{954A0B08-B5AB-4415-92C3-69D287167A89}"/>
    <cellStyle name="Normal 3 2 2 3 6 2" xfId="40947" xr:uid="{3AAD570B-C2CA-4EEA-9503-55E8CE5E45D8}"/>
    <cellStyle name="Normal 3 2 2 3 7" xfId="40948" xr:uid="{7824C5F5-9313-437B-899F-6CEAAA814562}"/>
    <cellStyle name="Normal 3 2 2 3 8" xfId="40949" xr:uid="{83CAAE4A-C440-4A5F-9E06-A8E2803CDFD5}"/>
    <cellStyle name="Normal 3 2 2 4" xfId="40950" xr:uid="{E156C74E-B1ED-4B4F-BB6E-00730BF1A7F5}"/>
    <cellStyle name="Normal 3 2 2 4 2" xfId="40951" xr:uid="{1801B848-1E6B-4566-A5B7-BB92397236A6}"/>
    <cellStyle name="Normal 3 2 2 4 2 2" xfId="40952" xr:uid="{8983AA1A-1C2A-4013-B129-36DBEC7AE7F8}"/>
    <cellStyle name="Normal 3 2 2 4 2 2 2" xfId="40953" xr:uid="{80D708B4-BF57-45B6-9B2D-EAAB1131E432}"/>
    <cellStyle name="Normal 3 2 2 4 2 2 2 2" xfId="40954" xr:uid="{5C11A31C-9BC0-4071-9470-B99BB19F6711}"/>
    <cellStyle name="Normal 3 2 2 4 2 2 2 3" xfId="40955" xr:uid="{2FABEC75-F172-44C6-A361-4C9F643DB842}"/>
    <cellStyle name="Normal 3 2 2 4 2 2 3" xfId="40956" xr:uid="{BCAB7CAE-EB99-4324-B9AF-804C80DA09B7}"/>
    <cellStyle name="Normal 3 2 2 4 2 2 3 2" xfId="40957" xr:uid="{1FB4224A-907A-445F-802D-74197C3EF59F}"/>
    <cellStyle name="Normal 3 2 2 4 2 2 4" xfId="40958" xr:uid="{1EDCB657-B62E-426A-B7F7-B1748CAFE9E4}"/>
    <cellStyle name="Normal 3 2 2 4 2 2 5" xfId="40959" xr:uid="{30AEEAF8-426F-4DA5-83BB-83F0876847B5}"/>
    <cellStyle name="Normal 3 2 2 4 2 3" xfId="40960" xr:uid="{8AB60777-54D0-4E5F-83DD-25921D672E59}"/>
    <cellStyle name="Normal 3 2 2 4 2 3 2" xfId="40961" xr:uid="{9747B002-8839-4609-BB68-5903CE5033B5}"/>
    <cellStyle name="Normal 3 2 2 4 2 3 2 2" xfId="40962" xr:uid="{B0144DA1-FB83-4F08-AF03-5F5BD95EB0EE}"/>
    <cellStyle name="Normal 3 2 2 4 2 3 3" xfId="40963" xr:uid="{60DA5E57-8ED8-480C-8821-FE49A7975346}"/>
    <cellStyle name="Normal 3 2 2 4 2 4" xfId="40964" xr:uid="{5185F5E7-DF82-4C1A-A223-F2B3B04805D2}"/>
    <cellStyle name="Normal 3 2 2 4 2 4 2" xfId="40965" xr:uid="{67C7A848-3256-4FFC-BB09-3D26051DA07C}"/>
    <cellStyle name="Normal 3 2 2 4 2 4 3" xfId="40966" xr:uid="{9A660318-7408-4621-976C-4A9ECEBB1B64}"/>
    <cellStyle name="Normal 3 2 2 4 2 5" xfId="40967" xr:uid="{6010F110-816B-4E24-9697-3D87DBAE983A}"/>
    <cellStyle name="Normal 3 2 2 4 2 6" xfId="40968" xr:uid="{A49303FA-B1DD-4D0B-B703-E07FA9EF0CDC}"/>
    <cellStyle name="Normal 3 2 2 4 3" xfId="40969" xr:uid="{916C76A5-90B4-42DD-92F0-EB1199598B47}"/>
    <cellStyle name="Normal 3 2 2 4 3 2" xfId="40970" xr:uid="{310B3FD2-3C1E-401A-8218-C485D249453A}"/>
    <cellStyle name="Normal 3 2 2 4 3 2 2" xfId="40971" xr:uid="{6760EDCD-FBE9-4152-B865-75BF3F6908B2}"/>
    <cellStyle name="Normal 3 2 2 4 3 2 3" xfId="40972" xr:uid="{77C1523A-C95D-46CB-8EF3-3661D7FFF389}"/>
    <cellStyle name="Normal 3 2 2 4 3 3" xfId="40973" xr:uid="{BF47D24D-9E17-4472-9B20-F0FB6A368F6A}"/>
    <cellStyle name="Normal 3 2 2 4 3 3 2" xfId="40974" xr:uid="{5E4C9BC1-60C2-4F56-9293-C87B2DA1BFD5}"/>
    <cellStyle name="Normal 3 2 2 4 3 4" xfId="40975" xr:uid="{B5358FB0-09CE-423D-AA2A-8DFC5B026BD2}"/>
    <cellStyle name="Normal 3 2 2 4 3 5" xfId="40976" xr:uid="{60E525BB-681C-474A-91D0-61D99AAA45AB}"/>
    <cellStyle name="Normal 3 2 2 4 4" xfId="40977" xr:uid="{6C3DD79F-08D8-4D7D-85EE-C70A6FC45855}"/>
    <cellStyle name="Normal 3 2 2 4 4 2" xfId="40978" xr:uid="{03AF5D43-6362-4116-A753-3CD82795C42C}"/>
    <cellStyle name="Normal 3 2 2 4 4 2 2" xfId="40979" xr:uid="{3A93089E-0BE9-401B-9879-41AEBAC7D342}"/>
    <cellStyle name="Normal 3 2 2 4 4 3" xfId="40980" xr:uid="{605A86F8-42A9-4B8C-98BB-025A9C716930}"/>
    <cellStyle name="Normal 3 2 2 4 5" xfId="40981" xr:uid="{949AD988-9615-4A11-A80D-2BBA2043E60A}"/>
    <cellStyle name="Normal 3 2 2 4 5 2" xfId="40982" xr:uid="{27831BE7-02A0-463A-BA94-87EA0D2822C0}"/>
    <cellStyle name="Normal 3 2 2 4 5 3" xfId="40983" xr:uid="{C5FD5325-CCFF-4569-8D81-866C19001CF8}"/>
    <cellStyle name="Normal 3 2 2 4 6" xfId="40984" xr:uid="{4326A5DC-D4CB-4A6D-9D72-DD3A29569E33}"/>
    <cellStyle name="Normal 3 2 2 4 7" xfId="40985" xr:uid="{3AADF481-A1EB-470E-94EF-98359E17AC83}"/>
    <cellStyle name="Normal 3 2 2 5" xfId="40986" xr:uid="{F8627981-CE22-4E72-836E-2BC4D792B629}"/>
    <cellStyle name="Normal 3 2 2 5 2" xfId="40987" xr:uid="{64B77F7E-06DA-448A-B2F0-2A8936B83593}"/>
    <cellStyle name="Normal 3 2 2 5 2 2" xfId="40988" xr:uid="{ADBF4457-3ED6-41E9-BCE1-E9250F25FDC4}"/>
    <cellStyle name="Normal 3 2 2 5 2 2 2" xfId="40989" xr:uid="{2270B2D3-9E4D-444B-880F-870071EA6B6D}"/>
    <cellStyle name="Normal 3 2 2 5 2 2 2 2" xfId="40990" xr:uid="{7F9CA9A2-BE2C-4A78-899D-3BE68BF9985E}"/>
    <cellStyle name="Normal 3 2 2 5 2 2 2 3" xfId="40991" xr:uid="{571CA2F0-584D-4E5B-A5D6-723F7170C62E}"/>
    <cellStyle name="Normal 3 2 2 5 2 2 3" xfId="40992" xr:uid="{46986139-2113-49EF-95AB-47E75E89D333}"/>
    <cellStyle name="Normal 3 2 2 5 2 2 4" xfId="40993" xr:uid="{2FC792D6-D67A-41B8-B808-B8FB1B43361D}"/>
    <cellStyle name="Normal 3 2 2 5 2 3" xfId="40994" xr:uid="{853F8878-0D26-4712-BE83-B424C89FC503}"/>
    <cellStyle name="Normal 3 2 2 5 2 3 2" xfId="40995" xr:uid="{C553AC66-D287-46B3-921A-88E90FAA9FE1}"/>
    <cellStyle name="Normal 3 2 2 5 2 3 2 2" xfId="40996" xr:uid="{5427F3D3-D92F-435C-8F96-7E4765122DA8}"/>
    <cellStyle name="Normal 3 2 2 5 2 3 3" xfId="40997" xr:uid="{78BDB305-EB6F-453F-A440-FD364023C8DE}"/>
    <cellStyle name="Normal 3 2 2 5 2 4" xfId="40998" xr:uid="{2687221F-96CC-45EF-B4D7-F549F3C78040}"/>
    <cellStyle name="Normal 3 2 2 5 2 4 2" xfId="40999" xr:uid="{83E7B751-2C13-497E-A8E8-70AD69EE2974}"/>
    <cellStyle name="Normal 3 2 2 5 2 4 3" xfId="41000" xr:uid="{7F3369F6-C60B-4E79-8577-DD146EE75E22}"/>
    <cellStyle name="Normal 3 2 2 5 2 5" xfId="41001" xr:uid="{289526C7-0D0A-41B3-B343-9DCB24315933}"/>
    <cellStyle name="Normal 3 2 2 5 2 6" xfId="41002" xr:uid="{7282BAB7-833E-4281-B03D-C0BBCFB3D2F2}"/>
    <cellStyle name="Normal 3 2 2 5 3" xfId="41003" xr:uid="{9EBE80B7-DD23-4D44-91D2-D66F0FA6D3BE}"/>
    <cellStyle name="Normal 3 2 2 5 3 2" xfId="41004" xr:uid="{84B20FCE-3949-4A83-BF19-5D9098A2F12C}"/>
    <cellStyle name="Normal 3 2 2 5 3 2 2" xfId="41005" xr:uid="{1F64CC85-664B-4C08-99B2-DB0407F6A68C}"/>
    <cellStyle name="Normal 3 2 2 5 3 2 3" xfId="41006" xr:uid="{C752302F-B070-4424-877A-7CD243EFC2E9}"/>
    <cellStyle name="Normal 3 2 2 5 3 3" xfId="41007" xr:uid="{34353A49-89C2-4ED3-9931-9D8B4E8029EA}"/>
    <cellStyle name="Normal 3 2 2 5 3 4" xfId="41008" xr:uid="{1DE330D8-12F1-4912-B0BE-12E8CECDC6C8}"/>
    <cellStyle name="Normal 3 2 2 5 4" xfId="41009" xr:uid="{BC7E9C70-2A53-4D66-818A-452E98D13C84}"/>
    <cellStyle name="Normal 3 2 2 5 4 2" xfId="41010" xr:uid="{F40E1AD9-6EEB-42CA-92B5-E5D4F3AAFB04}"/>
    <cellStyle name="Normal 3 2 2 5 4 2 2" xfId="41011" xr:uid="{7A4669B9-F0F7-4593-9709-C817682A41B0}"/>
    <cellStyle name="Normal 3 2 2 5 4 3" xfId="41012" xr:uid="{C85F44D0-5B8C-4537-B6BE-907D31C6C0E7}"/>
    <cellStyle name="Normal 3 2 2 5 5" xfId="41013" xr:uid="{B28CA850-D733-492F-A653-D0962E7F80CC}"/>
    <cellStyle name="Normal 3 2 2 5 5 2" xfId="41014" xr:uid="{C177238B-BB44-4821-962B-EB67604072A3}"/>
    <cellStyle name="Normal 3 2 2 5 5 3" xfId="41015" xr:uid="{1CC9D599-7168-4818-B2F4-C070D9DFCC9B}"/>
    <cellStyle name="Normal 3 2 2 5 6" xfId="41016" xr:uid="{CC2B5683-963C-4615-A743-21160E683BEF}"/>
    <cellStyle name="Normal 3 2 2 5 7" xfId="41017" xr:uid="{600A79AE-15EF-4A68-8B2F-01B3A91063BE}"/>
    <cellStyle name="Normal 3 2 2 6" xfId="41018" xr:uid="{25D432AE-D689-4825-91BD-7F0C01FAB9DA}"/>
    <cellStyle name="Normal 3 2 2 6 2" xfId="41019" xr:uid="{8EF21989-FA2A-4442-A235-5104DAA598C8}"/>
    <cellStyle name="Normal 3 2 2 6 2 2" xfId="41020" xr:uid="{A3E6395F-6EDF-429D-946B-11DE0B924A86}"/>
    <cellStyle name="Normal 3 2 2 6 2 2 2" xfId="41021" xr:uid="{1C40A0FE-DF5A-4A4E-9A2D-9B54C4B09CE1}"/>
    <cellStyle name="Normal 3 2 2 6 2 2 2 2" xfId="41022" xr:uid="{E7DA7978-C2F8-4496-9675-6AD30A9A6A42}"/>
    <cellStyle name="Normal 3 2 2 6 2 2 3" xfId="41023" xr:uid="{272B5ED0-C292-439B-9804-C19EFD190C14}"/>
    <cellStyle name="Normal 3 2 2 6 2 2 4" xfId="41024" xr:uid="{46C8F90A-AA4C-4C33-AACE-980F6CD88D08}"/>
    <cellStyle name="Normal 3 2 2 6 2 3" xfId="41025" xr:uid="{0BFD0B25-D4F2-474A-8BE3-47CA3AC8D2EC}"/>
    <cellStyle name="Normal 3 2 2 6 2 3 2" xfId="41026" xr:uid="{CB81A05D-9344-4ACC-97D3-644B965B2302}"/>
    <cellStyle name="Normal 3 2 2 6 2 4" xfId="41027" xr:uid="{56D0E7DB-89F6-4C71-96D0-C42FD94DF08F}"/>
    <cellStyle name="Normal 3 2 2 6 2 5" xfId="41028" xr:uid="{96A76E0E-1FD3-41CC-A53D-6F67958F480C}"/>
    <cellStyle name="Normal 3 2 2 6 3" xfId="41029" xr:uid="{572C4AD5-4C7C-453D-968C-A314AAAE782C}"/>
    <cellStyle name="Normal 3 2 2 6 3 2" xfId="41030" xr:uid="{3104C827-8BC5-4B2C-8CF5-39A1202BD899}"/>
    <cellStyle name="Normal 3 2 2 6 3 2 2" xfId="41031" xr:uid="{8822356D-25CC-4B4B-86EE-98409DB70C46}"/>
    <cellStyle name="Normal 3 2 2 6 3 2 3" xfId="41032" xr:uid="{A29E716C-ADA9-4FE2-B985-021F7B5D25F0}"/>
    <cellStyle name="Normal 3 2 2 6 3 3" xfId="41033" xr:uid="{C4571C67-C4A0-4E2E-9AAF-F3F3AD948B39}"/>
    <cellStyle name="Normal 3 2 2 6 3 4" xfId="41034" xr:uid="{673334C5-982A-4477-BF01-65AFF9A82833}"/>
    <cellStyle name="Normal 3 2 2 6 4" xfId="41035" xr:uid="{186CFFB5-0F75-4B4F-BAB8-0C6E94E37FDC}"/>
    <cellStyle name="Normal 3 2 2 6 4 2" xfId="41036" xr:uid="{372A7FF6-3BC1-4095-8B96-1B63D40F46FA}"/>
    <cellStyle name="Normal 3 2 2 6 4 3" xfId="41037" xr:uid="{F48F8757-5B12-444F-BC8D-D6D3515D890C}"/>
    <cellStyle name="Normal 3 2 2 6 5" xfId="41038" xr:uid="{BC352514-1299-4E65-B8A7-AC3A8F28D900}"/>
    <cellStyle name="Normal 3 2 2 6 5 2" xfId="41039" xr:uid="{534764ED-8FC4-4E74-9C1C-D8F4E4AF7695}"/>
    <cellStyle name="Normal 3 2 2 6 6" xfId="41040" xr:uid="{D7C28CD1-19A1-415D-9E9D-3A17F8F1F4E4}"/>
    <cellStyle name="Normal 3 2 2 6 7" xfId="41041" xr:uid="{8701EA5F-7279-45F1-92CE-AFC73092E72A}"/>
    <cellStyle name="Normal 3 2 2 7" xfId="41042" xr:uid="{734B957B-7C60-452F-B0F6-70D57F139C8A}"/>
    <cellStyle name="Normal 3 2 2 7 2" xfId="41043" xr:uid="{C162BE5C-3A38-44A3-BC10-9FCD9032C86E}"/>
    <cellStyle name="Normal 3 2 2 7 2 2" xfId="41044" xr:uid="{91DA8735-941A-4F74-B5A9-838573788D5D}"/>
    <cellStyle name="Normal 3 2 2 7 2 2 2" xfId="41045" xr:uid="{5923D39D-E041-47F1-9227-A50854CF2709}"/>
    <cellStyle name="Normal 3 2 2 7 2 2 2 2" xfId="41046" xr:uid="{AF0AF756-A803-4BCA-983D-5A2418462933}"/>
    <cellStyle name="Normal 3 2 2 7 2 2 3" xfId="41047" xr:uid="{DFE6C29A-7473-4340-A627-B1E715A16295}"/>
    <cellStyle name="Normal 3 2 2 7 2 3" xfId="41048" xr:uid="{4AF71949-E10F-48FB-90CB-ECD2BD9D3A49}"/>
    <cellStyle name="Normal 3 2 2 7 2 3 2" xfId="41049" xr:uid="{9578898A-0576-4738-A2FF-554A72F6FB43}"/>
    <cellStyle name="Normal 3 2 2 7 2 4" xfId="41050" xr:uid="{53B9984B-D961-4BDA-8E5C-A9995333898B}"/>
    <cellStyle name="Normal 3 2 2 7 2 5" xfId="41051" xr:uid="{A0EE3050-0D04-45E7-B1C2-46CBD17E9E24}"/>
    <cellStyle name="Normal 3 2 2 7 3" xfId="41052" xr:uid="{0B3DD386-7BE4-46C6-9730-E7E6C0BB556A}"/>
    <cellStyle name="Normal 3 2 2 7 3 2" xfId="41053" xr:uid="{7ECE7A07-D39A-461F-996A-E217CC5B59AB}"/>
    <cellStyle name="Normal 3 2 2 7 3 2 2" xfId="41054" xr:uid="{953C24C6-F4B5-421D-A422-5DE1F68A21D1}"/>
    <cellStyle name="Normal 3 2 2 7 3 3" xfId="41055" xr:uid="{4F2F5745-32CA-4FDB-881A-F6F9543B9295}"/>
    <cellStyle name="Normal 3 2 2 7 4" xfId="41056" xr:uid="{43600D0E-A6FC-4137-B322-9CC2E262D2AF}"/>
    <cellStyle name="Normal 3 2 2 7 4 2" xfId="41057" xr:uid="{DDB787C1-0381-4A8C-AD2D-FD99923F61A7}"/>
    <cellStyle name="Normal 3 2 2 7 5" xfId="41058" xr:uid="{344DADF7-A78B-49CF-AEB1-85BD70ADE4FE}"/>
    <cellStyle name="Normal 3 2 2 7 5 2" xfId="41059" xr:uid="{EB1794A7-89B7-4D19-BF5D-9C6EC5FE1298}"/>
    <cellStyle name="Normal 3 2 2 7 6" xfId="41060" xr:uid="{09A77557-244C-4437-BC8D-201B80E1D0FF}"/>
    <cellStyle name="Normal 3 2 2 7 7" xfId="41061" xr:uid="{F441FFA0-9114-48C4-AD6E-A5756D189943}"/>
    <cellStyle name="Normal 3 2 2 8" xfId="41062" xr:uid="{30713E8C-EFCD-46B6-B8CB-51CE44F7533A}"/>
    <cellStyle name="Normal 3 2 2 8 2" xfId="41063" xr:uid="{1457CA99-93C9-4043-BAAB-5A6021BBEA5F}"/>
    <cellStyle name="Normal 3 2 2 8 2 2" xfId="41064" xr:uid="{83D07568-5516-45CB-A8CE-307DF8E3C08E}"/>
    <cellStyle name="Normal 3 2 2 8 2 2 2" xfId="41065" xr:uid="{5BFA77C1-9DBC-465F-915F-4A9B968ECAAF}"/>
    <cellStyle name="Normal 3 2 2 8 2 2 2 2" xfId="41066" xr:uid="{90EDDF19-FB40-4D68-9B28-9EC9794C0A67}"/>
    <cellStyle name="Normal 3 2 2 8 2 2 3" xfId="41067" xr:uid="{10F4691E-5DF6-4353-8495-D2ED359F6DCF}"/>
    <cellStyle name="Normal 3 2 2 8 2 3" xfId="41068" xr:uid="{48EB4FB4-3BB0-4802-8C04-72FA88DED9FB}"/>
    <cellStyle name="Normal 3 2 2 8 2 3 2" xfId="41069" xr:uid="{7FAEBBFB-FFE9-4CB2-9D23-29CE5B611B24}"/>
    <cellStyle name="Normal 3 2 2 8 2 4" xfId="41070" xr:uid="{5BD63CC3-59F0-4B28-9EA5-A896E2951AF0}"/>
    <cellStyle name="Normal 3 2 2 8 2 5" xfId="41071" xr:uid="{560F59DA-D7F8-454F-B437-61125647C797}"/>
    <cellStyle name="Normal 3 2 2 8 3" xfId="41072" xr:uid="{0C2BF896-8ECF-4A3E-A738-5F2B1F844C3F}"/>
    <cellStyle name="Normal 3 2 2 8 3 2" xfId="41073" xr:uid="{683E5461-5F9F-473A-A66F-AF048E15EAE0}"/>
    <cellStyle name="Normal 3 2 2 8 3 2 2" xfId="41074" xr:uid="{DA752B03-E932-4763-A749-C8F84D8230D4}"/>
    <cellStyle name="Normal 3 2 2 8 3 3" xfId="41075" xr:uid="{D25DE94A-C24E-4534-A2BF-D26E9C841BB4}"/>
    <cellStyle name="Normal 3 2 2 8 4" xfId="41076" xr:uid="{5D5F21EE-0B9E-43F3-A632-F3E1C2030EB9}"/>
    <cellStyle name="Normal 3 2 2 8 4 2" xfId="41077" xr:uid="{4681B005-A1FB-44E4-B99C-B6E4888FF18B}"/>
    <cellStyle name="Normal 3 2 2 8 5" xfId="41078" xr:uid="{E67B4BD4-B18D-49CE-B9B3-0E2F792EBC59}"/>
    <cellStyle name="Normal 3 2 2 8 5 2" xfId="41079" xr:uid="{D4C7FEDB-B1B9-4317-B12F-EC1CB1B219C4}"/>
    <cellStyle name="Normal 3 2 2 8 6" xfId="41080" xr:uid="{409CF75B-86A3-4E5B-9671-1C020BC120D5}"/>
    <cellStyle name="Normal 3 2 2 8 7" xfId="41081" xr:uid="{F90B14F8-C382-441B-BD5E-B92313E6384F}"/>
    <cellStyle name="Normal 3 2 2 9" xfId="41082" xr:uid="{AD0622AD-034F-4AD7-A5F1-17827A01B159}"/>
    <cellStyle name="Normal 3 2 2 9 2" xfId="41083" xr:uid="{639AE296-2B3B-4D0A-9074-A44728241390}"/>
    <cellStyle name="Normal 3 2 2 9 2 2" xfId="41084" xr:uid="{654189E6-397A-4E22-95AE-A304FF25E8C0}"/>
    <cellStyle name="Normal 3 2 2 9 2 2 2" xfId="41085" xr:uid="{13038C3E-3C95-4D57-B634-8C68B066F6FB}"/>
    <cellStyle name="Normal 3 2 2 9 2 2 2 2" xfId="41086" xr:uid="{A91973EB-35E1-4472-8487-D604ECB648CB}"/>
    <cellStyle name="Normal 3 2 2 9 2 2 3" xfId="41087" xr:uid="{DADB569F-2132-4135-9D58-9A1EC6A753F5}"/>
    <cellStyle name="Normal 3 2 2 9 2 3" xfId="41088" xr:uid="{598A59EC-647A-4F86-B421-950D808C727C}"/>
    <cellStyle name="Normal 3 2 2 9 2 3 2" xfId="41089" xr:uid="{7C3D33E8-3AFC-4BC8-80D7-09987898E89A}"/>
    <cellStyle name="Normal 3 2 2 9 2 4" xfId="41090" xr:uid="{D72C4158-0140-4841-A72E-C1F12E01BE68}"/>
    <cellStyle name="Normal 3 2 2 9 3" xfId="41091" xr:uid="{1D3C9E0F-A069-4568-89C8-F9DBDE14D805}"/>
    <cellStyle name="Normal 3 2 2 9 3 2" xfId="41092" xr:uid="{BD265587-59DA-4B58-A13F-9126E58439DC}"/>
    <cellStyle name="Normal 3 2 2 9 3 2 2" xfId="41093" xr:uid="{720E811E-D88E-4524-AE96-DFDDBB842302}"/>
    <cellStyle name="Normal 3 2 2 9 3 3" xfId="41094" xr:uid="{8B6A0040-4E8E-41FB-987D-FB94629CB35B}"/>
    <cellStyle name="Normal 3 2 2 9 4" xfId="41095" xr:uid="{1F70E4CB-0AAC-402A-9BB8-7ACDAE26950A}"/>
    <cellStyle name="Normal 3 2 2 9 4 2" xfId="41096" xr:uid="{15985C82-B81C-4C6A-974B-A2B1E01FDE39}"/>
    <cellStyle name="Normal 3 2 2 9 5" xfId="41097" xr:uid="{A9B7D06C-B932-4454-A443-FD5EB82F187A}"/>
    <cellStyle name="Normal 3 2 2 9 6" xfId="41098" xr:uid="{64289A71-589F-47C8-BD03-21ECE8E6468D}"/>
    <cellStyle name="Normal 3 2 2_Asset Register (new)" xfId="41099" xr:uid="{8EC9F66B-FBDB-40DE-8396-0D8EB4F8026C}"/>
    <cellStyle name="Normal 3 2 3" xfId="41100" xr:uid="{AD7FE789-745D-4C3F-8F59-AF4E3B44E3B9}"/>
    <cellStyle name="Normal 3 2 3 10" xfId="41101" xr:uid="{1F59DB72-AB0B-44C9-916F-73149FBE71DF}"/>
    <cellStyle name="Normal 3 2 3 11" xfId="41102" xr:uid="{8DA9C586-EFD4-40B1-BFD6-8B3F90C5F645}"/>
    <cellStyle name="Normal 3 2 3 2" xfId="41103" xr:uid="{999DD131-01D1-49AD-B5E2-8C234D1D26B2}"/>
    <cellStyle name="Normal 3 2 3 2 2" xfId="41104" xr:uid="{F6F340E5-1237-4EBE-A697-9BF03CB88423}"/>
    <cellStyle name="Normal 3 2 3 2 2 2" xfId="41105" xr:uid="{3A9BDC2F-581A-4D00-A5B5-D07BCD062883}"/>
    <cellStyle name="Normal 3 2 3 2 2 2 2" xfId="41106" xr:uid="{7922810E-6FA6-4542-9B4F-2BA7D1DE1433}"/>
    <cellStyle name="Normal 3 2 3 2 2 2 2 2" xfId="41107" xr:uid="{CA832F23-C12A-4E1A-BB39-6212F145146E}"/>
    <cellStyle name="Normal 3 2 3 2 2 2 2 2 2" xfId="41108" xr:uid="{63BD5852-61B6-4CDD-B9DA-B15164876AEC}"/>
    <cellStyle name="Normal 3 2 3 2 2 2 2 3" xfId="41109" xr:uid="{943AAADC-669F-4E0F-9AF7-B7A2395F7205}"/>
    <cellStyle name="Normal 3 2 3 2 2 2 3" xfId="41110" xr:uid="{8E3EEA17-7D5E-4EED-9CF4-4E1DB354CF04}"/>
    <cellStyle name="Normal 3 2 3 2 2 2 3 2" xfId="41111" xr:uid="{33BE878A-3F54-4B40-91FF-AD911F74F1BF}"/>
    <cellStyle name="Normal 3 2 3 2 2 2 4" xfId="41112" xr:uid="{3AABC4BE-97FD-481F-92A1-4BED0578A41B}"/>
    <cellStyle name="Normal 3 2 3 2 2 2 4 2" xfId="41113" xr:uid="{5142A3AF-B0E1-4CC9-A41A-EDC2BDF71437}"/>
    <cellStyle name="Normal 3 2 3 2 2 2 5" xfId="41114" xr:uid="{BBBF3E17-3214-4949-965B-ED099EF016D2}"/>
    <cellStyle name="Normal 3 2 3 2 2 2 6" xfId="41115" xr:uid="{4244A082-0253-4C0C-8AB9-1CFA5759C3D1}"/>
    <cellStyle name="Normal 3 2 3 2 2 3" xfId="41116" xr:uid="{E7234A27-F134-4EB1-9BA9-23D4C17A4FCC}"/>
    <cellStyle name="Normal 3 2 3 2 2 3 2" xfId="41117" xr:uid="{F4AAF42C-8688-4819-9991-D4C020B17021}"/>
    <cellStyle name="Normal 3 2 3 2 2 3 2 2" xfId="41118" xr:uid="{CFC53B61-BC9B-4A74-A6A6-D9B56C69441F}"/>
    <cellStyle name="Normal 3 2 3 2 2 3 3" xfId="41119" xr:uid="{EC0FDE50-0881-4DE9-87EB-F00473414154}"/>
    <cellStyle name="Normal 3 2 3 2 2 4" xfId="41120" xr:uid="{C88CED12-755B-46F0-B4F6-B41910812E24}"/>
    <cellStyle name="Normal 3 2 3 2 2 4 2" xfId="41121" xr:uid="{E8D6A04C-9165-4477-BCC4-B44FA358E32F}"/>
    <cellStyle name="Normal 3 2 3 2 2 5" xfId="41122" xr:uid="{EE32075E-02D3-4F2B-AE03-BC1BBEAD4198}"/>
    <cellStyle name="Normal 3 2 3 2 2 5 2" xfId="41123" xr:uid="{42358005-2BF3-4AAE-999F-018B5E1788E4}"/>
    <cellStyle name="Normal 3 2 3 2 2 6" xfId="41124" xr:uid="{B7325246-EA59-4917-B723-0D149C14E912}"/>
    <cellStyle name="Normal 3 2 3 2 2 7" xfId="41125" xr:uid="{45B86ADB-527B-41B5-86D8-9FCF5D87E491}"/>
    <cellStyle name="Normal 3 2 3 2 3" xfId="41126" xr:uid="{5CAC4EC6-078D-47CF-AB1C-D49BA26330A8}"/>
    <cellStyle name="Normal 3 2 3 2 3 2" xfId="41127" xr:uid="{78F2FD32-1F57-408F-A286-CBE3A2CB0F8D}"/>
    <cellStyle name="Normal 3 2 3 2 3 2 2" xfId="41128" xr:uid="{92AF60D6-A213-4A32-A7D7-0025B6086818}"/>
    <cellStyle name="Normal 3 2 3 2 3 2 2 2" xfId="41129" xr:uid="{3182AF93-6BD5-4C03-AA2C-C002C7193734}"/>
    <cellStyle name="Normal 3 2 3 2 3 2 2 2 2" xfId="41130" xr:uid="{C80E1922-53D9-4B09-9310-FFAEECA2F33E}"/>
    <cellStyle name="Normal 3 2 3 2 3 2 2 3" xfId="41131" xr:uid="{78C61395-A11F-4B0D-A0EB-CCA4819A8757}"/>
    <cellStyle name="Normal 3 2 3 2 3 2 3" xfId="41132" xr:uid="{C4C82D69-7202-47BF-8BA8-767B75E0C692}"/>
    <cellStyle name="Normal 3 2 3 2 3 2 3 2" xfId="41133" xr:uid="{B3108565-1BEA-4A82-A03F-9EC5331FE989}"/>
    <cellStyle name="Normal 3 2 3 2 3 2 4" xfId="41134" xr:uid="{2E2EAB2C-A905-448C-910B-249A72A85F53}"/>
    <cellStyle name="Normal 3 2 3 2 3 2 5" xfId="41135" xr:uid="{6E35164E-77EB-4CAC-8DCC-73EF4913B865}"/>
    <cellStyle name="Normal 3 2 3 2 3 3" xfId="41136" xr:uid="{574D4B30-7E9C-409F-95F7-822DD6509E7E}"/>
    <cellStyle name="Normal 3 2 3 2 3 3 2" xfId="41137" xr:uid="{E9B349A0-1D98-4502-94BF-A94771F40FC6}"/>
    <cellStyle name="Normal 3 2 3 2 3 3 2 2" xfId="41138" xr:uid="{77D2EBBD-E569-43D2-BA5A-72C69C5F9F59}"/>
    <cellStyle name="Normal 3 2 3 2 3 3 3" xfId="41139" xr:uid="{6DD1B603-71C6-4D7B-91A6-18E23EBB973F}"/>
    <cellStyle name="Normal 3 2 3 2 3 4" xfId="41140" xr:uid="{2D1C986E-F110-47E5-914E-80D968D83E53}"/>
    <cellStyle name="Normal 3 2 3 2 3 4 2" xfId="41141" xr:uid="{A8455257-8E94-40A6-8D9E-9F8948C65FD9}"/>
    <cellStyle name="Normal 3 2 3 2 3 5" xfId="41142" xr:uid="{240178F2-B0FA-47CB-92E4-9C82F5397E1B}"/>
    <cellStyle name="Normal 3 2 3 2 3 5 2" xfId="41143" xr:uid="{078BF9CB-5C62-4C9C-81AC-EF9D4E6406EA}"/>
    <cellStyle name="Normal 3 2 3 2 3 6" xfId="41144" xr:uid="{8869CC30-D9B3-4762-AF99-E1A045234870}"/>
    <cellStyle name="Normal 3 2 3 2 3 7" xfId="41145" xr:uid="{6FF7710E-971F-45AA-91E9-FA1BA0498064}"/>
    <cellStyle name="Normal 3 2 3 2 4" xfId="41146" xr:uid="{B5BF9196-5E2D-4500-9A17-9F981C693F86}"/>
    <cellStyle name="Normal 3 2 3 2 4 2" xfId="41147" xr:uid="{C12BE887-F8D5-4860-9A01-29956B18B2F4}"/>
    <cellStyle name="Normal 3 2 3 2 4 2 2" xfId="41148" xr:uid="{6998BC5F-2F96-4554-B81B-D79E63183D1B}"/>
    <cellStyle name="Normal 3 2 3 2 4 2 2 2" xfId="41149" xr:uid="{9BC800DB-35BC-4C73-A221-D19FCC3E4FFF}"/>
    <cellStyle name="Normal 3 2 3 2 4 2 3" xfId="41150" xr:uid="{7E77DD06-8DA1-40C3-A53C-3400E0467C2B}"/>
    <cellStyle name="Normal 3 2 3 2 4 3" xfId="41151" xr:uid="{2CD59CF3-CA17-4F00-9C4B-454E65970607}"/>
    <cellStyle name="Normal 3 2 3 2 4 3 2" xfId="41152" xr:uid="{41A48143-DDD7-4CA5-8D15-BF389A0E2CDB}"/>
    <cellStyle name="Normal 3 2 3 2 4 4" xfId="41153" xr:uid="{2483FC4C-FAFE-4712-B5C4-F5987A21220A}"/>
    <cellStyle name="Normal 3 2 3 2 4 5" xfId="41154" xr:uid="{A95CAC30-7669-4E43-A165-7E62AE2D8B25}"/>
    <cellStyle name="Normal 3 2 3 2 5" xfId="41155" xr:uid="{CECC13CD-1A36-4562-96CA-A921FE82F2F1}"/>
    <cellStyle name="Normal 3 2 3 2 5 2" xfId="41156" xr:uid="{2F5E6B4A-6898-448C-B554-A0A982214EED}"/>
    <cellStyle name="Normal 3 2 3 2 5 2 2" xfId="41157" xr:uid="{D950A24C-93AF-4B79-9C82-D265E21C4CFD}"/>
    <cellStyle name="Normal 3 2 3 2 5 3" xfId="41158" xr:uid="{17A94D1C-DDDB-4375-A723-45184DA1917B}"/>
    <cellStyle name="Normal 3 2 3 2 6" xfId="41159" xr:uid="{DDADB17B-EB87-49A8-8A34-9E18AC142091}"/>
    <cellStyle name="Normal 3 2 3 2 6 2" xfId="41160" xr:uid="{DD14019D-A58A-4E8B-88E7-74E88000F234}"/>
    <cellStyle name="Normal 3 2 3 2 7" xfId="41161" xr:uid="{DD2505AF-E6B9-4938-85F4-9530FCB3E39F}"/>
    <cellStyle name="Normal 3 2 3 2 7 2" xfId="41162" xr:uid="{F6122278-EB48-4E9F-AB24-D26D5672EAA0}"/>
    <cellStyle name="Normal 3 2 3 2 8" xfId="41163" xr:uid="{9AADD809-9C39-4159-802A-04231C5E4011}"/>
    <cellStyle name="Normal 3 2 3 2 9" xfId="41164" xr:uid="{66C7A4F2-C5DA-4D84-86C6-85C85C2CC567}"/>
    <cellStyle name="Normal 3 2 3 3" xfId="41165" xr:uid="{58A213C1-CA73-4DA2-8A13-3A616FF01D61}"/>
    <cellStyle name="Normal 3 2 3 3 2" xfId="41166" xr:uid="{E9DC92DF-5372-402E-AB03-0FF4EE2E8F5E}"/>
    <cellStyle name="Normal 3 2 3 3 2 2" xfId="41167" xr:uid="{AE4ABB19-6298-4A23-8CDB-EBAFF8028C55}"/>
    <cellStyle name="Normal 3 2 3 3 2 2 2" xfId="41168" xr:uid="{048B600C-142E-41A8-BB0C-DC2A8A153223}"/>
    <cellStyle name="Normal 3 2 3 3 2 2 2 2" xfId="41169" xr:uid="{1683EA7E-7E25-485E-8998-D77866D7E663}"/>
    <cellStyle name="Normal 3 2 3 3 2 2 2 2 2" xfId="41170" xr:uid="{A0C2C14E-CB03-4353-B46B-1BBC0A90C41D}"/>
    <cellStyle name="Normal 3 2 3 3 2 2 2 3" xfId="41171" xr:uid="{ECA4D14D-8846-4338-9DA2-10E368476B7B}"/>
    <cellStyle name="Normal 3 2 3 3 2 2 3" xfId="41172" xr:uid="{74F5E7E1-148E-43EE-BEA2-783D3766D865}"/>
    <cellStyle name="Normal 3 2 3 3 2 2 3 2" xfId="41173" xr:uid="{F64C21B1-F25A-43BA-B769-3C89923BCE91}"/>
    <cellStyle name="Normal 3 2 3 3 2 2 4" xfId="41174" xr:uid="{C948F92B-9030-454D-9123-0D556F422DA9}"/>
    <cellStyle name="Normal 3 2 3 3 2 3" xfId="41175" xr:uid="{E9F43ACA-FB44-4E96-A487-466152CDE9F1}"/>
    <cellStyle name="Normal 3 2 3 3 2 3 2" xfId="41176" xr:uid="{CBC3925A-4F91-4EDD-9FCF-3F91BE181457}"/>
    <cellStyle name="Normal 3 2 3 3 2 3 2 2" xfId="41177" xr:uid="{55BE30FA-755F-488C-B848-575CEAF695D9}"/>
    <cellStyle name="Normal 3 2 3 3 2 3 3" xfId="41178" xr:uid="{260C8398-6B18-4B34-A566-7DBA0A466A31}"/>
    <cellStyle name="Normal 3 2 3 3 2 4" xfId="41179" xr:uid="{7153B3D9-F65C-4E06-8B9B-A3B3CB96F26D}"/>
    <cellStyle name="Normal 3 2 3 3 2 4 2" xfId="41180" xr:uid="{E573B608-0A65-4D16-A727-ABCED79F746E}"/>
    <cellStyle name="Normal 3 2 3 3 2 5" xfId="41181" xr:uid="{8B24C04C-F72F-4B51-908E-10D6D318B694}"/>
    <cellStyle name="Normal 3 2 3 3 2 5 2" xfId="41182" xr:uid="{D4803D15-95A4-4117-B187-010E713DB981}"/>
    <cellStyle name="Normal 3 2 3 3 2 6" xfId="41183" xr:uid="{59032D95-BEB7-4CBA-B3E5-217D0902EC98}"/>
    <cellStyle name="Normal 3 2 3 3 2 7" xfId="41184" xr:uid="{CE3E6EF0-8EA2-442D-B58B-1D07A88AA7BE}"/>
    <cellStyle name="Normal 3 2 3 3 3" xfId="41185" xr:uid="{F9AB0001-0BF0-4823-8E79-28E4C006A047}"/>
    <cellStyle name="Normal 3 2 3 3 3 2" xfId="41186" xr:uid="{A2914F91-3B29-4464-978A-546EE88AFB2F}"/>
    <cellStyle name="Normal 3 2 3 3 3 2 2" xfId="41187" xr:uid="{91045534-C89D-43A3-9704-928FDB434DD4}"/>
    <cellStyle name="Normal 3 2 3 3 3 2 2 2" xfId="41188" xr:uid="{4623FA66-B3D5-4280-8DD7-386C91DC43F5}"/>
    <cellStyle name="Normal 3 2 3 3 3 2 2 2 2" xfId="41189" xr:uid="{01835383-537C-495E-A8BC-DBB1A02C4085}"/>
    <cellStyle name="Normal 3 2 3 3 3 2 2 3" xfId="41190" xr:uid="{A386B9EE-9CCD-4336-919B-70FB46163EDE}"/>
    <cellStyle name="Normal 3 2 3 3 3 2 3" xfId="41191" xr:uid="{42F196FA-8A20-481C-9DD4-BE47439D8DDA}"/>
    <cellStyle name="Normal 3 2 3 3 3 2 3 2" xfId="41192" xr:uid="{EC52F1D2-8790-4B13-9A4D-B3D05E2101EA}"/>
    <cellStyle name="Normal 3 2 3 3 3 2 4" xfId="41193" xr:uid="{B2001863-B0F4-404C-8EE4-EC3E218A82D0}"/>
    <cellStyle name="Normal 3 2 3 3 3 3" xfId="41194" xr:uid="{199550BE-B3C5-488B-BAEC-13E283969C44}"/>
    <cellStyle name="Normal 3 2 3 3 3 3 2" xfId="41195" xr:uid="{02953BBD-3595-4679-AE10-77C47844AACE}"/>
    <cellStyle name="Normal 3 2 3 3 3 3 2 2" xfId="41196" xr:uid="{F0D3D7C8-D9C2-4C82-83D6-263096DFD351}"/>
    <cellStyle name="Normal 3 2 3 3 3 3 3" xfId="41197" xr:uid="{3116CC56-6E4C-4A99-86EA-B3F24836C0E1}"/>
    <cellStyle name="Normal 3 2 3 3 3 4" xfId="41198" xr:uid="{859A2F2F-8A9B-4194-9225-BFA63D8E7A12}"/>
    <cellStyle name="Normal 3 2 3 3 3 4 2" xfId="41199" xr:uid="{B3868D71-CE48-4E92-B222-5613455EB197}"/>
    <cellStyle name="Normal 3 2 3 3 3 5" xfId="41200" xr:uid="{91F80DDB-F0DE-46A3-A320-C05A33C3647D}"/>
    <cellStyle name="Normal 3 2 3 3 4" xfId="41201" xr:uid="{7F92A099-EB5B-4F61-996B-6DFA4ACAD805}"/>
    <cellStyle name="Normal 3 2 3 3 4 2" xfId="41202" xr:uid="{0C8ED64B-D755-4A77-83BE-DE2012516365}"/>
    <cellStyle name="Normal 3 2 3 3 4 2 2" xfId="41203" xr:uid="{293DA704-81AB-411A-9D6E-BECACC1910F6}"/>
    <cellStyle name="Normal 3 2 3 3 4 2 2 2" xfId="41204" xr:uid="{0302789D-B915-4388-9530-7BB3BA0BA718}"/>
    <cellStyle name="Normal 3 2 3 3 4 2 3" xfId="41205" xr:uid="{18E36F58-B31B-492C-98E2-34C4E7187451}"/>
    <cellStyle name="Normal 3 2 3 3 4 3" xfId="41206" xr:uid="{76B848EA-EF0E-4D35-A975-11673294BDD8}"/>
    <cellStyle name="Normal 3 2 3 3 4 3 2" xfId="41207" xr:uid="{E70BE1CB-1661-4BF7-9AD8-30AD2C67CC25}"/>
    <cellStyle name="Normal 3 2 3 3 4 4" xfId="41208" xr:uid="{17665F99-8BF2-453B-A756-9FFE76DAACC4}"/>
    <cellStyle name="Normal 3 2 3 3 5" xfId="41209" xr:uid="{4D9B9F74-3379-4898-A65F-B5FA9E5F356A}"/>
    <cellStyle name="Normal 3 2 3 3 5 2" xfId="41210" xr:uid="{22DCAB5C-707E-4D72-9673-5DCF3919D3EC}"/>
    <cellStyle name="Normal 3 2 3 3 5 2 2" xfId="41211" xr:uid="{73000C9D-DA7C-46E5-914C-89622DAFDF32}"/>
    <cellStyle name="Normal 3 2 3 3 5 3" xfId="41212" xr:uid="{4709E24F-CD6C-4623-8505-1F80BDE9E9B2}"/>
    <cellStyle name="Normal 3 2 3 3 6" xfId="41213" xr:uid="{84269CB9-D7EF-4FF9-A151-1A6E29045039}"/>
    <cellStyle name="Normal 3 2 3 3 6 2" xfId="41214" xr:uid="{08A61E11-EF5D-4E1D-A62B-33D3669EE21A}"/>
    <cellStyle name="Normal 3 2 3 3 7" xfId="41215" xr:uid="{CE240726-055F-4895-8CD0-76EA795559AD}"/>
    <cellStyle name="Normal 3 2 3 3 7 2" xfId="41216" xr:uid="{C71FD04C-15C6-4918-BD13-252F2D4F3FC8}"/>
    <cellStyle name="Normal 3 2 3 3 8" xfId="41217" xr:uid="{E299D12C-CC37-4116-B850-3F2A4BB5AD4E}"/>
    <cellStyle name="Normal 3 2 3 3 9" xfId="41218" xr:uid="{9FA1A539-D2A0-48BB-B8E3-3073251E3782}"/>
    <cellStyle name="Normal 3 2 3 4" xfId="41219" xr:uid="{00EFC489-2FD3-4A91-9442-888B8C88A5AC}"/>
    <cellStyle name="Normal 3 2 3 4 2" xfId="41220" xr:uid="{88CA1E8C-4100-404F-952A-42975CC9F433}"/>
    <cellStyle name="Normal 3 2 3 4 2 2" xfId="41221" xr:uid="{494B4B4B-8ECC-41F5-BD3D-2DB518511286}"/>
    <cellStyle name="Normal 3 2 3 4 2 3" xfId="41222" xr:uid="{3F3068FB-00A9-4D5E-807A-EED96E7ED234}"/>
    <cellStyle name="Normal 3 2 3 4 3" xfId="41223" xr:uid="{9656EEA4-DF6C-43B8-BB2A-6963862D85FB}"/>
    <cellStyle name="Normal 3 2 3 5" xfId="41224" xr:uid="{A5930BAB-79CA-48CA-B9CD-9A31C822EBBC}"/>
    <cellStyle name="Normal 3 2 3 5 2" xfId="41225" xr:uid="{5F068C35-7689-4026-B835-D4DEBFED513B}"/>
    <cellStyle name="Normal 3 2 3 5 2 2" xfId="41226" xr:uid="{3AAE0A53-72A2-444B-BCEC-DB1AAD55215E}"/>
    <cellStyle name="Normal 3 2 3 5 2 2 2" xfId="41227" xr:uid="{18016D95-F8B0-4CFE-B0C0-EF0D3FD9A32C}"/>
    <cellStyle name="Normal 3 2 3 5 2 2 2 2" xfId="41228" xr:uid="{69A44191-1D1E-4B15-8483-F9FA8FACF284}"/>
    <cellStyle name="Normal 3 2 3 5 2 2 3" xfId="41229" xr:uid="{AC36EACB-7225-49C3-802D-A4D4517A28B2}"/>
    <cellStyle name="Normal 3 2 3 5 2 3" xfId="41230" xr:uid="{11BD0399-FA8C-4F98-BA92-0ACB13AFF8D5}"/>
    <cellStyle name="Normal 3 2 3 5 2 3 2" xfId="41231" xr:uid="{1503553C-CDD8-4184-A3BB-224B82247D1E}"/>
    <cellStyle name="Normal 3 2 3 5 2 4" xfId="41232" xr:uid="{643F5BC3-B758-4BDE-AC94-E26DCCBF4BCE}"/>
    <cellStyle name="Normal 3 2 3 5 3" xfId="41233" xr:uid="{4E8D6DF6-A847-43EB-90ED-9072FB932F62}"/>
    <cellStyle name="Normal 3 2 3 5 3 2" xfId="41234" xr:uid="{643EE560-2722-4309-95E8-0EA3CB21FC00}"/>
    <cellStyle name="Normal 3 2 3 5 3 2 2" xfId="41235" xr:uid="{485D968C-8041-47C0-8167-6271CE43525F}"/>
    <cellStyle name="Normal 3 2 3 5 3 3" xfId="41236" xr:uid="{8E9571E5-09CD-47BB-B0E9-E5614E6208B3}"/>
    <cellStyle name="Normal 3 2 3 5 4" xfId="41237" xr:uid="{01AEC7D1-E9E9-4045-82D3-C2FFDD78EBA8}"/>
    <cellStyle name="Normal 3 2 3 5 4 2" xfId="41238" xr:uid="{8C10D902-7EE4-4099-A2DE-EBB1176D4EFE}"/>
    <cellStyle name="Normal 3 2 3 5 5" xfId="41239" xr:uid="{32E12FC7-6F42-4D10-A8CB-6DB569E1CBAF}"/>
    <cellStyle name="Normal 3 2 3 5 6" xfId="41240" xr:uid="{8D7353A3-E3D3-49E3-8A1F-E3867D0C822A}"/>
    <cellStyle name="Normal 3 2 3 6" xfId="41241" xr:uid="{4C087642-95A1-4C1C-9ACB-77DE09ABECEF}"/>
    <cellStyle name="Normal 3 2 3 6 2" xfId="41242" xr:uid="{0C7575C7-BB87-408C-A4EE-ED34D5AED761}"/>
    <cellStyle name="Normal 3 2 3 6 2 2" xfId="41243" xr:uid="{368C4D93-4C8D-44E1-A45D-3CFB568565B8}"/>
    <cellStyle name="Normal 3 2 3 6 2 2 2" xfId="41244" xr:uid="{2EA3661B-8EBC-4795-B94D-99F4CECE4C96}"/>
    <cellStyle name="Normal 3 2 3 6 2 3" xfId="41245" xr:uid="{737961F4-676C-4A3E-9442-AF176BBB8745}"/>
    <cellStyle name="Normal 3 2 3 6 3" xfId="41246" xr:uid="{AE30B767-AA74-49DC-A84F-8EE38A98A08D}"/>
    <cellStyle name="Normal 3 2 3 6 3 2" xfId="41247" xr:uid="{B07574D5-E29E-4463-A195-1363DBC63F74}"/>
    <cellStyle name="Normal 3 2 3 6 4" xfId="41248" xr:uid="{6A64A2B1-A2C4-484C-A0D7-FB20FF186362}"/>
    <cellStyle name="Normal 3 2 3 7" xfId="41249" xr:uid="{D8D7AB16-B813-4629-91C1-0A44816BF136}"/>
    <cellStyle name="Normal 3 2 3 7 2" xfId="41250" xr:uid="{5EDE87C7-2746-4112-8A63-06918876BB6F}"/>
    <cellStyle name="Normal 3 2 3 7 2 2" xfId="41251" xr:uid="{57D9A5D1-F8B8-4DA3-BD38-8BB1EC0E238C}"/>
    <cellStyle name="Normal 3 2 3 7 3" xfId="41252" xr:uid="{78E9F6C7-CD6E-48CE-90CD-37FC72853B9D}"/>
    <cellStyle name="Normal 3 2 3 8" xfId="41253" xr:uid="{36EC9958-48C1-4A99-A0BA-8D282D5900D8}"/>
    <cellStyle name="Normal 3 2 3 8 2" xfId="41254" xr:uid="{792B5845-9F5F-46FB-81AF-13C552249654}"/>
    <cellStyle name="Normal 3 2 3 9" xfId="41255" xr:uid="{F48BF913-CC83-4633-A4BD-7F04E25A249E}"/>
    <cellStyle name="Normal 3 2 3 9 2" xfId="41256" xr:uid="{06076408-4DF8-4AAB-8EB0-1AEB04759352}"/>
    <cellStyle name="Normal 3 2 3_Asset Register (new)" xfId="41257" xr:uid="{32D9FB87-9704-41AA-910E-D543775B73FD}"/>
    <cellStyle name="Normal 3 2 4" xfId="41258" xr:uid="{3EBD5430-32B0-4650-8D8E-59A59D24996D}"/>
    <cellStyle name="Normal 3 2 4 2" xfId="41259" xr:uid="{7C7F9715-DE58-4BF8-B403-2B3DDF2DF349}"/>
    <cellStyle name="Normal 3 2 4 2 2" xfId="41260" xr:uid="{D46AFE5D-3FFE-4690-89F8-66E2AB705B91}"/>
    <cellStyle name="Normal 3 2 4 2 2 2" xfId="41261" xr:uid="{472A0187-0302-4953-9EBB-579D55076B5C}"/>
    <cellStyle name="Normal 3 2 4 2 2 2 2" xfId="41262" xr:uid="{1BD21E2D-46A3-4D79-A198-09A832AD3380}"/>
    <cellStyle name="Normal 3 2 4 2 2 2 2 2" xfId="41263" xr:uid="{78B1F61C-AF3E-45C5-8097-229C6BDB2CBB}"/>
    <cellStyle name="Normal 3 2 4 2 2 2 3" xfId="41264" xr:uid="{D9C70554-5ECF-4446-B69C-1940E2319668}"/>
    <cellStyle name="Normal 3 2 4 2 2 2 4" xfId="41265" xr:uid="{F0381BB2-C43C-47EE-B318-9FAEF56B7E16}"/>
    <cellStyle name="Normal 3 2 4 2 2 3" xfId="41266" xr:uid="{87880DFB-D610-480A-A832-D7160D5406AC}"/>
    <cellStyle name="Normal 3 2 4 2 2 3 2" xfId="41267" xr:uid="{778497C9-C8E9-42C1-906D-ACBD8C0C4E10}"/>
    <cellStyle name="Normal 3 2 4 2 2 4" xfId="41268" xr:uid="{A5C0B236-A97C-4BE9-9ED7-2A8E84B047BD}"/>
    <cellStyle name="Normal 3 2 4 2 2 4 2" xfId="41269" xr:uid="{BD96EE10-EC8A-40A9-840D-08626FC11D82}"/>
    <cellStyle name="Normal 3 2 4 2 2 5" xfId="41270" xr:uid="{19E26E81-263A-448B-81D6-DED7E8022EC5}"/>
    <cellStyle name="Normal 3 2 4 2 2 6" xfId="41271" xr:uid="{A487BCE1-0A72-4CC7-BC55-F81886078383}"/>
    <cellStyle name="Normal 3 2 4 2 3" xfId="41272" xr:uid="{EAFE07D5-DCF0-4B8B-8AB2-789563D629D8}"/>
    <cellStyle name="Normal 3 2 4 2 3 2" xfId="41273" xr:uid="{F2600A46-CCDE-40B8-9C20-06A309022C92}"/>
    <cellStyle name="Normal 3 2 4 2 3 2 2" xfId="41274" xr:uid="{A39CC070-060E-4046-920E-AC2F73A9ED0A}"/>
    <cellStyle name="Normal 3 2 4 2 3 2 3" xfId="41275" xr:uid="{C00C22C5-C5AD-4EE4-97FE-CEF4B91FC468}"/>
    <cellStyle name="Normal 3 2 4 2 3 3" xfId="41276" xr:uid="{A4A67859-4D68-4963-BD9D-5FF06603F1FC}"/>
    <cellStyle name="Normal 3 2 4 2 3 4" xfId="41277" xr:uid="{1260FA04-1594-4A17-9297-9FBF00CA6EA3}"/>
    <cellStyle name="Normal 3 2 4 2 4" xfId="41278" xr:uid="{85B17F91-352B-48C5-BBBC-4D7DE629DBCD}"/>
    <cellStyle name="Normal 3 2 4 2 4 2" xfId="41279" xr:uid="{11AC875A-ABB2-4A1F-A52F-B707466690E7}"/>
    <cellStyle name="Normal 3 2 4 2 4 3" xfId="41280" xr:uid="{8A64F097-F84F-4D7B-89C9-583213EBEEA0}"/>
    <cellStyle name="Normal 3 2 4 2 5" xfId="41281" xr:uid="{968F8125-EBD4-43F6-B1E1-314494D9982A}"/>
    <cellStyle name="Normal 3 2 4 2 5 2" xfId="41282" xr:uid="{0C550760-5026-4083-8617-C0162D0A69EB}"/>
    <cellStyle name="Normal 3 2 4 2 6" xfId="41283" xr:uid="{1CD158EB-BBD0-4357-BA97-34D4CCB73F3E}"/>
    <cellStyle name="Normal 3 2 4 2 7" xfId="41284" xr:uid="{8B5409BC-59D4-434B-9D91-54492588A373}"/>
    <cellStyle name="Normal 3 2 4 3" xfId="41285" xr:uid="{A225EB63-E948-4E8F-AEDC-3EFDA8F33B76}"/>
    <cellStyle name="Normal 3 2 4 3 2" xfId="41286" xr:uid="{56500D27-71FD-4189-A4AA-1657B0B2C170}"/>
    <cellStyle name="Normal 3 2 4 3 2 2" xfId="41287" xr:uid="{80F20654-A896-42CB-8D2A-05E49E69985B}"/>
    <cellStyle name="Normal 3 2 4 3 2 2 2" xfId="41288" xr:uid="{BF8E8FAF-FE55-4E6E-977D-4D0AEB0F5617}"/>
    <cellStyle name="Normal 3 2 4 3 2 2 2 2" xfId="41289" xr:uid="{39E30A65-8D52-4AC8-B7C2-C6F15D166A72}"/>
    <cellStyle name="Normal 3 2 4 3 2 2 3" xfId="41290" xr:uid="{5DE0594E-86B6-4844-9C12-5E57F30CDC0C}"/>
    <cellStyle name="Normal 3 2 4 3 2 3" xfId="41291" xr:uid="{104AB3A8-61BB-41FE-ABA9-E0149145CBF3}"/>
    <cellStyle name="Normal 3 2 4 3 2 3 2" xfId="41292" xr:uid="{EDCCEA78-05B1-4028-9578-EC01EA6D5303}"/>
    <cellStyle name="Normal 3 2 4 3 2 4" xfId="41293" xr:uid="{EA2DCBD5-4283-40E4-B980-6D464506B4DA}"/>
    <cellStyle name="Normal 3 2 4 3 2 5" xfId="41294" xr:uid="{1275C5C2-DCCA-4ED3-83E1-6AFEB6D50A73}"/>
    <cellStyle name="Normal 3 2 4 3 3" xfId="41295" xr:uid="{DE4AF527-B5A0-4D94-8961-90A38AF90B32}"/>
    <cellStyle name="Normal 3 2 4 3 3 2" xfId="41296" xr:uid="{C8E87BC2-BF56-4DCF-AE61-28F529F985A1}"/>
    <cellStyle name="Normal 3 2 4 3 3 2 2" xfId="41297" xr:uid="{07823A28-E990-4991-915B-7376F7D525E9}"/>
    <cellStyle name="Normal 3 2 4 3 3 3" xfId="41298" xr:uid="{A11F89B4-FC5C-4310-8CCA-DF4069CE242B}"/>
    <cellStyle name="Normal 3 2 4 3 4" xfId="41299" xr:uid="{E6008675-039B-4090-83E8-D2DDA6E7BCA7}"/>
    <cellStyle name="Normal 3 2 4 3 4 2" xfId="41300" xr:uid="{537E85B4-5E19-4ABF-9E7F-2366BB3A23FE}"/>
    <cellStyle name="Normal 3 2 4 3 5" xfId="41301" xr:uid="{1A426EEF-0BA1-4A63-B947-4D43C61E88A6}"/>
    <cellStyle name="Normal 3 2 4 3 5 2" xfId="41302" xr:uid="{D94FC0DA-32AE-4DD1-B91F-45D040190928}"/>
    <cellStyle name="Normal 3 2 4 3 6" xfId="41303" xr:uid="{7EBAB19E-E072-4C74-8AD4-DDC4B6F93130}"/>
    <cellStyle name="Normal 3 2 4 3 7" xfId="41304" xr:uid="{5388D2A3-060B-41BD-9530-9218DC560B97}"/>
    <cellStyle name="Normal 3 2 4 4" xfId="41305" xr:uid="{BE5B0945-2CA7-4AA8-B83F-596438FA47D8}"/>
    <cellStyle name="Normal 3 2 4 4 2" xfId="41306" xr:uid="{75493B78-B9FD-48AF-9BD5-FA85123F061D}"/>
    <cellStyle name="Normal 3 2 4 4 2 2" xfId="41307" xr:uid="{91490711-4FBD-4A9D-9D1C-0851D189850B}"/>
    <cellStyle name="Normal 3 2 4 4 2 2 2" xfId="41308" xr:uid="{88BFF56B-116C-4520-A360-9CD0AB529B13}"/>
    <cellStyle name="Normal 3 2 4 4 2 3" xfId="41309" xr:uid="{3353FEF0-8C35-4E8A-9CA0-86A5B09C11F3}"/>
    <cellStyle name="Normal 3 2 4 4 2 4" xfId="41310" xr:uid="{192CE7F0-A8E4-487E-9BA7-53CBA55B4DAF}"/>
    <cellStyle name="Normal 3 2 4 4 3" xfId="41311" xr:uid="{C6592900-87C4-4404-B451-312A5560E597}"/>
    <cellStyle name="Normal 3 2 4 4 3 2" xfId="41312" xr:uid="{2F6E6B8F-8F84-497B-A4D0-78608ED0FC28}"/>
    <cellStyle name="Normal 3 2 4 4 4" xfId="41313" xr:uid="{D0240051-917E-4B55-9DC5-79FA7B83BB58}"/>
    <cellStyle name="Normal 3 2 4 4 5" xfId="41314" xr:uid="{0ACDDE92-FD8C-44A2-AA01-82223B914CD4}"/>
    <cellStyle name="Normal 3 2 4 5" xfId="41315" xr:uid="{6CBB6D9F-E302-4982-89CD-78AA09757605}"/>
    <cellStyle name="Normal 3 2 4 5 2" xfId="41316" xr:uid="{E18925A8-E766-4E45-81A6-4BE3D693C8A8}"/>
    <cellStyle name="Normal 3 2 4 5 2 2" xfId="41317" xr:uid="{80B8F08F-2E3C-45BC-8AF0-B4B62E2DE284}"/>
    <cellStyle name="Normal 3 2 4 5 3" xfId="41318" xr:uid="{4C60872A-CC37-401C-8023-4940FD576F85}"/>
    <cellStyle name="Normal 3 2 4 5 4" xfId="41319" xr:uid="{E0FFFF42-A735-4307-8D21-1FF9F21675FF}"/>
    <cellStyle name="Normal 3 2 4 6" xfId="41320" xr:uid="{CBC7437D-5436-4C63-9037-AC7D74069F11}"/>
    <cellStyle name="Normal 3 2 4 6 2" xfId="41321" xr:uid="{FF72E4A5-2106-4838-A4F1-A74829C535EE}"/>
    <cellStyle name="Normal 3 2 4 7" xfId="41322" xr:uid="{2CAA4A50-80CE-415E-8C22-09B51A460C8A}"/>
    <cellStyle name="Normal 3 2 4 7 2" xfId="41323" xr:uid="{0E426061-C995-4FE1-9EE5-F543E764463A}"/>
    <cellStyle name="Normal 3 2 4 8" xfId="41324" xr:uid="{E59EBB90-9684-4D5E-ACF1-26058AF45639}"/>
    <cellStyle name="Normal 3 2 4 9" xfId="41325" xr:uid="{589C663F-9FB9-4C32-B1C0-F3CB7F8F4629}"/>
    <cellStyle name="Normal 3 2 5" xfId="41326" xr:uid="{296898A6-882C-4B19-B1BA-C0119EF6ED6B}"/>
    <cellStyle name="Normal 3 2 5 2" xfId="41327" xr:uid="{E514422E-2D6B-4F34-9D93-89E192B216A0}"/>
    <cellStyle name="Normal 3 2 5 2 2" xfId="41328" xr:uid="{B1DBCA31-0114-429C-91FB-11FDC95FCA92}"/>
    <cellStyle name="Normal 3 2 5 2 2 2" xfId="41329" xr:uid="{F271B2BA-AA7E-43C9-B633-AA0FC2400E57}"/>
    <cellStyle name="Normal 3 2 5 2 2 2 2" xfId="41330" xr:uid="{C169AFFD-30FC-49F4-8C2B-4C77A38C20A8}"/>
    <cellStyle name="Normal 3 2 5 2 2 2 2 2" xfId="41331" xr:uid="{525BC63C-C928-4485-90B6-8C565BE68AF3}"/>
    <cellStyle name="Normal 3 2 5 2 2 2 3" xfId="41332" xr:uid="{36155147-80EF-422C-8A86-70F8F4C6080A}"/>
    <cellStyle name="Normal 3 2 5 2 2 2 4" xfId="41333" xr:uid="{38E65950-6398-4FE8-AB1D-B13257A7E8FE}"/>
    <cellStyle name="Normal 3 2 5 2 2 3" xfId="41334" xr:uid="{A6CA4B98-CC83-4476-82FC-148A87814A12}"/>
    <cellStyle name="Normal 3 2 5 2 2 3 2" xfId="41335" xr:uid="{016A5903-9D09-4DCF-A10A-B7223A71CD71}"/>
    <cellStyle name="Normal 3 2 5 2 2 4" xfId="41336" xr:uid="{8DC10C7F-00A9-431B-8494-32D9D6EE9DE6}"/>
    <cellStyle name="Normal 3 2 5 2 2 4 2" xfId="41337" xr:uid="{F04B98EB-4D24-43B0-A844-798ADA280184}"/>
    <cellStyle name="Normal 3 2 5 2 2 5" xfId="41338" xr:uid="{80CDB775-D65B-44FB-99C6-7002FD47C52F}"/>
    <cellStyle name="Normal 3 2 5 2 2 6" xfId="41339" xr:uid="{6972AB8A-5BE6-41D3-A7B6-706CECFFB2E9}"/>
    <cellStyle name="Normal 3 2 5 2 3" xfId="41340" xr:uid="{4754FDF6-4A00-4EBA-A0BD-D3AC1BACA01A}"/>
    <cellStyle name="Normal 3 2 5 2 3 2" xfId="41341" xr:uid="{E81F2B91-3BCA-4A28-BF50-E8BCD59FAAAD}"/>
    <cellStyle name="Normal 3 2 5 2 3 2 2" xfId="41342" xr:uid="{F9CCCEF5-BDE8-48AF-9667-AE9F30BAFF9A}"/>
    <cellStyle name="Normal 3 2 5 2 3 2 3" xfId="41343" xr:uid="{E85E51DA-1041-4AF5-9C85-F007833B4781}"/>
    <cellStyle name="Normal 3 2 5 2 3 3" xfId="41344" xr:uid="{F2885F92-4AF0-4BD5-B2E5-682B6D0CF43B}"/>
    <cellStyle name="Normal 3 2 5 2 3 4" xfId="41345" xr:uid="{15A1311E-9512-4372-A175-DD4230116AFE}"/>
    <cellStyle name="Normal 3 2 5 2 4" xfId="41346" xr:uid="{C73D3F5B-434A-4F1F-9182-C47D33AD3F8B}"/>
    <cellStyle name="Normal 3 2 5 2 4 2" xfId="41347" xr:uid="{5B87ADDF-057E-46FB-BA66-F49C3071E813}"/>
    <cellStyle name="Normal 3 2 5 2 4 3" xfId="41348" xr:uid="{A72AE774-E46D-45C2-BE3D-50CCE9A8920F}"/>
    <cellStyle name="Normal 3 2 5 2 5" xfId="41349" xr:uid="{3B1275B1-9C81-41B1-B7B7-88E2D90A7CAB}"/>
    <cellStyle name="Normal 3 2 5 2 5 2" xfId="41350" xr:uid="{01ECC0C6-1EB6-4704-97A7-C801C5D5BFE5}"/>
    <cellStyle name="Normal 3 2 5 2 6" xfId="41351" xr:uid="{47BA4E1C-5673-43AB-8DCE-CD0EC70D3CAE}"/>
    <cellStyle name="Normal 3 2 5 2 7" xfId="41352" xr:uid="{3256ED77-4300-4DF0-8D70-4B9F2B59C52C}"/>
    <cellStyle name="Normal 3 2 5 3" xfId="41353" xr:uid="{C92777B3-8F9B-4CFD-822F-0CE02CE39E5D}"/>
    <cellStyle name="Normal 3 2 5 3 2" xfId="41354" xr:uid="{4D6D8F44-DF56-4F5F-B395-92065692590F}"/>
    <cellStyle name="Normal 3 2 5 3 2 2" xfId="41355" xr:uid="{FB9A49E3-9DD3-4EAF-AFC6-441EFA319522}"/>
    <cellStyle name="Normal 3 2 5 3 2 2 2" xfId="41356" xr:uid="{1E75AEBC-3397-4C31-ACF0-FE92DD5072FC}"/>
    <cellStyle name="Normal 3 2 5 3 2 3" xfId="41357" xr:uid="{D9F8140C-F734-49EA-B398-D381952605EB}"/>
    <cellStyle name="Normal 3 2 5 3 2 4" xfId="41358" xr:uid="{C6C7FC4C-053E-486F-812E-DD7A367CF0CF}"/>
    <cellStyle name="Normal 3 2 5 3 3" xfId="41359" xr:uid="{C685C00F-C4F7-49E4-97A4-24408172F81F}"/>
    <cellStyle name="Normal 3 2 5 3 3 2" xfId="41360" xr:uid="{CAE61916-68E7-41A1-9EC7-D218267A7745}"/>
    <cellStyle name="Normal 3 2 5 3 4" xfId="41361" xr:uid="{C7516FB6-BFEA-409B-A3CF-ACF6DFB713AD}"/>
    <cellStyle name="Normal 3 2 5 3 4 2" xfId="41362" xr:uid="{F731C58D-C6F6-45AD-8855-DC0853F52625}"/>
    <cellStyle name="Normal 3 2 5 3 5" xfId="41363" xr:uid="{61BA2926-D24B-4049-8D1B-95648DC0E028}"/>
    <cellStyle name="Normal 3 2 5 3 6" xfId="41364" xr:uid="{6A4EC890-10D6-4FA8-AEC8-5CD34D87CFA2}"/>
    <cellStyle name="Normal 3 2 5 4" xfId="41365" xr:uid="{BC193912-3F6D-4343-A842-D9C65E8AC533}"/>
    <cellStyle name="Normal 3 2 5 4 2" xfId="41366" xr:uid="{8B31BB57-B5C5-43A3-AB72-460418580556}"/>
    <cellStyle name="Normal 3 2 5 4 2 2" xfId="41367" xr:uid="{00590A54-01E9-4630-8398-F58BE141E3AF}"/>
    <cellStyle name="Normal 3 2 5 4 2 3" xfId="41368" xr:uid="{74B7F1E9-5E96-4C6C-8321-D3462B3725E5}"/>
    <cellStyle name="Normal 3 2 5 4 3" xfId="41369" xr:uid="{50675D68-2EE9-4AD7-A754-C7E727E4DFC1}"/>
    <cellStyle name="Normal 3 2 5 4 4" xfId="41370" xr:uid="{6D9E3595-6640-40E5-873E-1F2DF84100C8}"/>
    <cellStyle name="Normal 3 2 5 5" xfId="41371" xr:uid="{4560BA54-0D9B-4B64-806D-7EA396CA81DB}"/>
    <cellStyle name="Normal 3 2 5 5 2" xfId="41372" xr:uid="{E88A92E5-E44E-4CF6-A4FE-A81B4DE524DD}"/>
    <cellStyle name="Normal 3 2 5 5 3" xfId="41373" xr:uid="{E3F4B847-6C2E-4C37-982D-B96968CAB827}"/>
    <cellStyle name="Normal 3 2 5 6" xfId="41374" xr:uid="{D19F0386-D35D-46F9-B56C-83349BF1E4A6}"/>
    <cellStyle name="Normal 3 2 5 6 2" xfId="41375" xr:uid="{C8AED1AE-C9CA-4874-A61C-601B6DEF96E5}"/>
    <cellStyle name="Normal 3 2 5 7" xfId="41376" xr:uid="{7958F57B-5832-42EA-BEE2-2003C60B18B1}"/>
    <cellStyle name="Normal 3 2 5 8" xfId="41377" xr:uid="{B35718B6-66B0-4C3A-BB55-B79F61C99A12}"/>
    <cellStyle name="Normal 3 2 6" xfId="41378" xr:uid="{F2512791-286C-4E7D-92B4-040C01217C24}"/>
    <cellStyle name="Normal 3 2 6 2" xfId="41379" xr:uid="{F037AB82-0B8B-4DBD-AA4D-E7D1CE09180A}"/>
    <cellStyle name="Normal 3 2 6 2 2" xfId="41380" xr:uid="{ADD843A5-63A6-49BC-8970-4D83A5434803}"/>
    <cellStyle name="Normal 3 2 6 2 2 2" xfId="41381" xr:uid="{CBE284E0-5117-4A7A-AA87-4C6AFAEFAEB3}"/>
    <cellStyle name="Normal 3 2 6 2 2 2 2" xfId="41382" xr:uid="{E7488E21-19A1-4DFF-9A86-5C15233F9444}"/>
    <cellStyle name="Normal 3 2 6 2 2 2 3" xfId="41383" xr:uid="{6BEE9CA1-C31E-4D09-A5E2-DC38E5EB3909}"/>
    <cellStyle name="Normal 3 2 6 2 2 3" xfId="41384" xr:uid="{995F714E-38D7-43AB-968F-2225751D67B8}"/>
    <cellStyle name="Normal 3 2 6 2 2 3 2" xfId="41385" xr:uid="{22B9FAD4-498F-4C31-BD00-02F307C78029}"/>
    <cellStyle name="Normal 3 2 6 2 2 4" xfId="41386" xr:uid="{55F2ED08-B1A5-4115-B661-613C27D31AC0}"/>
    <cellStyle name="Normal 3 2 6 2 2 5" xfId="41387" xr:uid="{3F359918-F65E-4D2B-94BA-49FE712B3A67}"/>
    <cellStyle name="Normal 3 2 6 2 3" xfId="41388" xr:uid="{17E1C8E6-CAAF-4D3F-A5B9-4D7A03FD7372}"/>
    <cellStyle name="Normal 3 2 6 2 3 2" xfId="41389" xr:uid="{5E964AEE-D253-4D93-9BEC-C07536A5E180}"/>
    <cellStyle name="Normal 3 2 6 2 3 2 2" xfId="41390" xr:uid="{55F59D89-7C83-42FD-AE28-E4ED13C11B1C}"/>
    <cellStyle name="Normal 3 2 6 2 3 3" xfId="41391" xr:uid="{BB2C2B0C-EEDE-4C27-8B87-9AA74C500251}"/>
    <cellStyle name="Normal 3 2 6 2 4" xfId="41392" xr:uid="{630E81C0-1EFC-45F9-9451-1E8F6ABB7606}"/>
    <cellStyle name="Normal 3 2 6 2 4 2" xfId="41393" xr:uid="{D9A6E093-2BDA-4F04-822C-766D7260A407}"/>
    <cellStyle name="Normal 3 2 6 2 4 3" xfId="41394" xr:uid="{756041E9-4417-48EC-AFCA-B2B88A10B8E8}"/>
    <cellStyle name="Normal 3 2 6 2 5" xfId="41395" xr:uid="{C51AD5F1-E375-4376-A03E-F728BB15EF1A}"/>
    <cellStyle name="Normal 3 2 6 2 6" xfId="41396" xr:uid="{C899419D-12A9-4747-AE98-A511380F6EB2}"/>
    <cellStyle name="Normal 3 2 6 3" xfId="41397" xr:uid="{C5D5BADC-EFEF-4A61-AFC5-4F1B6315ED1C}"/>
    <cellStyle name="Normal 3 2 6 3 2" xfId="41398" xr:uid="{053FF099-0C12-4A49-9574-61CF696C10FD}"/>
    <cellStyle name="Normal 3 2 6 3 2 2" xfId="41399" xr:uid="{A248C76F-732A-433C-8A70-070089D52346}"/>
    <cellStyle name="Normal 3 2 6 3 2 3" xfId="41400" xr:uid="{DCB54C20-7D0B-48E5-A7B9-EE81BDB8978A}"/>
    <cellStyle name="Normal 3 2 6 3 3" xfId="41401" xr:uid="{87813E74-ACA1-4863-A119-53046959C60B}"/>
    <cellStyle name="Normal 3 2 6 3 3 2" xfId="41402" xr:uid="{3C72CC51-6609-4AA6-BDF3-3E00D3F312D0}"/>
    <cellStyle name="Normal 3 2 6 3 4" xfId="41403" xr:uid="{5E9347AD-D753-4AAD-B8EA-D60A37290E36}"/>
    <cellStyle name="Normal 3 2 6 3 5" xfId="41404" xr:uid="{49BA9170-86BF-4108-A2D5-AE3E7C8672CD}"/>
    <cellStyle name="Normal 3 2 6 4" xfId="41405" xr:uid="{47CC0A5E-68F5-4AE6-AFC1-37BC879C8149}"/>
    <cellStyle name="Normal 3 2 6 4 2" xfId="41406" xr:uid="{48247722-CF2D-4FCF-8F1B-358ADE6F86FC}"/>
    <cellStyle name="Normal 3 2 6 4 2 2" xfId="41407" xr:uid="{3478B17A-72F8-444F-AA62-A600B28355B6}"/>
    <cellStyle name="Normal 3 2 6 4 3" xfId="41408" xr:uid="{E2D4D1A3-FC8E-4FEF-86D3-702AC58B97E7}"/>
    <cellStyle name="Normal 3 2 6 5" xfId="41409" xr:uid="{2E7F75C7-ECEC-4CDB-850F-3603010A45F9}"/>
    <cellStyle name="Normal 3 2 6 5 2" xfId="41410" xr:uid="{A405CF1A-F81B-4C6D-A6C8-2EF0C407F025}"/>
    <cellStyle name="Normal 3 2 6 5 3" xfId="41411" xr:uid="{4060047E-AC0D-4A2B-8DBB-BCDFAEFC4668}"/>
    <cellStyle name="Normal 3 2 6 6" xfId="41412" xr:uid="{6C24884F-6758-43DC-AB5A-AABDA0CB1516}"/>
    <cellStyle name="Normal 3 2 6 7" xfId="41413" xr:uid="{C554891E-DA2C-469D-B692-EF6198FC56DC}"/>
    <cellStyle name="Normal 3 2 7" xfId="41414" xr:uid="{688C45D1-867F-4AE6-9081-8B91934F9E35}"/>
    <cellStyle name="Normal 3 2 7 2" xfId="41415" xr:uid="{C689DC39-FC69-42D2-85B6-297B948A6820}"/>
    <cellStyle name="Normal 3 2 7 2 2" xfId="41416" xr:uid="{F52B83E7-80F4-4E01-9442-DDBC35128AE3}"/>
    <cellStyle name="Normal 3 2 7 2 2 2" xfId="41417" xr:uid="{8066C0E8-3317-4B06-8B9C-53FB91F0C32F}"/>
    <cellStyle name="Normal 3 2 7 2 2 2 2" xfId="41418" xr:uid="{A41ADC60-8E79-46E9-8249-142D73C4B835}"/>
    <cellStyle name="Normal 3 2 7 2 2 3" xfId="41419" xr:uid="{C3B1A671-130B-4776-9431-53A7BB0662A8}"/>
    <cellStyle name="Normal 3 2 7 2 2 3 2" xfId="41420" xr:uid="{B7DF6C39-1CD2-4C9A-989B-91A844EEF67B}"/>
    <cellStyle name="Normal 3 2 7 2 2 4" xfId="41421" xr:uid="{77568D78-CB3B-401E-AF4E-02A1A778E00D}"/>
    <cellStyle name="Normal 3 2 7 2 2 5" xfId="41422" xr:uid="{1423117D-202C-4675-A3E6-B1C6A1C7E798}"/>
    <cellStyle name="Normal 3 2 7 2 3" xfId="41423" xr:uid="{D4C7E765-6BB8-44FF-9FF7-7017FA7BCF33}"/>
    <cellStyle name="Normal 3 2 7 2 3 2" xfId="41424" xr:uid="{0CB8FFFB-66C3-4F06-A61D-F5276195BABA}"/>
    <cellStyle name="Normal 3 2 7 2 4" xfId="41425" xr:uid="{D92B776E-CA36-4528-9A64-71EB8DFBDA89}"/>
    <cellStyle name="Normal 3 2 7 2 4 2" xfId="41426" xr:uid="{CC6B1B81-2A6A-4C88-B515-899E8006D104}"/>
    <cellStyle name="Normal 3 2 7 2 5" xfId="41427" xr:uid="{0CCC588C-519D-4806-A2E1-907AA0427B03}"/>
    <cellStyle name="Normal 3 2 7 2 6" xfId="41428" xr:uid="{14BE1F07-1AD2-4102-9B88-52B7127DF805}"/>
    <cellStyle name="Normal 3 2 7 3" xfId="41429" xr:uid="{518C9396-DD27-4BAA-88D2-78E205B69F50}"/>
    <cellStyle name="Normal 3 2 7 3 2" xfId="41430" xr:uid="{ADB3C2C7-5B34-463F-96F2-2C7619DECEC4}"/>
    <cellStyle name="Normal 3 2 7 3 2 2" xfId="41431" xr:uid="{A38DDECA-F600-4857-AE94-D2647787B68B}"/>
    <cellStyle name="Normal 3 2 7 3 2 3" xfId="41432" xr:uid="{1B113D33-413B-49CD-8BA0-61654BA0DF74}"/>
    <cellStyle name="Normal 3 2 7 3 3" xfId="41433" xr:uid="{3A3FFB28-2961-4ED0-8B60-B078AEF837C1}"/>
    <cellStyle name="Normal 3 2 7 3 3 2" xfId="41434" xr:uid="{72AD1170-8C24-4D05-A8CF-35BD35379132}"/>
    <cellStyle name="Normal 3 2 7 3 4" xfId="41435" xr:uid="{81551C99-B18E-49F6-9B10-3E7EAD355E01}"/>
    <cellStyle name="Normal 3 2 7 3 5" xfId="41436" xr:uid="{1A22477B-9221-49C3-9BCE-12531DEB3E75}"/>
    <cellStyle name="Normal 3 2 7 4" xfId="41437" xr:uid="{4007422E-B784-4718-B6D2-C7BAD6B5601D}"/>
    <cellStyle name="Normal 3 2 7 4 2" xfId="41438" xr:uid="{5EB4F2D7-EBA1-48D0-AE81-37C9E6467E41}"/>
    <cellStyle name="Normal 3 2 7 4 3" xfId="41439" xr:uid="{CC8B9964-45E1-42D4-BF97-8FBC318D204F}"/>
    <cellStyle name="Normal 3 2 7 5" xfId="41440" xr:uid="{C573EB39-1F9E-4E07-8588-5E81A4EEAEA9}"/>
    <cellStyle name="Normal 3 2 7 5 2" xfId="41441" xr:uid="{1574BC76-03AA-43A3-BEF4-00AAF12FE76D}"/>
    <cellStyle name="Normal 3 2 7 6" xfId="41442" xr:uid="{D7EE6B80-7A75-4020-9B23-E782054E2A54}"/>
    <cellStyle name="Normal 3 2 7 7" xfId="41443" xr:uid="{890F8552-C9BC-4D2B-8333-BFA6A7E64E08}"/>
    <cellStyle name="Normal 3 2 8" xfId="41444" xr:uid="{1E2A09FF-70C9-4C9B-AC01-77F7759C2493}"/>
    <cellStyle name="Normal 3 2 8 2" xfId="41445" xr:uid="{C4A6DFA1-0B7E-41F4-8CEB-AC3724373548}"/>
    <cellStyle name="Normal 3 2 8 2 2" xfId="41446" xr:uid="{B84710A3-2D0B-4762-A25E-D89CB5EB4D26}"/>
    <cellStyle name="Normal 3 2 8 2 2 2" xfId="41447" xr:uid="{AEA7EE96-1B09-4B96-BAC8-386AE0A7A067}"/>
    <cellStyle name="Normal 3 2 8 2 2 2 2" xfId="41448" xr:uid="{756FD991-FB51-4DA7-882F-00EB48518353}"/>
    <cellStyle name="Normal 3 2 8 2 2 3" xfId="41449" xr:uid="{D406806D-8348-401F-91D5-6454DE75530B}"/>
    <cellStyle name="Normal 3 2 8 2 2 4" xfId="41450" xr:uid="{0DE2F89A-4162-494E-A1AE-32C169BEE2B1}"/>
    <cellStyle name="Normal 3 2 8 2 3" xfId="41451" xr:uid="{FE7AB7A9-52C5-4185-B27D-DB1C974AB9A8}"/>
    <cellStyle name="Normal 3 2 8 2 3 2" xfId="41452" xr:uid="{BB8E7BFF-DB13-4A95-9573-905892C12BAD}"/>
    <cellStyle name="Normal 3 2 8 2 4" xfId="41453" xr:uid="{53F528D3-B5E2-47DE-9551-252D1F9C07C5}"/>
    <cellStyle name="Normal 3 2 8 2 4 2" xfId="41454" xr:uid="{592CC152-DB40-4EBF-A173-AB673E2AF272}"/>
    <cellStyle name="Normal 3 2 8 2 5" xfId="41455" xr:uid="{B7ABA1A2-E7B1-4A81-BACF-616B04E32BA1}"/>
    <cellStyle name="Normal 3 2 8 2 6" xfId="41456" xr:uid="{165A5394-4DD1-4234-B03C-17473C59405D}"/>
    <cellStyle name="Normal 3 2 8 3" xfId="41457" xr:uid="{2BE08B91-AC15-4204-A982-9A1E1DF77461}"/>
    <cellStyle name="Normal 3 2 8 3 2" xfId="41458" xr:uid="{AD1D9146-4C93-410D-8EA4-A966603E84D3}"/>
    <cellStyle name="Normal 3 2 8 3 2 2" xfId="41459" xr:uid="{18C0BE75-D3C5-4A0D-91EB-0F5816FF87BD}"/>
    <cellStyle name="Normal 3 2 8 3 2 3" xfId="41460" xr:uid="{2163041E-6E36-470A-8C5B-47D9DD2CDA7D}"/>
    <cellStyle name="Normal 3 2 8 3 3" xfId="41461" xr:uid="{8CA42C60-76F4-42BB-AE01-33164AF19925}"/>
    <cellStyle name="Normal 3 2 8 3 4" xfId="41462" xr:uid="{11877CEE-CB35-493B-8916-CF2F07F35E1E}"/>
    <cellStyle name="Normal 3 2 8 4" xfId="41463" xr:uid="{551E314F-DF29-4ABB-B6AB-B6A153E43627}"/>
    <cellStyle name="Normal 3 2 8 4 2" xfId="41464" xr:uid="{885E7383-134D-4419-B388-393ED5A025EE}"/>
    <cellStyle name="Normal 3 2 8 4 3" xfId="41465" xr:uid="{7A1378BF-02C4-4D4C-BDB3-4EAD47FE46AB}"/>
    <cellStyle name="Normal 3 2 8 5" xfId="41466" xr:uid="{9CBEC7D9-6A1D-49E0-B461-F3BC4B90CB55}"/>
    <cellStyle name="Normal 3 2 8 5 2" xfId="41467" xr:uid="{E4D435A3-5487-4648-838A-3F13A72B3A28}"/>
    <cellStyle name="Normal 3 2 8 6" xfId="41468" xr:uid="{EC3D16D0-D368-470C-B0A2-187E48EEEDEB}"/>
    <cellStyle name="Normal 3 2 8 7" xfId="41469" xr:uid="{46895C11-D1E4-49A4-96E2-B3A1859E4278}"/>
    <cellStyle name="Normal 3 2 9" xfId="41470" xr:uid="{C0A9EBF8-9D0B-4C2A-8A55-B50287E2DDEA}"/>
    <cellStyle name="Normal 3 2 9 2" xfId="41471" xr:uid="{7A711AD2-8938-40A6-8459-1B1980CDF720}"/>
    <cellStyle name="Normal 3 2 9 2 2" xfId="41472" xr:uid="{87C108FD-FBA7-485C-903A-F07CB15B94F7}"/>
    <cellStyle name="Normal 3 2 9 2 2 2" xfId="41473" xr:uid="{5FF93A1C-A3D9-4E29-9024-363B3FD6E644}"/>
    <cellStyle name="Normal 3 2 9 2 2 2 2" xfId="41474" xr:uid="{1E4FC349-4526-4294-8CDE-800B13C8207D}"/>
    <cellStyle name="Normal 3 2 9 2 2 3" xfId="41475" xr:uid="{6F3C533B-B2C5-416A-B36A-3602B00AF088}"/>
    <cellStyle name="Normal 3 2 9 2 3" xfId="41476" xr:uid="{29556DCF-B65A-49D0-821A-D2353FE4F92D}"/>
    <cellStyle name="Normal 3 2 9 2 3 2" xfId="41477" xr:uid="{7469875B-BF75-4E15-AD78-C428D7A499ED}"/>
    <cellStyle name="Normal 3 2 9 2 4" xfId="41478" xr:uid="{4197CB71-64F7-49A9-B6E1-53A72295DA73}"/>
    <cellStyle name="Normal 3 2 9 2 5" xfId="41479" xr:uid="{3BC303F6-83C2-4466-B39C-B1CCFA695F72}"/>
    <cellStyle name="Normal 3 2 9 3" xfId="41480" xr:uid="{44DAC04E-E6DB-4A67-BEE8-158C8A8E73C2}"/>
    <cellStyle name="Normal 3 2 9 3 2" xfId="41481" xr:uid="{11CEACD0-0FEC-43F6-902B-4D610F7F5F55}"/>
    <cellStyle name="Normal 3 2 9 3 2 2" xfId="41482" xr:uid="{83EC3669-E040-4C41-8FFB-4065EF4A6C6C}"/>
    <cellStyle name="Normal 3 2 9 3 3" xfId="41483" xr:uid="{CCEEFDC5-C73F-485A-AC74-4C9017FE722A}"/>
    <cellStyle name="Normal 3 2 9 4" xfId="41484" xr:uid="{CEDA0E74-572F-46C9-819E-A1299231318E}"/>
    <cellStyle name="Normal 3 2 9 4 2" xfId="41485" xr:uid="{D03EC85E-ED17-4441-8054-5CB5EB065151}"/>
    <cellStyle name="Normal 3 2 9 5" xfId="41486" xr:uid="{62202C1A-327D-434D-A191-AC3743FD58BF}"/>
    <cellStyle name="Normal 3 2 9 5 2" xfId="41487" xr:uid="{40ABFC01-1D22-4B33-8941-FEA81483E34C}"/>
    <cellStyle name="Normal 3 2 9 6" xfId="41488" xr:uid="{A7BE32B0-3532-4059-9308-9D4157254D18}"/>
    <cellStyle name="Normal 3 2 9 7" xfId="41489" xr:uid="{E498DFDD-8923-4592-A003-2BB7DCD1B0BF}"/>
    <cellStyle name="Normal 3 2_Asset Register (new)" xfId="41490" xr:uid="{D05915D6-A14D-4A90-ADF0-8996B0113A58}"/>
    <cellStyle name="Normal 3 3" xfId="41491" xr:uid="{0596B10F-3F75-4CC4-8B16-886F9AFAA24B}"/>
    <cellStyle name="Normal 3 3 10" xfId="41492" xr:uid="{D9F36D05-4874-4280-B194-10B84B016BF2}"/>
    <cellStyle name="Normal 3 3 10 2" xfId="41493" xr:uid="{1B07C332-022F-4705-BF4D-402546E5DD14}"/>
    <cellStyle name="Normal 3 3 10 2 2" xfId="41494" xr:uid="{9562450E-481E-4AB7-96B8-22302E6CE2D2}"/>
    <cellStyle name="Normal 3 3 10 2 2 2" xfId="41495" xr:uid="{CCB732DF-E681-4D1A-A63A-E184277A7351}"/>
    <cellStyle name="Normal 3 3 10 2 2 2 2" xfId="41496" xr:uid="{CFEC5D7B-A831-42E3-AFEC-E673641E95C1}"/>
    <cellStyle name="Normal 3 3 10 2 2 3" xfId="41497" xr:uid="{8E45A4A7-F1D9-4D48-B974-7782C71C7E4A}"/>
    <cellStyle name="Normal 3 3 10 2 3" xfId="41498" xr:uid="{58ADBA7C-987D-44BF-8641-F62A1EA373FA}"/>
    <cellStyle name="Normal 3 3 10 2 3 2" xfId="41499" xr:uid="{3A5ECF6F-1E00-44FF-BD99-7479136A9B8A}"/>
    <cellStyle name="Normal 3 3 10 2 4" xfId="41500" xr:uid="{871C1910-4406-4D5D-8C05-868FDA07BD27}"/>
    <cellStyle name="Normal 3 3 10 3" xfId="41501" xr:uid="{49010FBE-69B6-4989-BBB2-B0039E85B56A}"/>
    <cellStyle name="Normal 3 3 10 3 2" xfId="41502" xr:uid="{93D7C9AE-6CD1-4101-83C0-0EB5F4C70509}"/>
    <cellStyle name="Normal 3 3 10 3 2 2" xfId="41503" xr:uid="{DBAEB9D0-4F4A-4A0D-ADF0-D1BFCE19E828}"/>
    <cellStyle name="Normal 3 3 10 3 3" xfId="41504" xr:uid="{C7C5EF3E-813C-4FC9-8D53-B860EFE5CD24}"/>
    <cellStyle name="Normal 3 3 10 4" xfId="41505" xr:uid="{978FF81B-F226-4EA9-B347-E5BBAABDA434}"/>
    <cellStyle name="Normal 3 3 10 4 2" xfId="41506" xr:uid="{94685310-9023-4033-B7E0-A5E91CF4C627}"/>
    <cellStyle name="Normal 3 3 10 5" xfId="41507" xr:uid="{AF5345F8-B2F8-40CD-96A8-342FF0DB8C46}"/>
    <cellStyle name="Normal 3 3 11" xfId="41508" xr:uid="{79B08533-2000-45B7-AB65-BA43DB9BB432}"/>
    <cellStyle name="Normal 3 3 11 2" xfId="41509" xr:uid="{484013D0-9BD7-4FF5-8B93-91604BA1D49C}"/>
    <cellStyle name="Normal 3 3 11 2 2" xfId="41510" xr:uid="{5C6D7C8D-84D9-4760-9BAB-D5C05CD5EB18}"/>
    <cellStyle name="Normal 3 3 11 2 2 2" xfId="41511" xr:uid="{C2826439-2D69-47B0-9955-4B10119D11F6}"/>
    <cellStyle name="Normal 3 3 11 2 2 2 2" xfId="41512" xr:uid="{81AF8DC3-ED5F-41B5-B959-8AB22481D63D}"/>
    <cellStyle name="Normal 3 3 11 2 2 3" xfId="41513" xr:uid="{7773C696-1E0A-4E2A-AA47-93809A80BDFE}"/>
    <cellStyle name="Normal 3 3 11 2 3" xfId="41514" xr:uid="{50317A24-9AD2-48A8-A12F-564588A4ADC4}"/>
    <cellStyle name="Normal 3 3 11 2 3 2" xfId="41515" xr:uid="{2B83C2F6-3EF6-4941-8341-CD56AD0C1C02}"/>
    <cellStyle name="Normal 3 3 11 2 4" xfId="41516" xr:uid="{88199528-2255-4428-94AB-A60C53AE4B26}"/>
    <cellStyle name="Normal 3 3 11 3" xfId="41517" xr:uid="{DF00217F-4C8C-4514-8F7D-3FE5B1988AB8}"/>
    <cellStyle name="Normal 3 3 11 3 2" xfId="41518" xr:uid="{87642BD0-765B-47F6-A983-1E3354565468}"/>
    <cellStyle name="Normal 3 3 11 3 2 2" xfId="41519" xr:uid="{EA53C373-DBB8-4182-9DB9-90C1DCEC98EE}"/>
    <cellStyle name="Normal 3 3 11 3 3" xfId="41520" xr:uid="{4CEA79A9-70FB-4E6F-9747-7D5F455DBA4E}"/>
    <cellStyle name="Normal 3 3 11 4" xfId="41521" xr:uid="{F55BC973-2B09-4354-937E-ADB9AC7A88A9}"/>
    <cellStyle name="Normal 3 3 11 4 2" xfId="41522" xr:uid="{19B0953F-006F-4408-8A5B-C11D37360415}"/>
    <cellStyle name="Normal 3 3 11 5" xfId="41523" xr:uid="{3109D08C-C975-4823-BC39-BCB3B403648A}"/>
    <cellStyle name="Normal 3 3 12" xfId="41524" xr:uid="{5CFBE42C-6EF3-40F5-ABFF-9D04281482EC}"/>
    <cellStyle name="Normal 3 3 12 2" xfId="41525" xr:uid="{A96C16B1-BAB4-48C5-A803-4CFEE1C37158}"/>
    <cellStyle name="Normal 3 3 13" xfId="41526" xr:uid="{3ED4DCF0-D128-4D4D-9C1F-845249522972}"/>
    <cellStyle name="Normal 3 3 2" xfId="41527" xr:uid="{A0E6B73D-D2AE-4301-8A7D-6C9D87EEFFC7}"/>
    <cellStyle name="Normal 3 3 2 10" xfId="41528" xr:uid="{D9098878-9BD3-4B86-9B8A-47CABE98C4E2}"/>
    <cellStyle name="Normal 3 3 2 11" xfId="41529" xr:uid="{F9B03525-F286-4629-AFCA-91C524DBED38}"/>
    <cellStyle name="Normal 3 3 2 2" xfId="41530" xr:uid="{350028BB-ED06-45B2-8A98-7EA2D59DA8A6}"/>
    <cellStyle name="Normal 3 3 2 2 2" xfId="41531" xr:uid="{63DA6CC1-0DFC-4998-B12D-66DE9D35F974}"/>
    <cellStyle name="Normal 3 3 2 2 2 2" xfId="41532" xr:uid="{4A7F34B2-2B0F-4A17-B977-CB0C8191D733}"/>
    <cellStyle name="Normal 3 3 2 2 2 2 2" xfId="41533" xr:uid="{1FA8DD2D-F06D-4EB2-B0BE-32E63C4F805B}"/>
    <cellStyle name="Normal 3 3 2 2 2 2 2 2" xfId="41534" xr:uid="{9058023A-88C1-48EB-9723-F526A80E8BF3}"/>
    <cellStyle name="Normal 3 3 2 2 2 2 2 2 2" xfId="41535" xr:uid="{1E6392DB-613B-41A5-AA2B-A1F22C6F727D}"/>
    <cellStyle name="Normal 3 3 2 2 2 2 2 3" xfId="41536" xr:uid="{C70E8D0F-2B70-4336-808B-743D830A5C54}"/>
    <cellStyle name="Normal 3 3 2 2 2 2 3" xfId="41537" xr:uid="{CE6FE6B3-FC18-4F5B-90A4-D4BE10280CAA}"/>
    <cellStyle name="Normal 3 3 2 2 2 2 3 2" xfId="41538" xr:uid="{DA45727F-4A09-4417-82B1-30CA85CBBB23}"/>
    <cellStyle name="Normal 3 3 2 2 2 2 4" xfId="41539" xr:uid="{B70225DF-BE69-4023-BA90-AE7099E0DE9C}"/>
    <cellStyle name="Normal 3 3 2 2 2 2 4 2" xfId="41540" xr:uid="{7DF3BBE0-B059-4BF6-B177-549E9773EC49}"/>
    <cellStyle name="Normal 3 3 2 2 2 2 5" xfId="41541" xr:uid="{8C8E9980-6AF6-4BBE-BE9B-79F00043E218}"/>
    <cellStyle name="Normal 3 3 2 2 2 2 6" xfId="41542" xr:uid="{0B42DD77-525A-4537-B116-8BD9E70CCDE4}"/>
    <cellStyle name="Normal 3 3 2 2 2 3" xfId="41543" xr:uid="{983D052E-4CF7-4CFC-8E6F-D16325FEEEEA}"/>
    <cellStyle name="Normal 3 3 2 2 2 3 2" xfId="41544" xr:uid="{996AEF2B-1504-48C7-99AE-F536E880EFF7}"/>
    <cellStyle name="Normal 3 3 2 2 2 3 2 2" xfId="41545" xr:uid="{171526BA-E4B9-4379-AD21-47561DBD1C9F}"/>
    <cellStyle name="Normal 3 3 2 2 2 3 3" xfId="41546" xr:uid="{080730A0-B952-4893-AAFF-5A83E4E21E0A}"/>
    <cellStyle name="Normal 3 3 2 2 2 4" xfId="41547" xr:uid="{E3155B95-FDBD-48F1-BBEF-260A2E7FDC97}"/>
    <cellStyle name="Normal 3 3 2 2 2 4 2" xfId="41548" xr:uid="{1F781165-807F-4F53-95FB-8C1FBB614AC9}"/>
    <cellStyle name="Normal 3 3 2 2 2 5" xfId="41549" xr:uid="{A6E18836-7AA0-44B2-8BB2-A4897ADACC71}"/>
    <cellStyle name="Normal 3 3 2 2 2 5 2" xfId="41550" xr:uid="{04BF7458-2C1E-4EBA-823C-CD8EF026C3D1}"/>
    <cellStyle name="Normal 3 3 2 2 2 6" xfId="41551" xr:uid="{3559A7F7-C69B-4BF2-B99C-CD69C0A08AF9}"/>
    <cellStyle name="Normal 3 3 2 2 2 7" xfId="41552" xr:uid="{44FA34F7-52E5-4B98-A46B-D27334093C23}"/>
    <cellStyle name="Normal 3 3 2 2 3" xfId="41553" xr:uid="{9A52BA11-B1BF-400E-B93F-0CBD47F6C596}"/>
    <cellStyle name="Normal 3 3 2 2 3 2" xfId="41554" xr:uid="{47C8F20F-B55A-4314-85D4-FAA3A604EEF4}"/>
    <cellStyle name="Normal 3 3 2 2 3 2 2" xfId="41555" xr:uid="{BD0D6CCD-DCBE-4B40-8B18-4AEE4B011C4C}"/>
    <cellStyle name="Normal 3 3 2 2 3 2 2 2" xfId="41556" xr:uid="{1EFEFBBD-69CE-4D02-80A2-96BFFDD60F72}"/>
    <cellStyle name="Normal 3 3 2 2 3 2 2 2 2" xfId="41557" xr:uid="{02504EB2-6CAF-4CAB-AE98-0A90F9CF468A}"/>
    <cellStyle name="Normal 3 3 2 2 3 2 2 3" xfId="41558" xr:uid="{3B9D1E65-6905-4278-AD70-C59010180D17}"/>
    <cellStyle name="Normal 3 3 2 2 3 2 3" xfId="41559" xr:uid="{0E3AD4DC-4051-4731-915A-DCEA785DA1E3}"/>
    <cellStyle name="Normal 3 3 2 2 3 2 3 2" xfId="41560" xr:uid="{29F0540B-461F-49B6-B7D3-35D2CA6371CE}"/>
    <cellStyle name="Normal 3 3 2 2 3 2 4" xfId="41561" xr:uid="{85864C99-C7D4-49B5-9FAF-5F4BA1E9FA9A}"/>
    <cellStyle name="Normal 3 3 2 2 3 3" xfId="41562" xr:uid="{6C84A554-9B14-4474-8DB7-3822AA526F3E}"/>
    <cellStyle name="Normal 3 3 2 2 3 3 2" xfId="41563" xr:uid="{B18F155B-9AA3-4EC5-9F83-8A8291DF4A79}"/>
    <cellStyle name="Normal 3 3 2 2 3 3 2 2" xfId="41564" xr:uid="{2766EDB3-96E7-42D2-BAB6-51824E8CD975}"/>
    <cellStyle name="Normal 3 3 2 2 3 3 3" xfId="41565" xr:uid="{0AD3B928-5B7E-4874-840D-EE7097A2DE10}"/>
    <cellStyle name="Normal 3 3 2 2 3 4" xfId="41566" xr:uid="{B279BE9D-5E48-47C8-840B-100AF6DCBC45}"/>
    <cellStyle name="Normal 3 3 2 2 3 4 2" xfId="41567" xr:uid="{0154C604-3C32-433D-A6D8-35CC85D7F180}"/>
    <cellStyle name="Normal 3 3 2 2 3 5" xfId="41568" xr:uid="{8EC5D9A3-7EEF-46B1-82B0-0ACC48618C5C}"/>
    <cellStyle name="Normal 3 3 2 2 3 5 2" xfId="41569" xr:uid="{2D317E52-9068-4A64-957F-4604592735B8}"/>
    <cellStyle name="Normal 3 3 2 2 3 6" xfId="41570" xr:uid="{B9A0F1C6-0891-4E93-8750-78B643A2BA31}"/>
    <cellStyle name="Normal 3 3 2 2 3 7" xfId="41571" xr:uid="{5E1670AC-C808-4278-A948-DD43459E6E15}"/>
    <cellStyle name="Normal 3 3 2 2 4" xfId="41572" xr:uid="{AA0FD783-FC6F-49FF-83A6-E2386DBD5E06}"/>
    <cellStyle name="Normal 3 3 2 2 4 2" xfId="41573" xr:uid="{C4781A77-6DA3-402F-BAB6-77AA2D2BD517}"/>
    <cellStyle name="Normal 3 3 2 2 4 2 2" xfId="41574" xr:uid="{D55A6749-2D72-4548-B5E5-7416895EBBAD}"/>
    <cellStyle name="Normal 3 3 2 2 4 2 2 2" xfId="41575" xr:uid="{14097E04-F124-42D1-AF72-C53C63867397}"/>
    <cellStyle name="Normal 3 3 2 2 4 2 3" xfId="41576" xr:uid="{27CD7999-2E4D-402E-9ABF-988C88704206}"/>
    <cellStyle name="Normal 3 3 2 2 4 3" xfId="41577" xr:uid="{3F2B68BC-800E-4866-AE78-43F9DD4D3D7C}"/>
    <cellStyle name="Normal 3 3 2 2 4 3 2" xfId="41578" xr:uid="{C3179455-F418-47F3-9590-B2D75E14B975}"/>
    <cellStyle name="Normal 3 3 2 2 4 4" xfId="41579" xr:uid="{42E4EDB4-EC2E-4F04-95B3-2FD176303964}"/>
    <cellStyle name="Normal 3 3 2 2 5" xfId="41580" xr:uid="{06EAC766-414A-480C-8EE8-5DB619088CD1}"/>
    <cellStyle name="Normal 3 3 2 2 5 2" xfId="41581" xr:uid="{AC2C7AF3-3D77-43C7-993D-8386300C7758}"/>
    <cellStyle name="Normal 3 3 2 2 5 2 2" xfId="41582" xr:uid="{6A6BAF0D-1B16-48FB-9479-AF75151B5FCE}"/>
    <cellStyle name="Normal 3 3 2 2 5 3" xfId="41583" xr:uid="{41BB2358-7EB5-436B-B80B-331AC311C791}"/>
    <cellStyle name="Normal 3 3 2 2 6" xfId="41584" xr:uid="{C86406F0-C4D9-4313-8203-2A686D202AAF}"/>
    <cellStyle name="Normal 3 3 2 2 6 2" xfId="41585" xr:uid="{5755B01A-93E9-4815-B2C7-77053DF40A99}"/>
    <cellStyle name="Normal 3 3 2 2 7" xfId="41586" xr:uid="{8A0013C7-CC01-46A4-B8F5-103BD718D595}"/>
    <cellStyle name="Normal 3 3 2 2 7 2" xfId="41587" xr:uid="{7AD2273D-61F4-4E4C-8BB5-CA8DABD44D9B}"/>
    <cellStyle name="Normal 3 3 2 2 8" xfId="41588" xr:uid="{B5AD5C4B-ADF1-4CDE-968C-871C48D3487C}"/>
    <cellStyle name="Normal 3 3 2 2 9" xfId="41589" xr:uid="{09896645-FC76-4224-8326-9C8FF7234357}"/>
    <cellStyle name="Normal 3 3 2 3" xfId="41590" xr:uid="{F81D68E6-F5DA-4420-B87C-705770D58F4D}"/>
    <cellStyle name="Normal 3 3 2 3 2" xfId="41591" xr:uid="{A2E584E3-32A1-410E-AF42-E369527AC21D}"/>
    <cellStyle name="Normal 3 3 2 3 2 2" xfId="41592" xr:uid="{5BB93EAC-C981-4C59-BE74-59FAAB5AB7E2}"/>
    <cellStyle name="Normal 3 3 2 3 2 2 2" xfId="41593" xr:uid="{5432161C-40D3-4981-82CA-4A45CA629699}"/>
    <cellStyle name="Normal 3 3 2 3 2 2 2 2" xfId="41594" xr:uid="{425E3564-3D8C-4346-A71D-151DF9B541E3}"/>
    <cellStyle name="Normal 3 3 2 3 2 2 2 2 2" xfId="41595" xr:uid="{9CB0446B-9D69-4179-A928-3DA378022224}"/>
    <cellStyle name="Normal 3 3 2 3 2 2 2 3" xfId="41596" xr:uid="{95CBF7C3-D8DF-4A40-8943-384253ED5FCE}"/>
    <cellStyle name="Normal 3 3 2 3 2 2 3" xfId="41597" xr:uid="{9A5A8FA2-283C-42B7-93FC-777FEFD80DFE}"/>
    <cellStyle name="Normal 3 3 2 3 2 2 3 2" xfId="41598" xr:uid="{0CFF5CE6-3F0F-456A-A1EF-D89A3B110012}"/>
    <cellStyle name="Normal 3 3 2 3 2 2 4" xfId="41599" xr:uid="{1677550B-94C4-4417-A2BA-5C3C67C7EF74}"/>
    <cellStyle name="Normal 3 3 2 3 2 3" xfId="41600" xr:uid="{DE03895E-3405-4313-B339-0C35E46D45B4}"/>
    <cellStyle name="Normal 3 3 2 3 2 3 2" xfId="41601" xr:uid="{5FC581F6-1306-4535-B3DA-B52517D85380}"/>
    <cellStyle name="Normal 3 3 2 3 2 3 2 2" xfId="41602" xr:uid="{46995DB8-4121-499B-A934-99D18ACD3D1C}"/>
    <cellStyle name="Normal 3 3 2 3 2 3 3" xfId="41603" xr:uid="{86C72A9D-6D7B-4B13-9639-99479732244C}"/>
    <cellStyle name="Normal 3 3 2 3 2 4" xfId="41604" xr:uid="{AABA5940-CFA1-4A5F-9905-DF11E137CB35}"/>
    <cellStyle name="Normal 3 3 2 3 2 4 2" xfId="41605" xr:uid="{94EC1C4E-1D8D-4869-A88F-D06432E66EE7}"/>
    <cellStyle name="Normal 3 3 2 3 2 5" xfId="41606" xr:uid="{89B3C176-E840-42D0-BDD3-76BC8CA3E3ED}"/>
    <cellStyle name="Normal 3 3 2 3 2 5 2" xfId="41607" xr:uid="{E15C8DD3-452F-42F2-B7C4-99E8B1F3F3D3}"/>
    <cellStyle name="Normal 3 3 2 3 2 6" xfId="41608" xr:uid="{F95ABBC2-175F-46C2-903D-82DAD930DEA0}"/>
    <cellStyle name="Normal 3 3 2 3 2 7" xfId="41609" xr:uid="{57C28A09-DF83-49AE-BAD4-B15F31B6AA5C}"/>
    <cellStyle name="Normal 3 3 2 3 3" xfId="41610" xr:uid="{27EC9F47-579A-4EC7-9CF0-AD766741F0EB}"/>
    <cellStyle name="Normal 3 3 2 3 3 2" xfId="41611" xr:uid="{ACE11353-10E5-4BE5-9046-31E7D4743142}"/>
    <cellStyle name="Normal 3 3 2 3 3 2 2" xfId="41612" xr:uid="{371CD382-383F-41FF-81A7-EDB56CD50817}"/>
    <cellStyle name="Normal 3 3 2 3 3 2 2 2" xfId="41613" xr:uid="{5336DC31-5C49-4937-99AB-2AB3B2918D6E}"/>
    <cellStyle name="Normal 3 3 2 3 3 2 2 2 2" xfId="41614" xr:uid="{B53ABCEF-279D-4421-8C14-C5152E476E7F}"/>
    <cellStyle name="Normal 3 3 2 3 3 2 2 3" xfId="41615" xr:uid="{5C98FD27-5A73-43D1-8A83-46A5D2681BC1}"/>
    <cellStyle name="Normal 3 3 2 3 3 2 3" xfId="41616" xr:uid="{7A1F0FE2-4E07-45E7-8BF3-9DCB408C99F4}"/>
    <cellStyle name="Normal 3 3 2 3 3 2 3 2" xfId="41617" xr:uid="{53EA4D33-1210-4870-A105-C517D8E92248}"/>
    <cellStyle name="Normal 3 3 2 3 3 2 4" xfId="41618" xr:uid="{59DA8063-023E-4C80-AF93-BA3D43FE9C44}"/>
    <cellStyle name="Normal 3 3 2 3 3 3" xfId="41619" xr:uid="{C570F1B9-8DC1-4C2E-9E66-6B547CC7BEB4}"/>
    <cellStyle name="Normal 3 3 2 3 3 3 2" xfId="41620" xr:uid="{71C454CE-A88E-4EA5-B53A-2C98B5473926}"/>
    <cellStyle name="Normal 3 3 2 3 3 3 2 2" xfId="41621" xr:uid="{1758986C-9204-440F-A490-6D74AC3D8059}"/>
    <cellStyle name="Normal 3 3 2 3 3 3 3" xfId="41622" xr:uid="{F310B914-394D-4CC9-804A-001DB6F756B5}"/>
    <cellStyle name="Normal 3 3 2 3 3 4" xfId="41623" xr:uid="{F3082A05-2DB3-4548-A376-573F4D55830A}"/>
    <cellStyle name="Normal 3 3 2 3 3 4 2" xfId="41624" xr:uid="{560E3DD1-6E29-4F9C-BEE1-128EB7A843AD}"/>
    <cellStyle name="Normal 3 3 2 3 3 5" xfId="41625" xr:uid="{1FD7B9DB-AB36-44AC-936A-CDD46EE2C8E4}"/>
    <cellStyle name="Normal 3 3 2 3 4" xfId="41626" xr:uid="{BFC9A054-25B1-4797-9A30-D8C2058ED0DB}"/>
    <cellStyle name="Normal 3 3 2 3 4 2" xfId="41627" xr:uid="{51BF21BB-6C4D-48B0-AD4C-E3FCBBDED7B8}"/>
    <cellStyle name="Normal 3 3 2 3 4 2 2" xfId="41628" xr:uid="{68B71B9D-F79E-456E-AB78-085DFEB8B8FA}"/>
    <cellStyle name="Normal 3 3 2 3 4 2 2 2" xfId="41629" xr:uid="{87398089-A455-443C-A023-4EEF8F28CD69}"/>
    <cellStyle name="Normal 3 3 2 3 4 2 3" xfId="41630" xr:uid="{A2F28E27-A9E9-4E67-A4BE-73A5C1F45955}"/>
    <cellStyle name="Normal 3 3 2 3 4 3" xfId="41631" xr:uid="{38A2F128-C683-451B-842F-7DD25D0565D3}"/>
    <cellStyle name="Normal 3 3 2 3 4 3 2" xfId="41632" xr:uid="{7081DC49-9641-46EB-B812-2DBE42715B23}"/>
    <cellStyle name="Normal 3 3 2 3 4 4" xfId="41633" xr:uid="{73BAF83E-32D6-4C17-B33C-70C53AC052CB}"/>
    <cellStyle name="Normal 3 3 2 3 5" xfId="41634" xr:uid="{ADBC9AB8-FA1B-4A99-8DED-D58ABD2050D5}"/>
    <cellStyle name="Normal 3 3 2 3 5 2" xfId="41635" xr:uid="{4513FEA1-5700-4B6A-A79D-70FAB0872890}"/>
    <cellStyle name="Normal 3 3 2 3 5 2 2" xfId="41636" xr:uid="{508CC33A-B1B3-4CA3-9FD0-AFDBF08DCB96}"/>
    <cellStyle name="Normal 3 3 2 3 5 3" xfId="41637" xr:uid="{2DE1513A-D626-41C7-AA4E-AC0D3B212D2E}"/>
    <cellStyle name="Normal 3 3 2 3 6" xfId="41638" xr:uid="{5E0774EC-4CFE-4FFF-B8E0-95ADAFC55A5F}"/>
    <cellStyle name="Normal 3 3 2 3 6 2" xfId="41639" xr:uid="{85E79FE0-23F1-4434-BE9A-9A76B0331352}"/>
    <cellStyle name="Normal 3 3 2 3 7" xfId="41640" xr:uid="{3FA0832D-BC35-437A-9329-B1B358446D74}"/>
    <cellStyle name="Normal 3 3 2 3 7 2" xfId="41641" xr:uid="{A33A53E3-5FCF-47D6-B28B-224BDB258C48}"/>
    <cellStyle name="Normal 3 3 2 3 8" xfId="41642" xr:uid="{1F39E736-F0A2-4961-85DF-B97F345239F0}"/>
    <cellStyle name="Normal 3 3 2 3 9" xfId="41643" xr:uid="{750C322E-7EE0-4AD7-87D9-DA8F989FB81F}"/>
    <cellStyle name="Normal 3 3 2 4" xfId="41644" xr:uid="{EEDE8879-1BD7-440F-B573-F65B6ECEA2D6}"/>
    <cellStyle name="Normal 3 3 2 4 2" xfId="41645" xr:uid="{07454EEC-AF4D-41B3-824E-7ECA23DF170A}"/>
    <cellStyle name="Normal 3 3 2 4 2 2" xfId="41646" xr:uid="{498E89EB-B479-4949-AE2E-B09497539FDC}"/>
    <cellStyle name="Normal 3 3 2 4 3" xfId="41647" xr:uid="{2B667AD2-D01B-43C4-8B25-67D6D620ECEB}"/>
    <cellStyle name="Normal 3 3 2 5" xfId="41648" xr:uid="{D0CC32CE-234C-40A1-80E8-ABF0D6E63359}"/>
    <cellStyle name="Normal 3 3 2 5 2" xfId="41649" xr:uid="{0E724E83-7713-4FAD-A563-1DA6AC7DCAEB}"/>
    <cellStyle name="Normal 3 3 2 5 2 2" xfId="41650" xr:uid="{664EE466-3F43-4B4C-9084-4E4B935F7E2B}"/>
    <cellStyle name="Normal 3 3 2 5 2 2 2" xfId="41651" xr:uid="{74A921C9-7676-4015-AF55-84B9EF873286}"/>
    <cellStyle name="Normal 3 3 2 5 2 2 2 2" xfId="41652" xr:uid="{0F401700-A782-4358-A3FF-9C649C64C238}"/>
    <cellStyle name="Normal 3 3 2 5 2 2 3" xfId="41653" xr:uid="{3C02EF8E-1CCC-44B0-97A6-98C1E9455E2C}"/>
    <cellStyle name="Normal 3 3 2 5 2 3" xfId="41654" xr:uid="{0A4E6D3E-E62E-4813-B658-30474D8D9A65}"/>
    <cellStyle name="Normal 3 3 2 5 2 3 2" xfId="41655" xr:uid="{B6C366AC-480F-42B6-B1B3-305B93D0F4C9}"/>
    <cellStyle name="Normal 3 3 2 5 2 4" xfId="41656" xr:uid="{5E6EB5ED-3F69-43F9-B69F-1EE3C3AD49AA}"/>
    <cellStyle name="Normal 3 3 2 5 3" xfId="41657" xr:uid="{285D6146-C1F3-4251-BED4-CA8784E3074F}"/>
    <cellStyle name="Normal 3 3 2 5 3 2" xfId="41658" xr:uid="{2142A0DA-DDF5-4F5B-A876-FDD68A87252D}"/>
    <cellStyle name="Normal 3 3 2 5 3 2 2" xfId="41659" xr:uid="{C4205D46-45E0-40E6-8820-D1C40786BD25}"/>
    <cellStyle name="Normal 3 3 2 5 3 3" xfId="41660" xr:uid="{4091FBDA-9712-42FB-8C91-C239B9DF04A7}"/>
    <cellStyle name="Normal 3 3 2 5 4" xfId="41661" xr:uid="{1A90B422-B03E-4D9F-9C83-8494259CF278}"/>
    <cellStyle name="Normal 3 3 2 5 4 2" xfId="41662" xr:uid="{BC7993E1-2FF6-401B-98AA-2504FEF4B941}"/>
    <cellStyle name="Normal 3 3 2 5 5" xfId="41663" xr:uid="{6C76BD95-E316-41FD-94E4-411BAB553CD7}"/>
    <cellStyle name="Normal 3 3 2 6" xfId="41664" xr:uid="{7E2C8341-0D4B-4079-9635-2AA3FC76D8F9}"/>
    <cellStyle name="Normal 3 3 2 6 2" xfId="41665" xr:uid="{5DEC3750-B8F0-4433-B9F7-F49CCA06BE8D}"/>
    <cellStyle name="Normal 3 3 2 6 2 2" xfId="41666" xr:uid="{AEF41E8A-16FC-40E7-932D-5270AB956F9A}"/>
    <cellStyle name="Normal 3 3 2 6 2 2 2" xfId="41667" xr:uid="{0B7B7D72-4148-4628-AF86-548DE7D2FF27}"/>
    <cellStyle name="Normal 3 3 2 6 2 3" xfId="41668" xr:uid="{1DA284BA-E4E7-4D70-94B0-4DD15AFB6F2C}"/>
    <cellStyle name="Normal 3 3 2 6 3" xfId="41669" xr:uid="{AF6E87D5-6223-4473-A2FD-3888982B7273}"/>
    <cellStyle name="Normal 3 3 2 6 3 2" xfId="41670" xr:uid="{A85D5E1C-F524-4EBC-BBE0-FDE90B555D3D}"/>
    <cellStyle name="Normal 3 3 2 6 4" xfId="41671" xr:uid="{B9CD6940-520F-4428-9C61-25EBB88423CC}"/>
    <cellStyle name="Normal 3 3 2 7" xfId="41672" xr:uid="{746C5957-D6A9-4E62-B69E-122E66AB24A8}"/>
    <cellStyle name="Normal 3 3 2 7 2" xfId="41673" xr:uid="{7295C7D6-F800-48C2-990C-117E8DAE15CA}"/>
    <cellStyle name="Normal 3 3 2 7 2 2" xfId="41674" xr:uid="{4FE37049-8A0A-4F5B-A42C-3FC3AF86452D}"/>
    <cellStyle name="Normal 3 3 2 7 3" xfId="41675" xr:uid="{9237CB45-FFC0-4DBA-B988-078DE1E81FBD}"/>
    <cellStyle name="Normal 3 3 2 8" xfId="41676" xr:uid="{ACFF7F6C-7105-400D-8204-158D14C68A7C}"/>
    <cellStyle name="Normal 3 3 2 8 2" xfId="41677" xr:uid="{25593DAF-9F6F-481C-BCFC-9007040A3D5E}"/>
    <cellStyle name="Normal 3 3 2 9" xfId="41678" xr:uid="{DC1EF7F4-ED12-4972-B280-7D558FD22F61}"/>
    <cellStyle name="Normal 3 3 2 9 2" xfId="41679" xr:uid="{FC89FD92-8AF9-45F1-8FF9-E5228CCD43E9}"/>
    <cellStyle name="Normal 3 3 2_Asset Register (new)" xfId="41680" xr:uid="{E287D08E-7885-49A5-B3C4-93F740CD0A9B}"/>
    <cellStyle name="Normal 3 3 3" xfId="41681" xr:uid="{D70F5F20-18FD-4078-82C5-0AF577B61B17}"/>
    <cellStyle name="Normal 3 3 3 2" xfId="41682" xr:uid="{4EE6963C-C24D-40B4-89FE-7803C6D46CCA}"/>
    <cellStyle name="Normal 3 3 3 2 2" xfId="41683" xr:uid="{966E92CB-1CBF-46A0-8E23-7D69D6C2FAC8}"/>
    <cellStyle name="Normal 3 3 3 2 2 2" xfId="41684" xr:uid="{BAD7B9A0-66CC-4724-97FF-22D45A6C283E}"/>
    <cellStyle name="Normal 3 3 3 2 2 2 2" xfId="41685" xr:uid="{4F98CE43-9CBB-4B33-80DE-E97FCF430CEB}"/>
    <cellStyle name="Normal 3 3 3 2 2 2 2 2" xfId="41686" xr:uid="{55CD0C7E-2BBF-41AD-9AE0-8C40615A32E9}"/>
    <cellStyle name="Normal 3 3 3 2 2 2 3" xfId="41687" xr:uid="{CC4DA702-5427-4415-85CF-6E86C85F7564}"/>
    <cellStyle name="Normal 3 3 3 2 2 3" xfId="41688" xr:uid="{EBE96234-1DDE-4AF5-A3D6-D32308A9E80E}"/>
    <cellStyle name="Normal 3 3 3 2 2 3 2" xfId="41689" xr:uid="{2A6286A3-BD8A-4D14-91A9-5A36AAB8B466}"/>
    <cellStyle name="Normal 3 3 3 2 2 4" xfId="41690" xr:uid="{ECF228CF-C8F8-4AD3-9771-9FA27A4307CE}"/>
    <cellStyle name="Normal 3 3 3 2 2 4 2" xfId="41691" xr:uid="{68BCFB10-420F-4C8A-83C8-E6306F2B1125}"/>
    <cellStyle name="Normal 3 3 3 2 2 5" xfId="41692" xr:uid="{FA37DF1F-8A9F-41E2-890A-B87FE36654AF}"/>
    <cellStyle name="Normal 3 3 3 2 2 6" xfId="41693" xr:uid="{B20B8A3B-60BD-4081-ABB1-55A78E9EB279}"/>
    <cellStyle name="Normal 3 3 3 2 3" xfId="41694" xr:uid="{E66B8705-5951-4AF1-8FDF-664158E03064}"/>
    <cellStyle name="Normal 3 3 3 2 3 2" xfId="41695" xr:uid="{F449865E-1F6E-4E2A-A2E2-66F0952722CF}"/>
    <cellStyle name="Normal 3 3 3 2 3 2 2" xfId="41696" xr:uid="{32AF32A1-283A-4396-9A2F-7DD4D67C270F}"/>
    <cellStyle name="Normal 3 3 3 2 3 3" xfId="41697" xr:uid="{64BE0053-DFA4-4818-9CCB-F1AE4D4AC474}"/>
    <cellStyle name="Normal 3 3 3 2 4" xfId="41698" xr:uid="{3D863F8D-3498-4EA4-8F45-BC1491519D76}"/>
    <cellStyle name="Normal 3 3 3 2 4 2" xfId="41699" xr:uid="{9CF17971-CD4C-4CDD-A734-70E028B5CD61}"/>
    <cellStyle name="Normal 3 3 3 2 5" xfId="41700" xr:uid="{A7E04019-EEDE-43D1-B5ED-872252A17225}"/>
    <cellStyle name="Normal 3 3 3 2 5 2" xfId="41701" xr:uid="{2D43587A-4D9B-4CD5-9ACD-321C612B216D}"/>
    <cellStyle name="Normal 3 3 3 2 6" xfId="41702" xr:uid="{2E14E48C-396B-41E0-91ED-F4D5DA6BDA93}"/>
    <cellStyle name="Normal 3 3 3 2 7" xfId="41703" xr:uid="{AD731407-531E-48EC-A7CF-B28155F53C4A}"/>
    <cellStyle name="Normal 3 3 3 3" xfId="41704" xr:uid="{F8C89C4F-F499-4459-A6AB-2BA2B080EDB5}"/>
    <cellStyle name="Normal 3 3 3 3 2" xfId="41705" xr:uid="{5E039F42-874F-4813-A783-9E60A3C1CDDB}"/>
    <cellStyle name="Normal 3 3 3 3 2 2" xfId="41706" xr:uid="{2AFAD40B-98E7-4505-92AF-4900BA3C1F1D}"/>
    <cellStyle name="Normal 3 3 3 3 2 2 2" xfId="41707" xr:uid="{B0E16E8C-5CF2-4092-A839-216C43D208E8}"/>
    <cellStyle name="Normal 3 3 3 3 2 2 2 2" xfId="41708" xr:uid="{D05150D0-314D-4CE8-B654-A5C7574EDC9C}"/>
    <cellStyle name="Normal 3 3 3 3 2 2 3" xfId="41709" xr:uid="{A02A65AD-DBE5-4812-893B-6CFD7E69915A}"/>
    <cellStyle name="Normal 3 3 3 3 2 3" xfId="41710" xr:uid="{F842C664-51C0-4E00-967B-5F2039DDE76E}"/>
    <cellStyle name="Normal 3 3 3 3 2 3 2" xfId="41711" xr:uid="{4AD34266-7EF2-410D-9DD2-1190B8BA8E79}"/>
    <cellStyle name="Normal 3 3 3 3 2 4" xfId="41712" xr:uid="{803368AF-8BCC-4D4C-9532-C52330479B7A}"/>
    <cellStyle name="Normal 3 3 3 3 3" xfId="41713" xr:uid="{15983E33-453C-457D-96D5-5EF3D4C3D1B3}"/>
    <cellStyle name="Normal 3 3 3 3 3 2" xfId="41714" xr:uid="{795E076E-BCFB-47A1-961E-926B0481C2EC}"/>
    <cellStyle name="Normal 3 3 3 3 3 2 2" xfId="41715" xr:uid="{05580D33-2953-4827-BB7E-FA7680B84E4C}"/>
    <cellStyle name="Normal 3 3 3 3 3 3" xfId="41716" xr:uid="{82AD1A5C-BAB9-4B12-872D-CD37D6B10675}"/>
    <cellStyle name="Normal 3 3 3 3 4" xfId="41717" xr:uid="{13F633D2-76F3-4999-8BE6-202EACF03D71}"/>
    <cellStyle name="Normal 3 3 3 3 4 2" xfId="41718" xr:uid="{3C7BF394-67F5-4A81-9303-C6DAB5389D0E}"/>
    <cellStyle name="Normal 3 3 3 3 5" xfId="41719" xr:uid="{4C802111-3EE4-435A-8FA8-35C9C8A78D07}"/>
    <cellStyle name="Normal 3 3 3 3 5 2" xfId="41720" xr:uid="{71A8732E-8BAA-44C3-9DA7-CF40D4299F71}"/>
    <cellStyle name="Normal 3 3 3 3 6" xfId="41721" xr:uid="{64D1B975-D6F6-433A-9656-76CFD99B0578}"/>
    <cellStyle name="Normal 3 3 3 3 7" xfId="41722" xr:uid="{E94FE3F3-7084-4E18-8E79-75EB04F350C7}"/>
    <cellStyle name="Normal 3 3 3 4" xfId="41723" xr:uid="{5C61F4D8-3A15-4827-8F01-A8B5D8586F23}"/>
    <cellStyle name="Normal 3 3 3 4 2" xfId="41724" xr:uid="{10A48E0C-CA3C-4591-8692-3B9C9161F9E3}"/>
    <cellStyle name="Normal 3 3 3 4 2 2" xfId="41725" xr:uid="{89AC3ADF-8EDC-4864-BA67-442FBDF171FD}"/>
    <cellStyle name="Normal 3 3 3 4 2 2 2" xfId="41726" xr:uid="{C24CAB76-68EA-47D2-A494-62E417D4FC92}"/>
    <cellStyle name="Normal 3 3 3 4 2 3" xfId="41727" xr:uid="{CFE1CBD8-C149-4200-9B98-ECD42636927B}"/>
    <cellStyle name="Normal 3 3 3 4 3" xfId="41728" xr:uid="{FA4F4644-DDF4-485F-AD6D-1F3D62C0674A}"/>
    <cellStyle name="Normal 3 3 3 4 3 2" xfId="41729" xr:uid="{1E8DAD01-8B31-4B73-810A-8D13EEDEB5DD}"/>
    <cellStyle name="Normal 3 3 3 4 4" xfId="41730" xr:uid="{4D1C3E9A-56D2-4C35-A392-7C695A6670BC}"/>
    <cellStyle name="Normal 3 3 3 5" xfId="41731" xr:uid="{0EA83F75-2A58-40CA-97C8-DC1A5E2DCA79}"/>
    <cellStyle name="Normal 3 3 3 5 2" xfId="41732" xr:uid="{852454F6-7BE1-4FFB-8FAF-A97E47149FEE}"/>
    <cellStyle name="Normal 3 3 3 5 2 2" xfId="41733" xr:uid="{C4EDC751-9001-47FF-9B1C-3501FFA4DF6F}"/>
    <cellStyle name="Normal 3 3 3 5 3" xfId="41734" xr:uid="{04E472B7-6CDA-472F-9526-6EA58B9BF220}"/>
    <cellStyle name="Normal 3 3 3 6" xfId="41735" xr:uid="{0D046EAD-79A6-4019-9CD4-D93960FBF176}"/>
    <cellStyle name="Normal 3 3 3 6 2" xfId="41736" xr:uid="{C6F17C61-F026-435C-BD51-64D4409FB98A}"/>
    <cellStyle name="Normal 3 3 3 7" xfId="41737" xr:uid="{7E78EF15-7497-4EBE-B2A2-EC453659EC7A}"/>
    <cellStyle name="Normal 3 3 3 7 2" xfId="41738" xr:uid="{F3541808-CF50-48C1-9A67-68C96DAC3616}"/>
    <cellStyle name="Normal 3 3 3 8" xfId="41739" xr:uid="{32622B2B-628F-4047-AAE2-C876E36AE159}"/>
    <cellStyle name="Normal 3 3 3 9" xfId="41740" xr:uid="{B05B34F3-DC3B-428E-8DE4-6BFC575D496A}"/>
    <cellStyle name="Normal 3 3 4" xfId="41741" xr:uid="{59543A82-8B88-470E-8A1D-0976C56B6637}"/>
    <cellStyle name="Normal 3 3 4 2" xfId="41742" xr:uid="{FE150BA1-3E7A-4F74-AB2D-B5D49E78B4C1}"/>
    <cellStyle name="Normal 3 3 4 2 2" xfId="41743" xr:uid="{D595770E-BC2B-45A9-97AF-DFA5899615FD}"/>
    <cellStyle name="Normal 3 3 4 2 2 2" xfId="41744" xr:uid="{A12555D2-2979-48DC-B758-A1A77E7ECC39}"/>
    <cellStyle name="Normal 3 3 4 2 2 2 2" xfId="41745" xr:uid="{22D24263-9B72-46EB-A7DA-FCB787752536}"/>
    <cellStyle name="Normal 3 3 4 2 2 2 2 2" xfId="41746" xr:uid="{3D32B170-6E08-47E1-9286-E29F0959E54E}"/>
    <cellStyle name="Normal 3 3 4 2 2 2 3" xfId="41747" xr:uid="{99FB4183-21E7-4E6D-A9EF-C42FC8E63C3D}"/>
    <cellStyle name="Normal 3 3 4 2 2 3" xfId="41748" xr:uid="{DF684E03-22B2-48F4-B633-A95C33B92D9E}"/>
    <cellStyle name="Normal 3 3 4 2 2 3 2" xfId="41749" xr:uid="{2411CB6C-1A68-4A14-881D-D3449AD63A8B}"/>
    <cellStyle name="Normal 3 3 4 2 2 4" xfId="41750" xr:uid="{FD9E2AB0-7325-4809-83C1-441192B9DC16}"/>
    <cellStyle name="Normal 3 3 4 2 2 4 2" xfId="41751" xr:uid="{2B91BC46-DC58-4529-B3AE-22EEC262C38A}"/>
    <cellStyle name="Normal 3 3 4 2 2 5" xfId="41752" xr:uid="{030EF3A8-4E0E-4B5D-A220-8ABE59CFB328}"/>
    <cellStyle name="Normal 3 3 4 2 2 6" xfId="41753" xr:uid="{A2A16EAB-0EA8-4F72-A0D8-D7899B11ECBA}"/>
    <cellStyle name="Normal 3 3 4 2 3" xfId="41754" xr:uid="{878DA1B2-2C3F-4328-A69C-EED10F66869A}"/>
    <cellStyle name="Normal 3 3 4 2 3 2" xfId="41755" xr:uid="{68F04354-304F-4800-9A8E-24115207139D}"/>
    <cellStyle name="Normal 3 3 4 2 3 2 2" xfId="41756" xr:uid="{1A954659-383E-48AA-9060-F1AD8042916A}"/>
    <cellStyle name="Normal 3 3 4 2 3 3" xfId="41757" xr:uid="{964D8A04-F967-463F-8004-714442D4D9F2}"/>
    <cellStyle name="Normal 3 3 4 2 4" xfId="41758" xr:uid="{1C689CFD-4A51-4C91-864C-3522D516321B}"/>
    <cellStyle name="Normal 3 3 4 2 4 2" xfId="41759" xr:uid="{9384804A-781A-4596-8E19-C5F1D6765874}"/>
    <cellStyle name="Normal 3 3 4 2 5" xfId="41760" xr:uid="{AE8CE6F9-8793-47C2-AFD8-08B3CCB47112}"/>
    <cellStyle name="Normal 3 3 4 2 5 2" xfId="41761" xr:uid="{393957CC-B4DE-4B20-8B46-5358E241690C}"/>
    <cellStyle name="Normal 3 3 4 2 6" xfId="41762" xr:uid="{812AFB14-D47E-4D23-96C3-D5D3D13C6B9C}"/>
    <cellStyle name="Normal 3 3 4 2 7" xfId="41763" xr:uid="{0AB425E7-C0B6-47F7-8CC4-919C80830BB3}"/>
    <cellStyle name="Normal 3 3 4 3" xfId="41764" xr:uid="{513215A7-354A-4FE9-A8F1-C1A3A0EBB91C}"/>
    <cellStyle name="Normal 3 3 4 3 2" xfId="41765" xr:uid="{041E00FE-0185-483F-A01A-3A32E6891CC1}"/>
    <cellStyle name="Normal 3 3 4 3 2 2" xfId="41766" xr:uid="{5EDEE630-DA8B-4164-9333-A47FDFFBB970}"/>
    <cellStyle name="Normal 3 3 4 3 2 2 2" xfId="41767" xr:uid="{4D26BE47-010A-4C13-B424-309F32EE8E9E}"/>
    <cellStyle name="Normal 3 3 4 3 2 3" xfId="41768" xr:uid="{5407CD16-7A2F-4B79-85E2-CD66CB5B29CF}"/>
    <cellStyle name="Normal 3 3 4 3 3" xfId="41769" xr:uid="{C8584D60-1362-419F-A9D5-78BB0AECDDDD}"/>
    <cellStyle name="Normal 3 3 4 3 3 2" xfId="41770" xr:uid="{424E732E-F2C9-4DEC-A87E-7F18BD95DBE8}"/>
    <cellStyle name="Normal 3 3 4 3 4" xfId="41771" xr:uid="{B26EE70E-4E0D-424E-936B-BD3B43B1BBEE}"/>
    <cellStyle name="Normal 3 3 4 3 4 2" xfId="41772" xr:uid="{4AA4B49A-21C7-45D1-9AFA-167652DA7D98}"/>
    <cellStyle name="Normal 3 3 4 3 5" xfId="41773" xr:uid="{85B6B6BB-4D03-4F61-BFC9-36C33B8EF3F4}"/>
    <cellStyle name="Normal 3 3 4 3 6" xfId="41774" xr:uid="{5487BA03-E39F-4ED1-BCCC-8EE1F1F4857E}"/>
    <cellStyle name="Normal 3 3 4 4" xfId="41775" xr:uid="{9A2D6239-3EF3-4BED-AEA8-722F223A3900}"/>
    <cellStyle name="Normal 3 3 4 4 2" xfId="41776" xr:uid="{CCB5462A-69CB-450F-ABA8-9F5515080624}"/>
    <cellStyle name="Normal 3 3 4 4 2 2" xfId="41777" xr:uid="{3108ED48-B3CA-465A-91FD-C3B5810835DD}"/>
    <cellStyle name="Normal 3 3 4 4 3" xfId="41778" xr:uid="{FF570568-AA1C-4B28-9500-2CB7F80B9E65}"/>
    <cellStyle name="Normal 3 3 4 5" xfId="41779" xr:uid="{56E996C0-D8AA-4F56-BF51-ACF7F8589B18}"/>
    <cellStyle name="Normal 3 3 4 5 2" xfId="41780" xr:uid="{F5F4E789-77D7-45D2-84C1-E29800908D34}"/>
    <cellStyle name="Normal 3 3 4 6" xfId="41781" xr:uid="{BDC7F378-01CB-4C01-8B64-4D357A5D46E6}"/>
    <cellStyle name="Normal 3 3 4 6 2" xfId="41782" xr:uid="{B58C631C-E5D8-44B9-B756-EEB63FA73D55}"/>
    <cellStyle name="Normal 3 3 4 7" xfId="41783" xr:uid="{B04A56C2-D060-4433-8D3F-F8050745FAFF}"/>
    <cellStyle name="Normal 3 3 4 8" xfId="41784" xr:uid="{7B100F4E-5F9B-4608-A37C-5B5032A0516A}"/>
    <cellStyle name="Normal 3 3 5" xfId="41785" xr:uid="{D54EE43F-356C-4E6E-866E-79AC07E7D825}"/>
    <cellStyle name="Normal 3 3 5 2" xfId="41786" xr:uid="{C2D07C36-E2B3-41A3-90B3-A802649A6542}"/>
    <cellStyle name="Normal 3 3 5 2 2" xfId="41787" xr:uid="{7D097688-4204-436D-A9F5-A213F5BAEABA}"/>
    <cellStyle name="Normal 3 3 5 2 2 2" xfId="41788" xr:uid="{1E6F0C62-2854-478A-9DD3-A8B967523E75}"/>
    <cellStyle name="Normal 3 3 5 2 2 2 2" xfId="41789" xr:uid="{21D1C475-53FB-464E-BB0F-0E8EB97DC300}"/>
    <cellStyle name="Normal 3 3 5 2 2 3" xfId="41790" xr:uid="{FD0D7A07-4E64-4DC3-8102-C78B234F4947}"/>
    <cellStyle name="Normal 3 3 5 2 3" xfId="41791" xr:uid="{DF78E8A8-32E6-4C8C-B1F8-C14DCC783F42}"/>
    <cellStyle name="Normal 3 3 5 2 3 2" xfId="41792" xr:uid="{AE50648C-8284-49AA-AA29-B18A4C3C6A18}"/>
    <cellStyle name="Normal 3 3 5 2 4" xfId="41793" xr:uid="{8B417BE5-DEDA-4F33-961C-B4556616D34D}"/>
    <cellStyle name="Normal 3 3 5 2 4 2" xfId="41794" xr:uid="{006CEC3E-980D-4B30-8E0F-0B0D75758253}"/>
    <cellStyle name="Normal 3 3 5 2 5" xfId="41795" xr:uid="{4910B45E-1BF9-4F48-BFF8-C46E2DA32064}"/>
    <cellStyle name="Normal 3 3 5 2 6" xfId="41796" xr:uid="{F1FD9EB5-377F-4D11-88CF-71DEF8DCB18D}"/>
    <cellStyle name="Normal 3 3 5 3" xfId="41797" xr:uid="{A4227A46-786D-4FB2-8404-80C1E1A8D457}"/>
    <cellStyle name="Normal 3 3 5 3 2" xfId="41798" xr:uid="{0A3F8389-D26F-4F3A-8149-0B9E427E18B9}"/>
    <cellStyle name="Normal 3 3 5 3 2 2" xfId="41799" xr:uid="{FCA86F4C-5559-4FC8-BE05-3DBBC152A432}"/>
    <cellStyle name="Normal 3 3 5 3 3" xfId="41800" xr:uid="{CDFF9C24-FD8D-4831-8977-4D4A72480734}"/>
    <cellStyle name="Normal 3 3 5 4" xfId="41801" xr:uid="{B9C2FE20-7E3F-478B-AB1E-CE3104928579}"/>
    <cellStyle name="Normal 3 3 5 4 2" xfId="41802" xr:uid="{28134D2A-3BA7-4276-B571-35DB701C2409}"/>
    <cellStyle name="Normal 3 3 5 5" xfId="41803" xr:uid="{1F6CE8BA-1D23-4057-A427-B6994555082A}"/>
    <cellStyle name="Normal 3 3 5 5 2" xfId="41804" xr:uid="{16A0759A-C88C-4FD1-A201-8F2E90B06A0C}"/>
    <cellStyle name="Normal 3 3 5 6" xfId="41805" xr:uid="{70C75C9B-E7FE-4CBA-B6E6-75040F395E76}"/>
    <cellStyle name="Normal 3 3 5 7" xfId="41806" xr:uid="{3A099159-8D8D-49C9-9E53-839DFEC92216}"/>
    <cellStyle name="Normal 3 3 6" xfId="41807" xr:uid="{6F1EE3E8-C39C-47CA-B2C2-FD4596496FE9}"/>
    <cellStyle name="Normal 3 3 6 2" xfId="41808" xr:uid="{F41524E4-0CD7-432B-9E9E-F27C55C8A460}"/>
    <cellStyle name="Normal 3 3 6 2 2" xfId="41809" xr:uid="{053AAF91-B515-4447-BC78-A3BD17F990B0}"/>
    <cellStyle name="Normal 3 3 6 2 2 2" xfId="41810" xr:uid="{32AB2B97-C736-4EB8-AF96-85210368F921}"/>
    <cellStyle name="Normal 3 3 6 2 2 2 2" xfId="41811" xr:uid="{47999079-09DC-4416-B073-9763A7EC4F7D}"/>
    <cellStyle name="Normal 3 3 6 2 2 3" xfId="41812" xr:uid="{EE1B3881-61CF-4D73-B6B6-E01072A0E7C9}"/>
    <cellStyle name="Normal 3 3 6 2 3" xfId="41813" xr:uid="{CF34A836-7373-4505-A72A-B430C0D6EFF0}"/>
    <cellStyle name="Normal 3 3 6 2 3 2" xfId="41814" xr:uid="{24A9AF63-F703-410A-9F64-82E8AC3A19E1}"/>
    <cellStyle name="Normal 3 3 6 2 4" xfId="41815" xr:uid="{87505FFB-B1AE-4851-8533-CB64D3497547}"/>
    <cellStyle name="Normal 3 3 6 3" xfId="41816" xr:uid="{2E12A533-5FE9-42E9-81DB-0ECC47204D9C}"/>
    <cellStyle name="Normal 3 3 6 3 2" xfId="41817" xr:uid="{9B5F593B-0742-41F6-BE9A-CFFD7E516CD5}"/>
    <cellStyle name="Normal 3 3 6 3 2 2" xfId="41818" xr:uid="{B444E83B-3C7B-40F0-9788-A7ED3B6B3CB6}"/>
    <cellStyle name="Normal 3 3 6 3 3" xfId="41819" xr:uid="{BB087607-E01F-4382-A962-38BA1FAB0EAB}"/>
    <cellStyle name="Normal 3 3 6 4" xfId="41820" xr:uid="{EB048794-E2E0-47B6-8A1F-01442395B1DC}"/>
    <cellStyle name="Normal 3 3 6 4 2" xfId="41821" xr:uid="{C01E5102-42C7-414A-A64A-E74D9DFB47CA}"/>
    <cellStyle name="Normal 3 3 6 5" xfId="41822" xr:uid="{C1A74F5D-711D-449B-9A43-742FA106CC05}"/>
    <cellStyle name="Normal 3 3 6 5 2" xfId="41823" xr:uid="{5087520B-3251-49B1-98AB-AF5262BCDCAE}"/>
    <cellStyle name="Normal 3 3 6 6" xfId="41824" xr:uid="{06FA664A-19F0-4E48-9958-CE0BBA993063}"/>
    <cellStyle name="Normal 3 3 6 7" xfId="41825" xr:uid="{8ED07C16-622C-4606-8206-82A231F7E737}"/>
    <cellStyle name="Normal 3 3 7" xfId="41826" xr:uid="{17B7AAE4-EC49-46C3-B1E8-0CC52F95C2C2}"/>
    <cellStyle name="Normal 3 3 7 2" xfId="41827" xr:uid="{0EA26E95-A085-4A78-83D5-37E1D32016FE}"/>
    <cellStyle name="Normal 3 3 7 2 2" xfId="41828" xr:uid="{115FCEC0-CBCD-4821-ACC2-C284ED9B0FB8}"/>
    <cellStyle name="Normal 3 3 7 2 2 2" xfId="41829" xr:uid="{30A7E0B1-545F-4B76-AD41-04262B2B8F7D}"/>
    <cellStyle name="Normal 3 3 7 2 2 2 2" xfId="41830" xr:uid="{533D9AF9-3550-47F3-BE78-28B13E60D9B6}"/>
    <cellStyle name="Normal 3 3 7 2 2 3" xfId="41831" xr:uid="{37222521-0AE8-4580-BF71-089A119CBC39}"/>
    <cellStyle name="Normal 3 3 7 2 3" xfId="41832" xr:uid="{6AD259EE-2EA2-4769-BA27-D29A8692B068}"/>
    <cellStyle name="Normal 3 3 7 2 3 2" xfId="41833" xr:uid="{766291C1-B900-4F55-B910-28559D94106D}"/>
    <cellStyle name="Normal 3 3 7 2 4" xfId="41834" xr:uid="{1EBE5D00-798D-4B36-8B77-F26FEBC843DA}"/>
    <cellStyle name="Normal 3 3 7 3" xfId="41835" xr:uid="{B1363DAE-0896-46CD-8B14-DD52FE5E3CEF}"/>
    <cellStyle name="Normal 3 3 7 3 2" xfId="41836" xr:uid="{8C2A1B21-8969-4D95-B2BD-AE7668913BEA}"/>
    <cellStyle name="Normal 3 3 7 3 2 2" xfId="41837" xr:uid="{75AADDE7-8243-43E2-AE0C-3218F4C18379}"/>
    <cellStyle name="Normal 3 3 7 3 3" xfId="41838" xr:uid="{99F11A12-CE74-4890-97BD-A7DF7F7825B6}"/>
    <cellStyle name="Normal 3 3 7 4" xfId="41839" xr:uid="{CA932531-DF47-49A8-978E-262277F45295}"/>
    <cellStyle name="Normal 3 3 7 4 2" xfId="41840" xr:uid="{B05DAF60-9C59-4A8A-8DB5-61048064E7A8}"/>
    <cellStyle name="Normal 3 3 7 5" xfId="41841" xr:uid="{FA8801F1-216C-46DB-90C3-1FF1AACA668D}"/>
    <cellStyle name="Normal 3 3 7 5 2" xfId="41842" xr:uid="{3C30D101-A442-4F7B-98CD-90CE2AC9EE1C}"/>
    <cellStyle name="Normal 3 3 7 6" xfId="41843" xr:uid="{21147F96-7667-43A3-91A0-85E4F59BE5B6}"/>
    <cellStyle name="Normal 3 3 7 7" xfId="41844" xr:uid="{520DBC0C-6C60-4B4B-BBF2-6DB87FE3F402}"/>
    <cellStyle name="Normal 3 3 8" xfId="41845" xr:uid="{05A551C9-56C7-45F1-B112-034BDA07EF59}"/>
    <cellStyle name="Normal 3 3 8 2" xfId="41846" xr:uid="{106CF658-F760-45AD-A526-D00FEBBAC497}"/>
    <cellStyle name="Normal 3 3 8 2 2" xfId="41847" xr:uid="{0A653FF4-478D-494E-A53F-2CC417638345}"/>
    <cellStyle name="Normal 3 3 8 2 2 2" xfId="41848" xr:uid="{73A3CD6D-38CE-47FC-9875-A9B0398ADD37}"/>
    <cellStyle name="Normal 3 3 8 2 2 2 2" xfId="41849" xr:uid="{E35850FA-2BA4-479D-A54C-9CCCA5EEA509}"/>
    <cellStyle name="Normal 3 3 8 2 2 3" xfId="41850" xr:uid="{BED3E197-AA45-4252-8059-3202359D5695}"/>
    <cellStyle name="Normal 3 3 8 2 3" xfId="41851" xr:uid="{149CF7A3-CB42-4411-8BE7-14549376D6FC}"/>
    <cellStyle name="Normal 3 3 8 2 3 2" xfId="41852" xr:uid="{6CF01347-FB5C-493D-B958-88C54D9E66ED}"/>
    <cellStyle name="Normal 3 3 8 2 4" xfId="41853" xr:uid="{21D1C215-B177-4C95-8C5E-47FA34AEDB7D}"/>
    <cellStyle name="Normal 3 3 8 3" xfId="41854" xr:uid="{61BD0DA5-69DA-4333-A5C1-CD4BB810D573}"/>
    <cellStyle name="Normal 3 3 8 3 2" xfId="41855" xr:uid="{07839D9F-9F28-42AE-9059-40EC6FA2E0A8}"/>
    <cellStyle name="Normal 3 3 8 3 2 2" xfId="41856" xr:uid="{E4A8A7D3-C114-4EE9-B6E8-9AB24EA8BAAE}"/>
    <cellStyle name="Normal 3 3 8 3 3" xfId="41857" xr:uid="{38841B79-DB27-47B7-AC33-A4D326383797}"/>
    <cellStyle name="Normal 3 3 8 4" xfId="41858" xr:uid="{DA049478-4A47-4E89-BAB2-91A08ACD0ADF}"/>
    <cellStyle name="Normal 3 3 8 4 2" xfId="41859" xr:uid="{CFFBDAF4-244C-4B90-85F1-4C65D0E17341}"/>
    <cellStyle name="Normal 3 3 8 5" xfId="41860" xr:uid="{A3CB1D03-2F94-468D-AEB3-E741E0CCD5A7}"/>
    <cellStyle name="Normal 3 3 8 5 2" xfId="41861" xr:uid="{5BC2F6F3-9AF8-416D-BCA9-38095D2CE69B}"/>
    <cellStyle name="Normal 3 3 8 6" xfId="41862" xr:uid="{19A5D40E-5513-4A02-A040-826B935CE201}"/>
    <cellStyle name="Normal 3 3 8 7" xfId="41863" xr:uid="{9D1B18E4-2B54-4A35-BA71-5864EAD01B9D}"/>
    <cellStyle name="Normal 3 3 9" xfId="41864" xr:uid="{FE796AB2-100D-42F2-8BDB-CC4D16305A48}"/>
    <cellStyle name="Normal 3 3 9 2" xfId="41865" xr:uid="{9A28669E-8B71-4960-A5ED-7C2F8D12B85D}"/>
    <cellStyle name="Normal 3 3 9 2 2" xfId="41866" xr:uid="{65150249-DC0E-4E00-B2CB-94B3B90531B8}"/>
    <cellStyle name="Normal 3 3 9 2 2 2" xfId="41867" xr:uid="{06A14837-262D-4D7A-8F0C-99A87145A963}"/>
    <cellStyle name="Normal 3 3 9 2 2 2 2" xfId="41868" xr:uid="{AC638E3D-F104-4089-B622-05B56BE48626}"/>
    <cellStyle name="Normal 3 3 9 2 2 3" xfId="41869" xr:uid="{39383BE3-56D3-4B92-9812-A151F6BD6F6E}"/>
    <cellStyle name="Normal 3 3 9 2 3" xfId="41870" xr:uid="{5A5FCE37-DF7C-4984-9BDC-ADC5EBEDA544}"/>
    <cellStyle name="Normal 3 3 9 2 3 2" xfId="41871" xr:uid="{620A3D68-5DED-4749-ABFF-7D66A7486090}"/>
    <cellStyle name="Normal 3 3 9 2 4" xfId="41872" xr:uid="{363AC3C4-3651-4951-85FA-40E21D50BB2F}"/>
    <cellStyle name="Normal 3 3 9 3" xfId="41873" xr:uid="{7C03902C-1ED1-4AEE-8A66-14A1B293D91E}"/>
    <cellStyle name="Normal 3 3 9 3 2" xfId="41874" xr:uid="{4A29C889-3FE8-4DD3-8EC6-34E04CF4A313}"/>
    <cellStyle name="Normal 3 3 9 3 2 2" xfId="41875" xr:uid="{9C169EE4-8F75-4A5A-BF20-71D93F440179}"/>
    <cellStyle name="Normal 3 3 9 3 3" xfId="41876" xr:uid="{26866F4F-8E3E-4BF0-AF3C-8D80B65723E2}"/>
    <cellStyle name="Normal 3 3 9 4" xfId="41877" xr:uid="{FFDEE5B1-8608-4E14-9259-B5D77FA938FC}"/>
    <cellStyle name="Normal 3 3 9 4 2" xfId="41878" xr:uid="{5494FD3A-6ED0-40B2-93C5-4E7CD49D2F19}"/>
    <cellStyle name="Normal 3 3 9 5" xfId="41879" xr:uid="{753F4412-D3C8-45C4-A534-01F25157B391}"/>
    <cellStyle name="Normal 3 3_Asset Register (new)" xfId="41880" xr:uid="{E58A5759-2B9B-4C7D-8B24-E85C09F7AA58}"/>
    <cellStyle name="Normal 3 4" xfId="41881" xr:uid="{5AFF0481-F529-4FFF-8CC6-6815A0308211}"/>
    <cellStyle name="Normal 3 4 10" xfId="41882" xr:uid="{58AC2E3D-0D1B-4930-8536-8FF010FB1F17}"/>
    <cellStyle name="Normal 3 4 10 2" xfId="41883" xr:uid="{DBD2969A-29B5-4287-AAC9-BD961011DE38}"/>
    <cellStyle name="Normal 3 4 10 2 2" xfId="41884" xr:uid="{E7AB579B-F8EE-4E00-B22B-C6F54FD2D574}"/>
    <cellStyle name="Normal 3 4 10 2 2 2" xfId="41885" xr:uid="{D30FEB05-81CC-44FD-9B3B-EDE5C5127B42}"/>
    <cellStyle name="Normal 3 4 10 2 2 2 2" xfId="41886" xr:uid="{CF1F9C94-C34D-45D8-89F1-EFB9CE63C688}"/>
    <cellStyle name="Normal 3 4 10 2 2 3" xfId="41887" xr:uid="{6FF92590-6C26-4580-ADDB-46AE27DCCE72}"/>
    <cellStyle name="Normal 3 4 10 2 3" xfId="41888" xr:uid="{5836F89D-FE39-4B6E-9150-B6F18EA24B5A}"/>
    <cellStyle name="Normal 3 4 10 2 3 2" xfId="41889" xr:uid="{82E14251-BEB7-404F-AE91-97204FD263C5}"/>
    <cellStyle name="Normal 3 4 10 2 4" xfId="41890" xr:uid="{0D652EB0-92DB-4632-8F94-1DD36AB0A9F2}"/>
    <cellStyle name="Normal 3 4 10 3" xfId="41891" xr:uid="{E743EED2-462F-4CB8-A57A-53B7C1AE9EFC}"/>
    <cellStyle name="Normal 3 4 10 3 2" xfId="41892" xr:uid="{F713B652-141A-47D0-9CE6-44A2000B0694}"/>
    <cellStyle name="Normal 3 4 10 3 2 2" xfId="41893" xr:uid="{AD87482E-ED8D-429D-BF71-C4C88B8F7FCD}"/>
    <cellStyle name="Normal 3 4 10 3 3" xfId="41894" xr:uid="{9D8111D2-3557-41BC-B696-F9DD0FFE81AF}"/>
    <cellStyle name="Normal 3 4 10 4" xfId="41895" xr:uid="{0B2EA686-EE24-486C-BED0-31A2A9AA3479}"/>
    <cellStyle name="Normal 3 4 10 4 2" xfId="41896" xr:uid="{6271A94C-8027-47C2-BF90-76B320150706}"/>
    <cellStyle name="Normal 3 4 10 5" xfId="41897" xr:uid="{B2EEE2A5-773C-4B34-A718-A1BA43D218C0}"/>
    <cellStyle name="Normal 3 4 11" xfId="41898" xr:uid="{D695DF56-8D2A-4DA9-838E-354138AB8985}"/>
    <cellStyle name="Normal 3 4 11 2" xfId="41899" xr:uid="{CEB54122-28BE-44C1-B7ED-39F9E88BE54C}"/>
    <cellStyle name="Normal 3 4 11 2 2" xfId="41900" xr:uid="{EF8E54A6-121E-4178-80D1-CDFE8A855718}"/>
    <cellStyle name="Normal 3 4 11 2 2 2" xfId="41901" xr:uid="{39E0C331-9432-4C55-B26B-1D6A5CF1F78E}"/>
    <cellStyle name="Normal 3 4 11 2 2 2 2" xfId="41902" xr:uid="{5E09FE58-B8AB-4F12-AD10-2B155D7A059D}"/>
    <cellStyle name="Normal 3 4 11 2 2 3" xfId="41903" xr:uid="{43017D0D-C925-4423-9698-1B13023CA0DC}"/>
    <cellStyle name="Normal 3 4 11 2 3" xfId="41904" xr:uid="{E5BC3690-5CAF-4737-9ACD-59D3D9CD5B57}"/>
    <cellStyle name="Normal 3 4 11 2 3 2" xfId="41905" xr:uid="{EEF5FBAC-642E-40B5-B134-C59E0F334639}"/>
    <cellStyle name="Normal 3 4 11 2 4" xfId="41906" xr:uid="{1C1E1C0C-A088-490F-B943-134CD2024103}"/>
    <cellStyle name="Normal 3 4 11 3" xfId="41907" xr:uid="{58C06441-33ED-47DB-8F76-F634598929FA}"/>
    <cellStyle name="Normal 3 4 11 3 2" xfId="41908" xr:uid="{852F600E-7931-430D-859C-E01A13A58FFB}"/>
    <cellStyle name="Normal 3 4 11 3 2 2" xfId="41909" xr:uid="{0CC9D17C-EA57-46BC-859B-F15E6FCCD226}"/>
    <cellStyle name="Normal 3 4 11 3 3" xfId="41910" xr:uid="{ED32EA45-9AC9-43C2-8924-46157DB2A107}"/>
    <cellStyle name="Normal 3 4 11 4" xfId="41911" xr:uid="{A5C39F97-5EF5-4B6C-95EC-43C76A753D1A}"/>
    <cellStyle name="Normal 3 4 11 4 2" xfId="41912" xr:uid="{53B1108A-AF5D-4A52-A2FA-8C6F29160A05}"/>
    <cellStyle name="Normal 3 4 11 5" xfId="41913" xr:uid="{E8AB756E-E099-4A10-9C6A-3959C4025247}"/>
    <cellStyle name="Normal 3 4 12" xfId="41914" xr:uid="{B76163F4-62C0-4A44-936C-42E94BC187BB}"/>
    <cellStyle name="Normal 3 4 12 2" xfId="41915" xr:uid="{CD10B435-EAB7-44D0-B24E-583CBE751C5F}"/>
    <cellStyle name="Normal 3 4 13" xfId="41916" xr:uid="{2AEC040B-838D-48AA-9208-B5CD283EB5A3}"/>
    <cellStyle name="Normal 3 4 2" xfId="41917" xr:uid="{0496B542-1B80-4E70-9793-BBC46A03635F}"/>
    <cellStyle name="Normal 3 4 2 10" xfId="41918" xr:uid="{6B9B738D-F3D4-4D42-86D2-ADAC371F1813}"/>
    <cellStyle name="Normal 3 4 2 11" xfId="41919" xr:uid="{3289BE0F-4D6B-4E48-9BB3-CB9CA90637AD}"/>
    <cellStyle name="Normal 3 4 2 2" xfId="41920" xr:uid="{35158EA7-4276-4F36-837B-7A35FFDED618}"/>
    <cellStyle name="Normal 3 4 2 2 2" xfId="41921" xr:uid="{64D8B1CA-A1B2-4D85-ABC8-73EC97921E27}"/>
    <cellStyle name="Normal 3 4 2 2 2 2" xfId="41922" xr:uid="{40355E0E-F7FB-457D-92D3-EF849F14263C}"/>
    <cellStyle name="Normal 3 4 2 2 2 2 2" xfId="41923" xr:uid="{B0625E0B-50B0-402C-A52A-79F1DCBF2D6C}"/>
    <cellStyle name="Normal 3 4 2 2 2 2 2 2" xfId="41924" xr:uid="{1A515F7E-B829-40C7-825D-D1D3153F2C2C}"/>
    <cellStyle name="Normal 3 4 2 2 2 2 2 2 2" xfId="41925" xr:uid="{E2E91FC0-95F9-4F12-9F94-3AD21589411F}"/>
    <cellStyle name="Normal 3 4 2 2 2 2 2 3" xfId="41926" xr:uid="{B254FFDA-AD0B-4093-AED2-35F0D1CFD166}"/>
    <cellStyle name="Normal 3 4 2 2 2 2 3" xfId="41927" xr:uid="{33D879BD-0E5C-4402-B494-881BC4C72461}"/>
    <cellStyle name="Normal 3 4 2 2 2 2 3 2" xfId="41928" xr:uid="{D62EA1F1-7FE1-44DA-8FEA-8EB2E26FDCBE}"/>
    <cellStyle name="Normal 3 4 2 2 2 2 4" xfId="41929" xr:uid="{15AC1C04-EF01-4648-B1EF-E1BEBCA79822}"/>
    <cellStyle name="Normal 3 4 2 2 2 2 4 2" xfId="41930" xr:uid="{C038837D-EE35-447D-AE42-900D6766F87F}"/>
    <cellStyle name="Normal 3 4 2 2 2 2 5" xfId="41931" xr:uid="{2725645D-EDD1-486D-B1F0-1F72F60ED4EF}"/>
    <cellStyle name="Normal 3 4 2 2 2 2 6" xfId="41932" xr:uid="{37563BE7-1CEF-429D-B6D8-6E69BD8F0C57}"/>
    <cellStyle name="Normal 3 4 2 2 2 3" xfId="41933" xr:uid="{2BFE6E11-54AD-4049-A3FA-EA8BFD3DF9F8}"/>
    <cellStyle name="Normal 3 4 2 2 2 3 2" xfId="41934" xr:uid="{85510534-8693-4D3C-B8DB-68A84C984D15}"/>
    <cellStyle name="Normal 3 4 2 2 2 3 2 2" xfId="41935" xr:uid="{EECED828-D389-4619-BD72-15298B68C697}"/>
    <cellStyle name="Normal 3 4 2 2 2 3 3" xfId="41936" xr:uid="{3D2C6920-CEE1-4CD7-9A07-764D7893C540}"/>
    <cellStyle name="Normal 3 4 2 2 2 4" xfId="41937" xr:uid="{50B087C4-90B1-4C72-B0C5-41AF9D182F0F}"/>
    <cellStyle name="Normal 3 4 2 2 2 4 2" xfId="41938" xr:uid="{1A073123-CEA0-4111-A3D6-7C9A0838ED3C}"/>
    <cellStyle name="Normal 3 4 2 2 2 5" xfId="41939" xr:uid="{370E5B34-5245-4485-AD41-D077B9769E53}"/>
    <cellStyle name="Normal 3 4 2 2 2 5 2" xfId="41940" xr:uid="{27736362-33F4-4BE4-8B82-A310841FD053}"/>
    <cellStyle name="Normal 3 4 2 2 2 6" xfId="41941" xr:uid="{9ACCFF16-A9BF-4A69-AA6E-09C3107EAD01}"/>
    <cellStyle name="Normal 3 4 2 2 2 7" xfId="41942" xr:uid="{4576079E-CDDE-4319-A7FF-E09615AE1CD1}"/>
    <cellStyle name="Normal 3 4 2 2 3" xfId="41943" xr:uid="{D2644A22-BB8A-4A2C-886B-266ADD249993}"/>
    <cellStyle name="Normal 3 4 2 2 3 2" xfId="41944" xr:uid="{3CB588F9-6322-40CD-8BE8-A68B1F0A46C1}"/>
    <cellStyle name="Normal 3 4 2 2 3 2 2" xfId="41945" xr:uid="{E45418D3-509A-48E8-82A0-2C109EB2CCF9}"/>
    <cellStyle name="Normal 3 4 2 2 3 2 2 2" xfId="41946" xr:uid="{41D3EC5B-3574-4A75-A8B7-C90E1ECA40C5}"/>
    <cellStyle name="Normal 3 4 2 2 3 2 2 2 2" xfId="41947" xr:uid="{5E72B8AB-E518-454C-83BC-A670ACC3D402}"/>
    <cellStyle name="Normal 3 4 2 2 3 2 2 3" xfId="41948" xr:uid="{481201B2-21E4-4408-B508-C61A5468A6E3}"/>
    <cellStyle name="Normal 3 4 2 2 3 2 3" xfId="41949" xr:uid="{4F9275B2-BB2E-4170-99B6-024A9D2E251F}"/>
    <cellStyle name="Normal 3 4 2 2 3 2 3 2" xfId="41950" xr:uid="{7BFAE69D-6D0D-41AF-9BCA-9C0EFD55EEFB}"/>
    <cellStyle name="Normal 3 4 2 2 3 2 4" xfId="41951" xr:uid="{1BDC8FDD-084D-4BE8-8870-02DF8B14308A}"/>
    <cellStyle name="Normal 3 4 2 2 3 3" xfId="41952" xr:uid="{F2676E89-DB2B-4BB5-B7CB-621C85A017CA}"/>
    <cellStyle name="Normal 3 4 2 2 3 3 2" xfId="41953" xr:uid="{84AB4A54-BEDF-4008-B65B-EDE951CAD0E8}"/>
    <cellStyle name="Normal 3 4 2 2 3 3 2 2" xfId="41954" xr:uid="{0006AB2D-F645-407A-9646-84BA1F1FACAE}"/>
    <cellStyle name="Normal 3 4 2 2 3 3 3" xfId="41955" xr:uid="{7C762E76-4316-4BCF-BBF5-2116A8C550BA}"/>
    <cellStyle name="Normal 3 4 2 2 3 4" xfId="41956" xr:uid="{1FAD2A1E-A458-47F9-A8BC-ED39098EAB9F}"/>
    <cellStyle name="Normal 3 4 2 2 3 4 2" xfId="41957" xr:uid="{0A3037EA-FDDE-4B79-8665-B0CCC65390B1}"/>
    <cellStyle name="Normal 3 4 2 2 3 5" xfId="41958" xr:uid="{64EAB4C7-B0B6-4964-8582-F4166D2F7F99}"/>
    <cellStyle name="Normal 3 4 2 2 3 5 2" xfId="41959" xr:uid="{7EC7CFC5-35F4-4348-BD07-7B2486CDE50B}"/>
    <cellStyle name="Normal 3 4 2 2 3 6" xfId="41960" xr:uid="{0BB3014C-828A-4B6C-987A-1A7CDE2FCB35}"/>
    <cellStyle name="Normal 3 4 2 2 3 7" xfId="41961" xr:uid="{8AEDB504-78FE-415E-B6FE-FD1504812FF2}"/>
    <cellStyle name="Normal 3 4 2 2 4" xfId="41962" xr:uid="{F4C84160-C89A-4705-83FC-D1DCFE7DF673}"/>
    <cellStyle name="Normal 3 4 2 2 4 2" xfId="41963" xr:uid="{6B2862AC-DE07-4818-B856-0510DE31B3EA}"/>
    <cellStyle name="Normal 3 4 2 2 4 2 2" xfId="41964" xr:uid="{FAC89AF2-6778-4353-B60B-DE01B7A331B4}"/>
    <cellStyle name="Normal 3 4 2 2 4 2 2 2" xfId="41965" xr:uid="{A71516DE-BC4B-45D2-9115-02EE4563B8B1}"/>
    <cellStyle name="Normal 3 4 2 2 4 2 3" xfId="41966" xr:uid="{A65F7680-6DCF-43B2-893A-4C27CAD61F1E}"/>
    <cellStyle name="Normal 3 4 2 2 4 3" xfId="41967" xr:uid="{C482D997-D286-4B54-AA2C-CB7CC2B50B9B}"/>
    <cellStyle name="Normal 3 4 2 2 4 3 2" xfId="41968" xr:uid="{DFA2B4EF-ADDD-4554-BAB1-B2407896EB63}"/>
    <cellStyle name="Normal 3 4 2 2 4 4" xfId="41969" xr:uid="{9AE7E669-D3BF-4A76-B218-A4466794F8F8}"/>
    <cellStyle name="Normal 3 4 2 2 5" xfId="41970" xr:uid="{B6FC0AC8-199C-4BA7-8590-5300EF28016C}"/>
    <cellStyle name="Normal 3 4 2 2 5 2" xfId="41971" xr:uid="{C750B6F9-D32F-4E58-A326-A39262D6B72C}"/>
    <cellStyle name="Normal 3 4 2 2 5 2 2" xfId="41972" xr:uid="{11C2EDD9-AD75-4A80-856C-F85BF3DB488A}"/>
    <cellStyle name="Normal 3 4 2 2 5 3" xfId="41973" xr:uid="{F0491B53-3711-446F-8932-41834DD30CE9}"/>
    <cellStyle name="Normal 3 4 2 2 6" xfId="41974" xr:uid="{177BC7A4-5F8F-4B27-BBE6-DE46093DB034}"/>
    <cellStyle name="Normal 3 4 2 2 6 2" xfId="41975" xr:uid="{69CCB951-E4AF-42F9-ABF4-4F4F69F43BB7}"/>
    <cellStyle name="Normal 3 4 2 2 7" xfId="41976" xr:uid="{D81981F9-660B-46BD-9C19-A4D6168EFB25}"/>
    <cellStyle name="Normal 3 4 2 2 7 2" xfId="41977" xr:uid="{07A7220B-0628-46A9-9F1C-42AEDEE2F45B}"/>
    <cellStyle name="Normal 3 4 2 2 8" xfId="41978" xr:uid="{786C4C7A-6FBD-4A9E-A03C-CE3D0E36F779}"/>
    <cellStyle name="Normal 3 4 2 2 9" xfId="41979" xr:uid="{69723D09-2E07-4230-B183-B821832D316D}"/>
    <cellStyle name="Normal 3 4 2 3" xfId="41980" xr:uid="{7B679EBB-3CB6-4D5D-B4DA-4629D690814B}"/>
    <cellStyle name="Normal 3 4 2 3 2" xfId="41981" xr:uid="{0628BB9A-97C7-485F-9130-CF1A1631F6C0}"/>
    <cellStyle name="Normal 3 4 2 3 2 2" xfId="41982" xr:uid="{7F764321-5688-4790-BC54-AAC51E4A77CD}"/>
    <cellStyle name="Normal 3 4 2 3 2 2 2" xfId="41983" xr:uid="{12A0AF2A-BEB3-408E-A920-D54B685DF274}"/>
    <cellStyle name="Normal 3 4 2 3 2 2 2 2" xfId="41984" xr:uid="{0720B5F7-5764-4802-AD8A-BC0CD7B6C53A}"/>
    <cellStyle name="Normal 3 4 2 3 2 2 2 2 2" xfId="41985" xr:uid="{89138730-2D3B-48DF-8A07-F9F896297B6C}"/>
    <cellStyle name="Normal 3 4 2 3 2 2 2 3" xfId="41986" xr:uid="{C9263749-C94C-4B27-899D-02CF8473F413}"/>
    <cellStyle name="Normal 3 4 2 3 2 2 3" xfId="41987" xr:uid="{E668AF59-1334-41DE-8BAA-1824A586036B}"/>
    <cellStyle name="Normal 3 4 2 3 2 2 3 2" xfId="41988" xr:uid="{7D0D834E-7598-4D6F-8848-69B0A1BC3BCE}"/>
    <cellStyle name="Normal 3 4 2 3 2 2 4" xfId="41989" xr:uid="{80D1F3EE-757D-4F31-BDC4-5DF70BA0C953}"/>
    <cellStyle name="Normal 3 4 2 3 2 3" xfId="41990" xr:uid="{299A53C0-4A14-4FE5-B18E-4DC557CF5C72}"/>
    <cellStyle name="Normal 3 4 2 3 2 3 2" xfId="41991" xr:uid="{B401DB56-729A-4E6B-8598-9F01853D6E1D}"/>
    <cellStyle name="Normal 3 4 2 3 2 3 2 2" xfId="41992" xr:uid="{873322A1-73E3-4E10-8D3B-C4292C452B76}"/>
    <cellStyle name="Normal 3 4 2 3 2 3 3" xfId="41993" xr:uid="{11900065-9C63-4858-AFBE-F3D800213598}"/>
    <cellStyle name="Normal 3 4 2 3 2 4" xfId="41994" xr:uid="{56F8660E-0C4A-413A-84AC-1520B16B10A2}"/>
    <cellStyle name="Normal 3 4 2 3 2 4 2" xfId="41995" xr:uid="{A61265F5-8DDD-4961-84EF-E6DDE9E323DD}"/>
    <cellStyle name="Normal 3 4 2 3 2 5" xfId="41996" xr:uid="{F3DAFCAC-4429-4633-80F7-AFFD9A0599CE}"/>
    <cellStyle name="Normal 3 4 2 3 2 5 2" xfId="41997" xr:uid="{B4A6BF75-9FE7-4A3C-B998-75E1F8C636AB}"/>
    <cellStyle name="Normal 3 4 2 3 2 6" xfId="41998" xr:uid="{718D6CF6-EFF7-4F11-940C-A16E27A8C2FC}"/>
    <cellStyle name="Normal 3 4 2 3 2 7" xfId="41999" xr:uid="{B5A9057C-A721-430B-A9BD-1F82CDC53319}"/>
    <cellStyle name="Normal 3 4 2 3 3" xfId="42000" xr:uid="{7C21E7F2-6D46-465A-A65C-21A37D4E7AB0}"/>
    <cellStyle name="Normal 3 4 2 3 3 2" xfId="42001" xr:uid="{DA9525BD-D6C3-4405-909C-2EB150203AF5}"/>
    <cellStyle name="Normal 3 4 2 3 3 2 2" xfId="42002" xr:uid="{5EA25D6B-DAD1-4CD8-BC0B-D7CEBC416141}"/>
    <cellStyle name="Normal 3 4 2 3 3 2 2 2" xfId="42003" xr:uid="{10438206-735A-4972-A486-E87B15E295D4}"/>
    <cellStyle name="Normal 3 4 2 3 3 2 2 2 2" xfId="42004" xr:uid="{1A7D41D4-DF52-462E-939E-26CDED087D7D}"/>
    <cellStyle name="Normal 3 4 2 3 3 2 2 3" xfId="42005" xr:uid="{998272C9-34E9-4C2F-A7C4-DC0A454AF02F}"/>
    <cellStyle name="Normal 3 4 2 3 3 2 3" xfId="42006" xr:uid="{E4449CBC-E67F-4758-8D5F-4711BDDF0EF5}"/>
    <cellStyle name="Normal 3 4 2 3 3 2 3 2" xfId="42007" xr:uid="{880F84DE-6265-4C99-A058-43E3C2B31DA1}"/>
    <cellStyle name="Normal 3 4 2 3 3 2 4" xfId="42008" xr:uid="{3084440C-DB0A-4865-91AF-046CAB4145FE}"/>
    <cellStyle name="Normal 3 4 2 3 3 3" xfId="42009" xr:uid="{A30E85F7-4757-479D-BFD7-D38861697923}"/>
    <cellStyle name="Normal 3 4 2 3 3 3 2" xfId="42010" xr:uid="{2D938AFD-6396-463D-8C55-651943519483}"/>
    <cellStyle name="Normal 3 4 2 3 3 3 2 2" xfId="42011" xr:uid="{CA961373-289E-4FD4-9347-DC3D3683FC22}"/>
    <cellStyle name="Normal 3 4 2 3 3 3 3" xfId="42012" xr:uid="{67FF05BE-0BAA-43CC-992F-B0FF35D4246A}"/>
    <cellStyle name="Normal 3 4 2 3 3 4" xfId="42013" xr:uid="{287A1779-8D9D-4B40-952D-306C2AD7178D}"/>
    <cellStyle name="Normal 3 4 2 3 3 4 2" xfId="42014" xr:uid="{9EDF222C-5AF4-4C57-BE16-1583F4C78B82}"/>
    <cellStyle name="Normal 3 4 2 3 3 5" xfId="42015" xr:uid="{0B9AAAB2-44D5-4D8D-AF29-018FB01A5E46}"/>
    <cellStyle name="Normal 3 4 2 3 4" xfId="42016" xr:uid="{E2225B5C-2458-4B02-A025-6CB3272CAD48}"/>
    <cellStyle name="Normal 3 4 2 3 4 2" xfId="42017" xr:uid="{E216A524-8033-471F-8BDB-F915AAA7C75E}"/>
    <cellStyle name="Normal 3 4 2 3 4 2 2" xfId="42018" xr:uid="{16D31677-17DB-4E72-82C9-F55A506FF5BE}"/>
    <cellStyle name="Normal 3 4 2 3 4 2 2 2" xfId="42019" xr:uid="{1B7111F3-B023-40E6-9492-A118B1A5E432}"/>
    <cellStyle name="Normal 3 4 2 3 4 2 3" xfId="42020" xr:uid="{4BE88E5C-A27B-49E0-BE8A-F341646D8D99}"/>
    <cellStyle name="Normal 3 4 2 3 4 3" xfId="42021" xr:uid="{F64D6891-5010-4E19-82BF-F9DD98E017D6}"/>
    <cellStyle name="Normal 3 4 2 3 4 3 2" xfId="42022" xr:uid="{89BBA339-BAE9-4C85-B650-53AC3951A336}"/>
    <cellStyle name="Normal 3 4 2 3 4 4" xfId="42023" xr:uid="{545A9753-1186-4442-B486-AFD8758133FE}"/>
    <cellStyle name="Normal 3 4 2 3 5" xfId="42024" xr:uid="{FFBEE39B-EF56-4307-9F96-12DFD8BA12A8}"/>
    <cellStyle name="Normal 3 4 2 3 5 2" xfId="42025" xr:uid="{5A23784A-F007-47B2-94AD-B49853C91DB4}"/>
    <cellStyle name="Normal 3 4 2 3 5 2 2" xfId="42026" xr:uid="{7B38901A-0F39-4D09-ACF5-63B6E91E60D5}"/>
    <cellStyle name="Normal 3 4 2 3 5 3" xfId="42027" xr:uid="{7B5F3EAF-B496-4403-B2C4-5F1A3EA6C961}"/>
    <cellStyle name="Normal 3 4 2 3 6" xfId="42028" xr:uid="{FF6BDD7F-A859-474B-8B40-38A6C2F83E1D}"/>
    <cellStyle name="Normal 3 4 2 3 6 2" xfId="42029" xr:uid="{D779E4DD-DE50-4049-98F4-4FDA235E475F}"/>
    <cellStyle name="Normal 3 4 2 3 7" xfId="42030" xr:uid="{09C152B5-1DFE-410D-9EA7-74CA68F2F373}"/>
    <cellStyle name="Normal 3 4 2 3 7 2" xfId="42031" xr:uid="{231753A9-FDF0-40A3-84F6-D69091D5FF75}"/>
    <cellStyle name="Normal 3 4 2 3 8" xfId="42032" xr:uid="{36F05040-7E97-45FC-9F24-19B5EDBDAFA2}"/>
    <cellStyle name="Normal 3 4 2 3 9" xfId="42033" xr:uid="{1EFEF03A-8EB9-42E5-A3A7-774658ABFF0B}"/>
    <cellStyle name="Normal 3 4 2 4" xfId="42034" xr:uid="{45560968-8547-4520-A54B-95F4E427893C}"/>
    <cellStyle name="Normal 3 4 2 4 2" xfId="42035" xr:uid="{E8F1C124-6021-46DE-AB72-983C99E6F3C7}"/>
    <cellStyle name="Normal 3 4 2 4 2 2" xfId="42036" xr:uid="{F471188E-4AC9-4305-8492-54A0FBC36F59}"/>
    <cellStyle name="Normal 3 4 2 4 3" xfId="42037" xr:uid="{493D04C6-BCA9-4D7B-8B74-93970FCFDFFB}"/>
    <cellStyle name="Normal 3 4 2 5" xfId="42038" xr:uid="{073F9F9D-1E94-4D3E-A691-D47BC04B70F9}"/>
    <cellStyle name="Normal 3 4 2 5 2" xfId="42039" xr:uid="{C7C92A67-DC6E-43CD-BA5B-B2B22331278C}"/>
    <cellStyle name="Normal 3 4 2 5 2 2" xfId="42040" xr:uid="{CD5A05F3-7F51-40F3-8704-14EAB88A4EEF}"/>
    <cellStyle name="Normal 3 4 2 5 2 2 2" xfId="42041" xr:uid="{8E805499-BF60-4C9B-A3E7-1979238FE7A0}"/>
    <cellStyle name="Normal 3 4 2 5 2 2 2 2" xfId="42042" xr:uid="{A6829B13-0ED9-4E4D-8BDF-57D2CC837224}"/>
    <cellStyle name="Normal 3 4 2 5 2 2 3" xfId="42043" xr:uid="{F14B5D38-6A3A-4F14-BEDF-DAB7ABFCC799}"/>
    <cellStyle name="Normal 3 4 2 5 2 3" xfId="42044" xr:uid="{1AAF404A-4988-4874-8510-602ABFEAB5CB}"/>
    <cellStyle name="Normal 3 4 2 5 2 3 2" xfId="42045" xr:uid="{0EE1C5B8-7CC0-4908-94CC-9F5EC386FE9A}"/>
    <cellStyle name="Normal 3 4 2 5 2 4" xfId="42046" xr:uid="{F06AD25D-CC0C-461B-8759-DE34058BCD25}"/>
    <cellStyle name="Normal 3 4 2 5 3" xfId="42047" xr:uid="{8D2DB1F3-6558-4C56-9292-DABFA1396CEE}"/>
    <cellStyle name="Normal 3 4 2 5 3 2" xfId="42048" xr:uid="{57A2DEE7-92D9-4CFF-BD2F-46C6C354970A}"/>
    <cellStyle name="Normal 3 4 2 5 3 2 2" xfId="42049" xr:uid="{45264543-C835-4618-A68C-7BC336C711F7}"/>
    <cellStyle name="Normal 3 4 2 5 3 3" xfId="42050" xr:uid="{D1339EB5-B9BD-4BEF-9F82-56F170BBF796}"/>
    <cellStyle name="Normal 3 4 2 5 4" xfId="42051" xr:uid="{44ED0E35-4C7D-45CD-9B02-480307BC1904}"/>
    <cellStyle name="Normal 3 4 2 5 4 2" xfId="42052" xr:uid="{7F39D2D2-2D1F-4A29-8F8E-F3696A74702A}"/>
    <cellStyle name="Normal 3 4 2 5 5" xfId="42053" xr:uid="{3DD12D4A-5D91-4F1B-B332-D197D8C6B6DA}"/>
    <cellStyle name="Normal 3 4 2 6" xfId="42054" xr:uid="{7972D45C-7695-4765-B9AE-E342A8D9C33D}"/>
    <cellStyle name="Normal 3 4 2 6 2" xfId="42055" xr:uid="{F5B80959-0311-49D0-BC26-4BB0D71A421E}"/>
    <cellStyle name="Normal 3 4 2 6 2 2" xfId="42056" xr:uid="{23C44DF4-F926-4290-B671-639BF62814FE}"/>
    <cellStyle name="Normal 3 4 2 6 2 2 2" xfId="42057" xr:uid="{CC16D860-A06D-42A0-AC49-8DB3929D0A42}"/>
    <cellStyle name="Normal 3 4 2 6 2 3" xfId="42058" xr:uid="{F9A8C0FE-514D-43A2-8E33-28C42AA7C557}"/>
    <cellStyle name="Normal 3 4 2 6 3" xfId="42059" xr:uid="{576F7A64-EE26-451F-823D-1CC9F9D9A77B}"/>
    <cellStyle name="Normal 3 4 2 6 3 2" xfId="42060" xr:uid="{130BCB01-A97E-4B55-B560-BFA548F5A76D}"/>
    <cellStyle name="Normal 3 4 2 6 4" xfId="42061" xr:uid="{E4F4B52F-3FF4-47FC-B65F-4B264D7A32CB}"/>
    <cellStyle name="Normal 3 4 2 7" xfId="42062" xr:uid="{06B6DFC4-5F1E-41B3-9238-0E8D14CF3246}"/>
    <cellStyle name="Normal 3 4 2 7 2" xfId="42063" xr:uid="{999AB72A-BA8E-4015-B232-63B7EEC28528}"/>
    <cellStyle name="Normal 3 4 2 7 2 2" xfId="42064" xr:uid="{DE049E72-00AD-4400-8CE9-CE0672B80AB8}"/>
    <cellStyle name="Normal 3 4 2 7 3" xfId="42065" xr:uid="{D70BCC79-0D98-41A1-BD62-E3725616A1D6}"/>
    <cellStyle name="Normal 3 4 2 8" xfId="42066" xr:uid="{3FFCB715-C9B7-4E13-87F6-EA36F352F787}"/>
    <cellStyle name="Normal 3 4 2 8 2" xfId="42067" xr:uid="{F9324DB0-69D2-41DA-B21E-B30EA8CB59C6}"/>
    <cellStyle name="Normal 3 4 2 9" xfId="42068" xr:uid="{2F1059E0-8CD6-415C-A6B8-E7C3377704D2}"/>
    <cellStyle name="Normal 3 4 2 9 2" xfId="42069" xr:uid="{B812BC15-C2DE-4324-8CBD-852C34039A8F}"/>
    <cellStyle name="Normal 3 4 2_Asset Register (new)" xfId="42070" xr:uid="{2ED633CE-71F4-4744-BD5C-98C8A91CF8BD}"/>
    <cellStyle name="Normal 3 4 3" xfId="42071" xr:uid="{CB3D2831-5411-4F3C-85E2-D85AD8C5350A}"/>
    <cellStyle name="Normal 3 4 3 2" xfId="42072" xr:uid="{D3D89BDE-D30D-4628-8FC0-218F5187E65F}"/>
    <cellStyle name="Normal 3 4 3 2 2" xfId="42073" xr:uid="{4580E822-E5FC-4F50-8E6B-70BAA40040D7}"/>
    <cellStyle name="Normal 3 4 3 2 2 2" xfId="42074" xr:uid="{9F0F5AD5-29B7-4BCD-95A2-74EC040893F2}"/>
    <cellStyle name="Normal 3 4 3 2 2 2 2" xfId="42075" xr:uid="{0E6D3105-9D1A-431B-A905-C95E6ADF26F4}"/>
    <cellStyle name="Normal 3 4 3 2 2 2 2 2" xfId="42076" xr:uid="{2547E118-853D-4D7B-9BAE-A81C4B170C08}"/>
    <cellStyle name="Normal 3 4 3 2 2 2 3" xfId="42077" xr:uid="{021EDE47-C17B-409A-9C18-7D38F2E926CC}"/>
    <cellStyle name="Normal 3 4 3 2 2 3" xfId="42078" xr:uid="{8BA0591F-81E4-4224-96AE-12D884722DB5}"/>
    <cellStyle name="Normal 3 4 3 2 2 3 2" xfId="42079" xr:uid="{F43EF7B2-E1B0-45F8-80B6-B21711E0511A}"/>
    <cellStyle name="Normal 3 4 3 2 2 4" xfId="42080" xr:uid="{37B5ACCB-D5BD-4EB4-8B06-F147F63A5742}"/>
    <cellStyle name="Normal 3 4 3 2 2 4 2" xfId="42081" xr:uid="{CE9D4AB4-1226-479F-81AE-FA5991B18584}"/>
    <cellStyle name="Normal 3 4 3 2 2 5" xfId="42082" xr:uid="{1F2E606A-617E-4F7E-A538-32D2F4E9A188}"/>
    <cellStyle name="Normal 3 4 3 2 2 6" xfId="42083" xr:uid="{99E54564-CB3D-4F9C-A773-63FE9FD7F80C}"/>
    <cellStyle name="Normal 3 4 3 2 3" xfId="42084" xr:uid="{EFEAC0E7-1A57-4A0B-984F-2E0B1F57C531}"/>
    <cellStyle name="Normal 3 4 3 2 3 2" xfId="42085" xr:uid="{EE506B3F-53EB-420F-962E-4056571818A6}"/>
    <cellStyle name="Normal 3 4 3 2 3 2 2" xfId="42086" xr:uid="{807266C2-20D3-4369-869E-95E1C702001B}"/>
    <cellStyle name="Normal 3 4 3 2 3 3" xfId="42087" xr:uid="{1A761639-C07A-447C-B2EE-5E15C65EDE9C}"/>
    <cellStyle name="Normal 3 4 3 2 4" xfId="42088" xr:uid="{BF305E10-587C-466A-8F10-57C80B7C6FAD}"/>
    <cellStyle name="Normal 3 4 3 2 4 2" xfId="42089" xr:uid="{6EE06915-4CA7-46B9-9E0E-061DF5160DB6}"/>
    <cellStyle name="Normal 3 4 3 2 5" xfId="42090" xr:uid="{90027BBB-19AF-4F3D-9B9E-D12EB530C617}"/>
    <cellStyle name="Normal 3 4 3 2 5 2" xfId="42091" xr:uid="{9AA22E6C-5847-4D85-A680-3360369DB1BB}"/>
    <cellStyle name="Normal 3 4 3 2 6" xfId="42092" xr:uid="{910C36B3-6EB3-4977-B45A-51CCF6B2C844}"/>
    <cellStyle name="Normal 3 4 3 2 7" xfId="42093" xr:uid="{FB75847B-FE67-4D73-A277-F0CCBC95B345}"/>
    <cellStyle name="Normal 3 4 3 3" xfId="42094" xr:uid="{B6985EE0-1A60-47EF-93EC-CD69C704D7EC}"/>
    <cellStyle name="Normal 3 4 3 3 2" xfId="42095" xr:uid="{F896DE15-03F5-4834-B76A-6C067EB59B92}"/>
    <cellStyle name="Normal 3 4 3 3 2 2" xfId="42096" xr:uid="{9BA2D741-D746-4A84-A8BF-5B1B9F21CFEC}"/>
    <cellStyle name="Normal 3 4 3 3 2 2 2" xfId="42097" xr:uid="{FD2CD066-EE76-4C2B-9001-5C2A3E459474}"/>
    <cellStyle name="Normal 3 4 3 3 2 2 2 2" xfId="42098" xr:uid="{F7CB4864-1DA9-43D0-AC4D-375646058278}"/>
    <cellStyle name="Normal 3 4 3 3 2 2 3" xfId="42099" xr:uid="{30932CF1-B583-470D-91FD-2FD419C0D2D5}"/>
    <cellStyle name="Normal 3 4 3 3 2 3" xfId="42100" xr:uid="{5D3BD661-5E8B-4A70-851E-AA24DFD5EA30}"/>
    <cellStyle name="Normal 3 4 3 3 2 3 2" xfId="42101" xr:uid="{866A9A78-2070-46D8-803F-D6EDF7529D44}"/>
    <cellStyle name="Normal 3 4 3 3 2 4" xfId="42102" xr:uid="{6123752C-B16A-48A0-9F68-CF8D7138232B}"/>
    <cellStyle name="Normal 3 4 3 3 3" xfId="42103" xr:uid="{509D4E08-370D-4529-B3BD-9A8CB1BCE2B2}"/>
    <cellStyle name="Normal 3 4 3 3 3 2" xfId="42104" xr:uid="{841C1C80-A3D0-4372-B04F-7085F7371EDA}"/>
    <cellStyle name="Normal 3 4 3 3 3 2 2" xfId="42105" xr:uid="{C7A73712-98A4-408A-B2B8-5D1EEB7FA6BA}"/>
    <cellStyle name="Normal 3 4 3 3 3 3" xfId="42106" xr:uid="{8757AF7E-759C-4B97-BFD6-E30036672319}"/>
    <cellStyle name="Normal 3 4 3 3 4" xfId="42107" xr:uid="{D1E9BF81-2011-4FF7-B745-DD664043566E}"/>
    <cellStyle name="Normal 3 4 3 3 4 2" xfId="42108" xr:uid="{A4E05AE6-86CA-4EC3-85B5-025473B6C0AC}"/>
    <cellStyle name="Normal 3 4 3 3 5" xfId="42109" xr:uid="{24586BC0-7D53-4EAA-BA99-2D80F04D3963}"/>
    <cellStyle name="Normal 3 4 3 3 5 2" xfId="42110" xr:uid="{66F90A76-1A2F-41CF-BE95-4B76633D149B}"/>
    <cellStyle name="Normal 3 4 3 3 6" xfId="42111" xr:uid="{83FAEFD9-9B4E-4FA1-BDBB-AC9E92BBC079}"/>
    <cellStyle name="Normal 3 4 3 3 7" xfId="42112" xr:uid="{CA5D6028-B739-4514-9DB2-09489B643117}"/>
    <cellStyle name="Normal 3 4 3 4" xfId="42113" xr:uid="{D79804BB-9CC9-45CA-AB6C-369F66D52C91}"/>
    <cellStyle name="Normal 3 4 3 4 2" xfId="42114" xr:uid="{40C21597-484D-4246-AAAF-425F4F2DBED2}"/>
    <cellStyle name="Normal 3 4 3 4 2 2" xfId="42115" xr:uid="{30B6AC19-940A-4B55-8995-8FFC4B4AB289}"/>
    <cellStyle name="Normal 3 4 3 4 2 2 2" xfId="42116" xr:uid="{76B1B6E9-11B1-466B-BEB2-FB6650E64F6E}"/>
    <cellStyle name="Normal 3 4 3 4 2 3" xfId="42117" xr:uid="{0B5C4913-C1CA-48C4-9463-4ABF64ACA069}"/>
    <cellStyle name="Normal 3 4 3 4 3" xfId="42118" xr:uid="{FD3AED70-EA31-48DB-82C1-88A5B26B63E3}"/>
    <cellStyle name="Normal 3 4 3 4 3 2" xfId="42119" xr:uid="{4D0395A6-ED60-426C-B14D-B55AE1A62F72}"/>
    <cellStyle name="Normal 3 4 3 4 4" xfId="42120" xr:uid="{E5E59896-B590-4727-85AF-6961725F9958}"/>
    <cellStyle name="Normal 3 4 3 5" xfId="42121" xr:uid="{AF048528-AB0E-462D-9D08-BF4987C9E8B1}"/>
    <cellStyle name="Normal 3 4 3 5 2" xfId="42122" xr:uid="{6FAF4D81-BD45-4C59-B82C-E397E4FDC438}"/>
    <cellStyle name="Normal 3 4 3 5 2 2" xfId="42123" xr:uid="{1C223FA3-5446-4212-B041-B73108BA0C37}"/>
    <cellStyle name="Normal 3 4 3 5 3" xfId="42124" xr:uid="{3FA5ECA1-296F-479E-A855-324F22C8664C}"/>
    <cellStyle name="Normal 3 4 3 6" xfId="42125" xr:uid="{A4A7B952-30FC-473F-8FF9-9452223A1B41}"/>
    <cellStyle name="Normal 3 4 3 6 2" xfId="42126" xr:uid="{829CA561-F13C-433F-83BC-C46FB873D15C}"/>
    <cellStyle name="Normal 3 4 3 7" xfId="42127" xr:uid="{68BE6BC3-72F7-4180-8877-3E08EC542270}"/>
    <cellStyle name="Normal 3 4 3 7 2" xfId="42128" xr:uid="{ED5AED7A-73FA-4D77-90FA-1A47D8335E44}"/>
    <cellStyle name="Normal 3 4 3 8" xfId="42129" xr:uid="{FD7118EB-08EA-41DA-85F5-AC7964FF7DAA}"/>
    <cellStyle name="Normal 3 4 3 9" xfId="42130" xr:uid="{1EB3DB86-220B-45A4-B7C8-9BC9095D2627}"/>
    <cellStyle name="Normal 3 4 4" xfId="42131" xr:uid="{CA615A1F-DA69-48E2-9EF0-1DF851DCBEE9}"/>
    <cellStyle name="Normal 3 4 4 2" xfId="42132" xr:uid="{64453172-F76F-498A-B3E2-DAADDB89FD98}"/>
    <cellStyle name="Normal 3 4 4 2 2" xfId="42133" xr:uid="{6B8AECD7-7A5B-48A2-86B3-106D42E5724F}"/>
    <cellStyle name="Normal 3 4 4 2 2 2" xfId="42134" xr:uid="{ECB3EA12-9E90-47C2-A611-E4A054182483}"/>
    <cellStyle name="Normal 3 4 4 2 2 2 2" xfId="42135" xr:uid="{637C2B2C-8294-44D5-AC8C-5D74F7983230}"/>
    <cellStyle name="Normal 3 4 4 2 2 2 2 2" xfId="42136" xr:uid="{5CF59193-BA60-4BC1-9B80-DA3731F7F04E}"/>
    <cellStyle name="Normal 3 4 4 2 2 2 3" xfId="42137" xr:uid="{68DD6E16-B741-46FC-ADBD-306A290B6B49}"/>
    <cellStyle name="Normal 3 4 4 2 2 3" xfId="42138" xr:uid="{792F5899-0135-4580-9A1D-6C388C907AEE}"/>
    <cellStyle name="Normal 3 4 4 2 2 3 2" xfId="42139" xr:uid="{0894065E-4987-4357-811B-8BB8E72A863A}"/>
    <cellStyle name="Normal 3 4 4 2 2 4" xfId="42140" xr:uid="{684764C0-CC63-4425-A861-F378781EA0E3}"/>
    <cellStyle name="Normal 3 4 4 2 2 4 2" xfId="42141" xr:uid="{0307EBA1-2603-4E12-8BDF-45EB14D435AE}"/>
    <cellStyle name="Normal 3 4 4 2 2 5" xfId="42142" xr:uid="{BF67823C-A9D4-4BF9-8207-9BCEBF56FC17}"/>
    <cellStyle name="Normal 3 4 4 2 2 6" xfId="42143" xr:uid="{DF9F42DE-4F73-437D-A4C4-555830DF38A8}"/>
    <cellStyle name="Normal 3 4 4 2 3" xfId="42144" xr:uid="{0F51C5C0-B337-4A23-912D-87249A336103}"/>
    <cellStyle name="Normal 3 4 4 2 3 2" xfId="42145" xr:uid="{6D869145-ED9C-482F-8C63-0F3565381C49}"/>
    <cellStyle name="Normal 3 4 4 2 3 2 2" xfId="42146" xr:uid="{72AAFEC0-163C-45C5-80FA-D751AF1E0502}"/>
    <cellStyle name="Normal 3 4 4 2 3 3" xfId="42147" xr:uid="{000EBB5F-C455-4837-9804-F99F9417465D}"/>
    <cellStyle name="Normal 3 4 4 2 4" xfId="42148" xr:uid="{C1B2E729-BF03-46F0-8C86-D58E4468F84F}"/>
    <cellStyle name="Normal 3 4 4 2 4 2" xfId="42149" xr:uid="{FD11FCB2-71EB-4455-BB6B-5542F9732EFC}"/>
    <cellStyle name="Normal 3 4 4 2 5" xfId="42150" xr:uid="{48BF4D89-3759-4877-B551-EB367C9BE3A5}"/>
    <cellStyle name="Normal 3 4 4 2 5 2" xfId="42151" xr:uid="{41073C77-1D3A-495D-A558-044BDAAD1D8D}"/>
    <cellStyle name="Normal 3 4 4 2 6" xfId="42152" xr:uid="{E522BCFC-BC96-408B-A018-643E16C9B4F0}"/>
    <cellStyle name="Normal 3 4 4 2 7" xfId="42153" xr:uid="{0DC70962-FF64-49CC-BE7F-3F96A4034C39}"/>
    <cellStyle name="Normal 3 4 4 3" xfId="42154" xr:uid="{0B9BA816-4FB0-4E74-A387-C236FBCC850F}"/>
    <cellStyle name="Normal 3 4 4 3 2" xfId="42155" xr:uid="{CB36CF5C-D45F-4750-8EAD-7932BB94020A}"/>
    <cellStyle name="Normal 3 4 4 3 2 2" xfId="42156" xr:uid="{D72D1B38-9BD7-403E-9F70-B9F79C2A9050}"/>
    <cellStyle name="Normal 3 4 4 3 2 2 2" xfId="42157" xr:uid="{BCF38A72-AECB-41E4-90EB-1F6CCEB7EAA6}"/>
    <cellStyle name="Normal 3 4 4 3 2 3" xfId="42158" xr:uid="{C232134E-AE29-4C90-9DD8-AD6F67C7C468}"/>
    <cellStyle name="Normal 3 4 4 3 3" xfId="42159" xr:uid="{EDB54448-62E2-4F86-8CF3-6E38DEA94B60}"/>
    <cellStyle name="Normal 3 4 4 3 3 2" xfId="42160" xr:uid="{152829AD-58EC-4861-86DE-8F30C0C6A823}"/>
    <cellStyle name="Normal 3 4 4 3 4" xfId="42161" xr:uid="{8FE8FDFD-86AA-4386-A9AC-69C021DEB784}"/>
    <cellStyle name="Normal 3 4 4 3 4 2" xfId="42162" xr:uid="{BB43E20A-9552-477B-B7F9-1C3CDEB31670}"/>
    <cellStyle name="Normal 3 4 4 3 5" xfId="42163" xr:uid="{AC2ADCA6-070A-45EF-A2DD-34532D8BFF0A}"/>
    <cellStyle name="Normal 3 4 4 3 6" xfId="42164" xr:uid="{B8904043-C731-459C-A046-6265C142B475}"/>
    <cellStyle name="Normal 3 4 4 4" xfId="42165" xr:uid="{5AB0754A-70CE-4008-AEAC-ED55B18B2176}"/>
    <cellStyle name="Normal 3 4 4 4 2" xfId="42166" xr:uid="{4CB45515-16FD-4DD2-9CF4-CE06E8456E5C}"/>
    <cellStyle name="Normal 3 4 4 4 2 2" xfId="42167" xr:uid="{AEE7C897-F81D-416E-8B3F-B16E006D76A8}"/>
    <cellStyle name="Normal 3 4 4 4 3" xfId="42168" xr:uid="{AF8FD5CC-6F71-4089-8B00-AD1BFB5EE706}"/>
    <cellStyle name="Normal 3 4 4 5" xfId="42169" xr:uid="{44F4AFA3-AF88-41A9-AF69-0CDA325A847D}"/>
    <cellStyle name="Normal 3 4 4 5 2" xfId="42170" xr:uid="{C03417FC-E6B8-42A2-874A-DDAA18153187}"/>
    <cellStyle name="Normal 3 4 4 6" xfId="42171" xr:uid="{B7892E59-92FD-4DF0-B28E-619131F48270}"/>
    <cellStyle name="Normal 3 4 4 6 2" xfId="42172" xr:uid="{75D0A191-5FBB-4A86-8BDB-1D64A3F1A408}"/>
    <cellStyle name="Normal 3 4 4 7" xfId="42173" xr:uid="{8E8AAD5D-695F-479D-A44C-0651B6F893B7}"/>
    <cellStyle name="Normal 3 4 4 8" xfId="42174" xr:uid="{2B992BB0-F3E9-47CD-8428-5DE57586C08B}"/>
    <cellStyle name="Normal 3 4 5" xfId="42175" xr:uid="{8BC0FE5D-111F-4F81-A0B5-EA392D42445A}"/>
    <cellStyle name="Normal 3 4 5 2" xfId="42176" xr:uid="{48DC282C-55E9-4963-ADE8-74F4DD0F5791}"/>
    <cellStyle name="Normal 3 4 5 2 2" xfId="42177" xr:uid="{C101E3B0-ACD9-46A4-9B6F-1EF95F4C77F0}"/>
    <cellStyle name="Normal 3 4 5 2 2 2" xfId="42178" xr:uid="{68311576-29AB-4B12-A059-94775727E770}"/>
    <cellStyle name="Normal 3 4 5 2 2 2 2" xfId="42179" xr:uid="{6294901B-51CE-4E28-B6FB-AF280480113D}"/>
    <cellStyle name="Normal 3 4 5 2 2 3" xfId="42180" xr:uid="{CD3C26F9-EB7D-4473-81F0-A7F366846CBC}"/>
    <cellStyle name="Normal 3 4 5 2 3" xfId="42181" xr:uid="{08AC950C-9B12-457C-B913-B6BB4F81C805}"/>
    <cellStyle name="Normal 3 4 5 2 3 2" xfId="42182" xr:uid="{064258A1-83A0-4D0F-8DB3-7293028B68AB}"/>
    <cellStyle name="Normal 3 4 5 2 4" xfId="42183" xr:uid="{1ACE708E-B767-4DD5-AFE6-9015AD52B6A0}"/>
    <cellStyle name="Normal 3 4 5 2 4 2" xfId="42184" xr:uid="{30DF1B8A-6C02-4B57-B5B5-426B397D35E2}"/>
    <cellStyle name="Normal 3 4 5 2 5" xfId="42185" xr:uid="{012D645B-F575-4A07-99AD-7E0D3A96D830}"/>
    <cellStyle name="Normal 3 4 5 2 6" xfId="42186" xr:uid="{A7091F74-15B6-46DE-92AA-8535052C569B}"/>
    <cellStyle name="Normal 3 4 5 3" xfId="42187" xr:uid="{C674BD84-E726-48EB-BEBF-BCE307E993F3}"/>
    <cellStyle name="Normal 3 4 5 3 2" xfId="42188" xr:uid="{0E96AB37-E4AA-4E40-9A9A-C5A2C33594FC}"/>
    <cellStyle name="Normal 3 4 5 3 2 2" xfId="42189" xr:uid="{C982D4FE-FB41-4FDB-999F-43B416F1BDDC}"/>
    <cellStyle name="Normal 3 4 5 3 3" xfId="42190" xr:uid="{8EF830A5-CD87-4E28-9DB7-0849F6679B9E}"/>
    <cellStyle name="Normal 3 4 5 4" xfId="42191" xr:uid="{E1680C24-1CD1-463E-828D-8542205AEBBE}"/>
    <cellStyle name="Normal 3 4 5 4 2" xfId="42192" xr:uid="{1D7EAA1E-5231-443C-B673-10FAEE43CE3A}"/>
    <cellStyle name="Normal 3 4 5 5" xfId="42193" xr:uid="{F08C6E78-0834-4AD3-B144-D1950B13BC25}"/>
    <cellStyle name="Normal 3 4 5 5 2" xfId="42194" xr:uid="{F0A2E5ED-F4CD-4EDC-BF5C-B678E605993E}"/>
    <cellStyle name="Normal 3 4 5 6" xfId="42195" xr:uid="{62E98E0A-979A-4E57-B617-0DAD6B9F7F6F}"/>
    <cellStyle name="Normal 3 4 5 7" xfId="42196" xr:uid="{CDBCDEE5-7134-47E2-AAF4-60CC30FE40DF}"/>
    <cellStyle name="Normal 3 4 6" xfId="42197" xr:uid="{F4D97EF3-9864-41AC-B57D-70A76985B065}"/>
    <cellStyle name="Normal 3 4 6 2" xfId="42198" xr:uid="{1236E05D-F0C4-40DE-A696-F7DE6C06E131}"/>
    <cellStyle name="Normal 3 4 6 2 2" xfId="42199" xr:uid="{361AAC62-FEE3-473A-BA94-9C171E8B0609}"/>
    <cellStyle name="Normal 3 4 6 2 2 2" xfId="42200" xr:uid="{7D37ABE3-AB9D-4CE0-88CC-96570E9AA65C}"/>
    <cellStyle name="Normal 3 4 6 2 2 2 2" xfId="42201" xr:uid="{E93DE026-DF6B-4A3E-BD12-A5DDBF2F2FD0}"/>
    <cellStyle name="Normal 3 4 6 2 2 3" xfId="42202" xr:uid="{84615F0A-88A5-48B0-A4A8-5EF2FE4B8D8C}"/>
    <cellStyle name="Normal 3 4 6 2 3" xfId="42203" xr:uid="{C124A81F-6963-4CFD-B8A0-C12CF6F6221B}"/>
    <cellStyle name="Normal 3 4 6 2 3 2" xfId="42204" xr:uid="{10D920A7-E52D-4E86-8857-D35672E5A0AC}"/>
    <cellStyle name="Normal 3 4 6 2 4" xfId="42205" xr:uid="{E0A17AF0-0618-4E28-AA6B-AFAF3F73EDA7}"/>
    <cellStyle name="Normal 3 4 6 3" xfId="42206" xr:uid="{6E6F9FFC-D655-4B78-B69C-DA88E9600CA1}"/>
    <cellStyle name="Normal 3 4 6 3 2" xfId="42207" xr:uid="{AA95129C-7E8F-4DE8-9676-BE09A1E7A18B}"/>
    <cellStyle name="Normal 3 4 6 3 2 2" xfId="42208" xr:uid="{F50D684C-7C2F-4D8D-9F76-6248E947C9C1}"/>
    <cellStyle name="Normal 3 4 6 3 3" xfId="42209" xr:uid="{BB9A81A7-A9A3-403F-9989-A19E8B8BC0AB}"/>
    <cellStyle name="Normal 3 4 6 4" xfId="42210" xr:uid="{D797CE9E-0E19-4FBE-A6A1-E4A6A7B2CE4D}"/>
    <cellStyle name="Normal 3 4 6 4 2" xfId="42211" xr:uid="{D5486EA9-BACC-4EC9-A2D7-B89DB0FBE7A5}"/>
    <cellStyle name="Normal 3 4 6 5" xfId="42212" xr:uid="{263480F9-F1B7-4960-8506-20923C5D1289}"/>
    <cellStyle name="Normal 3 4 6 5 2" xfId="42213" xr:uid="{181339B3-11C2-40CB-BF4A-3A0A5F2C5D9B}"/>
    <cellStyle name="Normal 3 4 6 6" xfId="42214" xr:uid="{87F5A578-C45F-4D4A-BF65-2469DAF3AAF9}"/>
    <cellStyle name="Normal 3 4 6 7" xfId="42215" xr:uid="{187FFA48-2FCE-4AAE-A7B1-0203C8F3CB8D}"/>
    <cellStyle name="Normal 3 4 7" xfId="42216" xr:uid="{42664C12-01FA-4296-A0AE-421418FA6519}"/>
    <cellStyle name="Normal 3 4 7 2" xfId="42217" xr:uid="{87DC79B2-CA11-4D82-9B29-E92F7F89A58C}"/>
    <cellStyle name="Normal 3 4 7 2 2" xfId="42218" xr:uid="{58555BA1-9233-4076-AE36-1D50AB68C3B3}"/>
    <cellStyle name="Normal 3 4 7 2 2 2" xfId="42219" xr:uid="{C8B6255A-AA78-44D2-A1FB-205C8595ABB1}"/>
    <cellStyle name="Normal 3 4 7 2 2 2 2" xfId="42220" xr:uid="{9D9F6887-A89B-4969-B987-59EBC437887A}"/>
    <cellStyle name="Normal 3 4 7 2 2 3" xfId="42221" xr:uid="{5D2E6AA0-6FBA-4F06-92B3-53ABABAB2D8B}"/>
    <cellStyle name="Normal 3 4 7 2 3" xfId="42222" xr:uid="{A9F6F48A-3E9C-48C9-B703-6D6A4F47960A}"/>
    <cellStyle name="Normal 3 4 7 2 3 2" xfId="42223" xr:uid="{7769E74C-46B0-416B-9B5D-685E4837D62E}"/>
    <cellStyle name="Normal 3 4 7 2 4" xfId="42224" xr:uid="{7A385800-3981-4760-AF64-2EDCD968ED1E}"/>
    <cellStyle name="Normal 3 4 7 3" xfId="42225" xr:uid="{340283EF-4F8C-43D6-BD33-0E113628CCCF}"/>
    <cellStyle name="Normal 3 4 7 3 2" xfId="42226" xr:uid="{FEE59044-E4EE-47E0-922C-154B7BA0A69C}"/>
    <cellStyle name="Normal 3 4 7 3 2 2" xfId="42227" xr:uid="{622133A4-2FCA-4DDD-9087-8C25F59C277F}"/>
    <cellStyle name="Normal 3 4 7 3 3" xfId="42228" xr:uid="{AB8FA904-5E44-4C73-AB48-72EB11698A08}"/>
    <cellStyle name="Normal 3 4 7 4" xfId="42229" xr:uid="{460FD419-CFA7-457A-9306-67DE2C27415B}"/>
    <cellStyle name="Normal 3 4 7 4 2" xfId="42230" xr:uid="{0391E380-1F1C-4FD2-BBCE-96B7F373010C}"/>
    <cellStyle name="Normal 3 4 7 5" xfId="42231" xr:uid="{907BA182-D73A-4B50-8A6F-5CBBD0D22FE5}"/>
    <cellStyle name="Normal 3 4 7 5 2" xfId="42232" xr:uid="{5878B66D-0BB6-401E-967D-DA69D7ECCEEC}"/>
    <cellStyle name="Normal 3 4 7 6" xfId="42233" xr:uid="{6774C493-8FA7-4EF4-ADA9-6C7A1F0598D6}"/>
    <cellStyle name="Normal 3 4 7 7" xfId="42234" xr:uid="{08CEC5DB-DE8A-461F-96E0-BE8838812AA6}"/>
    <cellStyle name="Normal 3 4 8" xfId="42235" xr:uid="{B808D4CB-7C95-493B-A450-9774927D7970}"/>
    <cellStyle name="Normal 3 4 8 2" xfId="42236" xr:uid="{C49CCBC7-50AE-48F0-A63A-5B02E07AE96C}"/>
    <cellStyle name="Normal 3 4 8 2 2" xfId="42237" xr:uid="{265C0279-0E16-4D5E-AF38-14EFDDBAE069}"/>
    <cellStyle name="Normal 3 4 8 2 2 2" xfId="42238" xr:uid="{106A2C73-9053-4B4E-9409-581FD85285CC}"/>
    <cellStyle name="Normal 3 4 8 2 2 2 2" xfId="42239" xr:uid="{A132EC9F-08B9-45CB-85A1-FDA10D984311}"/>
    <cellStyle name="Normal 3 4 8 2 2 3" xfId="42240" xr:uid="{E238126D-3647-4298-A940-92EBE74AE75C}"/>
    <cellStyle name="Normal 3 4 8 2 3" xfId="42241" xr:uid="{B9ADDD87-AF17-4394-B971-8BB338837988}"/>
    <cellStyle name="Normal 3 4 8 2 3 2" xfId="42242" xr:uid="{E931B264-5AC4-4BC1-80A5-3C42F36B3571}"/>
    <cellStyle name="Normal 3 4 8 2 4" xfId="42243" xr:uid="{2C42AE5A-A0B8-49A4-BDB0-712151C25446}"/>
    <cellStyle name="Normal 3 4 8 3" xfId="42244" xr:uid="{09EBAF68-36FE-4529-86C0-07F1DAC58C90}"/>
    <cellStyle name="Normal 3 4 8 3 2" xfId="42245" xr:uid="{CC9C9737-23BF-414F-9894-35AF110CCE41}"/>
    <cellStyle name="Normal 3 4 8 3 2 2" xfId="42246" xr:uid="{6A2584A1-87EB-4BAF-8FE6-A072AA02538E}"/>
    <cellStyle name="Normal 3 4 8 3 3" xfId="42247" xr:uid="{FB85961F-C169-435D-A2B9-2AD0A0D7BD53}"/>
    <cellStyle name="Normal 3 4 8 4" xfId="42248" xr:uid="{D086D1D0-7E15-4902-8DFD-8534F4A7574B}"/>
    <cellStyle name="Normal 3 4 8 4 2" xfId="42249" xr:uid="{155DDFDB-AEDE-4638-8D73-0D29B91FDF36}"/>
    <cellStyle name="Normal 3 4 8 5" xfId="42250" xr:uid="{A1563669-DE9C-44BB-9002-776E6369B8DF}"/>
    <cellStyle name="Normal 3 4 8 5 2" xfId="42251" xr:uid="{2A4A5435-96F5-43A0-A4C8-0AE46424DB71}"/>
    <cellStyle name="Normal 3 4 8 6" xfId="42252" xr:uid="{70AEDF3C-EC93-48B6-89E9-D93BF7912A8E}"/>
    <cellStyle name="Normal 3 4 8 7" xfId="42253" xr:uid="{1AE44D80-5B15-4A3F-B29D-9D28474E8C7D}"/>
    <cellStyle name="Normal 3 4 9" xfId="42254" xr:uid="{A0455CB2-BC95-427A-9EA8-40354625EDFB}"/>
    <cellStyle name="Normal 3 4 9 2" xfId="42255" xr:uid="{F5B9C800-83A1-4830-9F23-C72EAAE3EB19}"/>
    <cellStyle name="Normal 3 4 9 2 2" xfId="42256" xr:uid="{1534AF7E-C6D5-4419-AC26-4B562A8FC1FF}"/>
    <cellStyle name="Normal 3 4 9 2 2 2" xfId="42257" xr:uid="{5E64EA26-E157-474C-AABE-2228D54DC4A8}"/>
    <cellStyle name="Normal 3 4 9 2 2 2 2" xfId="42258" xr:uid="{690C688B-1A97-4EDB-BC6D-5A8D4413FF3B}"/>
    <cellStyle name="Normal 3 4 9 2 2 3" xfId="42259" xr:uid="{921C67AF-C151-4950-916D-7BA03A6BFE9B}"/>
    <cellStyle name="Normal 3 4 9 2 3" xfId="42260" xr:uid="{1DA59B74-6EDE-4A77-A92C-07D516CF11D9}"/>
    <cellStyle name="Normal 3 4 9 2 3 2" xfId="42261" xr:uid="{4922327C-44F7-4C5C-A77F-9046EC8B4EA2}"/>
    <cellStyle name="Normal 3 4 9 2 4" xfId="42262" xr:uid="{DCC9176E-6784-46E6-9C27-28F961792C0E}"/>
    <cellStyle name="Normal 3 4 9 3" xfId="42263" xr:uid="{A7FAEE4B-61BE-4A62-ABB7-A1876F0AA203}"/>
    <cellStyle name="Normal 3 4 9 3 2" xfId="42264" xr:uid="{9E983280-68D7-41D8-93A8-12A2B1E8DB66}"/>
    <cellStyle name="Normal 3 4 9 3 2 2" xfId="42265" xr:uid="{1F90BC21-941E-4ABA-A19B-0A4BA5B11C43}"/>
    <cellStyle name="Normal 3 4 9 3 3" xfId="42266" xr:uid="{25DD5619-ED78-4D8F-BF51-51BD102469FB}"/>
    <cellStyle name="Normal 3 4 9 4" xfId="42267" xr:uid="{365D9E15-CF8D-499B-9B0F-1E1718AD2E0C}"/>
    <cellStyle name="Normal 3 4 9 4 2" xfId="42268" xr:uid="{77B6565F-AF27-4808-8FF0-92E57CDE9C8B}"/>
    <cellStyle name="Normal 3 4 9 5" xfId="42269" xr:uid="{8EFDE425-BC32-4D54-86A5-C1C34E83D9DC}"/>
    <cellStyle name="Normal 3 4_Asset Register (new)" xfId="42270" xr:uid="{802F5339-990C-43C2-8D33-EFCA23F40F02}"/>
    <cellStyle name="Normal 3 5" xfId="42271" xr:uid="{62D2BDCC-C8D0-4940-B980-2A584634ED0A}"/>
    <cellStyle name="Normal 3 5 2" xfId="42272" xr:uid="{090BF7AA-70A4-4B0F-BC04-D394D802DF7C}"/>
    <cellStyle name="Normal 3 5 3" xfId="42273" xr:uid="{A122F8D1-E2BD-45B0-A0E2-4795EBA8C387}"/>
    <cellStyle name="Normal 3 5 3 2" xfId="42274" xr:uid="{1D80B43E-E162-4810-A895-05963A8389F6}"/>
    <cellStyle name="Normal 3 5 3 2 2" xfId="42275" xr:uid="{7B173D7C-A54F-46E0-AFC9-402C725525EF}"/>
    <cellStyle name="Normal 3 5 3 2 3" xfId="42276" xr:uid="{C7D0A12C-B356-4643-89C2-D0DC175DCA01}"/>
    <cellStyle name="Normal 3 5 3 3" xfId="42277" xr:uid="{5B740D59-D362-49A3-92C9-43A84738CB49}"/>
    <cellStyle name="Normal 3 5 3 4" xfId="42278" xr:uid="{806743DB-AAC6-46B2-8B4C-F080C244810A}"/>
    <cellStyle name="Normal 3 5 4" xfId="42279" xr:uid="{6874F754-DBBF-45F0-BDFC-2AF99C708AE2}"/>
    <cellStyle name="Normal 3 5 4 2" xfId="42280" xr:uid="{54E77CF3-3541-4E5E-A8AC-C8797B464E33}"/>
    <cellStyle name="Normal 3 5 4 3" xfId="42281" xr:uid="{403722BD-19A2-4DF4-8A8E-B05D709EF87C}"/>
    <cellStyle name="Normal 3 5 5" xfId="42282" xr:uid="{8F095FC5-46A5-4688-BBB3-7AF6FAB91ED8}"/>
    <cellStyle name="Normal 3 5 5 2" xfId="42283" xr:uid="{D3CA16C7-DA54-4B64-BC99-6A5E0BF82233}"/>
    <cellStyle name="Normal 3 5 6" xfId="42284" xr:uid="{BD85F7E7-6597-416E-B04F-8961F0C118DD}"/>
    <cellStyle name="Normal 3 6" xfId="42285" xr:uid="{4D53A034-86F2-4A4A-87F7-4D7CA0F0B2AC}"/>
    <cellStyle name="Normal 3 6 2" xfId="42286" xr:uid="{E4422973-438D-4258-BC89-3AF31163BEF7}"/>
    <cellStyle name="Normal 3 6 2 2" xfId="42287" xr:uid="{19B82B99-CB93-46AE-BE7F-62BD6AF75543}"/>
    <cellStyle name="Normal 3 6 2 2 2" xfId="42288" xr:uid="{08297D13-C5A7-435B-86DB-B67207AC4428}"/>
    <cellStyle name="Normal 3 6 2 2 3" xfId="42289" xr:uid="{9A968E12-F065-45B1-AAEC-F21F55C653E9}"/>
    <cellStyle name="Normal 3 6 2 3" xfId="42290" xr:uid="{B05D906C-0FEC-4C46-8F22-E0850E05A82D}"/>
    <cellStyle name="Normal 3 6 2 4" xfId="42291" xr:uid="{C03A4871-5BB9-47B0-B6AE-EDA7C5F1C191}"/>
    <cellStyle name="Normal 3 6 3" xfId="42292" xr:uid="{8A8A56E6-0E50-4D71-AB48-820D68575F31}"/>
    <cellStyle name="Normal 3 6 3 2" xfId="42293" xr:uid="{53F2122F-3F7C-49AA-8370-665437DF9F6A}"/>
    <cellStyle name="Normal 3 6 3 3" xfId="42294" xr:uid="{DF35E610-B96A-464C-BB28-925D907D8F4D}"/>
    <cellStyle name="Normal 3 6 4" xfId="42295" xr:uid="{0E7753D4-63A0-42C7-8715-F35EFC6A7E25}"/>
    <cellStyle name="Normal 3 6 4 2" xfId="42296" xr:uid="{59497344-B67A-4CA2-8130-6C1FBE770F12}"/>
    <cellStyle name="Normal 3 6 5" xfId="42297" xr:uid="{681F852F-5644-4F24-A99E-597371E8EC87}"/>
    <cellStyle name="Normal 3 7" xfId="42298" xr:uid="{519D421D-BB49-4C5B-B2DD-462B2BA60E10}"/>
    <cellStyle name="Normal 3 7 2" xfId="42299" xr:uid="{31FBEED2-B95E-4D74-B0C5-8A468F76EC19}"/>
    <cellStyle name="Normal 3 7 2 2" xfId="42300" xr:uid="{45D5C1EC-2BA3-4A50-8539-4102C673CE7F}"/>
    <cellStyle name="Normal 3 7 2 2 2" xfId="42301" xr:uid="{F1054ED2-CD3C-474C-BECF-CB2729BD10A9}"/>
    <cellStyle name="Normal 3 7 2 2 3" xfId="42302" xr:uid="{5E1DB784-EE82-4F27-B6C5-F1ECAE63CE6D}"/>
    <cellStyle name="Normal 3 7 2 3" xfId="42303" xr:uid="{F06192AF-FC22-4729-BF0D-0758FEA18DD1}"/>
    <cellStyle name="Normal 3 7 2 4" xfId="42304" xr:uid="{ACD61FD1-AAB6-467F-8808-37ACA262BF56}"/>
    <cellStyle name="Normal 3 7 3" xfId="42305" xr:uid="{76473EDE-3932-4E31-8C16-99DBEE86C877}"/>
    <cellStyle name="Normal 3 7 3 2" xfId="42306" xr:uid="{95C14DF1-8B2C-4DBC-8B62-A5616B7DC215}"/>
    <cellStyle name="Normal 3 7 3 3" xfId="42307" xr:uid="{6706DA13-9411-4E42-BC19-B339F019E957}"/>
    <cellStyle name="Normal 3 7 4" xfId="42308" xr:uid="{E807FC8B-09E8-4A8F-9FB3-5BA5DC1898D6}"/>
    <cellStyle name="Normal 3 7 4 2" xfId="42309" xr:uid="{02BEE5E3-F260-4D54-B585-A6D94B0B1DFF}"/>
    <cellStyle name="Normal 3 7 5" xfId="42310" xr:uid="{3AED01FB-9F32-47D2-A9CA-C511343451D8}"/>
    <cellStyle name="Normal 3 8" xfId="42311" xr:uid="{29B8F279-4E23-4B8A-B23F-E8B89FF60B8B}"/>
    <cellStyle name="Normal 3 8 2" xfId="42312" xr:uid="{9F230FA4-3FD9-40F0-8495-7A076977C122}"/>
    <cellStyle name="Normal 3 8 2 2" xfId="42313" xr:uid="{EE244D18-42A4-4E7E-81E4-05CDF4BC0CEF}"/>
    <cellStyle name="Normal 3 8 3" xfId="42314" xr:uid="{A8E3CB42-E11D-4014-B9FE-3879F651FD87}"/>
    <cellStyle name="Normal 3 9" xfId="42315" xr:uid="{35458E7F-01F4-4DDD-8399-2988496A3558}"/>
    <cellStyle name="Normal 3 9 2" xfId="42316" xr:uid="{B5A9F69E-7AE9-430F-A044-1BDF3F371629}"/>
    <cellStyle name="Normal 3 9 2 2" xfId="42317" xr:uid="{3D89963E-AAEA-4465-ADDA-16255D1670F5}"/>
    <cellStyle name="Normal 3 9 3" xfId="42318" xr:uid="{121E2B67-A960-4D31-A05F-86CAB0538D4E}"/>
    <cellStyle name="Normal 3_Asset Register (new)" xfId="42319" xr:uid="{DB18F471-1258-43A5-9127-64DB0D52A027}"/>
    <cellStyle name="Normal 30" xfId="42320" xr:uid="{23AE4175-7EDD-4926-B352-F7228B557DB2}"/>
    <cellStyle name="Normal 30 2" xfId="42321" xr:uid="{E84381A3-A341-4CAA-9944-53A6282D03B8}"/>
    <cellStyle name="Normal 30 2 2" xfId="42322" xr:uid="{56532D13-9FB0-44B0-8C5B-3B8FAB08D595}"/>
    <cellStyle name="Normal 30 2 2 2" xfId="42323" xr:uid="{A2699B7F-F183-4691-9B32-55E84DA326DF}"/>
    <cellStyle name="Normal 30 2 3" xfId="42324" xr:uid="{CC3252C0-6FBC-4D6F-A790-65973F87FA66}"/>
    <cellStyle name="Normal 30 3" xfId="42325" xr:uid="{2F1E3C66-0D80-4395-A8EC-C436986612C0}"/>
    <cellStyle name="Normal 30 3 2" xfId="42326" xr:uid="{E2427510-02B8-41DB-B933-3F95EDFEB558}"/>
    <cellStyle name="Normal 30 4" xfId="42327" xr:uid="{27CBBDF5-6089-4157-9E4B-64AFA0D74B35}"/>
    <cellStyle name="Normal 30 5" xfId="42328" xr:uid="{D440563A-1AF3-4228-B355-B0CBC4FF4C49}"/>
    <cellStyle name="Normal 31" xfId="42329" xr:uid="{4A382DD3-BD3E-485E-885F-5EFEAC594F44}"/>
    <cellStyle name="Normal 31 2" xfId="42330" xr:uid="{9436462C-EF9C-498B-8A85-36A3302883E3}"/>
    <cellStyle name="Normal 31 2 2" xfId="42331" xr:uid="{789EAFE4-BBB1-4EB8-87ED-9422268309A3}"/>
    <cellStyle name="Normal 31 2 2 2" xfId="42332" xr:uid="{BE1799CA-C6F1-4DAF-B7B2-E741AA123284}"/>
    <cellStyle name="Normal 31 2 3" xfId="42333" xr:uid="{19A04CCC-D7E7-4DC9-A8F5-E440D77FC6E1}"/>
    <cellStyle name="Normal 31 3" xfId="42334" xr:uid="{70BC47F2-1999-498B-BCF1-C09F8942C918}"/>
    <cellStyle name="Normal 31 3 2" xfId="42335" xr:uid="{97D10743-FC51-4623-9E62-23F1E6C05A3E}"/>
    <cellStyle name="Normal 31 4" xfId="42336" xr:uid="{408776F6-A857-4F18-8263-9DB9B052175F}"/>
    <cellStyle name="Normal 31 5" xfId="42337" xr:uid="{333CCD3D-FD4C-40AC-905F-BC4034E2B6B5}"/>
    <cellStyle name="Normal 32" xfId="42338" xr:uid="{6B5982D9-FAAD-4886-8127-49E20B4624ED}"/>
    <cellStyle name="Normal 32 2" xfId="42339" xr:uid="{17C1F124-5477-4961-924C-F7FD8AF75109}"/>
    <cellStyle name="Normal 32 2 2" xfId="42340" xr:uid="{545857FD-8666-415A-AE69-D0E6B9A47C07}"/>
    <cellStyle name="Normal 32 2 2 2" xfId="42341" xr:uid="{B447C741-5501-409E-9A95-D6D63E1632A6}"/>
    <cellStyle name="Normal 32 2 3" xfId="42342" xr:uid="{A6DA814F-53B0-4DC6-AC91-CF274CB18511}"/>
    <cellStyle name="Normal 32 3" xfId="42343" xr:uid="{FCA0293E-4393-4A8E-A0A9-E5340714FEF8}"/>
    <cellStyle name="Normal 32 3 2" xfId="42344" xr:uid="{73BBB418-2DEA-4226-BE63-F40D38F488B3}"/>
    <cellStyle name="Normal 32 4" xfId="42345" xr:uid="{E2150142-FC6C-4C0F-A092-E9C813BF3B62}"/>
    <cellStyle name="Normal 32 5" xfId="42346" xr:uid="{6DFFDBE5-1733-49A3-ACAA-06817EA48DC0}"/>
    <cellStyle name="Normal 33" xfId="42347" xr:uid="{81A00580-1BF8-4D8C-ACD3-9B0A2D1B4032}"/>
    <cellStyle name="Normal 33 2" xfId="42348" xr:uid="{719268AA-CA2A-4BC0-A503-A00D157E2D7F}"/>
    <cellStyle name="Normal 33 2 2" xfId="42349" xr:uid="{6B9A33A5-7F44-4764-9475-15EBEFCA2AF7}"/>
    <cellStyle name="Normal 33 2 2 2" xfId="42350" xr:uid="{44FAD1CF-D091-455D-950D-ED39273B25DA}"/>
    <cellStyle name="Normal 33 2 3" xfId="42351" xr:uid="{48B01BAF-5D13-407B-910C-AFC3D9011F50}"/>
    <cellStyle name="Normal 33 3" xfId="42352" xr:uid="{1CC11797-FB32-4E72-8D0A-18292635D21C}"/>
    <cellStyle name="Normal 33 3 2" xfId="42353" xr:uid="{A1A65172-1A91-41DF-8BD4-3D29A33FE3BA}"/>
    <cellStyle name="Normal 33 4" xfId="42354" xr:uid="{031D95F1-7D83-4AB1-A582-AAFECA5D6CCB}"/>
    <cellStyle name="Normal 33 5" xfId="42355" xr:uid="{5FB8DBAD-A914-496B-856C-BD799AE14C9E}"/>
    <cellStyle name="Normal 34" xfId="42356" xr:uid="{DF7BDDF6-BC3A-4982-8427-C9219B182A96}"/>
    <cellStyle name="Normal 34 2" xfId="42357" xr:uid="{97A3E6F0-E94B-40C7-9707-C8552A8027A1}"/>
    <cellStyle name="Normal 34 2 2" xfId="42358" xr:uid="{A013EE5B-CC21-4670-B3EC-AA66EAC7C9BC}"/>
    <cellStyle name="Normal 34 2 2 2" xfId="42359" xr:uid="{AE9AD8DC-D989-4EBD-B3C8-DB529DD4AADA}"/>
    <cellStyle name="Normal 34 2 3" xfId="42360" xr:uid="{1F2E7387-B77B-44F3-B1C7-69C073F79C0B}"/>
    <cellStyle name="Normal 34 3" xfId="42361" xr:uid="{0E24DB25-9D1F-4A0F-A094-634DFEBDAAE1}"/>
    <cellStyle name="Normal 34 3 2" xfId="42362" xr:uid="{73BA35B6-538A-43DE-A00B-D446DA7EFFD4}"/>
    <cellStyle name="Normal 34 4" xfId="42363" xr:uid="{3F952428-6333-4C93-87B7-D22650273F00}"/>
    <cellStyle name="Normal 34 5" xfId="42364" xr:uid="{8187B577-9911-4943-81FD-61A4C440ED09}"/>
    <cellStyle name="Normal 35" xfId="42365" xr:uid="{255D2351-66E8-41BE-91DE-5B02FBD3AEA0}"/>
    <cellStyle name="Normal 35 2" xfId="42366" xr:uid="{37C7DB2B-CB5F-4296-BF6E-53118871B061}"/>
    <cellStyle name="Normal 35 2 2" xfId="42367" xr:uid="{5B200D86-7BF9-488C-B2C8-8FD095887CA2}"/>
    <cellStyle name="Normal 35 2 2 2" xfId="42368" xr:uid="{CA14B62D-DC86-40D5-A5CB-9C2787C8C1B9}"/>
    <cellStyle name="Normal 35 2 3" xfId="42369" xr:uid="{CBA1C3FC-2785-4CC6-8019-03E4780EA31B}"/>
    <cellStyle name="Normal 35 3" xfId="42370" xr:uid="{23314F59-1C55-4563-B85E-48F800F786A3}"/>
    <cellStyle name="Normal 35 3 2" xfId="42371" xr:uid="{C1781118-0FED-4B09-B716-75F78FE017B6}"/>
    <cellStyle name="Normal 35 4" xfId="42372" xr:uid="{EF62048C-E7A1-4745-9AD1-F24F395C44D4}"/>
    <cellStyle name="Normal 35 5" xfId="42373" xr:uid="{689D5DE7-92B7-4F3B-9D67-2D3307CBB548}"/>
    <cellStyle name="Normal 36" xfId="42374" xr:uid="{06E9186C-A0ED-4C8A-B41D-42EF97DD6BB7}"/>
    <cellStyle name="Normal 36 2" xfId="42375" xr:uid="{933D451A-F780-45C9-9480-271C7C106200}"/>
    <cellStyle name="Normal 36 2 2" xfId="42376" xr:uid="{2991512D-9272-4662-88CC-757B5AA70C7C}"/>
    <cellStyle name="Normal 36 2 2 2" xfId="42377" xr:uid="{A40BBAE5-7FBE-4953-A4E0-2E97907BD76D}"/>
    <cellStyle name="Normal 36 2 3" xfId="42378" xr:uid="{B4A4D1BC-F7FE-46E9-9C36-E5828EB5652D}"/>
    <cellStyle name="Normal 36 3" xfId="42379" xr:uid="{D76B23A9-514F-4EB1-A3BE-E550F5A2D6BA}"/>
    <cellStyle name="Normal 36 3 2" xfId="42380" xr:uid="{B8C05A71-EF2A-4927-AC3D-8A75431B0173}"/>
    <cellStyle name="Normal 36 4" xfId="42381" xr:uid="{208D9BE0-83BE-4963-B804-59DBD99E8BFC}"/>
    <cellStyle name="Normal 36 5" xfId="42382" xr:uid="{C96EB3F0-0E6C-45A7-9C2A-7186881D2C22}"/>
    <cellStyle name="Normal 37" xfId="42383" xr:uid="{9D95AF1F-77FF-44CE-B1A1-E06FD0C95E12}"/>
    <cellStyle name="Normal 37 2" xfId="42384" xr:uid="{49709274-E82D-4FC4-82CB-778EBDFA4056}"/>
    <cellStyle name="Normal 37 2 2" xfId="42385" xr:uid="{D9E15C5D-09CB-4C66-BD51-8D4A3F8011D7}"/>
    <cellStyle name="Normal 37 2 2 2" xfId="42386" xr:uid="{55E0F2BD-D8DC-4594-8A5C-91E5F54DB58F}"/>
    <cellStyle name="Normal 37 2 3" xfId="42387" xr:uid="{21AE1D0F-CC9A-4A05-A8EC-FEE685DC33DE}"/>
    <cellStyle name="Normal 37 3" xfId="42388" xr:uid="{F6799629-7FE5-404C-8CEA-532000DD891F}"/>
    <cellStyle name="Normal 37 3 2" xfId="42389" xr:uid="{991D9AF3-C63E-4931-8ACD-A7F4CD8464AC}"/>
    <cellStyle name="Normal 37 4" xfId="42390" xr:uid="{5F14D434-9BE1-4E44-B8CF-8C2B02AFAFE4}"/>
    <cellStyle name="Normal 37 5" xfId="42391" xr:uid="{B60FF4C6-09C1-4809-AD88-2E982D1827EF}"/>
    <cellStyle name="Normal 38" xfId="42392" xr:uid="{14C5F16F-A0E1-4810-9611-1DB45AA32B31}"/>
    <cellStyle name="Normal 38 2" xfId="42393" xr:uid="{73B81B98-0B36-4748-BA79-7A186304025B}"/>
    <cellStyle name="Normal 38 2 2" xfId="42394" xr:uid="{5C62DED2-DF70-478B-9C30-7BEA0F03781C}"/>
    <cellStyle name="Normal 38 2 2 2" xfId="42395" xr:uid="{70B241FB-D7EE-4829-951A-4E94E809BB0A}"/>
    <cellStyle name="Normal 38 2 3" xfId="42396" xr:uid="{7521B191-7629-49DD-94C2-BA5D295558E9}"/>
    <cellStyle name="Normal 38 3" xfId="42397" xr:uid="{A7708A36-2B55-4F0F-91A7-C25F716C4521}"/>
    <cellStyle name="Normal 38 3 2" xfId="42398" xr:uid="{A01D9EFA-AA48-4771-A6F4-F0B0E25B9EE3}"/>
    <cellStyle name="Normal 38 4" xfId="42399" xr:uid="{DE734D7F-AC71-4EE4-9515-BB70A3E804B3}"/>
    <cellStyle name="Normal 38 5" xfId="42400" xr:uid="{30234CEE-00EE-4A8E-AE61-1D516EF52E4B}"/>
    <cellStyle name="Normal 39" xfId="40" xr:uid="{00000000-0005-0000-0000-00001BA50000}"/>
    <cellStyle name="Normal 39 2" xfId="42402" xr:uid="{81B72D2A-9731-4181-9041-BD0B35F07637}"/>
    <cellStyle name="Normal 39 2 2" xfId="42403" xr:uid="{50D9276E-0394-484D-9431-C3000527F575}"/>
    <cellStyle name="Normal 39 2 2 2" xfId="42404" xr:uid="{96B949AD-A64B-4411-8276-9618FF87A699}"/>
    <cellStyle name="Normal 39 2 3" xfId="42405" xr:uid="{BC815871-69E0-4B92-9064-70D1CB5CE6BA}"/>
    <cellStyle name="Normal 39 3" xfId="42406" xr:uid="{8712524C-9389-4294-BD7C-E8361C5350AD}"/>
    <cellStyle name="Normal 39 3 2" xfId="42407" xr:uid="{642E4B19-579E-4537-97A2-2A2D03776D56}"/>
    <cellStyle name="Normal 39 4" xfId="42408" xr:uid="{17706265-63AF-4D00-9415-6C1FB2C6C238}"/>
    <cellStyle name="Normal 39 5" xfId="42409" xr:uid="{4A762DD3-3EEA-4E04-8506-F8C126EB1C50}"/>
    <cellStyle name="Normal 39 6" xfId="42410" xr:uid="{EF85F0EC-E97D-4F37-96A0-036124F1A2E9}"/>
    <cellStyle name="Normal 39 7" xfId="42401" xr:uid="{20077D69-5012-44B0-B4C0-FE7CF11ADEC5}"/>
    <cellStyle name="Normal 4" xfId="42411" xr:uid="{E502192A-EC9F-4B28-BE69-A2F3135E80A0}"/>
    <cellStyle name="Normal 4 10" xfId="42412" xr:uid="{A2A88EC6-ADD5-4E78-9856-908E456F61A5}"/>
    <cellStyle name="Normal 4 10 2" xfId="42413" xr:uid="{C35CFD4A-2069-4A48-A604-C727F14BAA2B}"/>
    <cellStyle name="Normal 4 10 2 2" xfId="42414" xr:uid="{5C4F5303-DF08-49F9-A5BB-6BFF40782F60}"/>
    <cellStyle name="Normal 4 10 2 2 2" xfId="42415" xr:uid="{01FDA231-F520-444F-A963-BAAC15AB8F2D}"/>
    <cellStyle name="Normal 4 10 2 2 2 2" xfId="42416" xr:uid="{A4514F4A-813F-4D0F-85D0-7DDC6F0C254B}"/>
    <cellStyle name="Normal 4 10 2 2 3" xfId="42417" xr:uid="{207B7EFC-4A81-4EF0-BBD8-CDD5E15B1EC3}"/>
    <cellStyle name="Normal 4 10 2 2 4" xfId="42418" xr:uid="{4A90D134-9F45-4A24-88DE-BB937047EA97}"/>
    <cellStyle name="Normal 4 10 2 3" xfId="42419" xr:uid="{3BDA1A6D-3A7B-40FD-9F5C-68DD89D4A555}"/>
    <cellStyle name="Normal 4 10 2 3 2" xfId="42420" xr:uid="{16671D35-C6A3-4954-9F79-BEDFC67C413C}"/>
    <cellStyle name="Normal 4 10 2 4" xfId="42421" xr:uid="{FD36A2C9-48CB-4F87-BBC9-E67755E59EF5}"/>
    <cellStyle name="Normal 4 10 2 5" xfId="42422" xr:uid="{298DBA9D-42AD-4C50-8AB3-CDBE2286EFF8}"/>
    <cellStyle name="Normal 4 10 3" xfId="42423" xr:uid="{70664772-821F-47E7-BC72-5341DE72B351}"/>
    <cellStyle name="Normal 4 10 3 2" xfId="42424" xr:uid="{9A4117CD-1ED1-49C1-B553-B174C9EA7E56}"/>
    <cellStyle name="Normal 4 10 3 2 2" xfId="42425" xr:uid="{1D15CE50-3EBA-4390-8E87-907FDE77BDAD}"/>
    <cellStyle name="Normal 4 10 3 2 3" xfId="42426" xr:uid="{8417BB23-0870-47AE-8821-4E1488F35F4B}"/>
    <cellStyle name="Normal 4 10 3 3" xfId="42427" xr:uid="{077D2500-7000-4826-8F38-738B22A59FF2}"/>
    <cellStyle name="Normal 4 10 3 4" xfId="42428" xr:uid="{C335D28E-FE0D-42C1-8E21-0E9C03B72C09}"/>
    <cellStyle name="Normal 4 10 4" xfId="42429" xr:uid="{56635699-5484-41EF-8C03-D10740EAAF5B}"/>
    <cellStyle name="Normal 4 10 4 2" xfId="42430" xr:uid="{1F890C07-2CEE-4773-AC74-199954DAC299}"/>
    <cellStyle name="Normal 4 10 4 3" xfId="42431" xr:uid="{7DE9C9EC-E3DE-401A-9EF5-8B539ECB040D}"/>
    <cellStyle name="Normal 4 10 5" xfId="42432" xr:uid="{BD4B0F0D-9557-42BC-ABE4-B5398A1ECA6B}"/>
    <cellStyle name="Normal 4 10 6" xfId="42433" xr:uid="{4C99DA92-1A15-4904-8758-232ABA198D18}"/>
    <cellStyle name="Normal 4 11" xfId="42434" xr:uid="{07EE0E14-A41B-4A2B-A26B-DE20A156D056}"/>
    <cellStyle name="Normal 4 11 2" xfId="42435" xr:uid="{0495E664-61DC-43A6-A90F-F43234BDA69C}"/>
    <cellStyle name="Normal 4 11 2 2" xfId="42436" xr:uid="{A12726CA-7F9C-4ADE-882B-1CE2F2978008}"/>
    <cellStyle name="Normal 4 11 2 2 2" xfId="42437" xr:uid="{EF766C96-F649-4B4E-BEDE-7FB18D68105F}"/>
    <cellStyle name="Normal 4 11 2 2 2 2" xfId="42438" xr:uid="{2F00D05B-0B43-45BA-A456-77593FAA195A}"/>
    <cellStyle name="Normal 4 11 2 2 3" xfId="42439" xr:uid="{A6465112-D033-40F0-9380-892CBD3BD7B2}"/>
    <cellStyle name="Normal 4 11 2 3" xfId="42440" xr:uid="{952209DB-DD7C-4CE6-8853-5FD3F7316DF8}"/>
    <cellStyle name="Normal 4 11 2 3 2" xfId="42441" xr:uid="{09AA1375-24BF-4DC4-81A5-C190705FF02E}"/>
    <cellStyle name="Normal 4 11 2 4" xfId="42442" xr:uid="{95A7E4A3-8E7F-4812-A31B-7B3805CC8227}"/>
    <cellStyle name="Normal 4 11 2 5" xfId="42443" xr:uid="{35F10473-AECB-498F-91C9-653ECCACC45E}"/>
    <cellStyle name="Normal 4 11 3" xfId="42444" xr:uid="{1E298B37-4F50-4926-B099-14C2260480F4}"/>
    <cellStyle name="Normal 4 11 3 2" xfId="42445" xr:uid="{1F5652EF-7BE7-41EB-9271-274E7D6E9D39}"/>
    <cellStyle name="Normal 4 11 3 2 2" xfId="42446" xr:uid="{5C5DC808-279B-42CD-99AE-E4A7703FB905}"/>
    <cellStyle name="Normal 4 11 3 3" xfId="42447" xr:uid="{0A6DCE0A-8561-4FBC-A6A5-B51DCA9EB24E}"/>
    <cellStyle name="Normal 4 11 4" xfId="42448" xr:uid="{4AF19E0D-CC1F-4B39-BF6B-1ABBD1A349DC}"/>
    <cellStyle name="Normal 4 11 4 2" xfId="42449" xr:uid="{A573758B-875D-459E-A714-FAD6AEB95C0E}"/>
    <cellStyle name="Normal 4 11 5" xfId="42450" xr:uid="{CEA3CFDF-B2E4-4525-9317-032E995F1AFE}"/>
    <cellStyle name="Normal 4 11 6" xfId="42451" xr:uid="{03BDBB59-47D8-4775-A939-9C8D9DB8B3AC}"/>
    <cellStyle name="Normal 4 12" xfId="42452" xr:uid="{DC2633A9-AC4A-47AE-AAF5-E5B92E53DD57}"/>
    <cellStyle name="Normal 4 12 2" xfId="42453" xr:uid="{23840EFD-3A8C-4741-8920-0F0484A61311}"/>
    <cellStyle name="Normal 4 12 2 2" xfId="42454" xr:uid="{5E658AA4-F995-4FDE-8C54-E6B4D726E2F5}"/>
    <cellStyle name="Normal 4 12 2 2 2" xfId="42455" xr:uid="{8CFFF16D-0AB7-4477-9C47-33FE3C8A012C}"/>
    <cellStyle name="Normal 4 12 2 2 2 2" xfId="42456" xr:uid="{44661F49-1617-490C-95BB-66BF0D716754}"/>
    <cellStyle name="Normal 4 12 2 2 3" xfId="42457" xr:uid="{00EF9996-3385-43B1-99B9-FA327C684289}"/>
    <cellStyle name="Normal 4 12 2 3" xfId="42458" xr:uid="{4421BEF9-4A74-4FE5-A409-AD4AF10793FE}"/>
    <cellStyle name="Normal 4 12 2 3 2" xfId="42459" xr:uid="{68183666-ADF3-4DB8-8149-E79833557A88}"/>
    <cellStyle name="Normal 4 12 2 4" xfId="42460" xr:uid="{CBFDE26F-82CB-4FBC-9F31-A87A441E4DAE}"/>
    <cellStyle name="Normal 4 12 2 5" xfId="42461" xr:uid="{92DDB958-C3F7-42EC-9930-33B53DE5591C}"/>
    <cellStyle name="Normal 4 12 3" xfId="42462" xr:uid="{47BBF640-DC26-4066-A33E-75AE7C6C8C97}"/>
    <cellStyle name="Normal 4 12 3 2" xfId="42463" xr:uid="{AB152407-E42C-43E5-B32C-228E27157EA4}"/>
    <cellStyle name="Normal 4 12 3 2 2" xfId="42464" xr:uid="{A28A2969-D950-4898-9D9B-477FCEA9102F}"/>
    <cellStyle name="Normal 4 12 3 3" xfId="42465" xr:uid="{40BD2992-9A48-42C5-9E9E-3577DB73B4CA}"/>
    <cellStyle name="Normal 4 12 4" xfId="42466" xr:uid="{154567C2-F326-473A-A362-93C59238C280}"/>
    <cellStyle name="Normal 4 12 4 2" xfId="42467" xr:uid="{0A096477-C23A-45B4-AA3C-89D960836842}"/>
    <cellStyle name="Normal 4 12 5" xfId="42468" xr:uid="{E4652482-059C-4597-946C-819E083E2A75}"/>
    <cellStyle name="Normal 4 12 6" xfId="42469" xr:uid="{E7E3F22B-404D-42C6-BE4C-16490416933E}"/>
    <cellStyle name="Normal 4 13" xfId="42470" xr:uid="{C933279B-40A4-455E-B7C0-8DA5A811FE32}"/>
    <cellStyle name="Normal 4 13 2" xfId="42471" xr:uid="{209D8F7C-1C5F-4A6B-94E9-B7D82EBADDFC}"/>
    <cellStyle name="Normal 4 13 2 2" xfId="42472" xr:uid="{E5C458F3-08D2-4FC3-A368-3657C8BB7575}"/>
    <cellStyle name="Normal 4 13 2 2 2" xfId="42473" xr:uid="{EAC9FAE1-9776-4A16-B03A-CBD90404EF39}"/>
    <cellStyle name="Normal 4 13 2 2 2 2" xfId="42474" xr:uid="{20C7194D-E08A-4F52-8002-6016C3AD9AC4}"/>
    <cellStyle name="Normal 4 13 2 2 3" xfId="42475" xr:uid="{033451EB-C0FA-407A-BE97-3251BCB2E089}"/>
    <cellStyle name="Normal 4 13 2 3" xfId="42476" xr:uid="{3718A57F-D23A-47E3-B895-1769BEE9C5D1}"/>
    <cellStyle name="Normal 4 13 2 3 2" xfId="42477" xr:uid="{FEB085B9-1A8C-4462-9897-764CF9805B55}"/>
    <cellStyle name="Normal 4 13 2 4" xfId="42478" xr:uid="{B8847D26-A47F-4F4F-BA77-5D0E1C448932}"/>
    <cellStyle name="Normal 4 13 3" xfId="42479" xr:uid="{80FB7851-A3D8-47E2-9684-A9CC5430AFD5}"/>
    <cellStyle name="Normal 4 13 3 2" xfId="42480" xr:uid="{26E456FE-8C08-493B-967A-16886F5B4046}"/>
    <cellStyle name="Normal 4 13 3 2 2" xfId="42481" xr:uid="{9A1914E5-EA29-4AB4-BBBD-D815C9B700B7}"/>
    <cellStyle name="Normal 4 13 3 3" xfId="42482" xr:uid="{35867DC6-6A97-4D46-BD2A-E3DC469B7E3B}"/>
    <cellStyle name="Normal 4 13 4" xfId="42483" xr:uid="{217CD12C-254C-48F8-87AB-D5815A9B20E9}"/>
    <cellStyle name="Normal 4 13 4 2" xfId="42484" xr:uid="{4DA12AD8-D374-4FE2-8A14-332A586C524C}"/>
    <cellStyle name="Normal 4 13 5" xfId="42485" xr:uid="{0A2A6C12-D89D-461A-A18F-5A18641DBF9B}"/>
    <cellStyle name="Normal 4 13 6" xfId="42486" xr:uid="{3DA2446B-92A6-456D-A1B5-113A05AD72F6}"/>
    <cellStyle name="Normal 4 14" xfId="42487" xr:uid="{F05BAD00-1977-4BB4-AA54-821F88137DCA}"/>
    <cellStyle name="Normal 4 14 2" xfId="42488" xr:uid="{594A38E1-6DAB-49DE-BCE6-531F143B7273}"/>
    <cellStyle name="Normal 4 14 2 2" xfId="42489" xr:uid="{4D0818E8-12DE-4565-B5F7-1186D502CB3F}"/>
    <cellStyle name="Normal 4 14 2 2 2" xfId="42490" xr:uid="{C0089603-4E90-4E45-998F-30877C211F75}"/>
    <cellStyle name="Normal 4 14 2 3" xfId="42491" xr:uid="{262AB3CF-8A0E-4294-96F6-317B7630D7C8}"/>
    <cellStyle name="Normal 4 14 3" xfId="42492" xr:uid="{2811F74B-6F70-4BE7-A342-168B4C33F35A}"/>
    <cellStyle name="Normal 4 14 3 2" xfId="42493" xr:uid="{D6F955ED-251E-4207-8A34-DA340841497A}"/>
    <cellStyle name="Normal 4 14 4" xfId="42494" xr:uid="{37FBB1AB-306B-4D03-BB43-35D02B7C6F77}"/>
    <cellStyle name="Normal 4 15" xfId="42495" xr:uid="{4726296F-0F81-45CE-87D3-B72C6FFB1E50}"/>
    <cellStyle name="Normal 4 15 2" xfId="42496" xr:uid="{91EFD1C9-CA88-43B6-BF57-21948D4FDEFB}"/>
    <cellStyle name="Normal 4 15 2 2" xfId="42497" xr:uid="{081A5102-88D3-4132-BB35-FF2F6910B652}"/>
    <cellStyle name="Normal 4 15 2 2 2" xfId="42498" xr:uid="{366EE8A3-6032-4DAA-8E37-60908082B708}"/>
    <cellStyle name="Normal 4 15 2 3" xfId="42499" xr:uid="{B53FDDC6-4ACC-4B59-8DE2-D1ACA55DE3F5}"/>
    <cellStyle name="Normal 4 15 3" xfId="42500" xr:uid="{7E8A49AC-0110-4E63-80E3-4350A2AAEBF0}"/>
    <cellStyle name="Normal 4 15 3 2" xfId="42501" xr:uid="{FD619725-46EB-43EC-9A49-AB2FEFE32E49}"/>
    <cellStyle name="Normal 4 15 4" xfId="42502" xr:uid="{B63DBED2-A1E5-499F-BD3F-15214756906A}"/>
    <cellStyle name="Normal 4 16" xfId="42503" xr:uid="{C676F242-2171-4776-A7DA-F1FF01F41AAB}"/>
    <cellStyle name="Normal 4 16 2" xfId="42504" xr:uid="{F32C38CB-A7B1-48D1-A70F-80F52B5BF544}"/>
    <cellStyle name="Normal 4 16 2 2" xfId="42505" xr:uid="{50DA990A-03C5-4999-B5E4-16045B74634D}"/>
    <cellStyle name="Normal 4 16 3" xfId="42506" xr:uid="{8685E740-7D35-4AC4-80F0-2E68C090FCE4}"/>
    <cellStyle name="Normal 4 17" xfId="42507" xr:uid="{7FBB2E10-A222-47E9-86E3-50327DD646A8}"/>
    <cellStyle name="Normal 4 17 2" xfId="42508" xr:uid="{E0944779-4905-4405-B877-458769146572}"/>
    <cellStyle name="Normal 4 18" xfId="42509" xr:uid="{A2156156-B543-487C-9222-770B66666281}"/>
    <cellStyle name="Normal 4 18 2" xfId="42510" xr:uid="{2FC71CCD-3E94-4C63-BCF0-52AB57F8DFE0}"/>
    <cellStyle name="Normal 4 19" xfId="42511" xr:uid="{6068CBDB-BB86-4B8E-BF4C-26C2F76754C1}"/>
    <cellStyle name="Normal 4 19 2" xfId="42512" xr:uid="{C717693A-47B5-40C4-ADC7-BD955D7B5DDC}"/>
    <cellStyle name="Normal 4 2" xfId="42513" xr:uid="{6E460336-1DCC-40C5-BD27-9E0786756E97}"/>
    <cellStyle name="Normal 4 2 10" xfId="42514" xr:uid="{BBD9BA00-DA09-4FD8-9E2B-A40F13E83966}"/>
    <cellStyle name="Normal 4 2 10 2" xfId="42515" xr:uid="{9F23E8CB-30F2-4746-AB6B-DF2FFBC55E59}"/>
    <cellStyle name="Normal 4 2 10 2 2" xfId="42516" xr:uid="{045A4E34-FECE-44A0-BC35-C49DD6BC2C48}"/>
    <cellStyle name="Normal 4 2 10 2 2 2" xfId="42517" xr:uid="{4D421B27-582E-4056-B09F-602DF587D3EE}"/>
    <cellStyle name="Normal 4 2 10 2 2 2 2" xfId="42518" xr:uid="{CE17F9B5-9B02-45F0-9C7A-4822789963A8}"/>
    <cellStyle name="Normal 4 2 10 2 2 3" xfId="42519" xr:uid="{3B81CABD-9675-43AB-A3C3-530501ADE1F9}"/>
    <cellStyle name="Normal 4 2 10 2 3" xfId="42520" xr:uid="{3CF79C8F-602D-4EE5-A5CF-85E01CCEE986}"/>
    <cellStyle name="Normal 4 2 10 2 3 2" xfId="42521" xr:uid="{2CEC4532-7B06-47E9-AB7F-002442F39AC6}"/>
    <cellStyle name="Normal 4 2 10 2 4" xfId="42522" xr:uid="{18144F0D-FBA0-4AAF-BC27-01BD9650755C}"/>
    <cellStyle name="Normal 4 2 10 3" xfId="42523" xr:uid="{65568A0D-EB9A-4677-8989-FFC5B88111BE}"/>
    <cellStyle name="Normal 4 2 10 3 2" xfId="42524" xr:uid="{6E21C558-DC94-480D-A932-2B1C108635E6}"/>
    <cellStyle name="Normal 4 2 10 3 2 2" xfId="42525" xr:uid="{BBCBC2EF-D0A3-4539-B28B-5FAA6DE10B20}"/>
    <cellStyle name="Normal 4 2 10 3 3" xfId="42526" xr:uid="{F66A7331-CE23-49A3-8B89-E088287D1C1D}"/>
    <cellStyle name="Normal 4 2 10 4" xfId="42527" xr:uid="{927876A8-8481-4180-A279-3EDF2BF17DBC}"/>
    <cellStyle name="Normal 4 2 10 4 2" xfId="42528" xr:uid="{9F2E3A91-E714-4428-9DFD-D9826BF8DC6B}"/>
    <cellStyle name="Normal 4 2 10 5" xfId="42529" xr:uid="{BFED371E-1270-479F-B645-FA1894BDB239}"/>
    <cellStyle name="Normal 4 2 10 6" xfId="42530" xr:uid="{0EE8577D-9403-4480-81A1-55B7993FD24E}"/>
    <cellStyle name="Normal 4 2 11" xfId="42531" xr:uid="{B78CA596-0E81-4F0E-9407-E46095DD752B}"/>
    <cellStyle name="Normal 4 2 11 2" xfId="42532" xr:uid="{73371B25-9E99-4FEA-A337-B3DA2AD13420}"/>
    <cellStyle name="Normal 4 2 11 2 2" xfId="42533" xr:uid="{5BE2DC23-A659-435B-866D-EC4786B509A7}"/>
    <cellStyle name="Normal 4 2 11 2 2 2" xfId="42534" xr:uid="{9E442B93-7A9C-4FF7-8453-B86722DFA744}"/>
    <cellStyle name="Normal 4 2 11 2 2 2 2" xfId="42535" xr:uid="{8EA59999-7D29-4BF6-A2EC-A30AE1B16BF7}"/>
    <cellStyle name="Normal 4 2 11 2 2 3" xfId="42536" xr:uid="{51172C85-EDA5-4545-8736-B374FC9C25DC}"/>
    <cellStyle name="Normal 4 2 11 2 3" xfId="42537" xr:uid="{AE90D5EA-90D4-4A13-A0DC-CBF47BE7D905}"/>
    <cellStyle name="Normal 4 2 11 2 3 2" xfId="42538" xr:uid="{81AD7458-B9D5-47CC-ACB5-9F58BC34AF16}"/>
    <cellStyle name="Normal 4 2 11 2 4" xfId="42539" xr:uid="{033F486E-BC1B-4026-ACA9-65EAA64136EE}"/>
    <cellStyle name="Normal 4 2 11 3" xfId="42540" xr:uid="{E8C7D190-6A0A-4570-A87E-11DE1D6A214D}"/>
    <cellStyle name="Normal 4 2 11 3 2" xfId="42541" xr:uid="{6F6DBDB5-ECB4-4CA4-8EEE-BAC0EE9924E0}"/>
    <cellStyle name="Normal 4 2 11 3 2 2" xfId="42542" xr:uid="{9BD73295-E399-4D67-B946-99D61090F540}"/>
    <cellStyle name="Normal 4 2 11 3 3" xfId="42543" xr:uid="{2010AF2B-8038-4C5B-8D05-D397378D7F48}"/>
    <cellStyle name="Normal 4 2 11 4" xfId="42544" xr:uid="{2A5EEC67-10A0-4C75-837A-DEDBDFA660B5}"/>
    <cellStyle name="Normal 4 2 11 4 2" xfId="42545" xr:uid="{D5941DB5-81AB-4DBB-BECA-14E64CFA8C58}"/>
    <cellStyle name="Normal 4 2 11 5" xfId="42546" xr:uid="{E2875B76-F981-4BF8-B3E2-E2C739FCDE73}"/>
    <cellStyle name="Normal 4 2 12" xfId="42547" xr:uid="{82FD3C13-3E63-41E1-9B7C-55E63477F499}"/>
    <cellStyle name="Normal 4 2 12 2" xfId="42548" xr:uid="{E0A3523B-2EF8-4670-AC1A-3D1E7B3499FC}"/>
    <cellStyle name="Normal 4 2 12 2 2" xfId="42549" xr:uid="{3F401F24-90C7-4DAE-B86C-F77C050E35D2}"/>
    <cellStyle name="Normal 4 2 12 2 2 2" xfId="42550" xr:uid="{53DA54DE-40B7-43BD-BC96-BFB58F0DFC36}"/>
    <cellStyle name="Normal 4 2 12 2 2 2 2" xfId="42551" xr:uid="{8402834A-AE30-4462-8B1C-65A0F03ABCD8}"/>
    <cellStyle name="Normal 4 2 12 2 2 3" xfId="42552" xr:uid="{A5B5575B-54FD-4F0C-A6CD-91B8422CC1EF}"/>
    <cellStyle name="Normal 4 2 12 2 3" xfId="42553" xr:uid="{F5C8111E-75B2-4320-A023-289F1A6F2ED0}"/>
    <cellStyle name="Normal 4 2 12 2 3 2" xfId="42554" xr:uid="{1972A0AE-D519-41B3-9020-CE1987EB0E9F}"/>
    <cellStyle name="Normal 4 2 12 2 4" xfId="42555" xr:uid="{832D3F07-5143-4D10-800E-4DC133AE8DC0}"/>
    <cellStyle name="Normal 4 2 12 3" xfId="42556" xr:uid="{46F04D06-BC8E-4B2C-8B48-FC41B9D72221}"/>
    <cellStyle name="Normal 4 2 12 3 2" xfId="42557" xr:uid="{9D3AE732-2959-4D67-AD5B-50B9B54D9B1F}"/>
    <cellStyle name="Normal 4 2 12 3 2 2" xfId="42558" xr:uid="{6B6E2169-912E-40D9-ABDA-F548D407B58A}"/>
    <cellStyle name="Normal 4 2 12 3 3" xfId="42559" xr:uid="{7EDCC03D-34B6-416D-A3AB-306B01A0B2B8}"/>
    <cellStyle name="Normal 4 2 12 4" xfId="42560" xr:uid="{A8732AFE-C462-460F-B38B-B70B0FEBA017}"/>
    <cellStyle name="Normal 4 2 12 4 2" xfId="42561" xr:uid="{CCCE162F-035D-42A7-9DCF-FD4DB740DC03}"/>
    <cellStyle name="Normal 4 2 12 5" xfId="42562" xr:uid="{F63259C2-A95F-4E56-8863-2F763A6311E6}"/>
    <cellStyle name="Normal 4 2 13" xfId="42563" xr:uid="{59EF90A3-6B02-438C-87B6-471EFBF4CCC5}"/>
    <cellStyle name="Normal 4 2 13 2" xfId="42564" xr:uid="{1160A2B2-60D2-414D-9FE2-0CD96E6058EF}"/>
    <cellStyle name="Normal 4 2 13 2 2" xfId="42565" xr:uid="{6A588221-D58D-4707-AD3A-181D8B14171E}"/>
    <cellStyle name="Normal 4 2 13 2 2 2" xfId="42566" xr:uid="{FB0E09AA-6DCE-4259-916A-464FB007A251}"/>
    <cellStyle name="Normal 4 2 13 2 2 2 2" xfId="42567" xr:uid="{2135C396-0660-422F-A43A-BE5FA00B1F1C}"/>
    <cellStyle name="Normal 4 2 13 2 2 3" xfId="42568" xr:uid="{A05028F9-54FF-43B8-9519-A86EFD679D5B}"/>
    <cellStyle name="Normal 4 2 13 2 3" xfId="42569" xr:uid="{60DF6457-E4FD-447C-B5DF-2BF25E6E270D}"/>
    <cellStyle name="Normal 4 2 13 2 3 2" xfId="42570" xr:uid="{79397240-507A-4BC1-914F-EF527C8DDD08}"/>
    <cellStyle name="Normal 4 2 13 2 4" xfId="42571" xr:uid="{52D4FE46-0971-4493-94A0-DA513B667903}"/>
    <cellStyle name="Normal 4 2 13 3" xfId="42572" xr:uid="{11B66185-7740-4A23-8842-BE50EEA4DCA6}"/>
    <cellStyle name="Normal 4 2 13 3 2" xfId="42573" xr:uid="{3FA44C29-BA44-4756-A59B-5BF3EFAA4E69}"/>
    <cellStyle name="Normal 4 2 13 3 2 2" xfId="42574" xr:uid="{EDD934BB-B304-4D42-AB42-A1234EC726CF}"/>
    <cellStyle name="Normal 4 2 13 3 3" xfId="42575" xr:uid="{8EAA79B5-F50C-4974-B0F6-05FB2128E203}"/>
    <cellStyle name="Normal 4 2 13 4" xfId="42576" xr:uid="{E565A9E1-7919-4F09-BB49-068EE95989FF}"/>
    <cellStyle name="Normal 4 2 13 4 2" xfId="42577" xr:uid="{83A215B7-AEB6-4DC3-AC63-F089C15F692D}"/>
    <cellStyle name="Normal 4 2 13 5" xfId="42578" xr:uid="{76AC7F25-D665-42C0-8052-C5741773D842}"/>
    <cellStyle name="Normal 4 2 14" xfId="42579" xr:uid="{9AE68377-EF6A-4187-9A6D-81217DCD650A}"/>
    <cellStyle name="Normal 4 2 14 2" xfId="42580" xr:uid="{6B381B50-2E10-49A9-8312-01B894500A90}"/>
    <cellStyle name="Normal 4 2 14 2 2" xfId="42581" xr:uid="{E9AE00F7-6A78-4D30-B7D1-C7A468654A0F}"/>
    <cellStyle name="Normal 4 2 14 2 2 2" xfId="42582" xr:uid="{836AD539-54D4-4875-9FC1-297CDC2885B3}"/>
    <cellStyle name="Normal 4 2 14 2 3" xfId="42583" xr:uid="{F262B208-CD6C-46E5-84AC-1311436E3AA0}"/>
    <cellStyle name="Normal 4 2 14 3" xfId="42584" xr:uid="{04E03E2F-EE30-4C09-B01A-C2D741B42CE3}"/>
    <cellStyle name="Normal 4 2 14 3 2" xfId="42585" xr:uid="{A7887BC0-1DBC-4457-9303-7FC9FDBC1457}"/>
    <cellStyle name="Normal 4 2 14 4" xfId="42586" xr:uid="{89BBF7B3-E39A-41E3-9AAF-835725D9A6FD}"/>
    <cellStyle name="Normal 4 2 15" xfId="42587" xr:uid="{396ECF06-4E44-425D-8900-65FB56AEB48D}"/>
    <cellStyle name="Normal 4 2 15 2" xfId="42588" xr:uid="{AE7864E9-E863-41C1-B821-D0BD6EAE9262}"/>
    <cellStyle name="Normal 4 2 15 2 2" xfId="42589" xr:uid="{C19B3FB7-4C5D-4F1B-BFD8-DAA73718F747}"/>
    <cellStyle name="Normal 4 2 15 3" xfId="42590" xr:uid="{686B8715-B9FB-409B-96F7-93DF3F512C15}"/>
    <cellStyle name="Normal 4 2 16" xfId="42591" xr:uid="{C9322E77-82C2-42B2-A51E-91B0D79F5B09}"/>
    <cellStyle name="Normal 4 2 16 2" xfId="42592" xr:uid="{7EB04610-386F-4F7E-BF9F-5986F71EF17C}"/>
    <cellStyle name="Normal 4 2 17" xfId="42593" xr:uid="{05239B54-B1A4-4898-AA42-AC6013385456}"/>
    <cellStyle name="Normal 4 2 17 2" xfId="42594" xr:uid="{0E608124-A8C3-4747-8180-8A130C6353F5}"/>
    <cellStyle name="Normal 4 2 18" xfId="42595" xr:uid="{D5CBF227-3A3E-4755-8A21-86E611DCBC15}"/>
    <cellStyle name="Normal 4 2 19" xfId="42596" xr:uid="{FAC562D8-3C6F-4F49-AFAE-A5ED1EE0C221}"/>
    <cellStyle name="Normal 4 2 2" xfId="42597" xr:uid="{944FFB11-F2BF-4146-A4D6-28C2D5B42252}"/>
    <cellStyle name="Normal 4 2 2 10" xfId="42598" xr:uid="{E95D3779-D3AF-419E-AFF5-AAE37B31E9F3}"/>
    <cellStyle name="Normal 4 2 2 2" xfId="42599" xr:uid="{3D0418B4-BD2B-495E-8F49-906CCFF48E70}"/>
    <cellStyle name="Normal 4 2 2 2 2" xfId="42600" xr:uid="{889CA938-DB5B-4089-9694-45B2871D578E}"/>
    <cellStyle name="Normal 4 2 2 2 2 2" xfId="42601" xr:uid="{CF6C6AC9-25F6-4D54-B825-53D4358D87CC}"/>
    <cellStyle name="Normal 4 2 2 2 2 2 2" xfId="42602" xr:uid="{F1FBF7FD-F2B2-4839-9741-1E1267C71692}"/>
    <cellStyle name="Normal 4 2 2 2 2 2 2 2" xfId="42603" xr:uid="{1C6142A0-13E9-4147-B38A-EA65F20BA5A5}"/>
    <cellStyle name="Normal 4 2 2 2 2 2 2 2 2" xfId="42604" xr:uid="{F3683ED1-2EFB-4793-8CB1-202649C8F829}"/>
    <cellStyle name="Normal 4 2 2 2 2 2 2 3" xfId="42605" xr:uid="{D16A2DB6-0560-4C77-88CA-98BB9938E168}"/>
    <cellStyle name="Normal 4 2 2 2 2 2 2 4" xfId="42606" xr:uid="{10E7A72B-4AE1-4889-9D3D-62D51A2AFE89}"/>
    <cellStyle name="Normal 4 2 2 2 2 2 3" xfId="42607" xr:uid="{2B96B8E4-EFA1-488A-A97C-61E0BD356C92}"/>
    <cellStyle name="Normal 4 2 2 2 2 2 3 2" xfId="42608" xr:uid="{6A28152E-6297-4FB1-AF27-B30B801B4B31}"/>
    <cellStyle name="Normal 4 2 2 2 2 2 4" xfId="42609" xr:uid="{82E0490A-690D-4465-9F06-DF4A831F222A}"/>
    <cellStyle name="Normal 4 2 2 2 2 2 4 2" xfId="42610" xr:uid="{34518FE7-E458-4142-843B-102142DD9172}"/>
    <cellStyle name="Normal 4 2 2 2 2 2 5" xfId="42611" xr:uid="{BFC92967-C658-4152-9285-7D0E5DC8696A}"/>
    <cellStyle name="Normal 4 2 2 2 2 2 6" xfId="42612" xr:uid="{4AE73EF2-7D15-4374-91A1-96CBC8C3BF2F}"/>
    <cellStyle name="Normal 4 2 2 2 2 3" xfId="42613" xr:uid="{FAF8320E-4437-41C7-903A-5F543019B6CA}"/>
    <cellStyle name="Normal 4 2 2 2 2 3 2" xfId="42614" xr:uid="{1A7C4560-50AF-45DF-BF9D-B153E8FA74E5}"/>
    <cellStyle name="Normal 4 2 2 2 2 3 2 2" xfId="42615" xr:uid="{4DF1D000-6784-42DD-84EA-D05B8EBB173C}"/>
    <cellStyle name="Normal 4 2 2 2 2 3 2 3" xfId="42616" xr:uid="{66A688FF-1733-45E4-9EA0-85798D75B745}"/>
    <cellStyle name="Normal 4 2 2 2 2 3 3" xfId="42617" xr:uid="{EBF9EF0C-4852-4465-B76F-8E2C0DAAC99E}"/>
    <cellStyle name="Normal 4 2 2 2 2 3 4" xfId="42618" xr:uid="{1EE2E850-7DD8-4499-BCB1-10BBD4F46656}"/>
    <cellStyle name="Normal 4 2 2 2 2 4" xfId="42619" xr:uid="{7D37E950-E539-4FDC-9127-85982F920258}"/>
    <cellStyle name="Normal 4 2 2 2 2 4 2" xfId="42620" xr:uid="{2F3AC123-477F-419F-AC76-83624C3AC8FD}"/>
    <cellStyle name="Normal 4 2 2 2 2 4 3" xfId="42621" xr:uid="{04316102-9733-4355-B050-0E60AA0B36F1}"/>
    <cellStyle name="Normal 4 2 2 2 2 5" xfId="42622" xr:uid="{8DBA7D87-B5B4-47F7-A84F-B2960F341923}"/>
    <cellStyle name="Normal 4 2 2 2 2 5 2" xfId="42623" xr:uid="{3A92F657-1E7C-4C73-B324-56768C7324E8}"/>
    <cellStyle name="Normal 4 2 2 2 2 6" xfId="42624" xr:uid="{DC3DD873-0F04-47BF-86B4-4DDEDF7043FB}"/>
    <cellStyle name="Normal 4 2 2 2 2 7" xfId="42625" xr:uid="{DC1F0EB4-E0F4-45B2-A54B-B7986DD76853}"/>
    <cellStyle name="Normal 4 2 2 2 3" xfId="42626" xr:uid="{9FA45030-463C-44F2-B2C3-74F3B7A6E64A}"/>
    <cellStyle name="Normal 4 2 2 2 3 2" xfId="42627" xr:uid="{F2F5ADA7-9337-493E-8126-E50B8B90E1FD}"/>
    <cellStyle name="Normal 4 2 2 2 3 2 2" xfId="42628" xr:uid="{BF6A339E-CD7D-4A4C-8B53-BBBAB75AAF06}"/>
    <cellStyle name="Normal 4 2 2 2 3 2 2 2" xfId="42629" xr:uid="{AC55A25B-37E4-4F4E-9C67-FC1B3DB19FD0}"/>
    <cellStyle name="Normal 4 2 2 2 3 2 2 2 2" xfId="42630" xr:uid="{85A810A9-7C2B-4E45-A95C-4EC530FCCFE8}"/>
    <cellStyle name="Normal 4 2 2 2 3 2 2 3" xfId="42631" xr:uid="{13ABCEED-0E5D-4B63-BC40-E93BD7ABFEE9}"/>
    <cellStyle name="Normal 4 2 2 2 3 2 3" xfId="42632" xr:uid="{5BCE8F3D-3944-4820-8ED6-CBF4C2962432}"/>
    <cellStyle name="Normal 4 2 2 2 3 2 3 2" xfId="42633" xr:uid="{A0CADC79-F3AA-44A1-9950-2B3D2E49382B}"/>
    <cellStyle name="Normal 4 2 2 2 3 2 4" xfId="42634" xr:uid="{6DB341A8-C911-4972-B553-57DB411904F6}"/>
    <cellStyle name="Normal 4 2 2 2 3 2 5" xfId="42635" xr:uid="{43AD08E8-262A-4C50-A779-2D7634A33B42}"/>
    <cellStyle name="Normal 4 2 2 2 3 3" xfId="42636" xr:uid="{370A2583-842D-472B-8BA6-E0CFDAE4DDEA}"/>
    <cellStyle name="Normal 4 2 2 2 3 3 2" xfId="42637" xr:uid="{226CBFFA-DDE0-4602-85E7-6E1AF0CD12DF}"/>
    <cellStyle name="Normal 4 2 2 2 3 3 2 2" xfId="42638" xr:uid="{72A22E05-4069-49FB-A136-53617147F6FF}"/>
    <cellStyle name="Normal 4 2 2 2 3 3 3" xfId="42639" xr:uid="{C8E7DAE1-2B84-4F6A-B09E-C40266A3C0D1}"/>
    <cellStyle name="Normal 4 2 2 2 3 4" xfId="42640" xr:uid="{A0513D89-A6E7-4C3E-8C8E-C9A420443604}"/>
    <cellStyle name="Normal 4 2 2 2 3 4 2" xfId="42641" xr:uid="{0D9AC153-CDAA-45BA-B28F-947DF3542ADD}"/>
    <cellStyle name="Normal 4 2 2 2 3 5" xfId="42642" xr:uid="{24D7E405-3CFD-47FD-93D1-7113B7C6A091}"/>
    <cellStyle name="Normal 4 2 2 2 3 5 2" xfId="42643" xr:uid="{1AB22097-FABD-44E0-B2C3-DEAE8E3E5822}"/>
    <cellStyle name="Normal 4 2 2 2 3 6" xfId="42644" xr:uid="{42708D2A-61F8-45C1-A1AF-12FA9965F001}"/>
    <cellStyle name="Normal 4 2 2 2 3 7" xfId="42645" xr:uid="{4D30BAB4-F252-43BC-BD33-01ED52E3209A}"/>
    <cellStyle name="Normal 4 2 2 2 4" xfId="42646" xr:uid="{7CD95CB7-8476-4E81-B78B-364930CD4A2E}"/>
    <cellStyle name="Normal 4 2 2 2 4 2" xfId="42647" xr:uid="{3DE49B93-6A3B-4DC9-9FBA-F02A6C847276}"/>
    <cellStyle name="Normal 4 2 2 2 4 2 2" xfId="42648" xr:uid="{60596A28-014C-4BE2-B2A8-9318E64980D0}"/>
    <cellStyle name="Normal 4 2 2 2 4 2 2 2" xfId="42649" xr:uid="{B17334BC-A036-4952-937C-033385EF9240}"/>
    <cellStyle name="Normal 4 2 2 2 4 2 3" xfId="42650" xr:uid="{D5FDE67C-7B9B-40BC-8F4C-A5F58197D65B}"/>
    <cellStyle name="Normal 4 2 2 2 4 2 4" xfId="42651" xr:uid="{562060DC-BE2E-4EFA-9ADD-801652D9792A}"/>
    <cellStyle name="Normal 4 2 2 2 4 3" xfId="42652" xr:uid="{3271999F-BC72-4A85-A618-C55CCF0E4510}"/>
    <cellStyle name="Normal 4 2 2 2 4 3 2" xfId="42653" xr:uid="{1AF4D2C1-9765-411A-9207-D653ABE782C8}"/>
    <cellStyle name="Normal 4 2 2 2 4 4" xfId="42654" xr:uid="{3EFCA52D-DA0F-4E5E-B594-4AD55583F577}"/>
    <cellStyle name="Normal 4 2 2 2 4 5" xfId="42655" xr:uid="{B5234E8D-CFFB-4A68-88E3-43F7A787ACE8}"/>
    <cellStyle name="Normal 4 2 2 2 5" xfId="42656" xr:uid="{A9DA66EA-A1C6-478C-A34A-AFCF7BC5941C}"/>
    <cellStyle name="Normal 4 2 2 2 5 2" xfId="42657" xr:uid="{25E420FD-E35A-4373-87DD-010A0A26304B}"/>
    <cellStyle name="Normal 4 2 2 2 5 2 2" xfId="42658" xr:uid="{3CCBEDDE-2B2E-40AB-A340-7FB7D1A42AC8}"/>
    <cellStyle name="Normal 4 2 2 2 5 3" xfId="42659" xr:uid="{6890C904-4628-49EF-A5B5-356D44E1627B}"/>
    <cellStyle name="Normal 4 2 2 2 5 4" xfId="42660" xr:uid="{A5BF5FC7-EFA4-4509-8859-B30852B1347B}"/>
    <cellStyle name="Normal 4 2 2 2 6" xfId="42661" xr:uid="{75869A5A-7965-46F2-92B8-08421D0B4A4D}"/>
    <cellStyle name="Normal 4 2 2 2 6 2" xfId="42662" xr:uid="{20EC1A19-6034-43D4-BDEA-022B9AA9DDCB}"/>
    <cellStyle name="Normal 4 2 2 2 7" xfId="42663" xr:uid="{EBA21228-AB8A-4BE8-BB1F-4CDA2349EA9F}"/>
    <cellStyle name="Normal 4 2 2 2 7 2" xfId="42664" xr:uid="{D1DBC22C-A672-432C-9861-4F6AC2D29296}"/>
    <cellStyle name="Normal 4 2 2 2 8" xfId="42665" xr:uid="{A8327C20-653C-4927-B811-AEF78433E6B0}"/>
    <cellStyle name="Normal 4 2 2 2 9" xfId="42666" xr:uid="{DEF41E14-D09F-4B36-82F1-77E5404B54B9}"/>
    <cellStyle name="Normal 4 2 2 3" xfId="42667" xr:uid="{83C0FC33-CBF4-45F0-A316-65C0FFE87C8B}"/>
    <cellStyle name="Normal 4 2 2 3 2" xfId="42668" xr:uid="{623C42DD-6A11-451C-8BED-9ED708600745}"/>
    <cellStyle name="Normal 4 2 2 3 2 2" xfId="42669" xr:uid="{6F8EB0BA-679F-4C75-8479-98E2E537842E}"/>
    <cellStyle name="Normal 4 2 2 3 2 2 2" xfId="42670" xr:uid="{5F1B8847-8003-43A6-8DF2-77832A3F29F0}"/>
    <cellStyle name="Normal 4 2 2 3 2 2 2 2" xfId="42671" xr:uid="{5D81BF9F-1F34-46E7-897E-D710920D7359}"/>
    <cellStyle name="Normal 4 2 2 3 2 2 2 2 2" xfId="42672" xr:uid="{4DAD8EAB-AA13-4DBE-8D7B-FB8C0CFAAAFF}"/>
    <cellStyle name="Normal 4 2 2 3 2 2 2 3" xfId="42673" xr:uid="{CCA5973B-ACBE-4578-83CF-863F7947EA0A}"/>
    <cellStyle name="Normal 4 2 2 3 2 2 2 4" xfId="42674" xr:uid="{BD299177-9074-4997-B70F-72990573D214}"/>
    <cellStyle name="Normal 4 2 2 3 2 2 3" xfId="42675" xr:uid="{034B40D2-6DA8-40D9-9549-A4902ED8BBDF}"/>
    <cellStyle name="Normal 4 2 2 3 2 2 3 2" xfId="42676" xr:uid="{1C0C1304-4519-4760-8BDF-976FE5F1F943}"/>
    <cellStyle name="Normal 4 2 2 3 2 2 4" xfId="42677" xr:uid="{7049B075-D723-4AE7-B7CB-07C0951621D3}"/>
    <cellStyle name="Normal 4 2 2 3 2 2 5" xfId="42678" xr:uid="{06188637-7922-48ED-8382-605D74A668B6}"/>
    <cellStyle name="Normal 4 2 2 3 2 3" xfId="42679" xr:uid="{835DA970-DBFF-41B7-A230-6D523A521DE8}"/>
    <cellStyle name="Normal 4 2 2 3 2 3 2" xfId="42680" xr:uid="{F906F22E-72C3-4337-8BC4-8E66048D06AA}"/>
    <cellStyle name="Normal 4 2 2 3 2 3 2 2" xfId="42681" xr:uid="{9CF1FEE5-CF52-41C9-9C1B-C8CDA53F4300}"/>
    <cellStyle name="Normal 4 2 2 3 2 3 2 3" xfId="42682" xr:uid="{0D3B0B79-F7CD-408B-BF4D-2F86F2C1DD1D}"/>
    <cellStyle name="Normal 4 2 2 3 2 3 3" xfId="42683" xr:uid="{2F20A9A3-3453-4CDC-9ECA-F7DBC8543038}"/>
    <cellStyle name="Normal 4 2 2 3 2 3 4" xfId="42684" xr:uid="{332A41BE-1F69-4115-B8C3-7713FCB2189D}"/>
    <cellStyle name="Normal 4 2 2 3 2 4" xfId="42685" xr:uid="{2DEB3FE4-8A9C-45CE-9640-E1324B576127}"/>
    <cellStyle name="Normal 4 2 2 3 2 4 2" xfId="42686" xr:uid="{6C586939-785D-4BD6-B903-36B665F0002B}"/>
    <cellStyle name="Normal 4 2 2 3 2 4 3" xfId="42687" xr:uid="{BD19B83D-2609-46E4-854A-D09F1792CD5E}"/>
    <cellStyle name="Normal 4 2 2 3 2 5" xfId="42688" xr:uid="{EBD74030-272C-4C41-8573-C545D0225D2B}"/>
    <cellStyle name="Normal 4 2 2 3 2 5 2" xfId="42689" xr:uid="{0C3DB78E-EBED-4FDE-8607-E8B5A5347925}"/>
    <cellStyle name="Normal 4 2 2 3 2 6" xfId="42690" xr:uid="{44B59F74-0FAD-4AFA-8E70-04FD35C7689A}"/>
    <cellStyle name="Normal 4 2 2 3 2 7" xfId="42691" xr:uid="{1E58E5CE-CCF1-486B-ABB2-B4E72ED8A964}"/>
    <cellStyle name="Normal 4 2 2 3 3" xfId="42692" xr:uid="{E41F63B5-94B7-4819-AEA6-B5EFB49EE994}"/>
    <cellStyle name="Normal 4 2 2 3 3 2" xfId="42693" xr:uid="{49EF8D93-7B18-47DC-8592-4ADAB396F6AB}"/>
    <cellStyle name="Normal 4 2 2 3 3 2 2" xfId="42694" xr:uid="{AD379BF1-DA1F-4EF2-9147-C91FA3DA95D6}"/>
    <cellStyle name="Normal 4 2 2 3 3 2 2 2" xfId="42695" xr:uid="{232C0F21-75FF-4424-9220-395461915B5E}"/>
    <cellStyle name="Normal 4 2 2 3 3 2 3" xfId="42696" xr:uid="{6B994826-694E-4EF1-A473-87AB93B1E3F8}"/>
    <cellStyle name="Normal 4 2 2 3 3 2 4" xfId="42697" xr:uid="{C7FD5321-6A41-447B-9E13-6968B9DE6B19}"/>
    <cellStyle name="Normal 4 2 2 3 3 3" xfId="42698" xr:uid="{AE0BD33C-59CD-468A-A776-73E6DA7C704E}"/>
    <cellStyle name="Normal 4 2 2 3 3 3 2" xfId="42699" xr:uid="{B9ABC3C5-6E90-4BBD-A46D-F0C40C66B8F9}"/>
    <cellStyle name="Normal 4 2 2 3 3 4" xfId="42700" xr:uid="{B804B9E9-8119-47EB-AF55-FA232D1084A6}"/>
    <cellStyle name="Normal 4 2 2 3 3 5" xfId="42701" xr:uid="{805D2A13-F63A-4EDC-A191-8D1DF69834E0}"/>
    <cellStyle name="Normal 4 2 2 3 4" xfId="42702" xr:uid="{B077DE4B-C5FB-437E-B065-478CC635B700}"/>
    <cellStyle name="Normal 4 2 2 3 4 2" xfId="42703" xr:uid="{0DEB9D30-2066-4304-AA32-8FA6AEB592F7}"/>
    <cellStyle name="Normal 4 2 2 3 4 2 2" xfId="42704" xr:uid="{5A92E85E-F00E-4D51-AD86-2AAF3B9BE9C0}"/>
    <cellStyle name="Normal 4 2 2 3 4 2 3" xfId="42705" xr:uid="{300EDEC6-0703-48FF-BD49-81E52473CF34}"/>
    <cellStyle name="Normal 4 2 2 3 4 3" xfId="42706" xr:uid="{5794ABC1-0A76-4C98-B91A-253588B10A9A}"/>
    <cellStyle name="Normal 4 2 2 3 4 4" xfId="42707" xr:uid="{12468B77-77ED-434C-9ED7-02E6475C6429}"/>
    <cellStyle name="Normal 4 2 2 3 5" xfId="42708" xr:uid="{58997C80-78BD-40E0-9286-619612228464}"/>
    <cellStyle name="Normal 4 2 2 3 5 2" xfId="42709" xr:uid="{6A5C4668-00F0-47D8-BCB9-A5A8578A6DE8}"/>
    <cellStyle name="Normal 4 2 2 3 5 3" xfId="42710" xr:uid="{63028EFB-E8E6-4D20-A2F6-778A97D18D25}"/>
    <cellStyle name="Normal 4 2 2 3 6" xfId="42711" xr:uid="{B6CB094B-7373-41A6-A8BC-CFC768FA86A2}"/>
    <cellStyle name="Normal 4 2 2 3 6 2" xfId="42712" xr:uid="{C7501891-0FB0-4A04-B8B3-1DC8B7800F48}"/>
    <cellStyle name="Normal 4 2 2 3 7" xfId="42713" xr:uid="{10AB5E6E-0A7F-49D3-AEBD-82E788C22103}"/>
    <cellStyle name="Normal 4 2 2 3 8" xfId="42714" xr:uid="{B121E1F3-89A5-4DB8-A363-F87274B16302}"/>
    <cellStyle name="Normal 4 2 2 4" xfId="42715" xr:uid="{6076013A-B28A-4C56-BFBB-523CCF59F239}"/>
    <cellStyle name="Normal 4 2 2 4 2" xfId="42716" xr:uid="{0C831CAC-7386-44CF-8EAF-2787CE4E4D3C}"/>
    <cellStyle name="Normal 4 2 2 4 2 2" xfId="42717" xr:uid="{F5E2FEEE-E566-4355-9AF2-F533AA9E2ECE}"/>
    <cellStyle name="Normal 4 2 2 4 2 2 2" xfId="42718" xr:uid="{19883A39-A6DA-4366-9B0A-974CECBC9B30}"/>
    <cellStyle name="Normal 4 2 2 4 2 3" xfId="42719" xr:uid="{F32AAAED-1342-4A9C-B36F-0F84EA791E0D}"/>
    <cellStyle name="Normal 4 2 2 4 2 3 2" xfId="42720" xr:uid="{066C5649-A8BC-43EF-9A0A-F634CBB83B83}"/>
    <cellStyle name="Normal 4 2 2 4 2 4" xfId="42721" xr:uid="{D473BB4D-0150-433A-A8E8-C167CD39B0F5}"/>
    <cellStyle name="Normal 4 2 2 4 2 5" xfId="42722" xr:uid="{73F7A864-18A2-4B3A-929E-93E07F39DFC0}"/>
    <cellStyle name="Normal 4 2 2 4 3" xfId="42723" xr:uid="{9A632679-D31C-4901-ABD6-7C149C699222}"/>
    <cellStyle name="Normal 4 2 2 4 3 2" xfId="42724" xr:uid="{CDED1C4F-14CF-400C-A7F6-0BFA5CFC4B86}"/>
    <cellStyle name="Normal 4 2 2 4 4" xfId="42725" xr:uid="{613C48E2-5683-407C-BC19-243F8D7B60B6}"/>
    <cellStyle name="Normal 4 2 2 4 4 2" xfId="42726" xr:uid="{832C7253-40BD-4F39-9A8E-2B5639FE0F41}"/>
    <cellStyle name="Normal 4 2 2 4 5" xfId="42727" xr:uid="{06185779-E704-4CDA-9E67-F77E76A46EDB}"/>
    <cellStyle name="Normal 4 2 2 4 6" xfId="42728" xr:uid="{DE22D2BD-A232-476D-879C-E351A6E08AD0}"/>
    <cellStyle name="Normal 4 2 2 5" xfId="42729" xr:uid="{61CDFAED-ACC9-4CCA-9E3D-8A5D10ED5671}"/>
    <cellStyle name="Normal 4 2 2 5 2" xfId="42730" xr:uid="{0E7ED1DA-1FC1-4F46-A6C9-63737C7B9FA0}"/>
    <cellStyle name="Normal 4 2 2 5 2 2" xfId="42731" xr:uid="{8EF44F96-7F21-4C27-83D7-4D235C0B0969}"/>
    <cellStyle name="Normal 4 2 2 5 2 2 2" xfId="42732" xr:uid="{5E8AE537-136B-4213-A980-934CBCCADCDF}"/>
    <cellStyle name="Normal 4 2 2 5 2 3" xfId="42733" xr:uid="{C797158B-4368-4358-8543-EAB9C38F56E3}"/>
    <cellStyle name="Normal 4 2 2 5 2 3 2" xfId="42734" xr:uid="{20759899-0C3C-4690-80EA-5CEFEA4B9B3E}"/>
    <cellStyle name="Normal 4 2 2 5 2 4" xfId="42735" xr:uid="{EAA2B1B3-3858-439C-8F80-9B69336140AA}"/>
    <cellStyle name="Normal 4 2 2 5 2 5" xfId="42736" xr:uid="{97254D90-5B59-40E5-8CBC-935A3CF652C9}"/>
    <cellStyle name="Normal 4 2 2 5 3" xfId="42737" xr:uid="{FD22CBB0-2231-4D3E-9F5D-65AD864795FB}"/>
    <cellStyle name="Normal 4 2 2 5 3 2" xfId="42738" xr:uid="{4590E96D-32F7-42B7-82AF-34880FCDADC0}"/>
    <cellStyle name="Normal 4 2 2 5 4" xfId="42739" xr:uid="{C4E326A4-3749-4AAD-8267-37A34D5CF4DB}"/>
    <cellStyle name="Normal 4 2 2 5 4 2" xfId="42740" xr:uid="{E7E61193-299F-4DA2-B47B-70E4EBD05A3F}"/>
    <cellStyle name="Normal 4 2 2 5 5" xfId="42741" xr:uid="{DDD0F104-B97F-45D5-A27B-81E935940FEF}"/>
    <cellStyle name="Normal 4 2 2 5 6" xfId="42742" xr:uid="{521B502C-0EF4-43D7-9626-B7FC4B09FF07}"/>
    <cellStyle name="Normal 4 2 2 6" xfId="42743" xr:uid="{4A296093-30CB-4F44-A6BF-A6BC5B9D2FCF}"/>
    <cellStyle name="Normal 4 2 2 6 2" xfId="42744" xr:uid="{C91581BD-D8B2-43DA-A1D9-0E94F8C6FFBF}"/>
    <cellStyle name="Normal 4 2 2 6 2 2" xfId="42745" xr:uid="{09DB5E98-F4A1-4D4F-86F4-CD6FDCF1A5F1}"/>
    <cellStyle name="Normal 4 2 2 6 3" xfId="42746" xr:uid="{1D53C47F-C1F0-43E9-AC31-7E5FD131D511}"/>
    <cellStyle name="Normal 4 2 2 6 3 2" xfId="42747" xr:uid="{128F1B2E-8544-4F6D-A112-738B173E476D}"/>
    <cellStyle name="Normal 4 2 2 6 4" xfId="42748" xr:uid="{144F63E9-A864-4952-BA96-8AB7BBFF8E1F}"/>
    <cellStyle name="Normal 4 2 2 7" xfId="42749" xr:uid="{6D2C837A-492F-403A-A468-985E66E7D407}"/>
    <cellStyle name="Normal 4 2 2 7 2" xfId="42750" xr:uid="{E28C2156-12C7-4C11-B6E2-590CE2DE012C}"/>
    <cellStyle name="Normal 4 2 2 8" xfId="42751" xr:uid="{51C5975E-7258-4F82-9244-D1C4F2F002E9}"/>
    <cellStyle name="Normal 4 2 2 8 2" xfId="42752" xr:uid="{ABFFA549-347A-4763-879E-2E2A97D1A0EA}"/>
    <cellStyle name="Normal 4 2 2 9" xfId="42753" xr:uid="{81C5BBC1-60D9-4D67-B99C-BB130C6CEF67}"/>
    <cellStyle name="Normal 4 2 2_Asset Register (new)" xfId="42754" xr:uid="{9116D200-9D10-4290-9EC3-4982A414CD54}"/>
    <cellStyle name="Normal 4 2 3" xfId="42755" xr:uid="{A8CF2980-29B7-4D2A-9250-EB1995ED4441}"/>
    <cellStyle name="Normal 4 2 3 2" xfId="42756" xr:uid="{D8377B74-7C89-4DE2-9804-DCF002E4FBF4}"/>
    <cellStyle name="Normal 4 2 3 2 2" xfId="42757" xr:uid="{6575D020-89C2-47B0-9364-EB22CC00D827}"/>
    <cellStyle name="Normal 4 2 3 2 2 2" xfId="42758" xr:uid="{BDA46D9A-162D-4D8F-8F16-3189A68EFEA3}"/>
    <cellStyle name="Normal 4 2 3 2 2 2 2" xfId="42759" xr:uid="{628FB9A0-04C4-4002-B806-649C0663DCF2}"/>
    <cellStyle name="Normal 4 2 3 2 2 2 2 2" xfId="42760" xr:uid="{0B5B4108-F84F-409C-BAAE-84B6B4C89186}"/>
    <cellStyle name="Normal 4 2 3 2 2 2 3" xfId="42761" xr:uid="{F57795CE-8F94-4A9B-845B-92977483F575}"/>
    <cellStyle name="Normal 4 2 3 2 2 2 4" xfId="42762" xr:uid="{63981D63-FC6B-4452-A5EF-B2D9024AE06E}"/>
    <cellStyle name="Normal 4 2 3 2 2 3" xfId="42763" xr:uid="{130C9612-F366-4843-BED2-C594A2E62142}"/>
    <cellStyle name="Normal 4 2 3 2 2 3 2" xfId="42764" xr:uid="{8CED9C59-BCD2-42A7-A721-9DC08964CCC0}"/>
    <cellStyle name="Normal 4 2 3 2 2 4" xfId="42765" xr:uid="{CCD1E103-CADF-4610-B1DC-E3AAEA63DA75}"/>
    <cellStyle name="Normal 4 2 3 2 2 4 2" xfId="42766" xr:uid="{F0905ADF-7DAB-453B-821B-C66E87667DBB}"/>
    <cellStyle name="Normal 4 2 3 2 2 5" xfId="42767" xr:uid="{EAA620E4-9A50-4EE7-8FC7-83C1ABF6CF5D}"/>
    <cellStyle name="Normal 4 2 3 2 2 6" xfId="42768" xr:uid="{6CCE2193-FAF1-4589-9314-BF7858CF2EAF}"/>
    <cellStyle name="Normal 4 2 3 2 3" xfId="42769" xr:uid="{72A10AB8-77F7-4092-B1A2-1611E2CDF3F5}"/>
    <cellStyle name="Normal 4 2 3 2 3 2" xfId="42770" xr:uid="{4C185F9F-EDA2-4272-AD3B-9EAF7A5134E6}"/>
    <cellStyle name="Normal 4 2 3 2 3 2 2" xfId="42771" xr:uid="{B0858062-A3FE-475F-9A65-A4A2236031A8}"/>
    <cellStyle name="Normal 4 2 3 2 3 2 3" xfId="42772" xr:uid="{509A866B-7487-40FD-82BC-02BB3FA8B062}"/>
    <cellStyle name="Normal 4 2 3 2 3 3" xfId="42773" xr:uid="{46EAC78A-D34F-4CFE-96DB-D69998D6BB27}"/>
    <cellStyle name="Normal 4 2 3 2 3 4" xfId="42774" xr:uid="{4AC7794A-8DCC-4244-8850-3F763266EB0F}"/>
    <cellStyle name="Normal 4 2 3 2 4" xfId="42775" xr:uid="{7489E447-116F-464B-9969-78CFC2D9235E}"/>
    <cellStyle name="Normal 4 2 3 2 4 2" xfId="42776" xr:uid="{34FF2154-3BC2-4826-839A-63CA8A679A35}"/>
    <cellStyle name="Normal 4 2 3 2 4 3" xfId="42777" xr:uid="{31FD1366-3DC6-4532-AA77-EE782FF9C7F6}"/>
    <cellStyle name="Normal 4 2 3 2 5" xfId="42778" xr:uid="{6CDA3D93-6152-40BF-987B-5E72D1BC12AF}"/>
    <cellStyle name="Normal 4 2 3 2 5 2" xfId="42779" xr:uid="{E15089BE-9502-4F72-B605-E620FC9AF7BE}"/>
    <cellStyle name="Normal 4 2 3 2 6" xfId="42780" xr:uid="{ACED85AC-58E7-47AD-BB16-814F9C7CAF96}"/>
    <cellStyle name="Normal 4 2 3 2 7" xfId="42781" xr:uid="{98F2C697-A71A-420A-8E3D-FCB538605DE1}"/>
    <cellStyle name="Normal 4 2 3 3" xfId="42782" xr:uid="{1BBAFF79-B9C9-414E-92AA-BFE7DADE8859}"/>
    <cellStyle name="Normal 4 2 3 3 2" xfId="42783" xr:uid="{C7908AB4-7369-488E-A3DF-919E5FA7288C}"/>
    <cellStyle name="Normal 4 2 3 3 2 2" xfId="42784" xr:uid="{234972FD-8C11-4C1D-B745-947A8BFACBE6}"/>
    <cellStyle name="Normal 4 2 3 3 2 2 2" xfId="42785" xr:uid="{52086748-0995-4390-978E-5C89BD3DEA5E}"/>
    <cellStyle name="Normal 4 2 3 3 2 2 2 2" xfId="42786" xr:uid="{DADE1A7D-8D70-4918-8C58-6ED93C111505}"/>
    <cellStyle name="Normal 4 2 3 3 2 2 3" xfId="42787" xr:uid="{F499964E-5721-4469-ACCA-D6A01C03FA11}"/>
    <cellStyle name="Normal 4 2 3 3 2 3" xfId="42788" xr:uid="{54D0963C-0FE4-43DA-A4AE-6FF169F4D6E4}"/>
    <cellStyle name="Normal 4 2 3 3 2 3 2" xfId="42789" xr:uid="{43B2EFD6-D9E3-4487-A789-93A80285086D}"/>
    <cellStyle name="Normal 4 2 3 3 2 4" xfId="42790" xr:uid="{8A53F7E0-4530-4172-BDE4-A1A4A4DFC693}"/>
    <cellStyle name="Normal 4 2 3 3 2 5" xfId="42791" xr:uid="{C7F783FD-0F2D-4CD6-ACC6-EE8149D9D74E}"/>
    <cellStyle name="Normal 4 2 3 3 3" xfId="42792" xr:uid="{D221B9EA-0CDF-4E7C-A33E-0EE4520F7DEF}"/>
    <cellStyle name="Normal 4 2 3 3 3 2" xfId="42793" xr:uid="{7C27A2CD-F243-47DF-BF0E-03611ECA3CED}"/>
    <cellStyle name="Normal 4 2 3 3 3 2 2" xfId="42794" xr:uid="{D21C530E-9129-40FD-BFBF-282588A8A0EE}"/>
    <cellStyle name="Normal 4 2 3 3 3 3" xfId="42795" xr:uid="{26B485AB-6DBB-4520-AA85-511C0764562D}"/>
    <cellStyle name="Normal 4 2 3 3 4" xfId="42796" xr:uid="{E82BA961-5AED-4F1E-993C-6B57A4389CEF}"/>
    <cellStyle name="Normal 4 2 3 3 4 2" xfId="42797" xr:uid="{EC67E707-24D8-4E22-9A7A-1EBDA9880413}"/>
    <cellStyle name="Normal 4 2 3 3 5" xfId="42798" xr:uid="{44E8587E-5241-48CC-81DB-402AE2B8F5E2}"/>
    <cellStyle name="Normal 4 2 3 3 5 2" xfId="42799" xr:uid="{53DF1DE9-9887-4189-A378-4D52A20CCAEA}"/>
    <cellStyle name="Normal 4 2 3 3 6" xfId="42800" xr:uid="{71F3AB69-3817-4257-85A3-8B036D9793D0}"/>
    <cellStyle name="Normal 4 2 3 3 7" xfId="42801" xr:uid="{3C993034-6828-40B4-B126-57D5B5ED42CE}"/>
    <cellStyle name="Normal 4 2 3 4" xfId="42802" xr:uid="{0A0FA0A5-4E55-4C3A-A162-9FCECC23FE17}"/>
    <cellStyle name="Normal 4 2 3 4 2" xfId="42803" xr:uid="{2E9C8641-1ECF-47C2-B41C-838BE0D31E37}"/>
    <cellStyle name="Normal 4 2 3 4 2 2" xfId="42804" xr:uid="{C10FEF63-AE9B-49FB-BCF7-F1D0B486FAE1}"/>
    <cellStyle name="Normal 4 2 3 4 2 2 2" xfId="42805" xr:uid="{93603FFC-94B9-4D81-90E1-A28D295072B2}"/>
    <cellStyle name="Normal 4 2 3 4 2 3" xfId="42806" xr:uid="{DDCE3B06-CE8B-4300-BE92-A250F5534154}"/>
    <cellStyle name="Normal 4 2 3 4 2 4" xfId="42807" xr:uid="{5DAB0316-B6A5-4D49-BCE6-AFE3ED2898B3}"/>
    <cellStyle name="Normal 4 2 3 4 3" xfId="42808" xr:uid="{E87A3A94-2A66-4F98-8EC9-0CEC0112A18F}"/>
    <cellStyle name="Normal 4 2 3 4 3 2" xfId="42809" xr:uid="{04F7BE8C-9680-44B3-9E9F-431103C7506B}"/>
    <cellStyle name="Normal 4 2 3 4 4" xfId="42810" xr:uid="{70DC8FF3-FDDA-492C-B179-455AD8959BB4}"/>
    <cellStyle name="Normal 4 2 3 4 5" xfId="42811" xr:uid="{4C20BD0E-B02C-4FA2-A550-E1F62FB8F9CD}"/>
    <cellStyle name="Normal 4 2 3 5" xfId="42812" xr:uid="{2440B49A-5E48-49B9-9282-674B9AAAE5E6}"/>
    <cellStyle name="Normal 4 2 3 5 2" xfId="42813" xr:uid="{354BB95E-C02D-4DBC-A737-EC6DD6BD9699}"/>
    <cellStyle name="Normal 4 2 3 5 2 2" xfId="42814" xr:uid="{3EC4DD61-D92F-428A-9440-9D6764416E34}"/>
    <cellStyle name="Normal 4 2 3 5 3" xfId="42815" xr:uid="{6CD54B1D-38CF-46E9-861F-6D26484791EA}"/>
    <cellStyle name="Normal 4 2 3 5 4" xfId="42816" xr:uid="{0A1EE056-CDFF-4093-98DB-1CE890CB601D}"/>
    <cellStyle name="Normal 4 2 3 6" xfId="42817" xr:uid="{521F5E2D-5208-490C-9BED-EDBF6C9A8529}"/>
    <cellStyle name="Normal 4 2 3 6 2" xfId="42818" xr:uid="{D5E65654-5AF2-4165-B3FF-709C964B73EF}"/>
    <cellStyle name="Normal 4 2 3 7" xfId="42819" xr:uid="{0529BEE7-28DF-45B6-9637-4AEF4EE23EFD}"/>
    <cellStyle name="Normal 4 2 3 7 2" xfId="42820" xr:uid="{1B690C45-2DFB-4AD9-AD34-B47D5357779D}"/>
    <cellStyle name="Normal 4 2 3 8" xfId="42821" xr:uid="{99467C6A-8134-414F-BFD4-5F9BEC2B6529}"/>
    <cellStyle name="Normal 4 2 3 9" xfId="42822" xr:uid="{7CA595DF-8A19-4436-9C34-CDF74D5FAB4A}"/>
    <cellStyle name="Normal 4 2 4" xfId="42823" xr:uid="{80DC6924-4062-42B9-8F16-ACDBAAFEB39B}"/>
    <cellStyle name="Normal 4 2 4 2" xfId="42824" xr:uid="{0B35EF58-B9F4-408F-8E43-47CAC201BB3D}"/>
    <cellStyle name="Normal 4 2 4 2 2" xfId="42825" xr:uid="{CDB231B0-EE1A-4186-A23E-7D61F59D4C00}"/>
    <cellStyle name="Normal 4 2 4 2 2 2" xfId="42826" xr:uid="{F10A5735-CB96-4B3D-82D1-A5110CE90745}"/>
    <cellStyle name="Normal 4 2 4 2 2 2 2" xfId="42827" xr:uid="{8AB052EA-B6FE-49E9-BEDD-5FB4C66D2A6E}"/>
    <cellStyle name="Normal 4 2 4 2 2 2 2 2" xfId="42828" xr:uid="{9F0D22AF-BEFA-47C1-85F9-F7173B16ABAC}"/>
    <cellStyle name="Normal 4 2 4 2 2 2 3" xfId="42829" xr:uid="{85C9A907-2756-4A45-8CD2-D7003D294668}"/>
    <cellStyle name="Normal 4 2 4 2 2 2 4" xfId="42830" xr:uid="{47A3C6FB-475E-498F-A8E8-354B42FEE483}"/>
    <cellStyle name="Normal 4 2 4 2 2 3" xfId="42831" xr:uid="{DB596C6F-E4CB-4552-BE9F-10B0D3E074D9}"/>
    <cellStyle name="Normal 4 2 4 2 2 3 2" xfId="42832" xr:uid="{04646F7C-6964-4052-9280-9EFF7DF85BB6}"/>
    <cellStyle name="Normal 4 2 4 2 2 4" xfId="42833" xr:uid="{020C8C12-1C03-4EE5-A2A4-6186AFE21201}"/>
    <cellStyle name="Normal 4 2 4 2 2 4 2" xfId="42834" xr:uid="{775E62D0-F1DD-45A3-B531-8673390E22F0}"/>
    <cellStyle name="Normal 4 2 4 2 2 5" xfId="42835" xr:uid="{CF655CCF-C989-4338-BC2A-5A5DDFA1F068}"/>
    <cellStyle name="Normal 4 2 4 2 2 6" xfId="42836" xr:uid="{60E93920-FE68-4A6C-968E-71EC67BC995B}"/>
    <cellStyle name="Normal 4 2 4 2 3" xfId="42837" xr:uid="{00132F0B-7745-42E7-AE6D-9C40AA33BBCB}"/>
    <cellStyle name="Normal 4 2 4 2 3 2" xfId="42838" xr:uid="{D15C85B3-1F9F-46E7-9C8A-72FE1DE7F16A}"/>
    <cellStyle name="Normal 4 2 4 2 3 2 2" xfId="42839" xr:uid="{820D13DB-39F3-4EB7-9DA5-0A4184236007}"/>
    <cellStyle name="Normal 4 2 4 2 3 2 3" xfId="42840" xr:uid="{E1DC255D-5E35-43D5-A678-9A0D905045A6}"/>
    <cellStyle name="Normal 4 2 4 2 3 3" xfId="42841" xr:uid="{5F971CF0-6731-4704-9CA8-9E3BC5BA4A18}"/>
    <cellStyle name="Normal 4 2 4 2 3 4" xfId="42842" xr:uid="{54369413-FB5A-42A4-A732-923E6B78C6C1}"/>
    <cellStyle name="Normal 4 2 4 2 4" xfId="42843" xr:uid="{22E591C0-09E6-4B4B-87D9-A534436FE140}"/>
    <cellStyle name="Normal 4 2 4 2 4 2" xfId="42844" xr:uid="{217F64DB-45AE-4118-8F87-1B21205DCCDD}"/>
    <cellStyle name="Normal 4 2 4 2 4 3" xfId="42845" xr:uid="{9657F783-22E2-4378-98A5-786281823215}"/>
    <cellStyle name="Normal 4 2 4 2 5" xfId="42846" xr:uid="{6C00C722-DCA8-4DB6-BE4D-FB009EF41281}"/>
    <cellStyle name="Normal 4 2 4 2 5 2" xfId="42847" xr:uid="{05D9564C-D405-46DC-9417-10AC2510E95D}"/>
    <cellStyle name="Normal 4 2 4 2 6" xfId="42848" xr:uid="{ADE083BC-74A6-4716-866E-67C90AA57AA9}"/>
    <cellStyle name="Normal 4 2 4 2 7" xfId="42849" xr:uid="{6677C6BB-0E41-40FF-A083-C91A4757196F}"/>
    <cellStyle name="Normal 4 2 4 3" xfId="42850" xr:uid="{980004A0-EC1D-476E-9F73-239A3B03304A}"/>
    <cellStyle name="Normal 4 2 4 3 2" xfId="42851" xr:uid="{B80BA457-F33A-484D-B2BA-6A10964D79C2}"/>
    <cellStyle name="Normal 4 2 4 3 2 2" xfId="42852" xr:uid="{E4AB6D0D-4FF9-4599-9193-69C9D4577489}"/>
    <cellStyle name="Normal 4 2 4 3 2 2 2" xfId="42853" xr:uid="{F8CE89FF-7ADD-4389-811A-7F925659DD3F}"/>
    <cellStyle name="Normal 4 2 4 3 2 2 2 2" xfId="42854" xr:uid="{7CE9F9F7-B714-4B70-92DD-0FED8A40324D}"/>
    <cellStyle name="Normal 4 2 4 3 2 2 3" xfId="42855" xr:uid="{6866EA34-69BC-4744-9B95-4A686F216479}"/>
    <cellStyle name="Normal 4 2 4 3 2 3" xfId="42856" xr:uid="{887F0888-5D5C-4A0A-9196-2A9577C8F1C1}"/>
    <cellStyle name="Normal 4 2 4 3 2 3 2" xfId="42857" xr:uid="{17B9D97F-6941-44BE-BD5C-88CF013CB81B}"/>
    <cellStyle name="Normal 4 2 4 3 2 4" xfId="42858" xr:uid="{9A0D4A0B-FA41-4FA4-86B6-A991D610E157}"/>
    <cellStyle name="Normal 4 2 4 3 2 5" xfId="42859" xr:uid="{76356AF5-ED98-4D0C-BD36-46D8DBDD7B1D}"/>
    <cellStyle name="Normal 4 2 4 3 3" xfId="42860" xr:uid="{CAF77C20-037F-4CF1-88E7-04770BB9B090}"/>
    <cellStyle name="Normal 4 2 4 3 3 2" xfId="42861" xr:uid="{241BF90A-7958-423B-8E14-47CBF6EF8328}"/>
    <cellStyle name="Normal 4 2 4 3 3 2 2" xfId="42862" xr:uid="{7F2C7E72-7474-42E0-9137-7F3A16514A21}"/>
    <cellStyle name="Normal 4 2 4 3 3 3" xfId="42863" xr:uid="{E60C147D-CD0A-4595-842E-E2FE040C60B7}"/>
    <cellStyle name="Normal 4 2 4 3 4" xfId="42864" xr:uid="{CE4C3E50-49B1-457C-941E-B1601C9B7F33}"/>
    <cellStyle name="Normal 4 2 4 3 4 2" xfId="42865" xr:uid="{211B4C42-25EE-460C-836C-788E739840C6}"/>
    <cellStyle name="Normal 4 2 4 3 5" xfId="42866" xr:uid="{5AC1BE63-5221-40D7-9C62-152F4A3A2E26}"/>
    <cellStyle name="Normal 4 2 4 3 5 2" xfId="42867" xr:uid="{F96022E0-0C1C-42FA-BA07-BBBBCA63C56F}"/>
    <cellStyle name="Normal 4 2 4 3 6" xfId="42868" xr:uid="{06E84498-94C0-41B0-9104-DF097F560EC4}"/>
    <cellStyle name="Normal 4 2 4 3 7" xfId="42869" xr:uid="{C5C0044A-C95B-4FCC-8D23-0F5ED9D60A16}"/>
    <cellStyle name="Normal 4 2 4 4" xfId="42870" xr:uid="{EA998212-A387-4AF5-8294-133AF2FAA097}"/>
    <cellStyle name="Normal 4 2 4 4 2" xfId="42871" xr:uid="{E61BA47C-160E-4695-8F28-8194490C2BA2}"/>
    <cellStyle name="Normal 4 2 4 4 2 2" xfId="42872" xr:uid="{223B4FAC-4B4E-49DB-A22C-486F96BAD28E}"/>
    <cellStyle name="Normal 4 2 4 4 2 2 2" xfId="42873" xr:uid="{205BDF83-0432-4765-B3AC-D020B7BE1D66}"/>
    <cellStyle name="Normal 4 2 4 4 2 3" xfId="42874" xr:uid="{014641AF-3619-4737-983A-A920B6062617}"/>
    <cellStyle name="Normal 4 2 4 4 2 4" xfId="42875" xr:uid="{2C3C5CAC-C7F2-4055-9F83-16FF291BDA0F}"/>
    <cellStyle name="Normal 4 2 4 4 3" xfId="42876" xr:uid="{84764E7F-2A0F-42E6-8E33-2C6817C549E2}"/>
    <cellStyle name="Normal 4 2 4 4 3 2" xfId="42877" xr:uid="{887A7886-9836-4152-9DAE-3C3758C8EE70}"/>
    <cellStyle name="Normal 4 2 4 4 4" xfId="42878" xr:uid="{14D69DCB-5302-4601-B4F0-B4DC69AD1F64}"/>
    <cellStyle name="Normal 4 2 4 4 5" xfId="42879" xr:uid="{74D254C3-3A34-434D-9669-2027D073DA8E}"/>
    <cellStyle name="Normal 4 2 4 5" xfId="42880" xr:uid="{622657B0-E73D-4CD8-A375-11ECC7ED3E9B}"/>
    <cellStyle name="Normal 4 2 4 5 2" xfId="42881" xr:uid="{4BE60C27-0AC6-4D1E-A061-4E77AD818980}"/>
    <cellStyle name="Normal 4 2 4 5 2 2" xfId="42882" xr:uid="{FF5A134A-FE3F-4992-AC5F-6C518FD0762A}"/>
    <cellStyle name="Normal 4 2 4 5 3" xfId="42883" xr:uid="{929FD380-ED2F-4573-B61C-B45EC72EDDD0}"/>
    <cellStyle name="Normal 4 2 4 5 4" xfId="42884" xr:uid="{D6E43EFB-187E-40D9-9C50-A18363EAD1E9}"/>
    <cellStyle name="Normal 4 2 4 6" xfId="42885" xr:uid="{FD343CFB-21DD-466C-A6AE-490E6DAC8420}"/>
    <cellStyle name="Normal 4 2 4 6 2" xfId="42886" xr:uid="{97510C02-1A98-49E4-AA05-41770F6F4539}"/>
    <cellStyle name="Normal 4 2 4 7" xfId="42887" xr:uid="{9F6615E9-329B-4078-9E4E-49F55FB43AE2}"/>
    <cellStyle name="Normal 4 2 4 7 2" xfId="42888" xr:uid="{2F2BA698-CCDF-419B-A9D2-F897E405625A}"/>
    <cellStyle name="Normal 4 2 4 8" xfId="42889" xr:uid="{A99E35A7-EB16-48D9-8346-4EBCC95B4662}"/>
    <cellStyle name="Normal 4 2 4 9" xfId="42890" xr:uid="{CED21105-BACF-44E0-BD44-A75295D704F5}"/>
    <cellStyle name="Normal 4 2 5" xfId="42891" xr:uid="{C59E25D7-4D22-4AE0-9A86-603487E0C272}"/>
    <cellStyle name="Normal 4 2 5 2" xfId="42892" xr:uid="{57B0C26D-0E69-4090-9BB6-18A70754C86F}"/>
    <cellStyle name="Normal 4 2 5 2 2" xfId="42893" xr:uid="{AA104DF9-52CA-404F-9449-D95A4852555A}"/>
    <cellStyle name="Normal 4 2 5 2 2 2" xfId="42894" xr:uid="{8F0E2682-FF51-41BB-B888-230358DCBB15}"/>
    <cellStyle name="Normal 4 2 5 2 2 2 2" xfId="42895" xr:uid="{3C462D7E-F641-4E52-A796-38C9808DB7C1}"/>
    <cellStyle name="Normal 4 2 5 2 2 2 2 2" xfId="42896" xr:uid="{2EB3B8D5-27CA-4438-A0B5-A09D98BCDD88}"/>
    <cellStyle name="Normal 4 2 5 2 2 2 3" xfId="42897" xr:uid="{040C98CE-4290-45BA-B8FE-3FD4C11F941D}"/>
    <cellStyle name="Normal 4 2 5 2 2 2 4" xfId="42898" xr:uid="{CC975AB6-4C73-4E46-A911-56C17FAA1DDF}"/>
    <cellStyle name="Normal 4 2 5 2 2 3" xfId="42899" xr:uid="{EBFF812A-DBD5-459E-8AAE-BCFC279AB6B4}"/>
    <cellStyle name="Normal 4 2 5 2 2 3 2" xfId="42900" xr:uid="{C76779A8-AA4E-42BA-821D-3B35760135B8}"/>
    <cellStyle name="Normal 4 2 5 2 2 4" xfId="42901" xr:uid="{F6CA3D4C-BEE0-4F07-988F-C6D1F278ADF6}"/>
    <cellStyle name="Normal 4 2 5 2 2 4 2" xfId="42902" xr:uid="{DD58BEBB-2CA1-476A-9463-0D0166AA64B1}"/>
    <cellStyle name="Normal 4 2 5 2 2 5" xfId="42903" xr:uid="{209C275A-6384-4BE5-944C-E845F3932480}"/>
    <cellStyle name="Normal 4 2 5 2 2 6" xfId="42904" xr:uid="{91CA002E-3718-42D2-B0D6-4B523AABEDD5}"/>
    <cellStyle name="Normal 4 2 5 2 3" xfId="42905" xr:uid="{04EBC47B-F626-4DFA-9DF8-239DDE163BEF}"/>
    <cellStyle name="Normal 4 2 5 2 3 2" xfId="42906" xr:uid="{E531561B-BD70-4729-B391-412C163AEA90}"/>
    <cellStyle name="Normal 4 2 5 2 3 2 2" xfId="42907" xr:uid="{A3A5C854-7D21-45C5-85B0-BE52815CE05F}"/>
    <cellStyle name="Normal 4 2 5 2 3 2 3" xfId="42908" xr:uid="{351B4BD2-D547-49E8-B254-4AADC6BDE658}"/>
    <cellStyle name="Normal 4 2 5 2 3 3" xfId="42909" xr:uid="{531CE2BD-6654-4BC3-B1F3-F9A06871FEFD}"/>
    <cellStyle name="Normal 4 2 5 2 3 4" xfId="42910" xr:uid="{6F84275F-D0EE-4FAE-9DCF-2C50455AB7B2}"/>
    <cellStyle name="Normal 4 2 5 2 4" xfId="42911" xr:uid="{02CBA58E-9EE6-49BB-B144-90FA68A84EDA}"/>
    <cellStyle name="Normal 4 2 5 2 4 2" xfId="42912" xr:uid="{9D9D33D3-628A-46A2-894F-126E86356B45}"/>
    <cellStyle name="Normal 4 2 5 2 4 3" xfId="42913" xr:uid="{D5DF987B-9E70-4C47-BDC1-64280EA68C34}"/>
    <cellStyle name="Normal 4 2 5 2 5" xfId="42914" xr:uid="{3F9A75A5-EABB-4A3D-961D-8D5BE8373B53}"/>
    <cellStyle name="Normal 4 2 5 2 5 2" xfId="42915" xr:uid="{10214667-0D0A-445A-A571-8548D528D3D0}"/>
    <cellStyle name="Normal 4 2 5 2 6" xfId="42916" xr:uid="{19E3C81C-5C63-4965-9DB6-C92EF89B46F8}"/>
    <cellStyle name="Normal 4 2 5 2 7" xfId="42917" xr:uid="{C5EEB4AF-0597-4364-999A-E33591E4EBDA}"/>
    <cellStyle name="Normal 4 2 5 3" xfId="42918" xr:uid="{094FABD9-BEAD-48C7-9A9E-81996E5440A1}"/>
    <cellStyle name="Normal 4 2 5 3 2" xfId="42919" xr:uid="{4F5044C3-5C76-4A32-A4A5-13796F4C02C3}"/>
    <cellStyle name="Normal 4 2 5 3 2 2" xfId="42920" xr:uid="{936F780B-09CA-422C-BA01-3A4A667791AA}"/>
    <cellStyle name="Normal 4 2 5 3 2 2 2" xfId="42921" xr:uid="{49649DE4-ADD8-4E91-969B-95DE7CFDBB3B}"/>
    <cellStyle name="Normal 4 2 5 3 2 3" xfId="42922" xr:uid="{B8D4FE35-CEF4-44CF-9269-71DD0C8A1358}"/>
    <cellStyle name="Normal 4 2 5 3 2 4" xfId="42923" xr:uid="{0F47F6C5-3F84-4BA7-BEFA-729BAB9760D7}"/>
    <cellStyle name="Normal 4 2 5 3 3" xfId="42924" xr:uid="{B6E32F58-C836-4CF2-88F7-FD88B0823D9B}"/>
    <cellStyle name="Normal 4 2 5 3 3 2" xfId="42925" xr:uid="{6EA93831-24F4-4A7C-9AAB-A2FDC42EF588}"/>
    <cellStyle name="Normal 4 2 5 3 4" xfId="42926" xr:uid="{9AF7736D-3923-4C3B-817D-BDB692B559B6}"/>
    <cellStyle name="Normal 4 2 5 3 4 2" xfId="42927" xr:uid="{20A9492A-8F01-4809-858D-1462372F16F5}"/>
    <cellStyle name="Normal 4 2 5 3 5" xfId="42928" xr:uid="{57B5E974-D0AC-4657-82DE-E5297C7A7C83}"/>
    <cellStyle name="Normal 4 2 5 3 6" xfId="42929" xr:uid="{4A7D23BA-280D-481F-8191-A70D8F034A25}"/>
    <cellStyle name="Normal 4 2 5 4" xfId="42930" xr:uid="{D6761A3F-9A4A-4B6D-B91A-1FB3900EE7DA}"/>
    <cellStyle name="Normal 4 2 5 4 2" xfId="42931" xr:uid="{03754656-264A-4741-8129-FD8CCD5388AF}"/>
    <cellStyle name="Normal 4 2 5 4 2 2" xfId="42932" xr:uid="{E350EF67-7F5A-4E72-B1AB-6328F6264526}"/>
    <cellStyle name="Normal 4 2 5 4 2 3" xfId="42933" xr:uid="{6ACB7155-C7CA-4180-99D5-7FB77DA4FAF2}"/>
    <cellStyle name="Normal 4 2 5 4 3" xfId="42934" xr:uid="{DA12281B-E461-4F2B-B8B0-763ED6B419B4}"/>
    <cellStyle name="Normal 4 2 5 4 4" xfId="42935" xr:uid="{EFFA594F-2115-4F59-A2A4-BF05CEDB97EC}"/>
    <cellStyle name="Normal 4 2 5 5" xfId="42936" xr:uid="{AEF65F4C-F619-4081-90E2-FD624A269A32}"/>
    <cellStyle name="Normal 4 2 5 5 2" xfId="42937" xr:uid="{212F531C-E208-49D2-8F03-0B151C019DFE}"/>
    <cellStyle name="Normal 4 2 5 5 3" xfId="42938" xr:uid="{34AC748F-3209-4A61-9C74-687A84BF7DA3}"/>
    <cellStyle name="Normal 4 2 5 6" xfId="42939" xr:uid="{7E0B92BB-1E64-4251-9B7D-EB3F88138DD4}"/>
    <cellStyle name="Normal 4 2 5 6 2" xfId="42940" xr:uid="{3E0E15F0-4A62-49C5-8A92-8F76883D614B}"/>
    <cellStyle name="Normal 4 2 5 7" xfId="42941" xr:uid="{65B7AC7E-A768-41DE-BAAA-7D319E1A834A}"/>
    <cellStyle name="Normal 4 2 5 8" xfId="42942" xr:uid="{36A7AEEE-EA55-44F7-9E8D-5E2830ED6986}"/>
    <cellStyle name="Normal 4 2 6" xfId="42943" xr:uid="{38968543-5D45-4FCF-9913-7A953AAB3870}"/>
    <cellStyle name="Normal 4 2 6 2" xfId="42944" xr:uid="{29882914-A8EF-4A0A-A105-8A4FF419C14C}"/>
    <cellStyle name="Normal 4 2 6 2 2" xfId="42945" xr:uid="{C0CCF677-8806-4C54-AE73-DD3B68E433D6}"/>
    <cellStyle name="Normal 4 2 6 2 2 2" xfId="42946" xr:uid="{182E6CCC-B5AB-4037-AA30-0FA33BAD8FDA}"/>
    <cellStyle name="Normal 4 2 6 2 2 2 2" xfId="42947" xr:uid="{3297FC95-8D1A-4B3F-8FAF-7DB1FDE74FCF}"/>
    <cellStyle name="Normal 4 2 6 2 2 2 3" xfId="42948" xr:uid="{52753BE6-5E0B-4829-9C58-8DE3D78C6801}"/>
    <cellStyle name="Normal 4 2 6 2 2 3" xfId="42949" xr:uid="{52F97B7F-4976-407F-A4C7-5B0A4E881060}"/>
    <cellStyle name="Normal 4 2 6 2 2 4" xfId="42950" xr:uid="{4CC13BA4-C485-41A4-A4C1-9D6A6D876E7E}"/>
    <cellStyle name="Normal 4 2 6 2 3" xfId="42951" xr:uid="{2C08CBCD-C8C2-4AB0-85A1-8ED308F6684C}"/>
    <cellStyle name="Normal 4 2 6 2 3 2" xfId="42952" xr:uid="{A22F27EF-644E-45D1-93D0-2275BFF7B9FE}"/>
    <cellStyle name="Normal 4 2 6 2 3 2 2" xfId="42953" xr:uid="{E95B3EB4-8F92-4037-B5B9-3D9348E7843E}"/>
    <cellStyle name="Normal 4 2 6 2 3 3" xfId="42954" xr:uid="{DB20EDEC-2249-430E-B0A1-8980AF649484}"/>
    <cellStyle name="Normal 4 2 6 2 4" xfId="42955" xr:uid="{4DA7D1C1-A206-46E2-886E-839852F30DBD}"/>
    <cellStyle name="Normal 4 2 6 2 4 2" xfId="42956" xr:uid="{CCF28D4B-6A18-496B-B4D0-95D98E53315E}"/>
    <cellStyle name="Normal 4 2 6 2 4 3" xfId="42957" xr:uid="{643777DA-F0F4-4799-9B3D-3B0C321B790E}"/>
    <cellStyle name="Normal 4 2 6 2 5" xfId="42958" xr:uid="{BAFE1010-53F3-43CE-8552-8D357E6B4B8B}"/>
    <cellStyle name="Normal 4 2 6 2 6" xfId="42959" xr:uid="{93EF5900-0A74-4B20-89E7-48760ADD245B}"/>
    <cellStyle name="Normal 4 2 6 3" xfId="42960" xr:uid="{F7F9FDFD-BE0A-4F98-978E-735FEEC7CCC8}"/>
    <cellStyle name="Normal 4 2 6 3 2" xfId="42961" xr:uid="{8FA094F0-A6A2-4600-90AD-9D336D28AA0D}"/>
    <cellStyle name="Normal 4 2 6 3 2 2" xfId="42962" xr:uid="{866641AF-92A0-479B-8DB4-BED2FD2D940C}"/>
    <cellStyle name="Normal 4 2 6 3 2 3" xfId="42963" xr:uid="{D516B0E8-89EC-4F23-8EAE-F2E3ECF9A112}"/>
    <cellStyle name="Normal 4 2 6 3 3" xfId="42964" xr:uid="{172D0D4C-C980-4DE6-A69E-D23B6D699FF4}"/>
    <cellStyle name="Normal 4 2 6 3 4" xfId="42965" xr:uid="{18A8BE16-3F68-4A07-B5DC-424A6496C56D}"/>
    <cellStyle name="Normal 4 2 6 4" xfId="42966" xr:uid="{BC66103E-55F0-48B3-98D3-3D662A73665D}"/>
    <cellStyle name="Normal 4 2 6 4 2" xfId="42967" xr:uid="{89738068-F417-4BEB-8A1F-168AB9119CE9}"/>
    <cellStyle name="Normal 4 2 6 4 2 2" xfId="42968" xr:uid="{A7274990-7D70-444B-B7F9-78432396647E}"/>
    <cellStyle name="Normal 4 2 6 4 3" xfId="42969" xr:uid="{AD44230F-D632-4913-88DD-04C48BC0ABB5}"/>
    <cellStyle name="Normal 4 2 6 5" xfId="42970" xr:uid="{0D73866A-1BA0-44E0-B933-3365E05892B8}"/>
    <cellStyle name="Normal 4 2 6 5 2" xfId="42971" xr:uid="{1DCB5E51-FD9D-4808-8614-1D88E868AB17}"/>
    <cellStyle name="Normal 4 2 6 5 3" xfId="42972" xr:uid="{96160458-7C32-4C40-AF35-DFE505F74363}"/>
    <cellStyle name="Normal 4 2 6 6" xfId="42973" xr:uid="{DA769B00-4D51-4921-B9ED-F44FAF5775C6}"/>
    <cellStyle name="Normal 4 2 6 7" xfId="42974" xr:uid="{2F68F0BC-7899-4779-9FDE-84D793305ECD}"/>
    <cellStyle name="Normal 4 2 7" xfId="42975" xr:uid="{85795FE9-5980-4EDA-B2DE-C232C0BBAE84}"/>
    <cellStyle name="Normal 4 2 7 2" xfId="42976" xr:uid="{EDFB7C7E-3A0C-4BFF-96D2-A43F111F83DE}"/>
    <cellStyle name="Normal 4 2 7 2 2" xfId="42977" xr:uid="{74BAF430-0EE9-40DD-9719-63140F265B91}"/>
    <cellStyle name="Normal 4 2 7 2 2 2" xfId="42978" xr:uid="{7DC56970-E6CE-4669-B302-7DA6E2E0E262}"/>
    <cellStyle name="Normal 4 2 7 2 2 2 2" xfId="42979" xr:uid="{48B95F4D-B690-4D17-8396-57FA2F14B16B}"/>
    <cellStyle name="Normal 4 2 7 2 2 3" xfId="42980" xr:uid="{4E3D21A8-4459-43DC-9153-396B4B05409E}"/>
    <cellStyle name="Normal 4 2 7 2 2 4" xfId="42981" xr:uid="{A905E05D-19F2-46FA-88A8-9248EB801453}"/>
    <cellStyle name="Normal 4 2 7 2 3" xfId="42982" xr:uid="{BAD7F458-1372-451A-8CF0-D9CABC368E3C}"/>
    <cellStyle name="Normal 4 2 7 2 3 2" xfId="42983" xr:uid="{F4B555E6-65FF-477D-B9A9-DBDE42FDDFFB}"/>
    <cellStyle name="Normal 4 2 7 2 4" xfId="42984" xr:uid="{567FCA09-7EF8-4888-8AE2-1DE315217BC5}"/>
    <cellStyle name="Normal 4 2 7 2 5" xfId="42985" xr:uid="{68472B3B-7546-4728-A7CE-6F9A3A330FB4}"/>
    <cellStyle name="Normal 4 2 7 3" xfId="42986" xr:uid="{4A881806-AF19-4AF4-9AF5-DF584578697A}"/>
    <cellStyle name="Normal 4 2 7 3 2" xfId="42987" xr:uid="{D7CB9EDC-6881-49BB-8A17-D61373729BFA}"/>
    <cellStyle name="Normal 4 2 7 3 2 2" xfId="42988" xr:uid="{F1CBA680-6C47-4876-8372-1501013851EF}"/>
    <cellStyle name="Normal 4 2 7 3 2 3" xfId="42989" xr:uid="{0B358DD7-AA6D-4AF0-821D-E05C88E79813}"/>
    <cellStyle name="Normal 4 2 7 3 3" xfId="42990" xr:uid="{E95AFE79-C969-404E-8D1B-219972FD2719}"/>
    <cellStyle name="Normal 4 2 7 3 4" xfId="42991" xr:uid="{25EADCEC-724F-4544-B0A7-61E1055D1EDC}"/>
    <cellStyle name="Normal 4 2 7 4" xfId="42992" xr:uid="{90D48AA1-C176-42EF-8885-5EEE9FA1BA1C}"/>
    <cellStyle name="Normal 4 2 7 4 2" xfId="42993" xr:uid="{A56F2BA2-4C5D-4ED0-9368-126447DDAFAF}"/>
    <cellStyle name="Normal 4 2 7 4 3" xfId="42994" xr:uid="{45A81097-1205-4372-9977-6BADE9DD6081}"/>
    <cellStyle name="Normal 4 2 7 5" xfId="42995" xr:uid="{242515D2-AC1C-4B50-A946-461EA02156CE}"/>
    <cellStyle name="Normal 4 2 7 5 2" xfId="42996" xr:uid="{C80B7136-A871-4926-B1B4-6754B47D7CC9}"/>
    <cellStyle name="Normal 4 2 7 6" xfId="42997" xr:uid="{F7D19D4D-38E3-40DD-92CD-75F6F3B05E3F}"/>
    <cellStyle name="Normal 4 2 7 7" xfId="42998" xr:uid="{7B6EE7AD-C3C7-40D6-8C5E-A58194C2C61F}"/>
    <cellStyle name="Normal 4 2 8" xfId="42999" xr:uid="{BBCC9FA5-7E00-40EC-B8F1-8340A5AAEE75}"/>
    <cellStyle name="Normal 4 2 8 2" xfId="43000" xr:uid="{23EC0CD2-E60E-4813-89BF-E2C2E8FC6CFB}"/>
    <cellStyle name="Normal 4 2 8 2 2" xfId="43001" xr:uid="{5E2FE2A7-5011-4D55-B305-DEB3AC59FB1B}"/>
    <cellStyle name="Normal 4 2 8 2 2 2" xfId="43002" xr:uid="{6E17EF49-FDD4-49FD-AB00-6E9B42C1A0CF}"/>
    <cellStyle name="Normal 4 2 8 2 2 2 2" xfId="43003" xr:uid="{7F5C7444-B632-4625-AAFD-C9072A53D80D}"/>
    <cellStyle name="Normal 4 2 8 2 2 3" xfId="43004" xr:uid="{5392D423-FD45-4BA8-A518-DF4C110DD2B0}"/>
    <cellStyle name="Normal 4 2 8 2 3" xfId="43005" xr:uid="{61AF1E67-B2CF-4C1D-85B0-A907723E88D0}"/>
    <cellStyle name="Normal 4 2 8 2 3 2" xfId="43006" xr:uid="{A332B26B-4C53-4C20-BB62-AD48085EB22D}"/>
    <cellStyle name="Normal 4 2 8 2 4" xfId="43007" xr:uid="{6F4903C2-357D-46D6-976E-AA41D5B8D732}"/>
    <cellStyle name="Normal 4 2 8 2 5" xfId="43008" xr:uid="{6B431A2E-72CE-4482-A7D7-66C429DE9F73}"/>
    <cellStyle name="Normal 4 2 8 3" xfId="43009" xr:uid="{B96DBF32-EAFF-423C-9D86-843F983A53A2}"/>
    <cellStyle name="Normal 4 2 8 3 2" xfId="43010" xr:uid="{3C892CBE-B626-482A-B9FA-7E6F69BB81A9}"/>
    <cellStyle name="Normal 4 2 8 3 2 2" xfId="43011" xr:uid="{818AC9E4-F363-47CD-A677-59EA1775DC9E}"/>
    <cellStyle name="Normal 4 2 8 3 3" xfId="43012" xr:uid="{41F5F62A-AF63-40DF-9EC3-568E4DED2D12}"/>
    <cellStyle name="Normal 4 2 8 4" xfId="43013" xr:uid="{C8F73E89-77A6-44F6-922B-5BD0A2926FF2}"/>
    <cellStyle name="Normal 4 2 8 4 2" xfId="43014" xr:uid="{9CF561DC-86A4-4346-9F7B-CA3FFBECBC63}"/>
    <cellStyle name="Normal 4 2 8 5" xfId="43015" xr:uid="{06749D6F-0863-4AE0-857E-11CB767D1BC2}"/>
    <cellStyle name="Normal 4 2 8 6" xfId="43016" xr:uid="{0C50B3B5-71BC-437A-9F1B-426CE57458D7}"/>
    <cellStyle name="Normal 4 2 9" xfId="43017" xr:uid="{83E73E9D-6F21-4BEF-99BB-D7B4CA9C60A6}"/>
    <cellStyle name="Normal 4 2 9 2" xfId="43018" xr:uid="{805A4A02-B4B9-4110-954A-0BB648E7AA66}"/>
    <cellStyle name="Normal 4 2 9 2 2" xfId="43019" xr:uid="{850C81FD-C840-4AFB-A84B-16600F984367}"/>
    <cellStyle name="Normal 4 2 9 2 2 2" xfId="43020" xr:uid="{791E6AD0-0F72-40E5-9291-D5ACE1E74005}"/>
    <cellStyle name="Normal 4 2 9 2 2 2 2" xfId="43021" xr:uid="{3A74ED3B-7C63-48A6-880E-4624177887B0}"/>
    <cellStyle name="Normal 4 2 9 2 2 3" xfId="43022" xr:uid="{6A4FCF31-B830-4394-8A56-EC6160DEF80F}"/>
    <cellStyle name="Normal 4 2 9 2 3" xfId="43023" xr:uid="{2B1B2985-310C-4EC8-9085-0F7D8CC8B457}"/>
    <cellStyle name="Normal 4 2 9 2 3 2" xfId="43024" xr:uid="{3F454ABB-AF15-46B8-A78D-A22DC381173E}"/>
    <cellStyle name="Normal 4 2 9 2 4" xfId="43025" xr:uid="{BF838FCC-8D84-44F8-B46C-A62B13A50EFB}"/>
    <cellStyle name="Normal 4 2 9 2 5" xfId="43026" xr:uid="{604246DC-FC54-4505-AFF7-464318CE860A}"/>
    <cellStyle name="Normal 4 2 9 3" xfId="43027" xr:uid="{05EED7E8-DB2F-436D-B6F1-4EE3A4FEDACE}"/>
    <cellStyle name="Normal 4 2 9 3 2" xfId="43028" xr:uid="{131A002C-A3E6-42D8-888A-21CFABC6B3E7}"/>
    <cellStyle name="Normal 4 2 9 3 2 2" xfId="43029" xr:uid="{1A849E74-13D5-4944-9FF2-9E1B60A3DACA}"/>
    <cellStyle name="Normal 4 2 9 3 3" xfId="43030" xr:uid="{62E0F5AD-B812-44AF-878B-B0334F5EB522}"/>
    <cellStyle name="Normal 4 2 9 4" xfId="43031" xr:uid="{AB1E8B77-B330-4968-9360-465A7744EC50}"/>
    <cellStyle name="Normal 4 2 9 4 2" xfId="43032" xr:uid="{0326A1E6-6B47-49A3-939B-D9BABD6B1788}"/>
    <cellStyle name="Normal 4 2 9 5" xfId="43033" xr:uid="{E8ADC346-3487-4434-A9E4-3563AA867835}"/>
    <cellStyle name="Normal 4 2 9 6" xfId="43034" xr:uid="{0CE8C827-9A4D-4AF5-A6B6-89A8CE07B669}"/>
    <cellStyle name="Normal 4 2_Asset Register (new)" xfId="43035" xr:uid="{01FB0AA5-E977-49FA-9E4F-9997DC21CE58}"/>
    <cellStyle name="Normal 4 20" xfId="43036" xr:uid="{27916341-786E-431A-894E-89ED5FEF109C}"/>
    <cellStyle name="Normal 4 21" xfId="43037" xr:uid="{4836D9FE-6986-400A-8B74-2ED5A263289D}"/>
    <cellStyle name="Normal 4 22" xfId="51538" xr:uid="{E58D6F0C-2F81-4EBD-85E8-9C5B50AE8688}"/>
    <cellStyle name="Normal 4 23" xfId="51546" xr:uid="{2E7A14C8-6366-4D0F-8B0D-3E9E7846F3E6}"/>
    <cellStyle name="Normal 4 3" xfId="43038" xr:uid="{16B2AA9D-F879-499E-AB0C-2DFD13108C08}"/>
    <cellStyle name="Normal 4 3 10" xfId="43039" xr:uid="{AE852A41-E6F1-419C-B992-B18483CC231E}"/>
    <cellStyle name="Normal 4 3 10 2" xfId="43040" xr:uid="{1636D235-3BBE-4B31-AF71-A774C0C0A88C}"/>
    <cellStyle name="Normal 4 3 11" xfId="43041" xr:uid="{D8C012D6-8D6F-408E-9620-1D189E8857D5}"/>
    <cellStyle name="Normal 4 3 11 2" xfId="43042" xr:uid="{50F78BD3-5E00-4155-9589-3A87F468B1F7}"/>
    <cellStyle name="Normal 4 3 12" xfId="43043" xr:uid="{445E755E-2F62-4BD6-BF93-2C4916AF4121}"/>
    <cellStyle name="Normal 4 3 13" xfId="43044" xr:uid="{4AB29B3C-AEA8-4CB5-AFA9-D6D0FD14302F}"/>
    <cellStyle name="Normal 4 3 2" xfId="43045" xr:uid="{44A9A1BA-6F16-4E3D-BB1F-6D03C0F2C9A9}"/>
    <cellStyle name="Normal 4 3 2 2" xfId="43046" xr:uid="{DAF21726-E2C8-4BBF-A8D0-085A9B6ED4A5}"/>
    <cellStyle name="Normal 4 3 2 2 2" xfId="43047" xr:uid="{85A0DBD1-6DF8-45BC-9C72-A1C93892A7F2}"/>
    <cellStyle name="Normal 4 3 2 2 2 2" xfId="43048" xr:uid="{CAFD62A6-19B7-43B7-AFE6-FB54A0A233F4}"/>
    <cellStyle name="Normal 4 3 2 2 2 2 2" xfId="43049" xr:uid="{D0AB82B9-C9EA-4C37-92A8-17768DAC4415}"/>
    <cellStyle name="Normal 4 3 2 2 2 2 2 2" xfId="43050" xr:uid="{FFC76BD5-6669-430A-B9A1-53E2E99A3B5A}"/>
    <cellStyle name="Normal 4 3 2 2 2 2 3" xfId="43051" xr:uid="{28E72456-0BB0-4D34-BDBB-4A4CBC7A412B}"/>
    <cellStyle name="Normal 4 3 2 2 2 2 4" xfId="43052" xr:uid="{6D573759-42C2-4B0F-A796-ABC5C33705D8}"/>
    <cellStyle name="Normal 4 3 2 2 2 3" xfId="43053" xr:uid="{610A7D04-08C6-405F-8106-5BC2D92DF27E}"/>
    <cellStyle name="Normal 4 3 2 2 2 3 2" xfId="43054" xr:uid="{6B223441-E7B7-4EBF-9FF0-FB04DEB2088F}"/>
    <cellStyle name="Normal 4 3 2 2 2 4" xfId="43055" xr:uid="{7D73362E-C7DC-411A-83A1-D5A54292E2A6}"/>
    <cellStyle name="Normal 4 3 2 2 2 4 2" xfId="43056" xr:uid="{E6050834-2F7F-4D3B-9324-8C0D70BB9B22}"/>
    <cellStyle name="Normal 4 3 2 2 2 5" xfId="43057" xr:uid="{F4BFE684-15B0-4288-B2BA-8429A92840F2}"/>
    <cellStyle name="Normal 4 3 2 2 2 6" xfId="43058" xr:uid="{D35AA28F-F554-4F5E-B8A1-043DD091E1B0}"/>
    <cellStyle name="Normal 4 3 2 2 3" xfId="43059" xr:uid="{3BE35A1D-8B0C-43C2-A7D3-213036A15464}"/>
    <cellStyle name="Normal 4 3 2 2 3 2" xfId="43060" xr:uid="{E1FE3FB5-0299-467C-94D2-0B050F092607}"/>
    <cellStyle name="Normal 4 3 2 2 3 2 2" xfId="43061" xr:uid="{C24972E3-F835-4BFC-A047-BB6072B3F0C7}"/>
    <cellStyle name="Normal 4 3 2 2 3 2 3" xfId="43062" xr:uid="{ECADB2AF-7C8F-4F67-B9D5-AF27220D088B}"/>
    <cellStyle name="Normal 4 3 2 2 3 3" xfId="43063" xr:uid="{8AA16155-5154-44EA-85AD-247E9EABD792}"/>
    <cellStyle name="Normal 4 3 2 2 3 4" xfId="43064" xr:uid="{881B6846-998F-4136-9B28-BBF80AE86749}"/>
    <cellStyle name="Normal 4 3 2 2 4" xfId="43065" xr:uid="{4986A155-BD04-44C6-ADE5-5BCBDBE74B16}"/>
    <cellStyle name="Normal 4 3 2 2 4 2" xfId="43066" xr:uid="{40CB97B2-F2F8-4BEB-BDC9-B9735DFBBD46}"/>
    <cellStyle name="Normal 4 3 2 2 4 3" xfId="43067" xr:uid="{54FAF72D-AFC7-4FBB-82CD-39E6FF905918}"/>
    <cellStyle name="Normal 4 3 2 2 5" xfId="43068" xr:uid="{B725A59B-22A3-42D4-B85A-0E22963C8F54}"/>
    <cellStyle name="Normal 4 3 2 2 5 2" xfId="43069" xr:uid="{D427BFEE-8265-4748-93C9-93DCCAF27A5E}"/>
    <cellStyle name="Normal 4 3 2 2 6" xfId="43070" xr:uid="{EBC0CCE3-C38B-4A15-AAD4-39C964D61768}"/>
    <cellStyle name="Normal 4 3 2 2 7" xfId="43071" xr:uid="{94932C37-A901-4E7F-B769-38BC4CEC7F4B}"/>
    <cellStyle name="Normal 4 3 2 3" xfId="43072" xr:uid="{7098E582-E166-4253-8563-58E3683E4FF4}"/>
    <cellStyle name="Normal 4 3 2 3 2" xfId="43073" xr:uid="{01F9E231-1F04-47FA-A3B9-9C8AA8C46FE0}"/>
    <cellStyle name="Normal 4 3 2 3 2 2" xfId="43074" xr:uid="{5C3356C5-864E-41E9-84AE-2CE022EA1790}"/>
    <cellStyle name="Normal 4 3 2 3 2 2 2" xfId="43075" xr:uid="{2F4B6E9E-061B-4C62-995B-9A0D613A256A}"/>
    <cellStyle name="Normal 4 3 2 3 2 2 2 2" xfId="43076" xr:uid="{F9B98914-613C-4A89-97CA-E4AF9AD351B5}"/>
    <cellStyle name="Normal 4 3 2 3 2 2 3" xfId="43077" xr:uid="{5960860B-93F6-4985-83A5-F6E91E5613F9}"/>
    <cellStyle name="Normal 4 3 2 3 2 3" xfId="43078" xr:uid="{31F495B5-4BA9-4578-A4F4-D6C9C9BF2C48}"/>
    <cellStyle name="Normal 4 3 2 3 2 3 2" xfId="43079" xr:uid="{1809CC83-ECA0-49CE-A1A3-F137A646668D}"/>
    <cellStyle name="Normal 4 3 2 3 2 4" xfId="43080" xr:uid="{EFCEF536-07F4-4125-AF61-050467F27450}"/>
    <cellStyle name="Normal 4 3 2 3 2 5" xfId="43081" xr:uid="{AF7BFC3E-0B59-4E50-9D85-00E751CC5222}"/>
    <cellStyle name="Normal 4 3 2 3 3" xfId="43082" xr:uid="{AEF760B2-D93F-4175-9FE0-2D36B68D08F4}"/>
    <cellStyle name="Normal 4 3 2 3 3 2" xfId="43083" xr:uid="{4B517CCD-05F2-439E-AF7C-ACFFC36BE3A8}"/>
    <cellStyle name="Normal 4 3 2 3 3 2 2" xfId="43084" xr:uid="{B9D9E2F1-1356-4C76-B629-A4F8883912AA}"/>
    <cellStyle name="Normal 4 3 2 3 3 3" xfId="43085" xr:uid="{DD418B68-1B29-4262-AE81-71582CD051A9}"/>
    <cellStyle name="Normal 4 3 2 3 4" xfId="43086" xr:uid="{2D66E556-C6FA-43A0-9EFA-DA38EEBA0BB4}"/>
    <cellStyle name="Normal 4 3 2 3 4 2" xfId="43087" xr:uid="{5BDB855E-71F6-4C5D-B22B-6858B162DC74}"/>
    <cellStyle name="Normal 4 3 2 3 5" xfId="43088" xr:uid="{63236168-FC42-4F9F-A034-4034D8DE99ED}"/>
    <cellStyle name="Normal 4 3 2 3 5 2" xfId="43089" xr:uid="{CC875E88-AF07-4BB5-90AF-8734C3F24C95}"/>
    <cellStyle name="Normal 4 3 2 3 6" xfId="43090" xr:uid="{AFD31BE0-8F94-465B-B17E-8F2361C48BCC}"/>
    <cellStyle name="Normal 4 3 2 3 7" xfId="43091" xr:uid="{05634D57-8C4D-4DBC-8B40-590639F797DB}"/>
    <cellStyle name="Normal 4 3 2 4" xfId="43092" xr:uid="{C2DDCCA0-9EC8-4D35-80A7-C5E16E042F87}"/>
    <cellStyle name="Normal 4 3 2 4 2" xfId="43093" xr:uid="{A006E0D3-91EA-466F-87FC-C663F48E1716}"/>
    <cellStyle name="Normal 4 3 2 4 2 2" xfId="43094" xr:uid="{AD242CF9-8CE9-440F-B5E2-D99247973BA9}"/>
    <cellStyle name="Normal 4 3 2 4 2 2 2" xfId="43095" xr:uid="{C1EB6CE4-E13D-44B2-96ED-F532AACA9C81}"/>
    <cellStyle name="Normal 4 3 2 4 2 3" xfId="43096" xr:uid="{1D161906-FD27-4F2B-82DF-28F7E7123822}"/>
    <cellStyle name="Normal 4 3 2 4 2 4" xfId="43097" xr:uid="{0EE92A5B-A18F-4D04-B855-FE944254601F}"/>
    <cellStyle name="Normal 4 3 2 4 3" xfId="43098" xr:uid="{3BE014D9-E17A-4D74-836E-5C64F04F54FF}"/>
    <cellStyle name="Normal 4 3 2 4 3 2" xfId="43099" xr:uid="{3ED41654-F478-46CC-BC01-DEDBECD521E3}"/>
    <cellStyle name="Normal 4 3 2 4 4" xfId="43100" xr:uid="{5A10AD6A-C817-499D-BCEE-B8BDD72F06BF}"/>
    <cellStyle name="Normal 4 3 2 4 5" xfId="43101" xr:uid="{F0B1E970-C1A9-46C2-9FFC-3F3463EB123A}"/>
    <cellStyle name="Normal 4 3 2 5" xfId="43102" xr:uid="{5AD9F395-AB75-492B-B30A-80B2DB7BF00E}"/>
    <cellStyle name="Normal 4 3 2 5 2" xfId="43103" xr:uid="{0CC2D293-B0C5-4CBF-82C1-67485F592490}"/>
    <cellStyle name="Normal 4 3 2 5 2 2" xfId="43104" xr:uid="{99021D0D-358B-4769-9501-E3148FA307E7}"/>
    <cellStyle name="Normal 4 3 2 5 3" xfId="43105" xr:uid="{AE86C445-3A14-42E2-BB66-E093F32AE653}"/>
    <cellStyle name="Normal 4 3 2 5 4" xfId="43106" xr:uid="{D2359C1E-BA2A-4234-8C9B-92AD23FC193D}"/>
    <cellStyle name="Normal 4 3 2 6" xfId="43107" xr:uid="{6529C76C-0D85-4FC7-9443-7AD7C79D6ABE}"/>
    <cellStyle name="Normal 4 3 2 6 2" xfId="43108" xr:uid="{4DE2A7B8-F84A-4E6F-9116-AEC17510B01F}"/>
    <cellStyle name="Normal 4 3 2 7" xfId="43109" xr:uid="{5551B327-040A-45F2-889C-D947081BF6AA}"/>
    <cellStyle name="Normal 4 3 2 7 2" xfId="43110" xr:uid="{6A8CFB56-1457-4EE8-922D-8657A28AA430}"/>
    <cellStyle name="Normal 4 3 2 8" xfId="43111" xr:uid="{FF567387-E1CA-4913-8307-9774C2E5C95F}"/>
    <cellStyle name="Normal 4 3 2 9" xfId="43112" xr:uid="{B6EA4F5D-F851-4E91-9F1B-C1F37852830E}"/>
    <cellStyle name="Normal 4 3 3" xfId="43113" xr:uid="{AAF0887D-523B-4BEF-84B3-DF0ADC9B0A3B}"/>
    <cellStyle name="Normal 4 3 3 2" xfId="43114" xr:uid="{39F85296-8188-4A24-8AAA-FC577D49BB62}"/>
    <cellStyle name="Normal 4 3 3 2 2" xfId="43115" xr:uid="{27FF243F-0A89-40D1-8160-B83F80E3B4B3}"/>
    <cellStyle name="Normal 4 3 3 2 2 2" xfId="43116" xr:uid="{90F62362-FE15-43A6-B72D-CC9525A1F509}"/>
    <cellStyle name="Normal 4 3 3 2 2 2 2" xfId="43117" xr:uid="{857FBF66-E654-4E25-B576-4DE957CC583E}"/>
    <cellStyle name="Normal 4 3 3 2 2 2 2 2" xfId="43118" xr:uid="{B6984410-7526-4EB9-A430-5805D0A17FEA}"/>
    <cellStyle name="Normal 4 3 3 2 2 2 3" xfId="43119" xr:uid="{45962862-A686-432E-9CB0-642EECBD311C}"/>
    <cellStyle name="Normal 4 3 3 2 2 2 4" xfId="43120" xr:uid="{189D6D4F-26EA-4FC6-B940-13C1B3A5E5B1}"/>
    <cellStyle name="Normal 4 3 3 2 2 3" xfId="43121" xr:uid="{FA85207E-9869-41EC-901E-9BF38BC00F0E}"/>
    <cellStyle name="Normal 4 3 3 2 2 3 2" xfId="43122" xr:uid="{BAD8DC2A-93AE-4E79-95A0-B7E1BA60FA54}"/>
    <cellStyle name="Normal 4 3 3 2 2 4" xfId="43123" xr:uid="{6937303F-2EBD-4644-B235-13F39CDB9082}"/>
    <cellStyle name="Normal 4 3 3 2 2 5" xfId="43124" xr:uid="{2D045C0E-150B-48BC-A44F-51A4F9FA5260}"/>
    <cellStyle name="Normal 4 3 3 2 3" xfId="43125" xr:uid="{3EB6DD24-0690-4467-AF55-73464401EFA5}"/>
    <cellStyle name="Normal 4 3 3 2 3 2" xfId="43126" xr:uid="{0D7F3F84-08A4-4E44-BF11-93B6F96B6079}"/>
    <cellStyle name="Normal 4 3 3 2 3 2 2" xfId="43127" xr:uid="{450370CD-819A-4B43-9710-4BB8B1F250D3}"/>
    <cellStyle name="Normal 4 3 3 2 3 2 3" xfId="43128" xr:uid="{6EF6E88B-6932-487F-9663-AE8E4E17FF73}"/>
    <cellStyle name="Normal 4 3 3 2 3 3" xfId="43129" xr:uid="{04DCB715-0004-42EC-AF78-B794B61E86D7}"/>
    <cellStyle name="Normal 4 3 3 2 3 4" xfId="43130" xr:uid="{FD989A90-9126-49E0-8E36-9067BB057C49}"/>
    <cellStyle name="Normal 4 3 3 2 4" xfId="43131" xr:uid="{92DF0212-11AA-4C81-995F-FE3B1209AC79}"/>
    <cellStyle name="Normal 4 3 3 2 4 2" xfId="43132" xr:uid="{F2398CCE-7CAD-496A-9F4E-654580C86B03}"/>
    <cellStyle name="Normal 4 3 3 2 4 3" xfId="43133" xr:uid="{BE2D86A6-D791-4B06-8D84-1445297E5B38}"/>
    <cellStyle name="Normal 4 3 3 2 5" xfId="43134" xr:uid="{320930FB-DBCA-4FD4-8708-C37C86FB38CA}"/>
    <cellStyle name="Normal 4 3 3 2 5 2" xfId="43135" xr:uid="{04BC0D62-6E09-426D-9522-1AA81BFB3E12}"/>
    <cellStyle name="Normal 4 3 3 2 6" xfId="43136" xr:uid="{3694029A-6FA6-4256-B234-BD9D7C273A0A}"/>
    <cellStyle name="Normal 4 3 3 2 7" xfId="43137" xr:uid="{CEE94BF9-3161-46B0-B97C-5DDFB80D0F26}"/>
    <cellStyle name="Normal 4 3 3 3" xfId="43138" xr:uid="{208ACB24-73BB-43CF-817C-3BF230D75D97}"/>
    <cellStyle name="Normal 4 3 3 3 2" xfId="43139" xr:uid="{F8725D27-10A0-4FD4-8B15-FABF0283C9BC}"/>
    <cellStyle name="Normal 4 3 3 3 2 2" xfId="43140" xr:uid="{3950910B-2F1D-499D-8CF7-B2B27CD723E7}"/>
    <cellStyle name="Normal 4 3 3 3 2 2 2" xfId="43141" xr:uid="{75A98272-8B97-4A49-A340-A53305F1BAA3}"/>
    <cellStyle name="Normal 4 3 3 3 2 3" xfId="43142" xr:uid="{2640D377-03BC-4442-B8ED-82ED3DD29A32}"/>
    <cellStyle name="Normal 4 3 3 3 2 4" xfId="43143" xr:uid="{1A9580A2-C485-4F06-AA62-8D4AA8AA2C6F}"/>
    <cellStyle name="Normal 4 3 3 3 3" xfId="43144" xr:uid="{024ABBB8-C297-423C-BAA5-3CCC6B9B4670}"/>
    <cellStyle name="Normal 4 3 3 3 3 2" xfId="43145" xr:uid="{4FC81C83-9518-4DF5-AFBC-56447D75590E}"/>
    <cellStyle name="Normal 4 3 3 3 4" xfId="43146" xr:uid="{B22981DF-1470-4EC8-ADB8-8423F83B1BEC}"/>
    <cellStyle name="Normal 4 3 3 3 5" xfId="43147" xr:uid="{E17F1945-3E84-40AA-8273-0F25BB785BB6}"/>
    <cellStyle name="Normal 4 3 3 4" xfId="43148" xr:uid="{B4C388C0-45E8-400E-8EB9-7C351CCD0E65}"/>
    <cellStyle name="Normal 4 3 3 4 2" xfId="43149" xr:uid="{975B12CF-0509-4940-B989-B38D50F20ABB}"/>
    <cellStyle name="Normal 4 3 3 4 2 2" xfId="43150" xr:uid="{B7B43426-4DE8-48C7-A2C3-22F5BB80AAF0}"/>
    <cellStyle name="Normal 4 3 3 4 2 3" xfId="43151" xr:uid="{F1BA1AB7-5EE6-4542-BA9F-155A1C153CB9}"/>
    <cellStyle name="Normal 4 3 3 4 3" xfId="43152" xr:uid="{23D84F1F-9248-409E-94F4-BF2363218E06}"/>
    <cellStyle name="Normal 4 3 3 4 4" xfId="43153" xr:uid="{260014CE-8628-42EB-B08A-9CAE82DB6F3E}"/>
    <cellStyle name="Normal 4 3 3 5" xfId="43154" xr:uid="{0906669C-95A2-42E8-B1E8-16645A45A5CB}"/>
    <cellStyle name="Normal 4 3 3 5 2" xfId="43155" xr:uid="{BE0397E1-2CFB-41EB-BBBA-5151838ED68F}"/>
    <cellStyle name="Normal 4 3 3 5 3" xfId="43156" xr:uid="{8C75696A-E396-484F-9D81-EFA5BF1EA9DC}"/>
    <cellStyle name="Normal 4 3 3 6" xfId="43157" xr:uid="{938D2243-187B-4434-A2FC-9FE80C880257}"/>
    <cellStyle name="Normal 4 3 3 6 2" xfId="43158" xr:uid="{F5338F29-71CB-42C9-804E-222E8032EF15}"/>
    <cellStyle name="Normal 4 3 3 7" xfId="43159" xr:uid="{59A4AE45-F0CC-4011-8D96-641DE2404DE4}"/>
    <cellStyle name="Normal 4 3 3 8" xfId="43160" xr:uid="{F5D1B74C-7910-43C0-8722-14028000F444}"/>
    <cellStyle name="Normal 4 3 4" xfId="43161" xr:uid="{84725508-4E19-4887-8613-4D90E704B45A}"/>
    <cellStyle name="Normal 4 3 4 2" xfId="43162" xr:uid="{4596F3B9-811D-4CF9-8324-6079F0968B67}"/>
    <cellStyle name="Normal 4 3 4 2 2" xfId="43163" xr:uid="{6626392A-FA32-4002-AC82-DA62CB587333}"/>
    <cellStyle name="Normal 4 3 4 2 2 2" xfId="43164" xr:uid="{94EF61C8-B14F-4BCA-81A3-3C923358EE3D}"/>
    <cellStyle name="Normal 4 3 4 2 2 2 2" xfId="43165" xr:uid="{49136D2A-CBE1-4CD8-BD89-3ECD7F51285B}"/>
    <cellStyle name="Normal 4 3 4 2 2 2 3" xfId="43166" xr:uid="{970C58EC-24F5-4694-87C6-EA76E585EA25}"/>
    <cellStyle name="Normal 4 3 4 2 2 3" xfId="43167" xr:uid="{47F5D049-E28C-43FE-838C-6C7A97B7F9A3}"/>
    <cellStyle name="Normal 4 3 4 2 2 4" xfId="43168" xr:uid="{FA8A5D27-E7D4-4C7D-895F-70B26F4E066B}"/>
    <cellStyle name="Normal 4 3 4 2 3" xfId="43169" xr:uid="{204915AC-DE5A-463A-A9EE-CCA2177D19DA}"/>
    <cellStyle name="Normal 4 3 4 2 3 2" xfId="43170" xr:uid="{0E2C63CE-ECA0-4D4E-8CE1-A69273490D52}"/>
    <cellStyle name="Normal 4 3 4 2 3 2 2" xfId="43171" xr:uid="{27130D36-F994-48C6-86FF-3D0ECF150691}"/>
    <cellStyle name="Normal 4 3 4 2 3 3" xfId="43172" xr:uid="{85877545-622C-4945-B122-5343CD23A527}"/>
    <cellStyle name="Normal 4 3 4 2 4" xfId="43173" xr:uid="{9F29E3EF-A17D-40C8-9FC4-7A928D16B8BB}"/>
    <cellStyle name="Normal 4 3 4 2 4 2" xfId="43174" xr:uid="{852F5CBF-3006-4530-B841-9DFA0F26E815}"/>
    <cellStyle name="Normal 4 3 4 2 5" xfId="43175" xr:uid="{2FD08A1D-C5AB-403C-8805-333A3C06FF57}"/>
    <cellStyle name="Normal 4 3 4 3" xfId="43176" xr:uid="{C0AD6CEE-2AF8-4314-A063-D3B857A6B2CE}"/>
    <cellStyle name="Normal 4 3 4 3 2" xfId="43177" xr:uid="{F2C97AAB-3513-4C5D-A6D8-ECC07C684346}"/>
    <cellStyle name="Normal 4 3 4 3 2 2" xfId="43178" xr:uid="{A464EFD6-1571-496C-9FBA-5F9DCA9C1953}"/>
    <cellStyle name="Normal 4 3 4 3 2 3" xfId="43179" xr:uid="{3B15E5F2-4D44-4B82-985C-D6BBD529BA33}"/>
    <cellStyle name="Normal 4 3 4 3 3" xfId="43180" xr:uid="{7BD8D0A7-75F0-4304-BD1F-39CF54AB6BEB}"/>
    <cellStyle name="Normal 4 3 4 3 4" xfId="43181" xr:uid="{33790F29-56AC-4C6A-8EA8-64B3748E5108}"/>
    <cellStyle name="Normal 4 3 4 4" xfId="43182" xr:uid="{101551F0-ADEA-4851-A8B5-089245E38CEA}"/>
    <cellStyle name="Normal 4 3 4 4 2" xfId="43183" xr:uid="{5EB61676-792C-43B0-9A72-4A6520F3004C}"/>
    <cellStyle name="Normal 4 3 4 4 2 2" xfId="43184" xr:uid="{F49E77B4-3944-4E20-8310-FCB664E85F6D}"/>
    <cellStyle name="Normal 4 3 4 4 3" xfId="43185" xr:uid="{99E88FC5-C5B5-4143-AD26-B33CA4BB70A3}"/>
    <cellStyle name="Normal 4 3 4 5" xfId="43186" xr:uid="{8B0542F2-307B-4EC5-8B6A-6436F9ED1D83}"/>
    <cellStyle name="Normal 4 3 4 5 2" xfId="43187" xr:uid="{C66D8FD9-F056-4F38-8FE6-166CFD90E0DB}"/>
    <cellStyle name="Normal 4 3 4 5 3" xfId="43188" xr:uid="{8F28EF10-250F-4719-A284-A2662E40074C}"/>
    <cellStyle name="Normal 4 3 4 6" xfId="43189" xr:uid="{ECED78B5-ABB7-448B-955D-B8AC17B6BBDA}"/>
    <cellStyle name="Normal 4 3 4 7" xfId="43190" xr:uid="{4C12797A-86E2-41CB-81D4-450480948369}"/>
    <cellStyle name="Normal 4 3 5" xfId="43191" xr:uid="{230C79E6-6CFC-4BB8-A61A-B5B2FA507735}"/>
    <cellStyle name="Normal 4 3 5 2" xfId="43192" xr:uid="{DBA05052-FE73-43D8-B3CA-FB044EE2DBED}"/>
    <cellStyle name="Normal 4 3 5 2 2" xfId="43193" xr:uid="{D5187F51-0218-4657-B497-7281E3F0CB8D}"/>
    <cellStyle name="Normal 4 3 5 2 2 2" xfId="43194" xr:uid="{BD22B26C-493E-42F7-9CA7-41DE4936A0B6}"/>
    <cellStyle name="Normal 4 3 5 2 2 2 2" xfId="43195" xr:uid="{BA33FB64-598F-4005-9D52-D58D0AD8EFB6}"/>
    <cellStyle name="Normal 4 3 5 2 2 2 3" xfId="43196" xr:uid="{1B3DB1AC-446D-4047-A15B-6C79AB098607}"/>
    <cellStyle name="Normal 4 3 5 2 2 3" xfId="43197" xr:uid="{C2FCFFC2-3D17-4345-9C2B-6B203C2FA88E}"/>
    <cellStyle name="Normal 4 3 5 2 2 4" xfId="43198" xr:uid="{A2AF1F37-965F-4A6E-8854-4203B1D4CBA5}"/>
    <cellStyle name="Normal 4 3 5 2 3" xfId="43199" xr:uid="{0A5CE898-33DD-4412-8838-93DFD4728FBF}"/>
    <cellStyle name="Normal 4 3 5 2 3 2" xfId="43200" xr:uid="{4F7D5AA8-8E58-43B0-8F1B-7B1402BC7D8B}"/>
    <cellStyle name="Normal 4 3 5 2 3 2 2" xfId="43201" xr:uid="{CF0385DA-0161-48D4-A7AE-68113932B9C6}"/>
    <cellStyle name="Normal 4 3 5 2 3 3" xfId="43202" xr:uid="{77575D39-F12D-4061-B2B4-DD10572FC91C}"/>
    <cellStyle name="Normal 4 3 5 2 4" xfId="43203" xr:uid="{EE7A9773-1837-45E0-BF05-B63E27D54BA5}"/>
    <cellStyle name="Normal 4 3 5 2 4 2" xfId="43204" xr:uid="{BC34DFFB-B5B8-4F9F-A968-9371CBE87CF1}"/>
    <cellStyle name="Normal 4 3 5 2 5" xfId="43205" xr:uid="{05EA3423-11BF-4E1F-B2DF-2CD8FAC38B0C}"/>
    <cellStyle name="Normal 4 3 5 3" xfId="43206" xr:uid="{4D09E38C-7FE7-4DDB-AFF9-69BD2436A0EF}"/>
    <cellStyle name="Normal 4 3 5 3 2" xfId="43207" xr:uid="{273E2E69-C661-4E0C-8200-2E01D8A5C221}"/>
    <cellStyle name="Normal 4 3 5 3 2 2" xfId="43208" xr:uid="{7B174AFA-CA3A-49E5-AEA5-3F819DD6468C}"/>
    <cellStyle name="Normal 4 3 5 3 2 3" xfId="43209" xr:uid="{ADAE6FAB-E86F-4389-B073-A762CA56C1B9}"/>
    <cellStyle name="Normal 4 3 5 3 3" xfId="43210" xr:uid="{DADB247B-80E5-45E5-89A6-3DCBDD68E219}"/>
    <cellStyle name="Normal 4 3 5 3 4" xfId="43211" xr:uid="{6FBD1A8B-4713-4C16-938A-10A178543215}"/>
    <cellStyle name="Normal 4 3 5 4" xfId="43212" xr:uid="{61DC9EB2-35F0-4A57-8926-D632297E898E}"/>
    <cellStyle name="Normal 4 3 5 4 2" xfId="43213" xr:uid="{53BA3CAE-B535-4148-8C38-C3E7BCAC6FCA}"/>
    <cellStyle name="Normal 4 3 5 4 2 2" xfId="43214" xr:uid="{1187E935-EAF5-4555-8AEC-A679CB916ABF}"/>
    <cellStyle name="Normal 4 3 5 4 3" xfId="43215" xr:uid="{7F0E4E7C-D568-4B04-97C7-E6590B6C44E6}"/>
    <cellStyle name="Normal 4 3 5 5" xfId="43216" xr:uid="{47D0295B-0F36-4507-8244-E16DD72C1ABC}"/>
    <cellStyle name="Normal 4 3 5 5 2" xfId="43217" xr:uid="{CF01559E-243F-4648-BF93-801F636688FC}"/>
    <cellStyle name="Normal 4 3 5 6" xfId="43218" xr:uid="{36E85B1D-5713-4544-B29E-13043B5C6018}"/>
    <cellStyle name="Normal 4 3 6" xfId="43219" xr:uid="{81B0EE4F-1211-4B1F-924F-4A9C8BCC3294}"/>
    <cellStyle name="Normal 4 3 6 2" xfId="43220" xr:uid="{12210262-F512-429C-A707-46AFE63A0C7B}"/>
    <cellStyle name="Normal 4 3 6 2 2" xfId="43221" xr:uid="{C450570F-5A8F-4A0F-971B-96F83818321C}"/>
    <cellStyle name="Normal 4 3 6 2 2 2" xfId="43222" xr:uid="{DCFB5A5A-2511-4E64-8D53-DEB0C9E1560B}"/>
    <cellStyle name="Normal 4 3 6 2 2 2 2" xfId="43223" xr:uid="{C066168F-8EFB-4665-9CD3-B4E7C137C939}"/>
    <cellStyle name="Normal 4 3 6 2 2 3" xfId="43224" xr:uid="{E3792CB2-8E72-47A3-BF54-661CC31B7543}"/>
    <cellStyle name="Normal 4 3 6 2 2 4" xfId="43225" xr:uid="{B7F23B64-30F0-47F7-8921-284B8B249A7E}"/>
    <cellStyle name="Normal 4 3 6 2 3" xfId="43226" xr:uid="{C809314F-8291-48A3-9284-06B85FC90104}"/>
    <cellStyle name="Normal 4 3 6 2 3 2" xfId="43227" xr:uid="{F21D678D-BBAD-4C42-AEDF-B4DC10732DAB}"/>
    <cellStyle name="Normal 4 3 6 2 4" xfId="43228" xr:uid="{7A4C99A0-82A9-4614-BC2C-1C9BE5A74ED5}"/>
    <cellStyle name="Normal 4 3 6 2 5" xfId="43229" xr:uid="{F4E133B4-E72F-434A-A230-CA6B0957F111}"/>
    <cellStyle name="Normal 4 3 6 3" xfId="43230" xr:uid="{0DDEA1C5-23A2-40BE-9FA0-2427C4921360}"/>
    <cellStyle name="Normal 4 3 6 3 2" xfId="43231" xr:uid="{F6FEE5B6-046D-402B-BE33-515A50E4E345}"/>
    <cellStyle name="Normal 4 3 6 3 2 2" xfId="43232" xr:uid="{3C682FA6-41D0-41B9-867C-002F8781C2AB}"/>
    <cellStyle name="Normal 4 3 6 3 2 3" xfId="43233" xr:uid="{A34CD6AB-D51D-4BBE-A926-A3E7C8206AC3}"/>
    <cellStyle name="Normal 4 3 6 3 3" xfId="43234" xr:uid="{F44C7E58-3430-40E6-A97B-27F5875EEC5B}"/>
    <cellStyle name="Normal 4 3 6 3 4" xfId="43235" xr:uid="{63512041-D2ED-431F-A802-48A079272C2C}"/>
    <cellStyle name="Normal 4 3 6 4" xfId="43236" xr:uid="{6308646D-B505-4DA7-993E-339FCD723BF4}"/>
    <cellStyle name="Normal 4 3 6 4 2" xfId="43237" xr:uid="{4320A488-76DC-4E32-AEE3-B040838CDDC8}"/>
    <cellStyle name="Normal 4 3 6 4 3" xfId="43238" xr:uid="{1B043273-FE91-4224-AEF6-8F3E6E41A02F}"/>
    <cellStyle name="Normal 4 3 6 5" xfId="43239" xr:uid="{66A14B7D-8282-4ED1-9D41-7E7AA62805D8}"/>
    <cellStyle name="Normal 4 3 6 6" xfId="43240" xr:uid="{528EBFC0-5183-416F-9210-00E4F0875A50}"/>
    <cellStyle name="Normal 4 3 7" xfId="43241" xr:uid="{964945AC-F6E1-43D2-9B69-364D5261BAD5}"/>
    <cellStyle name="Normal 4 3 7 2" xfId="43242" xr:uid="{03DA398F-A63B-41E3-B67F-C8CE51D95A81}"/>
    <cellStyle name="Normal 4 3 7 2 2" xfId="43243" xr:uid="{35A2A34D-E596-446D-84D4-80189F96BDB8}"/>
    <cellStyle name="Normal 4 3 7 2 2 2" xfId="43244" xr:uid="{536EE128-ECDD-4010-A59E-7A3FB9341EE1}"/>
    <cellStyle name="Normal 4 3 7 2 2 2 2" xfId="43245" xr:uid="{CBF0A338-24B6-4443-A94F-CA4051B821DB}"/>
    <cellStyle name="Normal 4 3 7 2 2 3" xfId="43246" xr:uid="{D6A7BF0A-7093-4FB7-A101-D944E5F760C0}"/>
    <cellStyle name="Normal 4 3 7 2 3" xfId="43247" xr:uid="{EA0ECBD8-BCCB-4E1F-B65F-ACA04A467C13}"/>
    <cellStyle name="Normal 4 3 7 2 3 2" xfId="43248" xr:uid="{0291B644-3912-4D59-A32D-6384108A3F10}"/>
    <cellStyle name="Normal 4 3 7 2 4" xfId="43249" xr:uid="{6267D2A4-894B-4564-BF53-44AD2B03496C}"/>
    <cellStyle name="Normal 4 3 7 2 5" xfId="43250" xr:uid="{28C80BB0-C350-41C7-9175-CCC58C0D4FD6}"/>
    <cellStyle name="Normal 4 3 7 3" xfId="43251" xr:uid="{76A68A58-00D0-4F91-80BF-81C24CB20B49}"/>
    <cellStyle name="Normal 4 3 7 3 2" xfId="43252" xr:uid="{446FD380-433C-47F3-84A1-CE3233B2BF66}"/>
    <cellStyle name="Normal 4 3 7 3 2 2" xfId="43253" xr:uid="{2883CB89-46E2-4189-8548-9A09B2CBB96C}"/>
    <cellStyle name="Normal 4 3 7 3 3" xfId="43254" xr:uid="{805F3576-942E-416A-AF70-B9324D9A5135}"/>
    <cellStyle name="Normal 4 3 7 4" xfId="43255" xr:uid="{D695E2D5-9D6E-479C-B2AD-25C32A303C5D}"/>
    <cellStyle name="Normal 4 3 7 4 2" xfId="43256" xr:uid="{C048917D-36E2-4607-A01B-F46D431D98D0}"/>
    <cellStyle name="Normal 4 3 7 5" xfId="43257" xr:uid="{7AC13D23-CA51-4623-848A-9DC8BDEA97A2}"/>
    <cellStyle name="Normal 4 3 7 6" xfId="43258" xr:uid="{F6E62578-2124-46C9-9B91-89D904533938}"/>
    <cellStyle name="Normal 4 3 8" xfId="43259" xr:uid="{4EDCFE23-7C81-4D19-98F8-4F3DB3A207B3}"/>
    <cellStyle name="Normal 4 3 8 2" xfId="43260" xr:uid="{78A3E66C-8D88-41FA-A0A3-3214C71DC53F}"/>
    <cellStyle name="Normal 4 3 8 2 2" xfId="43261" xr:uid="{F2C72A3A-4EE2-49B9-B062-24B0CAD36253}"/>
    <cellStyle name="Normal 4 3 8 2 2 2" xfId="43262" xr:uid="{E6002993-C0C6-4255-8860-BF428B793321}"/>
    <cellStyle name="Normal 4 3 8 2 3" xfId="43263" xr:uid="{7601A50F-7753-4C82-9F8D-D302810B26BD}"/>
    <cellStyle name="Normal 4 3 8 2 4" xfId="43264" xr:uid="{38061CEB-4481-456F-851D-DBE9B3723BDC}"/>
    <cellStyle name="Normal 4 3 8 3" xfId="43265" xr:uid="{257F59C0-F9A1-493C-8416-EE37CFDAF988}"/>
    <cellStyle name="Normal 4 3 8 3 2" xfId="43266" xr:uid="{40DDE935-AA78-4605-8AE8-CF2BAA2443BE}"/>
    <cellStyle name="Normal 4 3 8 4" xfId="43267" xr:uid="{C1C387B1-1999-4772-8E9D-B562E586C9D3}"/>
    <cellStyle name="Normal 4 3 8 5" xfId="43268" xr:uid="{B09D3F5F-B40F-439A-B846-8AD0398C271C}"/>
    <cellStyle name="Normal 4 3 9" xfId="43269" xr:uid="{6FD4FD8F-13AD-4F0E-AD91-FFF7B472C5D6}"/>
    <cellStyle name="Normal 4 3 9 2" xfId="43270" xr:uid="{0524EB9E-ED8B-49CE-83E2-AEDF976FD46A}"/>
    <cellStyle name="Normal 4 3 9 2 2" xfId="43271" xr:uid="{7E663A1D-D1E2-48C5-87B7-0FA1F6D68E98}"/>
    <cellStyle name="Normal 4 3 9 3" xfId="43272" xr:uid="{3A2B796F-9E8D-4CE5-9BDD-DED0F39E6C05}"/>
    <cellStyle name="Normal 4 3 9 4" xfId="43273" xr:uid="{422161E0-2980-44F5-B00A-9D34747E396A}"/>
    <cellStyle name="Normal 4 3_Asset Register (new)" xfId="43274" xr:uid="{1F9AF167-9975-4004-A855-F8DE47F4CC2D}"/>
    <cellStyle name="Normal 4 4" xfId="43275" xr:uid="{CAB157D0-7729-4D74-8BF7-2B1C25B56343}"/>
    <cellStyle name="Normal 4 4 10" xfId="43276" xr:uid="{6FBF2061-39CF-4C8B-B6BF-7C57651182E2}"/>
    <cellStyle name="Normal 4 4 11" xfId="43277" xr:uid="{296DC520-A240-4F64-9710-337C26B45923}"/>
    <cellStyle name="Normal 4 4 2" xfId="43278" xr:uid="{7DB94DCC-7B23-43A7-B0BB-8FB44E5EC8BD}"/>
    <cellStyle name="Normal 4 4 2 2" xfId="43279" xr:uid="{514CE4C1-6633-4CFD-931B-A7946EF0BE90}"/>
    <cellStyle name="Normal 4 4 2 2 2" xfId="43280" xr:uid="{369A4CED-0CF6-4BB1-B015-6F9025280DF5}"/>
    <cellStyle name="Normal 4 4 2 2 2 2" xfId="43281" xr:uid="{2A4CE1A8-15E9-4A3F-BE0F-1FCF0AE9A265}"/>
    <cellStyle name="Normal 4 4 2 2 2 2 2" xfId="43282" xr:uid="{EECA5E08-99E9-4890-8715-9D8A3195CC31}"/>
    <cellStyle name="Normal 4 4 2 2 2 3" xfId="43283" xr:uid="{60B5062B-FA93-405A-983F-400E18B79C53}"/>
    <cellStyle name="Normal 4 4 2 2 2 4" xfId="43284" xr:uid="{E76CFD69-BFD8-4E1D-A408-E764B403B9AE}"/>
    <cellStyle name="Normal 4 4 2 2 3" xfId="43285" xr:uid="{4E22CE8F-2F02-45B2-BF17-C3865C03B01F}"/>
    <cellStyle name="Normal 4 4 2 2 3 2" xfId="43286" xr:uid="{80CA2D81-C4E1-4878-A83F-6AAF20BCF436}"/>
    <cellStyle name="Normal 4 4 2 2 4" xfId="43287" xr:uid="{4A176739-DEC8-4F0B-B303-302731B80C82}"/>
    <cellStyle name="Normal 4 4 2 2 4 2" xfId="43288" xr:uid="{ADFF1F31-1CE3-4A25-BE6E-A181B3CC69E5}"/>
    <cellStyle name="Normal 4 4 2 2 5" xfId="43289" xr:uid="{E3D25F22-98F9-48C8-9BC6-75443FE91F7C}"/>
    <cellStyle name="Normal 4 4 2 2 6" xfId="43290" xr:uid="{AAC35BD5-953E-4D9F-A8BE-8D1BBEE093BF}"/>
    <cellStyle name="Normal 4 4 2 3" xfId="43291" xr:uid="{D6C6CA3D-6BF3-4FE3-B4AB-782CD7D378CA}"/>
    <cellStyle name="Normal 4 4 2 3 2" xfId="43292" xr:uid="{56AE5F44-17AD-4625-A6FA-8FCEAD39BD62}"/>
    <cellStyle name="Normal 4 4 2 3 2 2" xfId="43293" xr:uid="{22DC50C2-BD6D-4715-A8CB-452260EDA63F}"/>
    <cellStyle name="Normal 4 4 2 3 2 3" xfId="43294" xr:uid="{39A1A0C0-D883-46B4-9FBE-DAAF5DC1D16F}"/>
    <cellStyle name="Normal 4 4 2 3 3" xfId="43295" xr:uid="{AD3A3EAF-92EB-4EA5-A96E-9F31065C9317}"/>
    <cellStyle name="Normal 4 4 2 3 4" xfId="43296" xr:uid="{9EBFDF29-02C0-472F-9573-7991A304004C}"/>
    <cellStyle name="Normal 4 4 2 4" xfId="43297" xr:uid="{7BFB7FDC-2DFA-4217-861C-5255AA6B70CE}"/>
    <cellStyle name="Normal 4 4 2 4 2" xfId="43298" xr:uid="{EC875109-1E83-4E49-AC95-4D283F5797DD}"/>
    <cellStyle name="Normal 4 4 2 4 3" xfId="43299" xr:uid="{C23E22F7-AEDB-4FCA-8045-66B31DD86F6A}"/>
    <cellStyle name="Normal 4 4 2 5" xfId="43300" xr:uid="{65B8AD98-A20E-4D22-884F-A569DCC36EE2}"/>
    <cellStyle name="Normal 4 4 2 5 2" xfId="43301" xr:uid="{272AC9E3-9B5C-4E29-912A-9E10527557A2}"/>
    <cellStyle name="Normal 4 4 2 6" xfId="43302" xr:uid="{5D3EFE65-23F6-45C8-85B0-AF8CD47A9EAF}"/>
    <cellStyle name="Normal 4 4 2 7" xfId="43303" xr:uid="{0BAD7284-22F9-422F-A610-50DA02AB322A}"/>
    <cellStyle name="Normal 4 4 3" xfId="43304" xr:uid="{A0BDDC3F-6843-4D97-94E2-4114EFEA9244}"/>
    <cellStyle name="Normal 4 4 3 2" xfId="43305" xr:uid="{B133AEB0-DDB2-482E-B383-A88ECF27F6E6}"/>
    <cellStyle name="Normal 4 4 3 2 2" xfId="43306" xr:uid="{F463A9D9-9B13-4C55-BB2A-D501F5A321DD}"/>
    <cellStyle name="Normal 4 4 3 2 2 2" xfId="43307" xr:uid="{D92E4E89-9AD9-4AA3-9DBB-AF283E212E03}"/>
    <cellStyle name="Normal 4 4 3 2 2 2 2" xfId="43308" xr:uid="{327098F6-FE26-4A27-98A9-7F9D0290BCD9}"/>
    <cellStyle name="Normal 4 4 3 2 2 3" xfId="43309" xr:uid="{1EA95A85-FAC4-47B3-80A2-A8AF095720D8}"/>
    <cellStyle name="Normal 4 4 3 2 3" xfId="43310" xr:uid="{F377F2E8-17E7-4AD3-92C4-3E66733841DB}"/>
    <cellStyle name="Normal 4 4 3 2 3 2" xfId="43311" xr:uid="{516B85ED-19E3-4FCD-975B-658119497713}"/>
    <cellStyle name="Normal 4 4 3 2 4" xfId="43312" xr:uid="{D0CC91E9-C2C0-45F1-921A-7B57B37E34C3}"/>
    <cellStyle name="Normal 4 4 3 2 5" xfId="43313" xr:uid="{2949B1C2-70A1-4768-9D19-62EC01E24246}"/>
    <cellStyle name="Normal 4 4 3 3" xfId="43314" xr:uid="{91B8B378-7357-492D-9197-0DA3DBBBB8A0}"/>
    <cellStyle name="Normal 4 4 3 3 2" xfId="43315" xr:uid="{9404F1CA-96EC-44E7-A674-A5E79A999443}"/>
    <cellStyle name="Normal 4 4 3 3 2 2" xfId="43316" xr:uid="{377D32FD-C356-439D-8CC4-3E3285D76C88}"/>
    <cellStyle name="Normal 4 4 3 3 3" xfId="43317" xr:uid="{10CD8306-24EB-45BB-BD20-6764088A7E40}"/>
    <cellStyle name="Normal 4 4 3 4" xfId="43318" xr:uid="{4FDFC81C-2C03-4C68-9D84-035D8705F006}"/>
    <cellStyle name="Normal 4 4 3 4 2" xfId="43319" xr:uid="{20806084-0787-4A9E-8578-1D76E942AAB7}"/>
    <cellStyle name="Normal 4 4 3 5" xfId="43320" xr:uid="{FBCD9EF3-CDC0-4332-B518-FC9D441EF560}"/>
    <cellStyle name="Normal 4 4 3 5 2" xfId="43321" xr:uid="{B412C153-5F29-445C-B9E0-8D1E9B08D55F}"/>
    <cellStyle name="Normal 4 4 3 6" xfId="43322" xr:uid="{F46474CA-25EC-4632-A6C7-54D470D8B7D0}"/>
    <cellStyle name="Normal 4 4 3 7" xfId="43323" xr:uid="{E1F175D6-67FB-4E3C-80BC-05F5FC150D44}"/>
    <cellStyle name="Normal 4 4 4" xfId="43324" xr:uid="{9611E666-9AE0-47B0-BC97-EA9FA5CE924D}"/>
    <cellStyle name="Normal 4 4 4 2" xfId="43325" xr:uid="{FF61F726-041C-4333-8144-27E689E314E4}"/>
    <cellStyle name="Normal 4 4 4 2 2" xfId="43326" xr:uid="{AFA0D17F-525E-49FE-ADB1-5461CE14FD97}"/>
    <cellStyle name="Normal 4 4 4 2 2 2" xfId="43327" xr:uid="{8DA2C787-DF2E-4937-AC39-984DF69072D0}"/>
    <cellStyle name="Normal 4 4 4 2 2 2 2" xfId="43328" xr:uid="{5CD727B5-1D06-4543-8498-1774382AF31E}"/>
    <cellStyle name="Normal 4 4 4 2 2 3" xfId="43329" xr:uid="{25DC4923-5D88-4C9C-A914-98C40AC719EF}"/>
    <cellStyle name="Normal 4 4 4 2 3" xfId="43330" xr:uid="{6C7CFF03-67B0-4390-8A2C-19F8D6ACA916}"/>
    <cellStyle name="Normal 4 4 4 2 3 2" xfId="43331" xr:uid="{81FE7994-9EE5-465F-A2DB-BD22B93A3823}"/>
    <cellStyle name="Normal 4 4 4 2 4" xfId="43332" xr:uid="{873E2B8A-4412-46F6-BFD0-96CBD2C33A9A}"/>
    <cellStyle name="Normal 4 4 4 2 5" xfId="43333" xr:uid="{87FB6493-9D0D-4812-816A-0549A7B74D77}"/>
    <cellStyle name="Normal 4 4 4 3" xfId="43334" xr:uid="{AD9364FC-47FC-47CB-A20D-CCB56DC7BB84}"/>
    <cellStyle name="Normal 4 4 4 3 2" xfId="43335" xr:uid="{6C5AD852-2086-450D-9391-86068F90A275}"/>
    <cellStyle name="Normal 4 4 4 3 2 2" xfId="43336" xr:uid="{F1F74730-9233-4558-B91D-F1B80B4494EA}"/>
    <cellStyle name="Normal 4 4 4 3 3" xfId="43337" xr:uid="{596BEC30-B6FC-4979-BE9B-91DA19F86D2C}"/>
    <cellStyle name="Normal 4 4 4 4" xfId="43338" xr:uid="{36C99430-54FA-4281-8C89-490DA6D60D72}"/>
    <cellStyle name="Normal 4 4 4 4 2" xfId="43339" xr:uid="{09F7FCFF-DEA3-48E4-BB79-13D306ED0904}"/>
    <cellStyle name="Normal 4 4 4 5" xfId="43340" xr:uid="{288D06FF-5922-4DD3-9505-E277AACF57EB}"/>
    <cellStyle name="Normal 4 4 4 6" xfId="43341" xr:uid="{BC8C2749-E3C5-4ED9-9B0A-8D8BCE7031F9}"/>
    <cellStyle name="Normal 4 4 5" xfId="43342" xr:uid="{DF0FC1E9-FBD4-43E7-A741-15934FD34457}"/>
    <cellStyle name="Normal 4 4 5 2" xfId="43343" xr:uid="{22AA9BDB-77B1-41A2-A3EE-1F755E7C1A15}"/>
    <cellStyle name="Normal 4 4 5 2 2" xfId="43344" xr:uid="{7FAC0991-892D-4C4C-9DAF-4863E0235509}"/>
    <cellStyle name="Normal 4 4 5 2 2 2" xfId="43345" xr:uid="{0E7E90AF-7A4C-475D-8436-AE684984745C}"/>
    <cellStyle name="Normal 4 4 5 2 2 2 2" xfId="43346" xr:uid="{191EB0AD-8FF5-43F8-876B-FEAF2E265D41}"/>
    <cellStyle name="Normal 4 4 5 2 2 3" xfId="43347" xr:uid="{2A9E0474-7623-4CA1-B99F-933283A41A70}"/>
    <cellStyle name="Normal 4 4 5 2 3" xfId="43348" xr:uid="{7985C941-A8C0-479C-8CD0-2869CACEC998}"/>
    <cellStyle name="Normal 4 4 5 2 3 2" xfId="43349" xr:uid="{DE79D9CC-A286-4E90-9F94-6098F3F8A7B0}"/>
    <cellStyle name="Normal 4 4 5 2 4" xfId="43350" xr:uid="{DFEF9746-0606-49FF-A42B-2AB7E25CC2AF}"/>
    <cellStyle name="Normal 4 4 5 3" xfId="43351" xr:uid="{D22CE66F-05AE-40D1-92AF-98720335379E}"/>
    <cellStyle name="Normal 4 4 5 3 2" xfId="43352" xr:uid="{CAD4DA98-46FF-4708-B19B-360916496DB7}"/>
    <cellStyle name="Normal 4 4 5 3 2 2" xfId="43353" xr:uid="{F99E3EC0-C3D5-45B8-97D2-50D42EE419EC}"/>
    <cellStyle name="Normal 4 4 5 3 3" xfId="43354" xr:uid="{DA1B53E0-B850-4133-BEAE-D5A203347823}"/>
    <cellStyle name="Normal 4 4 5 4" xfId="43355" xr:uid="{CDA8FC34-EF81-45B6-98EA-CC142885736A}"/>
    <cellStyle name="Normal 4 4 5 4 2" xfId="43356" xr:uid="{78F97D63-17E0-46E0-A90F-BA4CA00434D7}"/>
    <cellStyle name="Normal 4 4 5 5" xfId="43357" xr:uid="{DC095B32-FF38-4E54-A4F9-11EE03F674D1}"/>
    <cellStyle name="Normal 4 4 5 6" xfId="43358" xr:uid="{F7EEA8F2-EECD-4553-B38D-0098DD75D3CE}"/>
    <cellStyle name="Normal 4 4 6" xfId="43359" xr:uid="{5378034E-7EA7-4D67-B119-33EF7F3CB6B2}"/>
    <cellStyle name="Normal 4 4 6 2" xfId="43360" xr:uid="{C864E368-E869-4372-B66C-235EFE65E9B0}"/>
    <cellStyle name="Normal 4 4 6 2 2" xfId="43361" xr:uid="{2B26D4EB-844F-439D-A85A-86EFAD590950}"/>
    <cellStyle name="Normal 4 4 6 2 2 2" xfId="43362" xr:uid="{B80FE43A-F4C8-4F65-82B0-86C448DE4454}"/>
    <cellStyle name="Normal 4 4 6 2 3" xfId="43363" xr:uid="{A9CA04F7-87BD-4152-A01D-A0C373D3D7CB}"/>
    <cellStyle name="Normal 4 4 6 3" xfId="43364" xr:uid="{5618AF4C-ED5D-4FF8-A316-5DA24C4F82FC}"/>
    <cellStyle name="Normal 4 4 6 3 2" xfId="43365" xr:uid="{7641128F-0D31-4740-B655-6CBB73A30AD1}"/>
    <cellStyle name="Normal 4 4 6 4" xfId="43366" xr:uid="{4F055D16-D7ED-4BB3-B86A-2D8A22950EE4}"/>
    <cellStyle name="Normal 4 4 7" xfId="43367" xr:uid="{367830B4-0305-4F4C-8484-045D74DE112B}"/>
    <cellStyle name="Normal 4 4 7 2" xfId="43368" xr:uid="{3C51907B-D5DB-49E8-BE58-295F1F0621B0}"/>
    <cellStyle name="Normal 4 4 7 2 2" xfId="43369" xr:uid="{4F3D173B-6A94-4222-B5D0-CE80D777157B}"/>
    <cellStyle name="Normal 4 4 7 3" xfId="43370" xr:uid="{856A45AB-4792-4C8F-9C27-C7197CC2BAEE}"/>
    <cellStyle name="Normal 4 4 8" xfId="43371" xr:uid="{535C7D84-AFAF-44D3-9A7D-E8D7B21CA45A}"/>
    <cellStyle name="Normal 4 4 8 2" xfId="43372" xr:uid="{E7D8432D-B328-4DF9-98C7-FD1FA8A0B2E8}"/>
    <cellStyle name="Normal 4 4 9" xfId="43373" xr:uid="{E795DDFD-12EF-4153-8965-CA43FD3E831A}"/>
    <cellStyle name="Normal 4 4 9 2" xfId="43374" xr:uid="{EE00966D-1CA8-40DC-BEE6-1D66B12701DE}"/>
    <cellStyle name="Normal 4 5" xfId="43375" xr:uid="{B3DFBC16-0A07-4E7F-B53C-CD5CA0C4A932}"/>
    <cellStyle name="Normal 4 5 10" xfId="43376" xr:uid="{FC65209D-3C41-4045-AC44-C8541586201C}"/>
    <cellStyle name="Normal 4 5 11" xfId="43377" xr:uid="{6D9E99DE-E741-4841-9DAB-73084A7EA6B6}"/>
    <cellStyle name="Normal 4 5 2" xfId="43378" xr:uid="{04911072-3FB9-463A-BF3E-C1355ECF8CF3}"/>
    <cellStyle name="Normal 4 5 2 2" xfId="43379" xr:uid="{4D65F27C-B905-4537-8A68-B72D04D74FD6}"/>
    <cellStyle name="Normal 4 5 2 2 2" xfId="43380" xr:uid="{63ECE9D5-86E8-4D5D-91C9-223A8236D3C7}"/>
    <cellStyle name="Normal 4 5 2 2 2 2" xfId="43381" xr:uid="{00EC7ACC-0FC2-4CAE-9FD2-1910460AD1F2}"/>
    <cellStyle name="Normal 4 5 2 2 2 2 2" xfId="43382" xr:uid="{DA56AF6A-6B5A-42F4-8FE0-21E7CD790C9E}"/>
    <cellStyle name="Normal 4 5 2 2 2 2 2 2" xfId="43383" xr:uid="{3AE38F71-351A-400D-8420-F1EEF00C4572}"/>
    <cellStyle name="Normal 4 5 2 2 2 2 3" xfId="43384" xr:uid="{4C66B02C-E544-4ABF-B80D-1E0C82786987}"/>
    <cellStyle name="Normal 4 5 2 2 2 3" xfId="43385" xr:uid="{F798A459-AF72-423A-A77A-F1BB8FB3E4EE}"/>
    <cellStyle name="Normal 4 5 2 2 2 3 2" xfId="43386" xr:uid="{B2FD96F7-4AF7-4C9C-8E38-9A70B10FDE97}"/>
    <cellStyle name="Normal 4 5 2 2 2 4" xfId="43387" xr:uid="{F6BA760E-2024-4D66-B1CA-945FDA9DA8B9}"/>
    <cellStyle name="Normal 4 5 2 2 2 5" xfId="43388" xr:uid="{C2D779F9-5450-416E-97B5-7042BD9621F2}"/>
    <cellStyle name="Normal 4 5 2 2 3" xfId="43389" xr:uid="{A4C0210A-5CA2-4717-B74A-2E7C29661429}"/>
    <cellStyle name="Normal 4 5 2 2 3 2" xfId="43390" xr:uid="{0FECEB78-CAB8-4FC6-91B6-7BF57A6F110B}"/>
    <cellStyle name="Normal 4 5 2 2 3 2 2" xfId="43391" xr:uid="{D8254FA5-6DD7-40AE-86BC-A0E17B79E562}"/>
    <cellStyle name="Normal 4 5 2 2 3 3" xfId="43392" xr:uid="{F08F5231-08D0-4EA8-BCFB-2928FB5A2C46}"/>
    <cellStyle name="Normal 4 5 2 2 4" xfId="43393" xr:uid="{D59209D5-1D61-42FC-804E-DC133176DD40}"/>
    <cellStyle name="Normal 4 5 2 2 4 2" xfId="43394" xr:uid="{9759A0A8-5717-40DE-B882-C954AED23D64}"/>
    <cellStyle name="Normal 4 5 2 2 5" xfId="43395" xr:uid="{2E9BA564-4C1C-467A-A53A-98617ABF5158}"/>
    <cellStyle name="Normal 4 5 2 2 5 2" xfId="43396" xr:uid="{BEE3496F-F2F1-4449-9B0A-07A8673D37E5}"/>
    <cellStyle name="Normal 4 5 2 2 6" xfId="43397" xr:uid="{6A6F3E56-41F0-4E98-A011-E415D086C40A}"/>
    <cellStyle name="Normal 4 5 2 2 7" xfId="43398" xr:uid="{83ACB2FD-4F07-47A9-AF96-3189D0DD7901}"/>
    <cellStyle name="Normal 4 5 2 3" xfId="43399" xr:uid="{9F87FB4C-7757-4688-A9FD-3978CEF4D92C}"/>
    <cellStyle name="Normal 4 5 2 3 2" xfId="43400" xr:uid="{9B6FD538-9C8B-4719-B562-B9C156808DC9}"/>
    <cellStyle name="Normal 4 5 2 3 2 2" xfId="43401" xr:uid="{153FEB15-CF6F-43D0-89B0-E98F7FE44A5E}"/>
    <cellStyle name="Normal 4 5 2 3 2 2 2" xfId="43402" xr:uid="{D3A1155F-E718-4B96-8CA3-D82F8B1655F5}"/>
    <cellStyle name="Normal 4 5 2 3 2 3" xfId="43403" xr:uid="{87BE4A48-6605-4B4D-A9A3-F5BC51CE6C0B}"/>
    <cellStyle name="Normal 4 5 2 3 2 4" xfId="43404" xr:uid="{CEA2BDB8-E883-4681-A51B-5972A46468AE}"/>
    <cellStyle name="Normal 4 5 2 3 3" xfId="43405" xr:uid="{40A1A417-7CF2-4ABF-9BE6-543E6E2CCC21}"/>
    <cellStyle name="Normal 4 5 2 3 3 2" xfId="43406" xr:uid="{5F5034B8-B851-4732-B212-0CFF3F3D1CA4}"/>
    <cellStyle name="Normal 4 5 2 3 4" xfId="43407" xr:uid="{565B9813-46C0-4B79-BE59-C71B20FDE617}"/>
    <cellStyle name="Normal 4 5 2 3 5" xfId="43408" xr:uid="{034D60A4-41A7-4E43-ABC9-EF6F343A8170}"/>
    <cellStyle name="Normal 4 5 2 4" xfId="43409" xr:uid="{D8F56CBF-D3DF-4814-BEDD-DE1CCCEF247C}"/>
    <cellStyle name="Normal 4 5 2 4 2" xfId="43410" xr:uid="{EE03A9C9-05FD-42F9-8B45-5A1A3E007665}"/>
    <cellStyle name="Normal 4 5 2 4 2 2" xfId="43411" xr:uid="{46638A66-A89D-4328-99B7-79B7FF7BB615}"/>
    <cellStyle name="Normal 4 5 2 4 3" xfId="43412" xr:uid="{3594C4FB-2A80-43E6-A0BE-A06D6F07323F}"/>
    <cellStyle name="Normal 4 5 2 4 4" xfId="43413" xr:uid="{8601239A-C7EC-435F-BECA-D25CC49EBDE8}"/>
    <cellStyle name="Normal 4 5 2 5" xfId="43414" xr:uid="{B28D140F-0541-427A-83C2-CDAAF34BBEDB}"/>
    <cellStyle name="Normal 4 5 2 5 2" xfId="43415" xr:uid="{8601467B-644E-49CF-A6A2-0C4DF33FEC10}"/>
    <cellStyle name="Normal 4 5 2 6" xfId="43416" xr:uid="{7DD35957-696A-4934-85F5-39B7C367A311}"/>
    <cellStyle name="Normal 4 5 2 6 2" xfId="43417" xr:uid="{946699BF-7BB3-4639-9492-D58D99494026}"/>
    <cellStyle name="Normal 4 5 2 7" xfId="43418" xr:uid="{0B14CE57-4CDD-436F-9F86-DA4177DC8784}"/>
    <cellStyle name="Normal 4 5 2 8" xfId="43419" xr:uid="{830B37A3-C68B-4310-8304-2CAA5C27B545}"/>
    <cellStyle name="Normal 4 5 3" xfId="43420" xr:uid="{5FD10E2D-0864-47EB-9661-ABBB4A85BD0E}"/>
    <cellStyle name="Normal 4 5 3 2" xfId="43421" xr:uid="{A835B4D6-C473-40E3-858A-DB453082B5D2}"/>
    <cellStyle name="Normal 4 5 3 2 2" xfId="43422" xr:uid="{1C83D010-BE6C-475B-82EA-FA92D774474A}"/>
    <cellStyle name="Normal 4 5 3 2 2 2" xfId="43423" xr:uid="{9DE644DD-53D4-4414-BBBC-DEA8A1BE73A0}"/>
    <cellStyle name="Normal 4 5 3 2 2 2 2" xfId="43424" xr:uid="{9F83DDAD-1227-475F-B35C-00F61B957D27}"/>
    <cellStyle name="Normal 4 5 3 2 2 3" xfId="43425" xr:uid="{47D497B0-B224-4241-A691-006FE71550AA}"/>
    <cellStyle name="Normal 4 5 3 2 3" xfId="43426" xr:uid="{975B7B15-356C-417B-939D-98459237BD40}"/>
    <cellStyle name="Normal 4 5 3 2 3 2" xfId="43427" xr:uid="{35EE43DA-6CA2-42E5-ABEA-D3F6EA0A680A}"/>
    <cellStyle name="Normal 4 5 3 2 4" xfId="43428" xr:uid="{24FEF6C6-6AD6-43F3-AEB4-EFECB6A69921}"/>
    <cellStyle name="Normal 4 5 3 2 5" xfId="43429" xr:uid="{B13E7603-D7CD-41CE-948C-FE4DE61D38ED}"/>
    <cellStyle name="Normal 4 5 3 3" xfId="43430" xr:uid="{5262985B-33FC-4358-B1E7-FD43C1C39E09}"/>
    <cellStyle name="Normal 4 5 3 3 2" xfId="43431" xr:uid="{FB79CB39-B801-485C-BCDE-36F191C3F032}"/>
    <cellStyle name="Normal 4 5 3 3 2 2" xfId="43432" xr:uid="{BE64EA68-9AAF-41E0-8F46-853A49AC8DC1}"/>
    <cellStyle name="Normal 4 5 3 3 3" xfId="43433" xr:uid="{885B5904-ED46-4BB7-9DC6-387AE3D2EC44}"/>
    <cellStyle name="Normal 4 5 3 4" xfId="43434" xr:uid="{DC0568DB-1BCF-4F20-B5F5-60A02B352AEE}"/>
    <cellStyle name="Normal 4 5 3 4 2" xfId="43435" xr:uid="{7A63DA4D-98D3-4144-8491-879B29409D70}"/>
    <cellStyle name="Normal 4 5 3 5" xfId="43436" xr:uid="{A51CD8D2-0011-43EB-BA5C-45DDB8939683}"/>
    <cellStyle name="Normal 4 5 3 5 2" xfId="43437" xr:uid="{EFCF5BCE-2C67-4DB5-BA20-3CE1CB6F7B76}"/>
    <cellStyle name="Normal 4 5 3 6" xfId="43438" xr:uid="{4A9C2EC8-BF0E-4EB2-AB72-5C48550C03A5}"/>
    <cellStyle name="Normal 4 5 3 7" xfId="43439" xr:uid="{20A52FE3-7103-483F-8F04-E38CBE50FDB1}"/>
    <cellStyle name="Normal 4 5 4" xfId="43440" xr:uid="{E6A784D3-0FB1-4549-99A1-6A4768BEFE77}"/>
    <cellStyle name="Normal 4 5 4 2" xfId="43441" xr:uid="{DC6151B3-4A92-4085-84D3-960D4E01F1EA}"/>
    <cellStyle name="Normal 4 5 4 2 2" xfId="43442" xr:uid="{5E411EDD-DE52-4C6F-965B-500D43C19270}"/>
    <cellStyle name="Normal 4 5 4 2 2 2" xfId="43443" xr:uid="{C241C2C6-163E-4AEA-A937-E0296372D430}"/>
    <cellStyle name="Normal 4 5 4 2 2 2 2" xfId="43444" xr:uid="{73492F72-F60E-4A58-A18B-11E24DF45E71}"/>
    <cellStyle name="Normal 4 5 4 2 2 3" xfId="43445" xr:uid="{7B342B44-9365-4A51-A406-966C70403AF3}"/>
    <cellStyle name="Normal 4 5 4 2 3" xfId="43446" xr:uid="{D9C87F47-F1AF-444B-9353-CE62F3B32C12}"/>
    <cellStyle name="Normal 4 5 4 2 3 2" xfId="43447" xr:uid="{0657E172-F2BE-411E-8A65-84CC79CDD556}"/>
    <cellStyle name="Normal 4 5 4 2 4" xfId="43448" xr:uid="{D1BC4A77-B0C6-4ED5-AF05-4E6BE7997F7D}"/>
    <cellStyle name="Normal 4 5 4 2 5" xfId="43449" xr:uid="{9987942C-3666-4146-9A3F-980BD5D2B11B}"/>
    <cellStyle name="Normal 4 5 4 3" xfId="43450" xr:uid="{7834B6CF-E61A-4145-BE15-0CECAFB6E2C3}"/>
    <cellStyle name="Normal 4 5 4 3 2" xfId="43451" xr:uid="{C225E247-6924-460E-BE64-328DF67F8507}"/>
    <cellStyle name="Normal 4 5 4 3 2 2" xfId="43452" xr:uid="{1A44EE50-6EBB-45F6-B903-8503A85E7975}"/>
    <cellStyle name="Normal 4 5 4 3 3" xfId="43453" xr:uid="{57A7928B-18FF-4FE9-B30E-0A378C95CEE0}"/>
    <cellStyle name="Normal 4 5 4 4" xfId="43454" xr:uid="{E3FF4A75-31A9-4762-BC86-C1B6CADCC799}"/>
    <cellStyle name="Normal 4 5 4 4 2" xfId="43455" xr:uid="{FA0D0548-003F-4212-9202-3B29598E93BE}"/>
    <cellStyle name="Normal 4 5 4 5" xfId="43456" xr:uid="{DAC974F4-65DA-4D7F-966F-130BC3625C4B}"/>
    <cellStyle name="Normal 4 5 4 6" xfId="43457" xr:uid="{A61998FA-C3C6-4C19-A21C-F8F86B9CCE98}"/>
    <cellStyle name="Normal 4 5 5" xfId="43458" xr:uid="{3876A229-E1E7-443C-864C-5E842E6DF4E8}"/>
    <cellStyle name="Normal 4 5 5 2" xfId="43459" xr:uid="{CC956DB0-80B2-4EFB-B551-A71BE1FE2E8B}"/>
    <cellStyle name="Normal 4 5 5 2 2" xfId="43460" xr:uid="{B56BC936-DB39-424E-BE1A-125CEE909F91}"/>
    <cellStyle name="Normal 4 5 5 2 2 2" xfId="43461" xr:uid="{20C53647-C882-479F-95F6-0A6F99ADDE19}"/>
    <cellStyle name="Normal 4 5 5 2 2 2 2" xfId="43462" xr:uid="{C77792FF-27A1-4D69-A27B-B620AE2FBF02}"/>
    <cellStyle name="Normal 4 5 5 2 2 3" xfId="43463" xr:uid="{2DD97BC1-0771-4DD8-93A8-CF0DEFE099B2}"/>
    <cellStyle name="Normal 4 5 5 2 3" xfId="43464" xr:uid="{28CB6411-ABE4-4F12-8B99-63F03B273ADE}"/>
    <cellStyle name="Normal 4 5 5 2 3 2" xfId="43465" xr:uid="{460676E9-18A8-4466-AAFB-D56273CB43C3}"/>
    <cellStyle name="Normal 4 5 5 2 4" xfId="43466" xr:uid="{C0984CE2-2B35-4203-A8C7-DD4D8A34D6A6}"/>
    <cellStyle name="Normal 4 5 5 3" xfId="43467" xr:uid="{9806E3CC-B1A2-4B81-A140-035FED694CC3}"/>
    <cellStyle name="Normal 4 5 5 3 2" xfId="43468" xr:uid="{6B5BD5AF-B511-47A1-A39C-574AE277FA9C}"/>
    <cellStyle name="Normal 4 5 5 3 2 2" xfId="43469" xr:uid="{F9E28A1F-EF2C-463E-923E-637D37B3AB39}"/>
    <cellStyle name="Normal 4 5 5 3 3" xfId="43470" xr:uid="{5A0E8EFE-7EFF-42CB-BEA6-7D84461CB33C}"/>
    <cellStyle name="Normal 4 5 5 4" xfId="43471" xr:uid="{F48A3EFD-2854-4303-ACB7-416620BF2DE0}"/>
    <cellStyle name="Normal 4 5 5 4 2" xfId="43472" xr:uid="{163A80D2-5226-4FE2-9449-E16EF4BEEABA}"/>
    <cellStyle name="Normal 4 5 5 5" xfId="43473" xr:uid="{BA5B625B-BE65-4929-82E7-5898C9D56B5B}"/>
    <cellStyle name="Normal 4 5 5 6" xfId="43474" xr:uid="{D9CCE1E3-7BB0-4F03-885F-62F1EFE827C8}"/>
    <cellStyle name="Normal 4 5 6" xfId="43475" xr:uid="{8053263D-58B9-4B4B-A474-5185FEFB5D1B}"/>
    <cellStyle name="Normal 4 5 6 2" xfId="43476" xr:uid="{A4DA95B1-85E4-4151-947C-0E275AD5784C}"/>
    <cellStyle name="Normal 4 5 6 2 2" xfId="43477" xr:uid="{E0863B70-DF63-4FF1-862F-D7F3D274EEEF}"/>
    <cellStyle name="Normal 4 5 6 2 2 2" xfId="43478" xr:uid="{C1FE0B56-4FE7-4C74-AC24-4D345AE513D8}"/>
    <cellStyle name="Normal 4 5 6 2 3" xfId="43479" xr:uid="{C4D60109-9721-4392-B0CC-B70F83C12F05}"/>
    <cellStyle name="Normal 4 5 6 3" xfId="43480" xr:uid="{50C48CC7-BC56-413F-9610-F9F448E6FC77}"/>
    <cellStyle name="Normal 4 5 6 3 2" xfId="43481" xr:uid="{AE577CC7-91BF-4821-8EF2-61264B581BC4}"/>
    <cellStyle name="Normal 4 5 6 4" xfId="43482" xr:uid="{71DF78FA-D5C8-42BD-A365-50580804FC0D}"/>
    <cellStyle name="Normal 4 5 7" xfId="43483" xr:uid="{095F3665-BA91-4B41-808E-B2B9892F1193}"/>
    <cellStyle name="Normal 4 5 7 2" xfId="43484" xr:uid="{DD9D4BD0-5558-4E2B-85E0-1C4BCEDD5BB6}"/>
    <cellStyle name="Normal 4 5 7 2 2" xfId="43485" xr:uid="{B6C0466D-E7D2-45E0-AEE4-182E78F77760}"/>
    <cellStyle name="Normal 4 5 7 3" xfId="43486" xr:uid="{DE102AD3-B997-46DE-804D-CD5D05422E78}"/>
    <cellStyle name="Normal 4 5 8" xfId="43487" xr:uid="{F4E3B831-22EE-4D42-AA84-4E6B12CABD56}"/>
    <cellStyle name="Normal 4 5 8 2" xfId="43488" xr:uid="{6974E219-2F6B-4271-9A1D-7F5F10E6A769}"/>
    <cellStyle name="Normal 4 5 9" xfId="43489" xr:uid="{A13AE05B-2B0C-43B7-B382-20088F00248D}"/>
    <cellStyle name="Normal 4 5 9 2" xfId="43490" xr:uid="{BC720F12-40B8-4312-B9CD-D4E3E1EF5AEA}"/>
    <cellStyle name="Normal 4 5_Sheet1" xfId="43491" xr:uid="{A8874C5D-4B59-463C-B46D-06281D8F82D4}"/>
    <cellStyle name="Normal 4 6" xfId="43492" xr:uid="{C6EDEA7A-34B7-4A38-9EC0-FFB1D62148B9}"/>
    <cellStyle name="Normal 4 6 2" xfId="43493" xr:uid="{0DCDAA90-A678-4C5E-BFF2-40452D6F97AC}"/>
    <cellStyle name="Normal 4 6 2 2" xfId="43494" xr:uid="{E80E2F98-EBDF-475D-948F-7260B8691B3B}"/>
    <cellStyle name="Normal 4 6 2 2 2" xfId="43495" xr:uid="{A98ACD31-5834-47F2-B442-CBE6E658809B}"/>
    <cellStyle name="Normal 4 6 2 2 2 2" xfId="43496" xr:uid="{7332CF84-761E-46EA-BB1D-F3A3A7CBF996}"/>
    <cellStyle name="Normal 4 6 2 2 2 2 2" xfId="43497" xr:uid="{4AD45BA9-2015-488C-B5CE-B721535C765C}"/>
    <cellStyle name="Normal 4 6 2 2 2 3" xfId="43498" xr:uid="{F5B77EDC-7DA4-458F-9545-5DD825A1678A}"/>
    <cellStyle name="Normal 4 6 2 2 2 4" xfId="43499" xr:uid="{F2A14A95-5F8E-486F-9460-CCBE7893DE99}"/>
    <cellStyle name="Normal 4 6 2 2 3" xfId="43500" xr:uid="{30E8FD8E-988D-4375-942A-62D503CD52D6}"/>
    <cellStyle name="Normal 4 6 2 2 3 2" xfId="43501" xr:uid="{040B4693-F51D-4225-A533-646E534076D0}"/>
    <cellStyle name="Normal 4 6 2 2 4" xfId="43502" xr:uid="{8DC80CB8-ADE8-42FD-A0A8-9B3F718BED43}"/>
    <cellStyle name="Normal 4 6 2 2 4 2" xfId="43503" xr:uid="{0D5E9D3C-2C99-465D-99FC-A6B755FAF872}"/>
    <cellStyle name="Normal 4 6 2 2 5" xfId="43504" xr:uid="{7FC27182-9716-4DC2-BE49-8435F2B60316}"/>
    <cellStyle name="Normal 4 6 2 2 6" xfId="43505" xr:uid="{FD5694F9-497F-4B0A-B590-BF094A4ADAD4}"/>
    <cellStyle name="Normal 4 6 2 3" xfId="43506" xr:uid="{8B5A0352-3B56-4774-87B5-A9A07918E68F}"/>
    <cellStyle name="Normal 4 6 2 3 2" xfId="43507" xr:uid="{2ECB24B3-CA6B-478F-A6E5-95A7B6CCAC18}"/>
    <cellStyle name="Normal 4 6 2 3 2 2" xfId="43508" xr:uid="{DE139311-5336-41BA-9F2E-EAEBC2A6A19E}"/>
    <cellStyle name="Normal 4 6 2 3 2 3" xfId="43509" xr:uid="{D205E747-3585-481C-A85D-79F30B78929B}"/>
    <cellStyle name="Normal 4 6 2 3 3" xfId="43510" xr:uid="{2B2C249F-A8EA-4B5B-835D-10C26FB5963D}"/>
    <cellStyle name="Normal 4 6 2 3 4" xfId="43511" xr:uid="{5D2F0B37-4084-4324-8407-E4CC80B62A6B}"/>
    <cellStyle name="Normal 4 6 2 4" xfId="43512" xr:uid="{814B891E-8081-420B-9FEF-AAEFC1048F8E}"/>
    <cellStyle name="Normal 4 6 2 4 2" xfId="43513" xr:uid="{8B2270FB-DDAA-471F-9D70-3E6CC915863C}"/>
    <cellStyle name="Normal 4 6 2 4 3" xfId="43514" xr:uid="{7A408A9C-214A-4686-A9EA-CB3AB6E6D010}"/>
    <cellStyle name="Normal 4 6 2 5" xfId="43515" xr:uid="{15BCAE87-7E73-4298-A5B8-482499C956F5}"/>
    <cellStyle name="Normal 4 6 2 5 2" xfId="43516" xr:uid="{FCAE5555-4AD9-44A9-810F-070822317795}"/>
    <cellStyle name="Normal 4 6 2 6" xfId="43517" xr:uid="{F00D7CC4-92C4-4638-AB71-0B5DE0472BC7}"/>
    <cellStyle name="Normal 4 6 2 7" xfId="43518" xr:uid="{E9A56B3E-B482-4970-9472-90371FCCD747}"/>
    <cellStyle name="Normal 4 6 3" xfId="43519" xr:uid="{99CFA9CA-F5C7-4544-8473-5CB12DACCD78}"/>
    <cellStyle name="Normal 4 6 3 2" xfId="43520" xr:uid="{0705576D-33C0-45C4-85AB-E9D4E0274DB8}"/>
    <cellStyle name="Normal 4 6 3 2 2" xfId="43521" xr:uid="{A91B7492-36EF-42C3-9B38-862E91993DBF}"/>
    <cellStyle name="Normal 4 6 3 2 2 2" xfId="43522" xr:uid="{D581F1BB-F038-4376-BECF-45CA7307AA1A}"/>
    <cellStyle name="Normal 4 6 3 2 2 2 2" xfId="43523" xr:uid="{70DB9FDF-5A2B-4A8D-A9A6-972CB2DFA40C}"/>
    <cellStyle name="Normal 4 6 3 2 2 3" xfId="43524" xr:uid="{396991C7-14DA-466B-9E67-0C5507CF4D08}"/>
    <cellStyle name="Normal 4 6 3 2 3" xfId="43525" xr:uid="{48F29208-EE4F-4858-813F-6765A2D42FFD}"/>
    <cellStyle name="Normal 4 6 3 2 3 2" xfId="43526" xr:uid="{2BE35279-3425-4CFA-B61A-9466EA09D8C9}"/>
    <cellStyle name="Normal 4 6 3 2 4" xfId="43527" xr:uid="{F9622D6D-93B5-469F-9136-BC294D48D85E}"/>
    <cellStyle name="Normal 4 6 3 2 5" xfId="43528" xr:uid="{03DA3823-899B-4545-B30B-068CD48F2BC9}"/>
    <cellStyle name="Normal 4 6 3 3" xfId="43529" xr:uid="{62B51E2E-B61B-490A-9CEC-5D6DEBB0FF00}"/>
    <cellStyle name="Normal 4 6 3 3 2" xfId="43530" xr:uid="{D24B11AC-FC6D-4771-A9A3-A9E55C8ABEE6}"/>
    <cellStyle name="Normal 4 6 3 3 2 2" xfId="43531" xr:uid="{6814BE62-E05B-4C24-A14D-86F6FD1221B0}"/>
    <cellStyle name="Normal 4 6 3 3 3" xfId="43532" xr:uid="{2A3B9318-5414-4C3D-BCFF-DDA6A610547E}"/>
    <cellStyle name="Normal 4 6 3 4" xfId="43533" xr:uid="{26B6630A-8125-4949-BF71-6468D80FB30E}"/>
    <cellStyle name="Normal 4 6 3 4 2" xfId="43534" xr:uid="{1104C8AD-FB91-4DB5-8366-65A2C64BA06A}"/>
    <cellStyle name="Normal 4 6 3 5" xfId="43535" xr:uid="{AA4D1F51-6264-47F7-A6FD-31D597CE1EF5}"/>
    <cellStyle name="Normal 4 6 3 5 2" xfId="43536" xr:uid="{7B99C432-469E-4C59-89E1-20BC7F62173A}"/>
    <cellStyle name="Normal 4 6 3 6" xfId="43537" xr:uid="{1D10BC6F-C127-4B5D-B9FB-AD69E22793F7}"/>
    <cellStyle name="Normal 4 6 3 7" xfId="43538" xr:uid="{BA02743E-70A2-49AD-A166-BAD5984FD150}"/>
    <cellStyle name="Normal 4 6 4" xfId="43539" xr:uid="{F62E63FB-CBC6-4AFE-9E18-DBAB239883CC}"/>
    <cellStyle name="Normal 4 6 4 2" xfId="43540" xr:uid="{8E3A6941-87E0-45A9-9D04-E9AA45F233CB}"/>
    <cellStyle name="Normal 4 6 4 2 2" xfId="43541" xr:uid="{0F7FA79F-698E-4290-9FCA-3ABD166D064E}"/>
    <cellStyle name="Normal 4 6 4 2 2 2" xfId="43542" xr:uid="{D4350233-2ACF-44FB-9874-61FCF36224B9}"/>
    <cellStyle name="Normal 4 6 4 2 3" xfId="43543" xr:uid="{1B6C828C-8219-49B7-83D3-3FF7D4CF23B2}"/>
    <cellStyle name="Normal 4 6 4 2 4" xfId="43544" xr:uid="{7C493114-B6DF-43EE-828A-B4C7557F6EFC}"/>
    <cellStyle name="Normal 4 6 4 3" xfId="43545" xr:uid="{74CF3437-375E-4B60-A9AE-6D47CCEA6C33}"/>
    <cellStyle name="Normal 4 6 4 3 2" xfId="43546" xr:uid="{BC622461-06E4-4F8E-9D31-BB51DC83F1B4}"/>
    <cellStyle name="Normal 4 6 4 4" xfId="43547" xr:uid="{B182002D-3DE4-4F88-BB24-186CB2FE4DF0}"/>
    <cellStyle name="Normal 4 6 4 5" xfId="43548" xr:uid="{05E28736-B1DF-44FB-9B0E-29DC39F80241}"/>
    <cellStyle name="Normal 4 6 5" xfId="43549" xr:uid="{D2ADEB07-D716-41B4-A9CA-85A5C3B31400}"/>
    <cellStyle name="Normal 4 6 5 2" xfId="43550" xr:uid="{3DE73935-A390-4C35-B8EA-4C99BE6D5F95}"/>
    <cellStyle name="Normal 4 6 5 2 2" xfId="43551" xr:uid="{1F900F9D-1402-4271-A1C9-A1A2C5CC0039}"/>
    <cellStyle name="Normal 4 6 5 3" xfId="43552" xr:uid="{8AFE83E3-86F5-4100-BAEF-004562D700DA}"/>
    <cellStyle name="Normal 4 6 5 4" xfId="43553" xr:uid="{0558A002-4982-4490-AB4A-7D2C28956AE2}"/>
    <cellStyle name="Normal 4 6 6" xfId="43554" xr:uid="{B84A1886-3B92-4A83-A830-3D7D8F852C82}"/>
    <cellStyle name="Normal 4 6 6 2" xfId="43555" xr:uid="{06B6087D-A20B-4A54-A554-64033327CC54}"/>
    <cellStyle name="Normal 4 6 7" xfId="43556" xr:uid="{3DD2763B-F36C-41C4-B694-EFEE9A5A02ED}"/>
    <cellStyle name="Normal 4 6 7 2" xfId="43557" xr:uid="{1A241166-09A4-4BFF-8DF1-74E85FC22DC0}"/>
    <cellStyle name="Normal 4 6 8" xfId="43558" xr:uid="{92FE5D03-3C9E-478F-AC56-AB32D4863537}"/>
    <cellStyle name="Normal 4 6 9" xfId="43559" xr:uid="{5DF52E42-5E39-444C-82DA-849ECDD1FBF7}"/>
    <cellStyle name="Normal 4 7" xfId="43560" xr:uid="{AEE3DDE5-ECBE-4BAB-9B4A-1AB37134D3B0}"/>
    <cellStyle name="Normal 4 7 2" xfId="43561" xr:uid="{2D529CCF-A103-46F4-BFD8-B048ECA5AC64}"/>
    <cellStyle name="Normal 4 7 2 2" xfId="43562" xr:uid="{74F48FF5-C923-40D1-92A6-4C7EC8A0575E}"/>
    <cellStyle name="Normal 4 7 2 2 2" xfId="43563" xr:uid="{E9318194-4781-416E-B09F-A1F3B8C7822C}"/>
    <cellStyle name="Normal 4 7 2 2 2 2" xfId="43564" xr:uid="{B3F24BFE-E8CB-4DB9-983A-A5413F2D7444}"/>
    <cellStyle name="Normal 4 7 2 2 2 2 2" xfId="43565" xr:uid="{04AF1809-9C6C-42D2-93E3-24BEB5D8F7AA}"/>
    <cellStyle name="Normal 4 7 2 2 2 3" xfId="43566" xr:uid="{04598FEC-A6D9-4D04-B9D2-AF42D03C2317}"/>
    <cellStyle name="Normal 4 7 2 2 2 4" xfId="43567" xr:uid="{3915D3B2-6891-4DF1-9174-5F93A9CE891A}"/>
    <cellStyle name="Normal 4 7 2 2 3" xfId="43568" xr:uid="{B4F2FD25-9DCF-43B1-B998-8C370A8E3639}"/>
    <cellStyle name="Normal 4 7 2 2 3 2" xfId="43569" xr:uid="{DCE200C1-6008-4269-AB05-7FA4103E45FC}"/>
    <cellStyle name="Normal 4 7 2 2 4" xfId="43570" xr:uid="{A65AC085-4C08-46DE-B500-95E2355AA31B}"/>
    <cellStyle name="Normal 4 7 2 2 5" xfId="43571" xr:uid="{7522ADBB-D149-420E-AA56-B89E7576FF1B}"/>
    <cellStyle name="Normal 4 7 2 3" xfId="43572" xr:uid="{19742AAB-A85B-4084-9DA9-4D8984B4C2FF}"/>
    <cellStyle name="Normal 4 7 2 3 2" xfId="43573" xr:uid="{FE6B6EE5-34C7-41BF-977A-EAD353D3C82B}"/>
    <cellStyle name="Normal 4 7 2 3 2 2" xfId="43574" xr:uid="{3D1F8A78-ED89-4C3D-9313-42B57682E4BB}"/>
    <cellStyle name="Normal 4 7 2 3 2 3" xfId="43575" xr:uid="{F880ACC8-30A0-4876-B2D5-C7AC3817E629}"/>
    <cellStyle name="Normal 4 7 2 3 3" xfId="43576" xr:uid="{5FEB7481-0F44-445A-A7E9-24C79AB007F3}"/>
    <cellStyle name="Normal 4 7 2 3 4" xfId="43577" xr:uid="{EE11B1AD-8717-48D9-A087-D1EBC84346B0}"/>
    <cellStyle name="Normal 4 7 2 4" xfId="43578" xr:uid="{E3733519-B34E-4F87-BAA7-DF04A888EB1E}"/>
    <cellStyle name="Normal 4 7 2 4 2" xfId="43579" xr:uid="{C208EBE9-A154-41E4-A765-0B91274ADFC7}"/>
    <cellStyle name="Normal 4 7 2 4 3" xfId="43580" xr:uid="{39FF232C-68D4-4F76-941C-B4025B0F4154}"/>
    <cellStyle name="Normal 4 7 2 5" xfId="43581" xr:uid="{49884A80-4DA0-4D5D-9C02-88067C56894B}"/>
    <cellStyle name="Normal 4 7 2 6" xfId="43582" xr:uid="{B8BE309A-720A-4C48-B836-6EA4EC87791D}"/>
    <cellStyle name="Normal 4 7 3" xfId="43583" xr:uid="{C93308D1-75D9-45D2-A54B-F8961354FF55}"/>
    <cellStyle name="Normal 4 7 3 2" xfId="43584" xr:uid="{D88ABED3-5A44-4515-AE96-7B44007E8040}"/>
    <cellStyle name="Normal 4 7 3 2 2" xfId="43585" xr:uid="{7A6ADB8F-AA02-4641-8524-C5EBAED3009A}"/>
    <cellStyle name="Normal 4 7 3 2 2 2" xfId="43586" xr:uid="{7C7882F3-4D88-4217-86CD-B19F493D4CF8}"/>
    <cellStyle name="Normal 4 7 3 2 3" xfId="43587" xr:uid="{A73E4637-D764-4F45-AC37-72CE0383325D}"/>
    <cellStyle name="Normal 4 7 3 2 4" xfId="43588" xr:uid="{4F4D6AF1-A869-41B0-B9C8-D9E0E02C4DDB}"/>
    <cellStyle name="Normal 4 7 3 3" xfId="43589" xr:uid="{DBB3C017-8286-4500-BFE0-F2C453A5C66F}"/>
    <cellStyle name="Normal 4 7 3 3 2" xfId="43590" xr:uid="{D2EE8493-E2E1-4486-808B-0A42786EE063}"/>
    <cellStyle name="Normal 4 7 3 4" xfId="43591" xr:uid="{AA517460-C90C-4FAF-A4F5-CB61DCD7FA6B}"/>
    <cellStyle name="Normal 4 7 3 5" xfId="43592" xr:uid="{173388BA-4406-4DE0-8A11-2D3D5370E2A5}"/>
    <cellStyle name="Normal 4 7 4" xfId="43593" xr:uid="{3B660036-3C0C-4109-AA49-803FC130D101}"/>
    <cellStyle name="Normal 4 7 4 2" xfId="43594" xr:uid="{AAE4E111-D1EC-454D-9F57-32DFD37D5CE8}"/>
    <cellStyle name="Normal 4 7 4 2 2" xfId="43595" xr:uid="{3D7E6729-364A-4B16-812F-0DAE59947EC9}"/>
    <cellStyle name="Normal 4 7 4 2 3" xfId="43596" xr:uid="{12485243-666E-4DFA-A166-CA5666562BBA}"/>
    <cellStyle name="Normal 4 7 4 3" xfId="43597" xr:uid="{0374E586-9608-4942-8C9F-EF5FDD257BBF}"/>
    <cellStyle name="Normal 4 7 4 4" xfId="43598" xr:uid="{272D15AA-1B4C-45DA-B4EE-EC4283628036}"/>
    <cellStyle name="Normal 4 7 5" xfId="43599" xr:uid="{0503F366-DE53-4AD3-A906-2A2396352029}"/>
    <cellStyle name="Normal 4 7 5 2" xfId="43600" xr:uid="{F478F9B9-0C8F-483D-A95E-9EF32BD1AC41}"/>
    <cellStyle name="Normal 4 7 5 3" xfId="43601" xr:uid="{659F280E-D8A0-43C9-A78E-D3D623B743AC}"/>
    <cellStyle name="Normal 4 7 6" xfId="43602" xr:uid="{2A006022-D60D-4E32-B0BD-8EF96227FED0}"/>
    <cellStyle name="Normal 4 7 7" xfId="43603" xr:uid="{97640EC9-6EB2-4314-AB1B-F43CBD6373EE}"/>
    <cellStyle name="Normal 4 8" xfId="43604" xr:uid="{8E1376B4-8BAA-4EC9-BA19-DFCEC46CC075}"/>
    <cellStyle name="Normal 4 8 2" xfId="43605" xr:uid="{83E69A18-FBFD-405D-A5EF-6A7689E1227F}"/>
    <cellStyle name="Normal 4 8 2 2" xfId="43606" xr:uid="{82724D37-7E81-4828-B2E2-3E4E9373D0E2}"/>
    <cellStyle name="Normal 4 8 2 2 2" xfId="43607" xr:uid="{619713DD-2051-487F-A443-4E05F8F33555}"/>
    <cellStyle name="Normal 4 8 2 2 2 2" xfId="43608" xr:uid="{931A6471-DAE0-4F3C-8177-F3E9C8AFFD98}"/>
    <cellStyle name="Normal 4 8 2 2 2 3" xfId="43609" xr:uid="{6A14EF95-3915-4198-BAFD-769A5B19B604}"/>
    <cellStyle name="Normal 4 8 2 2 3" xfId="43610" xr:uid="{DD3891B0-941E-4BF3-BB71-32875072AFAC}"/>
    <cellStyle name="Normal 4 8 2 2 4" xfId="43611" xr:uid="{B55F54F9-6AC7-45B1-909A-D9FEC7077235}"/>
    <cellStyle name="Normal 4 8 2 3" xfId="43612" xr:uid="{CA2DE629-C8B9-4803-81FA-EEA6AB226943}"/>
    <cellStyle name="Normal 4 8 2 3 2" xfId="43613" xr:uid="{4D7CB756-F4ED-4912-9BC7-908B11C5C8FF}"/>
    <cellStyle name="Normal 4 8 2 3 2 2" xfId="43614" xr:uid="{92B7511E-C93E-4C71-8F67-BFF0FAA76194}"/>
    <cellStyle name="Normal 4 8 2 3 3" xfId="43615" xr:uid="{5F27238E-5B0B-40AA-B1B4-4C859B5AD1A4}"/>
    <cellStyle name="Normal 4 8 2 4" xfId="43616" xr:uid="{6D556108-B9E9-43E0-9854-F180EE92CA86}"/>
    <cellStyle name="Normal 4 8 2 4 2" xfId="43617" xr:uid="{5C38F4E4-F441-4548-9EA9-D6C1A767E9AE}"/>
    <cellStyle name="Normal 4 8 2 4 3" xfId="43618" xr:uid="{E8F8EEEE-5BB1-4EE0-81A5-222F215E7AC5}"/>
    <cellStyle name="Normal 4 8 2 5" xfId="43619" xr:uid="{77C232F5-28A9-4723-B339-84893F5F9E05}"/>
    <cellStyle name="Normal 4 8 2 6" xfId="43620" xr:uid="{3F6B775C-12DD-439F-A205-D0D359F85BC4}"/>
    <cellStyle name="Normal 4 8 3" xfId="43621" xr:uid="{67A75C69-502C-4B13-9080-F42DF9A1CD4E}"/>
    <cellStyle name="Normal 4 8 3 2" xfId="43622" xr:uid="{FE81344A-2AF9-47F2-8050-C8C93214A6D8}"/>
    <cellStyle name="Normal 4 8 3 2 2" xfId="43623" xr:uid="{FFBB8324-7AB9-4D5E-8087-C09F12D33FAA}"/>
    <cellStyle name="Normal 4 8 3 2 3" xfId="43624" xr:uid="{986024C5-3FD3-4F61-8A34-470276EF512C}"/>
    <cellStyle name="Normal 4 8 3 3" xfId="43625" xr:uid="{5756659F-1F5D-4095-A6CB-5EFD4C57F61F}"/>
    <cellStyle name="Normal 4 8 3 4" xfId="43626" xr:uid="{0BF07F9D-BB1D-4D20-BF2B-2A5FD0AFD9C5}"/>
    <cellStyle name="Normal 4 8 4" xfId="43627" xr:uid="{D4D4C366-E13E-4CDA-A612-51F02659B1DF}"/>
    <cellStyle name="Normal 4 8 4 2" xfId="43628" xr:uid="{CB96DE66-0AB2-4062-9F0D-BF5C8AC58C1C}"/>
    <cellStyle name="Normal 4 8 4 2 2" xfId="43629" xr:uid="{6E4D26A8-922C-4923-BEF4-D618359C737E}"/>
    <cellStyle name="Normal 4 8 4 3" xfId="43630" xr:uid="{4A614EBE-7B11-4BB5-B388-AD23FC0B16B2}"/>
    <cellStyle name="Normal 4 8 5" xfId="43631" xr:uid="{7E32C192-B3B3-4376-8972-2967B67D2406}"/>
    <cellStyle name="Normal 4 8 5 2" xfId="43632" xr:uid="{600D86E0-3801-45A1-B5A1-A83DFFC99E90}"/>
    <cellStyle name="Normal 4 8 5 3" xfId="43633" xr:uid="{81D7A748-107B-4D22-A48A-07061639F698}"/>
    <cellStyle name="Normal 4 8 6" xfId="43634" xr:uid="{6A27111B-2167-47DA-AD8D-C4F40DEFC824}"/>
    <cellStyle name="Normal 4 8 7" xfId="43635" xr:uid="{A50BFCBD-7BF9-4FE2-A63F-F0948723B6C5}"/>
    <cellStyle name="Normal 4 9" xfId="43636" xr:uid="{F1BD4266-89E0-4E3D-91B2-9A625E3C19FF}"/>
    <cellStyle name="Normal 4 9 2" xfId="43637" xr:uid="{D90C6071-6DD3-4F0F-87C1-E4D35E50514C}"/>
    <cellStyle name="Normal 4 9 2 2" xfId="43638" xr:uid="{BB6C0BA9-E96B-4611-A85B-833C0B608DD5}"/>
    <cellStyle name="Normal 4 9 2 2 2" xfId="43639" xr:uid="{33141024-89D3-45C5-AD40-1095FB1478E3}"/>
    <cellStyle name="Normal 4 9 2 2 2 2" xfId="43640" xr:uid="{89E01A62-8DE0-4600-B8B3-B9DE5E65EE61}"/>
    <cellStyle name="Normal 4 9 2 2 2 3" xfId="43641" xr:uid="{6DEA3917-9FB7-45DF-82F4-3ACBC86F4680}"/>
    <cellStyle name="Normal 4 9 2 2 3" xfId="43642" xr:uid="{0DA1566F-8F15-4EB3-B748-2736C2872582}"/>
    <cellStyle name="Normal 4 9 2 2 4" xfId="43643" xr:uid="{F275DB91-B6B1-4B8F-8F04-2637F27C7188}"/>
    <cellStyle name="Normal 4 9 2 3" xfId="43644" xr:uid="{75594FA6-47DC-4914-B7AE-D74A3DFE7B97}"/>
    <cellStyle name="Normal 4 9 2 3 2" xfId="43645" xr:uid="{2C54B161-996D-4BD2-B434-B37E7B286E7C}"/>
    <cellStyle name="Normal 4 9 2 3 2 2" xfId="43646" xr:uid="{6074F8F9-93B6-492E-8B43-E736051413B5}"/>
    <cellStyle name="Normal 4 9 2 3 3" xfId="43647" xr:uid="{DCC191A2-DCB1-4412-93F9-6276C9131539}"/>
    <cellStyle name="Normal 4 9 2 4" xfId="43648" xr:uid="{9E0AB205-7779-4D70-8824-D2DBF3EB6D7A}"/>
    <cellStyle name="Normal 4 9 2 4 2" xfId="43649" xr:uid="{25D3CD84-E009-4AE8-80C9-F6A6C9436ED9}"/>
    <cellStyle name="Normal 4 9 2 5" xfId="43650" xr:uid="{C4CF9BF4-EB86-4FC6-BE37-0BFED06CFBE8}"/>
    <cellStyle name="Normal 4 9 3" xfId="43651" xr:uid="{FDB5CC9D-8481-4D67-879E-AAB82920365D}"/>
    <cellStyle name="Normal 4 9 3 2" xfId="43652" xr:uid="{C382BDED-0C14-4E87-A227-329C747FF38B}"/>
    <cellStyle name="Normal 4 9 3 2 2" xfId="43653" xr:uid="{F44141C0-E04F-4782-96B0-8E7D8E74E617}"/>
    <cellStyle name="Normal 4 9 3 2 3" xfId="43654" xr:uid="{A3835712-4EF4-4BE7-BBA6-F1FDFA72B92D}"/>
    <cellStyle name="Normal 4 9 3 3" xfId="43655" xr:uid="{A18705E5-E13B-49BB-94A2-2BE20606B903}"/>
    <cellStyle name="Normal 4 9 3 4" xfId="43656" xr:uid="{DB3C6664-954B-44EB-A10C-BF7F17C46A73}"/>
    <cellStyle name="Normal 4 9 4" xfId="43657" xr:uid="{4CAB01CC-35E7-406D-A642-3AD959611B92}"/>
    <cellStyle name="Normal 4 9 4 2" xfId="43658" xr:uid="{59F15C81-21EE-45F3-AD55-C1425A564E81}"/>
    <cellStyle name="Normal 4 9 4 2 2" xfId="43659" xr:uid="{56570AEE-5FC3-47B3-882F-5F87D87FB691}"/>
    <cellStyle name="Normal 4 9 4 3" xfId="43660" xr:uid="{1655B1A1-F8D6-4600-B83D-39F4A2F4BB2D}"/>
    <cellStyle name="Normal 4 9 5" xfId="43661" xr:uid="{20E90473-F3FC-43A9-AA51-905CB109701D}"/>
    <cellStyle name="Normal 4 9 5 2" xfId="43662" xr:uid="{C1ADAC53-50B2-4A38-8BC7-08BC5A845ACB}"/>
    <cellStyle name="Normal 4 9 5 3" xfId="43663" xr:uid="{4B283F90-6A93-4B81-B230-9D7A467F3F87}"/>
    <cellStyle name="Normal 4 9 6" xfId="43664" xr:uid="{FA599977-7ED6-4F97-B1DB-E126FDB67E07}"/>
    <cellStyle name="Normal 4 9 7" xfId="43665" xr:uid="{B20D7949-617D-4A22-81D7-39EFC893A0EE}"/>
    <cellStyle name="Normal 4_Asset Register (new)" xfId="43666" xr:uid="{E338DAEC-2BED-46E8-A781-C997ECE6077E}"/>
    <cellStyle name="Normal 40" xfId="43667" xr:uid="{D6CE32A3-A487-4CAB-A942-F08340FB623E}"/>
    <cellStyle name="Normal 40 2" xfId="43668" xr:uid="{5521AE50-CE91-4FFD-BBF5-F487BE518A1F}"/>
    <cellStyle name="Normal 40 2 2" xfId="43669" xr:uid="{51A79BAF-016C-477C-B642-6DA2F0C4BAE3}"/>
    <cellStyle name="Normal 40 2 2 2" xfId="43670" xr:uid="{1E60A94C-BB78-426F-9155-CB5F3E1610BD}"/>
    <cellStyle name="Normal 40 2 3" xfId="43671" xr:uid="{ED4DDCC5-FEEC-4E0F-83D8-B9C07B26E0EF}"/>
    <cellStyle name="Normal 40 3" xfId="43672" xr:uid="{8E2EEF48-CD36-44A2-8FF2-C37B0F5D85D0}"/>
    <cellStyle name="Normal 40 3 2" xfId="43673" xr:uid="{877DEF67-32D4-4155-8C9A-45803195B7F0}"/>
    <cellStyle name="Normal 40 4" xfId="43674" xr:uid="{D6402513-A490-4222-B55B-A70E32D1D8F1}"/>
    <cellStyle name="Normal 40 5" xfId="43675" xr:uid="{10C5F1C6-A1C3-4BB4-8522-246F762AABAD}"/>
    <cellStyle name="Normal 41" xfId="43676" xr:uid="{F0FF61F0-CD81-4B0F-8B38-E19538E03583}"/>
    <cellStyle name="Normal 41 2" xfId="43677" xr:uid="{7157A246-5061-47C8-8A95-ECE3AE1D7622}"/>
    <cellStyle name="Normal 41 2 2" xfId="43678" xr:uid="{DF284329-D92C-4AB9-A64F-0C53B67CDDAA}"/>
    <cellStyle name="Normal 41 2 2 2" xfId="43679" xr:uid="{19C9C3C5-2DD2-4A65-9F87-6478E750D30E}"/>
    <cellStyle name="Normal 41 2 3" xfId="43680" xr:uid="{ABCEA4D6-09AE-4D1D-8CD1-DB548D30D9DF}"/>
    <cellStyle name="Normal 41 3" xfId="43681" xr:uid="{A58111FB-3A00-48CF-939F-E01FF558DD75}"/>
    <cellStyle name="Normal 41 3 2" xfId="43682" xr:uid="{370CB3DD-2A45-4874-8E79-91291BC91670}"/>
    <cellStyle name="Normal 41 4" xfId="43683" xr:uid="{1483CB5F-15F0-4278-BE39-5FA785AC65AB}"/>
    <cellStyle name="Normal 41 5" xfId="43684" xr:uid="{DE535811-507C-4163-AA71-2BEFACBEF341}"/>
    <cellStyle name="Normal 42" xfId="41" xr:uid="{00000000-0005-0000-0000-00001FAA0000}"/>
    <cellStyle name="Normal 42 2" xfId="43686" xr:uid="{EC283ACC-DE56-41B5-828D-601BFD5F5678}"/>
    <cellStyle name="Normal 42 2 2" xfId="43687" xr:uid="{F3A1DD17-BF65-43FE-914B-831D5485183F}"/>
    <cellStyle name="Normal 42 2 2 2" xfId="43688" xr:uid="{F0A336A9-A944-4B30-9EF2-EFA558BEB0D3}"/>
    <cellStyle name="Normal 42 2 3" xfId="43689" xr:uid="{AC40299F-756F-4CD3-B325-5E08161D769E}"/>
    <cellStyle name="Normal 42 3" xfId="43690" xr:uid="{AAAB9D14-4426-481B-BC39-F8F428340A9D}"/>
    <cellStyle name="Normal 42 3 2" xfId="43691" xr:uid="{DBB65A67-ED7F-4F83-A31E-482C0F0A3983}"/>
    <cellStyle name="Normal 42 4" xfId="43692" xr:uid="{57F152A8-8FFB-4706-A2FF-7EBCBAEEA23C}"/>
    <cellStyle name="Normal 42 5" xfId="43693" xr:uid="{44426289-53FC-4B07-B03B-997B81A572B4}"/>
    <cellStyle name="Normal 42 6" xfId="43694" xr:uid="{810CE2C4-5D3A-47C1-90A2-6988FC7E5724}"/>
    <cellStyle name="Normal 42 7" xfId="43685" xr:uid="{73B7FB8E-9D97-4550-9EA0-1F26BC172F06}"/>
    <cellStyle name="Normal 43" xfId="43695" xr:uid="{559384B8-EC1F-4ADA-A468-E9CBCCD77C3E}"/>
    <cellStyle name="Normal 43 2" xfId="43696" xr:uid="{E464EA87-25D8-44AD-9212-600D2E656C27}"/>
    <cellStyle name="Normal 43 2 2" xfId="43697" xr:uid="{4E4788CE-1F74-4054-8185-518494EF913F}"/>
    <cellStyle name="Normal 43 2 2 2" xfId="43698" xr:uid="{1E92BDBE-F243-4E9B-B250-C57948B8CE02}"/>
    <cellStyle name="Normal 43 2 3" xfId="43699" xr:uid="{1BF63447-9196-405A-AF5A-AF14FC041D4F}"/>
    <cellStyle name="Normal 43 3" xfId="43700" xr:uid="{E7841DE8-213F-496B-92CB-2251ED30E917}"/>
    <cellStyle name="Normal 43 3 2" xfId="43701" xr:uid="{62FC2F97-87FF-49C6-A906-3C3E66B9F977}"/>
    <cellStyle name="Normal 43 4" xfId="43702" xr:uid="{3CCFE53E-0ACC-48B1-8402-78009F65718A}"/>
    <cellStyle name="Normal 43 5" xfId="43703" xr:uid="{B164F2BA-2CBA-42FF-BF59-6582CD8C87A3}"/>
    <cellStyle name="Normal 44" xfId="43704" xr:uid="{0B0AE654-097D-4B29-B017-659FF6323F18}"/>
    <cellStyle name="Normal 44 2" xfId="43705" xr:uid="{C36228D2-EEAB-40D1-81E8-7B5E486D1FE2}"/>
    <cellStyle name="Normal 44 2 2" xfId="43706" xr:uid="{F307FE59-AF8A-44CC-B702-F5B9325CC55F}"/>
    <cellStyle name="Normal 44 2 2 2" xfId="43707" xr:uid="{DA4DFE84-130F-41DE-AA93-A5F9EBCD4222}"/>
    <cellStyle name="Normal 44 2 3" xfId="43708" xr:uid="{D4E5D066-16E0-42DE-BC4A-500263901983}"/>
    <cellStyle name="Normal 44 3" xfId="43709" xr:uid="{D28B5D5B-B86F-47F8-B2E6-839AAFC9DF76}"/>
    <cellStyle name="Normal 44 3 2" xfId="43710" xr:uid="{C6EBD7AD-CD58-4853-A982-D9BFAB183D9F}"/>
    <cellStyle name="Normal 44 4" xfId="43711" xr:uid="{5EED7737-E0CB-49FE-B6F4-B25E2BE3FC67}"/>
    <cellStyle name="Normal 44 5" xfId="43712" xr:uid="{E861D9F3-DBDB-458A-8151-E91D31DC7073}"/>
    <cellStyle name="Normal 45" xfId="43713" xr:uid="{3EB0B19D-B0D5-4FD2-A417-10D020AB1030}"/>
    <cellStyle name="Normal 45 2" xfId="43714" xr:uid="{902B15A7-D30E-4918-86A9-6EFF94143DB3}"/>
    <cellStyle name="Normal 46" xfId="43715" xr:uid="{C37ED040-49B9-4283-A07A-BFB4D31B290A}"/>
    <cellStyle name="Normal 47" xfId="43716" xr:uid="{D79B781F-9FE5-46A5-95E3-313A05EDE016}"/>
    <cellStyle name="Normal 48" xfId="43717" xr:uid="{DFB702BA-FD44-4D53-B414-70B5F282C47C}"/>
    <cellStyle name="Normal 49" xfId="46" xr:uid="{00000000-0005-0000-0000-000040AA0000}"/>
    <cellStyle name="Normal 5" xfId="43718" xr:uid="{8DC920BE-37C1-43E3-8C11-3609F352810A}"/>
    <cellStyle name="Normal 5 10" xfId="43719" xr:uid="{6DABB50B-EC8A-413E-A2CA-8BBB012C0A31}"/>
    <cellStyle name="Normal 5 10 2" xfId="43720" xr:uid="{FB699BC9-316A-4650-824D-C59FA2B80D72}"/>
    <cellStyle name="Normal 5 10 2 2" xfId="43721" xr:uid="{5FCD9D49-73D4-4B62-9C4C-8ED1A3EFBCD8}"/>
    <cellStyle name="Normal 5 10 3" xfId="43722" xr:uid="{A6BF9386-1A0F-409A-A5FD-914E74639468}"/>
    <cellStyle name="Normal 5 10 4" xfId="43723" xr:uid="{795D79C6-5F72-467D-9CDD-2F79AA660D88}"/>
    <cellStyle name="Normal 5 11" xfId="43724" xr:uid="{77B1E436-4022-4E0C-9596-1D671FC82B4C}"/>
    <cellStyle name="Normal 5 11 2" xfId="43725" xr:uid="{0981C2CD-3CEB-4820-91D4-C36460336588}"/>
    <cellStyle name="Normal 5 12" xfId="43726" xr:uid="{1B5CCAC5-4F3A-41A2-889B-B4776C99807D}"/>
    <cellStyle name="Normal 5 12 2" xfId="43727" xr:uid="{1F56051E-B58E-4A65-A9DB-32359844E236}"/>
    <cellStyle name="Normal 5 13" xfId="43728" xr:uid="{68D0B205-6B6C-4EBC-BD51-62EBDF2B5176}"/>
    <cellStyle name="Normal 5 2" xfId="43729" xr:uid="{5EEE0D07-016B-449A-B586-7EB79609965F}"/>
    <cellStyle name="Normal 5 2 10" xfId="43730" xr:uid="{CA396ABF-B409-46C7-B152-82644213B3FC}"/>
    <cellStyle name="Normal 5 2 2" xfId="43731" xr:uid="{ACC79593-1F39-44D5-A758-49C011FAD4CB}"/>
    <cellStyle name="Normal 5 2 2 2" xfId="43732" xr:uid="{371D5C84-2161-43BC-8F0D-0E45C907CCAD}"/>
    <cellStyle name="Normal 5 2 2 2 2" xfId="43733" xr:uid="{59FFCBDB-05AE-4F88-A4D1-AD84B94472B0}"/>
    <cellStyle name="Normal 5 2 2 2 2 2" xfId="43734" xr:uid="{9A99214F-7CF8-4B34-BAB8-485A13AC5675}"/>
    <cellStyle name="Normal 5 2 2 2 2 2 2" xfId="43735" xr:uid="{872E6A1D-67A2-43DB-A9AB-4F31AE1E48D6}"/>
    <cellStyle name="Normal 5 2 2 2 2 2 3" xfId="43736" xr:uid="{863BF3B9-9EB6-4D75-84BB-12231D78B75F}"/>
    <cellStyle name="Normal 5 2 2 2 2 3" xfId="43737" xr:uid="{C43D5558-0AD8-44F3-A3FA-78E45F6793A8}"/>
    <cellStyle name="Normal 5 2 2 2 2 4" xfId="43738" xr:uid="{E6D09766-DFD8-4AAE-9A30-1EB14038FDA7}"/>
    <cellStyle name="Normal 5 2 2 2 3" xfId="43739" xr:uid="{A9028F14-D0B4-4E37-A806-4FF45D48A583}"/>
    <cellStyle name="Normal 5 2 2 2 3 2" xfId="43740" xr:uid="{58EEE335-C63A-4F1F-B86C-190B451A4A12}"/>
    <cellStyle name="Normal 5 2 2 2 3 2 2" xfId="43741" xr:uid="{2367949B-1E4F-4299-86A7-99A9E1676474}"/>
    <cellStyle name="Normal 5 2 2 2 3 3" xfId="43742" xr:uid="{40EC3E7A-C37B-4852-8AB8-8F2E05AC7A09}"/>
    <cellStyle name="Normal 5 2 2 2 4" xfId="43743" xr:uid="{487E216F-A990-4C42-840B-252F8197EAC9}"/>
    <cellStyle name="Normal 5 2 2 2 4 2" xfId="43744" xr:uid="{4D519E1B-BEDE-4B3B-BF87-9BEFBA178CDD}"/>
    <cellStyle name="Normal 5 2 2 2 5" xfId="43745" xr:uid="{DB4E2B2A-85D3-4389-A770-8F92694220BA}"/>
    <cellStyle name="Normal 5 2 2 3" xfId="43746" xr:uid="{B2CBA678-925B-4771-B85B-D8C8083B5FE2}"/>
    <cellStyle name="Normal 5 2 2 3 2" xfId="43747" xr:uid="{0590E8BC-82DE-4675-9D6F-B3F4F372623D}"/>
    <cellStyle name="Normal 5 2 2 3 2 2" xfId="43748" xr:uid="{507CD0C3-9F67-4D1E-8EC4-79267D380059}"/>
    <cellStyle name="Normal 5 2 2 3 2 3" xfId="43749" xr:uid="{24FF4953-826E-4565-9A55-10811400AB92}"/>
    <cellStyle name="Normal 5 2 2 3 3" xfId="43750" xr:uid="{052A1697-A139-4785-A2F3-6755E5D66B59}"/>
    <cellStyle name="Normal 5 2 2 3 4" xfId="43751" xr:uid="{8DEFC149-68EF-4121-81C8-1F752C094300}"/>
    <cellStyle name="Normal 5 2 2 4" xfId="43752" xr:uid="{4458F348-1C55-4734-A788-0D219806BE7D}"/>
    <cellStyle name="Normal 5 2 2 4 2" xfId="43753" xr:uid="{336C90A3-206A-43E7-A89C-3D55373D3145}"/>
    <cellStyle name="Normal 5 2 2 4 2 2" xfId="43754" xr:uid="{C9599599-D473-4D66-AF5F-A3FD11605926}"/>
    <cellStyle name="Normal 5 2 2 4 3" xfId="43755" xr:uid="{2634E083-9B72-44F7-B6DB-C929BFC05CCB}"/>
    <cellStyle name="Normal 5 2 2 5" xfId="43756" xr:uid="{C1C557C0-FD05-40BE-A8D2-5F375F1C6A4F}"/>
    <cellStyle name="Normal 5 2 2 5 2" xfId="43757" xr:uid="{AF1E507D-D9CD-46C7-81FD-FC5CA7CAAB90}"/>
    <cellStyle name="Normal 5 2 2 5 3" xfId="43758" xr:uid="{6A4E39DE-6521-43F4-B15F-D0333B49079B}"/>
    <cellStyle name="Normal 5 2 2 6" xfId="43759" xr:uid="{E578FCFF-6DA8-4736-97BC-8A9EC20C9744}"/>
    <cellStyle name="Normal 5 2 2 6 2" xfId="43760" xr:uid="{D3432F73-7988-4015-A4FD-8E0824E5647A}"/>
    <cellStyle name="Normal 5 2 2 6 3" xfId="43761" xr:uid="{391498A7-D115-4D18-AC79-EF257D5C773F}"/>
    <cellStyle name="Normal 5 2 2 7" xfId="43762" xr:uid="{AE0F5731-80F5-48E9-AF3F-035A2307CF2D}"/>
    <cellStyle name="Normal 5 2 2 8" xfId="43763" xr:uid="{D73CC879-F743-4D61-9370-26F4A7DBC2E2}"/>
    <cellStyle name="Normal 5 2 3" xfId="43764" xr:uid="{308AFFC5-6952-497A-BBFD-C1D617161D00}"/>
    <cellStyle name="Normal 5 2 3 2" xfId="43765" xr:uid="{9F749F50-D398-433C-AEF0-C5C0077E4FBF}"/>
    <cellStyle name="Normal 5 2 3 2 2" xfId="43766" xr:uid="{E53D79D7-7033-4BCA-B543-960BE53F4345}"/>
    <cellStyle name="Normal 5 2 3 2 2 2" xfId="43767" xr:uid="{B2A553FA-5341-42AC-B515-B88139E01B88}"/>
    <cellStyle name="Normal 5 2 3 2 2 2 2" xfId="43768" xr:uid="{209D497B-760A-49C2-9196-D3E652BFFE5A}"/>
    <cellStyle name="Normal 5 2 3 2 2 3" xfId="43769" xr:uid="{1C0B71A9-D2FC-43D1-BA96-5B7742680E0D}"/>
    <cellStyle name="Normal 5 2 3 2 3" xfId="43770" xr:uid="{F4ECFEB3-3587-415C-8854-7CC9E09AFAB4}"/>
    <cellStyle name="Normal 5 2 3 2 3 2" xfId="43771" xr:uid="{0B7C1173-2C1B-4FA2-B8A7-78280F5BE24D}"/>
    <cellStyle name="Normal 5 2 3 2 3 3" xfId="43772" xr:uid="{D1D9D65D-3BD3-49E7-B88A-BAB8C597328D}"/>
    <cellStyle name="Normal 5 2 3 2 4" xfId="43773" xr:uid="{3B1938C9-8F01-4C81-9E3A-4DE720C608AB}"/>
    <cellStyle name="Normal 5 2 3 2 5" xfId="43774" xr:uid="{C3ECDC79-53B5-4B8D-8275-C0A85394C07F}"/>
    <cellStyle name="Normal 5 2 3 3" xfId="43775" xr:uid="{B26A35AE-8F32-4627-AAF5-79B21B8A5B26}"/>
    <cellStyle name="Normal 5 2 3 3 2" xfId="43776" xr:uid="{3F337CB8-E88A-44DB-9419-5A5ED7498690}"/>
    <cellStyle name="Normal 5 2 3 3 2 2" xfId="43777" xr:uid="{2845F8EB-FD50-4586-8753-F556F1C35900}"/>
    <cellStyle name="Normal 5 2 3 3 3" xfId="43778" xr:uid="{78809A30-2A15-496E-90CA-A80E30E2ED8B}"/>
    <cellStyle name="Normal 5 2 3 4" xfId="43779" xr:uid="{D8561663-D17C-4516-AFB5-379939E679E5}"/>
    <cellStyle name="Normal 5 2 3 4 2" xfId="43780" xr:uid="{2BA92BF9-B284-406E-9638-8545ED2D1238}"/>
    <cellStyle name="Normal 5 2 3 4 3" xfId="43781" xr:uid="{3A5C870E-C962-4259-8D12-405F05EB4D97}"/>
    <cellStyle name="Normal 5 2 3 5" xfId="43782" xr:uid="{0B6B899D-7DAF-45C8-8977-7A5C2D261C40}"/>
    <cellStyle name="Normal 5 2 3 6" xfId="43783" xr:uid="{216E456A-51AC-497B-8DB2-FA4CB06E4CC1}"/>
    <cellStyle name="Normal 5 2 4" xfId="43784" xr:uid="{67DF6AE3-9F98-4E85-8A04-5A8A76954AC7}"/>
    <cellStyle name="Normal 5 2 4 2" xfId="43785" xr:uid="{5B30D9AD-D5A1-4C62-BD7E-59D7B099FDCE}"/>
    <cellStyle name="Normal 5 2 4 2 2" xfId="43786" xr:uid="{E882A398-0095-49E3-AB3A-FE6154037CC1}"/>
    <cellStyle name="Normal 5 2 4 2 2 2" xfId="43787" xr:uid="{E1B6ABD1-5B6F-42A2-B2C0-A4ADA1B780E1}"/>
    <cellStyle name="Normal 5 2 4 2 2 3" xfId="43788" xr:uid="{1B6215B4-46CD-4C11-B4D8-8DBD2827CB9D}"/>
    <cellStyle name="Normal 5 2 4 2 3" xfId="43789" xr:uid="{1CF39CA7-5E01-4752-8C46-5BB36B3171EB}"/>
    <cellStyle name="Normal 5 2 4 2 3 2" xfId="43790" xr:uid="{80A0B391-0109-4993-AB1A-E90FFF4F66E7}"/>
    <cellStyle name="Normal 5 2 4 2 4" xfId="43791" xr:uid="{0DC09E5B-475D-47C1-A3C3-4E397A128059}"/>
    <cellStyle name="Normal 5 2 4 2 5" xfId="43792" xr:uid="{A3347EA9-D86A-4076-A43A-B789D78BD106}"/>
    <cellStyle name="Normal 5 2 4 3" xfId="43793" xr:uid="{FF120FC8-C1EE-44AE-AF87-0A2031A133A6}"/>
    <cellStyle name="Normal 5 2 4 3 2" xfId="43794" xr:uid="{CE4A863B-EA57-4D85-A28D-B70AFD0893F7}"/>
    <cellStyle name="Normal 5 2 4 3 3" xfId="43795" xr:uid="{0BAB9635-215C-4F96-A27B-143C38E5A99C}"/>
    <cellStyle name="Normal 5 2 4 4" xfId="43796" xr:uid="{34340268-ACBF-4A26-8A5F-75B2A87F4BDE}"/>
    <cellStyle name="Normal 5 2 4 4 2" xfId="43797" xr:uid="{7DF1FB18-5A77-40F9-8E51-8181155C5DEF}"/>
    <cellStyle name="Normal 5 2 4 5" xfId="43798" xr:uid="{4441467A-B050-4795-AAEA-ACBC6B169FF1}"/>
    <cellStyle name="Normal 5 2 4 6" xfId="43799" xr:uid="{0E28F2FB-05A3-4C6D-B79D-6F3078BCFA23}"/>
    <cellStyle name="Normal 5 2 5" xfId="43800" xr:uid="{8B4CFBBC-C688-4AB5-AD15-89F503149D68}"/>
    <cellStyle name="Normal 5 2 5 2" xfId="43801" xr:uid="{FC1F6680-486B-485E-B9BF-2EEE2108FD89}"/>
    <cellStyle name="Normal 5 2 5 2 2" xfId="43802" xr:uid="{7C53A1C4-B020-4752-AE09-F24DB4954942}"/>
    <cellStyle name="Normal 5 2 5 2 2 2" xfId="43803" xr:uid="{C10A45B4-8E15-446A-8FA5-7B48072F43BE}"/>
    <cellStyle name="Normal 5 2 5 2 3" xfId="43804" xr:uid="{AF062707-7342-41CE-B6D0-146990F18DB4}"/>
    <cellStyle name="Normal 5 2 5 2 3 2" xfId="43805" xr:uid="{AF378069-85EA-4DED-B575-D6B58EBEF476}"/>
    <cellStyle name="Normal 5 2 5 2 4" xfId="43806" xr:uid="{FB2E3481-8015-41E2-AA8E-7616F0287A27}"/>
    <cellStyle name="Normal 5 2 5 2 5" xfId="43807" xr:uid="{CCF85036-D092-4D7A-BF7C-F5D90D9F309C}"/>
    <cellStyle name="Normal 5 2 5 3" xfId="43808" xr:uid="{EAA37377-BE96-4F2E-A13E-8989E6A832EC}"/>
    <cellStyle name="Normal 5 2 5 3 2" xfId="43809" xr:uid="{14B42A66-8E93-435A-8DAC-CFC3A113C502}"/>
    <cellStyle name="Normal 5 2 5 4" xfId="43810" xr:uid="{C50D177B-8B6F-43A4-93D3-8EAD857BD6EF}"/>
    <cellStyle name="Normal 5 2 5 4 2" xfId="43811" xr:uid="{6A0E9761-CBEA-4FFB-8A54-90FB0660D998}"/>
    <cellStyle name="Normal 5 2 5 5" xfId="43812" xr:uid="{587A9982-577D-4071-BC33-690FC2973054}"/>
    <cellStyle name="Normal 5 2 5 6" xfId="43813" xr:uid="{10E30C37-449B-4A4C-B4D8-BE92DA095502}"/>
    <cellStyle name="Normal 5 2 6" xfId="43814" xr:uid="{B72CAE48-B243-47A5-831F-333ED07DE999}"/>
    <cellStyle name="Normal 5 2 6 2" xfId="43815" xr:uid="{EC99B667-484E-4A43-BAAD-EA70309E3D6D}"/>
    <cellStyle name="Normal 5 2 6 2 2" xfId="43816" xr:uid="{81C5D888-577E-4F50-82F5-590CA6A2836B}"/>
    <cellStyle name="Normal 5 2 6 2 3" xfId="43817" xr:uid="{156A8C17-1A8B-44B8-AEF2-6D88199D1F03}"/>
    <cellStyle name="Normal 5 2 6 3" xfId="43818" xr:uid="{7682E536-DEE9-4455-9E6D-590FD3A2BA8E}"/>
    <cellStyle name="Normal 5 2 6 3 2" xfId="43819" xr:uid="{443A94E2-6A6B-4698-97C7-680913B006BE}"/>
    <cellStyle name="Normal 5 2 6 4" xfId="43820" xr:uid="{01C801C9-582A-4130-9180-53C9A4C303AD}"/>
    <cellStyle name="Normal 5 2 6 5" xfId="43821" xr:uid="{A22A8032-0355-4D26-B972-327FFD7048BD}"/>
    <cellStyle name="Normal 5 2 7" xfId="43822" xr:uid="{712D9BAC-BAA9-446F-B66B-03E7CAB22925}"/>
    <cellStyle name="Normal 5 2 7 2" xfId="43823" xr:uid="{C590A597-0401-4286-8673-71DBFE6A632A}"/>
    <cellStyle name="Normal 5 2 7 2 2" xfId="43824" xr:uid="{83DF5549-28EE-4F42-9A80-CDA2FB27CC65}"/>
    <cellStyle name="Normal 5 2 7 3" xfId="43825" xr:uid="{444B4E25-A8D5-4CD5-9544-22C9FE785451}"/>
    <cellStyle name="Normal 5 2 8" xfId="43826" xr:uid="{9ABE087F-6088-4A8A-969E-9A950D96E3A1}"/>
    <cellStyle name="Normal 5 2 8 2" xfId="43827" xr:uid="{777B4627-C90A-452E-AEBD-689C6BF308DC}"/>
    <cellStyle name="Normal 5 2 8 2 2" xfId="43828" xr:uid="{127C3EC4-2ED3-41F7-91CB-9981290A9592}"/>
    <cellStyle name="Normal 5 2 8 3" xfId="43829" xr:uid="{33F6C070-1D5A-4042-9B7E-3B1C325E451B}"/>
    <cellStyle name="Normal 5 2 9" xfId="43830" xr:uid="{5D5C4DFD-8F6A-452E-B52B-6BC15D79435C}"/>
    <cellStyle name="Normal 5 3" xfId="43831" xr:uid="{9B052EC7-C965-4BA6-B578-09855D74A159}"/>
    <cellStyle name="Normal 5 3 2" xfId="43832" xr:uid="{7BC48235-7137-41DE-9FDD-B15DEC421897}"/>
    <cellStyle name="Normal 5 3 2 2" xfId="43833" xr:uid="{5BFB4B19-401E-46C8-87F3-40402400D207}"/>
    <cellStyle name="Normal 5 3 2 2 2" xfId="43834" xr:uid="{0DCA465B-01E9-42A2-9908-C7E0E7185D98}"/>
    <cellStyle name="Normal 5 3 2 2 2 2" xfId="43835" xr:uid="{DF491166-36B2-4528-886A-2EDE517554FF}"/>
    <cellStyle name="Normal 5 3 2 2 2 3" xfId="43836" xr:uid="{A528E295-02B7-4E77-96C8-C4CC0CC842AA}"/>
    <cellStyle name="Normal 5 3 2 2 3" xfId="43837" xr:uid="{393B23D1-3C68-49FA-83D1-874936FC711E}"/>
    <cellStyle name="Normal 5 3 2 2 3 2" xfId="43838" xr:uid="{7E879BB3-2FDF-4994-B496-06913F65625E}"/>
    <cellStyle name="Normal 5 3 2 2 4" xfId="43839" xr:uid="{F23FC8D8-239A-4F92-B106-7133851B8F96}"/>
    <cellStyle name="Normal 5 3 2 3" xfId="43840" xr:uid="{247A416C-2DFE-43A4-8AE4-CD6D60C6BE0B}"/>
    <cellStyle name="Normal 5 3 2 3 2" xfId="43841" xr:uid="{C4936853-01CB-4D0B-B194-64C1ACBDE328}"/>
    <cellStyle name="Normal 5 3 2 3 2 2" xfId="43842" xr:uid="{5838DA74-91FF-4982-ABD5-B83C2514072A}"/>
    <cellStyle name="Normal 5 3 2 3 2 2 2" xfId="43843" xr:uid="{B1B166C2-6904-4E0B-831E-291CBBDFC284}"/>
    <cellStyle name="Normal 5 3 2 3 2 3" xfId="43844" xr:uid="{FDB5151D-FA62-48C6-A954-40AB6A217E9B}"/>
    <cellStyle name="Normal 5 3 2 3 2 4" xfId="43845" xr:uid="{30E1848B-6D61-45E7-821F-60905A5A4E96}"/>
    <cellStyle name="Normal 5 3 2 3 3" xfId="43846" xr:uid="{5FAFC6CB-9656-4604-9C54-F225693ACBF0}"/>
    <cellStyle name="Normal 5 3 2 3 3 2" xfId="43847" xr:uid="{CCD032BE-65DD-40F4-AE05-67C8FBAAB34C}"/>
    <cellStyle name="Normal 5 3 2 3 4" xfId="43848" xr:uid="{2451EA38-8612-40BF-A534-4632FE143841}"/>
    <cellStyle name="Normal 5 3 2 3 4 2" xfId="43849" xr:uid="{5390D70E-7CF5-4C72-B05C-EDA8AC62C11A}"/>
    <cellStyle name="Normal 5 3 2 3 5" xfId="43850" xr:uid="{E38AD24B-602A-423E-9FC8-AD7B0297A96C}"/>
    <cellStyle name="Normal 5 3 2 3 6" xfId="43851" xr:uid="{190615A1-E0A2-4915-A071-7585C322ACFA}"/>
    <cellStyle name="Normal 5 3 2 4" xfId="43852" xr:uid="{8E311202-C53E-4E6A-A088-858FA0D5984B}"/>
    <cellStyle name="Normal 5 3 2 4 2" xfId="43853" xr:uid="{7AC7E31F-57D1-45A0-A3B1-995829F547C6}"/>
    <cellStyle name="Normal 5 3 2 4 2 2" xfId="43854" xr:uid="{A3FBD2CE-51FE-4D3F-A475-D8DC3785FB53}"/>
    <cellStyle name="Normal 5 3 2 4 3" xfId="43855" xr:uid="{836E1714-1AB0-43D0-8BEF-DA368B4B3697}"/>
    <cellStyle name="Normal 5 3 2 4 4" xfId="43856" xr:uid="{360BA5C1-1613-443B-84CD-BDBB5B25622D}"/>
    <cellStyle name="Normal 5 3 2 5" xfId="43857" xr:uid="{260DF752-D9BE-4516-8A8A-C8CEA4704828}"/>
    <cellStyle name="Normal 5 3 2 5 2" xfId="43858" xr:uid="{B65C1BD2-AC11-4C66-8C1E-C50785E98F16}"/>
    <cellStyle name="Normal 5 3 2 6" xfId="43859" xr:uid="{9D10EB19-03EE-4442-90CE-9929C6D88AEB}"/>
    <cellStyle name="Normal 5 3 2 6 2" xfId="43860" xr:uid="{EBEC4299-88A7-4A0B-8D5F-4AA8B5FB80B0}"/>
    <cellStyle name="Normal 5 3 2 7" xfId="43861" xr:uid="{BC31D7D5-62CD-4F36-ADBC-085DBE1A59BF}"/>
    <cellStyle name="Normal 5 3 2 8" xfId="43862" xr:uid="{DB323AB5-7842-4DEF-BF30-BCDDD675ADA6}"/>
    <cellStyle name="Normal 5 3 3" xfId="43863" xr:uid="{7EDB5B6A-A44F-4E7F-8AB6-49F5A126D852}"/>
    <cellStyle name="Normal 5 3 3 2" xfId="43864" xr:uid="{45586F87-A93B-419E-88E4-FB41A9E6067D}"/>
    <cellStyle name="Normal 5 3 3 2 2" xfId="43865" xr:uid="{DB8061EC-41E6-4531-8AA5-F60D938E6EAE}"/>
    <cellStyle name="Normal 5 3 3 2 2 2" xfId="43866" xr:uid="{CA74A531-25D3-4266-8B28-56310FD5B683}"/>
    <cellStyle name="Normal 5 3 3 2 2 2 2" xfId="43867" xr:uid="{7130CB19-3584-4CE2-A0C0-F54AC8E14F4D}"/>
    <cellStyle name="Normal 5 3 3 2 2 3" xfId="43868" xr:uid="{A448449B-9A7B-48DD-9AA9-7107D1CDF617}"/>
    <cellStyle name="Normal 5 3 3 2 3" xfId="43869" xr:uid="{25784D3A-65EC-4B7E-BF53-607E9EA4FB55}"/>
    <cellStyle name="Normal 5 3 3 2 3 2" xfId="43870" xr:uid="{24D28163-95BB-4F4B-8382-2EC97E8B3714}"/>
    <cellStyle name="Normal 5 3 3 2 4" xfId="43871" xr:uid="{7A23C41B-6158-4D54-9D31-A55C13503DDD}"/>
    <cellStyle name="Normal 5 3 3 2 4 2" xfId="43872" xr:uid="{8AC39B09-561A-480A-BE68-AE4880AD8571}"/>
    <cellStyle name="Normal 5 3 3 2 5" xfId="43873" xr:uid="{A1F4C3D4-DB0E-4CA8-BE6C-4ECB301F6B3D}"/>
    <cellStyle name="Normal 5 3 3 2 6" xfId="43874" xr:uid="{F55F9AA0-F932-4B8D-B941-CAAEFD90C201}"/>
    <cellStyle name="Normal 5 3 3 3" xfId="43875" xr:uid="{1532E330-D5AA-4057-BEB7-ADF04C113A8C}"/>
    <cellStyle name="Normal 5 3 3 3 2" xfId="43876" xr:uid="{63529071-C7E2-432F-B872-A8346DF8F2D5}"/>
    <cellStyle name="Normal 5 3 3 3 2 2" xfId="43877" xr:uid="{DA117CBE-C6F6-4097-A4CD-2E764F0AC774}"/>
    <cellStyle name="Normal 5 3 3 3 3" xfId="43878" xr:uid="{549F2822-1A44-4A63-8C79-F0D227DDE32F}"/>
    <cellStyle name="Normal 5 3 3 4" xfId="43879" xr:uid="{31F5B777-C816-4841-9C06-D756656772EE}"/>
    <cellStyle name="Normal 5 3 3 4 2" xfId="43880" xr:uid="{AA1675FA-AD55-4372-BEAE-02097AEC46CB}"/>
    <cellStyle name="Normal 5 3 3 5" xfId="43881" xr:uid="{D077F313-417E-4FB7-A74A-92039F64115D}"/>
    <cellStyle name="Normal 5 3 3 5 2" xfId="43882" xr:uid="{06ADBF92-4628-4FF3-A28F-8FA2AB81F042}"/>
    <cellStyle name="Normal 5 3 3 6" xfId="43883" xr:uid="{3D7C8CCE-609B-4203-A2B2-6AF74B500BDE}"/>
    <cellStyle name="Normal 5 3 3 7" xfId="43884" xr:uid="{1C9EB3E6-AF20-4304-9B82-834241DC9275}"/>
    <cellStyle name="Normal 5 3 4" xfId="43885" xr:uid="{600B9BC3-13FE-45B7-A6CD-A7DC338A3E98}"/>
    <cellStyle name="Normal 5 3 4 2" xfId="43886" xr:uid="{38ABA149-E14C-4E44-94FA-31340FFC1735}"/>
    <cellStyle name="Normal 5 3 4 2 2" xfId="43887" xr:uid="{EC38CDBF-8EDE-4364-91B9-EA0B1C8CBA76}"/>
    <cellStyle name="Normal 5 3 4 2 2 2" xfId="43888" xr:uid="{87BD8E68-C038-4E0E-BBAB-B545C187E957}"/>
    <cellStyle name="Normal 5 3 4 2 2 2 2" xfId="43889" xr:uid="{DA1ED5C5-CC97-449D-9974-06D832760B19}"/>
    <cellStyle name="Normal 5 3 4 2 2 3" xfId="43890" xr:uid="{264F8262-61D4-49E2-8D10-D14CDB963A64}"/>
    <cellStyle name="Normal 5 3 4 2 3" xfId="43891" xr:uid="{653AAEA8-1381-4E1C-84DD-C78F74E901F0}"/>
    <cellStyle name="Normal 5 3 4 2 3 2" xfId="43892" xr:uid="{5AAC2525-A6CC-4A4A-9415-4D7D9CE1208C}"/>
    <cellStyle name="Normal 5 3 4 2 4" xfId="43893" xr:uid="{B4596CB3-5B41-40CE-8A87-4AF72FAF8896}"/>
    <cellStyle name="Normal 5 3 4 2 5" xfId="43894" xr:uid="{7EC6410B-3674-4D22-A1F0-3CB9835ECB7F}"/>
    <cellStyle name="Normal 5 3 4 3" xfId="43895" xr:uid="{C8FDD602-67C1-4D87-AF75-2B2473F5B92C}"/>
    <cellStyle name="Normal 5 3 4 3 2" xfId="43896" xr:uid="{5030D8EA-5B5F-4743-A779-5D4BDFA60C56}"/>
    <cellStyle name="Normal 5 3 4 3 2 2" xfId="43897" xr:uid="{8E2FF97C-8ADA-455F-BAD9-7B1679A384C2}"/>
    <cellStyle name="Normal 5 3 4 3 3" xfId="43898" xr:uid="{89B85309-36DA-415D-A72C-7481F37C8343}"/>
    <cellStyle name="Normal 5 3 4 4" xfId="43899" xr:uid="{A1FC26F6-8FDF-4560-834E-3D8A95F6822E}"/>
    <cellStyle name="Normal 5 3 4 4 2" xfId="43900" xr:uid="{25648CAC-8168-41E8-97C7-45E6C1644964}"/>
    <cellStyle name="Normal 5 3 4 5" xfId="43901" xr:uid="{35CDFD2D-2770-4FB7-B260-74241FBB3AC0}"/>
    <cellStyle name="Normal 5 3 4 5 2" xfId="43902" xr:uid="{3FE31A89-8A19-42D4-8D91-AAE22A8DC3C7}"/>
    <cellStyle name="Normal 5 3 4 6" xfId="43903" xr:uid="{5D2C9D79-732D-407D-A59F-3767272AFE47}"/>
    <cellStyle name="Normal 5 3 4 7" xfId="43904" xr:uid="{9A5EF4A1-4E85-49D9-8119-B51CB69FDB81}"/>
    <cellStyle name="Normal 5 3 5" xfId="43905" xr:uid="{FC4B6882-E05F-4765-824E-A346D8EA379B}"/>
    <cellStyle name="Normal 5 3 5 2" xfId="43906" xr:uid="{344D9F69-B536-47F9-93B2-4F69F4F9946C}"/>
    <cellStyle name="Normal 5 3 5 3" xfId="43907" xr:uid="{7ACED013-68E4-4C60-97DE-F7AC6203CD28}"/>
    <cellStyle name="Normal 5 3 6" xfId="43908" xr:uid="{3EB0CC85-D903-448E-8B3B-1BB5FEC2E880}"/>
    <cellStyle name="Normal 5 3 6 2" xfId="43909" xr:uid="{99887B5D-B8FF-4378-96B0-920B8E21120B}"/>
    <cellStyle name="Normal 5 3 6 3" xfId="43910" xr:uid="{087FB06D-55D9-4CFF-A48D-FB3244E98886}"/>
    <cellStyle name="Normal 5 3 7" xfId="43911" xr:uid="{D0CD19DE-99C1-4D5A-8E57-430CCB6F008D}"/>
    <cellStyle name="Normal 5 3 7 2" xfId="43912" xr:uid="{48502CF6-25AC-4D0A-AEBA-11324A56425D}"/>
    <cellStyle name="Normal 5 3 8" xfId="43913" xr:uid="{21F72AF7-5170-41DB-9EC5-45F71851D1D4}"/>
    <cellStyle name="Normal 5 3_Sheet1" xfId="43914" xr:uid="{69AA3B55-4533-4822-B5A3-4B2804E8ED60}"/>
    <cellStyle name="Normal 5 4" xfId="43915" xr:uid="{B408DC90-ED65-4CB5-B6CE-A98D92FA87A2}"/>
    <cellStyle name="Normal 5 4 2" xfId="43916" xr:uid="{66BD0E58-8185-4235-9C67-1A4792460888}"/>
    <cellStyle name="Normal 5 4 2 2" xfId="43917" xr:uid="{8249B256-7A6A-4D8C-91B9-824545D195C1}"/>
    <cellStyle name="Normal 5 4 2 2 2" xfId="43918" xr:uid="{AEF5AFC4-75F3-4BAD-AEF8-2B0D63DECA9B}"/>
    <cellStyle name="Normal 5 4 2 2 2 2" xfId="43919" xr:uid="{59AF0A6B-F59A-4731-B046-5BECC21CCDDA}"/>
    <cellStyle name="Normal 5 4 2 2 2 2 2" xfId="43920" xr:uid="{87E2AE6F-EF2F-4FCA-9ED0-BC9DCC2EF9D6}"/>
    <cellStyle name="Normal 5 4 2 2 2 3" xfId="43921" xr:uid="{C6416DDA-1F76-45C4-BCBC-27BCF2B43D83}"/>
    <cellStyle name="Normal 5 4 2 2 2 4" xfId="43922" xr:uid="{13505FC0-656B-44C3-BCA4-8B61260AAE15}"/>
    <cellStyle name="Normal 5 4 2 2 3" xfId="43923" xr:uid="{69F2154B-0BD1-4EB3-A9CA-054D5045BACC}"/>
    <cellStyle name="Normal 5 4 2 2 3 2" xfId="43924" xr:uid="{9EDAA6EA-15E4-4723-B377-E7C365EE56A3}"/>
    <cellStyle name="Normal 5 4 2 2 4" xfId="43925" xr:uid="{A49E256A-5684-4E8D-AB36-53DABEF76652}"/>
    <cellStyle name="Normal 5 4 2 2 5" xfId="43926" xr:uid="{EA7193A1-C4BD-44D1-A044-9E25AF18ADFE}"/>
    <cellStyle name="Normal 5 4 2 3" xfId="43927" xr:uid="{CDEF538F-3576-4F5E-A63C-47A84AC242AB}"/>
    <cellStyle name="Normal 5 4 2 3 2" xfId="43928" xr:uid="{0F9E6F99-EF15-4F4D-B06F-82693B0934BF}"/>
    <cellStyle name="Normal 5 4 2 3 2 2" xfId="43929" xr:uid="{3833BDC1-65BB-41E0-B72D-64003DE0E8C3}"/>
    <cellStyle name="Normal 5 4 2 3 2 3" xfId="43930" xr:uid="{97A41D50-3D03-4BD7-B445-DAE7D15C6B2E}"/>
    <cellStyle name="Normal 5 4 2 3 3" xfId="43931" xr:uid="{8B09E895-29C2-4FCD-A95D-3E7A3C7BEDE7}"/>
    <cellStyle name="Normal 5 4 2 3 4" xfId="43932" xr:uid="{F2860323-AC20-4488-8B33-0F0155219469}"/>
    <cellStyle name="Normal 5 4 2 4" xfId="43933" xr:uid="{6A457A91-F030-42A1-A248-4BF56684545E}"/>
    <cellStyle name="Normal 5 4 2 4 2" xfId="43934" xr:uid="{1B51FB93-EAE8-46B2-82CD-6F9B931F439D}"/>
    <cellStyle name="Normal 5 4 2 4 3" xfId="43935" xr:uid="{452AB9AE-A194-45EA-BBDC-E076D1C4751A}"/>
    <cellStyle name="Normal 5 4 2 5" xfId="43936" xr:uid="{868AA176-9406-4B43-A6E0-DE43486A2595}"/>
    <cellStyle name="Normal 5 4 2 6" xfId="43937" xr:uid="{062C057A-FF6E-4A19-BF05-881F9A00F403}"/>
    <cellStyle name="Normal 5 4 3" xfId="43938" xr:uid="{05BF40F1-BDD5-4613-A766-6E102C6BE53E}"/>
    <cellStyle name="Normal 5 4 3 2" xfId="43939" xr:uid="{B592029E-D93D-4DF9-B795-36A9BB2C9B98}"/>
    <cellStyle name="Normal 5 4 3 2 2" xfId="43940" xr:uid="{A550B639-CA8B-4BD4-BADD-07B236CFFF04}"/>
    <cellStyle name="Normal 5 4 3 2 2 2" xfId="43941" xr:uid="{B917C9FB-58E3-413B-B30D-0A98864A3F6F}"/>
    <cellStyle name="Normal 5 4 3 2 3" xfId="43942" xr:uid="{7367EB5E-87E7-4A32-A3D8-07C0C29E39B3}"/>
    <cellStyle name="Normal 5 4 3 2 4" xfId="43943" xr:uid="{E1ED3EBA-2B88-405F-B848-52054083E845}"/>
    <cellStyle name="Normal 5 4 3 3" xfId="43944" xr:uid="{5C143B7C-05AD-41E9-9467-B695F8FC2C1B}"/>
    <cellStyle name="Normal 5 4 3 3 2" xfId="43945" xr:uid="{731B4A7A-D7DA-425A-A830-73619293A2CE}"/>
    <cellStyle name="Normal 5 4 3 4" xfId="43946" xr:uid="{278A5957-D275-41E7-87A5-7F86F6196F4E}"/>
    <cellStyle name="Normal 5 4 3 5" xfId="43947" xr:uid="{E29440A2-0028-423D-9402-FEFAB41CA3F0}"/>
    <cellStyle name="Normal 5 4 4" xfId="43948" xr:uid="{94B0D6A7-A78E-4607-B5A3-40ECA065243B}"/>
    <cellStyle name="Normal 5 4 4 2" xfId="43949" xr:uid="{DE3E4876-EA11-47B1-A1A0-AC453B41CD6D}"/>
    <cellStyle name="Normal 5 4 4 2 2" xfId="43950" xr:uid="{8F38E93E-5375-4F03-847F-5374EABEC541}"/>
    <cellStyle name="Normal 5 4 4 2 3" xfId="43951" xr:uid="{59E4E40D-27F5-4C39-BF7B-9027C1B31785}"/>
    <cellStyle name="Normal 5 4 4 3" xfId="43952" xr:uid="{8F6B846E-8281-4964-B503-39AD1F2FF786}"/>
    <cellStyle name="Normal 5 4 4 4" xfId="43953" xr:uid="{480E3700-FF18-4678-B64E-E0721B8C11C6}"/>
    <cellStyle name="Normal 5 4 5" xfId="43954" xr:uid="{EDC796D2-A3B1-482A-90B0-80905DD58356}"/>
    <cellStyle name="Normal 5 4 5 2" xfId="43955" xr:uid="{1A89B86D-3A57-4832-93F2-853036953A6C}"/>
    <cellStyle name="Normal 5 4 5 3" xfId="43956" xr:uid="{329B68E1-417C-465C-AA18-81ABB286B3E5}"/>
    <cellStyle name="Normal 5 4 6" xfId="43957" xr:uid="{D8185C7D-427D-43A2-ABA5-28ED3F5AAACB}"/>
    <cellStyle name="Normal 5 4 6 2" xfId="43958" xr:uid="{AD46875D-41B1-4219-A01A-97006F264134}"/>
    <cellStyle name="Normal 5 4 6 3" xfId="43959" xr:uid="{96F2657C-8EBA-4AC2-ACA3-04CB920DBFA3}"/>
    <cellStyle name="Normal 5 4 7" xfId="43960" xr:uid="{23E5D9AC-F7F5-4287-93D6-CCE738F3A2AF}"/>
    <cellStyle name="Normal 5 4 7 2" xfId="43961" xr:uid="{77F679BE-F3ED-45D9-9AD9-4D0D68D5320B}"/>
    <cellStyle name="Normal 5 4 8" xfId="43962" xr:uid="{A2CC9743-0C45-476F-BB9B-0193B0212F23}"/>
    <cellStyle name="Normal 5 4 9" xfId="43963" xr:uid="{19F48B31-713B-433D-B60E-1874EF6688CA}"/>
    <cellStyle name="Normal 5 5" xfId="43964" xr:uid="{0BED20EB-75D0-49C4-BCEA-8A970734BE9B}"/>
    <cellStyle name="Normal 5 5 2" xfId="43965" xr:uid="{D321A398-CF53-460A-AB92-CFA0FEDDC0AD}"/>
    <cellStyle name="Normal 5 5 2 2" xfId="43966" xr:uid="{E7CC8A7D-A255-4541-BF9A-BEC785CC907B}"/>
    <cellStyle name="Normal 5 5 2 2 2" xfId="43967" xr:uid="{5331D06E-33CD-45AD-81B0-280CDB2CEA5F}"/>
    <cellStyle name="Normal 5 5 2 2 2 2" xfId="43968" xr:uid="{F28C7268-9A0E-4A0E-9A24-34313F0EA6FC}"/>
    <cellStyle name="Normal 5 5 2 2 3" xfId="43969" xr:uid="{CF1607C4-DD2C-42D3-B9A8-8E4F6F9ED1C6}"/>
    <cellStyle name="Normal 5 5 2 3" xfId="43970" xr:uid="{971C1DFE-C66D-45B0-AAE8-0BAE268165AC}"/>
    <cellStyle name="Normal 5 5 2 3 2" xfId="43971" xr:uid="{54B464AB-E677-4F3D-BD6D-079DE7BD7B4F}"/>
    <cellStyle name="Normal 5 5 2 3 3" xfId="43972" xr:uid="{AAFEBD5D-9EC9-4F56-8B08-2570D502E491}"/>
    <cellStyle name="Normal 5 5 2 4" xfId="43973" xr:uid="{86E55D3B-9E82-4522-AA8E-A56D09AADE1B}"/>
    <cellStyle name="Normal 5 5 2 5" xfId="43974" xr:uid="{B3F6526E-6FCF-46AD-ABFF-32115157250B}"/>
    <cellStyle name="Normal 5 5 3" xfId="43975" xr:uid="{AC507278-3FE4-4849-9412-13C51079179B}"/>
    <cellStyle name="Normal 5 5 3 2" xfId="43976" xr:uid="{BBBFAD94-05C6-41D2-A0A7-6D40C2672DC0}"/>
    <cellStyle name="Normal 5 5 3 2 2" xfId="43977" xr:uid="{5C1D8DD9-6481-43EF-950D-A11FBF6445A2}"/>
    <cellStyle name="Normal 5 5 3 3" xfId="43978" xr:uid="{A735B215-C1BE-48B4-A3C5-6A3A5EBBA73A}"/>
    <cellStyle name="Normal 5 5 4" xfId="43979" xr:uid="{41D6EEC5-6685-4B37-BA41-ECE2DB6962F0}"/>
    <cellStyle name="Normal 5 5 4 2" xfId="43980" xr:uid="{FFAC5CB5-8520-46A2-A5FD-B4B14DE7843F}"/>
    <cellStyle name="Normal 5 5 4 3" xfId="43981" xr:uid="{DC35FB89-3C2C-43EF-B9AE-157215808F45}"/>
    <cellStyle name="Normal 5 5 5" xfId="43982" xr:uid="{8254B871-C2BF-454B-944A-6B61C3417F82}"/>
    <cellStyle name="Normal 5 5 5 2" xfId="43983" xr:uid="{DF905F00-259F-4211-A0AF-4FC453ABD013}"/>
    <cellStyle name="Normal 5 6" xfId="43984" xr:uid="{D866D257-9257-4AC9-A90C-DD273D14B8A8}"/>
    <cellStyle name="Normal 5 6 2" xfId="43985" xr:uid="{29CDBB43-8848-4F9E-BE60-BB8424D76379}"/>
    <cellStyle name="Normal 5 6 2 2" xfId="43986" xr:uid="{290AA41A-3074-4844-9148-049FD4F27C41}"/>
    <cellStyle name="Normal 5 6 2 2 2" xfId="43987" xr:uid="{7D3931C9-DC2A-4FD8-BE57-97840E9963AE}"/>
    <cellStyle name="Normal 5 6 2 2 2 2" xfId="43988" xr:uid="{66F2ED45-577B-4E5E-8938-C00DEEA29BF4}"/>
    <cellStyle name="Normal 5 6 2 2 2 3" xfId="43989" xr:uid="{E5B94F9E-8D7C-4BCA-B316-4BACDA1C91EB}"/>
    <cellStyle name="Normal 5 6 2 2 3" xfId="43990" xr:uid="{AB2E21A9-B698-408C-8E82-23CBE2D3C882}"/>
    <cellStyle name="Normal 5 6 2 2 4" xfId="43991" xr:uid="{49EA0097-71F5-44DD-AADC-41A77F0AA280}"/>
    <cellStyle name="Normal 5 6 2 3" xfId="43992" xr:uid="{AA1F0F24-3876-43B4-865A-E21292C34ABB}"/>
    <cellStyle name="Normal 5 6 2 3 2" xfId="43993" xr:uid="{6D91212B-A1D1-4904-A802-897030E353B4}"/>
    <cellStyle name="Normal 5 6 2 3 2 2" xfId="43994" xr:uid="{E5E762F2-A69B-4CAE-A870-4E639CFCD027}"/>
    <cellStyle name="Normal 5 6 2 3 3" xfId="43995" xr:uid="{8B881F42-D355-4934-B4FA-8D969E8604AB}"/>
    <cellStyle name="Normal 5 6 2 4" xfId="43996" xr:uid="{B47975D8-C660-4DAD-BB11-13A137C837A5}"/>
    <cellStyle name="Normal 5 6 2 4 2" xfId="43997" xr:uid="{00FD57BE-A237-44EF-A267-F622E5CB2343}"/>
    <cellStyle name="Normal 5 6 2 5" xfId="43998" xr:uid="{A7E8C9D1-E94D-4406-9429-177571E7EA28}"/>
    <cellStyle name="Normal 5 6 3" xfId="43999" xr:uid="{55B99C0B-2894-4827-8BCA-712648C40150}"/>
    <cellStyle name="Normal 5 6 3 2" xfId="44000" xr:uid="{DF911B55-8CB3-4BEF-BE60-E3DCC4C73A5C}"/>
    <cellStyle name="Normal 5 6 3 2 2" xfId="44001" xr:uid="{E7A153CE-EB49-4DFB-AB81-3E55F053BE92}"/>
    <cellStyle name="Normal 5 6 3 2 3" xfId="44002" xr:uid="{F177AAD6-532A-46E9-AA01-091E03222CAF}"/>
    <cellStyle name="Normal 5 6 3 3" xfId="44003" xr:uid="{A9C0E98C-5B32-4384-9835-ACD034728AF9}"/>
    <cellStyle name="Normal 5 6 3 4" xfId="44004" xr:uid="{2240BE41-F8B5-4A36-AAD8-24B847F7D1FD}"/>
    <cellStyle name="Normal 5 6 4" xfId="44005" xr:uid="{89B140C6-DDD2-4B18-BD95-62249CC68D63}"/>
    <cellStyle name="Normal 5 6 4 2" xfId="44006" xr:uid="{5329740A-5844-44FD-B88C-550F1FE11990}"/>
    <cellStyle name="Normal 5 6 4 2 2" xfId="44007" xr:uid="{7BA65BBF-6CE3-456F-9ADB-8C68BC5B3DF8}"/>
    <cellStyle name="Normal 5 6 4 3" xfId="44008" xr:uid="{21EE29C4-928F-4B31-8434-7A59A5484D12}"/>
    <cellStyle name="Normal 5 6 5" xfId="44009" xr:uid="{E5547E82-09F5-4853-97DA-8EA37571A2FC}"/>
    <cellStyle name="Normal 5 6 5 2" xfId="44010" xr:uid="{19FC9A77-0123-48CC-A1FE-8BCEAB4419E6}"/>
    <cellStyle name="Normal 5 6 6" xfId="44011" xr:uid="{E0938608-165B-45DB-98CA-37111A78CA12}"/>
    <cellStyle name="Normal 5 7" xfId="44012" xr:uid="{1E781879-AE71-4213-93FF-E5F3F80B0BB7}"/>
    <cellStyle name="Normal 5 7 2" xfId="44013" xr:uid="{DA7B882F-E5D1-4702-9426-A7ED6F7E312B}"/>
    <cellStyle name="Normal 5 7 2 2" xfId="44014" xr:uid="{39C88D1F-2E32-4F5E-856C-576B2C301582}"/>
    <cellStyle name="Normal 5 7 2 2 2" xfId="44015" xr:uid="{FE921A4C-FC27-4C42-8D8E-856918D91034}"/>
    <cellStyle name="Normal 5 7 2 2 3" xfId="44016" xr:uid="{12E6BEAC-9819-4E97-BFB8-DE4B058E151C}"/>
    <cellStyle name="Normal 5 7 2 3" xfId="44017" xr:uid="{D393103B-0B01-4C5E-819D-153A21C2E223}"/>
    <cellStyle name="Normal 5 7 2 4" xfId="44018" xr:uid="{C709403E-DE2B-4456-BE4C-B44AFFD8F10C}"/>
    <cellStyle name="Normal 5 7 3" xfId="44019" xr:uid="{F76757BA-ECEE-4B6E-AD37-3B4D4DFDEF6E}"/>
    <cellStyle name="Normal 5 7 3 2" xfId="44020" xr:uid="{463E00B8-DAAC-4A6E-8B5E-4F593B06E31A}"/>
    <cellStyle name="Normal 5 7 3 2 2" xfId="44021" xr:uid="{F1022981-70B7-4210-A857-11FC142E3AD9}"/>
    <cellStyle name="Normal 5 7 3 3" xfId="44022" xr:uid="{D9E28A9B-3C04-49B1-8E6A-F3F60DA9E6CE}"/>
    <cellStyle name="Normal 5 7 4" xfId="44023" xr:uid="{822A7D70-4B1E-4DF8-8828-17A1182694BB}"/>
    <cellStyle name="Normal 5 7 4 2" xfId="44024" xr:uid="{BBF79BF8-3002-45BC-9C06-8736175C3AC0}"/>
    <cellStyle name="Normal 5 7 4 3" xfId="44025" xr:uid="{FDA28CE3-510E-439C-8263-69D973DDDDC7}"/>
    <cellStyle name="Normal 5 7 5" xfId="44026" xr:uid="{E12A66A9-7815-4414-9780-78D824336A08}"/>
    <cellStyle name="Normal 5 7 6" xfId="44027" xr:uid="{44FAEC25-5664-4F2A-BF39-B8DB76022A4B}"/>
    <cellStyle name="Normal 5 8" xfId="44028" xr:uid="{7B68C018-ABE8-4B8D-B7E2-6091DF755978}"/>
    <cellStyle name="Normal 5 8 2" xfId="44029" xr:uid="{0F806DCE-F5E6-4EBD-BFD7-5E13EFCCECC1}"/>
    <cellStyle name="Normal 5 8 2 2" xfId="44030" xr:uid="{703BCE92-7247-4A1B-8CA6-C809BC35668F}"/>
    <cellStyle name="Normal 5 8 2 2 2" xfId="44031" xr:uid="{2CC79096-2DE6-400A-B19A-3E907EF909A2}"/>
    <cellStyle name="Normal 5 8 2 3" xfId="44032" xr:uid="{38B9D3B0-E134-4FC3-8EE8-EDF9DFBE0A4D}"/>
    <cellStyle name="Normal 5 8 2 4" xfId="44033" xr:uid="{6392E4E4-0C5C-4312-92A8-8CCA111D61CB}"/>
    <cellStyle name="Normal 5 8 3" xfId="44034" xr:uid="{4AC1C654-6B0B-4C77-A100-0C802129E18C}"/>
    <cellStyle name="Normal 5 8 3 2" xfId="44035" xr:uid="{F1290449-5CAD-4CA2-A503-F69FDE59FD9E}"/>
    <cellStyle name="Normal 5 8 4" xfId="44036" xr:uid="{6D5F2B1E-1CF2-465A-A711-504FB9F793B6}"/>
    <cellStyle name="Normal 5 8 4 2" xfId="44037" xr:uid="{F1A5E5E4-CF9C-4481-A889-3612BD1D5DAF}"/>
    <cellStyle name="Normal 5 8 5" xfId="44038" xr:uid="{0281FAA4-7C92-48E7-B0E4-CEC6F7A4ABA4}"/>
    <cellStyle name="Normal 5 8 6" xfId="44039" xr:uid="{371A21E5-7DC2-4F53-B419-E682D814BC41}"/>
    <cellStyle name="Normal 5 9" xfId="44040" xr:uid="{E7E51E31-7871-4B14-862A-D66A48DE8D8D}"/>
    <cellStyle name="Normal 5 9 2" xfId="44041" xr:uid="{CC8ACF9E-AB84-4965-AAAF-CE2B8802E354}"/>
    <cellStyle name="Normal 5 9 2 2" xfId="44042" xr:uid="{EE5624B0-EF8C-4158-B154-0F89C8726A77}"/>
    <cellStyle name="Normal 5 9 2 2 2" xfId="44043" xr:uid="{0BE2A46B-AB03-47B9-84F3-C0E5CDBDF5CB}"/>
    <cellStyle name="Normal 5 9 2 3" xfId="44044" xr:uid="{D15FB07C-DF5C-40F3-8A0C-2E1AF30A7BB5}"/>
    <cellStyle name="Normal 5 9 2 4" xfId="44045" xr:uid="{691B64BE-B754-4EF4-9864-4FF4C7F55484}"/>
    <cellStyle name="Normal 5 9 3" xfId="44046" xr:uid="{0CFC9AAB-0EB0-4896-92FF-B4FC7855DABD}"/>
    <cellStyle name="Normal 5 9 3 2" xfId="44047" xr:uid="{A7D9BA9E-830D-415C-AAF3-4D9EB53D8D41}"/>
    <cellStyle name="Normal 5 9 4" xfId="44048" xr:uid="{1CCE8A0E-DB3D-41FA-9794-A49DB76EA0E5}"/>
    <cellStyle name="Normal 5 9 5" xfId="44049" xr:uid="{2AAE3DD7-60F3-4F3B-AB9F-35C3914B5DB5}"/>
    <cellStyle name="Normal 5_Asset Register (new)" xfId="44050" xr:uid="{D8615920-8D1E-40B2-B230-AF651DE9C1B0}"/>
    <cellStyle name="Normal 50" xfId="44051" xr:uid="{D467E38F-77C5-4DDE-AD1D-3F45AE525CEC}"/>
    <cellStyle name="Normal 51" xfId="44052" xr:uid="{28EBC21B-EAF4-4626-BF8E-36BC3D747771}"/>
    <cellStyle name="Normal 52" xfId="44053" xr:uid="{CE2037AF-2754-4F0E-A40B-C9D8C57768FC}"/>
    <cellStyle name="Normal 53" xfId="44054" xr:uid="{850857D9-ADCC-45B6-8D93-082020D4C7EB}"/>
    <cellStyle name="Normal 54" xfId="48" xr:uid="{00000000-0005-0000-0000-000092AB0000}"/>
    <cellStyle name="Normal 55" xfId="44055" xr:uid="{AF69A8EC-0FE2-45C3-8FC0-148253B97F90}"/>
    <cellStyle name="Normal 56" xfId="44056" xr:uid="{1E27AFAC-BC9A-4A58-9C14-FD31D5384AC0}"/>
    <cellStyle name="Normal 57" xfId="49" xr:uid="{00000000-0005-0000-0000-000095AB0000}"/>
    <cellStyle name="Normal 58" xfId="44057" xr:uid="{E4B04172-A7E4-4D09-92C7-0485A625AE5C}"/>
    <cellStyle name="Normal 59" xfId="44058" xr:uid="{0AF2E7EF-9725-4E0A-8F9E-06961B8A7CD9}"/>
    <cellStyle name="Normal 6" xfId="44059" xr:uid="{D975240C-A274-4D06-A588-B3438F2C6B1C}"/>
    <cellStyle name="Normal 6 10" xfId="44060" xr:uid="{541FC1AE-09AA-4EC0-93EF-F093AD400DA1}"/>
    <cellStyle name="Normal 6 10 2" xfId="44061" xr:uid="{B826537F-9BD0-422B-8C97-25AE1DB52E6E}"/>
    <cellStyle name="Normal 6 10 2 2" xfId="44062" xr:uid="{ECA9F235-8EBB-4F6F-8A2C-9077144609DE}"/>
    <cellStyle name="Normal 6 10 2 2 2" xfId="44063" xr:uid="{033A19D3-F293-4C58-8073-6BEDE9F56827}"/>
    <cellStyle name="Normal 6 10 2 2 2 2" xfId="44064" xr:uid="{23EC396D-1EE3-4929-ADE4-5657A60090F6}"/>
    <cellStyle name="Normal 6 10 2 2 3" xfId="44065" xr:uid="{4E7A4D9F-CF5B-469D-8F10-C9C65919EFF6}"/>
    <cellStyle name="Normal 6 10 2 3" xfId="44066" xr:uid="{F699500D-0D30-4B60-942A-D0A4BFFCF88A}"/>
    <cellStyle name="Normal 6 10 2 3 2" xfId="44067" xr:uid="{2E0A8BEF-514F-4AE4-9EE4-FA9FAFEE95F9}"/>
    <cellStyle name="Normal 6 10 2 4" xfId="44068" xr:uid="{152E45B8-39C5-41A7-B85A-21AAB0ABFE98}"/>
    <cellStyle name="Normal 6 10 3" xfId="44069" xr:uid="{3ECB0858-47CF-4915-BB13-045C914099D5}"/>
    <cellStyle name="Normal 6 10 3 2" xfId="44070" xr:uid="{A9EBF870-2C61-48E6-BC5F-AF5010DD86AC}"/>
    <cellStyle name="Normal 6 10 3 2 2" xfId="44071" xr:uid="{4CDB4AE7-4442-45BF-8F3D-547773C4BCD8}"/>
    <cellStyle name="Normal 6 10 3 3" xfId="44072" xr:uid="{4983DF26-54FC-4484-A7D5-1C3196EEFE8A}"/>
    <cellStyle name="Normal 6 10 4" xfId="44073" xr:uid="{2D216171-15A9-462D-8094-FAD15C5EC0BB}"/>
    <cellStyle name="Normal 6 10 4 2" xfId="44074" xr:uid="{BADEC9AC-BC85-4BA2-AC51-0F86145D7848}"/>
    <cellStyle name="Normal 6 10 5" xfId="44075" xr:uid="{50E1A7D2-6B77-4B75-BFAD-CB2A012057FF}"/>
    <cellStyle name="Normal 6 11" xfId="44076" xr:uid="{D82CE2C3-B6AF-4B94-9913-4D8F591B1343}"/>
    <cellStyle name="Normal 6 11 2" xfId="44077" xr:uid="{D7382254-2FCB-433E-B448-A0B881ED4E2D}"/>
    <cellStyle name="Normal 6 11 2 2" xfId="44078" xr:uid="{E4D53C1E-052F-4E90-A51C-F6F43E35A997}"/>
    <cellStyle name="Normal 6 11 2 2 2" xfId="44079" xr:uid="{B29F1893-31E4-46D2-A623-F0887DD64A05}"/>
    <cellStyle name="Normal 6 11 2 2 2 2" xfId="44080" xr:uid="{4D3F39C2-0EA8-4821-A90A-683308163960}"/>
    <cellStyle name="Normal 6 11 2 2 3" xfId="44081" xr:uid="{B5C01384-FD2A-4DE2-8BDA-0405112B21DD}"/>
    <cellStyle name="Normal 6 11 2 3" xfId="44082" xr:uid="{FD6159AE-BA3E-4C6F-B15C-BF5FBE04BD21}"/>
    <cellStyle name="Normal 6 11 2 3 2" xfId="44083" xr:uid="{E9497F38-2188-49C4-BF6B-6877EE0A466C}"/>
    <cellStyle name="Normal 6 11 2 4" xfId="44084" xr:uid="{E00D527C-B670-4848-8CFF-183AFBCEBF62}"/>
    <cellStyle name="Normal 6 11 3" xfId="44085" xr:uid="{02923042-9D0E-4807-AEE0-FFE229D299A1}"/>
    <cellStyle name="Normal 6 11 3 2" xfId="44086" xr:uid="{B048CE47-C91B-4EF6-8D71-39A38D418CFC}"/>
    <cellStyle name="Normal 6 11 3 2 2" xfId="44087" xr:uid="{6A978B77-C793-412E-99BE-062C0B27F8A6}"/>
    <cellStyle name="Normal 6 11 3 3" xfId="44088" xr:uid="{D6EC2FF1-2EC5-452D-81AD-B8CB9DC163D7}"/>
    <cellStyle name="Normal 6 11 4" xfId="44089" xr:uid="{38E8587D-5831-487F-A393-33C79A8B2BAF}"/>
    <cellStyle name="Normal 6 11 4 2" xfId="44090" xr:uid="{D817DBC7-FCF3-457E-B608-0CB1BA645AC9}"/>
    <cellStyle name="Normal 6 11 5" xfId="44091" xr:uid="{95A7DF39-5184-44DD-83FB-79C493627FD7}"/>
    <cellStyle name="Normal 6 12" xfId="44092" xr:uid="{9FD0D041-B6EC-41DF-B546-68F9ED7C2369}"/>
    <cellStyle name="Normal 6 12 2" xfId="44093" xr:uid="{A5E4F401-E10C-4EA7-B3D2-05C3B14E7AA7}"/>
    <cellStyle name="Normal 6 12 2 2" xfId="44094" xr:uid="{165EEAB0-4604-47C1-9846-764C85A30ADB}"/>
    <cellStyle name="Normal 6 12 2 2 2" xfId="44095" xr:uid="{31DD93D8-88C6-4102-AA5B-914491AF8559}"/>
    <cellStyle name="Normal 6 12 2 2 2 2" xfId="44096" xr:uid="{8F5A3CB8-9F15-45AB-A359-CF9C47176ADD}"/>
    <cellStyle name="Normal 6 12 2 2 3" xfId="44097" xr:uid="{25BC2F31-1767-4151-BDEA-1F7F30B616E4}"/>
    <cellStyle name="Normal 6 12 2 3" xfId="44098" xr:uid="{1DA6EC91-D6E7-47D1-BDD6-5D20B687C6A9}"/>
    <cellStyle name="Normal 6 12 2 3 2" xfId="44099" xr:uid="{61698F49-DD05-4040-9234-9A2AC9D3C65A}"/>
    <cellStyle name="Normal 6 12 2 4" xfId="44100" xr:uid="{43C26840-C294-4EB2-AF64-225D86D30924}"/>
    <cellStyle name="Normal 6 12 3" xfId="44101" xr:uid="{46513D95-88FB-4D53-88B8-9C22144066DB}"/>
    <cellStyle name="Normal 6 12 3 2" xfId="44102" xr:uid="{E0E28D7D-A3BC-4E40-AF79-23E9163FCED0}"/>
    <cellStyle name="Normal 6 12 3 2 2" xfId="44103" xr:uid="{96211692-BACE-479D-9AAD-058C49497C40}"/>
    <cellStyle name="Normal 6 12 3 3" xfId="44104" xr:uid="{422F885A-DAC5-4458-AE35-B95EE83D1637}"/>
    <cellStyle name="Normal 6 12 4" xfId="44105" xr:uid="{F55C073D-6673-46A0-970B-BD14431B5607}"/>
    <cellStyle name="Normal 6 12 4 2" xfId="44106" xr:uid="{29ADAB13-0BF9-4DAB-A66F-B6E7B58932A1}"/>
    <cellStyle name="Normal 6 12 5" xfId="44107" xr:uid="{25201EE3-A48B-4DC0-BC4C-561BD9B9DD2A}"/>
    <cellStyle name="Normal 6 13" xfId="44108" xr:uid="{D016CE75-BA45-45B1-ACD3-B4AF3E508B5F}"/>
    <cellStyle name="Normal 6 13 2" xfId="44109" xr:uid="{1A3457C4-610A-4F6F-BC48-9100A4562011}"/>
    <cellStyle name="Normal 6 14" xfId="44110" xr:uid="{39936EFB-5D26-4C1C-B2F2-9572E4AE0BCF}"/>
    <cellStyle name="Normal 6 2" xfId="44111" xr:uid="{2E433ECB-16FD-4016-B4B0-FBA8FC664370}"/>
    <cellStyle name="Normal 6 2 10" xfId="44112" xr:uid="{8F497F3E-D9BB-4342-BD24-D96EAAE0B1F9}"/>
    <cellStyle name="Normal 6 2 10 2" xfId="44113" xr:uid="{B7D048AA-41D8-41BD-A2D1-4E3485C8F6F2}"/>
    <cellStyle name="Normal 6 2 10 2 2" xfId="44114" xr:uid="{85BF9DD1-F56F-4CB5-9BA6-4D41A3FC4C83}"/>
    <cellStyle name="Normal 6 2 10 2 2 2" xfId="44115" xr:uid="{35452323-0C54-4984-B7B3-F956C5271CEC}"/>
    <cellStyle name="Normal 6 2 10 2 2 2 2" xfId="44116" xr:uid="{B6FE2798-08DF-48E7-9BCB-E62ADD546FF5}"/>
    <cellStyle name="Normal 6 2 10 2 2 3" xfId="44117" xr:uid="{8F4B332C-3134-423B-8379-1761467BC11C}"/>
    <cellStyle name="Normal 6 2 10 2 3" xfId="44118" xr:uid="{5AA7484D-6070-4D03-93EA-C072DC907535}"/>
    <cellStyle name="Normal 6 2 10 2 3 2" xfId="44119" xr:uid="{2F396A69-2EE5-4C4A-A1D9-5A3526E0089E}"/>
    <cellStyle name="Normal 6 2 10 2 4" xfId="44120" xr:uid="{823904CB-B190-4611-9C9C-5B0BA1127A90}"/>
    <cellStyle name="Normal 6 2 10 3" xfId="44121" xr:uid="{91508833-F13C-4D2A-9465-DC9EB7DF0AFD}"/>
    <cellStyle name="Normal 6 2 10 3 2" xfId="44122" xr:uid="{26F05415-201C-4890-8E7C-905100B314C6}"/>
    <cellStyle name="Normal 6 2 10 3 2 2" xfId="44123" xr:uid="{BA30B419-4F55-4F2F-93CA-ADC2D0640F35}"/>
    <cellStyle name="Normal 6 2 10 3 3" xfId="44124" xr:uid="{CA62F8F7-97C9-493C-89EB-E5C429D92F6C}"/>
    <cellStyle name="Normal 6 2 10 4" xfId="44125" xr:uid="{B852DDE3-889D-4200-915C-7542AB874B46}"/>
    <cellStyle name="Normal 6 2 10 4 2" xfId="44126" xr:uid="{DCB28D50-D6D7-4AA2-BBCE-C051E10D82EF}"/>
    <cellStyle name="Normal 6 2 10 5" xfId="44127" xr:uid="{A6AE5098-FDF5-4F78-BA29-FDD574FD63AC}"/>
    <cellStyle name="Normal 6 2 11" xfId="44128" xr:uid="{E5C889EC-DD9C-4F18-9B3E-A39FC7835EFC}"/>
    <cellStyle name="Normal 6 2 11 2" xfId="44129" xr:uid="{4A4EF62D-5609-4928-B70F-9CECC5140AF2}"/>
    <cellStyle name="Normal 6 2 11 2 2" xfId="44130" xr:uid="{5AADF411-64A5-4A6A-BA26-058C24195AE5}"/>
    <cellStyle name="Normal 6 2 11 2 2 2" xfId="44131" xr:uid="{38A2A393-6777-42F6-8928-6016E47415C0}"/>
    <cellStyle name="Normal 6 2 11 2 2 2 2" xfId="44132" xr:uid="{92011BBC-6F4B-4C5F-8313-2F462634C4D9}"/>
    <cellStyle name="Normal 6 2 11 2 2 3" xfId="44133" xr:uid="{6C21FD5D-4229-4F4D-AD8B-1B8A25333057}"/>
    <cellStyle name="Normal 6 2 11 2 3" xfId="44134" xr:uid="{1EF673B7-66CC-4CED-BA66-1084C55C6EA6}"/>
    <cellStyle name="Normal 6 2 11 2 3 2" xfId="44135" xr:uid="{08299D79-28CD-470F-BFD2-78CBEC01C899}"/>
    <cellStyle name="Normal 6 2 11 2 4" xfId="44136" xr:uid="{0947197C-01F4-4AAB-87F6-D8A6549EEDDF}"/>
    <cellStyle name="Normal 6 2 11 3" xfId="44137" xr:uid="{0AB6A7A7-2D89-49C5-BC3E-2F1D7F27DB37}"/>
    <cellStyle name="Normal 6 2 11 3 2" xfId="44138" xr:uid="{747578C4-A6A2-4702-AA52-99031C13634C}"/>
    <cellStyle name="Normal 6 2 11 3 2 2" xfId="44139" xr:uid="{5BD2C991-BA62-4A97-9839-F3E7B6058196}"/>
    <cellStyle name="Normal 6 2 11 3 3" xfId="44140" xr:uid="{9F382A49-2F38-410C-929B-9F8B456CFF2B}"/>
    <cellStyle name="Normal 6 2 11 4" xfId="44141" xr:uid="{4B92DD28-E2A4-4730-BB2A-022665180AFE}"/>
    <cellStyle name="Normal 6 2 11 4 2" xfId="44142" xr:uid="{6800193C-D264-43DE-90E3-1EC8CA16E4CC}"/>
    <cellStyle name="Normal 6 2 11 5" xfId="44143" xr:uid="{048028C1-BD23-4DD6-907B-3CD5EECD2972}"/>
    <cellStyle name="Normal 6 2 12" xfId="44144" xr:uid="{F5CB8944-34D3-4ADE-BF8A-D196B8BEA765}"/>
    <cellStyle name="Normal 6 2 12 2" xfId="44145" xr:uid="{1224B99B-6D3E-4F19-BA2E-FE3D0C467B41}"/>
    <cellStyle name="Normal 6 2 13" xfId="44146" xr:uid="{D4A0ECFF-6DD9-451F-8B9F-0C9083EC09AA}"/>
    <cellStyle name="Normal 6 2 2" xfId="44147" xr:uid="{B3BC2978-6240-4B33-BA94-CA7C23C7C641}"/>
    <cellStyle name="Normal 6 2 2 10" xfId="44148" xr:uid="{E0F0CA9C-BF13-452E-BFA1-1076A6374C89}"/>
    <cellStyle name="Normal 6 2 2 11" xfId="44149" xr:uid="{325A8856-EDA4-46AE-BB91-CCD1C37561FB}"/>
    <cellStyle name="Normal 6 2 2 2" xfId="44150" xr:uid="{81956C25-F6D6-4D7C-9AC7-356FABC2B1F2}"/>
    <cellStyle name="Normal 6 2 2 2 2" xfId="44151" xr:uid="{BF15550A-716C-4A3B-9CCA-9CB11067793E}"/>
    <cellStyle name="Normal 6 2 2 2 2 2" xfId="44152" xr:uid="{9794E1F2-1C75-45AA-9678-521891A243EF}"/>
    <cellStyle name="Normal 6 2 2 2 2 2 2" xfId="44153" xr:uid="{D8FD1FCE-7F60-474E-87AE-57705F30F0AE}"/>
    <cellStyle name="Normal 6 2 2 2 2 2 2 2" xfId="44154" xr:uid="{D947C887-0490-458C-AF4E-8F59B828CD8D}"/>
    <cellStyle name="Normal 6 2 2 2 2 2 2 2 2" xfId="44155" xr:uid="{B7BE4E98-C119-404D-B0C3-F255960EF33A}"/>
    <cellStyle name="Normal 6 2 2 2 2 2 2 3" xfId="44156" xr:uid="{C6C36B44-DA8E-42A8-AF96-D1E68BF7F071}"/>
    <cellStyle name="Normal 6 2 2 2 2 2 3" xfId="44157" xr:uid="{95242D3D-7FF2-44B4-9ECF-0AA354EA5818}"/>
    <cellStyle name="Normal 6 2 2 2 2 2 3 2" xfId="44158" xr:uid="{6DC0143B-C521-42E0-AB7B-E538C10BC664}"/>
    <cellStyle name="Normal 6 2 2 2 2 2 4" xfId="44159" xr:uid="{B2FFC318-9D21-4900-AB33-6BCCFB392C31}"/>
    <cellStyle name="Normal 6 2 2 2 2 2 4 2" xfId="44160" xr:uid="{711E0D82-3C0C-46C5-A1E0-DFC99541F6E2}"/>
    <cellStyle name="Normal 6 2 2 2 2 2 5" xfId="44161" xr:uid="{8F0C4C7B-B21D-4253-A62D-99B3C92EACF8}"/>
    <cellStyle name="Normal 6 2 2 2 2 2 6" xfId="44162" xr:uid="{916673D8-F53C-4911-8DF6-2CA3E0C49A7A}"/>
    <cellStyle name="Normal 6 2 2 2 2 3" xfId="44163" xr:uid="{2A032E62-9B8E-42D0-A828-126B5D4EBB6A}"/>
    <cellStyle name="Normal 6 2 2 2 2 3 2" xfId="44164" xr:uid="{3B8108EB-5528-47AE-8A4C-0336E53CCD5B}"/>
    <cellStyle name="Normal 6 2 2 2 2 3 2 2" xfId="44165" xr:uid="{BE9D2841-CDF1-4BD3-B111-1984FA8C3497}"/>
    <cellStyle name="Normal 6 2 2 2 2 3 3" xfId="44166" xr:uid="{2ACA9CB7-9757-4EDE-B33D-57FA63080372}"/>
    <cellStyle name="Normal 6 2 2 2 2 4" xfId="44167" xr:uid="{F1071883-1FD1-4444-BF98-75E9178B16B9}"/>
    <cellStyle name="Normal 6 2 2 2 2 4 2" xfId="44168" xr:uid="{81816D90-75A5-481A-8657-B3F26FDF7BDA}"/>
    <cellStyle name="Normal 6 2 2 2 2 5" xfId="44169" xr:uid="{7DC529D4-891A-411C-B5E4-4C4D4AA989B5}"/>
    <cellStyle name="Normal 6 2 2 2 2 5 2" xfId="44170" xr:uid="{3985F1F4-D60E-4696-88BE-188656753522}"/>
    <cellStyle name="Normal 6 2 2 2 2 6" xfId="44171" xr:uid="{A27A9178-E77D-458B-858F-C65C62AD0A51}"/>
    <cellStyle name="Normal 6 2 2 2 2 7" xfId="44172" xr:uid="{0C88D6D7-E27F-4DCE-9089-4F6C75BF2FDA}"/>
    <cellStyle name="Normal 6 2 2 2 3" xfId="44173" xr:uid="{78C4EFDB-B17E-481B-B6ED-4BAAACD436F6}"/>
    <cellStyle name="Normal 6 2 2 2 3 2" xfId="44174" xr:uid="{BA8CD11A-EB73-4E28-B60F-053D8C230750}"/>
    <cellStyle name="Normal 6 2 2 2 3 2 2" xfId="44175" xr:uid="{12A255EF-2BF3-40B5-9296-ABEAE1CADF2F}"/>
    <cellStyle name="Normal 6 2 2 2 3 2 2 2" xfId="44176" xr:uid="{5458D2E2-A66E-45C3-B6FC-819DFBC4223C}"/>
    <cellStyle name="Normal 6 2 2 2 3 2 2 2 2" xfId="44177" xr:uid="{2674C805-A248-4EE1-8DB4-5695756F43ED}"/>
    <cellStyle name="Normal 6 2 2 2 3 2 2 3" xfId="44178" xr:uid="{8FA4B359-C19D-4BFC-9FD7-708A966B9582}"/>
    <cellStyle name="Normal 6 2 2 2 3 2 3" xfId="44179" xr:uid="{68E0295A-4EAF-4304-AD9F-3814547F65C3}"/>
    <cellStyle name="Normal 6 2 2 2 3 2 3 2" xfId="44180" xr:uid="{EAD0D977-75D2-44E8-A03E-20BE6AB3E54B}"/>
    <cellStyle name="Normal 6 2 2 2 3 2 4" xfId="44181" xr:uid="{5C8B7786-4F43-4D5A-8F05-C509E33EC15A}"/>
    <cellStyle name="Normal 6 2 2 2 3 3" xfId="44182" xr:uid="{F4A0294B-7492-491A-B07D-E324C9922A77}"/>
    <cellStyle name="Normal 6 2 2 2 3 3 2" xfId="44183" xr:uid="{1FE5E640-87C4-45D6-98D2-8A1AFEC7D507}"/>
    <cellStyle name="Normal 6 2 2 2 3 3 2 2" xfId="44184" xr:uid="{5B90AE2A-7AA9-46BE-B05E-7CB6595BB352}"/>
    <cellStyle name="Normal 6 2 2 2 3 3 3" xfId="44185" xr:uid="{A1E006B6-B9A4-49B3-89FD-63D898C8D4F3}"/>
    <cellStyle name="Normal 6 2 2 2 3 4" xfId="44186" xr:uid="{B94D3D9C-1C7D-496E-9487-95B87EC4EB8A}"/>
    <cellStyle name="Normal 6 2 2 2 3 4 2" xfId="44187" xr:uid="{CFBEFDE6-0E2B-41FD-ADA7-DB92DDF9D1AC}"/>
    <cellStyle name="Normal 6 2 2 2 3 5" xfId="44188" xr:uid="{B4EC1DA0-8FFF-4A1E-8300-39EBB2825794}"/>
    <cellStyle name="Normal 6 2 2 2 3 5 2" xfId="44189" xr:uid="{13872D2A-F26F-46A7-98F6-10AF5C71417C}"/>
    <cellStyle name="Normal 6 2 2 2 3 6" xfId="44190" xr:uid="{CA40810C-4631-4029-A115-A8B4E0C3DFE7}"/>
    <cellStyle name="Normal 6 2 2 2 3 7" xfId="44191" xr:uid="{DAC72AA6-4204-4ADC-AE42-998ECA62664B}"/>
    <cellStyle name="Normal 6 2 2 2 4" xfId="44192" xr:uid="{F43B4191-BB77-430F-A9E0-F2103D2B3D52}"/>
    <cellStyle name="Normal 6 2 2 2 4 2" xfId="44193" xr:uid="{3A19094E-6371-4F69-B24E-B5E2EDBCE9D8}"/>
    <cellStyle name="Normal 6 2 2 2 4 2 2" xfId="44194" xr:uid="{C975EC4E-5ACF-4D74-A4F6-DE44D442A2FC}"/>
    <cellStyle name="Normal 6 2 2 2 4 2 2 2" xfId="44195" xr:uid="{68D07155-9F97-4E84-AD77-D76EC0231143}"/>
    <cellStyle name="Normal 6 2 2 2 4 2 3" xfId="44196" xr:uid="{40254301-E482-4692-B2CB-3AE17CDBD20C}"/>
    <cellStyle name="Normal 6 2 2 2 4 3" xfId="44197" xr:uid="{DF3A1BF2-9354-45B3-B79F-4FDD60B55DEB}"/>
    <cellStyle name="Normal 6 2 2 2 4 3 2" xfId="44198" xr:uid="{30E14204-9CAE-4F97-8689-F317F49484AC}"/>
    <cellStyle name="Normal 6 2 2 2 4 4" xfId="44199" xr:uid="{1E42BB7F-D833-4464-AA02-62F31D5B2BDA}"/>
    <cellStyle name="Normal 6 2 2 2 5" xfId="44200" xr:uid="{E369069B-FB45-4C19-AA0F-79B6DF3586E6}"/>
    <cellStyle name="Normal 6 2 2 2 5 2" xfId="44201" xr:uid="{73FBCEFB-10A5-4C5A-A679-3F18C66EC937}"/>
    <cellStyle name="Normal 6 2 2 2 5 2 2" xfId="44202" xr:uid="{16DFF02A-E025-413A-857B-491B9B658332}"/>
    <cellStyle name="Normal 6 2 2 2 5 3" xfId="44203" xr:uid="{4248397B-64C8-48CF-8AD2-9BCEE2E0B9DE}"/>
    <cellStyle name="Normal 6 2 2 2 6" xfId="44204" xr:uid="{AD596567-4BA4-4DD6-BDC5-B11903D9F1DC}"/>
    <cellStyle name="Normal 6 2 2 2 6 2" xfId="44205" xr:uid="{947153E2-9363-4401-9D07-8279B5C02955}"/>
    <cellStyle name="Normal 6 2 2 2 7" xfId="44206" xr:uid="{8CEB7008-8417-4AD0-A336-F655B7206273}"/>
    <cellStyle name="Normal 6 2 2 2 7 2" xfId="44207" xr:uid="{CC1727EC-190A-4A19-8FF2-50D6EC2FDC1B}"/>
    <cellStyle name="Normal 6 2 2 2 8" xfId="44208" xr:uid="{8171C596-293E-4361-8830-0054EDB73627}"/>
    <cellStyle name="Normal 6 2 2 2 9" xfId="44209" xr:uid="{20C1045B-FA46-43D9-9286-7D936226CF98}"/>
    <cellStyle name="Normal 6 2 2 3" xfId="44210" xr:uid="{A7EBC01E-A1CA-4A1C-AB7C-4191B9C350CE}"/>
    <cellStyle name="Normal 6 2 2 3 2" xfId="44211" xr:uid="{84AD495E-FC6D-400C-B7B0-0D54356C027A}"/>
    <cellStyle name="Normal 6 2 2 3 2 2" xfId="44212" xr:uid="{3DBE105B-B532-4F55-90F0-49D1C6DA0774}"/>
    <cellStyle name="Normal 6 2 2 3 2 2 2" xfId="44213" xr:uid="{DBE712E2-6659-46E9-AFCD-6D46AFE1CA29}"/>
    <cellStyle name="Normal 6 2 2 3 2 2 2 2" xfId="44214" xr:uid="{0A4CA1FB-8C01-4EFA-B75B-E51750CF0FBF}"/>
    <cellStyle name="Normal 6 2 2 3 2 2 2 2 2" xfId="44215" xr:uid="{113FDA4F-D873-48C7-A685-E2817C42B63C}"/>
    <cellStyle name="Normal 6 2 2 3 2 2 2 3" xfId="44216" xr:uid="{91B10C06-B33B-4079-B374-72E4D27AB4B6}"/>
    <cellStyle name="Normal 6 2 2 3 2 2 3" xfId="44217" xr:uid="{8D2AECB0-7AD6-4742-9E47-7F50B7F038F3}"/>
    <cellStyle name="Normal 6 2 2 3 2 2 3 2" xfId="44218" xr:uid="{47CC8BFE-5DC3-45B2-B8E2-CCDD56363766}"/>
    <cellStyle name="Normal 6 2 2 3 2 2 4" xfId="44219" xr:uid="{7E541054-FA17-4A68-96D7-39047290B92B}"/>
    <cellStyle name="Normal 6 2 2 3 2 3" xfId="44220" xr:uid="{F509A9B4-707D-463C-8F19-0A0825C584FE}"/>
    <cellStyle name="Normal 6 2 2 3 2 3 2" xfId="44221" xr:uid="{A9947DA5-BB2C-4EF3-B346-32FA172C1B67}"/>
    <cellStyle name="Normal 6 2 2 3 2 3 2 2" xfId="44222" xr:uid="{231C8F25-59E5-4FF2-9832-176EBF7EB30A}"/>
    <cellStyle name="Normal 6 2 2 3 2 3 3" xfId="44223" xr:uid="{A4A545FE-69D0-4D51-8E4C-CB265CB530DF}"/>
    <cellStyle name="Normal 6 2 2 3 2 4" xfId="44224" xr:uid="{BFB3589B-1565-446C-8E6E-C3ADDF3C04B6}"/>
    <cellStyle name="Normal 6 2 2 3 2 4 2" xfId="44225" xr:uid="{8A032F88-2BA6-49E5-952A-86AF599E5587}"/>
    <cellStyle name="Normal 6 2 2 3 2 5" xfId="44226" xr:uid="{2AE81509-0651-42D6-A4E1-13C8ECF0E187}"/>
    <cellStyle name="Normal 6 2 2 3 2 5 2" xfId="44227" xr:uid="{3E72DBEA-865A-4EFB-98AA-A32C73E6EC2F}"/>
    <cellStyle name="Normal 6 2 2 3 2 6" xfId="44228" xr:uid="{C5CC3735-CDFF-46DC-B8C2-CD7D798C99A7}"/>
    <cellStyle name="Normal 6 2 2 3 2 7" xfId="44229" xr:uid="{1376084E-B0C4-48DF-B34C-FA76ECD5CE2C}"/>
    <cellStyle name="Normal 6 2 2 3 3" xfId="44230" xr:uid="{AB9763A8-2B27-4C53-A7F7-B9A1E447DD75}"/>
    <cellStyle name="Normal 6 2 2 3 3 2" xfId="44231" xr:uid="{10B5C050-6A89-4A9D-A7FA-0F3B63D21010}"/>
    <cellStyle name="Normal 6 2 2 3 3 2 2" xfId="44232" xr:uid="{13384165-B6C8-476F-9CBF-92F8CF61CA20}"/>
    <cellStyle name="Normal 6 2 2 3 3 2 2 2" xfId="44233" xr:uid="{8EB124AC-6380-46F8-BD62-22110C943335}"/>
    <cellStyle name="Normal 6 2 2 3 3 2 2 2 2" xfId="44234" xr:uid="{EBFB084F-8E4F-4763-A0E1-6F49B060F72E}"/>
    <cellStyle name="Normal 6 2 2 3 3 2 2 3" xfId="44235" xr:uid="{15E25152-7536-47FD-A1C4-00BE7575F761}"/>
    <cellStyle name="Normal 6 2 2 3 3 2 3" xfId="44236" xr:uid="{6641A3CD-F6B2-4F51-87A2-5BE9D8BCE5C6}"/>
    <cellStyle name="Normal 6 2 2 3 3 2 3 2" xfId="44237" xr:uid="{BE7A0E5B-F4DD-4B98-BA9F-31DC7350BDDE}"/>
    <cellStyle name="Normal 6 2 2 3 3 2 4" xfId="44238" xr:uid="{74BFC98C-AA1F-49E3-9721-DCFB2D73D1D2}"/>
    <cellStyle name="Normal 6 2 2 3 3 3" xfId="44239" xr:uid="{04475D31-6034-4284-8103-FE3804F7AE94}"/>
    <cellStyle name="Normal 6 2 2 3 3 3 2" xfId="44240" xr:uid="{3FEB7BD9-9C88-4BCB-9BF3-3C69FA962A44}"/>
    <cellStyle name="Normal 6 2 2 3 3 3 2 2" xfId="44241" xr:uid="{10BCA783-9EAD-4910-8F69-EDA9D3B2BB58}"/>
    <cellStyle name="Normal 6 2 2 3 3 3 3" xfId="44242" xr:uid="{CEF585D6-4290-45D8-95BE-C6088E1BE16D}"/>
    <cellStyle name="Normal 6 2 2 3 3 4" xfId="44243" xr:uid="{9544C7F4-8415-4455-AA1A-150B6A8CDE30}"/>
    <cellStyle name="Normal 6 2 2 3 3 4 2" xfId="44244" xr:uid="{D75E13A4-20D3-4DF8-BEC9-C154A303DBDA}"/>
    <cellStyle name="Normal 6 2 2 3 3 5" xfId="44245" xr:uid="{4C291A7D-3D11-4D6B-8472-5E32CECA4C21}"/>
    <cellStyle name="Normal 6 2 2 3 4" xfId="44246" xr:uid="{4EEA9A58-4091-432F-BF47-C06E9559CD0E}"/>
    <cellStyle name="Normal 6 2 2 3 4 2" xfId="44247" xr:uid="{FB8006C7-651D-45A7-A53A-FC4E040F8F3E}"/>
    <cellStyle name="Normal 6 2 2 3 4 2 2" xfId="44248" xr:uid="{618B8079-0066-4DB7-86DA-C0458C9DCCB4}"/>
    <cellStyle name="Normal 6 2 2 3 4 2 2 2" xfId="44249" xr:uid="{4C024DD2-0705-4EF1-9557-3C51FED7EF4E}"/>
    <cellStyle name="Normal 6 2 2 3 4 2 3" xfId="44250" xr:uid="{15EA328D-BE73-41A5-9368-69E58B9A1185}"/>
    <cellStyle name="Normal 6 2 2 3 4 3" xfId="44251" xr:uid="{27461C0B-1DBC-46FA-905E-8A5255A84FBB}"/>
    <cellStyle name="Normal 6 2 2 3 4 3 2" xfId="44252" xr:uid="{DE7A6C99-5EA4-45F9-A1FE-29A5DA80F913}"/>
    <cellStyle name="Normal 6 2 2 3 4 4" xfId="44253" xr:uid="{03EE618F-6CFF-42BB-AF36-7E81F99142AA}"/>
    <cellStyle name="Normal 6 2 2 3 5" xfId="44254" xr:uid="{1F97F2AF-A6D9-4B75-AC90-3B048D661BC0}"/>
    <cellStyle name="Normal 6 2 2 3 5 2" xfId="44255" xr:uid="{F5A0D7A1-1A3B-4F8C-85B9-451CFD6774A3}"/>
    <cellStyle name="Normal 6 2 2 3 5 2 2" xfId="44256" xr:uid="{E6EDD1A8-7387-4FBE-B984-DAED6B27E5EE}"/>
    <cellStyle name="Normal 6 2 2 3 5 3" xfId="44257" xr:uid="{08FCAF88-634C-4D7C-8D94-92057937C2F0}"/>
    <cellStyle name="Normal 6 2 2 3 6" xfId="44258" xr:uid="{71D27E7C-395C-4A04-98D7-5156E36F91F0}"/>
    <cellStyle name="Normal 6 2 2 3 6 2" xfId="44259" xr:uid="{0A4F20E7-C268-4BED-AF77-3535DD2BD2C2}"/>
    <cellStyle name="Normal 6 2 2 3 7" xfId="44260" xr:uid="{6A0B26B2-FCA3-44A0-987D-86A0E8735ABA}"/>
    <cellStyle name="Normal 6 2 2 3 7 2" xfId="44261" xr:uid="{0E7BC0C4-D2D4-45B9-86FE-6389BE94E55F}"/>
    <cellStyle name="Normal 6 2 2 3 8" xfId="44262" xr:uid="{0D47797D-76D8-43A3-B3EB-D7FEE94F8EAE}"/>
    <cellStyle name="Normal 6 2 2 3 9" xfId="44263" xr:uid="{7943203D-DA8C-451C-B617-22240E51C460}"/>
    <cellStyle name="Normal 6 2 2 4" xfId="44264" xr:uid="{D0E2BF72-B013-4B59-BFE7-587F17767701}"/>
    <cellStyle name="Normal 6 2 2 4 2" xfId="44265" xr:uid="{4607F711-F144-4D40-92F0-E9958EA94AB3}"/>
    <cellStyle name="Normal 6 2 2 4 2 2" xfId="44266" xr:uid="{7C206FA9-A076-43F7-A4B3-188A147E7019}"/>
    <cellStyle name="Normal 6 2 2 4 3" xfId="44267" xr:uid="{587DA3EC-AFAA-4DE1-A194-D18D2C4642A5}"/>
    <cellStyle name="Normal 6 2 2 5" xfId="44268" xr:uid="{96CF362F-7F10-49D9-9CD9-64B17A08C687}"/>
    <cellStyle name="Normal 6 2 2 5 2" xfId="44269" xr:uid="{8D60549C-9AA9-425A-86DB-56A0AE9A03C4}"/>
    <cellStyle name="Normal 6 2 2 5 2 2" xfId="44270" xr:uid="{0483708A-5402-4FB9-9CCB-F000B947962F}"/>
    <cellStyle name="Normal 6 2 2 5 2 2 2" xfId="44271" xr:uid="{DD9720E5-0388-4618-A617-A0D171113AFC}"/>
    <cellStyle name="Normal 6 2 2 5 2 2 2 2" xfId="44272" xr:uid="{3257BE1D-3813-4608-A6EE-9C23A396642D}"/>
    <cellStyle name="Normal 6 2 2 5 2 2 3" xfId="44273" xr:uid="{EEEB54EB-134A-4242-B812-23853AB67EB4}"/>
    <cellStyle name="Normal 6 2 2 5 2 3" xfId="44274" xr:uid="{C9EC6DCC-E764-443E-BBEE-33518F2844EC}"/>
    <cellStyle name="Normal 6 2 2 5 2 3 2" xfId="44275" xr:uid="{2934BFA8-ACF9-41B6-9C49-F833255123FA}"/>
    <cellStyle name="Normal 6 2 2 5 2 4" xfId="44276" xr:uid="{584C2101-539B-4792-9073-8E0B9E74D428}"/>
    <cellStyle name="Normal 6 2 2 5 3" xfId="44277" xr:uid="{47085CF1-E278-4B90-B769-FE1662628B5C}"/>
    <cellStyle name="Normal 6 2 2 5 3 2" xfId="44278" xr:uid="{A9423073-869C-4740-9161-CD0DEE755935}"/>
    <cellStyle name="Normal 6 2 2 5 3 2 2" xfId="44279" xr:uid="{009E7992-9350-4B18-B09E-7F13B0C8A022}"/>
    <cellStyle name="Normal 6 2 2 5 3 3" xfId="44280" xr:uid="{3D73422B-000F-40E5-82C5-87608F17B97A}"/>
    <cellStyle name="Normal 6 2 2 5 4" xfId="44281" xr:uid="{471036A2-BAE1-4229-9ED7-EF3D587CAFC7}"/>
    <cellStyle name="Normal 6 2 2 5 4 2" xfId="44282" xr:uid="{BE321DEE-47F8-41C9-BB1E-C23F2000E552}"/>
    <cellStyle name="Normal 6 2 2 5 5" xfId="44283" xr:uid="{BD5FAA58-E3D0-42AD-B52F-A0F00BA2773E}"/>
    <cellStyle name="Normal 6 2 2 6" xfId="44284" xr:uid="{5DAAC675-7054-4AE3-A421-CD6CCF21B597}"/>
    <cellStyle name="Normal 6 2 2 6 2" xfId="44285" xr:uid="{EB244EDA-7048-41FD-AA2E-E0DBBFEBB23D}"/>
    <cellStyle name="Normal 6 2 2 6 2 2" xfId="44286" xr:uid="{89AD3778-BAFF-4943-B84C-A4A615B197AE}"/>
    <cellStyle name="Normal 6 2 2 6 2 2 2" xfId="44287" xr:uid="{A8C73399-6D47-4B38-A9BB-E775527296EE}"/>
    <cellStyle name="Normal 6 2 2 6 2 3" xfId="44288" xr:uid="{0476F4FD-C42D-4BB7-A0DB-A9A2AAA43AC0}"/>
    <cellStyle name="Normal 6 2 2 6 3" xfId="44289" xr:uid="{02190D58-9E32-4BAA-AE77-A719CA440FB1}"/>
    <cellStyle name="Normal 6 2 2 6 3 2" xfId="44290" xr:uid="{3B21E59C-8420-4DA7-90F3-09148A665251}"/>
    <cellStyle name="Normal 6 2 2 6 4" xfId="44291" xr:uid="{3A8AAB84-6191-4404-8D59-92B95F8DF8E0}"/>
    <cellStyle name="Normal 6 2 2 7" xfId="44292" xr:uid="{4BE0838F-4598-47CC-9477-561A9CF9FEEF}"/>
    <cellStyle name="Normal 6 2 2 7 2" xfId="44293" xr:uid="{C10D15C5-FE31-4AFB-91A6-504997AF9339}"/>
    <cellStyle name="Normal 6 2 2 7 2 2" xfId="44294" xr:uid="{CF66CBE3-FEEC-4B52-BCE8-A878B606BEF1}"/>
    <cellStyle name="Normal 6 2 2 7 3" xfId="44295" xr:uid="{04DF0180-4958-4C1D-A46D-F380B0E03B6C}"/>
    <cellStyle name="Normal 6 2 2 8" xfId="44296" xr:uid="{C936977B-7F65-411A-9E87-E3D62AAADC6B}"/>
    <cellStyle name="Normal 6 2 2 8 2" xfId="44297" xr:uid="{4338E72C-9F49-457C-93AE-C4975C622879}"/>
    <cellStyle name="Normal 6 2 2 9" xfId="44298" xr:uid="{9E57B520-6DB1-4DF1-9937-5D7928932DFB}"/>
    <cellStyle name="Normal 6 2 2 9 2" xfId="44299" xr:uid="{9088FDCD-1696-41E0-9D70-8216D7F14387}"/>
    <cellStyle name="Normal 6 2 2_Asset Register (new)" xfId="44300" xr:uid="{8D23B519-54AE-4A1C-987C-8214693F9281}"/>
    <cellStyle name="Normal 6 2 3" xfId="44301" xr:uid="{7C41CC93-45CA-4B60-A5D7-393B6D943872}"/>
    <cellStyle name="Normal 6 2 3 2" xfId="44302" xr:uid="{C097006A-D67D-46B8-A778-07138F30CDA9}"/>
    <cellStyle name="Normal 6 2 3 2 2" xfId="44303" xr:uid="{EFDD7BD9-3ABB-4927-A58E-FB5FD78BB7DB}"/>
    <cellStyle name="Normal 6 2 3 2 2 2" xfId="44304" xr:uid="{C1A7BD68-CEDD-423D-94AC-ABAAC90D248C}"/>
    <cellStyle name="Normal 6 2 3 2 2 2 2" xfId="44305" xr:uid="{E8D452B3-FEC3-41D6-98CB-6F900D3CB93E}"/>
    <cellStyle name="Normal 6 2 3 2 2 2 2 2" xfId="44306" xr:uid="{8BD8B4A0-EB24-4EF5-8DC6-3DC752252A73}"/>
    <cellStyle name="Normal 6 2 3 2 2 2 3" xfId="44307" xr:uid="{17A08D0E-41A4-4D2A-B15D-6870E7D1D670}"/>
    <cellStyle name="Normal 6 2 3 2 2 3" xfId="44308" xr:uid="{CD0E4625-F321-4B62-A48D-A0E241F22909}"/>
    <cellStyle name="Normal 6 2 3 2 2 3 2" xfId="44309" xr:uid="{7474A3CF-6404-46F6-B8D0-996E8A30C247}"/>
    <cellStyle name="Normal 6 2 3 2 2 4" xfId="44310" xr:uid="{EFF6EF37-1488-46F1-A618-DA1CCAD2DBCF}"/>
    <cellStyle name="Normal 6 2 3 2 2 4 2" xfId="44311" xr:uid="{72EDA8BD-55F9-49E1-9BE0-538AB103E331}"/>
    <cellStyle name="Normal 6 2 3 2 2 5" xfId="44312" xr:uid="{DCD618A8-E11A-4E33-B68F-4539CCC2495C}"/>
    <cellStyle name="Normal 6 2 3 2 2 6" xfId="44313" xr:uid="{BD283F51-8EE7-4064-96CC-3669EC842D7A}"/>
    <cellStyle name="Normal 6 2 3 2 3" xfId="44314" xr:uid="{C2DD5F45-B22B-4B2F-B30A-D50F6AFEC812}"/>
    <cellStyle name="Normal 6 2 3 2 3 2" xfId="44315" xr:uid="{9A3DCC85-A342-4F32-A4F6-792F03E5F17F}"/>
    <cellStyle name="Normal 6 2 3 2 3 2 2" xfId="44316" xr:uid="{37A42057-C002-4F0C-BB54-D77A2B82D38D}"/>
    <cellStyle name="Normal 6 2 3 2 3 3" xfId="44317" xr:uid="{10985AB5-1C14-4C0C-9839-00133688F8F2}"/>
    <cellStyle name="Normal 6 2 3 2 4" xfId="44318" xr:uid="{7567FC21-470C-45EB-9161-C72D87074047}"/>
    <cellStyle name="Normal 6 2 3 2 4 2" xfId="44319" xr:uid="{51B85CCF-76C9-4E45-89E7-6DFDBB42DD59}"/>
    <cellStyle name="Normal 6 2 3 2 5" xfId="44320" xr:uid="{B74FEFE4-60FF-468E-B7FC-9B6D43D753BC}"/>
    <cellStyle name="Normal 6 2 3 2 5 2" xfId="44321" xr:uid="{765C099E-AEFB-4740-844A-A3FC8CAE0DC5}"/>
    <cellStyle name="Normal 6 2 3 2 6" xfId="44322" xr:uid="{E261D159-E3EF-425E-9041-2EB6FBCEC1F7}"/>
    <cellStyle name="Normal 6 2 3 2 7" xfId="44323" xr:uid="{529627ED-BFA8-42B7-BB4C-DC5160E54AED}"/>
    <cellStyle name="Normal 6 2 3 3" xfId="44324" xr:uid="{55147AA5-89BC-4BE2-9166-B9DA476495FF}"/>
    <cellStyle name="Normal 6 2 3 3 2" xfId="44325" xr:uid="{30A944F6-47F9-43F1-8D68-41F3D0F1BDEB}"/>
    <cellStyle name="Normal 6 2 3 3 2 2" xfId="44326" xr:uid="{18A54011-3CBC-4330-9921-25651E60719B}"/>
    <cellStyle name="Normal 6 2 3 3 2 2 2" xfId="44327" xr:uid="{9E2FC451-5393-4DA5-927F-B95F502D9A37}"/>
    <cellStyle name="Normal 6 2 3 3 2 2 2 2" xfId="44328" xr:uid="{2B5F3354-3AF6-4C6A-B9B9-1C7A234716CC}"/>
    <cellStyle name="Normal 6 2 3 3 2 2 3" xfId="44329" xr:uid="{35B9FA57-44E9-4BA5-9150-A390BEBD9ABF}"/>
    <cellStyle name="Normal 6 2 3 3 2 3" xfId="44330" xr:uid="{E1DFAC73-3CA1-4C27-BA3E-30B62C73422A}"/>
    <cellStyle name="Normal 6 2 3 3 2 3 2" xfId="44331" xr:uid="{07A5C15A-A019-4093-8A39-FC33E4827C32}"/>
    <cellStyle name="Normal 6 2 3 3 2 4" xfId="44332" xr:uid="{E52E91BB-F9F9-4B0C-A0EF-F80D73B1AADD}"/>
    <cellStyle name="Normal 6 2 3 3 3" xfId="44333" xr:uid="{9E2490F8-275C-4519-B5D9-D57647428788}"/>
    <cellStyle name="Normal 6 2 3 3 3 2" xfId="44334" xr:uid="{F012F124-FC0A-491A-8ED7-5F750DDBCFB7}"/>
    <cellStyle name="Normal 6 2 3 3 3 2 2" xfId="44335" xr:uid="{7166BEAD-1321-446D-A2F5-F64AEB7B73AA}"/>
    <cellStyle name="Normal 6 2 3 3 3 3" xfId="44336" xr:uid="{EF86D099-5849-4C92-94C8-D246CCB09A73}"/>
    <cellStyle name="Normal 6 2 3 3 4" xfId="44337" xr:uid="{57BD5861-64B0-4154-9ABA-CAA9983ED281}"/>
    <cellStyle name="Normal 6 2 3 3 4 2" xfId="44338" xr:uid="{B092A9D2-C834-4B2E-98A9-7BD9B3EBFE2B}"/>
    <cellStyle name="Normal 6 2 3 3 5" xfId="44339" xr:uid="{D122B993-E1EE-46A5-81D0-1172F03067A3}"/>
    <cellStyle name="Normal 6 2 3 3 5 2" xfId="44340" xr:uid="{E1172269-2D30-46BC-A323-E21BA7CEB59F}"/>
    <cellStyle name="Normal 6 2 3 3 6" xfId="44341" xr:uid="{691C7FF7-06D8-484A-A1E9-52DCBF0198B9}"/>
    <cellStyle name="Normal 6 2 3 3 7" xfId="44342" xr:uid="{1A0B6948-F798-42CC-A5FB-E7A2642B6398}"/>
    <cellStyle name="Normal 6 2 3 4" xfId="44343" xr:uid="{FB08BF2C-50B9-4EDC-9899-7C3C800A6634}"/>
    <cellStyle name="Normal 6 2 3 4 2" xfId="44344" xr:uid="{4F01F4D1-BF90-4831-A995-4E78D07BAC12}"/>
    <cellStyle name="Normal 6 2 3 4 2 2" xfId="44345" xr:uid="{71B6C864-B18E-4909-944A-97F31DF5AB12}"/>
    <cellStyle name="Normal 6 2 3 4 2 2 2" xfId="44346" xr:uid="{8E840364-31F4-4819-ADCC-8BC9C4CC4151}"/>
    <cellStyle name="Normal 6 2 3 4 2 3" xfId="44347" xr:uid="{FFCBA760-7B5A-43C3-852A-7125C71068AB}"/>
    <cellStyle name="Normal 6 2 3 4 3" xfId="44348" xr:uid="{6CDCF358-DD3D-4879-A595-6FAFF9305A26}"/>
    <cellStyle name="Normal 6 2 3 4 3 2" xfId="44349" xr:uid="{EC6A2A6C-04C0-475F-88D8-F0F34581BA34}"/>
    <cellStyle name="Normal 6 2 3 4 4" xfId="44350" xr:uid="{2B5C38E7-6D57-48A0-9FF3-C2905500CD29}"/>
    <cellStyle name="Normal 6 2 3 5" xfId="44351" xr:uid="{9414FE4E-4469-4370-A3D4-3CFFD5A9E173}"/>
    <cellStyle name="Normal 6 2 3 5 2" xfId="44352" xr:uid="{6901E779-C3ED-4457-B97C-0D5CEE2C3315}"/>
    <cellStyle name="Normal 6 2 3 5 2 2" xfId="44353" xr:uid="{B3F2023C-A50C-4CEE-9D73-70CD04C2A3F1}"/>
    <cellStyle name="Normal 6 2 3 5 3" xfId="44354" xr:uid="{52A5F837-140B-4741-8D61-292D40F19F19}"/>
    <cellStyle name="Normal 6 2 3 6" xfId="44355" xr:uid="{7FB1C6A5-27B3-4908-AEEB-9B7EDA77AB72}"/>
    <cellStyle name="Normal 6 2 3 6 2" xfId="44356" xr:uid="{619D6354-1E1B-4428-BF6B-8CC0EAB974D7}"/>
    <cellStyle name="Normal 6 2 3 7" xfId="44357" xr:uid="{03B59E57-EAF3-4BEB-A9AE-7FD6E556268D}"/>
    <cellStyle name="Normal 6 2 3 7 2" xfId="44358" xr:uid="{D052B449-CC4D-4680-8107-38886430862F}"/>
    <cellStyle name="Normal 6 2 3 8" xfId="44359" xr:uid="{9E4AD38C-6105-418D-B1F6-C0D4814C28DB}"/>
    <cellStyle name="Normal 6 2 3 9" xfId="44360" xr:uid="{4651533F-0640-4A26-869D-D97D8925C4A2}"/>
    <cellStyle name="Normal 6 2 4" xfId="44361" xr:uid="{752E02BC-4F4A-4B29-9C79-146B8927A564}"/>
    <cellStyle name="Normal 6 2 4 2" xfId="44362" xr:uid="{12932150-BB8F-4CEA-B8CA-750CF9B587E3}"/>
    <cellStyle name="Normal 6 2 4 2 2" xfId="44363" xr:uid="{66367EB7-0597-4E69-A6A7-9B75AA3BB371}"/>
    <cellStyle name="Normal 6 2 4 2 2 2" xfId="44364" xr:uid="{4A3620DE-F425-4BD7-B421-076A482C41BB}"/>
    <cellStyle name="Normal 6 2 4 2 2 2 2" xfId="44365" xr:uid="{CAAE2231-F073-40DC-9655-65E5F97086FE}"/>
    <cellStyle name="Normal 6 2 4 2 2 2 2 2" xfId="44366" xr:uid="{2C8390C4-1FB0-4632-A9B6-BA10CCEDD62A}"/>
    <cellStyle name="Normal 6 2 4 2 2 2 3" xfId="44367" xr:uid="{76C8792A-9901-4224-A543-5B6AF8C3D192}"/>
    <cellStyle name="Normal 6 2 4 2 2 3" xfId="44368" xr:uid="{DCB6AC95-8EB0-4D12-92A8-00EF52D6A834}"/>
    <cellStyle name="Normal 6 2 4 2 2 3 2" xfId="44369" xr:uid="{0DB60A2D-329A-4516-A31C-3EBC57C0D695}"/>
    <cellStyle name="Normal 6 2 4 2 2 4" xfId="44370" xr:uid="{6EA260F5-0463-43EC-BC45-DC7A12B9B94E}"/>
    <cellStyle name="Normal 6 2 4 2 3" xfId="44371" xr:uid="{1AACD26C-1350-4046-831D-C053534E98E7}"/>
    <cellStyle name="Normal 6 2 4 2 3 2" xfId="44372" xr:uid="{E22075E2-6D7C-42DC-B00D-81DFBCF1E2C4}"/>
    <cellStyle name="Normal 6 2 4 2 3 2 2" xfId="44373" xr:uid="{D18A21C0-413A-43F7-95DB-465368A94E6F}"/>
    <cellStyle name="Normal 6 2 4 2 3 3" xfId="44374" xr:uid="{806FA782-B009-4B9A-8046-B76B28BBEF1B}"/>
    <cellStyle name="Normal 6 2 4 2 4" xfId="44375" xr:uid="{64445E3B-AB48-4125-A5A1-5F388508DACE}"/>
    <cellStyle name="Normal 6 2 4 2 4 2" xfId="44376" xr:uid="{BC5F6785-457C-43BE-AE87-05832FC5DB39}"/>
    <cellStyle name="Normal 6 2 4 2 5" xfId="44377" xr:uid="{0401CDE8-3D97-4070-8032-6D61DE56D931}"/>
    <cellStyle name="Normal 6 2 4 2 5 2" xfId="44378" xr:uid="{86A3DC5B-DF16-4C83-AFCE-13AEF40B377A}"/>
    <cellStyle name="Normal 6 2 4 2 6" xfId="44379" xr:uid="{6F7CF039-AC2C-4EAD-A05D-77328A447A0A}"/>
    <cellStyle name="Normal 6 2 4 2 7" xfId="44380" xr:uid="{DAE09130-4C83-4517-90A5-FE2D58111710}"/>
    <cellStyle name="Normal 6 2 4 3" xfId="44381" xr:uid="{7219DDD3-776E-4381-B23D-61A831E6439D}"/>
    <cellStyle name="Normal 6 2 4 3 2" xfId="44382" xr:uid="{3DA1D766-C181-4133-933D-7A7A84D151EF}"/>
    <cellStyle name="Normal 6 2 4 3 2 2" xfId="44383" xr:uid="{34796542-F1AB-4565-BFC6-7F00ADF7C054}"/>
    <cellStyle name="Normal 6 2 4 3 2 2 2" xfId="44384" xr:uid="{5D2AF451-CEF3-4E14-9120-44404CC24322}"/>
    <cellStyle name="Normal 6 2 4 3 2 3" xfId="44385" xr:uid="{2DD6E760-938A-4D9D-BBB8-394AEECF2255}"/>
    <cellStyle name="Normal 6 2 4 3 3" xfId="44386" xr:uid="{460D3879-126D-4A74-B1BD-E0B3CCD4EB2F}"/>
    <cellStyle name="Normal 6 2 4 3 3 2" xfId="44387" xr:uid="{792966DC-6FBA-4F90-A841-F79D78F7D69D}"/>
    <cellStyle name="Normal 6 2 4 3 4" xfId="44388" xr:uid="{041BD880-EB2A-4B4A-A303-09888092E0BD}"/>
    <cellStyle name="Normal 6 2 4 4" xfId="44389" xr:uid="{BE4627EF-B3C8-45ED-A48D-5F7019C1389C}"/>
    <cellStyle name="Normal 6 2 4 4 2" xfId="44390" xr:uid="{F291CA1A-36C0-4AC6-9A51-AD2859CEF256}"/>
    <cellStyle name="Normal 6 2 4 4 2 2" xfId="44391" xr:uid="{82675EFF-F166-4059-BB90-FAB1954FC43C}"/>
    <cellStyle name="Normal 6 2 4 4 3" xfId="44392" xr:uid="{802AEB63-64DE-4907-86E4-4126AEF3B05F}"/>
    <cellStyle name="Normal 6 2 4 5" xfId="44393" xr:uid="{EABD407E-35EF-44FF-9C66-56055889DED4}"/>
    <cellStyle name="Normal 6 2 4 5 2" xfId="44394" xr:uid="{708E987A-C879-4C24-9E71-1E287DBE221B}"/>
    <cellStyle name="Normal 6 2 4 6" xfId="44395" xr:uid="{9722FC41-99DA-468D-B993-A3D4A380E5AA}"/>
    <cellStyle name="Normal 6 2 4 6 2" xfId="44396" xr:uid="{40A8E5FB-6100-489D-BF3B-A70601D7653E}"/>
    <cellStyle name="Normal 6 2 4 7" xfId="44397" xr:uid="{81F75DF7-09D4-4A4D-9985-89BE81793BFC}"/>
    <cellStyle name="Normal 6 2 4 8" xfId="44398" xr:uid="{33758CF2-48ED-43DA-B1BC-E94B1E31DC25}"/>
    <cellStyle name="Normal 6 2 5" xfId="44399" xr:uid="{A9A0CFFA-616E-411A-B7E4-C1662AA4F188}"/>
    <cellStyle name="Normal 6 2 5 2" xfId="44400" xr:uid="{6BBFBD50-3FFC-493E-9E1A-FEC06F6999FC}"/>
    <cellStyle name="Normal 6 2 5 2 2" xfId="44401" xr:uid="{15B6D4F4-3F05-4862-941F-B388C6D6A189}"/>
    <cellStyle name="Normal 6 2 5 2 2 2" xfId="44402" xr:uid="{1DD2FED3-6A9D-40A1-A10E-B79CD9A549E3}"/>
    <cellStyle name="Normal 6 2 5 2 2 2 2" xfId="44403" xr:uid="{E843B355-772A-455E-AB28-2E59146B7D1D}"/>
    <cellStyle name="Normal 6 2 5 2 2 3" xfId="44404" xr:uid="{CA3C305B-94FD-4612-8B80-E485F125F10B}"/>
    <cellStyle name="Normal 6 2 5 2 3" xfId="44405" xr:uid="{94C7A694-F899-45D9-AC30-EA340D7C1D66}"/>
    <cellStyle name="Normal 6 2 5 2 3 2" xfId="44406" xr:uid="{2B02C67D-D3A6-4452-AE9E-2E07D036DF1E}"/>
    <cellStyle name="Normal 6 2 5 2 4" xfId="44407" xr:uid="{C11ABA9E-6D2C-4A45-B831-4D97E6703550}"/>
    <cellStyle name="Normal 6 2 5 3" xfId="44408" xr:uid="{0E13A1B8-323F-4128-AA5A-6E8489263BCE}"/>
    <cellStyle name="Normal 6 2 5 3 2" xfId="44409" xr:uid="{C096F29A-AB8C-4967-BCFD-EABBFE41D801}"/>
    <cellStyle name="Normal 6 2 5 3 2 2" xfId="44410" xr:uid="{C157F33A-6686-4742-9880-E17A289DACD8}"/>
    <cellStyle name="Normal 6 2 5 3 3" xfId="44411" xr:uid="{72ED3C9B-E09E-4267-A097-A71EECEBFDD3}"/>
    <cellStyle name="Normal 6 2 5 4" xfId="44412" xr:uid="{6E16E44F-71B8-4C5E-BBBD-5182185FC45F}"/>
    <cellStyle name="Normal 6 2 5 4 2" xfId="44413" xr:uid="{A4CC48E4-3F6F-4EF3-8698-0C0D1F09B9E1}"/>
    <cellStyle name="Normal 6 2 5 5" xfId="44414" xr:uid="{32629495-8C0F-4F37-833E-C73057C207FD}"/>
    <cellStyle name="Normal 6 2 5 5 2" xfId="44415" xr:uid="{46DCEE21-1E80-4872-9DA6-6A026E86A269}"/>
    <cellStyle name="Normal 6 2 5 6" xfId="44416" xr:uid="{ECCE7F00-3E73-410C-A815-66D34DA96EBE}"/>
    <cellStyle name="Normal 6 2 5 7" xfId="44417" xr:uid="{52610060-FC79-4F94-B4BD-ABD5515BF4D7}"/>
    <cellStyle name="Normal 6 2 6" xfId="44418" xr:uid="{F834F1C6-FABE-4CC1-83D7-44FEF8BB2476}"/>
    <cellStyle name="Normal 6 2 6 2" xfId="44419" xr:uid="{4537E71E-C21F-4A07-8ED7-1C70DD23CE9B}"/>
    <cellStyle name="Normal 6 2 6 2 2" xfId="44420" xr:uid="{DC0458BD-7BF9-458C-8F8A-918AB8D260B8}"/>
    <cellStyle name="Normal 6 2 6 2 2 2" xfId="44421" xr:uid="{C1E6230F-CB18-4DDE-BBEB-23E1AA1851DF}"/>
    <cellStyle name="Normal 6 2 6 2 2 2 2" xfId="44422" xr:uid="{D365F10C-D8D8-472F-9783-41B69F8B53F2}"/>
    <cellStyle name="Normal 6 2 6 2 2 3" xfId="44423" xr:uid="{5F048A21-38E3-48B1-9D22-F17ECE836625}"/>
    <cellStyle name="Normal 6 2 6 2 3" xfId="44424" xr:uid="{05084FA2-C0DA-427F-9FAB-4DFEA1A82B1C}"/>
    <cellStyle name="Normal 6 2 6 2 3 2" xfId="44425" xr:uid="{77939326-457E-450B-823F-890E0AB968A4}"/>
    <cellStyle name="Normal 6 2 6 2 4" xfId="44426" xr:uid="{A2D270DD-F07C-4A69-BD84-70C29BEA4360}"/>
    <cellStyle name="Normal 6 2 6 3" xfId="44427" xr:uid="{2B83E532-7B9A-478E-84FB-8F18A40D5F8E}"/>
    <cellStyle name="Normal 6 2 6 3 2" xfId="44428" xr:uid="{9E46A648-41F2-4990-9EF0-0091F689FBE1}"/>
    <cellStyle name="Normal 6 2 6 3 2 2" xfId="44429" xr:uid="{AD306A79-45A9-46E2-AAD0-98F8D04D602E}"/>
    <cellStyle name="Normal 6 2 6 3 3" xfId="44430" xr:uid="{F6216B01-2A00-4EC1-8870-C8F0E6E62246}"/>
    <cellStyle name="Normal 6 2 6 4" xfId="44431" xr:uid="{B2BB5CF5-CBC2-434E-9DC8-1CA1B9707B89}"/>
    <cellStyle name="Normal 6 2 6 4 2" xfId="44432" xr:uid="{6A3C7C1B-6676-4C92-B056-8AFB9F03EC4F}"/>
    <cellStyle name="Normal 6 2 6 5" xfId="44433" xr:uid="{4AC8B380-F96F-48F3-983C-5BE2C1B4961A}"/>
    <cellStyle name="Normal 6 2 7" xfId="44434" xr:uid="{BFD63E01-A7A5-402E-9238-FE10AF487D43}"/>
    <cellStyle name="Normal 6 2 7 2" xfId="44435" xr:uid="{8229AA97-22A2-4F17-B72D-F5CE88ED5AA4}"/>
    <cellStyle name="Normal 6 2 7 2 2" xfId="44436" xr:uid="{FE1FAE36-7212-4689-B56F-202E892D7D64}"/>
    <cellStyle name="Normal 6 2 7 2 2 2" xfId="44437" xr:uid="{201E80A8-C881-464B-A295-D7060C6199AC}"/>
    <cellStyle name="Normal 6 2 7 2 2 2 2" xfId="44438" xr:uid="{09E7E46B-FC74-4D48-A563-4218BF4EF536}"/>
    <cellStyle name="Normal 6 2 7 2 2 3" xfId="44439" xr:uid="{C2C89641-835F-478F-B47C-CECD933E385C}"/>
    <cellStyle name="Normal 6 2 7 2 3" xfId="44440" xr:uid="{38B7A807-EA4C-426D-A781-1FE1D91FA19B}"/>
    <cellStyle name="Normal 6 2 7 2 3 2" xfId="44441" xr:uid="{E08713FB-E082-4C86-9F56-C38114DB57A2}"/>
    <cellStyle name="Normal 6 2 7 2 4" xfId="44442" xr:uid="{5EF137A0-AECC-4F4C-A779-9133775B1BE9}"/>
    <cellStyle name="Normal 6 2 7 3" xfId="44443" xr:uid="{F7EAF621-2E57-4394-B66B-A6DF3D2E7A4D}"/>
    <cellStyle name="Normal 6 2 7 3 2" xfId="44444" xr:uid="{5FA30D86-96D1-4235-841F-A054066FBC77}"/>
    <cellStyle name="Normal 6 2 7 3 2 2" xfId="44445" xr:uid="{545542CC-3E6C-4DDD-9063-DEBF75B6A618}"/>
    <cellStyle name="Normal 6 2 7 3 3" xfId="44446" xr:uid="{D52DFAEC-DD72-457A-A4A2-98784F063AD3}"/>
    <cellStyle name="Normal 6 2 7 4" xfId="44447" xr:uid="{D2632160-589A-4A20-B7B5-68F796851124}"/>
    <cellStyle name="Normal 6 2 7 4 2" xfId="44448" xr:uid="{8F13F383-C6AF-4DF0-996C-0BFBCFE415F8}"/>
    <cellStyle name="Normal 6 2 7 5" xfId="44449" xr:uid="{2334124B-6683-4486-9D34-91672A6DC56C}"/>
    <cellStyle name="Normal 6 2 8" xfId="44450" xr:uid="{0F4388BF-2272-449A-88AE-34CBAC7DF1E1}"/>
    <cellStyle name="Normal 6 2 8 2" xfId="44451" xr:uid="{5AF7DB28-273B-48B9-B847-DE356C5703BA}"/>
    <cellStyle name="Normal 6 2 8 2 2" xfId="44452" xr:uid="{ECBF825C-F719-44FB-B03F-E3876BA2EE08}"/>
    <cellStyle name="Normal 6 2 8 2 2 2" xfId="44453" xr:uid="{E85CACA4-C425-4FE7-A5BE-050FEA814F7A}"/>
    <cellStyle name="Normal 6 2 8 2 2 2 2" xfId="44454" xr:uid="{E54E9FD0-A783-4009-AF7F-33A9C87DAC67}"/>
    <cellStyle name="Normal 6 2 8 2 2 3" xfId="44455" xr:uid="{4391AB17-D741-4E75-ACAC-979B86739CA7}"/>
    <cellStyle name="Normal 6 2 8 2 3" xfId="44456" xr:uid="{8C6B23CA-0909-4D21-8964-52C24E0FB642}"/>
    <cellStyle name="Normal 6 2 8 2 3 2" xfId="44457" xr:uid="{16F5E320-0920-4A9D-BF2B-498F2C815035}"/>
    <cellStyle name="Normal 6 2 8 2 4" xfId="44458" xr:uid="{404CB81F-D071-44BA-A733-9A5A879865DF}"/>
    <cellStyle name="Normal 6 2 8 3" xfId="44459" xr:uid="{15A40951-D130-4124-BC93-1CBEE658370E}"/>
    <cellStyle name="Normal 6 2 8 3 2" xfId="44460" xr:uid="{A7B89975-2352-42A4-8EF4-EAE303DA830F}"/>
    <cellStyle name="Normal 6 2 8 3 2 2" xfId="44461" xr:uid="{5C76A8E2-81DF-48B3-BC3D-0C33AC45F033}"/>
    <cellStyle name="Normal 6 2 8 3 3" xfId="44462" xr:uid="{97CA67E0-81AF-48B6-B376-69216AED9BDE}"/>
    <cellStyle name="Normal 6 2 8 4" xfId="44463" xr:uid="{A59F769C-6001-434B-A3BF-3605701009E2}"/>
    <cellStyle name="Normal 6 2 8 4 2" xfId="44464" xr:uid="{E03755FE-1E1B-4132-892C-8DB74F47621F}"/>
    <cellStyle name="Normal 6 2 8 5" xfId="44465" xr:uid="{35E491AC-9EEC-43A1-AD0F-4C85069A8554}"/>
    <cellStyle name="Normal 6 2 9" xfId="44466" xr:uid="{354C7E4C-783D-4C16-B150-02FCEB34CB01}"/>
    <cellStyle name="Normal 6 2 9 2" xfId="44467" xr:uid="{4322A3BA-151D-4CB8-B826-B29D44646C67}"/>
    <cellStyle name="Normal 6 2 9 2 2" xfId="44468" xr:uid="{4FDFA441-D633-4905-A493-C79EA35C9EC0}"/>
    <cellStyle name="Normal 6 2 9 2 2 2" xfId="44469" xr:uid="{2C865A89-AA6C-4809-A271-9FDA9480F826}"/>
    <cellStyle name="Normal 6 2 9 2 2 2 2" xfId="44470" xr:uid="{AECB1141-4831-4858-B2C9-3E6FC6AC1512}"/>
    <cellStyle name="Normal 6 2 9 2 2 3" xfId="44471" xr:uid="{AC2DC691-E458-4A7C-9BD2-B3A3E0796F6F}"/>
    <cellStyle name="Normal 6 2 9 2 3" xfId="44472" xr:uid="{E53AC05F-A839-4B3F-AE8B-9911B024DF1D}"/>
    <cellStyle name="Normal 6 2 9 2 3 2" xfId="44473" xr:uid="{AE89ABAC-C67F-4226-B223-E46151D1A9E4}"/>
    <cellStyle name="Normal 6 2 9 2 4" xfId="44474" xr:uid="{A1AB7FA5-267D-4B90-9C53-1CC92DC7104E}"/>
    <cellStyle name="Normal 6 2 9 3" xfId="44475" xr:uid="{7FBBE1AD-8A9F-4D1D-A225-F6CC9B66E1EF}"/>
    <cellStyle name="Normal 6 2 9 3 2" xfId="44476" xr:uid="{9F7BF3DA-2A6F-4136-95FD-8372437922ED}"/>
    <cellStyle name="Normal 6 2 9 3 2 2" xfId="44477" xr:uid="{A487F634-69EA-47AA-9B8C-9DFF91B847B7}"/>
    <cellStyle name="Normal 6 2 9 3 3" xfId="44478" xr:uid="{BA4F88DC-FD4F-46E4-8F2D-1E33CDFE793A}"/>
    <cellStyle name="Normal 6 2 9 4" xfId="44479" xr:uid="{DAEBF7A7-FDDB-469F-9275-157B9F4895D2}"/>
    <cellStyle name="Normal 6 2 9 4 2" xfId="44480" xr:uid="{6D803AB2-D272-48C6-83D8-E2A9E1041497}"/>
    <cellStyle name="Normal 6 2 9 5" xfId="44481" xr:uid="{720B8ECB-0F83-41E8-BA46-89FD26C43026}"/>
    <cellStyle name="Normal 6 2_Asset Register (new)" xfId="44482" xr:uid="{B9F9C982-33CE-4581-BD1E-33F472B18CAF}"/>
    <cellStyle name="Normal 6 3" xfId="44483" xr:uid="{8BC598D2-8CD1-42A0-98AC-FD3B35695616}"/>
    <cellStyle name="Normal 6 3 10" xfId="44484" xr:uid="{979D98C6-8174-4CCB-8A98-AB004B273309}"/>
    <cellStyle name="Normal 6 3 10 2" xfId="44485" xr:uid="{FB01158F-EC37-443D-994B-7D93A148FA54}"/>
    <cellStyle name="Normal 6 3 11" xfId="44486" xr:uid="{B8EFFF87-8CF2-4B95-8095-515229125BFF}"/>
    <cellStyle name="Normal 6 3 11 2" xfId="44487" xr:uid="{69DE68C9-F228-44D4-9FDE-0F4E0E4383C1}"/>
    <cellStyle name="Normal 6 3 12" xfId="44488" xr:uid="{40E5FD57-98C2-4196-A30F-81EF382F5161}"/>
    <cellStyle name="Normal 6 3 13" xfId="44489" xr:uid="{69EDD8F1-44B7-4E51-82DD-003A5F572C8B}"/>
    <cellStyle name="Normal 6 3 2" xfId="44490" xr:uid="{73FDD738-EBFC-4C75-A2CA-C011B8B040D1}"/>
    <cellStyle name="Normal 6 3 2 2" xfId="44491" xr:uid="{5239EEBB-7CB0-4275-A286-67AE772E5412}"/>
    <cellStyle name="Normal 6 3 2 2 2" xfId="44492" xr:uid="{5C2F1A72-66F5-48CE-B79F-794A07EE4B34}"/>
    <cellStyle name="Normal 6 3 2 2 2 2" xfId="44493" xr:uid="{52D48312-77AC-4E47-AF0B-B3E4DE4C90F1}"/>
    <cellStyle name="Normal 6 3 2 2 2 2 2" xfId="44494" xr:uid="{74CE1E61-277C-473C-A96A-25DDB0A36F10}"/>
    <cellStyle name="Normal 6 3 2 2 2 2 2 2" xfId="44495" xr:uid="{060EB6A1-DA1E-4024-AD77-1B819407DAA3}"/>
    <cellStyle name="Normal 6 3 2 2 2 2 3" xfId="44496" xr:uid="{5F2F93AD-2FF2-47F0-8035-CC966CC12C5E}"/>
    <cellStyle name="Normal 6 3 2 2 2 3" xfId="44497" xr:uid="{B0A19FBC-3B57-45AF-BD99-FD084E5BDBBB}"/>
    <cellStyle name="Normal 6 3 2 2 2 3 2" xfId="44498" xr:uid="{3403E3C7-7914-4EA7-B9DE-07CADBC2D892}"/>
    <cellStyle name="Normal 6 3 2 2 2 4" xfId="44499" xr:uid="{C89E8812-F8B7-4BA5-97E4-2C08EBA91CB8}"/>
    <cellStyle name="Normal 6 3 2 2 2 4 2" xfId="44500" xr:uid="{1C29E59E-1E92-45EB-8F37-6C798C2DB7F3}"/>
    <cellStyle name="Normal 6 3 2 2 2 5" xfId="44501" xr:uid="{F0C5FB3F-B1F6-4DAF-8648-A4280807F59F}"/>
    <cellStyle name="Normal 6 3 2 2 2 6" xfId="44502" xr:uid="{34DF3081-CE44-411E-A41F-FAF77ADF2BB6}"/>
    <cellStyle name="Normal 6 3 2 2 3" xfId="44503" xr:uid="{F157B400-F8AF-4EAE-8F5A-726E73A9EED4}"/>
    <cellStyle name="Normal 6 3 2 2 3 2" xfId="44504" xr:uid="{DBB0CB29-DEDC-4535-945B-DCEA492658EE}"/>
    <cellStyle name="Normal 6 3 2 2 3 2 2" xfId="44505" xr:uid="{5B50E9A4-FA2B-4785-B444-C8D4220237C0}"/>
    <cellStyle name="Normal 6 3 2 2 3 3" xfId="44506" xr:uid="{27E0C49B-F3CB-40A1-874F-75948E228375}"/>
    <cellStyle name="Normal 6 3 2 2 4" xfId="44507" xr:uid="{C1611284-968A-4FB7-B409-29E56BFCB7E1}"/>
    <cellStyle name="Normal 6 3 2 2 4 2" xfId="44508" xr:uid="{58ECC7A3-A33C-44AC-AD88-1DDC0E552F71}"/>
    <cellStyle name="Normal 6 3 2 2 5" xfId="44509" xr:uid="{88E12668-99D9-4BFB-A770-5F8501DCAB4E}"/>
    <cellStyle name="Normal 6 3 2 2 5 2" xfId="44510" xr:uid="{9A9A2ECE-A128-4FC8-B52D-3010BCFE82CE}"/>
    <cellStyle name="Normal 6 3 2 2 6" xfId="44511" xr:uid="{41D65412-4C8F-40FA-B073-F33A30E4F10A}"/>
    <cellStyle name="Normal 6 3 2 2 7" xfId="44512" xr:uid="{33655004-B1A2-4AB7-AC4D-3D09B902C0B2}"/>
    <cellStyle name="Normal 6 3 2 3" xfId="44513" xr:uid="{7E779BCE-ED05-42E4-9D79-14098AEFDFA6}"/>
    <cellStyle name="Normal 6 3 2 3 2" xfId="44514" xr:uid="{8F40654D-D47B-4B4B-87B0-48791E9706D8}"/>
    <cellStyle name="Normal 6 3 2 3 2 2" xfId="44515" xr:uid="{E6A0DCAB-48BB-4847-AE8E-3527EDA99196}"/>
    <cellStyle name="Normal 6 3 2 3 2 2 2" xfId="44516" xr:uid="{A2BBA7E9-1BE1-4C23-9015-8CA0A2AA6B04}"/>
    <cellStyle name="Normal 6 3 2 3 2 2 2 2" xfId="44517" xr:uid="{AFD72847-0049-4F2F-9D43-133AB66F74AC}"/>
    <cellStyle name="Normal 6 3 2 3 2 2 3" xfId="44518" xr:uid="{619B5106-CFD9-423A-A20F-5C2D65A4CB12}"/>
    <cellStyle name="Normal 6 3 2 3 2 3" xfId="44519" xr:uid="{88B1CF99-AFFB-4F1E-B55C-0022C24A3173}"/>
    <cellStyle name="Normal 6 3 2 3 2 3 2" xfId="44520" xr:uid="{C9E746B0-6F4B-49A9-BCFA-C19509861E91}"/>
    <cellStyle name="Normal 6 3 2 3 2 4" xfId="44521" xr:uid="{DBB89996-3F2C-4A10-BD79-A074431B7913}"/>
    <cellStyle name="Normal 6 3 2 3 3" xfId="44522" xr:uid="{F24D4A24-33D8-4793-94B2-A5E0DD85D6A9}"/>
    <cellStyle name="Normal 6 3 2 3 3 2" xfId="44523" xr:uid="{84564531-F2AE-4F9A-8366-41747E4EFCEF}"/>
    <cellStyle name="Normal 6 3 2 3 3 2 2" xfId="44524" xr:uid="{AE483B72-10BB-4264-A539-8CCBD9B31050}"/>
    <cellStyle name="Normal 6 3 2 3 3 3" xfId="44525" xr:uid="{51D3F8F2-755D-4CDC-821E-57DC21BF2396}"/>
    <cellStyle name="Normal 6 3 2 3 4" xfId="44526" xr:uid="{8D8E6320-6FCC-494F-B2F9-3D231E6F39E7}"/>
    <cellStyle name="Normal 6 3 2 3 4 2" xfId="44527" xr:uid="{AE76846E-78B5-4246-BEE4-D9BED11E0B99}"/>
    <cellStyle name="Normal 6 3 2 3 5" xfId="44528" xr:uid="{2702AD9E-D25A-4D0F-8687-C4B0601C679C}"/>
    <cellStyle name="Normal 6 3 2 3 5 2" xfId="44529" xr:uid="{874849ED-49E5-4CB8-B7F0-48DD828199A4}"/>
    <cellStyle name="Normal 6 3 2 3 6" xfId="44530" xr:uid="{C2DCD501-A335-4D52-8CC8-722F7B9DE90E}"/>
    <cellStyle name="Normal 6 3 2 3 7" xfId="44531" xr:uid="{C22C120B-7E3D-4C5B-9888-3CD18DAA04D6}"/>
    <cellStyle name="Normal 6 3 2 4" xfId="44532" xr:uid="{474BB96D-39E9-466A-96F4-2D3980AD82A1}"/>
    <cellStyle name="Normal 6 3 2 4 2" xfId="44533" xr:uid="{369883C1-CC6E-43F8-890D-A3A192384EFD}"/>
    <cellStyle name="Normal 6 3 2 4 2 2" xfId="44534" xr:uid="{7758E0CA-F1BF-4B0E-9B25-200AD49790F1}"/>
    <cellStyle name="Normal 6 3 2 4 2 2 2" xfId="44535" xr:uid="{68BE38BB-8CEE-4255-94CD-9CC4E0AE1186}"/>
    <cellStyle name="Normal 6 3 2 4 2 3" xfId="44536" xr:uid="{E09AD013-B117-4053-A5D4-BCAB67294E21}"/>
    <cellStyle name="Normal 6 3 2 4 3" xfId="44537" xr:uid="{627F959E-5A8C-41B3-96F5-703BE34B8E98}"/>
    <cellStyle name="Normal 6 3 2 4 3 2" xfId="44538" xr:uid="{604BAC5A-03AF-4AF5-B58C-4DF33A0B8BBD}"/>
    <cellStyle name="Normal 6 3 2 4 4" xfId="44539" xr:uid="{BB27D108-0B94-4EEB-931C-0CDAEE6D4E98}"/>
    <cellStyle name="Normal 6 3 2 5" xfId="44540" xr:uid="{79CC837F-5654-44B3-AC2D-00552151C799}"/>
    <cellStyle name="Normal 6 3 2 5 2" xfId="44541" xr:uid="{F5D684A9-CF62-4DAF-A0A2-6F3ECC403EAC}"/>
    <cellStyle name="Normal 6 3 2 5 2 2" xfId="44542" xr:uid="{A9A2838B-C4C6-43F7-9973-A450D93418BC}"/>
    <cellStyle name="Normal 6 3 2 5 3" xfId="44543" xr:uid="{AF1F356B-5660-4B65-BD4E-663B976F998C}"/>
    <cellStyle name="Normal 6 3 2 6" xfId="44544" xr:uid="{6D6F8C1D-F218-4109-BA12-201D4D827327}"/>
    <cellStyle name="Normal 6 3 2 6 2" xfId="44545" xr:uid="{83F6F5DB-E3F9-46AD-949F-0FA80B788778}"/>
    <cellStyle name="Normal 6 3 2 7" xfId="44546" xr:uid="{35B7F546-D59F-4B19-8C67-97272C591B41}"/>
    <cellStyle name="Normal 6 3 2 7 2" xfId="44547" xr:uid="{986BADBC-ED0F-42CA-858F-0AC6E33953E7}"/>
    <cellStyle name="Normal 6 3 2 8" xfId="44548" xr:uid="{D4CC005B-6483-4CEF-BF76-F2A9B7F975E3}"/>
    <cellStyle name="Normal 6 3 2 9" xfId="44549" xr:uid="{ABD8BF70-1760-419B-8C07-28F0EAC910C1}"/>
    <cellStyle name="Normal 6 3 3" xfId="44550" xr:uid="{3A43A7C3-69E2-49E9-BC4E-93A302D1409D}"/>
    <cellStyle name="Normal 6 3 3 2" xfId="44551" xr:uid="{3CAF2E40-E2CF-4EC5-8873-289FE899DBF7}"/>
    <cellStyle name="Normal 6 3 3 2 2" xfId="44552" xr:uid="{0BE0B2C7-200B-409A-B463-6F4D77598EA3}"/>
    <cellStyle name="Normal 6 3 3 2 2 2" xfId="44553" xr:uid="{B3A802B5-5B0A-4187-B803-69D90CD1CC7A}"/>
    <cellStyle name="Normal 6 3 3 2 2 2 2" xfId="44554" xr:uid="{9A93E846-8A71-4EEA-8E8B-3875DEB6671A}"/>
    <cellStyle name="Normal 6 3 3 2 2 2 2 2" xfId="44555" xr:uid="{E6ECC2D8-F815-4B7C-8F86-691C82305702}"/>
    <cellStyle name="Normal 6 3 3 2 2 2 3" xfId="44556" xr:uid="{142E4941-D3DA-44A3-8140-B58483F26297}"/>
    <cellStyle name="Normal 6 3 3 2 2 3" xfId="44557" xr:uid="{60C42C10-7B7D-4C73-B6E1-BD4586F95193}"/>
    <cellStyle name="Normal 6 3 3 2 2 3 2" xfId="44558" xr:uid="{74555267-DF92-4C7C-A89D-A883A0AC19B3}"/>
    <cellStyle name="Normal 6 3 3 2 2 4" xfId="44559" xr:uid="{1B14AE4C-4C67-4C6A-9FA7-789E77F44C56}"/>
    <cellStyle name="Normal 6 3 3 2 3" xfId="44560" xr:uid="{09167025-47A5-40F7-8C0A-8E859EECB492}"/>
    <cellStyle name="Normal 6 3 3 2 3 2" xfId="44561" xr:uid="{DD832C52-B569-47DF-A8B4-5648CAD23AEB}"/>
    <cellStyle name="Normal 6 3 3 2 3 2 2" xfId="44562" xr:uid="{7DFEA3BC-AEF3-49B3-AD6F-B4C14437280F}"/>
    <cellStyle name="Normal 6 3 3 2 3 3" xfId="44563" xr:uid="{16AFD44F-80B5-4820-99EE-487932B182BD}"/>
    <cellStyle name="Normal 6 3 3 2 4" xfId="44564" xr:uid="{A23C4B59-9D1D-41A7-9A1F-D7E4B612EDC8}"/>
    <cellStyle name="Normal 6 3 3 2 4 2" xfId="44565" xr:uid="{BD256C93-93ED-4FFC-9BA0-C2AE85D7FA46}"/>
    <cellStyle name="Normal 6 3 3 2 5" xfId="44566" xr:uid="{6C7F493E-91A1-475C-875F-B1EF827748FC}"/>
    <cellStyle name="Normal 6 3 3 2 5 2" xfId="44567" xr:uid="{78A6DDF0-6F8A-47D0-9694-11B898A62A9B}"/>
    <cellStyle name="Normal 6 3 3 2 6" xfId="44568" xr:uid="{DFC5A494-9F6E-4AE2-AECC-E6FB0039CC22}"/>
    <cellStyle name="Normal 6 3 3 2 7" xfId="44569" xr:uid="{9F6D2BBC-9635-41E9-B9B8-AAE078B576A2}"/>
    <cellStyle name="Normal 6 3 3 3" xfId="44570" xr:uid="{C1A231BD-D3C6-47DC-ACC7-73DBA7587C4B}"/>
    <cellStyle name="Normal 6 3 3 3 2" xfId="44571" xr:uid="{BBF3C495-73C7-400C-90E6-6BAC78DE08D0}"/>
    <cellStyle name="Normal 6 3 3 3 2 2" xfId="44572" xr:uid="{4AEB428C-04AB-4AD0-86EA-551A57A8F86B}"/>
    <cellStyle name="Normal 6 3 3 3 2 2 2" xfId="44573" xr:uid="{4E7EF39D-D19D-4B7F-9271-2EC3FE33C98E}"/>
    <cellStyle name="Normal 6 3 3 3 2 3" xfId="44574" xr:uid="{E1003722-5F9D-4D75-AB7B-90DCF97CA552}"/>
    <cellStyle name="Normal 6 3 3 3 3" xfId="44575" xr:uid="{057D3315-C0EE-40D6-AAB9-14F181176303}"/>
    <cellStyle name="Normal 6 3 3 3 3 2" xfId="44576" xr:uid="{E9FE68E0-3ECC-4032-B141-C92D1BF7A3C4}"/>
    <cellStyle name="Normal 6 3 3 3 4" xfId="44577" xr:uid="{5C38380F-396D-4552-B4E5-11B9ABE3AAC5}"/>
    <cellStyle name="Normal 6 3 3 4" xfId="44578" xr:uid="{79D50693-F00B-4E4E-8C1A-EE95574111A2}"/>
    <cellStyle name="Normal 6 3 3 4 2" xfId="44579" xr:uid="{67EA51B0-2DD7-4169-9825-432FF34DE40E}"/>
    <cellStyle name="Normal 6 3 3 4 2 2" xfId="44580" xr:uid="{19815A31-AFCE-480C-81AB-7CDF79B03173}"/>
    <cellStyle name="Normal 6 3 3 4 3" xfId="44581" xr:uid="{D5EFA41A-E5AA-4605-9A5D-B70EF98823E4}"/>
    <cellStyle name="Normal 6 3 3 5" xfId="44582" xr:uid="{3DD7EE3F-0269-41D5-92F7-9B89CDB25E3E}"/>
    <cellStyle name="Normal 6 3 3 5 2" xfId="44583" xr:uid="{D679DD1C-5461-406E-924A-6D69CEDE0247}"/>
    <cellStyle name="Normal 6 3 3 6" xfId="44584" xr:uid="{C04523CC-402F-4D3C-9DD4-06C543A56C96}"/>
    <cellStyle name="Normal 6 3 3 6 2" xfId="44585" xr:uid="{9A83AA3F-5679-43E1-B449-D2A1CEAC316C}"/>
    <cellStyle name="Normal 6 3 3 7" xfId="44586" xr:uid="{097F6202-6D09-4FB5-85A2-32D395079CE1}"/>
    <cellStyle name="Normal 6 3 3 8" xfId="44587" xr:uid="{67CE1E54-27CD-460A-A550-AA956BA1AE82}"/>
    <cellStyle name="Normal 6 3 4" xfId="44588" xr:uid="{7D35E795-6145-41F1-8A00-121BB2E7FD89}"/>
    <cellStyle name="Normal 6 3 4 2" xfId="44589" xr:uid="{7D8B3482-5DCA-48E8-B12D-46EC37906096}"/>
    <cellStyle name="Normal 6 3 4 2 2" xfId="44590" xr:uid="{A800B202-41C4-4B3A-B6D9-4907714E0D13}"/>
    <cellStyle name="Normal 6 3 4 2 2 2" xfId="44591" xr:uid="{48CF24C7-0AF1-417E-A97D-FBBF39FF9060}"/>
    <cellStyle name="Normal 6 3 4 2 2 2 2" xfId="44592" xr:uid="{C6F378C6-518F-43FA-A43D-E1FFBF86DBB6}"/>
    <cellStyle name="Normal 6 3 4 2 2 3" xfId="44593" xr:uid="{C8D0A6E0-80E2-480A-9E3D-70ECC325479D}"/>
    <cellStyle name="Normal 6 3 4 2 3" xfId="44594" xr:uid="{79B7BDC0-3597-4C57-BFDF-0478DAAAB19C}"/>
    <cellStyle name="Normal 6 3 4 2 3 2" xfId="44595" xr:uid="{C70A5E44-F935-458C-9001-7295716B9714}"/>
    <cellStyle name="Normal 6 3 4 2 4" xfId="44596" xr:uid="{628C42B2-93E0-40B0-A227-EC474AEC45E5}"/>
    <cellStyle name="Normal 6 3 4 3" xfId="44597" xr:uid="{882A5B91-40C5-4DC7-9F3F-0A67ED8360BF}"/>
    <cellStyle name="Normal 6 3 4 3 2" xfId="44598" xr:uid="{F967271B-2771-4BD1-9A20-A2456BBEF72A}"/>
    <cellStyle name="Normal 6 3 4 3 2 2" xfId="44599" xr:uid="{7E9A2E75-57D4-4CBE-BCC2-9A04C97B960E}"/>
    <cellStyle name="Normal 6 3 4 3 3" xfId="44600" xr:uid="{ED6D85BC-268F-4E7E-8DAB-745D2508AC77}"/>
    <cellStyle name="Normal 6 3 4 4" xfId="44601" xr:uid="{6E31A60F-C884-41C7-B433-8707AD60D896}"/>
    <cellStyle name="Normal 6 3 4 4 2" xfId="44602" xr:uid="{1D324452-00F2-4EDC-BAE6-867A51C803A1}"/>
    <cellStyle name="Normal 6 3 4 5" xfId="44603" xr:uid="{4A63D3A4-8F6B-491C-BEC4-BBF4762494D8}"/>
    <cellStyle name="Normal 6 3 4 5 2" xfId="44604" xr:uid="{76502A96-E06D-4FB4-BC6A-349E08DB7DAC}"/>
    <cellStyle name="Normal 6 3 4 6" xfId="44605" xr:uid="{CB9ECA7F-4FEE-46F6-A7AA-AB3C9665C384}"/>
    <cellStyle name="Normal 6 3 4 7" xfId="44606" xr:uid="{2A6A1EA3-672F-437D-B7C7-BBBFA0F1DD1F}"/>
    <cellStyle name="Normal 6 3 5" xfId="44607" xr:uid="{CB12C3AB-2541-4D07-A89A-E9118A594CE8}"/>
    <cellStyle name="Normal 6 3 5 2" xfId="44608" xr:uid="{A5AB649B-A885-41A7-A27E-178D2D904106}"/>
    <cellStyle name="Normal 6 3 5 2 2" xfId="44609" xr:uid="{1155485F-EBFC-42E7-A6BD-E86549CD74FF}"/>
    <cellStyle name="Normal 6 3 5 2 2 2" xfId="44610" xr:uid="{3F58C002-8017-4315-B602-5635950F89E5}"/>
    <cellStyle name="Normal 6 3 5 2 2 2 2" xfId="44611" xr:uid="{0228C081-3E7A-4CD7-8C2E-1FB68BBE8BD7}"/>
    <cellStyle name="Normal 6 3 5 2 2 3" xfId="44612" xr:uid="{2E64DA1F-BA8B-4B45-9201-90AEEEEBFC15}"/>
    <cellStyle name="Normal 6 3 5 2 3" xfId="44613" xr:uid="{B5013765-E778-41C5-8CE5-780A5BFC9698}"/>
    <cellStyle name="Normal 6 3 5 2 3 2" xfId="44614" xr:uid="{8F964FD9-1089-4CA3-A970-8B0516392CB4}"/>
    <cellStyle name="Normal 6 3 5 2 4" xfId="44615" xr:uid="{62CF45A0-DBDD-4E12-A4EB-30F3F2D0616A}"/>
    <cellStyle name="Normal 6 3 5 3" xfId="44616" xr:uid="{543DFD5F-914E-43B5-858D-1AF0FC144AE6}"/>
    <cellStyle name="Normal 6 3 5 3 2" xfId="44617" xr:uid="{FC0D25A3-5A90-4F0F-AA7D-9ADD89F13D1F}"/>
    <cellStyle name="Normal 6 3 5 3 2 2" xfId="44618" xr:uid="{D74DD875-8C0A-4693-A6A7-9CA190D7DB11}"/>
    <cellStyle name="Normal 6 3 5 3 3" xfId="44619" xr:uid="{C1493461-E38F-4571-8FAF-A9FCFB8E82BD}"/>
    <cellStyle name="Normal 6 3 5 4" xfId="44620" xr:uid="{FC41D3EA-20D6-48C2-B02F-371A269505C4}"/>
    <cellStyle name="Normal 6 3 5 4 2" xfId="44621" xr:uid="{55CF07E8-5453-42D3-A23A-0730A46F5AE0}"/>
    <cellStyle name="Normal 6 3 5 5" xfId="44622" xr:uid="{D9C901E0-6C78-4D12-848B-2539C4750073}"/>
    <cellStyle name="Normal 6 3 6" xfId="44623" xr:uid="{47E40076-9AB9-4E52-9C9E-F7D040283562}"/>
    <cellStyle name="Normal 6 3 6 2" xfId="44624" xr:uid="{3F3E336C-21E7-46A0-ACA2-4ECAD43059C7}"/>
    <cellStyle name="Normal 6 3 6 2 2" xfId="44625" xr:uid="{D7B79C77-CFA5-4954-B43D-029CE7477F8E}"/>
    <cellStyle name="Normal 6 3 6 2 2 2" xfId="44626" xr:uid="{628BC58A-8A24-4DE0-BA1E-B3A4F8033305}"/>
    <cellStyle name="Normal 6 3 6 2 2 2 2" xfId="44627" xr:uid="{4D2CD9AC-EF02-4639-B5E8-B45FE826257E}"/>
    <cellStyle name="Normal 6 3 6 2 2 3" xfId="44628" xr:uid="{AC0E1F43-0E46-4DBF-9974-CE45F7262600}"/>
    <cellStyle name="Normal 6 3 6 2 3" xfId="44629" xr:uid="{3F436930-667C-40F4-BC7B-372CF0C12152}"/>
    <cellStyle name="Normal 6 3 6 2 3 2" xfId="44630" xr:uid="{B6DA2660-1D22-4F7B-8931-8393770691F3}"/>
    <cellStyle name="Normal 6 3 6 2 4" xfId="44631" xr:uid="{0DA8855A-1415-4E28-9480-BB2534296383}"/>
    <cellStyle name="Normal 6 3 6 3" xfId="44632" xr:uid="{E94A8426-EDF8-41A4-9711-3A098037A760}"/>
    <cellStyle name="Normal 6 3 6 3 2" xfId="44633" xr:uid="{2D5B89C9-F4E7-482C-92DD-840620E8A625}"/>
    <cellStyle name="Normal 6 3 6 3 2 2" xfId="44634" xr:uid="{010AE41F-4A1F-491B-A836-AFF1297F1F09}"/>
    <cellStyle name="Normal 6 3 6 3 3" xfId="44635" xr:uid="{ED24EB32-A2BF-43C4-BE96-88170D888FD7}"/>
    <cellStyle name="Normal 6 3 6 4" xfId="44636" xr:uid="{BF4E9766-B1CF-46CC-BD49-8A4BD39D0BF9}"/>
    <cellStyle name="Normal 6 3 6 4 2" xfId="44637" xr:uid="{6926AFAA-43B6-40B7-A719-F45444C557D0}"/>
    <cellStyle name="Normal 6 3 6 5" xfId="44638" xr:uid="{868A3530-6156-40BE-934F-00BC2803456C}"/>
    <cellStyle name="Normal 6 3 7" xfId="44639" xr:uid="{5056A592-971C-44D7-9FD5-E330C7410FA5}"/>
    <cellStyle name="Normal 6 3 7 2" xfId="44640" xr:uid="{B0FF9C34-D4C1-4EF2-902C-571F28A592EC}"/>
    <cellStyle name="Normal 6 3 7 2 2" xfId="44641" xr:uid="{71D4B0DB-EBE3-44DB-9055-A090B2AD7E36}"/>
    <cellStyle name="Normal 6 3 7 2 2 2" xfId="44642" xr:uid="{C41DF7FB-1773-4418-BA73-6EA7244992CD}"/>
    <cellStyle name="Normal 6 3 7 2 2 2 2" xfId="44643" xr:uid="{9AE304CC-8E18-4F7D-A00E-8663E11F1B7B}"/>
    <cellStyle name="Normal 6 3 7 2 2 3" xfId="44644" xr:uid="{DE2C6615-8B67-4C6E-B185-B37CD312D5E0}"/>
    <cellStyle name="Normal 6 3 7 2 3" xfId="44645" xr:uid="{D535298D-0CA3-4980-AA13-FB8B40257ED8}"/>
    <cellStyle name="Normal 6 3 7 2 3 2" xfId="44646" xr:uid="{962626D4-B330-4D31-B7FD-910193546FE6}"/>
    <cellStyle name="Normal 6 3 7 2 4" xfId="44647" xr:uid="{5F68D5E7-4F08-450E-B98E-957F8C37FBB1}"/>
    <cellStyle name="Normal 6 3 7 3" xfId="44648" xr:uid="{246AD833-6A46-4EAE-AC46-DAEE8EAF4CA6}"/>
    <cellStyle name="Normal 6 3 7 3 2" xfId="44649" xr:uid="{E35323E4-C513-4A97-B341-71E963EB4F46}"/>
    <cellStyle name="Normal 6 3 7 3 2 2" xfId="44650" xr:uid="{D3529694-0D4F-4B9F-80AF-E6A232FF7AA4}"/>
    <cellStyle name="Normal 6 3 7 3 3" xfId="44651" xr:uid="{406B5869-0150-4ABC-8897-B79AC091ECC7}"/>
    <cellStyle name="Normal 6 3 7 4" xfId="44652" xr:uid="{C0F19D36-8F92-4552-8990-ED9F07E7F873}"/>
    <cellStyle name="Normal 6 3 7 4 2" xfId="44653" xr:uid="{6F45C467-6395-4A3D-A7A5-542E6A68CA30}"/>
    <cellStyle name="Normal 6 3 7 5" xfId="44654" xr:uid="{B8DF672A-5FCD-4F27-913D-607682DB2249}"/>
    <cellStyle name="Normal 6 3 8" xfId="44655" xr:uid="{70791798-D530-4FD6-BFE8-BA2A4CF6E077}"/>
    <cellStyle name="Normal 6 3 8 2" xfId="44656" xr:uid="{0863E5F9-478E-423C-8D54-589565AB56F6}"/>
    <cellStyle name="Normal 6 3 8 2 2" xfId="44657" xr:uid="{00CDCA99-67E7-4FFA-9337-B9E63C4DDF68}"/>
    <cellStyle name="Normal 6 3 8 2 2 2" xfId="44658" xr:uid="{546136AF-3E2D-4092-A909-7AFEE906972C}"/>
    <cellStyle name="Normal 6 3 8 2 3" xfId="44659" xr:uid="{C34E0E4A-28D6-4A81-A52D-5450E3275FB2}"/>
    <cellStyle name="Normal 6 3 8 3" xfId="44660" xr:uid="{01754344-36AD-49B4-8846-E76BFC2435F8}"/>
    <cellStyle name="Normal 6 3 8 3 2" xfId="44661" xr:uid="{52FB818E-5463-41ED-B898-AC6F556C6057}"/>
    <cellStyle name="Normal 6 3 8 4" xfId="44662" xr:uid="{F3F036B2-C7D6-448B-AD76-98D07C58F9E5}"/>
    <cellStyle name="Normal 6 3 9" xfId="44663" xr:uid="{44FD49A7-4BAC-40DB-A91B-164E50DF34BD}"/>
    <cellStyle name="Normal 6 3 9 2" xfId="44664" xr:uid="{B0FC0CE2-87B4-469F-A37D-F579FE0CD43B}"/>
    <cellStyle name="Normal 6 3 9 2 2" xfId="44665" xr:uid="{B82525CD-37B2-4300-933E-328C9A876A80}"/>
    <cellStyle name="Normal 6 3 9 3" xfId="44666" xr:uid="{1B6FD48A-173F-42DB-ABB8-DAC589921B9E}"/>
    <cellStyle name="Normal 6 3_Asset Register (new)" xfId="44667" xr:uid="{152FA92C-2E56-44E0-899A-509C51C964DD}"/>
    <cellStyle name="Normal 6 4" xfId="44668" xr:uid="{8C1E58EB-EB54-4C51-82E0-1B0FDA6FB9BA}"/>
    <cellStyle name="Normal 6 4 10" xfId="44669" xr:uid="{B0F6B6CD-4C77-43A8-8732-192B7DBD1B82}"/>
    <cellStyle name="Normal 6 4 11" xfId="44670" xr:uid="{087FFCFF-B8EC-4FBD-B630-A3FA16E30D0E}"/>
    <cellStyle name="Normal 6 4 2" xfId="44671" xr:uid="{CED1139E-FC41-42DD-8CC7-1C6946E2CDF4}"/>
    <cellStyle name="Normal 6 4 2 2" xfId="44672" xr:uid="{099B51CA-3B45-48A3-8A01-751E7416927D}"/>
    <cellStyle name="Normal 6 4 2 2 2" xfId="44673" xr:uid="{BFAC86F7-285D-4C0F-9BC1-ECADB1555D38}"/>
    <cellStyle name="Normal 6 4 2 2 2 2" xfId="44674" xr:uid="{7171D75A-2485-470C-A2B9-8909C3A07BE8}"/>
    <cellStyle name="Normal 6 4 2 2 2 2 2" xfId="44675" xr:uid="{7F0EDA12-B668-4D08-9835-5A0ED50579AF}"/>
    <cellStyle name="Normal 6 4 2 2 2 3" xfId="44676" xr:uid="{FAE8032C-E3D6-4AF7-B354-D58C073B76CD}"/>
    <cellStyle name="Normal 6 4 2 2 3" xfId="44677" xr:uid="{A4B27C78-5166-457E-B783-816A4459A840}"/>
    <cellStyle name="Normal 6 4 2 2 3 2" xfId="44678" xr:uid="{0142E4AB-D9BD-4B31-9556-72D3B4AEA51F}"/>
    <cellStyle name="Normal 6 4 2 2 4" xfId="44679" xr:uid="{C33A4F34-72E5-4AC3-9B38-44A8DE7D4B3B}"/>
    <cellStyle name="Normal 6 4 2 2 4 2" xfId="44680" xr:uid="{CF033599-205A-4374-AEDB-A1AE2883BB1E}"/>
    <cellStyle name="Normal 6 4 2 2 5" xfId="44681" xr:uid="{B1B88260-66DB-4C92-9991-BE7174B5C545}"/>
    <cellStyle name="Normal 6 4 2 2 6" xfId="44682" xr:uid="{931838B1-C447-4352-9EA1-CA2414D04DCF}"/>
    <cellStyle name="Normal 6 4 2 3" xfId="44683" xr:uid="{16AF7A9B-4E8D-4792-BC95-A119A529E2D2}"/>
    <cellStyle name="Normal 6 4 2 3 2" xfId="44684" xr:uid="{7EFE01BA-3AED-4B20-81E8-CC5A71D30FE3}"/>
    <cellStyle name="Normal 6 4 2 3 2 2" xfId="44685" xr:uid="{E12E24D0-E595-46BD-876A-DC9FA04B9D98}"/>
    <cellStyle name="Normal 6 4 2 3 3" xfId="44686" xr:uid="{9DEABE3F-E0B5-4B89-92A2-DB1AACC4FBEB}"/>
    <cellStyle name="Normal 6 4 2 4" xfId="44687" xr:uid="{C2511D67-DA93-477C-88F4-F9D3F46CD223}"/>
    <cellStyle name="Normal 6 4 2 4 2" xfId="44688" xr:uid="{64483D98-1A41-445B-AFDD-3A673CBDC52F}"/>
    <cellStyle name="Normal 6 4 2 5" xfId="44689" xr:uid="{AEA4FABE-DA0D-435C-93E0-E5C23479C5DF}"/>
    <cellStyle name="Normal 6 4 2 5 2" xfId="44690" xr:uid="{EC6FCF1E-2ADE-4807-9AAA-58C7AE4D924F}"/>
    <cellStyle name="Normal 6 4 2 6" xfId="44691" xr:uid="{B3B5992B-1E26-4EFE-9FA2-832D85BE2286}"/>
    <cellStyle name="Normal 6 4 2 7" xfId="44692" xr:uid="{0C5855A3-ACDB-4A07-8C43-E1FC9D528996}"/>
    <cellStyle name="Normal 6 4 3" xfId="44693" xr:uid="{2533CE10-0ADD-4837-B2DD-53079C690DF4}"/>
    <cellStyle name="Normal 6 4 3 2" xfId="44694" xr:uid="{E72619F0-2558-4A6F-8606-5546C83DB21E}"/>
    <cellStyle name="Normal 6 4 3 2 2" xfId="44695" xr:uid="{5E091AEC-E52E-4845-A7BD-516C2F12E5D3}"/>
    <cellStyle name="Normal 6 4 3 2 2 2" xfId="44696" xr:uid="{D0D8623E-49F6-4234-BC34-6CAB3154912C}"/>
    <cellStyle name="Normal 6 4 3 2 2 2 2" xfId="44697" xr:uid="{7C76ED27-75BA-416C-B7BC-61B77D80C6E5}"/>
    <cellStyle name="Normal 6 4 3 2 2 3" xfId="44698" xr:uid="{EA0260E4-6A97-4AED-B887-D7FDAC7E77C2}"/>
    <cellStyle name="Normal 6 4 3 2 3" xfId="44699" xr:uid="{E4E116C0-6F4C-4C56-B8AC-638593BEE32C}"/>
    <cellStyle name="Normal 6 4 3 2 3 2" xfId="44700" xr:uid="{B5D58057-86F6-41B1-8F4E-5876383898B4}"/>
    <cellStyle name="Normal 6 4 3 2 4" xfId="44701" xr:uid="{70B35B40-FB48-4B89-AFFB-58FCE6BAC24C}"/>
    <cellStyle name="Normal 6 4 3 3" xfId="44702" xr:uid="{75AC0E7F-4CBB-42C1-8891-53233C6FBD04}"/>
    <cellStyle name="Normal 6 4 3 3 2" xfId="44703" xr:uid="{F7253BC6-0AE4-4791-BC2E-C2A9192145AF}"/>
    <cellStyle name="Normal 6 4 3 3 2 2" xfId="44704" xr:uid="{3C7BA96D-D551-4495-BAAF-47B88575716A}"/>
    <cellStyle name="Normal 6 4 3 3 3" xfId="44705" xr:uid="{B0C2D83B-064A-45CA-8495-DC93DF3008CA}"/>
    <cellStyle name="Normal 6 4 3 4" xfId="44706" xr:uid="{EDEB3027-5CFD-4655-90EE-29264893B1A9}"/>
    <cellStyle name="Normal 6 4 3 4 2" xfId="44707" xr:uid="{CFC22384-19EC-47C5-8469-D5AC8CFFCBED}"/>
    <cellStyle name="Normal 6 4 3 5" xfId="44708" xr:uid="{1D997608-E161-4787-93F3-080C6153BF03}"/>
    <cellStyle name="Normal 6 4 3 5 2" xfId="44709" xr:uid="{004D2720-4766-449B-897B-A420EF729DC8}"/>
    <cellStyle name="Normal 6 4 3 6" xfId="44710" xr:uid="{62C25A3E-1365-4C74-B164-A6C83EDF2FC3}"/>
    <cellStyle name="Normal 6 4 3 7" xfId="44711" xr:uid="{DE927CB0-D4B5-4294-A125-8EC7CF5A2155}"/>
    <cellStyle name="Normal 6 4 4" xfId="44712" xr:uid="{01803FFD-CAFC-4939-920A-A219B5F139A4}"/>
    <cellStyle name="Normal 6 4 4 2" xfId="44713" xr:uid="{DABA67EE-18C5-440C-A0C0-2C728C770F06}"/>
    <cellStyle name="Normal 6 4 4 2 2" xfId="44714" xr:uid="{BD35A1D5-303D-41B7-B34C-B69A018B9442}"/>
    <cellStyle name="Normal 6 4 4 2 2 2" xfId="44715" xr:uid="{13F0C3E3-FE3A-4E15-B522-CCBD18AD3C50}"/>
    <cellStyle name="Normal 6 4 4 2 2 2 2" xfId="44716" xr:uid="{CFAD5850-6C1D-46FC-8349-A2D8571C4E19}"/>
    <cellStyle name="Normal 6 4 4 2 2 3" xfId="44717" xr:uid="{4F17E1E4-58D1-42D7-82B1-F8AE19B98D02}"/>
    <cellStyle name="Normal 6 4 4 2 3" xfId="44718" xr:uid="{960325F7-D18F-4AE4-9B82-4FB827B30C76}"/>
    <cellStyle name="Normal 6 4 4 2 3 2" xfId="44719" xr:uid="{A03A8C12-9A95-4BFA-A354-3B1E65DE690F}"/>
    <cellStyle name="Normal 6 4 4 2 4" xfId="44720" xr:uid="{EB4FE040-EDCB-41A7-A391-0346013A9B74}"/>
    <cellStyle name="Normal 6 4 4 3" xfId="44721" xr:uid="{8B6C9565-3AF4-4FA5-A9FB-2CFE302D4840}"/>
    <cellStyle name="Normal 6 4 4 3 2" xfId="44722" xr:uid="{164FC22A-131D-46CB-A85E-4C27F10F94D0}"/>
    <cellStyle name="Normal 6 4 4 3 2 2" xfId="44723" xr:uid="{A6E63ED5-99CA-439B-8F74-E0CD8C0DCCBF}"/>
    <cellStyle name="Normal 6 4 4 3 3" xfId="44724" xr:uid="{E79A52BF-D941-4FF4-840D-4EF802A78CC7}"/>
    <cellStyle name="Normal 6 4 4 4" xfId="44725" xr:uid="{E480B0E2-ED95-4807-8D35-22B209EAD2BA}"/>
    <cellStyle name="Normal 6 4 4 4 2" xfId="44726" xr:uid="{2E7EF846-EF2B-47FD-B654-27ADF57C2937}"/>
    <cellStyle name="Normal 6 4 4 5" xfId="44727" xr:uid="{6578CA06-A1A0-449A-A0B5-61AA4D4D639F}"/>
    <cellStyle name="Normal 6 4 5" xfId="44728" xr:uid="{E6BFF745-4C5F-4DCC-8AD8-863C3BA66742}"/>
    <cellStyle name="Normal 6 4 5 2" xfId="44729" xr:uid="{8B873C74-2667-4AE6-8141-6D309F17AE43}"/>
    <cellStyle name="Normal 6 4 5 2 2" xfId="44730" xr:uid="{6E2237C3-16F4-4C9F-A5F2-29C8FAD3B744}"/>
    <cellStyle name="Normal 6 4 5 2 2 2" xfId="44731" xr:uid="{2F4DD989-11E5-4615-99C7-54CC72016E5C}"/>
    <cellStyle name="Normal 6 4 5 2 2 2 2" xfId="44732" xr:uid="{6698AF9C-A5EF-47A8-B5E0-603EC7D9632D}"/>
    <cellStyle name="Normal 6 4 5 2 2 3" xfId="44733" xr:uid="{15533B85-2F98-4987-9D9B-7E6E8CFDE744}"/>
    <cellStyle name="Normal 6 4 5 2 3" xfId="44734" xr:uid="{C6F4D9E4-A1BB-45E9-B94B-3B31C9AC0510}"/>
    <cellStyle name="Normal 6 4 5 2 3 2" xfId="44735" xr:uid="{2FB8352A-61A8-4DF9-9058-CE428EB9A23A}"/>
    <cellStyle name="Normal 6 4 5 2 4" xfId="44736" xr:uid="{E6533769-9AAD-4431-B0A0-B24D5E3F5972}"/>
    <cellStyle name="Normal 6 4 5 3" xfId="44737" xr:uid="{1156BCB8-20B5-4A41-BB84-CFD84D7DD94E}"/>
    <cellStyle name="Normal 6 4 5 3 2" xfId="44738" xr:uid="{56F7498A-AAAA-4F28-8320-60A80913DEED}"/>
    <cellStyle name="Normal 6 4 5 3 2 2" xfId="44739" xr:uid="{D890FF11-AB82-427B-B0A3-C03CA25DD6EA}"/>
    <cellStyle name="Normal 6 4 5 3 3" xfId="44740" xr:uid="{F6EAAF44-4518-4AE2-ADA6-2B1F256BC4E5}"/>
    <cellStyle name="Normal 6 4 5 4" xfId="44741" xr:uid="{C4ECB054-E563-4AB2-B26A-3BB4C4442E49}"/>
    <cellStyle name="Normal 6 4 5 4 2" xfId="44742" xr:uid="{E071F3FF-05B6-4004-A690-A215E0646F55}"/>
    <cellStyle name="Normal 6 4 5 5" xfId="44743" xr:uid="{5AE267F3-2D79-4FEB-8A02-49962AF15B51}"/>
    <cellStyle name="Normal 6 4 6" xfId="44744" xr:uid="{A0EC7709-007D-4D0B-A9E8-3D2691F366AF}"/>
    <cellStyle name="Normal 6 4 6 2" xfId="44745" xr:uid="{F8F59193-9C1F-47ED-A0AE-07BD9D754AC4}"/>
    <cellStyle name="Normal 6 4 6 2 2" xfId="44746" xr:uid="{7B89A4A7-C967-4F6F-B3E4-39D84C3420A7}"/>
    <cellStyle name="Normal 6 4 6 2 2 2" xfId="44747" xr:uid="{7C96B776-D2D7-40F4-8B9C-B90066A8A80F}"/>
    <cellStyle name="Normal 6 4 6 2 3" xfId="44748" xr:uid="{23C8C0F2-7F1E-4BDA-903B-7055CA38AF81}"/>
    <cellStyle name="Normal 6 4 6 3" xfId="44749" xr:uid="{28AAF8B5-08B6-419B-B07E-E3B4DFABCF2D}"/>
    <cellStyle name="Normal 6 4 6 3 2" xfId="44750" xr:uid="{9CE3F516-712A-465D-BE47-875B117EFA26}"/>
    <cellStyle name="Normal 6 4 6 4" xfId="44751" xr:uid="{1E76D743-A507-4AD6-BCF5-D0A0B989EFD9}"/>
    <cellStyle name="Normal 6 4 7" xfId="44752" xr:uid="{8D3BF404-14B4-4965-955C-4AF244BAFB68}"/>
    <cellStyle name="Normal 6 4 7 2" xfId="44753" xr:uid="{7BC385FC-9BCE-408E-A771-2AC3834ABABA}"/>
    <cellStyle name="Normal 6 4 7 2 2" xfId="44754" xr:uid="{6280B6F9-2400-42F4-811B-4D49467A8946}"/>
    <cellStyle name="Normal 6 4 7 3" xfId="44755" xr:uid="{00A6FDE5-55C8-48BB-9955-C90B124FE19B}"/>
    <cellStyle name="Normal 6 4 8" xfId="44756" xr:uid="{E4CDBE2D-4849-47BA-A40A-DDE962725B49}"/>
    <cellStyle name="Normal 6 4 8 2" xfId="44757" xr:uid="{0EAAD189-8F6D-4312-9FC2-C076CD397228}"/>
    <cellStyle name="Normal 6 4 9" xfId="44758" xr:uid="{B9619AAC-ED1D-4D60-B544-1A8C0414414A}"/>
    <cellStyle name="Normal 6 4 9 2" xfId="44759" xr:uid="{E4B5255E-7244-47A7-BC52-D4597034DED3}"/>
    <cellStyle name="Normal 6 5" xfId="44760" xr:uid="{7FB0B0A3-072D-4DCD-9CA7-E5CFA019CF61}"/>
    <cellStyle name="Normal 6 5 2" xfId="44761" xr:uid="{3EE2C3C7-E931-49EC-8377-A915372FE66A}"/>
    <cellStyle name="Normal 6 5 2 2" xfId="44762" xr:uid="{000EC559-5A35-4487-A3DE-ABFF8377AA3A}"/>
    <cellStyle name="Normal 6 5 2 2 2" xfId="44763" xr:uid="{2B31A382-469B-47E0-9D1A-6E4519F6C4D3}"/>
    <cellStyle name="Normal 6 5 2 2 2 2" xfId="44764" xr:uid="{E2FF2539-BF56-4938-8998-8E2FED6C3735}"/>
    <cellStyle name="Normal 6 5 2 2 2 2 2" xfId="44765" xr:uid="{77DD714B-DA61-4618-8333-32F5D5B57D13}"/>
    <cellStyle name="Normal 6 5 2 2 2 2 2 2" xfId="44766" xr:uid="{D44FE3B3-611E-4095-8D91-62E2099C1F28}"/>
    <cellStyle name="Normal 6 5 2 2 2 2 3" xfId="44767" xr:uid="{DBA14A1B-18AE-41C8-ABCF-720704755875}"/>
    <cellStyle name="Normal 6 5 2 2 2 3" xfId="44768" xr:uid="{C603555E-AC1B-47F3-97C7-24C456B4DBF8}"/>
    <cellStyle name="Normal 6 5 2 2 2 3 2" xfId="44769" xr:uid="{A525982E-2E8A-427F-BB16-11EA597D3EA5}"/>
    <cellStyle name="Normal 6 5 2 2 2 4" xfId="44770" xr:uid="{7B53AB7E-A5E7-4ABC-A7DB-D556F9A828A4}"/>
    <cellStyle name="Normal 6 5 2 2 3" xfId="44771" xr:uid="{6316F7DE-8A89-4681-AA17-679D32DB47D2}"/>
    <cellStyle name="Normal 6 5 2 2 3 2" xfId="44772" xr:uid="{DE58EA0E-1FA3-4CED-9DFE-66B4B74BFD08}"/>
    <cellStyle name="Normal 6 5 2 2 3 2 2" xfId="44773" xr:uid="{0C6AC578-8BD8-4700-941C-480C11831BE2}"/>
    <cellStyle name="Normal 6 5 2 2 3 3" xfId="44774" xr:uid="{849FE64E-FC94-4BFC-9788-7D14603A5B81}"/>
    <cellStyle name="Normal 6 5 2 2 4" xfId="44775" xr:uid="{53F50AC2-0C41-48C5-9C7D-BAA452D92134}"/>
    <cellStyle name="Normal 6 5 2 2 4 2" xfId="44776" xr:uid="{A0B1BBBF-85AD-4D95-BC4D-34CF12636497}"/>
    <cellStyle name="Normal 6 5 2 2 5" xfId="44777" xr:uid="{A38347A3-9145-4CFD-B406-B0C867B9AC6C}"/>
    <cellStyle name="Normal 6 5 2 2 5 2" xfId="44778" xr:uid="{6FAE85BA-86A3-43A4-B4E3-C0126FBF2583}"/>
    <cellStyle name="Normal 6 5 2 2 6" xfId="44779" xr:uid="{8EDB6C99-F875-4B87-86DF-777F5B5CDA0E}"/>
    <cellStyle name="Normal 6 5 2 2 7" xfId="44780" xr:uid="{FCAF114D-2481-4733-A0C0-61502DAE9DE4}"/>
    <cellStyle name="Normal 6 5 2 3" xfId="44781" xr:uid="{86F7B37A-CE94-4F6A-8659-3CE7EF990B04}"/>
    <cellStyle name="Normal 6 5 2 3 2" xfId="44782" xr:uid="{30A9BC46-3CD5-4048-8B0C-8C0BBDE5DABF}"/>
    <cellStyle name="Normal 6 5 2 4" xfId="44783" xr:uid="{C01D4EB3-9310-42CF-88EB-6E6DC03DBD62}"/>
    <cellStyle name="Normal 6 5 3" xfId="44784" xr:uid="{9529D08B-86CF-41BE-BF34-FD18BAE4BF23}"/>
    <cellStyle name="Normal 6 5 3 2" xfId="44785" xr:uid="{D5FE320F-030B-4259-8F1A-F2C450E32FD2}"/>
    <cellStyle name="Normal 6 5 3 2 2" xfId="44786" xr:uid="{95ED9BE6-3CF0-4EF1-A629-0F995DD95163}"/>
    <cellStyle name="Normal 6 5 3 2 2 2" xfId="44787" xr:uid="{416B18B6-B84F-4730-B713-E363154C0955}"/>
    <cellStyle name="Normal 6 5 3 2 2 2 2" xfId="44788" xr:uid="{234635EF-797E-40AB-8A81-A949E0CCB612}"/>
    <cellStyle name="Normal 6 5 3 2 2 3" xfId="44789" xr:uid="{14E05117-150E-482C-87C2-60F503E27E5D}"/>
    <cellStyle name="Normal 6 5 3 2 3" xfId="44790" xr:uid="{3C54AA02-BBB9-4373-B0FE-FC9A5B0D9C40}"/>
    <cellStyle name="Normal 6 5 3 2 3 2" xfId="44791" xr:uid="{3CF07609-BE17-4951-B37E-BF39D0B57BFC}"/>
    <cellStyle name="Normal 6 5 3 2 4" xfId="44792" xr:uid="{CB97838B-B948-493E-8D2F-7DD92668D741}"/>
    <cellStyle name="Normal 6 5 3 3" xfId="44793" xr:uid="{0F7BA74C-90F3-4AC1-93F1-B3CC8A8DEB8D}"/>
    <cellStyle name="Normal 6 5 3 3 2" xfId="44794" xr:uid="{1DB99B01-F822-4B48-ACDC-DFAFFAFF10BE}"/>
    <cellStyle name="Normal 6 5 3 3 2 2" xfId="44795" xr:uid="{9AFA6F70-4709-4522-87A4-0A20BF622819}"/>
    <cellStyle name="Normal 6 5 3 3 3" xfId="44796" xr:uid="{AF0C6954-B861-4570-85EF-E195EB4FB123}"/>
    <cellStyle name="Normal 6 5 3 4" xfId="44797" xr:uid="{7E43E256-15DC-4D78-8F1D-273852504C5B}"/>
    <cellStyle name="Normal 6 5 3 4 2" xfId="44798" xr:uid="{F1F5F25C-A39F-4063-96A8-59CEC421F8EE}"/>
    <cellStyle name="Normal 6 5 3 5" xfId="44799" xr:uid="{992EA01D-4160-4819-9E9E-99AA373DF795}"/>
    <cellStyle name="Normal 6 5 3 5 2" xfId="44800" xr:uid="{2717EC15-F149-496D-B43F-A404FC2E2323}"/>
    <cellStyle name="Normal 6 5 3 6" xfId="44801" xr:uid="{D8B2B1E7-860C-4A31-9670-CBA3A6ACB148}"/>
    <cellStyle name="Normal 6 5 3 7" xfId="44802" xr:uid="{FC11B89A-1A60-45CA-9429-318EA1182618}"/>
    <cellStyle name="Normal 6 5 4" xfId="44803" xr:uid="{1E280F45-4006-41BD-AA71-22782036021D}"/>
    <cellStyle name="Normal 6 5 4 2" xfId="44804" xr:uid="{8DAFA6C1-B52B-499C-8D92-3FA80D7ECBF3}"/>
    <cellStyle name="Normal 6 5 4 2 2" xfId="44805" xr:uid="{EBAB9613-951C-4844-B301-19CF0151CF38}"/>
    <cellStyle name="Normal 6 5 4 2 2 2" xfId="44806" xr:uid="{E82A0B62-57A8-4D6E-85BC-427B9AC6C75A}"/>
    <cellStyle name="Normal 6 5 4 2 3" xfId="44807" xr:uid="{E266F70F-380A-4BC0-A20C-3CECC7C8E610}"/>
    <cellStyle name="Normal 6 5 4 3" xfId="44808" xr:uid="{684E8A0D-9AA8-41D6-A3D1-9D93B848DAFE}"/>
    <cellStyle name="Normal 6 5 4 3 2" xfId="44809" xr:uid="{6BD313EA-014C-4091-93D7-2817164B853B}"/>
    <cellStyle name="Normal 6 5 4 4" xfId="44810" xr:uid="{6B6E5FD1-F45E-4192-98AF-41666AD0C1F3}"/>
    <cellStyle name="Normal 6 5 5" xfId="44811" xr:uid="{896FDA06-455F-4C92-825A-6A4DC23A37CA}"/>
    <cellStyle name="Normal 6 5 5 2" xfId="44812" xr:uid="{9CBDD1B4-E758-4C5A-B54D-09D5DBCA3A0B}"/>
    <cellStyle name="Normal 6 5 5 2 2" xfId="44813" xr:uid="{576E900D-605F-4B6D-AD71-1AD1B01B9CAE}"/>
    <cellStyle name="Normal 6 5 5 3" xfId="44814" xr:uid="{98A1D9F8-CB6E-490A-9555-BA9D3B47E600}"/>
    <cellStyle name="Normal 6 5 6" xfId="44815" xr:uid="{D9C5E2B3-DDA0-41FC-ADCB-EB7A04601C17}"/>
    <cellStyle name="Normal 6 5 6 2" xfId="44816" xr:uid="{C8ADFFC2-BF2A-4328-BBA2-AD1A54D2858A}"/>
    <cellStyle name="Normal 6 5 7" xfId="44817" xr:uid="{60D6EACF-D831-4EFF-8026-060DEC5F5E4D}"/>
    <cellStyle name="Normal 6 5 7 2" xfId="44818" xr:uid="{88145AD1-5484-41CA-A0B8-BCC35E83F908}"/>
    <cellStyle name="Normal 6 5 8" xfId="44819" xr:uid="{E562E030-475B-4F5C-B7FD-3C3A8EDE8797}"/>
    <cellStyle name="Normal 6 5 9" xfId="44820" xr:uid="{B752CD65-D80F-424C-A1D1-694EB6C6D3E9}"/>
    <cellStyle name="Normal 6 5_Sheet1" xfId="44821" xr:uid="{C996AA22-6EA3-4D2E-9019-8D876F9D6FD0}"/>
    <cellStyle name="Normal 6 6" xfId="44822" xr:uid="{DBAC18E0-4F0A-42EC-8768-0105632DFCFF}"/>
    <cellStyle name="Normal 6 6 2" xfId="44823" xr:uid="{13317137-0F01-4292-BD4C-B549911955B3}"/>
    <cellStyle name="Normal 6 6 2 2" xfId="44824" xr:uid="{EAB93E14-68E6-4CDF-983A-8D6BF536A5AD}"/>
    <cellStyle name="Normal 6 6 2 2 2" xfId="44825" xr:uid="{11DB3DC6-4974-421B-9AE1-785FF5426A78}"/>
    <cellStyle name="Normal 6 6 2 2 2 2" xfId="44826" xr:uid="{AD532770-EE9E-426D-86D5-A2FECD5335EC}"/>
    <cellStyle name="Normal 6 6 2 2 2 2 2" xfId="44827" xr:uid="{F1172320-5F42-4B63-A7B9-0BF301BF7926}"/>
    <cellStyle name="Normal 6 6 2 2 2 3" xfId="44828" xr:uid="{12E7399C-20C3-469B-9294-B55EA0A863EA}"/>
    <cellStyle name="Normal 6 6 2 2 3" xfId="44829" xr:uid="{4C4A5CA9-E930-44FD-BF35-238ADB4A9261}"/>
    <cellStyle name="Normal 6 6 2 2 3 2" xfId="44830" xr:uid="{5A1BEFB1-31E0-476C-85B5-686914EA589E}"/>
    <cellStyle name="Normal 6 6 2 2 4" xfId="44831" xr:uid="{DBFE56AD-68BA-4697-92F1-E3878F483CFC}"/>
    <cellStyle name="Normal 6 6 2 2 4 2" xfId="44832" xr:uid="{BBF1A4FC-8A07-4697-984F-1E63FEAC59F7}"/>
    <cellStyle name="Normal 6 6 2 2 5" xfId="44833" xr:uid="{BB98DDA7-5B74-4197-A0E6-7BE1DEF2AA9C}"/>
    <cellStyle name="Normal 6 6 2 2 6" xfId="44834" xr:uid="{479F83E9-06B8-4315-871B-DF50715C4ACA}"/>
    <cellStyle name="Normal 6 6 2 3" xfId="44835" xr:uid="{165A6454-F28C-4301-87E4-A53D53348433}"/>
    <cellStyle name="Normal 6 6 2 3 2" xfId="44836" xr:uid="{E8C8AA65-5FFA-4C08-BAC1-4D2A474CEDCF}"/>
    <cellStyle name="Normal 6 6 2 3 2 2" xfId="44837" xr:uid="{004A7752-D5E0-4250-B0BE-69EC8E67321E}"/>
    <cellStyle name="Normal 6 6 2 3 3" xfId="44838" xr:uid="{E9512796-F074-44E3-9BAE-E7E8A4B72A3E}"/>
    <cellStyle name="Normal 6 6 2 4" xfId="44839" xr:uid="{B08DA193-6952-4ECB-BF74-DC3991F2452E}"/>
    <cellStyle name="Normal 6 6 2 4 2" xfId="44840" xr:uid="{70BA9C4F-7D59-489E-A628-4C77935BDA4D}"/>
    <cellStyle name="Normal 6 6 2 5" xfId="44841" xr:uid="{7A5A4D6A-DFD2-4BD6-AB99-9E375942FB09}"/>
    <cellStyle name="Normal 6 6 2 5 2" xfId="44842" xr:uid="{7BEBF815-50C2-4761-9F5D-1A2E8172DEC3}"/>
    <cellStyle name="Normal 6 6 2 6" xfId="44843" xr:uid="{87B214E5-DA76-4300-B8C0-9B5357E12BC0}"/>
    <cellStyle name="Normal 6 6 2 7" xfId="44844" xr:uid="{77F50608-136A-4D50-83CA-5CB2B460C49D}"/>
    <cellStyle name="Normal 6 6 3" xfId="44845" xr:uid="{2380125E-6FE6-4109-9AA6-635915B9193F}"/>
    <cellStyle name="Normal 6 6 3 2" xfId="44846" xr:uid="{C3585589-8EA7-4E44-A496-24D99CD4352F}"/>
    <cellStyle name="Normal 6 6 3 2 2" xfId="44847" xr:uid="{2E28DCE6-08B1-48BC-984D-BF860CBC46BF}"/>
    <cellStyle name="Normal 6 6 3 2 2 2" xfId="44848" xr:uid="{E1D6914F-C944-47D6-BAB3-06BE108BC943}"/>
    <cellStyle name="Normal 6 6 3 2 2 2 2" xfId="44849" xr:uid="{CB5D2540-2A63-4B1F-8834-037A7123887E}"/>
    <cellStyle name="Normal 6 6 3 2 2 3" xfId="44850" xr:uid="{D6720504-2BE2-4DC5-98BC-3A78F0A55EC5}"/>
    <cellStyle name="Normal 6 6 3 2 3" xfId="44851" xr:uid="{13B73691-282E-4E15-B210-2009D4E9D6F7}"/>
    <cellStyle name="Normal 6 6 3 2 3 2" xfId="44852" xr:uid="{20585733-9F50-42DE-B853-79230C6CB684}"/>
    <cellStyle name="Normal 6 6 3 2 4" xfId="44853" xr:uid="{56E6B216-F288-48ED-8050-08F6D8E20DB3}"/>
    <cellStyle name="Normal 6 6 3 3" xfId="44854" xr:uid="{5B2599D9-290B-4C2D-B15F-6C93D098B4C8}"/>
    <cellStyle name="Normal 6 6 3 3 2" xfId="44855" xr:uid="{65D29124-A7E8-4DE4-B1BE-2EABB9EB3F10}"/>
    <cellStyle name="Normal 6 6 3 3 2 2" xfId="44856" xr:uid="{329BE391-D873-4E63-ADEA-C7D5525B83F4}"/>
    <cellStyle name="Normal 6 6 3 3 3" xfId="44857" xr:uid="{15BF8201-FF7B-4016-8CAD-8F14C38F4642}"/>
    <cellStyle name="Normal 6 6 3 4" xfId="44858" xr:uid="{B91D74F4-F7B9-4AA8-B574-69D216D361EB}"/>
    <cellStyle name="Normal 6 6 3 4 2" xfId="44859" xr:uid="{4FF17146-37C4-4BEC-8D3D-C6B45D2B4803}"/>
    <cellStyle name="Normal 6 6 3 5" xfId="44860" xr:uid="{D46ADA5A-F245-4FCE-91C9-20730F695E63}"/>
    <cellStyle name="Normal 6 6 3 5 2" xfId="44861" xr:uid="{3E8A67F5-7A01-47A4-8583-0F63951F3DA8}"/>
    <cellStyle name="Normal 6 6 3 6" xfId="44862" xr:uid="{D212B670-8942-41C9-AD1D-85AE97C364F2}"/>
    <cellStyle name="Normal 6 6 3 7" xfId="44863" xr:uid="{D6765745-9986-4F84-80DC-4041CD20DF69}"/>
    <cellStyle name="Normal 6 6 4" xfId="44864" xr:uid="{F9D5282F-D271-483A-AE14-1B53EAA5BBBD}"/>
    <cellStyle name="Normal 6 6 4 2" xfId="44865" xr:uid="{53165004-9320-4685-B7E0-046104364D1F}"/>
    <cellStyle name="Normal 6 6 4 2 2" xfId="44866" xr:uid="{C208E78B-2090-4262-BA4E-89FD0A571159}"/>
    <cellStyle name="Normal 6 6 4 2 2 2" xfId="44867" xr:uid="{4E810836-A4EE-48C9-832B-64041A776D80}"/>
    <cellStyle name="Normal 6 6 4 2 3" xfId="44868" xr:uid="{1CE67B24-D81C-4216-8898-E29E1873ECED}"/>
    <cellStyle name="Normal 6 6 4 3" xfId="44869" xr:uid="{9F2C2FBF-B44F-42CB-897A-9D29C170830A}"/>
    <cellStyle name="Normal 6 6 4 3 2" xfId="44870" xr:uid="{7F12AB3C-5314-422C-BFA0-D12E6789BBBB}"/>
    <cellStyle name="Normal 6 6 4 4" xfId="44871" xr:uid="{18AF3BFC-91AA-492A-95DB-DF09A23C38FC}"/>
    <cellStyle name="Normal 6 6 5" xfId="44872" xr:uid="{68EBA4B9-44E9-4FB4-AA6E-781249E22B90}"/>
    <cellStyle name="Normal 6 6 5 2" xfId="44873" xr:uid="{CEC2DC60-E144-4B7F-9034-C628A27625AA}"/>
    <cellStyle name="Normal 6 6 5 2 2" xfId="44874" xr:uid="{E6775F63-B707-4131-8833-4B42027FA571}"/>
    <cellStyle name="Normal 6 6 5 3" xfId="44875" xr:uid="{124EB861-008B-44CF-BE57-8FF941B9738E}"/>
    <cellStyle name="Normal 6 6 6" xfId="44876" xr:uid="{8C86E104-B9E9-4AAE-A358-66A63DFD4F7A}"/>
    <cellStyle name="Normal 6 6 6 2" xfId="44877" xr:uid="{425191E5-F676-4A6B-817C-3A07F279135B}"/>
    <cellStyle name="Normal 6 6 7" xfId="44878" xr:uid="{9EF6130A-864E-4320-9109-1209A9306A03}"/>
    <cellStyle name="Normal 6 6 7 2" xfId="44879" xr:uid="{2BBFAE7D-84B6-4312-AE29-1FFCDEA932C1}"/>
    <cellStyle name="Normal 6 6 8" xfId="44880" xr:uid="{2B65C2C2-A0A1-4983-BE33-BB272F7827A8}"/>
    <cellStyle name="Normal 6 6 9" xfId="44881" xr:uid="{912B4C39-270C-442C-98D5-5921EAA7C0E2}"/>
    <cellStyle name="Normal 6 7" xfId="44882" xr:uid="{4EF6BFCA-CB90-4060-B97B-7B4D7078B6AA}"/>
    <cellStyle name="Normal 6 7 2" xfId="44883" xr:uid="{245C67A9-8DDA-4E03-B93B-505A5BE8D59A}"/>
    <cellStyle name="Normal 6 7 2 2" xfId="44884" xr:uid="{D1FF93C6-7A4B-4760-B773-7C13459866D8}"/>
    <cellStyle name="Normal 6 7 2 2 2" xfId="44885" xr:uid="{4F7838AC-9546-4FF2-9303-08D7B1E33203}"/>
    <cellStyle name="Normal 6 7 2 2 2 2" xfId="44886" xr:uid="{7FC8C6B1-4B88-495B-A10F-FFA0835FD735}"/>
    <cellStyle name="Normal 6 7 2 2 2 2 2" xfId="44887" xr:uid="{FFF3E690-D849-40BB-9992-7D9B058F0C58}"/>
    <cellStyle name="Normal 6 7 2 2 2 3" xfId="44888" xr:uid="{435186EB-6AEC-4BAC-9E0F-0608E989BB34}"/>
    <cellStyle name="Normal 6 7 2 2 3" xfId="44889" xr:uid="{D6A5735D-1EBD-4118-991A-183290B80E3A}"/>
    <cellStyle name="Normal 6 7 2 2 3 2" xfId="44890" xr:uid="{64A57A44-40CC-40EB-AF5A-33742887D622}"/>
    <cellStyle name="Normal 6 7 2 2 4" xfId="44891" xr:uid="{39FFF440-98A2-4B80-B2F2-D436BD570586}"/>
    <cellStyle name="Normal 6 7 2 3" xfId="44892" xr:uid="{EBF6A93E-DA99-44B8-9483-3BC8B551A80A}"/>
    <cellStyle name="Normal 6 7 2 3 2" xfId="44893" xr:uid="{C549F070-6859-422E-B66B-55C7A9D6AB5D}"/>
    <cellStyle name="Normal 6 7 2 3 2 2" xfId="44894" xr:uid="{DDEA66D7-4C8A-485B-8E32-47DA5F23D73A}"/>
    <cellStyle name="Normal 6 7 2 3 3" xfId="44895" xr:uid="{4EC36350-BE43-48ED-AF48-AFB850FE8234}"/>
    <cellStyle name="Normal 6 7 2 4" xfId="44896" xr:uid="{0CED032D-AA78-41AD-A175-C5839A40B287}"/>
    <cellStyle name="Normal 6 7 2 4 2" xfId="44897" xr:uid="{06515582-CEFA-4707-8F5F-E9DEC7C86E63}"/>
    <cellStyle name="Normal 6 7 2 5" xfId="44898" xr:uid="{AFB1FDF4-7863-4CB2-A401-A92CB19F280A}"/>
    <cellStyle name="Normal 6 7 3" xfId="44899" xr:uid="{EAA94149-39A9-4E6A-97DF-B8D1C3A23684}"/>
    <cellStyle name="Normal 6 7 3 2" xfId="44900" xr:uid="{1A0AB11A-FA4D-4EA2-9C09-FF8088AA052E}"/>
    <cellStyle name="Normal 6 7 3 2 2" xfId="44901" xr:uid="{53F29151-C160-445B-953B-7299D3B941BF}"/>
    <cellStyle name="Normal 6 7 3 2 2 2" xfId="44902" xr:uid="{B6086641-1447-4B5D-AF38-8DE6D7F41AE5}"/>
    <cellStyle name="Normal 6 7 3 2 3" xfId="44903" xr:uid="{70FBB489-8F23-48ED-9594-52FEDDFD0014}"/>
    <cellStyle name="Normal 6 7 3 3" xfId="44904" xr:uid="{51B787E9-6CE7-4C40-BD6C-6150258A9830}"/>
    <cellStyle name="Normal 6 7 3 3 2" xfId="44905" xr:uid="{480AAABA-B5F2-42DD-9CE8-DBB2D75B0B16}"/>
    <cellStyle name="Normal 6 7 3 4" xfId="44906" xr:uid="{B37D91DC-2D1F-4587-AC81-8EE2417644F8}"/>
    <cellStyle name="Normal 6 7 4" xfId="44907" xr:uid="{C681CA59-88EC-4ED7-90C6-C5EF23210925}"/>
    <cellStyle name="Normal 6 7 4 2" xfId="44908" xr:uid="{F80EC0AC-684A-4A61-8470-1CC96D6058A1}"/>
    <cellStyle name="Normal 6 7 4 2 2" xfId="44909" xr:uid="{F4733A76-224B-4DA7-8731-404E2226BD0D}"/>
    <cellStyle name="Normal 6 7 4 3" xfId="44910" xr:uid="{A9B8E701-58A9-433D-AD53-58013D5A9FAA}"/>
    <cellStyle name="Normal 6 7 5" xfId="44911" xr:uid="{0509CE0C-BBAC-402D-82A8-EA765CB4150B}"/>
    <cellStyle name="Normal 6 7 5 2" xfId="44912" xr:uid="{5AC8D90A-029E-41FB-BCC8-9015A0C7E41B}"/>
    <cellStyle name="Normal 6 7 6" xfId="44913" xr:uid="{D1CD4B8F-DD8B-43D2-A3D1-7187E1573A9B}"/>
    <cellStyle name="Normal 6 7 7" xfId="44914" xr:uid="{7C2CB25B-4F77-4E49-A863-A770F7048B56}"/>
    <cellStyle name="Normal 6 8" xfId="44915" xr:uid="{77908C0A-E16E-4E40-BC05-BD011212BA9F}"/>
    <cellStyle name="Normal 6 8 2" xfId="44916" xr:uid="{C5F48C64-543C-4B47-9F5D-AA7B5811E6DE}"/>
    <cellStyle name="Normal 6 8 2 2" xfId="44917" xr:uid="{8867E01D-8CB2-478C-9810-CE7BBE6A78EA}"/>
    <cellStyle name="Normal 6 8 2 2 2" xfId="44918" xr:uid="{3631F4DA-A4A7-444C-82D7-8053E9551E26}"/>
    <cellStyle name="Normal 6 8 2 2 2 2" xfId="44919" xr:uid="{1FDABCC8-E572-4324-8642-CFE0DFE1C8E2}"/>
    <cellStyle name="Normal 6 8 2 2 3" xfId="44920" xr:uid="{BC243093-C5CD-4DA5-9612-38F286CB135C}"/>
    <cellStyle name="Normal 6 8 2 3" xfId="44921" xr:uid="{063EB362-BA69-4A14-ADCA-AF3771B2A208}"/>
    <cellStyle name="Normal 6 8 2 3 2" xfId="44922" xr:uid="{06021F7B-B9E0-475C-B76F-531F79153F62}"/>
    <cellStyle name="Normal 6 8 2 4" xfId="44923" xr:uid="{E1DFF36A-841A-44B4-95AE-9E6A758BF548}"/>
    <cellStyle name="Normal 6 8 2 4 2" xfId="44924" xr:uid="{959E25E8-DE78-4C87-BA92-23B9238361E2}"/>
    <cellStyle name="Normal 6 8 2 5" xfId="44925" xr:uid="{8F4F2ACF-25F3-45D5-90B5-26FFA2ED0ECD}"/>
    <cellStyle name="Normal 6 8 2 6" xfId="44926" xr:uid="{FC2B5921-71FA-437B-AC1B-157A667EE3CF}"/>
    <cellStyle name="Normal 6 8 3" xfId="44927" xr:uid="{8D33A3AC-7E53-4C89-BF9D-D21CCC455778}"/>
    <cellStyle name="Normal 6 8 3 2" xfId="44928" xr:uid="{3C5773CF-DB77-4960-BEE5-E2CFCD9B7BC4}"/>
    <cellStyle name="Normal 6 8 3 2 2" xfId="44929" xr:uid="{3A66C035-40FA-4758-B0B2-BC1D4F0F5199}"/>
    <cellStyle name="Normal 6 8 3 3" xfId="44930" xr:uid="{AED8D0FD-7457-4469-B5E9-82A086DF5530}"/>
    <cellStyle name="Normal 6 8 4" xfId="44931" xr:uid="{7C3BDBAD-3F89-4881-9A39-6359A4859C40}"/>
    <cellStyle name="Normal 6 8 4 2" xfId="44932" xr:uid="{CAB853BB-CE38-4664-BAD4-79B64768BB26}"/>
    <cellStyle name="Normal 6 8 5" xfId="44933" xr:uid="{896FCF2C-5025-4447-9DA0-D0101A785E5E}"/>
    <cellStyle name="Normal 6 8 5 2" xfId="44934" xr:uid="{6FFC9F7E-3CE5-41D4-9B57-9A6C83434D11}"/>
    <cellStyle name="Normal 6 8 6" xfId="44935" xr:uid="{C30A8A53-B18A-4831-812A-70B9366CFEA3}"/>
    <cellStyle name="Normal 6 8 7" xfId="44936" xr:uid="{74F34FC1-10E3-4312-BE98-BCF1F04F86E3}"/>
    <cellStyle name="Normal 6 9" xfId="44937" xr:uid="{29454719-1B4D-4330-A873-2310B00BAA1C}"/>
    <cellStyle name="Normal 6 9 2" xfId="44938" xr:uid="{172F8844-1D88-4414-862C-D0F785229158}"/>
    <cellStyle name="Normal 6 9 2 2" xfId="44939" xr:uid="{906D5FA2-A564-4994-870A-EB76DA787372}"/>
    <cellStyle name="Normal 6 9 2 2 2" xfId="44940" xr:uid="{BBDCB9F0-0DC5-46D5-B00E-27585524DDDB}"/>
    <cellStyle name="Normal 6 9 2 2 2 2" xfId="44941" xr:uid="{C5EE21AC-D1F9-4599-8EF7-688AF38F94CB}"/>
    <cellStyle name="Normal 6 9 2 2 3" xfId="44942" xr:uid="{2707D67C-50D9-4D85-8DE3-5F8131F0F5AB}"/>
    <cellStyle name="Normal 6 9 2 3" xfId="44943" xr:uid="{96886CD5-39E4-4738-8B6C-B431E82B31FB}"/>
    <cellStyle name="Normal 6 9 2 3 2" xfId="44944" xr:uid="{53FA9FB4-D2D6-4F2A-BAE5-A8BC5BAEEE02}"/>
    <cellStyle name="Normal 6 9 2 4" xfId="44945" xr:uid="{FF04F217-1A22-4EBD-9577-CBA7F3A4E864}"/>
    <cellStyle name="Normal 6 9 3" xfId="44946" xr:uid="{939A68FD-FA12-4016-ADED-0E24A81FE9DB}"/>
    <cellStyle name="Normal 6 9 3 2" xfId="44947" xr:uid="{99D821E3-99E7-47E7-A1BE-D280800EB143}"/>
    <cellStyle name="Normal 6 9 3 2 2" xfId="44948" xr:uid="{3DC6AE73-74D0-452B-8111-38F194EB9606}"/>
    <cellStyle name="Normal 6 9 3 3" xfId="44949" xr:uid="{C59794EB-F78A-46E5-A17F-90F10A6081A4}"/>
    <cellStyle name="Normal 6 9 4" xfId="44950" xr:uid="{3B0DAC71-9E1A-42C1-8ED9-CEC3BD1F2879}"/>
    <cellStyle name="Normal 6 9 4 2" xfId="44951" xr:uid="{413EC5E6-1FAB-4A53-868C-F3C7A39922FF}"/>
    <cellStyle name="Normal 6 9 5" xfId="44952" xr:uid="{09EA527C-032E-4217-B83E-29C14AAD7CCB}"/>
    <cellStyle name="Normal 6 9 5 2" xfId="44953" xr:uid="{CEC1AFC5-3DE8-4782-92A3-455FB5AD114E}"/>
    <cellStyle name="Normal 6 9 6" xfId="44954" xr:uid="{A6AAC361-E489-4EDF-B5D5-5D9D9DF750D9}"/>
    <cellStyle name="Normal 6 9 7" xfId="44955" xr:uid="{24EFCBE7-9E19-42A5-A3C5-5FCFB8B52611}"/>
    <cellStyle name="Normal 6_Asset Register (new)" xfId="44956" xr:uid="{51377384-8570-4F8E-B17E-B9948091C266}"/>
    <cellStyle name="Normal 60" xfId="51" xr:uid="{00000000-0005-0000-0000-00001AAF0000}"/>
    <cellStyle name="Normal 61" xfId="50" xr:uid="{00000000-0005-0000-0000-00001BAF0000}"/>
    <cellStyle name="Normal 62" xfId="44957" xr:uid="{561CB68B-5D26-47A9-BBF7-A477A2117393}"/>
    <cellStyle name="Normal 63" xfId="52" xr:uid="{00000000-0005-0000-0000-00001DAF0000}"/>
    <cellStyle name="Normal 64" xfId="44958" xr:uid="{DC7BEF74-8786-4FD9-A5AF-7AE6D54A2223}"/>
    <cellStyle name="Normal 64 2" xfId="44959" xr:uid="{B128740E-9AF2-4A2B-BBA1-DC951FFB0E29}"/>
    <cellStyle name="Normal 65" xfId="53" xr:uid="{00000000-0005-0000-0000-000020AF0000}"/>
    <cellStyle name="Normal 65 2" xfId="44960" xr:uid="{53DAC592-80CF-4D9A-AE92-8FDB127E8781}"/>
    <cellStyle name="Normal 65 3" xfId="44961" xr:uid="{9B85BB6A-84A4-4E82-8FDA-80DEA37B4456}"/>
    <cellStyle name="Normal 65 4" xfId="44962" xr:uid="{2F21D510-AAE4-45D6-8534-7B4565CB9DC1}"/>
    <cellStyle name="Normal 65 5" xfId="51550" xr:uid="{E107547B-8204-422A-97FC-DD08447DB8A8}"/>
    <cellStyle name="Normal 65 6" xfId="51591" xr:uid="{F7C750B7-85C5-4B1A-805E-E19F7E333283}"/>
    <cellStyle name="Normal 65 7" xfId="218" xr:uid="{15D3F311-AA02-43D9-B46E-EC2D03BB5972}"/>
    <cellStyle name="Normal 65 8" xfId="51671" xr:uid="{8716B907-0803-4D41-BA6D-FD17A043C29A}"/>
    <cellStyle name="Normal 65 9" xfId="51674" xr:uid="{F3CD9A5C-4216-4519-87EC-7196678F3E6B}"/>
    <cellStyle name="Normal 66" xfId="44963" xr:uid="{630B2D8B-AE1F-4009-919C-238A111C8114}"/>
    <cellStyle name="Normal 66 2" xfId="44964" xr:uid="{47E5018F-CB30-48A4-A102-7DF9981C1D54}"/>
    <cellStyle name="Normal 67" xfId="54" xr:uid="{00000000-0005-0000-0000-000026AF0000}"/>
    <cellStyle name="Normal 67 2" xfId="44965" xr:uid="{79E98BAC-54B3-4D6B-84D2-E99DF289AF99}"/>
    <cellStyle name="Normal 67 3" xfId="44966" xr:uid="{C7B77E4B-B819-44E7-A806-B2F5AB586480}"/>
    <cellStyle name="Normal 67 4" xfId="44967" xr:uid="{4804D678-8826-44A1-AE98-0A01473E416D}"/>
    <cellStyle name="Normal 67 5" xfId="51551" xr:uid="{06918516-742A-4347-AB09-5D435FE12C52}"/>
    <cellStyle name="Normal 67 6" xfId="51592" xr:uid="{F9DB3F97-D653-4C18-ACCC-984DEDC1BF0C}"/>
    <cellStyle name="Normal 67 7" xfId="220" xr:uid="{63BECE9D-DF98-46AD-A631-F069509267AE}"/>
    <cellStyle name="Normal 67 8" xfId="51672" xr:uid="{FFBDB30B-7B39-485A-859A-0FB8D923AC35}"/>
    <cellStyle name="Normal 67 9" xfId="51675" xr:uid="{EA4156EA-854F-4115-B588-3FDF52C3813A}"/>
    <cellStyle name="Normal 68" xfId="55" xr:uid="{00000000-0005-0000-0000-00002AAF0000}"/>
    <cellStyle name="Normal 68 2" xfId="44969" xr:uid="{258D4096-C8AA-4DC2-A39D-C666128951B5}"/>
    <cellStyle name="Normal 68 3" xfId="44970" xr:uid="{75403B18-156C-415A-994C-23A513AA4EEF}"/>
    <cellStyle name="Normal 68 4" xfId="44971" xr:uid="{C5FBF15E-F7CA-4A73-86E7-D6338FD45AE6}"/>
    <cellStyle name="Normal 68 5" xfId="44968" xr:uid="{DFDE9F9C-70A3-4D57-A851-C3A70A59D3A9}"/>
    <cellStyle name="Normal 69" xfId="56" xr:uid="{00000000-0005-0000-0000-00002EAF0000}"/>
    <cellStyle name="Normal 69 2" xfId="44973" xr:uid="{E1121A30-9CE3-4827-810C-3FF1FDEB32B7}"/>
    <cellStyle name="Normal 69 3" xfId="44974" xr:uid="{7E3230CF-9560-464B-BE2F-DF1601AA8385}"/>
    <cellStyle name="Normal 69 4" xfId="44975" xr:uid="{D0BA10AB-F357-4DFB-9016-A18AB33D5351}"/>
    <cellStyle name="Normal 69 5" xfId="44972" xr:uid="{E5D99F7A-BAE2-4E72-9A57-87DEBE6F1BD0}"/>
    <cellStyle name="Normal 7" xfId="44976" xr:uid="{C6B8B0AA-1B8F-422B-A47C-58C0AAFE5EFF}"/>
    <cellStyle name="Normal 7 10" xfId="44977" xr:uid="{85CB594A-4826-4025-9D38-CCF736CF196E}"/>
    <cellStyle name="Normal 7 2" xfId="44978" xr:uid="{65A741A6-FFC8-44A3-B438-8FEFDC2ADF3E}"/>
    <cellStyle name="Normal 7 2 2" xfId="44979" xr:uid="{6CCAF8AC-8D19-4F09-877C-8F64C02DCD75}"/>
    <cellStyle name="Normal 7 2 2 2" xfId="44980" xr:uid="{88725894-A5F3-425B-9CFA-4D879ED6360F}"/>
    <cellStyle name="Normal 7 2 2 2 2" xfId="44981" xr:uid="{9218C458-6EA6-43F9-94F7-FA0DBA9071A2}"/>
    <cellStyle name="Normal 7 2 2 2 2 2" xfId="44982" xr:uid="{271D5DEF-9FFC-46BF-A6D2-4BE3D6359122}"/>
    <cellStyle name="Normal 7 2 2 2 2 3" xfId="44983" xr:uid="{0E586367-3E96-49AB-A845-7FB9F14D37DC}"/>
    <cellStyle name="Normal 7 2 2 2 3" xfId="44984" xr:uid="{49B3923A-F088-4C06-8CE6-4CD9EAEF77A3}"/>
    <cellStyle name="Normal 7 2 2 2 3 2" xfId="44985" xr:uid="{18419FAA-6479-471F-8A1C-AA95ACFB8191}"/>
    <cellStyle name="Normal 7 2 2 2 3 2 2" xfId="44986" xr:uid="{268B6115-401B-4DD4-961C-1D6A353D46BE}"/>
    <cellStyle name="Normal 7 2 2 2 3 2 2 2" xfId="44987" xr:uid="{08A09299-7C80-4C0E-BAAE-94C685264FC7}"/>
    <cellStyle name="Normal 7 2 2 2 3 2 3" xfId="44988" xr:uid="{7A93586F-7496-4B85-B949-E731A1A34CA1}"/>
    <cellStyle name="Normal 7 2 2 2 3 2 4" xfId="44989" xr:uid="{F7BC13F7-E5C7-43AA-A2BD-C84AB1607454}"/>
    <cellStyle name="Normal 7 2 2 2 3 3" xfId="44990" xr:uid="{EF278690-43D9-4A7C-8A19-C56EA9B71C6F}"/>
    <cellStyle name="Normal 7 2 2 2 3 3 2" xfId="44991" xr:uid="{50255CC5-D481-4979-9062-CE233052645F}"/>
    <cellStyle name="Normal 7 2 2 2 3 4" xfId="44992" xr:uid="{8661FF95-6C2B-4593-A15A-C32570DFB23C}"/>
    <cellStyle name="Normal 7 2 2 2 3 5" xfId="44993" xr:uid="{3DFBFC6F-6147-492F-832E-CD4CD95B6484}"/>
    <cellStyle name="Normal 7 2 2 2 4" xfId="44994" xr:uid="{B53CADE1-51F6-4D47-819D-B717E733911D}"/>
    <cellStyle name="Normal 7 2 2 2 4 2" xfId="44995" xr:uid="{39621720-9811-4DAE-A5B6-9507F53CDE00}"/>
    <cellStyle name="Normal 7 2 2 2 4 2 2" xfId="44996" xr:uid="{6CE10068-9EF0-4DA8-96FE-BE716349295B}"/>
    <cellStyle name="Normal 7 2 2 2 4 3" xfId="44997" xr:uid="{88B2E002-612F-4C32-A261-D6157E211911}"/>
    <cellStyle name="Normal 7 2 2 2 4 4" xfId="44998" xr:uid="{3A32D906-9852-4742-B60C-81FA02B93F02}"/>
    <cellStyle name="Normal 7 2 2 2 5" xfId="44999" xr:uid="{D1ABFABD-3F73-4B60-8C12-F3116012681A}"/>
    <cellStyle name="Normal 7 2 2 2 5 2" xfId="45000" xr:uid="{DCA22497-18C8-43FE-B66E-AC5573F8A3AD}"/>
    <cellStyle name="Normal 7 2 2 2 6" xfId="45001" xr:uid="{F3CB2575-FDE8-4EB6-A3C9-AA81D55300B7}"/>
    <cellStyle name="Normal 7 2 2 2 7" xfId="45002" xr:uid="{D8FAB268-BAD8-48CD-9DC4-E80ECA2BE815}"/>
    <cellStyle name="Normal 7 2 2 3" xfId="45003" xr:uid="{B6AFC015-99E9-48B5-87D0-25F4A5E36137}"/>
    <cellStyle name="Normal 7 2 2 3 2" xfId="45004" xr:uid="{E452C533-7DE5-4F45-AB99-1E71608D6A58}"/>
    <cellStyle name="Normal 7 2 2 3 2 2" xfId="45005" xr:uid="{67791E74-D681-471A-B26E-C463A78C1AAA}"/>
    <cellStyle name="Normal 7 2 2 3 2 2 2" xfId="45006" xr:uid="{7B676C05-AFD0-4272-9EF6-330CDE83B7CB}"/>
    <cellStyle name="Normal 7 2 2 3 2 2 2 2" xfId="45007" xr:uid="{42410D66-0798-4D20-AF82-3506510CF175}"/>
    <cellStyle name="Normal 7 2 2 3 2 2 3" xfId="45008" xr:uid="{08AB1FCD-A1D6-4ABB-8F4F-18C0B22522DF}"/>
    <cellStyle name="Normal 7 2 2 3 2 3" xfId="45009" xr:uid="{0C6A6F35-C7FA-4E7A-98E7-64D257E899C4}"/>
    <cellStyle name="Normal 7 2 2 3 2 3 2" xfId="45010" xr:uid="{0B1FDF63-B94D-4EF8-8F52-205E23514151}"/>
    <cellStyle name="Normal 7 2 2 3 2 4" xfId="45011" xr:uid="{B73253AB-65E0-4971-82A3-7F0A04DD9EE0}"/>
    <cellStyle name="Normal 7 2 2 3 2 5" xfId="45012" xr:uid="{C5285DD9-5B09-405F-A99A-BD87A789219E}"/>
    <cellStyle name="Normal 7 2 2 3 3" xfId="45013" xr:uid="{38D95C0C-E224-49E7-9189-FE265F03BDF3}"/>
    <cellStyle name="Normal 7 2 2 3 3 2" xfId="45014" xr:uid="{42AF7DE9-B08E-405B-B93F-6EAAC324DDEA}"/>
    <cellStyle name="Normal 7 2 2 3 3 2 2" xfId="45015" xr:uid="{9BD8225D-D980-4529-9C13-0365B16A6A29}"/>
    <cellStyle name="Normal 7 2 2 3 3 3" xfId="45016" xr:uid="{6DE07B96-0385-49BF-8BCA-3B3139D4E237}"/>
    <cellStyle name="Normal 7 2 2 3 4" xfId="45017" xr:uid="{455E10E9-26B5-47D4-A417-62626148DFCC}"/>
    <cellStyle name="Normal 7 2 2 3 4 2" xfId="45018" xr:uid="{A95D8D2A-58D8-4063-8A25-4E8342F7F5B6}"/>
    <cellStyle name="Normal 7 2 2 3 5" xfId="45019" xr:uid="{4B6161E9-D55A-46DC-83A6-9EFC89015873}"/>
    <cellStyle name="Normal 7 2 2 3 6" xfId="45020" xr:uid="{EE7274A1-187E-4307-9E2D-1F53EADD26C4}"/>
    <cellStyle name="Normal 7 2 2 4" xfId="45021" xr:uid="{4787FC4E-91C0-4E05-95C2-0E3B09D0AAFD}"/>
    <cellStyle name="Normal 7 2 2 4 2" xfId="45022" xr:uid="{75065E99-6822-414D-B1DE-963472DE37BA}"/>
    <cellStyle name="Normal 7 2 2 4 2 2" xfId="45023" xr:uid="{688033DD-D41B-4D0C-9BF4-A455FD09C13C}"/>
    <cellStyle name="Normal 7 2 2 4 2 2 2" xfId="45024" xr:uid="{D5B05463-C971-428F-B24C-2BAE51F585E0}"/>
    <cellStyle name="Normal 7 2 2 4 2 2 2 2" xfId="45025" xr:uid="{65E826BC-1874-4B76-BE02-CB9388BE76BC}"/>
    <cellStyle name="Normal 7 2 2 4 2 2 3" xfId="45026" xr:uid="{927058E1-B786-4FE4-9915-1F66773D099B}"/>
    <cellStyle name="Normal 7 2 2 4 2 3" xfId="45027" xr:uid="{CB919FCD-F98E-4525-B2AF-A733CE118889}"/>
    <cellStyle name="Normal 7 2 2 4 2 3 2" xfId="45028" xr:uid="{394FAAE4-3D0A-4C81-B29B-0722777340B5}"/>
    <cellStyle name="Normal 7 2 2 4 2 4" xfId="45029" xr:uid="{B366E00C-9B27-4297-A01F-18B0D7150F11}"/>
    <cellStyle name="Normal 7 2 2 4 2 5" xfId="45030" xr:uid="{21051719-5C6A-493D-AF5A-A6A4FE78341F}"/>
    <cellStyle name="Normal 7 2 2 4 3" xfId="45031" xr:uid="{95F75ED7-5A6E-47AB-95DF-DE767CB2ECE8}"/>
    <cellStyle name="Normal 7 2 2 4 3 2" xfId="45032" xr:uid="{252BB718-F68E-4F4D-9A55-EC1F59D3D4CA}"/>
    <cellStyle name="Normal 7 2 2 4 3 2 2" xfId="45033" xr:uid="{65C5F3A0-60DE-433E-9C8E-876E54B5F12B}"/>
    <cellStyle name="Normal 7 2 2 4 3 3" xfId="45034" xr:uid="{F6B60841-BE92-4774-A1DD-C3D4BED58AA4}"/>
    <cellStyle name="Normal 7 2 2 4 4" xfId="45035" xr:uid="{72CBDBCE-E840-4F89-8240-84F4A42084E2}"/>
    <cellStyle name="Normal 7 2 2 4 4 2" xfId="45036" xr:uid="{99B84E5B-7040-4246-BF31-3BEDC1DD8953}"/>
    <cellStyle name="Normal 7 2 2 4 5" xfId="45037" xr:uid="{D744666F-E6AD-42FE-BDF5-879FE88CDDCD}"/>
    <cellStyle name="Normal 7 2 2 4 6" xfId="45038" xr:uid="{D1868D27-24E5-4002-9594-3E65DB39D373}"/>
    <cellStyle name="Normal 7 2 2 5" xfId="45039" xr:uid="{495FF2D8-C06B-449A-9AC2-6FC204C3317F}"/>
    <cellStyle name="Normal 7 2 2 6" xfId="45040" xr:uid="{B0BFE622-273F-403D-B77E-3FB6F1530E1B}"/>
    <cellStyle name="Normal 7 2 2_Sheet1" xfId="45041" xr:uid="{D5787F49-0514-4392-9821-FF6EFA49EE2C}"/>
    <cellStyle name="Normal 7 2 3" xfId="45042" xr:uid="{0ABA6A38-279E-409D-BB7F-EB968CD47854}"/>
    <cellStyle name="Normal 7 2 3 2" xfId="45043" xr:uid="{C98CA073-A3B7-4FF2-8B5F-0817E8652A8D}"/>
    <cellStyle name="Normal 7 2 3 2 2" xfId="45044" xr:uid="{E34AF36D-D2EF-45E0-AD45-9A4B2A688127}"/>
    <cellStyle name="Normal 7 2 3 2 2 2" xfId="45045" xr:uid="{C387122E-8FA2-437F-9224-150438F68E3F}"/>
    <cellStyle name="Normal 7 2 3 2 2 2 2" xfId="45046" xr:uid="{DEEC1F00-0F18-4408-BB28-054630475155}"/>
    <cellStyle name="Normal 7 2 3 2 2 2 3" xfId="45047" xr:uid="{45BB80F9-E656-430C-9354-0A2D68F81950}"/>
    <cellStyle name="Normal 7 2 3 2 2 3" xfId="45048" xr:uid="{142F3F5D-FFBA-421E-8F06-EDF3E247FFB5}"/>
    <cellStyle name="Normal 7 2 3 2 2 4" xfId="45049" xr:uid="{7F68C57C-CB62-4E9D-91C8-DF9EC4AB9FAF}"/>
    <cellStyle name="Normal 7 2 3 2 3" xfId="45050" xr:uid="{41CEF022-1A73-4DE2-9106-6A9C2FB89A9D}"/>
    <cellStyle name="Normal 7 2 3 2 3 2" xfId="45051" xr:uid="{5C8AE71E-8F4B-439C-A32E-605A5DBFDFEC}"/>
    <cellStyle name="Normal 7 2 3 2 3 2 2" xfId="45052" xr:uid="{10D3A803-BF50-40AF-8770-A9FE83E90BCC}"/>
    <cellStyle name="Normal 7 2 3 2 3 3" xfId="45053" xr:uid="{A3A54B37-3FFD-420A-822A-EDB52C56FF72}"/>
    <cellStyle name="Normal 7 2 3 2 4" xfId="45054" xr:uid="{63ECA7F0-0E43-47A3-A0AE-115A0625610B}"/>
    <cellStyle name="Normal 7 2 3 2 4 2" xfId="45055" xr:uid="{4D8C6A4D-FB78-401A-A52F-9C0F28CECD66}"/>
    <cellStyle name="Normal 7 2 3 2 5" xfId="45056" xr:uid="{0927F6FE-08F8-469D-8061-E5A649DDAB3F}"/>
    <cellStyle name="Normal 7 2 3 3" xfId="45057" xr:uid="{3608603B-A9A0-4859-AA96-6E8D3CB77584}"/>
    <cellStyle name="Normal 7 2 3 3 2" xfId="45058" xr:uid="{0F73FBC1-4F17-40F1-BE3A-1EFD072DAF82}"/>
    <cellStyle name="Normal 7 2 3 3 2 2" xfId="45059" xr:uid="{90C28765-B486-4B68-838E-E16419D34149}"/>
    <cellStyle name="Normal 7 2 3 3 2 3" xfId="45060" xr:uid="{8C528FE5-0D3F-41E1-95A5-07084F664B61}"/>
    <cellStyle name="Normal 7 2 3 3 3" xfId="45061" xr:uid="{08521EF4-77C0-4FB4-9132-F732EE804F9C}"/>
    <cellStyle name="Normal 7 2 3 3 4" xfId="45062" xr:uid="{C0EFF3A6-FD59-40D7-A526-F8A03D35A222}"/>
    <cellStyle name="Normal 7 2 3 4" xfId="45063" xr:uid="{ECE878F6-F3E9-4F1E-AC91-FF93A8B4FEB0}"/>
    <cellStyle name="Normal 7 2 3 4 2" xfId="45064" xr:uid="{68984E49-2ED0-4977-B437-94ECF1DB6673}"/>
    <cellStyle name="Normal 7 2 3 4 2 2" xfId="45065" xr:uid="{C593905F-2763-4D84-A43C-8435CB349BAF}"/>
    <cellStyle name="Normal 7 2 3 4 3" xfId="45066" xr:uid="{13745C4F-6E3E-4B13-80E3-220BB873518A}"/>
    <cellStyle name="Normal 7 2 3 5" xfId="45067" xr:uid="{2D9DFC73-0E19-4805-ADBD-D6B3C4065793}"/>
    <cellStyle name="Normal 7 2 3 5 2" xfId="45068" xr:uid="{A99EB367-242D-4291-91B4-9496887F88E3}"/>
    <cellStyle name="Normal 7 2 3 6" xfId="45069" xr:uid="{319FFC6D-F556-42F8-8418-8A9E3F547524}"/>
    <cellStyle name="Normal 7 2 4" xfId="45070" xr:uid="{5E2A2308-E0D4-4DAD-B6FC-5D21A255AF43}"/>
    <cellStyle name="Normal 7 2 4 2" xfId="45071" xr:uid="{32F1AF2B-FBED-4D5E-B1A2-4191C80F833C}"/>
    <cellStyle name="Normal 7 2 4 2 2" xfId="45072" xr:uid="{46C87367-F996-4B96-A4CD-4F82FD0905D5}"/>
    <cellStyle name="Normal 7 2 4 2 2 2" xfId="45073" xr:uid="{D4ACC663-7C11-4380-8904-4FCAF22328AB}"/>
    <cellStyle name="Normal 7 2 4 2 2 2 2" xfId="45074" xr:uid="{34F42598-C2F9-4D74-94DB-6D3D556ED7BE}"/>
    <cellStyle name="Normal 7 2 4 2 2 3" xfId="45075" xr:uid="{36D43830-4629-444F-B12B-7E51F4F39AC1}"/>
    <cellStyle name="Normal 7 2 4 2 3" xfId="45076" xr:uid="{B8447078-5CE0-45BD-B958-2E2408928783}"/>
    <cellStyle name="Normal 7 2 4 2 3 2" xfId="45077" xr:uid="{2274A391-4C8E-4BCC-98C3-C2C5E8C95AC6}"/>
    <cellStyle name="Normal 7 2 4 2 3 3" xfId="45078" xr:uid="{5C18056D-49E3-4B5E-9E61-7533981A1561}"/>
    <cellStyle name="Normal 7 2 4 2 4" xfId="45079" xr:uid="{825C3322-CB6C-4440-B38D-352ED3B412ED}"/>
    <cellStyle name="Normal 7 2 4 2 5" xfId="45080" xr:uid="{24309A15-5E71-4D07-864B-5C07B76B8792}"/>
    <cellStyle name="Normal 7 2 4 3" xfId="45081" xr:uid="{079AF7F4-2948-4B35-ABC8-EE58BC920723}"/>
    <cellStyle name="Normal 7 2 4 3 2" xfId="45082" xr:uid="{FED77570-C8F7-43C8-AC67-9AE12C62BBA9}"/>
    <cellStyle name="Normal 7 2 4 3 2 2" xfId="45083" xr:uid="{D1E3FAED-636A-446E-8A53-406E705A0512}"/>
    <cellStyle name="Normal 7 2 4 3 3" xfId="45084" xr:uid="{5E0452DE-A934-453D-85CF-491C9B3B74C7}"/>
    <cellStyle name="Normal 7 2 4 4" xfId="45085" xr:uid="{CE1FD65B-50A3-4BA1-AABE-73CF7365202B}"/>
    <cellStyle name="Normal 7 2 4 4 2" xfId="45086" xr:uid="{9C92D64F-EAAE-4466-8500-865138774E9C}"/>
    <cellStyle name="Normal 7 2 4 4 3" xfId="45087" xr:uid="{0D55A37A-44A4-4CD1-A742-D387C4357128}"/>
    <cellStyle name="Normal 7 2 4 5" xfId="45088" xr:uid="{4974FB12-7335-4D72-9D51-53502CA5674E}"/>
    <cellStyle name="Normal 7 2 4 6" xfId="45089" xr:uid="{98F0CB85-8D80-4A7E-A10D-E97DE2248E45}"/>
    <cellStyle name="Normal 7 2 5" xfId="45090" xr:uid="{972B1C19-A69E-4662-898C-2F50C45DBAE1}"/>
    <cellStyle name="Normal 7 2 5 2" xfId="45091" xr:uid="{3DB7E34F-9274-4F9E-96FE-66DCCFC8FBBF}"/>
    <cellStyle name="Normal 7 2 5 2 2" xfId="45092" xr:uid="{85148E69-CE91-438C-92F3-0B5FCEF4FD31}"/>
    <cellStyle name="Normal 7 2 5 2 2 2" xfId="45093" xr:uid="{1F292D8E-53B0-49E7-9254-BB6A258A70DA}"/>
    <cellStyle name="Normal 7 2 5 2 2 3" xfId="45094" xr:uid="{C6C67EE9-D1B0-44C6-8E60-154B2E07F6F5}"/>
    <cellStyle name="Normal 7 2 5 2 3" xfId="45095" xr:uid="{A64F3CB4-0EF7-4568-8AE5-D0F5FEFA6AE2}"/>
    <cellStyle name="Normal 7 2 5 2 3 2" xfId="45096" xr:uid="{C874AB69-6641-482F-8E74-1BD5355AEFA0}"/>
    <cellStyle name="Normal 7 2 5 2 4" xfId="45097" xr:uid="{4F694228-7272-4179-B926-F03C9ADB20A2}"/>
    <cellStyle name="Normal 7 2 5 2 5" xfId="45098" xr:uid="{9E98E526-B1C3-401F-9536-BF70C146172A}"/>
    <cellStyle name="Normal 7 2 5 3" xfId="45099" xr:uid="{432FE59F-02B3-465A-BC7D-BF8EA2AE5F11}"/>
    <cellStyle name="Normal 7 2 5 3 2" xfId="45100" xr:uid="{0CDAB191-FA8B-4AA4-AB6D-22198F49F689}"/>
    <cellStyle name="Normal 7 2 5 3 3" xfId="45101" xr:uid="{7F360A9D-A30F-471C-9410-6AB4E5565C96}"/>
    <cellStyle name="Normal 7 2 5 4" xfId="45102" xr:uid="{70AE72FE-3B82-431E-881F-1281F98B6BA9}"/>
    <cellStyle name="Normal 7 2 5 4 2" xfId="45103" xr:uid="{9B40848F-FF6C-44CC-A71F-0551C7C7D5A9}"/>
    <cellStyle name="Normal 7 2 5 5" xfId="45104" xr:uid="{062986A4-3181-428B-8EF3-6BCAB9FF3967}"/>
    <cellStyle name="Normal 7 2 5 6" xfId="45105" xr:uid="{E225CC51-B473-41BE-8634-D1ADCDB91017}"/>
    <cellStyle name="Normal 7 2 6" xfId="45106" xr:uid="{60EA278E-DAC1-4502-A5AA-5569C8D03F13}"/>
    <cellStyle name="Normal 7 2 6 2" xfId="45107" xr:uid="{CEB9B250-D18D-46FD-BB30-18FC45AFDB61}"/>
    <cellStyle name="Normal 7 2 6 2 2" xfId="45108" xr:uid="{8E4BE7A0-FD7B-44B5-BFDD-2A8303931303}"/>
    <cellStyle name="Normal 7 2 6 2 3" xfId="45109" xr:uid="{9BF8D228-65CD-409D-A106-FBFCC6411DB1}"/>
    <cellStyle name="Normal 7 2 6 3" xfId="45110" xr:uid="{9704E3AC-2766-45A8-B435-6E4FD27E6016}"/>
    <cellStyle name="Normal 7 2 6 3 2" xfId="45111" xr:uid="{C1AD2C16-157C-4B16-8A2C-9967AB9256AF}"/>
    <cellStyle name="Normal 7 2 6 4" xfId="45112" xr:uid="{90677807-28DE-4C53-AD06-C72F501DA7B4}"/>
    <cellStyle name="Normal 7 2 6 5" xfId="45113" xr:uid="{37985031-C8FB-4725-895C-54AF47F60E5F}"/>
    <cellStyle name="Normal 7 2 7" xfId="45114" xr:uid="{7B6ABD55-F13E-4CEF-949C-224664E66A15}"/>
    <cellStyle name="Normal 7 2 7 2" xfId="45115" xr:uid="{733AF449-EF8E-46A5-A50E-CADC44AF58B1}"/>
    <cellStyle name="Normal 7 2 7 3" xfId="45116" xr:uid="{F742108D-A0DE-445E-B7A4-B3097793A277}"/>
    <cellStyle name="Normal 7 2 8" xfId="45117" xr:uid="{5F347260-57C9-422F-A4D7-D3E0A3293CAE}"/>
    <cellStyle name="Normal 7 2 8 2" xfId="45118" xr:uid="{7898C1A5-505C-463D-BC3E-E53F6D90BA51}"/>
    <cellStyle name="Normal 7 2 9" xfId="45119" xr:uid="{1C0E2C2D-9F5C-4ED4-A30E-1F24DEE573FC}"/>
    <cellStyle name="Normal 7 2_Asset Register (new)" xfId="45120" xr:uid="{8B90C174-5A67-43DB-BE11-21E495D35275}"/>
    <cellStyle name="Normal 7 3" xfId="45121" xr:uid="{CC226B69-AA9A-4DDB-8D2B-253865F3E009}"/>
    <cellStyle name="Normal 7 3 2" xfId="45122" xr:uid="{5EE013AB-BDF8-48E5-88E9-058C082DB294}"/>
    <cellStyle name="Normal 7 3 2 2" xfId="45123" xr:uid="{C59567A0-9357-41C4-B4ED-21808289C2DF}"/>
    <cellStyle name="Normal 7 3 2 2 2" xfId="45124" xr:uid="{BCFFF695-7451-4FB4-A763-7803BCD519EF}"/>
    <cellStyle name="Normal 7 3 2 2 2 2" xfId="45125" xr:uid="{2AF36E55-A165-4C45-A129-79E4E2F6E6D0}"/>
    <cellStyle name="Normal 7 3 2 2 3" xfId="45126" xr:uid="{FB741C53-6682-4961-BFED-4E4BC4F3A5F1}"/>
    <cellStyle name="Normal 7 3 2 3" xfId="45127" xr:uid="{C4B037F3-D7C5-4F53-BC66-DA5E38E00536}"/>
    <cellStyle name="Normal 7 3 2 3 2" xfId="45128" xr:uid="{21A562FC-281E-4581-AF04-9EBAC15FE072}"/>
    <cellStyle name="Normal 7 3 2 4" xfId="45129" xr:uid="{1312D3A3-F68E-4548-BC89-BF6ADB0D594E}"/>
    <cellStyle name="Normal 7 3 2 5" xfId="45130" xr:uid="{853DD1D1-F593-44AB-B502-4553F08352F0}"/>
    <cellStyle name="Normal 7 3 2_Sheet1" xfId="45131" xr:uid="{4EE45ECA-BB1B-4E35-BFB4-2CD29B91426C}"/>
    <cellStyle name="Normal 7 3 3" xfId="45132" xr:uid="{8E33EC3F-CBF2-4178-BD9B-1D83C0711C75}"/>
    <cellStyle name="Normal 7 3 3 2" xfId="45133" xr:uid="{62CBA314-4D48-450C-B31B-EE784DA61E33}"/>
    <cellStyle name="Normal 7 3 4" xfId="45134" xr:uid="{0CF3999B-D9A1-4926-AB82-D06C638DC3CE}"/>
    <cellStyle name="Normal 7 3 4 2" xfId="45135" xr:uid="{4BBFB080-64C2-4AE7-B738-3A52633AA9F4}"/>
    <cellStyle name="Normal 7 3 5" xfId="45136" xr:uid="{194B7A58-4722-4418-B543-C953BDF3709B}"/>
    <cellStyle name="Normal 7 3_Asset Register (new)" xfId="45137" xr:uid="{58BACCB7-65C5-4465-A480-A01E26764764}"/>
    <cellStyle name="Normal 7 4" xfId="45138" xr:uid="{59C9B581-9790-42B0-BE1C-3930078FD843}"/>
    <cellStyle name="Normal 7 4 2" xfId="45139" xr:uid="{EA7E0A91-B81C-40DE-8CE4-FD2A4F8A088D}"/>
    <cellStyle name="Normal 7 4 2 2" xfId="45140" xr:uid="{40140943-0B22-407A-83C7-18DFCFBA9BC3}"/>
    <cellStyle name="Normal 7 4 2 2 2" xfId="45141" xr:uid="{6D3F6811-2011-4DD1-AB18-55ECB45F65EB}"/>
    <cellStyle name="Normal 7 4 2 2 2 2" xfId="45142" xr:uid="{2285B4F2-771C-48EE-B0E6-35807BBC8FD2}"/>
    <cellStyle name="Normal 7 4 2 2 3" xfId="45143" xr:uid="{26554337-48E3-41BA-9222-E19952281A34}"/>
    <cellStyle name="Normal 7 4 2 3" xfId="45144" xr:uid="{0669477B-50ED-4F0D-AE58-B266CC238CF8}"/>
    <cellStyle name="Normal 7 4 2 3 2" xfId="45145" xr:uid="{9259CA71-76A3-4104-839D-DDF630819DCA}"/>
    <cellStyle name="Normal 7 4 2 4" xfId="45146" xr:uid="{B69FA574-54FD-4C04-BE9C-4B7A0A4BD61D}"/>
    <cellStyle name="Normal 7 4 2 5" xfId="45147" xr:uid="{AA56CF49-BB05-47B0-87C4-EDCE67835A7E}"/>
    <cellStyle name="Normal 7 4 2_Sheet1" xfId="45148" xr:uid="{CCB30AB3-E3A3-4EF5-8075-0D345F8BAF96}"/>
    <cellStyle name="Normal 7 4 3" xfId="45149" xr:uid="{6E8C5FF9-20AF-4C4C-B8D3-ED942C41D608}"/>
    <cellStyle name="Normal 7 4 3 2" xfId="45150" xr:uid="{5A600C96-0622-41CC-9D92-60D00759E558}"/>
    <cellStyle name="Normal 7 4 4" xfId="45151" xr:uid="{586F1E28-47A2-4493-B959-EAC27DFA0682}"/>
    <cellStyle name="Normal 7 4 4 2" xfId="45152" xr:uid="{30EB989F-32BD-410D-9353-7EFE2A57FC8F}"/>
    <cellStyle name="Normal 7 4 5" xfId="45153" xr:uid="{46DF1B80-155F-4CA6-B143-5E25BA825A8F}"/>
    <cellStyle name="Normal 7 4_Asset Register (new)" xfId="45154" xr:uid="{B7DE0203-0674-4906-9F14-8AF3D71E9666}"/>
    <cellStyle name="Normal 7 5" xfId="45155" xr:uid="{1E1A4A2D-FE1A-4CE0-8861-EE7D4A2F4A85}"/>
    <cellStyle name="Normal 7 5 2" xfId="45156" xr:uid="{0C9C824E-0784-4B35-A25B-898791B40FCC}"/>
    <cellStyle name="Normal 7 5 2 2" xfId="45157" xr:uid="{C187E2D3-3C86-49C6-9A54-112B808C7F71}"/>
    <cellStyle name="Normal 7 5 2 2 2" xfId="45158" xr:uid="{81300769-1E68-4BDE-B0BD-8690235A8409}"/>
    <cellStyle name="Normal 7 5 2 2 2 2" xfId="45159" xr:uid="{AA16DCAC-F122-4DB5-ACCA-FAD4397C6829}"/>
    <cellStyle name="Normal 7 5 2 2 2 3" xfId="45160" xr:uid="{7163C232-F0EA-45A9-91B3-1B171B627CDE}"/>
    <cellStyle name="Normal 7 5 2 2 3" xfId="45161" xr:uid="{76A4365E-F3C8-48F7-B2BC-DE31A8199CEF}"/>
    <cellStyle name="Normal 7 5 2 3" xfId="45162" xr:uid="{80E4D5B9-83AA-43BD-95D8-1CA31DA4F1E0}"/>
    <cellStyle name="Normal 7 5 2 3 2" xfId="45163" xr:uid="{EC6A8A96-18E0-474C-92BD-8AC561A76AF5}"/>
    <cellStyle name="Normal 7 5 2 3 2 2" xfId="45164" xr:uid="{D9CBC157-D40C-490D-AF5D-6426E3935F60}"/>
    <cellStyle name="Normal 7 5 2 3 3" xfId="45165" xr:uid="{37F846E4-F808-4E46-9676-1C331DB78503}"/>
    <cellStyle name="Normal 7 5 2 4" xfId="45166" xr:uid="{F665CE1E-2B1C-4832-948A-30973F7A4751}"/>
    <cellStyle name="Normal 7 5 2 5" xfId="45167" xr:uid="{9CB7D4AD-C1C8-4914-AD34-CB134F5A0DCA}"/>
    <cellStyle name="Normal 7 5 3" xfId="45168" xr:uid="{1730AA12-B5B1-4100-94A1-A2B8513DDC49}"/>
    <cellStyle name="Normal 7 5 3 2" xfId="45169" xr:uid="{0FFDBE82-76AE-46F6-8FA4-2F5C996AD7BA}"/>
    <cellStyle name="Normal 7 5 3 2 2" xfId="45170" xr:uid="{724ADD50-2DAE-41E8-9FA4-6CD8CF5A337F}"/>
    <cellStyle name="Normal 7 5 3 3" xfId="45171" xr:uid="{FEC30F8A-14E1-43B6-8435-63A9792EB0E4}"/>
    <cellStyle name="Normal 7 5 4" xfId="45172" xr:uid="{EA66BA2E-5B12-4F33-B912-E46DF1A67977}"/>
    <cellStyle name="Normal 7 5 4 2" xfId="45173" xr:uid="{4E9A1078-BD3E-44A4-9970-3E68BD0868E2}"/>
    <cellStyle name="Normal 7 5 4 2 2" xfId="45174" xr:uid="{2BD0C877-DB33-4680-ADD0-419157CEBCA7}"/>
    <cellStyle name="Normal 7 5 4 3" xfId="45175" xr:uid="{F272AC8E-4FFA-48AC-9B08-58BEEC7051E7}"/>
    <cellStyle name="Normal 7 5 5" xfId="45176" xr:uid="{04DB4D3A-9E27-43E8-B1D2-47579D7547B3}"/>
    <cellStyle name="Normal 7 5 6" xfId="45177" xr:uid="{987AC174-F83D-46B5-A8C3-9C581F71E6BA}"/>
    <cellStyle name="Normal 7 5_Sheet1" xfId="45178" xr:uid="{B29CC40B-810C-4E01-AC59-F31A29B2CECD}"/>
    <cellStyle name="Normal 7 6" xfId="45179" xr:uid="{384B1152-B766-4849-B95F-26905C17771A}"/>
    <cellStyle name="Normal 7 6 2" xfId="45180" xr:uid="{074A247A-1502-4C18-B71D-C91475122B37}"/>
    <cellStyle name="Normal 7 6 2 2" xfId="45181" xr:uid="{9CF54D29-F741-4304-95A6-7844E2FA756B}"/>
    <cellStyle name="Normal 7 6 2 2 2" xfId="45182" xr:uid="{BBCB3DBE-E4A2-476C-992C-65F630F84AA8}"/>
    <cellStyle name="Normal 7 6 2 2 2 2" xfId="45183" xr:uid="{FA55BACE-D611-4CF6-882B-3037AE017EB8}"/>
    <cellStyle name="Normal 7 6 2 2 3" xfId="45184" xr:uid="{43C8B728-9753-4409-929F-9CA3983A0C82}"/>
    <cellStyle name="Normal 7 6 2 3" xfId="45185" xr:uid="{F1B02CE6-EDD1-4998-9F79-A52A36F1310A}"/>
    <cellStyle name="Normal 7 6 2 3 2" xfId="45186" xr:uid="{19060923-349B-45AA-BE75-BB17152A987A}"/>
    <cellStyle name="Normal 7 6 2 3 3" xfId="45187" xr:uid="{2A7737CC-5A71-4025-879A-3A40AF4EF40C}"/>
    <cellStyle name="Normal 7 6 2 4" xfId="45188" xr:uid="{A79C4BAC-6CA4-45A1-A4E5-1D1EBF904B50}"/>
    <cellStyle name="Normal 7 6 2 5" xfId="45189" xr:uid="{B572694E-2D2E-4E93-B168-1B8BE7BC7C8D}"/>
    <cellStyle name="Normal 7 6 3" xfId="45190" xr:uid="{187D18D5-6CC6-45D2-A3A4-095D178D00F6}"/>
    <cellStyle name="Normal 7 6 3 2" xfId="45191" xr:uid="{EE7E71BB-6847-4B8E-95EF-435070ACB2EF}"/>
    <cellStyle name="Normal 7 6 3 2 2" xfId="45192" xr:uid="{CD4022CB-34C4-4D3E-8EC4-5E21663690B7}"/>
    <cellStyle name="Normal 7 6 3 3" xfId="45193" xr:uid="{A1D19CC6-689C-421B-BEBB-162DCAEDB6FB}"/>
    <cellStyle name="Normal 7 6 4" xfId="45194" xr:uid="{611CD1BB-432E-43A6-9634-016762559D7C}"/>
    <cellStyle name="Normal 7 6 4 2" xfId="45195" xr:uid="{CAA5B390-5863-4B55-A266-9EF6E5254C27}"/>
    <cellStyle name="Normal 7 6 4 3" xfId="45196" xr:uid="{D3F6E25B-A5E1-48C8-91EC-25342D5C21AE}"/>
    <cellStyle name="Normal 7 6 5" xfId="45197" xr:uid="{A8DD6F63-E7B4-422E-88C6-ECB0A24573A2}"/>
    <cellStyle name="Normal 7 6 6" xfId="45198" xr:uid="{B06E16F4-E4B0-4B18-8E3E-30B65FC70894}"/>
    <cellStyle name="Normal 7 7" xfId="45199" xr:uid="{E1A89167-6579-4295-A42C-505AB924A61C}"/>
    <cellStyle name="Normal 7 7 2" xfId="45200" xr:uid="{7738D33F-FE3D-4D36-A160-27D84DD4AC3D}"/>
    <cellStyle name="Normal 7 7 2 2" xfId="45201" xr:uid="{E4ED7391-AAF2-4782-9022-BA11966938BF}"/>
    <cellStyle name="Normal 7 7 3" xfId="45202" xr:uid="{0B3D9422-39A6-48AC-B633-49148F4DD4EF}"/>
    <cellStyle name="Normal 7 7 3 2" xfId="45203" xr:uid="{839FA0A3-8971-4E65-AEDF-199DBE95F145}"/>
    <cellStyle name="Normal 7 7 4" xfId="45204" xr:uid="{2AE561FD-8D35-46FE-B02D-BF39BA665D9B}"/>
    <cellStyle name="Normal 7 8" xfId="45205" xr:uid="{5CADD7B7-739C-4592-828D-CFBB6062DC95}"/>
    <cellStyle name="Normal 7 8 2" xfId="45206" xr:uid="{3987490A-86C9-4DB4-910B-9D0B282D557F}"/>
    <cellStyle name="Normal 7 9" xfId="45207" xr:uid="{A23E7A54-BDD7-45E2-A902-1C26DA497A26}"/>
    <cellStyle name="Normal 7 9 2" xfId="45208" xr:uid="{C68EBE9D-81E9-440D-AC2D-BE5F07DB02B8}"/>
    <cellStyle name="Normal 7_Asset Register (new)" xfId="45209" xr:uid="{D617B302-0309-4B18-ABA8-6DE0F519A995}"/>
    <cellStyle name="Normal 70" xfId="45210" xr:uid="{77E85271-8067-46B7-A578-14C3FE116B10}"/>
    <cellStyle name="Normal 70 2" xfId="45211" xr:uid="{98AE7503-7698-43FC-BEE4-517D5F284868}"/>
    <cellStyle name="Normal 71" xfId="57" xr:uid="{00000000-0005-0000-0000-00001EB00000}"/>
    <cellStyle name="Normal 71 2" xfId="45213" xr:uid="{93BAC515-1E9E-411E-9F9B-F5E2934BCC98}"/>
    <cellStyle name="Normal 71 3" xfId="45214" xr:uid="{899C5581-59ED-408C-B4BC-872674F6FD5D}"/>
    <cellStyle name="Normal 71 4" xfId="45215" xr:uid="{06931A5F-B460-40D2-87E6-DD4BDA2499FE}"/>
    <cellStyle name="Normal 71 5" xfId="45212" xr:uid="{4AF9F9B4-4508-4328-A751-AE26612D96CF}"/>
    <cellStyle name="Normal 72" xfId="58" xr:uid="{00000000-0005-0000-0000-000022B00000}"/>
    <cellStyle name="Normal 72 2" xfId="45217" xr:uid="{A6D25314-E267-4889-B7CA-45BA65AF8FD7}"/>
    <cellStyle name="Normal 72 3" xfId="45218" xr:uid="{E09D8FC9-B561-4375-864D-9453E9403D23}"/>
    <cellStyle name="Normal 72 4" xfId="45219" xr:uid="{98999E54-E089-431A-BBDE-08AA2075ED90}"/>
    <cellStyle name="Normal 72 5" xfId="45216" xr:uid="{9607881C-0B24-407A-A27A-E580F80588E8}"/>
    <cellStyle name="Normal 73" xfId="45220" xr:uid="{3E3DC09F-AAA1-454A-97E8-334C3DE730E4}"/>
    <cellStyle name="Normal 73 2" xfId="45221" xr:uid="{68E53035-4C8F-48BC-A5C9-C3D8082AAD03}"/>
    <cellStyle name="Normal 74" xfId="45222" xr:uid="{161EC6B5-1980-4704-8EB3-61BEC53F01C7}"/>
    <cellStyle name="Normal 74 2" xfId="45223" xr:uid="{EB8B02C9-6A29-4D8B-A35E-22AB1E75478B}"/>
    <cellStyle name="Normal 75" xfId="45224" xr:uid="{F9CD5412-DF85-4051-AA1A-C64989F87FF9}"/>
    <cellStyle name="Normal 75 2" xfId="45225" xr:uid="{01E392D0-EFBF-4A4C-9B41-093832E87FF1}"/>
    <cellStyle name="Normal 76" xfId="45226" xr:uid="{C4BF44E9-E48E-4810-92A3-0ABCE762E369}"/>
    <cellStyle name="Normal 76 2" xfId="45227" xr:uid="{B2A770DF-DFB2-470E-8B9E-177C6F3BD3F5}"/>
    <cellStyle name="Normal 77" xfId="45228" xr:uid="{4A8FA605-41DD-4B0C-A598-44165C1BABA7}"/>
    <cellStyle name="Normal 77 2" xfId="45229" xr:uid="{1A48539F-633A-4C6C-9407-E85579FC1411}"/>
    <cellStyle name="Normal 78" xfId="59" xr:uid="{00000000-0005-0000-0000-000030B00000}"/>
    <cellStyle name="Normal 78 2" xfId="190" xr:uid="{6CB47569-7B8D-4472-8D83-A323CA543FEE}"/>
    <cellStyle name="Normal 78 3" xfId="45230" xr:uid="{56ABA16F-F035-41DE-9514-9294349DFF45}"/>
    <cellStyle name="Normal 78 4" xfId="45231" xr:uid="{A4E59B70-7304-4CD1-9065-6FDB8DBA192D}"/>
    <cellStyle name="Normal 78 5" xfId="175" xr:uid="{896CAAB0-FC24-49ED-A067-8046538D071C}"/>
    <cellStyle name="Normal 78 5 2" xfId="191" xr:uid="{FF4A7134-47BA-4C44-A047-183851BA5CB8}"/>
    <cellStyle name="Normal 78 5 2 2" xfId="51563" xr:uid="{94DF0A1C-0434-4A2E-A380-B1F346E2F85B}"/>
    <cellStyle name="Normal 78 5 2 2 2" xfId="51584" xr:uid="{050CDD41-D2A4-4217-BF88-236D9999FC47}"/>
    <cellStyle name="Normal 78 6" xfId="160" xr:uid="{697D050F-9BA3-44F4-B10A-0A0F3A52A86D}"/>
    <cellStyle name="Normal 79" xfId="60" xr:uid="{00000000-0005-0000-0000-000034B00000}"/>
    <cellStyle name="Normal 79 2" xfId="192" xr:uid="{E2255802-9310-42D9-9432-D40716043BAD}"/>
    <cellStyle name="Normal 79 3" xfId="45232" xr:uid="{A27B0916-FBDA-44DE-B3D7-CCD15A047193}"/>
    <cellStyle name="Normal 79 4" xfId="45233" xr:uid="{A55D0513-2287-4A29-8E31-C426983AA312}"/>
    <cellStyle name="Normal 79 5" xfId="176" xr:uid="{7DEF6F5B-6156-40DB-81F3-D596C46C8DE5}"/>
    <cellStyle name="Normal 79 5 2" xfId="193" xr:uid="{4B923D0B-7300-41B4-8E76-65E8BABA5AD9}"/>
    <cellStyle name="Normal 79 5 2 2" xfId="51564" xr:uid="{27608B1B-BA14-4942-B3D1-0C8CD93E2AFA}"/>
    <cellStyle name="Normal 79 5 2 2 2" xfId="51586" xr:uid="{1F9A1098-BF37-4D39-96FA-62067157ECCC}"/>
    <cellStyle name="Normal 79 6" xfId="161" xr:uid="{9D1D6729-32B1-44D4-BEE4-B2F36D3DE88D}"/>
    <cellStyle name="Normal 8" xfId="45234" xr:uid="{4117E3D0-8DB2-404D-83C1-3A28C897E8A8}"/>
    <cellStyle name="Normal 8 2" xfId="45235" xr:uid="{5EFDD575-E7BF-463A-9486-B1DF63891ADA}"/>
    <cellStyle name="Normal 8 2 10" xfId="45236" xr:uid="{4C96490A-923E-4D1E-9E53-6AF69F8FF344}"/>
    <cellStyle name="Normal 8 2 11" xfId="45237" xr:uid="{F3A6222A-E13A-4F0B-9222-7552E582A384}"/>
    <cellStyle name="Normal 8 2 2" xfId="45238" xr:uid="{6FEBCBD2-D321-45D9-AD08-FCB1EFAD2F0E}"/>
    <cellStyle name="Normal 8 2 2 2" xfId="45239" xr:uid="{88A8FC45-EC78-4F32-9E0B-588EEB635B3E}"/>
    <cellStyle name="Normal 8 2 2 2 2" xfId="45240" xr:uid="{7281F5A9-7D5D-4C91-AA79-9B6245CFC23D}"/>
    <cellStyle name="Normal 8 2 2 2 2 2" xfId="45241" xr:uid="{3A758E57-9129-49E0-B54B-76872E33FA0A}"/>
    <cellStyle name="Normal 8 2 2 2 2 2 2" xfId="45242" xr:uid="{48C16AA0-7C4B-4D76-81C2-209E619C1237}"/>
    <cellStyle name="Normal 8 2 2 2 2 3" xfId="45243" xr:uid="{E81F1D58-044D-4261-985D-71FFCEA177C6}"/>
    <cellStyle name="Normal 8 2 2 2 3" xfId="45244" xr:uid="{2FF19212-2993-44F3-A741-CDC739FE97A3}"/>
    <cellStyle name="Normal 8 2 2 2 3 2" xfId="45245" xr:uid="{04DD06E4-7F25-42E8-8534-656C26CE8244}"/>
    <cellStyle name="Normal 8 2 2 2 4" xfId="45246" xr:uid="{BBDD1BA8-27DE-4DE8-92F4-D0845F6A3296}"/>
    <cellStyle name="Normal 8 2 2 2 4 2" xfId="45247" xr:uid="{EAEAE7B4-8E87-4F6F-8645-375AE1CCB82E}"/>
    <cellStyle name="Normal 8 2 2 2 5" xfId="45248" xr:uid="{014467E2-33DA-4E8E-AF6A-1DDE25E4BEA9}"/>
    <cellStyle name="Normal 8 2 2 2 6" xfId="45249" xr:uid="{3CD3898D-602F-4054-8246-5282C597D7B2}"/>
    <cellStyle name="Normal 8 2 2 3" xfId="45250" xr:uid="{2552242C-F62C-4603-8019-B468D17FFAC3}"/>
    <cellStyle name="Normal 8 2 2 3 2" xfId="45251" xr:uid="{27B25B74-8697-4C56-82A6-D59439327A8E}"/>
    <cellStyle name="Normal 8 2 2 3 2 2" xfId="45252" xr:uid="{B1AF60CC-2D00-4D0B-AE04-5594970D6D71}"/>
    <cellStyle name="Normal 8 2 2 3 3" xfId="45253" xr:uid="{7A5B9F80-33B3-44AC-BC8B-35FB97A5E70C}"/>
    <cellStyle name="Normal 8 2 2 4" xfId="45254" xr:uid="{2ED08421-2229-4C83-85ED-11E185F1BB9F}"/>
    <cellStyle name="Normal 8 2 2 4 2" xfId="45255" xr:uid="{C5D9910E-7286-4715-9184-6F566B153FBA}"/>
    <cellStyle name="Normal 8 2 2 5" xfId="45256" xr:uid="{09CD5A51-0436-46A8-9D31-F31EC1ACBA65}"/>
    <cellStyle name="Normal 8 2 2 5 2" xfId="45257" xr:uid="{27F1EBD0-55E0-4ADE-86B0-1579EB9B3507}"/>
    <cellStyle name="Normal 8 2 2 6" xfId="45258" xr:uid="{19980DC1-AB01-4459-83D6-E125CDA4C499}"/>
    <cellStyle name="Normal 8 2 2 7" xfId="45259" xr:uid="{B7F94D8B-82E4-41BA-A1B8-7A639D3AC10C}"/>
    <cellStyle name="Normal 8 2 3" xfId="45260" xr:uid="{75CE06F7-3A6B-47CA-8A89-C2BD77F78B7E}"/>
    <cellStyle name="Normal 8 2 3 2" xfId="45261" xr:uid="{BAEF9172-489A-41B6-8C7A-AB23CE9C1555}"/>
    <cellStyle name="Normal 8 2 3 2 2" xfId="45262" xr:uid="{902D9E9E-1A08-4604-92D0-84E57862D8C7}"/>
    <cellStyle name="Normal 8 2 3 2 2 2" xfId="45263" xr:uid="{D490AD3E-CAD9-44F6-837A-95B084C0FB48}"/>
    <cellStyle name="Normal 8 2 3 2 2 2 2" xfId="45264" xr:uid="{918B6C8F-4359-4AFA-930C-B40A280FD331}"/>
    <cellStyle name="Normal 8 2 3 2 2 3" xfId="45265" xr:uid="{CA22E3A3-25B5-413C-942F-59DC5B91E5F5}"/>
    <cellStyle name="Normal 8 2 3 2 3" xfId="45266" xr:uid="{949A7CAE-7054-478E-89D3-53A0583BE78A}"/>
    <cellStyle name="Normal 8 2 3 2 3 2" xfId="45267" xr:uid="{545812A5-10A7-471E-934D-8543A31E5C54}"/>
    <cellStyle name="Normal 8 2 3 2 4" xfId="45268" xr:uid="{D6B1014E-556E-44DF-946A-E6371E18BFB0}"/>
    <cellStyle name="Normal 8 2 3 3" xfId="45269" xr:uid="{71C7B007-F406-4AB2-8025-CCC876F968D1}"/>
    <cellStyle name="Normal 8 2 3 3 2" xfId="45270" xr:uid="{D529CD2F-AC93-4C0D-8140-5E457733AE39}"/>
    <cellStyle name="Normal 8 2 3 3 2 2" xfId="45271" xr:uid="{F3D9FC71-AD18-405C-BD42-A49933A04000}"/>
    <cellStyle name="Normal 8 2 3 3 3" xfId="45272" xr:uid="{78E056F4-0D95-46D6-9526-6E1076406DDD}"/>
    <cellStyle name="Normal 8 2 3 4" xfId="45273" xr:uid="{7F6F4FFC-38E9-4805-8777-5A76FDAEAC2E}"/>
    <cellStyle name="Normal 8 2 3 4 2" xfId="45274" xr:uid="{45A83E78-E4F7-4799-8B18-A787AF7F297E}"/>
    <cellStyle name="Normal 8 2 3 5" xfId="45275" xr:uid="{1DD81F6C-E957-44FD-86D5-BFB77BAD7112}"/>
    <cellStyle name="Normal 8 2 3 5 2" xfId="45276" xr:uid="{61E17FA8-4E5E-41CE-86C7-EF4E21BD61E1}"/>
    <cellStyle name="Normal 8 2 3 6" xfId="45277" xr:uid="{EAF3430E-371B-4C39-9A07-C32520DFBC09}"/>
    <cellStyle name="Normal 8 2 3 7" xfId="45278" xr:uid="{04AA09EF-841E-41B9-A11E-259DC050FE17}"/>
    <cellStyle name="Normal 8 2 4" xfId="45279" xr:uid="{3F9E1BA9-4294-4358-A2D0-723B8A593161}"/>
    <cellStyle name="Normal 8 2 4 2" xfId="45280" xr:uid="{669AE660-B368-4E5B-BBC2-C7522FB1F7A3}"/>
    <cellStyle name="Normal 8 2 4 2 2" xfId="45281" xr:uid="{816ADE25-7217-4CA7-90F1-2E5F2586EF22}"/>
    <cellStyle name="Normal 8 2 4 2 2 2" xfId="45282" xr:uid="{DDF6969F-1E43-4CBD-9139-D762CC774148}"/>
    <cellStyle name="Normal 8 2 4 2 2 2 2" xfId="45283" xr:uid="{49FCD77D-310F-4A42-85C7-38E91297FD52}"/>
    <cellStyle name="Normal 8 2 4 2 2 3" xfId="45284" xr:uid="{0C095422-C44A-478D-AB95-33C8F50F9BC7}"/>
    <cellStyle name="Normal 8 2 4 2 3" xfId="45285" xr:uid="{2B552BFB-3F98-42EB-B5D1-CA73F7047661}"/>
    <cellStyle name="Normal 8 2 4 2 3 2" xfId="45286" xr:uid="{D67C3FBC-F323-463E-92FC-09655027D7E9}"/>
    <cellStyle name="Normal 8 2 4 2 4" xfId="45287" xr:uid="{3C6C81ED-8488-4072-B5F2-1315C83BB65E}"/>
    <cellStyle name="Normal 8 2 4 3" xfId="45288" xr:uid="{00EC61C1-A31D-4B2E-9A7F-135ACCE4A996}"/>
    <cellStyle name="Normal 8 2 4 3 2" xfId="45289" xr:uid="{5CA5577B-A2A2-41E5-BC95-B3F839BDD956}"/>
    <cellStyle name="Normal 8 2 4 3 2 2" xfId="45290" xr:uid="{53C92423-8F0E-4545-9AD7-DF9CAA7250B5}"/>
    <cellStyle name="Normal 8 2 4 3 3" xfId="45291" xr:uid="{5C39050D-4F7D-494B-865F-1C3673DEEB9E}"/>
    <cellStyle name="Normal 8 2 4 4" xfId="45292" xr:uid="{26DD9AE4-A84B-415D-8E88-512A29984C47}"/>
    <cellStyle name="Normal 8 2 4 4 2" xfId="45293" xr:uid="{05DCD6FD-1038-4788-8C00-A0B0B96A1CD9}"/>
    <cellStyle name="Normal 8 2 4 5" xfId="45294" xr:uid="{4C02E3EF-2EF5-43D3-BF1F-CC716DB92682}"/>
    <cellStyle name="Normal 8 2 5" xfId="45295" xr:uid="{3EF470C3-4932-4717-8387-44B2AB963FA4}"/>
    <cellStyle name="Normal 8 2 5 2" xfId="45296" xr:uid="{539E135D-36F5-4B38-9CCE-DE6DC88EB15B}"/>
    <cellStyle name="Normal 8 2 5 2 2" xfId="45297" xr:uid="{4DBC89E2-E6D0-4254-90CD-55C6F0451211}"/>
    <cellStyle name="Normal 8 2 5 2 2 2" xfId="45298" xr:uid="{FB852E50-0770-495C-A92A-AC51D19C8F12}"/>
    <cellStyle name="Normal 8 2 5 2 2 2 2" xfId="45299" xr:uid="{6C106B69-A72E-4161-A0EC-401BE51448A8}"/>
    <cellStyle name="Normal 8 2 5 2 2 3" xfId="45300" xr:uid="{DCD3EBEC-BF9C-4166-A588-63CF2A7AACFC}"/>
    <cellStyle name="Normal 8 2 5 2 3" xfId="45301" xr:uid="{2CFA93E2-5ED4-4368-8F75-C9E5A3CDA4B1}"/>
    <cellStyle name="Normal 8 2 5 2 3 2" xfId="45302" xr:uid="{31FB6ABF-2093-43CD-BC00-D88D5333FC81}"/>
    <cellStyle name="Normal 8 2 5 2 4" xfId="45303" xr:uid="{8B8AF9B3-2585-459D-8DFB-703AD0EBC90E}"/>
    <cellStyle name="Normal 8 2 5 3" xfId="45304" xr:uid="{FD8308C8-8106-4E70-8659-29F1D98C4CE8}"/>
    <cellStyle name="Normal 8 2 5 3 2" xfId="45305" xr:uid="{482A3118-8765-4E41-A0B7-2E55F548A901}"/>
    <cellStyle name="Normal 8 2 5 3 2 2" xfId="45306" xr:uid="{5B33FEDF-4E07-43DE-92AD-F4B9DE9A5C17}"/>
    <cellStyle name="Normal 8 2 5 3 3" xfId="45307" xr:uid="{68FE7E2D-DC59-468E-8815-19D58B951EDE}"/>
    <cellStyle name="Normal 8 2 5 4" xfId="45308" xr:uid="{0BDADCA2-55E9-4D34-9E17-B403E260D341}"/>
    <cellStyle name="Normal 8 2 5 4 2" xfId="45309" xr:uid="{A3CBB21B-62E6-4F55-A5F1-36191191004E}"/>
    <cellStyle name="Normal 8 2 5 5" xfId="45310" xr:uid="{FD923E5E-8197-4C70-9A6F-BEA9467AD2BF}"/>
    <cellStyle name="Normal 8 2 6" xfId="45311" xr:uid="{DB64058D-64C7-43B0-B48A-EF273171444B}"/>
    <cellStyle name="Normal 8 2 6 2" xfId="45312" xr:uid="{16783E18-8901-4647-9331-76E6F88FBCFF}"/>
    <cellStyle name="Normal 8 2 6 2 2" xfId="45313" xr:uid="{21AEA907-9EA5-42D2-9658-7F343299C02F}"/>
    <cellStyle name="Normal 8 2 6 2 2 2" xfId="45314" xr:uid="{3C151804-D761-49D4-9E9B-56D93B2A901A}"/>
    <cellStyle name="Normal 8 2 6 2 3" xfId="45315" xr:uid="{3CFF05E3-813E-4BA6-BB47-0571D2A6F0E4}"/>
    <cellStyle name="Normal 8 2 6 3" xfId="45316" xr:uid="{10B4EFBD-0CFF-44B7-97CE-1E28C572CA1B}"/>
    <cellStyle name="Normal 8 2 6 3 2" xfId="45317" xr:uid="{4F1C4F7E-6874-4663-996D-F0B36BC8A2F0}"/>
    <cellStyle name="Normal 8 2 6 4" xfId="45318" xr:uid="{2BB6828D-197C-47E0-93FA-5EF8169A9811}"/>
    <cellStyle name="Normal 8 2 7" xfId="45319" xr:uid="{5CC4461B-34A2-4508-B757-888AFD082CDE}"/>
    <cellStyle name="Normal 8 2 7 2" xfId="45320" xr:uid="{478599DA-83EB-4C1E-909D-57C91F97D71C}"/>
    <cellStyle name="Normal 8 2 7 2 2" xfId="45321" xr:uid="{6459FA1F-CF85-43E6-8AE8-8336BFF2FEA6}"/>
    <cellStyle name="Normal 8 2 7 3" xfId="45322" xr:uid="{242A1E5B-4B38-4F2F-BD40-2DEB1BDD07FA}"/>
    <cellStyle name="Normal 8 2 8" xfId="45323" xr:uid="{37BA2D02-5162-4DEB-A477-2AA420C0F369}"/>
    <cellStyle name="Normal 8 2 8 2" xfId="45324" xr:uid="{000B94F4-7409-4A6A-B495-FB71404DB1B7}"/>
    <cellStyle name="Normal 8 2 9" xfId="45325" xr:uid="{62F4C0A2-EC08-48CE-BA2F-558FF40C6E42}"/>
    <cellStyle name="Normal 8 2 9 2" xfId="45326" xr:uid="{27A996C9-ADB3-40D1-82EF-87E21FA3B0A6}"/>
    <cellStyle name="Normal 8 3" xfId="45327" xr:uid="{905E8D3A-179F-45DF-A31F-4068A7F0A68F}"/>
    <cellStyle name="Normal 8 3 2" xfId="45328" xr:uid="{7926CD77-9B28-4D95-AC3C-C4FCAF116202}"/>
    <cellStyle name="Normal 8 3 2 2" xfId="45329" xr:uid="{81A4E05E-4E28-4C02-B50A-6ABAB278557A}"/>
    <cellStyle name="Normal 8 3 2 2 2" xfId="45330" xr:uid="{8EB3481E-B2B8-4447-8649-9314F285772F}"/>
    <cellStyle name="Normal 8 3 2 2 2 2" xfId="45331" xr:uid="{4ECFCCCA-A707-40EA-A2B2-DA7B2A9636A0}"/>
    <cellStyle name="Normal 8 3 2 2 3" xfId="45332" xr:uid="{BDCB8061-9131-49B5-9CF7-303FF2C6B11E}"/>
    <cellStyle name="Normal 8 3 2 3" xfId="45333" xr:uid="{5A04B74B-C5A4-4FE2-9556-57231F1057A8}"/>
    <cellStyle name="Normal 8 3 2 3 2" xfId="45334" xr:uid="{463C14E2-4E2C-4CEB-AE91-73312B8A964A}"/>
    <cellStyle name="Normal 8 3 2 4" xfId="45335" xr:uid="{2970DBCE-8CD1-4659-A134-CEE61A3150AA}"/>
    <cellStyle name="Normal 8 3 3" xfId="45336" xr:uid="{22FD9BB0-89C0-4DE3-922B-E394B15DEBC3}"/>
    <cellStyle name="Normal 8 3 3 2" xfId="45337" xr:uid="{62327330-A725-4B86-8E20-2375835E00D5}"/>
    <cellStyle name="Normal 8 3 3 3" xfId="45338" xr:uid="{97DF010E-FDE0-4D3A-ADE0-9107AB44FF84}"/>
    <cellStyle name="Normal 8 3 4" xfId="45339" xr:uid="{1C637FEB-C00F-4027-AF96-C91EA911CBE1}"/>
    <cellStyle name="Normal 8 3 4 2" xfId="45340" xr:uid="{B60704CE-2978-4BE0-AE90-639D955AB70B}"/>
    <cellStyle name="Normal 8 3 5" xfId="45341" xr:uid="{E87B268A-A6FB-499A-8F0F-EDE56552ACDA}"/>
    <cellStyle name="Normal 8 3_Sheet1" xfId="45342" xr:uid="{E59DA5C9-4606-40BE-8723-BF4F189A82FD}"/>
    <cellStyle name="Normal 8 4" xfId="45343" xr:uid="{41F76EF9-8802-42EA-B92E-2EA7AC9DA050}"/>
    <cellStyle name="Normal 8_Asset Register (new)" xfId="45344" xr:uid="{C351E8CD-B45B-4E72-8D37-63775FF4D41B}"/>
    <cellStyle name="Normal 80" xfId="61" xr:uid="{00000000-0005-0000-0000-0000A7B00000}"/>
    <cellStyle name="Normal 80 2" xfId="194" xr:uid="{CE29F59B-5566-45D1-AF74-569775D3FD89}"/>
    <cellStyle name="Normal 80 3" xfId="45345" xr:uid="{83B943C3-88D1-4304-8960-132B526B6154}"/>
    <cellStyle name="Normal 80 4" xfId="45346" xr:uid="{39592995-2068-4267-BB2E-D5DE4FDDD359}"/>
    <cellStyle name="Normal 80 5" xfId="177" xr:uid="{221F7949-247B-449F-BAD9-56C422ED8989}"/>
    <cellStyle name="Normal 80 5 2" xfId="195" xr:uid="{7ED4E3E7-925F-4BFF-A5D2-C9F3E74ABDD0}"/>
    <cellStyle name="Normal 80 5 2 2" xfId="51565" xr:uid="{FCDF974B-2284-4ABD-BB56-EABF1B5B6A5F}"/>
    <cellStyle name="Normal 80 5 2 2 2" xfId="51585" xr:uid="{F1A9E89C-F31F-483C-BA95-651C7C5ADDE4}"/>
    <cellStyle name="Normal 80 6" xfId="162" xr:uid="{6FCE8BED-3844-4366-BCD3-9F54D196CAEA}"/>
    <cellStyle name="Normal 81" xfId="45347" xr:uid="{1B7B7A5E-FBE5-49E9-A7C2-7213BC9E6CFC}"/>
    <cellStyle name="Normal 81 2" xfId="45348" xr:uid="{D995CCBF-7F09-4182-890A-0DB3CE9EA460}"/>
    <cellStyle name="Normal 82" xfId="62" xr:uid="{00000000-0005-0000-0000-0000ADB00000}"/>
    <cellStyle name="Normal 82 2" xfId="45350" xr:uid="{24EC3AF0-BC24-4FE3-AF93-0C45C430B7F4}"/>
    <cellStyle name="Normal 82 3" xfId="45351" xr:uid="{1B9A3875-95E9-4BDD-9C56-1DB8F8E2771E}"/>
    <cellStyle name="Normal 82 4" xfId="45352" xr:uid="{C1F98FCE-634D-4655-A5BB-AC6BFE75337D}"/>
    <cellStyle name="Normal 82 5" xfId="45349" xr:uid="{8002864B-544E-4D1F-BC1F-FEBAE5FADDD8}"/>
    <cellStyle name="Normal 83" xfId="63" xr:uid="{00000000-0005-0000-0000-0000B1B00000}"/>
    <cellStyle name="Normal 83 2" xfId="196" xr:uid="{91AB7460-FF17-4EE4-9277-55D55684EEA8}"/>
    <cellStyle name="Normal 83 2 2" xfId="51553" xr:uid="{841B4D5D-A8E2-4FB7-844C-1D57A43BACDD}"/>
    <cellStyle name="Normal 83 2 2 2" xfId="144" xr:uid="{5AC64173-599E-4F04-864D-1061DFF56A7A}"/>
    <cellStyle name="Normal 83 3" xfId="45353" xr:uid="{637AF407-3394-417C-8654-F122CFEA783F}"/>
    <cellStyle name="Normal 83 4" xfId="45354" xr:uid="{90785005-A6C2-4021-813C-01B20D16D612}"/>
    <cellStyle name="Normal 83 5" xfId="164" xr:uid="{9CE1D14A-ADA0-4A79-93AF-56130525081E}"/>
    <cellStyle name="Normal 83 5 2" xfId="197" xr:uid="{7A008880-9F84-413A-B26A-08C50BA3B96E}"/>
    <cellStyle name="Normal 84" xfId="64" xr:uid="{00000000-0005-0000-0000-0000B5B00000}"/>
    <cellStyle name="Normal 84 2" xfId="198" xr:uid="{86905BEC-6A19-47E4-BB26-8C089852B4BD}"/>
    <cellStyle name="Normal 84 2 2" xfId="51555" xr:uid="{EFA404F7-CAE1-46A4-83F1-29FE6E897F66}"/>
    <cellStyle name="Normal 84 2 2 2" xfId="145" xr:uid="{DFF34A0A-43FC-45D5-9A3F-F1EBDA7A1981}"/>
    <cellStyle name="Normal 84 3" xfId="45355" xr:uid="{99E1D253-B653-4F6E-9D93-41EF12133BE5}"/>
    <cellStyle name="Normal 84 4" xfId="45356" xr:uid="{2B00450F-E231-4321-8F11-2C027A9C62A3}"/>
    <cellStyle name="Normal 84 5" xfId="166" xr:uid="{94F5B9DE-4484-47A1-9A21-3F7C953E1430}"/>
    <cellStyle name="Normal 84 5 2" xfId="199" xr:uid="{D51D6F99-AE88-4B37-B4B1-95BC81D63690}"/>
    <cellStyle name="Normal 85" xfId="65" xr:uid="{00000000-0005-0000-0000-0000B9B00000}"/>
    <cellStyle name="Normal 85 2" xfId="200" xr:uid="{BAD6733A-450D-401C-8CA7-734385DF85EA}"/>
    <cellStyle name="Normal 85 2 2" xfId="51554" xr:uid="{F0769D23-D233-47C8-95C6-3B058BE8291A}"/>
    <cellStyle name="Normal 85 2 2 2" xfId="51576" xr:uid="{F75D12A4-E22F-4328-BAE3-FD837CF04251}"/>
    <cellStyle name="Normal 85 3" xfId="45357" xr:uid="{0D3DE04B-6A72-4CA9-9169-E788AF5A2B85}"/>
    <cellStyle name="Normal 85 4" xfId="45358" xr:uid="{40E2D16A-0A52-475A-8D87-3A52B7EBB6B5}"/>
    <cellStyle name="Normal 85 5" xfId="165" xr:uid="{34831B17-BBE6-49C3-995D-791B9A555932}"/>
    <cellStyle name="Normal 85 5 2" xfId="201" xr:uid="{959F48CB-1418-4714-B6A7-578A18CED9E5}"/>
    <cellStyle name="Normal 85 6" xfId="149" xr:uid="{4A8B87E9-91E0-40F5-87A3-63C515751234}"/>
    <cellStyle name="Normal 86" xfId="66" xr:uid="{00000000-0005-0000-0000-0000BDB00000}"/>
    <cellStyle name="Normal 86 2" xfId="202" xr:uid="{07936C9F-105E-47AC-A0E1-BAE48916D2F9}"/>
    <cellStyle name="Normal 86 3" xfId="45359" xr:uid="{E9EC1204-2317-4C7B-A2A3-FB1B9060A390}"/>
    <cellStyle name="Normal 86 4" xfId="45360" xr:uid="{DDAD6472-5E89-40C7-822F-7ADD13085333}"/>
    <cellStyle name="Normal 86 5" xfId="150" xr:uid="{DFBDADDF-A2CA-46C2-9C54-3800F64400F4}"/>
    <cellStyle name="Normal 87" xfId="67" xr:uid="{00000000-0005-0000-0000-0000C1B00000}"/>
    <cellStyle name="Normal 87 2" xfId="203" xr:uid="{47B18281-788A-4A3D-9506-37375C84A4FD}"/>
    <cellStyle name="Normal 87 2 2" xfId="51558" xr:uid="{38EB701C-CA02-4F7B-9F28-8779E02B7A80}"/>
    <cellStyle name="Normal 87 2 2 2" xfId="51579" xr:uid="{D400B2E2-56D6-47C7-BE4C-28EFBA6ED89C}"/>
    <cellStyle name="Normal 87 3" xfId="45361" xr:uid="{03DDF09D-0CCF-40DA-B856-8285948B541B}"/>
    <cellStyle name="Normal 87 4" xfId="45362" xr:uid="{0C6706EA-6B17-461A-8D2A-59934B7B2127}"/>
    <cellStyle name="Normal 87 5" xfId="168" xr:uid="{1381C274-CB44-4799-BDC5-41F457D3FD2F}"/>
    <cellStyle name="Normal 87 5 2" xfId="204" xr:uid="{D20DF054-4397-4188-A406-34B5A1EC88CB}"/>
    <cellStyle name="Normal 87 6" xfId="152" xr:uid="{D050D8C9-8E09-4F10-A1E5-879EC7FB7511}"/>
    <cellStyle name="Normal 88" xfId="68" xr:uid="{00000000-0005-0000-0000-0000C5B00000}"/>
    <cellStyle name="Normal 88 2" xfId="205" xr:uid="{B7974B45-8ABD-4386-9351-541860112E8C}"/>
    <cellStyle name="Normal 88 3" xfId="45363" xr:uid="{7AE6963A-7A2A-4A39-8A01-3A6FFB081129}"/>
    <cellStyle name="Normal 88 4" xfId="45364" xr:uid="{3747C034-5FD6-4956-AA0B-92ABE5CD869E}"/>
    <cellStyle name="Normal 88 5" xfId="169" xr:uid="{835A7E7E-19DB-41C3-89F2-7ADE1F517DF4}"/>
    <cellStyle name="Normal 88 5 2" xfId="206" xr:uid="{855BBD5B-402B-490A-A835-71E737B6F8EC}"/>
    <cellStyle name="Normal 88 6" xfId="153" xr:uid="{401C7C37-2833-4792-8F61-C4E70F55293C}"/>
    <cellStyle name="Normal 89" xfId="45365" xr:uid="{920D8657-F312-4F19-8AF5-F3DAE83968F6}"/>
    <cellStyle name="Normal 89 2" xfId="45366" xr:uid="{E2D1DF9B-E052-4931-B45C-7B6060AA426D}"/>
    <cellStyle name="Normal 9" xfId="45367" xr:uid="{47DA0674-B7B1-4614-BBF8-A1A3C35C9751}"/>
    <cellStyle name="Normal 9 10" xfId="45368" xr:uid="{A3194BC9-21B7-4C16-9499-0594FF380D83}"/>
    <cellStyle name="Normal 9 10 2" xfId="45369" xr:uid="{FA32A30A-C64A-4C86-ACE8-40F3B63E7F3C}"/>
    <cellStyle name="Normal 9 10 2 2" xfId="45370" xr:uid="{0A6E3D3F-8F7A-471D-9DB4-E6A54D36B3F6}"/>
    <cellStyle name="Normal 9 10 2 2 2" xfId="45371" xr:uid="{B1815B28-BD2D-4751-9044-5078ACEA9D78}"/>
    <cellStyle name="Normal 9 10 2 2 2 2" xfId="45372" xr:uid="{A3FCF1FF-B766-444E-8134-14104706694A}"/>
    <cellStyle name="Normal 9 10 2 2 3" xfId="45373" xr:uid="{B32AFFD7-D0F6-4FC0-A3E9-7E3947AFACBF}"/>
    <cellStyle name="Normal 9 10 2 3" xfId="45374" xr:uid="{259EC483-C77A-4E79-BB07-85FCD8428676}"/>
    <cellStyle name="Normal 9 10 2 3 2" xfId="45375" xr:uid="{DCAAE8F5-92AC-48EC-A0B8-6927F598690E}"/>
    <cellStyle name="Normal 9 10 2 4" xfId="45376" xr:uid="{C403ED91-AC28-4A9E-ABF8-06F09249BA7C}"/>
    <cellStyle name="Normal 9 10 3" xfId="45377" xr:uid="{1B189DED-C42A-4799-8DBD-87FBABAE973F}"/>
    <cellStyle name="Normal 9 10 3 2" xfId="45378" xr:uid="{55DC153B-84FF-452A-B713-C39B5BAB0801}"/>
    <cellStyle name="Normal 9 10 3 2 2" xfId="45379" xr:uid="{D15CA9E2-2F92-44D0-8FFA-33A56D7BF70A}"/>
    <cellStyle name="Normal 9 10 3 3" xfId="45380" xr:uid="{1D07DB96-D5AB-46C7-A618-5E2C000AB7D0}"/>
    <cellStyle name="Normal 9 10 4" xfId="45381" xr:uid="{B3AC5900-85DA-46E7-8DAE-3EC28F53E517}"/>
    <cellStyle name="Normal 9 10 4 2" xfId="45382" xr:uid="{1140BDBE-3152-46CA-B089-B14C5CB5E7D3}"/>
    <cellStyle name="Normal 9 10 5" xfId="45383" xr:uid="{3F30EAAB-523B-49F4-AA83-94BA707B0868}"/>
    <cellStyle name="Normal 9 11" xfId="45384" xr:uid="{328CE4F0-F45D-48FD-8EE3-F440411ACC62}"/>
    <cellStyle name="Normal 9 11 2" xfId="45385" xr:uid="{150ECA55-6AE8-4FB2-8B4F-6E7D81661C62}"/>
    <cellStyle name="Normal 9 11 2 2" xfId="45386" xr:uid="{4829F622-75AD-4863-BDE7-115AEAB5D3DF}"/>
    <cellStyle name="Normal 9 11 2 2 2" xfId="45387" xr:uid="{2EA18CF0-5917-4753-96CB-83A748B5CDDA}"/>
    <cellStyle name="Normal 9 11 2 2 2 2" xfId="45388" xr:uid="{0E6D4FFA-7206-434A-A5DD-58C14A5E278A}"/>
    <cellStyle name="Normal 9 11 2 2 3" xfId="45389" xr:uid="{96A6CF9D-485A-43A3-882F-444291C8B5E7}"/>
    <cellStyle name="Normal 9 11 2 3" xfId="45390" xr:uid="{C9897EA7-CD58-4CD1-96E9-2D4CD1F02222}"/>
    <cellStyle name="Normal 9 11 2 3 2" xfId="45391" xr:uid="{9195DF89-E2D0-4979-91AE-11550DF767CF}"/>
    <cellStyle name="Normal 9 11 2 4" xfId="45392" xr:uid="{C5758014-51C2-4A5B-95FE-604DC4270923}"/>
    <cellStyle name="Normal 9 11 3" xfId="45393" xr:uid="{3241C313-E4A9-4C34-8BF9-D41D8C900002}"/>
    <cellStyle name="Normal 9 11 3 2" xfId="45394" xr:uid="{3F927A6D-0D53-4D7D-8A36-24E1C0D29220}"/>
    <cellStyle name="Normal 9 11 3 2 2" xfId="45395" xr:uid="{9F7D3B3B-2ABA-4C30-BBD8-1C6F3D42055F}"/>
    <cellStyle name="Normal 9 11 3 3" xfId="45396" xr:uid="{B039C109-5D4B-456E-A8C3-A3200D79EE14}"/>
    <cellStyle name="Normal 9 11 4" xfId="45397" xr:uid="{56B17EEA-9DB5-4636-BC2B-F7957D65F428}"/>
    <cellStyle name="Normal 9 11 4 2" xfId="45398" xr:uid="{92539316-6CFC-4939-99F8-80546347A30B}"/>
    <cellStyle name="Normal 9 11 5" xfId="45399" xr:uid="{092D14DC-F966-4DC7-8C49-66F256A34E05}"/>
    <cellStyle name="Normal 9 12" xfId="45400" xr:uid="{E4F7F6CF-CCFD-4391-87BB-7C88E0769656}"/>
    <cellStyle name="Normal 9 12 2" xfId="45401" xr:uid="{651E2A13-C503-4B4E-A121-63CE3F0D76B0}"/>
    <cellStyle name="Normal 9 12 2 2" xfId="45402" xr:uid="{EAFB69D5-CE0F-4208-9D4B-2F5BC31F85F5}"/>
    <cellStyle name="Normal 9 12 2 2 2" xfId="45403" xr:uid="{11E7D3F7-8ECC-44E7-8419-9E83D09A0871}"/>
    <cellStyle name="Normal 9 12 2 2 2 2" xfId="45404" xr:uid="{CBA96E09-5F5E-4732-A44C-95CB64C98EF1}"/>
    <cellStyle name="Normal 9 12 2 2 3" xfId="45405" xr:uid="{DD113F74-DD7F-4915-9755-D44F51CBF486}"/>
    <cellStyle name="Normal 9 12 2 3" xfId="45406" xr:uid="{6A682C8C-2AFA-48BB-AC41-7EE8DEC9F008}"/>
    <cellStyle name="Normal 9 12 2 3 2" xfId="45407" xr:uid="{A95A9827-1589-4CAC-A692-832FDE7197B6}"/>
    <cellStyle name="Normal 9 12 2 4" xfId="45408" xr:uid="{23074E3C-911D-4B89-B19E-6D0E6E3B195D}"/>
    <cellStyle name="Normal 9 12 3" xfId="45409" xr:uid="{266C3764-C652-4129-9F12-6B1CB09D892E}"/>
    <cellStyle name="Normal 9 12 3 2" xfId="45410" xr:uid="{C57F3115-2994-44B1-9158-2B6CCEFC0636}"/>
    <cellStyle name="Normal 9 12 3 2 2" xfId="45411" xr:uid="{B3FFAADB-BA5C-4656-9BB1-D6AA8DDD339B}"/>
    <cellStyle name="Normal 9 12 3 3" xfId="45412" xr:uid="{364F13AD-B1AD-4F2F-BA97-5C346243D83E}"/>
    <cellStyle name="Normal 9 12 4" xfId="45413" xr:uid="{72BB2A3A-3B43-48AF-AEE4-361883279D87}"/>
    <cellStyle name="Normal 9 12 4 2" xfId="45414" xr:uid="{46BAA62C-B71E-43AD-8B4F-AEEA42799B3E}"/>
    <cellStyle name="Normal 9 12 5" xfId="45415" xr:uid="{AD5E51DD-64F6-4EDD-9AC2-28681590EA49}"/>
    <cellStyle name="Normal 9 13" xfId="45416" xr:uid="{2F318C76-83E8-480C-AB98-28BAE95FC772}"/>
    <cellStyle name="Normal 9 13 2" xfId="45417" xr:uid="{460D2120-D714-4221-BE5F-B3119A2727A4}"/>
    <cellStyle name="Normal 9 14" xfId="45418" xr:uid="{186EF252-924C-48E5-AA00-5AE6A7EC7148}"/>
    <cellStyle name="Normal 9 2" xfId="45419" xr:uid="{CED02280-71B5-420A-B685-EC0385F0D4A2}"/>
    <cellStyle name="Normal 9 2 10" xfId="45420" xr:uid="{8E01E033-8A68-485F-AC5F-F3D9156BBD74}"/>
    <cellStyle name="Normal 9 2 10 2" xfId="45421" xr:uid="{D319434D-E93B-4CB8-903F-0FA86B4A59BF}"/>
    <cellStyle name="Normal 9 2 10 2 2" xfId="45422" xr:uid="{711ABD13-CE66-45A8-B3AD-8310AEFE547D}"/>
    <cellStyle name="Normal 9 2 10 2 2 2" xfId="45423" xr:uid="{A8B5B941-8F15-4A0E-AB7C-5EE68C349B96}"/>
    <cellStyle name="Normal 9 2 10 2 2 2 2" xfId="45424" xr:uid="{490C8860-87C2-489E-9FF4-1C29D635D138}"/>
    <cellStyle name="Normal 9 2 10 2 2 3" xfId="45425" xr:uid="{D5A645C6-60A6-4CD6-80A5-084B696FB48C}"/>
    <cellStyle name="Normal 9 2 10 2 3" xfId="45426" xr:uid="{F3B7784C-DFBB-4BDC-ACD3-8A1CF5903153}"/>
    <cellStyle name="Normal 9 2 10 2 3 2" xfId="45427" xr:uid="{2A6A6FD1-20C6-4372-B593-A57E6487DE28}"/>
    <cellStyle name="Normal 9 2 10 2 4" xfId="45428" xr:uid="{AA2F2270-8D06-40F2-BC77-6AF3B9C33F66}"/>
    <cellStyle name="Normal 9 2 10 3" xfId="45429" xr:uid="{43163966-1B21-4F6C-BC66-567EE644329B}"/>
    <cellStyle name="Normal 9 2 10 3 2" xfId="45430" xr:uid="{BD1010B4-6FE7-496D-823D-95DFFA3D4081}"/>
    <cellStyle name="Normal 9 2 10 3 2 2" xfId="45431" xr:uid="{DB2EE2FB-86D1-472A-8AA1-C9F77C0CCF54}"/>
    <cellStyle name="Normal 9 2 10 3 3" xfId="45432" xr:uid="{3A8936F6-1AD0-4311-AC03-DFCF8E6BA506}"/>
    <cellStyle name="Normal 9 2 10 4" xfId="45433" xr:uid="{B1DD7FA7-2FF7-41C2-A9FF-A45ECD456E18}"/>
    <cellStyle name="Normal 9 2 10 4 2" xfId="45434" xr:uid="{085BE493-A64D-4F69-9AF5-C4D23A3D27B4}"/>
    <cellStyle name="Normal 9 2 10 5" xfId="45435" xr:uid="{9D5F4913-DA75-4020-8530-8EB4185B135B}"/>
    <cellStyle name="Normal 9 2 11" xfId="45436" xr:uid="{E182330C-F8A8-48EE-A5A8-875AAC020685}"/>
    <cellStyle name="Normal 9 2 11 2" xfId="45437" xr:uid="{D14DA21C-7B95-4699-A424-C38B0A16363E}"/>
    <cellStyle name="Normal 9 2 11 2 2" xfId="45438" xr:uid="{ADF98CD4-180F-4498-88E2-C71FD64EE355}"/>
    <cellStyle name="Normal 9 2 11 2 2 2" xfId="45439" xr:uid="{34A9C3C4-1A64-44A0-A03D-95EF2F942CA9}"/>
    <cellStyle name="Normal 9 2 11 2 2 2 2" xfId="45440" xr:uid="{FDC67EC0-70C2-47C0-A361-B4957F500A2E}"/>
    <cellStyle name="Normal 9 2 11 2 2 3" xfId="45441" xr:uid="{3A4BC79D-F920-4C63-A1F0-8B300CAA5689}"/>
    <cellStyle name="Normal 9 2 11 2 3" xfId="45442" xr:uid="{4699E20A-B02C-4875-8468-E4A026E12385}"/>
    <cellStyle name="Normal 9 2 11 2 3 2" xfId="45443" xr:uid="{34366F17-2D92-4DE7-ADCB-C6711F36B0FC}"/>
    <cellStyle name="Normal 9 2 11 2 4" xfId="45444" xr:uid="{8984804C-09B8-4272-9B81-3366BD3D72D0}"/>
    <cellStyle name="Normal 9 2 11 3" xfId="45445" xr:uid="{E0D14F11-A21C-4C3C-BF5C-659122A8F9A1}"/>
    <cellStyle name="Normal 9 2 11 3 2" xfId="45446" xr:uid="{1C062BF3-500B-4DCD-8DBF-EE493E133B37}"/>
    <cellStyle name="Normal 9 2 11 3 2 2" xfId="45447" xr:uid="{A3564D48-1ECB-4D96-83B7-5C361815C9D4}"/>
    <cellStyle name="Normal 9 2 11 3 3" xfId="45448" xr:uid="{DFBF3912-EB0B-45A8-A5D2-AEFEA34531D9}"/>
    <cellStyle name="Normal 9 2 11 4" xfId="45449" xr:uid="{B0AA0E6B-F51D-4CC2-BBC9-C95177694DE3}"/>
    <cellStyle name="Normal 9 2 11 4 2" xfId="45450" xr:uid="{A8183FA7-1B33-4A3E-A658-F312E375294F}"/>
    <cellStyle name="Normal 9 2 11 5" xfId="45451" xr:uid="{F3835104-4525-4D6E-83B9-99F2676793BA}"/>
    <cellStyle name="Normal 9 2 12" xfId="45452" xr:uid="{096E000C-EF49-45F9-A47E-525A4EE04E69}"/>
    <cellStyle name="Normal 9 2 12 2" xfId="45453" xr:uid="{843A9832-4DC5-4139-9071-57C78F432D87}"/>
    <cellStyle name="Normal 9 2 12 2 2" xfId="45454" xr:uid="{DA62C1FB-CEBF-471A-A1D2-64D55118D69D}"/>
    <cellStyle name="Normal 9 2 12 2 2 2" xfId="45455" xr:uid="{3B09C403-27D4-459E-970D-DB8B55BEC5B4}"/>
    <cellStyle name="Normal 9 2 12 2 3" xfId="45456" xr:uid="{EA0790E1-C340-4265-A272-E55BA70584AD}"/>
    <cellStyle name="Normal 9 2 12 3" xfId="45457" xr:uid="{BE1EDDFB-AA07-4F6A-94D7-FB06ED23AE12}"/>
    <cellStyle name="Normal 9 2 12 3 2" xfId="45458" xr:uid="{9F5FD8FA-3FC8-44B1-A0B8-B7E939CB094F}"/>
    <cellStyle name="Normal 9 2 12 4" xfId="45459" xr:uid="{926A8A70-BB2C-4067-A50D-9488ACA27880}"/>
    <cellStyle name="Normal 9 2 13" xfId="45460" xr:uid="{3288C512-1207-42B5-B51E-DC759E2A3ACA}"/>
    <cellStyle name="Normal 9 2 13 2" xfId="45461" xr:uid="{7704AC9A-094A-4A51-925F-02C47B92ECC8}"/>
    <cellStyle name="Normal 9 2 13 2 2" xfId="45462" xr:uid="{1875891C-EF22-48FF-9169-DDAE0E09B96F}"/>
    <cellStyle name="Normal 9 2 13 3" xfId="45463" xr:uid="{4ED864CD-D57C-453A-AD75-0F597A12B583}"/>
    <cellStyle name="Normal 9 2 14" xfId="45464" xr:uid="{2C09447F-E5A4-4998-8DF9-DEC4A1646A00}"/>
    <cellStyle name="Normal 9 2 14 2" xfId="45465" xr:uid="{78980C1C-AF6B-453A-A693-E23A8DBD811B}"/>
    <cellStyle name="Normal 9 2 15" xfId="45466" xr:uid="{2F51B274-A9DD-4F6E-AE57-91D6569C8FF2}"/>
    <cellStyle name="Normal 9 2 15 2" xfId="45467" xr:uid="{33DDDCBF-6B57-4820-8F88-4892422354DD}"/>
    <cellStyle name="Normal 9 2 16" xfId="45468" xr:uid="{F20139FD-69CF-4211-BE84-800670FC875F}"/>
    <cellStyle name="Normal 9 2 17" xfId="45469" xr:uid="{3CFD06E2-4831-48ED-9C62-27B603AA7DA5}"/>
    <cellStyle name="Normal 9 2 2" xfId="45470" xr:uid="{556BC060-BCA8-49CE-836E-3BA4C54E11F3}"/>
    <cellStyle name="Normal 9 2 2 10" xfId="45471" xr:uid="{43F8E913-3FD3-4142-88B7-CA1B866F2A68}"/>
    <cellStyle name="Normal 9 2 2 2" xfId="45472" xr:uid="{9BF4D00C-3C75-4FC7-9D5C-9FB0ED02DBCA}"/>
    <cellStyle name="Normal 9 2 2 2 2" xfId="45473" xr:uid="{4DE1784C-3B1E-41B5-9375-23EC493CD621}"/>
    <cellStyle name="Normal 9 2 2 2 2 2" xfId="45474" xr:uid="{D8EC6581-5CAA-4AD6-973B-9131D8211579}"/>
    <cellStyle name="Normal 9 2 2 2 2 2 2" xfId="45475" xr:uid="{60846168-FA81-4367-95AF-5957F25536C5}"/>
    <cellStyle name="Normal 9 2 2 2 2 2 2 2" xfId="45476" xr:uid="{E44C663C-4C30-496D-81C4-1517A9A6CAC0}"/>
    <cellStyle name="Normal 9 2 2 2 2 2 2 2 2" xfId="45477" xr:uid="{C848C638-1D70-43AE-B69A-AF0705FAD629}"/>
    <cellStyle name="Normal 9 2 2 2 2 2 2 3" xfId="45478" xr:uid="{3EA784D0-00A8-4359-9213-2D0F3955930D}"/>
    <cellStyle name="Normal 9 2 2 2 2 2 3" xfId="45479" xr:uid="{D2C03DA0-EC0B-4EC9-A081-EB00F8FF288D}"/>
    <cellStyle name="Normal 9 2 2 2 2 2 3 2" xfId="45480" xr:uid="{DB26F20B-945C-42BD-8AFE-5913A94FA3D9}"/>
    <cellStyle name="Normal 9 2 2 2 2 2 4" xfId="45481" xr:uid="{5E1288AF-9110-48D7-934A-7B6E58D19B2A}"/>
    <cellStyle name="Normal 9 2 2 2 2 2 4 2" xfId="45482" xr:uid="{CCBD245B-E956-4057-90E5-1FA4CF94472C}"/>
    <cellStyle name="Normal 9 2 2 2 2 2 5" xfId="45483" xr:uid="{B621B080-EB5C-4361-9892-1AFC508554BA}"/>
    <cellStyle name="Normal 9 2 2 2 2 2 6" xfId="45484" xr:uid="{41D5560D-6DBE-4295-B77D-AA0F52DD6CFF}"/>
    <cellStyle name="Normal 9 2 2 2 2 3" xfId="45485" xr:uid="{81690AE6-8DE7-4ADC-97C3-23EDB5F6C9C8}"/>
    <cellStyle name="Normal 9 2 2 2 2 3 2" xfId="45486" xr:uid="{B1F72FCC-C0DF-4772-8DFB-94BD6104665E}"/>
    <cellStyle name="Normal 9 2 2 2 2 3 2 2" xfId="45487" xr:uid="{F4DA3666-5087-4FF9-A877-B1F55AB3AB3E}"/>
    <cellStyle name="Normal 9 2 2 2 2 3 3" xfId="45488" xr:uid="{8B709CFE-7AC4-4A74-A62F-BE1420DDD611}"/>
    <cellStyle name="Normal 9 2 2 2 2 4" xfId="45489" xr:uid="{BA82273E-0C2D-4434-A4AB-1CAA26CFA6E1}"/>
    <cellStyle name="Normal 9 2 2 2 2 4 2" xfId="45490" xr:uid="{C402BE42-6651-4C07-95D6-31068293AD92}"/>
    <cellStyle name="Normal 9 2 2 2 2 5" xfId="45491" xr:uid="{E5F7C046-BA0C-4858-AE55-F34191C526EF}"/>
    <cellStyle name="Normal 9 2 2 2 2 5 2" xfId="45492" xr:uid="{CD91FA39-9ADD-4F21-8C69-E8FBAAADF420}"/>
    <cellStyle name="Normal 9 2 2 2 2 6" xfId="45493" xr:uid="{F220BEBB-03C0-4D1D-96D2-26658C3C213D}"/>
    <cellStyle name="Normal 9 2 2 2 2 7" xfId="45494" xr:uid="{95D7886B-4B87-4E82-A03F-A51704D4C92B}"/>
    <cellStyle name="Normal 9 2 2 2 3" xfId="45495" xr:uid="{F2EF9A90-166A-403C-9438-050C150FE341}"/>
    <cellStyle name="Normal 9 2 2 2 3 2" xfId="45496" xr:uid="{26A0F00E-BDE9-4490-AF20-EBD4D9EA9186}"/>
    <cellStyle name="Normal 9 2 2 2 3 2 2" xfId="45497" xr:uid="{4AB7468F-6618-4CEF-9746-2DCE8535B1B1}"/>
    <cellStyle name="Normal 9 2 2 2 3 2 2 2" xfId="45498" xr:uid="{A3395E76-5E88-41A9-A63B-2529040A8450}"/>
    <cellStyle name="Normal 9 2 2 2 3 2 3" xfId="45499" xr:uid="{F761AA0E-4C1D-442C-AB0C-A429ECE5937D}"/>
    <cellStyle name="Normal 9 2 2 2 3 3" xfId="45500" xr:uid="{DE3D06F6-2E59-4D04-A499-B6060AEDEFFC}"/>
    <cellStyle name="Normal 9 2 2 2 3 3 2" xfId="45501" xr:uid="{B0CD8419-89DF-4D29-B1CB-259F5A6488EF}"/>
    <cellStyle name="Normal 9 2 2 2 3 4" xfId="45502" xr:uid="{32737E61-787A-4CC0-94B0-65DAFE8C4E8B}"/>
    <cellStyle name="Normal 9 2 2 2 3 4 2" xfId="45503" xr:uid="{5D25EC12-42DD-4F9C-BD3D-D9D410DDE735}"/>
    <cellStyle name="Normal 9 2 2 2 3 5" xfId="45504" xr:uid="{094F4D20-B654-43E4-8AE8-27C1C7E95C46}"/>
    <cellStyle name="Normal 9 2 2 2 3 6" xfId="45505" xr:uid="{E1A85620-685A-4F42-80FF-A0DE674F0EEA}"/>
    <cellStyle name="Normal 9 2 2 2 4" xfId="45506" xr:uid="{A633A939-50C2-4BF7-9884-A75E3FD2B262}"/>
    <cellStyle name="Normal 9 2 2 2 4 2" xfId="45507" xr:uid="{FD335EF3-6036-41DB-AB71-76251D8EB959}"/>
    <cellStyle name="Normal 9 2 2 2 4 2 2" xfId="45508" xr:uid="{D7ED1484-84F3-438E-82C9-6A0167613577}"/>
    <cellStyle name="Normal 9 2 2 2 4 3" xfId="45509" xr:uid="{1819E006-5DD3-492B-959C-A5CE52A58EAB}"/>
    <cellStyle name="Normal 9 2 2 2 5" xfId="45510" xr:uid="{CEF1CBA4-2BD6-47DA-80D2-EAFDCAFC1A0F}"/>
    <cellStyle name="Normal 9 2 2 2 5 2" xfId="45511" xr:uid="{BE1E39B5-55A6-4C7D-8700-55253522E841}"/>
    <cellStyle name="Normal 9 2 2 2 6" xfId="45512" xr:uid="{E497EF6D-0591-4ABD-9224-C3FE6E4AABCC}"/>
    <cellStyle name="Normal 9 2 2 2 6 2" xfId="45513" xr:uid="{9ADDA76E-8903-485E-8FF9-E60027B07AC0}"/>
    <cellStyle name="Normal 9 2 2 2 7" xfId="45514" xr:uid="{C3C69D8D-69F3-45FC-BBD5-CC9A0360EC9C}"/>
    <cellStyle name="Normal 9 2 2 2 8" xfId="45515" xr:uid="{65B7E58A-5F63-4C3F-A047-5856B18587D6}"/>
    <cellStyle name="Normal 9 2 2 3" xfId="45516" xr:uid="{5D6784CC-CEE6-4926-84A4-3DAC1A43C83A}"/>
    <cellStyle name="Normal 9 2 2 3 2" xfId="45517" xr:uid="{D2A00A52-072D-41BE-B3D4-FACBA3DA45D8}"/>
    <cellStyle name="Normal 9 2 2 3 2 2" xfId="45518" xr:uid="{75647BB0-84C5-4DD0-8578-737782FCFCB1}"/>
    <cellStyle name="Normal 9 2 2 3 2 2 2" xfId="45519" xr:uid="{FB485AC9-25E9-4626-B62A-9083A74D2AB4}"/>
    <cellStyle name="Normal 9 2 2 3 2 2 2 2" xfId="45520" xr:uid="{33917891-81B8-452E-928E-20DC6A2ACCD8}"/>
    <cellStyle name="Normal 9 2 2 3 2 2 3" xfId="45521" xr:uid="{DD6917BE-49C6-4971-B9D9-623551FCCE59}"/>
    <cellStyle name="Normal 9 2 2 3 2 3" xfId="45522" xr:uid="{08E93271-F96A-4417-8EEB-20987C551690}"/>
    <cellStyle name="Normal 9 2 2 3 2 3 2" xfId="45523" xr:uid="{191BDAC7-29CA-4500-A58F-88D21A46DB26}"/>
    <cellStyle name="Normal 9 2 2 3 2 4" xfId="45524" xr:uid="{7B66AD3F-518C-485E-935E-6F6D4122E134}"/>
    <cellStyle name="Normal 9 2 2 3 2 4 2" xfId="45525" xr:uid="{7D11D9FE-7086-44B1-957E-9C0886E0CA7D}"/>
    <cellStyle name="Normal 9 2 2 3 2 5" xfId="45526" xr:uid="{80257595-C581-4EA3-8D5B-D2562292FEAF}"/>
    <cellStyle name="Normal 9 2 2 3 2 6" xfId="45527" xr:uid="{6DB37961-08E8-495A-9172-231C95463EFF}"/>
    <cellStyle name="Normal 9 2 2 3 3" xfId="45528" xr:uid="{CA2743A1-4EE1-49FB-939E-98326FDC1BDF}"/>
    <cellStyle name="Normal 9 2 2 3 3 2" xfId="45529" xr:uid="{0E2F2C50-1C31-49FF-A9AD-9D0CBE09BC66}"/>
    <cellStyle name="Normal 9 2 2 3 3 2 2" xfId="45530" xr:uid="{56B1D04F-DCC6-4B6D-A4EA-2CEE0C26D9DF}"/>
    <cellStyle name="Normal 9 2 2 3 3 3" xfId="45531" xr:uid="{A5BDD976-8DAF-43AD-BE90-08744827AD8B}"/>
    <cellStyle name="Normal 9 2 2 3 4" xfId="45532" xr:uid="{4444606B-6D57-4E48-9188-14B6260B15A6}"/>
    <cellStyle name="Normal 9 2 2 3 4 2" xfId="45533" xr:uid="{4854611F-9CD2-49D3-9B14-E17CB0EA1379}"/>
    <cellStyle name="Normal 9 2 2 3 5" xfId="45534" xr:uid="{22F4F435-B6D2-4634-9330-72B830BF8344}"/>
    <cellStyle name="Normal 9 2 2 3 5 2" xfId="45535" xr:uid="{821CD182-3CB6-4E2D-AE7D-E13693762ADC}"/>
    <cellStyle name="Normal 9 2 2 3 6" xfId="45536" xr:uid="{09B5AB4D-E6D0-4E99-BF19-345A9EF79561}"/>
    <cellStyle name="Normal 9 2 2 3 7" xfId="45537" xr:uid="{4F3C05F7-1FCC-4643-A58B-8E6F55008B60}"/>
    <cellStyle name="Normal 9 2 2 4" xfId="45538" xr:uid="{85AFD7A9-BD40-4099-ACB1-4B81140A578D}"/>
    <cellStyle name="Normal 9 2 2 4 2" xfId="45539" xr:uid="{D23AC2D7-7525-45B5-89B1-33C4492CEC3B}"/>
    <cellStyle name="Normal 9 2 2 4 2 2" xfId="45540" xr:uid="{2C62620C-5490-47A9-B86A-A0A5BA082CD3}"/>
    <cellStyle name="Normal 9 2 2 4 2 2 2" xfId="45541" xr:uid="{F3DB00F1-1A75-479F-A729-5F47BA9CB46B}"/>
    <cellStyle name="Normal 9 2 2 4 2 2 2 2" xfId="45542" xr:uid="{37E6B152-4B60-4895-A1BB-9514DB848E31}"/>
    <cellStyle name="Normal 9 2 2 4 2 2 3" xfId="45543" xr:uid="{5C9FEE40-FC5C-45AD-AB99-106C50D23C1B}"/>
    <cellStyle name="Normal 9 2 2 4 2 3" xfId="45544" xr:uid="{AA2779FD-DA91-4E1B-AF85-F0D3F0B30706}"/>
    <cellStyle name="Normal 9 2 2 4 2 3 2" xfId="45545" xr:uid="{3C0FB90C-D78F-4D59-B229-4BB9E3072B32}"/>
    <cellStyle name="Normal 9 2 2 4 2 4" xfId="45546" xr:uid="{989C650D-9C6C-4A31-99C9-A745A9BFB3BE}"/>
    <cellStyle name="Normal 9 2 2 4 3" xfId="45547" xr:uid="{5C730B39-3BA6-45E0-B18A-06796520ABF6}"/>
    <cellStyle name="Normal 9 2 2 4 3 2" xfId="45548" xr:uid="{B30582F4-2A23-4F7E-A868-78A3C260044A}"/>
    <cellStyle name="Normal 9 2 2 4 3 2 2" xfId="45549" xr:uid="{1E3B75D0-AF1A-405F-AE19-D4DF31EC908C}"/>
    <cellStyle name="Normal 9 2 2 4 3 3" xfId="45550" xr:uid="{9BF0B1D0-DD08-4C53-833A-7EDB29C4E10A}"/>
    <cellStyle name="Normal 9 2 2 4 4" xfId="45551" xr:uid="{AFD64849-0A46-4C91-ABCE-853753114F0E}"/>
    <cellStyle name="Normal 9 2 2 4 4 2" xfId="45552" xr:uid="{7B0F5469-CF58-4CD4-93AB-279AD20EACF0}"/>
    <cellStyle name="Normal 9 2 2 4 5" xfId="45553" xr:uid="{CCA6BA22-A8AF-4FDC-A89B-CB95E09474B4}"/>
    <cellStyle name="Normal 9 2 2 4 5 2" xfId="45554" xr:uid="{880B987B-E02D-4E3F-B2B1-CDE7107E4D48}"/>
    <cellStyle name="Normal 9 2 2 4 6" xfId="45555" xr:uid="{53780207-763B-4086-BB17-84C9AC431CD9}"/>
    <cellStyle name="Normal 9 2 2 4 7" xfId="45556" xr:uid="{54DCB94D-AF3A-4F19-A89D-32188E4BEB15}"/>
    <cellStyle name="Normal 9 2 2 5" xfId="45557" xr:uid="{712E5BCB-D605-4F70-A7D1-8878E30B742A}"/>
    <cellStyle name="Normal 9 2 2 5 2" xfId="45558" xr:uid="{95DF83D9-6856-4A4E-960B-095E0021EB42}"/>
    <cellStyle name="Normal 9 2 2 5 2 2" xfId="45559" xr:uid="{5BADBA23-C67A-449D-B873-C99451F0E926}"/>
    <cellStyle name="Normal 9 2 2 5 2 2 2" xfId="45560" xr:uid="{419ECC95-3936-4AF3-A20F-1EA2CB8838C9}"/>
    <cellStyle name="Normal 9 2 2 5 2 3" xfId="45561" xr:uid="{789CF55C-6931-4326-A1EA-B1A53D23C0CA}"/>
    <cellStyle name="Normal 9 2 2 5 3" xfId="45562" xr:uid="{CFC93618-D844-4719-8D2A-9D48B7D02CF6}"/>
    <cellStyle name="Normal 9 2 2 5 3 2" xfId="45563" xr:uid="{80AC9169-72B5-4A4F-97A0-BF582D2D0476}"/>
    <cellStyle name="Normal 9 2 2 5 4" xfId="45564" xr:uid="{4DE98C6E-B990-4545-A996-2FC59CAD749D}"/>
    <cellStyle name="Normal 9 2 2 6" xfId="45565" xr:uid="{D35D1A10-4A92-4D84-8A33-1EC91238F8AD}"/>
    <cellStyle name="Normal 9 2 2 6 2" xfId="45566" xr:uid="{0FC44D8A-941C-46B5-8553-102233237595}"/>
    <cellStyle name="Normal 9 2 2 6 2 2" xfId="45567" xr:uid="{3A477914-3725-4547-A344-0C2DD48F5796}"/>
    <cellStyle name="Normal 9 2 2 6 3" xfId="45568" xr:uid="{9030BB15-A948-4B9C-8D8E-61CC4818B53B}"/>
    <cellStyle name="Normal 9 2 2 7" xfId="45569" xr:uid="{FF7B2269-4BF2-4F22-A26F-40402104766A}"/>
    <cellStyle name="Normal 9 2 2 7 2" xfId="45570" xr:uid="{9294924B-8E8C-4EF7-A891-F4E965B0A4D8}"/>
    <cellStyle name="Normal 9 2 2 8" xfId="45571" xr:uid="{2C0747CE-F4AB-4C97-8101-07F7CFA15F21}"/>
    <cellStyle name="Normal 9 2 2 8 2" xfId="45572" xr:uid="{7F5CA734-6E03-48A7-A771-F17E52CE0C10}"/>
    <cellStyle name="Normal 9 2 2 9" xfId="45573" xr:uid="{BB89C800-16E6-4E4F-B896-2B684FABC44C}"/>
    <cellStyle name="Normal 9 2 2_Asset Register (new)" xfId="45574" xr:uid="{40584C73-E8AA-40AF-8E12-AE4516920251}"/>
    <cellStyle name="Normal 9 2 3" xfId="45575" xr:uid="{073FAFC7-8C37-4219-B04F-E966D6FC34C6}"/>
    <cellStyle name="Normal 9 2 3 2" xfId="45576" xr:uid="{47779D92-FB70-4E95-A4EC-532B0DC60BD7}"/>
    <cellStyle name="Normal 9 2 3 2 2" xfId="45577" xr:uid="{B0F0822F-FCB1-4ABD-ACAA-E8B71822A5E0}"/>
    <cellStyle name="Normal 9 2 3 2 2 2" xfId="45578" xr:uid="{3490F411-F1D0-4608-88C3-70DAFF49471B}"/>
    <cellStyle name="Normal 9 2 3 2 2 2 2" xfId="45579" xr:uid="{CE01A04A-B847-40AC-8C6A-A42D7C0F4718}"/>
    <cellStyle name="Normal 9 2 3 2 2 2 2 2" xfId="45580" xr:uid="{DF11E6BB-F580-4E10-BFF7-DC30D451E5F0}"/>
    <cellStyle name="Normal 9 2 3 2 2 2 3" xfId="45581" xr:uid="{68D35E4A-190B-49AC-8ABD-4205C3489576}"/>
    <cellStyle name="Normal 9 2 3 2 2 3" xfId="45582" xr:uid="{1623C0DF-C655-4595-BCF6-4EF9224C9B58}"/>
    <cellStyle name="Normal 9 2 3 2 2 3 2" xfId="45583" xr:uid="{91DC7B7A-E96F-420B-8C12-7887A434715C}"/>
    <cellStyle name="Normal 9 2 3 2 2 4" xfId="45584" xr:uid="{A5E86D69-9F38-43C4-9676-0A8BAA8726D3}"/>
    <cellStyle name="Normal 9 2 3 2 2 4 2" xfId="45585" xr:uid="{1442A617-8C6A-4B4C-AEC3-4B23D77C92E5}"/>
    <cellStyle name="Normal 9 2 3 2 2 5" xfId="45586" xr:uid="{68CC10AD-BF81-4344-80CE-13DA913EE337}"/>
    <cellStyle name="Normal 9 2 3 2 2 6" xfId="45587" xr:uid="{2D4F73A8-D05F-42A6-A2DE-B196FB4A2882}"/>
    <cellStyle name="Normal 9 2 3 2 3" xfId="45588" xr:uid="{940A469E-AB4D-4257-974D-2261933DC2C3}"/>
    <cellStyle name="Normal 9 2 3 2 3 2" xfId="45589" xr:uid="{AE47EDC9-A636-43E5-8BEA-0BAD532DBA72}"/>
    <cellStyle name="Normal 9 2 3 2 3 2 2" xfId="45590" xr:uid="{A66518B5-1961-4BEC-A20F-3BA5C125116D}"/>
    <cellStyle name="Normal 9 2 3 2 3 3" xfId="45591" xr:uid="{9C0AD45F-6B1C-43E8-ADA4-B0A9A0C31E18}"/>
    <cellStyle name="Normal 9 2 3 2 4" xfId="45592" xr:uid="{0837320E-8D70-4860-9C54-56418DE448B4}"/>
    <cellStyle name="Normal 9 2 3 2 4 2" xfId="45593" xr:uid="{33244BFD-E1E7-479D-92EE-92F87789261B}"/>
    <cellStyle name="Normal 9 2 3 2 5" xfId="45594" xr:uid="{B48DF891-9873-48E5-AF63-98A34F71458D}"/>
    <cellStyle name="Normal 9 2 3 2 5 2" xfId="45595" xr:uid="{934EBF6E-F99C-462D-A971-657FE01A5819}"/>
    <cellStyle name="Normal 9 2 3 2 6" xfId="45596" xr:uid="{4D3C887C-F65F-451F-8AC0-8E167A56C1EC}"/>
    <cellStyle name="Normal 9 2 3 2 7" xfId="45597" xr:uid="{DF13CEEB-4B04-465A-BEF7-340E3E7E5B3F}"/>
    <cellStyle name="Normal 9 2 3 3" xfId="45598" xr:uid="{3B3B4C65-55F7-436D-BE51-DF74071255A2}"/>
    <cellStyle name="Normal 9 2 3 3 2" xfId="45599" xr:uid="{EE490525-E973-4E28-900B-350FF38B3DF6}"/>
    <cellStyle name="Normal 9 2 3 3 2 2" xfId="45600" xr:uid="{AAF714AC-70EB-4F35-9468-72B350074605}"/>
    <cellStyle name="Normal 9 2 3 3 2 2 2" xfId="45601" xr:uid="{32570A26-E6A7-4138-A06C-325BFEE4591D}"/>
    <cellStyle name="Normal 9 2 3 3 2 3" xfId="45602" xr:uid="{4D747970-513C-422B-B1F3-4C1C4302E0E6}"/>
    <cellStyle name="Normal 9 2 3 3 3" xfId="45603" xr:uid="{D2276C22-A0E4-4312-9476-BD39F937DA5D}"/>
    <cellStyle name="Normal 9 2 3 3 3 2" xfId="45604" xr:uid="{0724532F-011B-4588-A9BF-ACAB7CB3D682}"/>
    <cellStyle name="Normal 9 2 3 3 4" xfId="45605" xr:uid="{21CAF76B-B79A-4A98-825C-87469157CBB5}"/>
    <cellStyle name="Normal 9 2 3 3 4 2" xfId="45606" xr:uid="{0FCA19BC-E28D-44D7-8875-DF334EED748C}"/>
    <cellStyle name="Normal 9 2 3 3 5" xfId="45607" xr:uid="{B76D3F82-96C4-4B9C-93AD-8CD25180F4B8}"/>
    <cellStyle name="Normal 9 2 3 3 6" xfId="45608" xr:uid="{541602ED-EB73-4296-9B26-5F647D80402F}"/>
    <cellStyle name="Normal 9 2 3 4" xfId="45609" xr:uid="{7F6A95B4-A412-457B-9D5C-41F6F08F025A}"/>
    <cellStyle name="Normal 9 2 3 4 2" xfId="45610" xr:uid="{98CB552D-3557-4D00-B8BF-DBA8BA7508BA}"/>
    <cellStyle name="Normal 9 2 3 4 2 2" xfId="45611" xr:uid="{1C1B4B6E-5C48-4E9E-AD84-0271DFDAF15E}"/>
    <cellStyle name="Normal 9 2 3 4 3" xfId="45612" xr:uid="{34A1B3D2-5841-4AC5-9D11-304872A07FB1}"/>
    <cellStyle name="Normal 9 2 3 5" xfId="45613" xr:uid="{D080A42C-3396-4711-A016-AD7E8C5A1931}"/>
    <cellStyle name="Normal 9 2 3 5 2" xfId="45614" xr:uid="{BD455F6B-FFE9-443A-9615-4A1681094095}"/>
    <cellStyle name="Normal 9 2 3 6" xfId="45615" xr:uid="{81B2A1FB-4443-4685-9A84-829D68CF876A}"/>
    <cellStyle name="Normal 9 2 3 6 2" xfId="45616" xr:uid="{AF135DEA-583B-489C-A3A7-64EBC3D56CDD}"/>
    <cellStyle name="Normal 9 2 3 7" xfId="45617" xr:uid="{CBF8B6E9-38C4-42E3-AD0E-E5BC263B6AE0}"/>
    <cellStyle name="Normal 9 2 3 8" xfId="45618" xr:uid="{1BE7420A-F886-4D35-AF68-FDDE475A788C}"/>
    <cellStyle name="Normal 9 2 4" xfId="45619" xr:uid="{41CE2C86-808D-4849-88ED-0E2FFC5CE451}"/>
    <cellStyle name="Normal 9 2 4 2" xfId="45620" xr:uid="{18A71875-161C-4D9D-A126-DFC7470F5CFA}"/>
    <cellStyle name="Normal 9 2 4 2 2" xfId="45621" xr:uid="{8F60E3E7-879D-4040-93CC-71BC4EFE7E43}"/>
    <cellStyle name="Normal 9 2 4 2 2 2" xfId="45622" xr:uid="{4E4C5BD2-D494-4EFD-A49F-4137BF3E3F33}"/>
    <cellStyle name="Normal 9 2 4 2 2 2 2" xfId="45623" xr:uid="{D5D16D18-ED8B-4503-AF7D-38AC8CD663EC}"/>
    <cellStyle name="Normal 9 2 4 2 2 3" xfId="45624" xr:uid="{FD515465-E635-43AB-A3AA-18A24CBCEB40}"/>
    <cellStyle name="Normal 9 2 4 2 3" xfId="45625" xr:uid="{BF4F9876-9130-483A-9CF1-1286337ADB14}"/>
    <cellStyle name="Normal 9 2 4 2 3 2" xfId="45626" xr:uid="{9FB0B38B-D76C-4A7A-98C2-8FC6F750EC15}"/>
    <cellStyle name="Normal 9 2 4 2 4" xfId="45627" xr:uid="{6ACE2738-9CF2-4ABA-A7E1-F1E2031AED5B}"/>
    <cellStyle name="Normal 9 2 4 2 4 2" xfId="45628" xr:uid="{634414B2-1B23-4A8E-AEEA-449A60E2B9B5}"/>
    <cellStyle name="Normal 9 2 4 2 5" xfId="45629" xr:uid="{25476E8A-D70E-4CCA-BFD7-BF9C7942C6DE}"/>
    <cellStyle name="Normal 9 2 4 2 6" xfId="45630" xr:uid="{7A9957F4-BF9A-439A-9494-2766E8E922F4}"/>
    <cellStyle name="Normal 9 2 4 3" xfId="45631" xr:uid="{DA49BAB2-B736-4890-8FE3-AC470F7AB3F9}"/>
    <cellStyle name="Normal 9 2 4 3 2" xfId="45632" xr:uid="{CA3C3F32-D674-44A8-A4C0-5140A5CB3BCA}"/>
    <cellStyle name="Normal 9 2 4 3 2 2" xfId="45633" xr:uid="{66970036-2962-4874-90E3-A6531109AFF7}"/>
    <cellStyle name="Normal 9 2 4 3 3" xfId="45634" xr:uid="{8C2A6EE7-4B20-4E3C-814F-E041EF85197A}"/>
    <cellStyle name="Normal 9 2 4 4" xfId="45635" xr:uid="{0E609478-67FE-46D2-B47D-C284039F848A}"/>
    <cellStyle name="Normal 9 2 4 4 2" xfId="45636" xr:uid="{92A25428-7225-409B-89F8-41E968DB7745}"/>
    <cellStyle name="Normal 9 2 4 5" xfId="45637" xr:uid="{71DAB32C-4677-4FF3-8092-341D8316CF16}"/>
    <cellStyle name="Normal 9 2 4 5 2" xfId="45638" xr:uid="{C6B578EB-E271-4751-B0BD-D6DB2927C36F}"/>
    <cellStyle name="Normal 9 2 4 6" xfId="45639" xr:uid="{DEDC7BF7-85D6-4948-B8BF-ADA63081FFD2}"/>
    <cellStyle name="Normal 9 2 4 7" xfId="45640" xr:uid="{D2CFB229-6352-4EC6-9BE8-0F8610D3C856}"/>
    <cellStyle name="Normal 9 2 5" xfId="45641" xr:uid="{E07E1C5B-D20F-417D-8554-C11FBEE4AD92}"/>
    <cellStyle name="Normal 9 2 5 2" xfId="45642" xr:uid="{475984C2-139F-41AA-AD9D-C44E13D4C221}"/>
    <cellStyle name="Normal 9 2 5 2 2" xfId="45643" xr:uid="{B7E7B6C7-492D-4C33-BD2E-7745705A4E11}"/>
    <cellStyle name="Normal 9 2 5 2 2 2" xfId="45644" xr:uid="{6B5B0501-8EDA-4276-9244-0126E2110817}"/>
    <cellStyle name="Normal 9 2 5 2 2 2 2" xfId="45645" xr:uid="{15FB5A0F-0FB6-4000-867F-C9E2BBEAAEA8}"/>
    <cellStyle name="Normal 9 2 5 2 2 3" xfId="45646" xr:uid="{76F0CCA7-DD42-43EA-853E-D59D6696DC57}"/>
    <cellStyle name="Normal 9 2 5 2 3" xfId="45647" xr:uid="{A446522B-6E94-4F72-ABDE-B0E5D68B3FF7}"/>
    <cellStyle name="Normal 9 2 5 2 3 2" xfId="45648" xr:uid="{5ACED1C2-5F7F-4694-BE6E-953756D998A9}"/>
    <cellStyle name="Normal 9 2 5 2 4" xfId="45649" xr:uid="{C03C7E39-0990-414E-B8AF-5902EA2EF3FC}"/>
    <cellStyle name="Normal 9 2 5 3" xfId="45650" xr:uid="{B6A4EED5-7BF8-4AE2-8DE1-A690EEB9FF1B}"/>
    <cellStyle name="Normal 9 2 5 3 2" xfId="45651" xr:uid="{9A84A960-0E99-43FC-95A7-906D74D08AB8}"/>
    <cellStyle name="Normal 9 2 5 3 2 2" xfId="45652" xr:uid="{4153625A-57CD-46AD-B017-28D8A48B438B}"/>
    <cellStyle name="Normal 9 2 5 3 3" xfId="45653" xr:uid="{745198F7-C39C-42CD-9A70-702CA44CD57C}"/>
    <cellStyle name="Normal 9 2 5 4" xfId="45654" xr:uid="{4E0AE9E9-C343-4BB6-98B0-8F9986E1D8D5}"/>
    <cellStyle name="Normal 9 2 5 4 2" xfId="45655" xr:uid="{DC994CD4-5988-4642-A983-3E7BE5E35C7F}"/>
    <cellStyle name="Normal 9 2 5 5" xfId="45656" xr:uid="{35EE9796-0A20-4EDD-B8AB-C2DBFF8043B3}"/>
    <cellStyle name="Normal 9 2 5 5 2" xfId="45657" xr:uid="{E752A155-B4D1-486E-8ABA-CCF6B31DD6C0}"/>
    <cellStyle name="Normal 9 2 5 6" xfId="45658" xr:uid="{7E53E363-3D91-488F-A773-83C4C6C9FE8E}"/>
    <cellStyle name="Normal 9 2 5 7" xfId="45659" xr:uid="{F44699A3-74E7-4179-9989-DE50ECC5E56E}"/>
    <cellStyle name="Normal 9 2 6" xfId="45660" xr:uid="{C70BE4AE-A69C-4913-A70A-C103673F9DC8}"/>
    <cellStyle name="Normal 9 2 6 2" xfId="45661" xr:uid="{73503347-29A3-4289-887D-DAA3081FC001}"/>
    <cellStyle name="Normal 9 2 6 2 2" xfId="45662" xr:uid="{FED3787E-A019-4165-AB5E-2BBC9D3F7E59}"/>
    <cellStyle name="Normal 9 2 6 2 2 2" xfId="45663" xr:uid="{97747D10-50EB-4E96-A5C9-157969C3DB4B}"/>
    <cellStyle name="Normal 9 2 6 2 2 2 2" xfId="45664" xr:uid="{D680C887-52C2-434C-9180-B70A883201AF}"/>
    <cellStyle name="Normal 9 2 6 2 2 3" xfId="45665" xr:uid="{EF710E0E-7520-45AD-9D7B-41CA59205394}"/>
    <cellStyle name="Normal 9 2 6 2 3" xfId="45666" xr:uid="{D0880120-83A2-4BAB-B6F3-6C3A78B7899A}"/>
    <cellStyle name="Normal 9 2 6 2 3 2" xfId="45667" xr:uid="{BA856F9F-EB37-44A2-BBA9-EEE7CC9B1693}"/>
    <cellStyle name="Normal 9 2 6 2 4" xfId="45668" xr:uid="{0F0E01A4-EA49-4355-A598-609B3AFAA0A6}"/>
    <cellStyle name="Normal 9 2 6 3" xfId="45669" xr:uid="{6698D23C-C941-4B10-BE5B-C7FC70165E2E}"/>
    <cellStyle name="Normal 9 2 6 3 2" xfId="45670" xr:uid="{FE8F5B1A-DA3D-4C0D-8EFF-D862F24D7C8B}"/>
    <cellStyle name="Normal 9 2 6 3 2 2" xfId="45671" xr:uid="{E9084014-A9E4-4B00-B12C-BD3351ECA28F}"/>
    <cellStyle name="Normal 9 2 6 3 3" xfId="45672" xr:uid="{73147B80-C120-4EB1-8F0A-F842F7E52F82}"/>
    <cellStyle name="Normal 9 2 6 4" xfId="45673" xr:uid="{BC328EF8-CE97-4D12-8B0C-CA31505F3FAC}"/>
    <cellStyle name="Normal 9 2 6 4 2" xfId="45674" xr:uid="{88AC1DCC-474E-482D-907D-D219651F441A}"/>
    <cellStyle name="Normal 9 2 6 5" xfId="45675" xr:uid="{F6D9B9FE-23D6-4AC5-A77A-0E239E74C3F0}"/>
    <cellStyle name="Normal 9 2 7" xfId="45676" xr:uid="{7BF2B739-320A-4B27-9D43-3641ADC6BAF1}"/>
    <cellStyle name="Normal 9 2 7 2" xfId="45677" xr:uid="{2EE73E09-4945-4733-A7A2-03D6267E432B}"/>
    <cellStyle name="Normal 9 2 7 2 2" xfId="45678" xr:uid="{AFB238AC-7658-420B-A34B-EA74EC6AF63B}"/>
    <cellStyle name="Normal 9 2 7 2 2 2" xfId="45679" xr:uid="{E6060717-4501-43E5-88B6-D9D9BD207FB6}"/>
    <cellStyle name="Normal 9 2 7 2 2 2 2" xfId="45680" xr:uid="{24337D76-5B03-4765-BC02-3C622CD8AC1D}"/>
    <cellStyle name="Normal 9 2 7 2 2 3" xfId="45681" xr:uid="{07DD2BF7-9BD4-4683-A0D7-2B73339B796B}"/>
    <cellStyle name="Normal 9 2 7 2 3" xfId="45682" xr:uid="{60A9C21B-0126-403A-8CBA-37708DF88350}"/>
    <cellStyle name="Normal 9 2 7 2 3 2" xfId="45683" xr:uid="{1C0CE200-5B64-4CC6-B74A-952FF73B83C8}"/>
    <cellStyle name="Normal 9 2 7 2 4" xfId="45684" xr:uid="{ECCD3A31-0093-409E-8FF1-64A4569A19F2}"/>
    <cellStyle name="Normal 9 2 7 3" xfId="45685" xr:uid="{AB79D9A6-EF09-4F4D-A134-45CDF78D3EFE}"/>
    <cellStyle name="Normal 9 2 7 3 2" xfId="45686" xr:uid="{4450C1E1-62CE-4E58-8745-E889C0E8F047}"/>
    <cellStyle name="Normal 9 2 7 3 2 2" xfId="45687" xr:uid="{44E3B41D-97E6-47A3-B87E-84E702FCC208}"/>
    <cellStyle name="Normal 9 2 7 3 3" xfId="45688" xr:uid="{FE5F1B93-885D-4686-B6CF-C5FBEABF4343}"/>
    <cellStyle name="Normal 9 2 7 4" xfId="45689" xr:uid="{B9E369B3-F458-46DA-8C3E-01EE1B936BE0}"/>
    <cellStyle name="Normal 9 2 7 4 2" xfId="45690" xr:uid="{715436E2-62B8-4862-A693-995549558DD9}"/>
    <cellStyle name="Normal 9 2 7 5" xfId="45691" xr:uid="{4F767E55-CDAC-467B-809C-35DCD0AB596E}"/>
    <cellStyle name="Normal 9 2 8" xfId="45692" xr:uid="{A5AAAF72-DD6F-4CDE-B69B-DCD171AB4D3D}"/>
    <cellStyle name="Normal 9 2 8 2" xfId="45693" xr:uid="{B34ADBE9-E3C6-434A-8EFA-2A90F73A46BD}"/>
    <cellStyle name="Normal 9 2 8 2 2" xfId="45694" xr:uid="{F829C1E4-6FB3-4B03-9EF8-D91039C19898}"/>
    <cellStyle name="Normal 9 2 8 2 2 2" xfId="45695" xr:uid="{3B8D9428-66FA-4420-AFFE-7341B65387EE}"/>
    <cellStyle name="Normal 9 2 8 2 2 2 2" xfId="45696" xr:uid="{343D564C-1CB6-4FAB-8B9E-F0B1A4D0C00B}"/>
    <cellStyle name="Normal 9 2 8 2 2 3" xfId="45697" xr:uid="{6004DED3-5123-4FB0-9D8A-CDFE9ED97096}"/>
    <cellStyle name="Normal 9 2 8 2 3" xfId="45698" xr:uid="{B1B12205-ACB4-409D-A0D2-5397C6434285}"/>
    <cellStyle name="Normal 9 2 8 2 3 2" xfId="45699" xr:uid="{875CA5BF-CD1F-4D6A-A130-7DFDF6C88DAC}"/>
    <cellStyle name="Normal 9 2 8 2 4" xfId="45700" xr:uid="{C43EF15A-7735-4B45-97A1-466267BA0098}"/>
    <cellStyle name="Normal 9 2 8 3" xfId="45701" xr:uid="{13DCFF93-CA5E-4B9C-B91F-F16273D08D1E}"/>
    <cellStyle name="Normal 9 2 8 3 2" xfId="45702" xr:uid="{67C4F64E-F21C-4745-956D-E1EB046BB638}"/>
    <cellStyle name="Normal 9 2 8 3 2 2" xfId="45703" xr:uid="{EC837F37-FDAC-4BB3-88D9-E004E4247470}"/>
    <cellStyle name="Normal 9 2 8 3 3" xfId="45704" xr:uid="{2A4BE8C2-B43B-43C4-A26B-0C8CA65DAB7C}"/>
    <cellStyle name="Normal 9 2 8 4" xfId="45705" xr:uid="{FF3EBBE4-2ABD-49E3-9CD2-164E913B3BE0}"/>
    <cellStyle name="Normal 9 2 8 4 2" xfId="45706" xr:uid="{13BB2674-2C7F-4DA6-BE50-6D0D6D3E743B}"/>
    <cellStyle name="Normal 9 2 8 5" xfId="45707" xr:uid="{CCDF253F-68A8-49F6-AEB8-D6ACCC783A90}"/>
    <cellStyle name="Normal 9 2 9" xfId="45708" xr:uid="{0EFC9592-5880-4B99-AD9C-FCA60D305436}"/>
    <cellStyle name="Normal 9 2 9 2" xfId="45709" xr:uid="{5C072BC2-048A-49F6-9DFF-E30607BC8A0F}"/>
    <cellStyle name="Normal 9 2 9 2 2" xfId="45710" xr:uid="{0EAFCD09-3173-4DF8-8788-69324CAE3516}"/>
    <cellStyle name="Normal 9 2 9 2 2 2" xfId="45711" xr:uid="{21E32E8D-B99B-45A3-80DF-143400A1653D}"/>
    <cellStyle name="Normal 9 2 9 2 2 2 2" xfId="45712" xr:uid="{1AC3A2D7-BE0E-45B4-948E-A21D84E54CF7}"/>
    <cellStyle name="Normal 9 2 9 2 2 3" xfId="45713" xr:uid="{AAB34AC6-59A5-45C8-BD20-4C21FB5F48EF}"/>
    <cellStyle name="Normal 9 2 9 2 3" xfId="45714" xr:uid="{FEBD8A5C-BDDA-4BEE-94CF-07E0CFA55E1D}"/>
    <cellStyle name="Normal 9 2 9 2 3 2" xfId="45715" xr:uid="{988A8B56-8643-4666-B045-0AD469658B3F}"/>
    <cellStyle name="Normal 9 2 9 2 4" xfId="45716" xr:uid="{A5A34BA1-4F2E-456B-BF1B-87CCA2712882}"/>
    <cellStyle name="Normal 9 2 9 3" xfId="45717" xr:uid="{C406579F-1F6E-4561-BCD2-E38661D8BD99}"/>
    <cellStyle name="Normal 9 2 9 3 2" xfId="45718" xr:uid="{F4398DA7-5F69-48F6-9346-5375B87F8CBB}"/>
    <cellStyle name="Normal 9 2 9 3 2 2" xfId="45719" xr:uid="{4D124712-F19B-4F0E-953D-340E81AF6298}"/>
    <cellStyle name="Normal 9 2 9 3 3" xfId="45720" xr:uid="{CEA390BA-BFE7-477A-B937-229307BA7FFC}"/>
    <cellStyle name="Normal 9 2 9 4" xfId="45721" xr:uid="{D2F3F1E3-A069-4A5A-AE1A-EF8B88A8B2EE}"/>
    <cellStyle name="Normal 9 2 9 4 2" xfId="45722" xr:uid="{47AF98F2-CC4F-4980-BEF6-595F0718FF70}"/>
    <cellStyle name="Normal 9 2 9 5" xfId="45723" xr:uid="{FD122F3B-B2AF-4E1E-878D-309CE0B0D273}"/>
    <cellStyle name="Normal 9 2_Asset Register (new)" xfId="45724" xr:uid="{83C727B4-9FB9-43B5-AFDF-92886857881A}"/>
    <cellStyle name="Normal 9 3" xfId="45725" xr:uid="{EF43212E-C24B-4E1C-BBAC-EB1A1A2190AF}"/>
    <cellStyle name="Normal 9 3 10" xfId="45726" xr:uid="{1D50648F-8E66-4F32-B239-A83DD66766DB}"/>
    <cellStyle name="Normal 9 3 11" xfId="45727" xr:uid="{0706138B-B70B-448F-952C-D23D9419267F}"/>
    <cellStyle name="Normal 9 3 2" xfId="45728" xr:uid="{65F3ABCE-FF7F-4734-AC12-4CE42E2CC289}"/>
    <cellStyle name="Normal 9 3 2 2" xfId="45729" xr:uid="{7DCDB1FF-BB58-4DB6-A042-5BFDCF088253}"/>
    <cellStyle name="Normal 9 3 2 2 2" xfId="45730" xr:uid="{37D94746-5225-4566-A16D-2B65065E40BA}"/>
    <cellStyle name="Normal 9 3 2 2 2 2" xfId="45731" xr:uid="{FE98A8A4-16F5-44E6-A436-8CBBBC99952A}"/>
    <cellStyle name="Normal 9 3 2 2 2 2 2" xfId="45732" xr:uid="{079A6B7C-75BE-4EFD-A84F-5649D8734255}"/>
    <cellStyle name="Normal 9 3 2 2 2 2 2 2" xfId="45733" xr:uid="{31AA5A02-6A4F-4C55-BBCE-644A6AC23A0E}"/>
    <cellStyle name="Normal 9 3 2 2 2 2 3" xfId="45734" xr:uid="{CFDDDB8D-0909-4F1D-AEAB-5B5B9302A831}"/>
    <cellStyle name="Normal 9 3 2 2 2 3" xfId="45735" xr:uid="{6D9F4E8D-8588-41C0-9D1F-8E4F6A12B62C}"/>
    <cellStyle name="Normal 9 3 2 2 2 3 2" xfId="45736" xr:uid="{9492F7E2-9851-4891-AEC6-E39FE3DEADB9}"/>
    <cellStyle name="Normal 9 3 2 2 2 4" xfId="45737" xr:uid="{A4BA46FE-7E89-4F32-B6C5-C648090E4C0E}"/>
    <cellStyle name="Normal 9 3 2 2 2 4 2" xfId="45738" xr:uid="{0C8FEE29-C663-4B0A-94F4-3DC67F10B1F0}"/>
    <cellStyle name="Normal 9 3 2 2 2 5" xfId="45739" xr:uid="{EDD24603-45B5-43AE-8CF3-3026155AAFAD}"/>
    <cellStyle name="Normal 9 3 2 2 2 6" xfId="45740" xr:uid="{C6F1784F-DDF9-471E-AAF6-6C257A1CD373}"/>
    <cellStyle name="Normal 9 3 2 2 3" xfId="45741" xr:uid="{330A0666-CA06-4350-8643-76B9B0C11C52}"/>
    <cellStyle name="Normal 9 3 2 2 3 2" xfId="45742" xr:uid="{CF8BF9D2-FBD7-410D-863C-2402FEB8677B}"/>
    <cellStyle name="Normal 9 3 2 2 3 2 2" xfId="45743" xr:uid="{B849B1AD-B1C9-421D-8715-B3DD316890CD}"/>
    <cellStyle name="Normal 9 3 2 2 3 3" xfId="45744" xr:uid="{9557C0D3-59EE-4EF4-B82A-077FD1FC3C16}"/>
    <cellStyle name="Normal 9 3 2 2 4" xfId="45745" xr:uid="{E7F39DDD-BF35-402A-902B-4EE9CEA46D04}"/>
    <cellStyle name="Normal 9 3 2 2 4 2" xfId="45746" xr:uid="{4C6DCAD5-751F-4790-9F38-7075D3FBA73F}"/>
    <cellStyle name="Normal 9 3 2 2 5" xfId="45747" xr:uid="{82B32161-AFA5-41E2-8386-9A090C1117B6}"/>
    <cellStyle name="Normal 9 3 2 2 5 2" xfId="45748" xr:uid="{C91C2E43-603D-40FA-BF00-AE12AB490B14}"/>
    <cellStyle name="Normal 9 3 2 2 6" xfId="45749" xr:uid="{01C2CBD5-6F3F-4F99-B822-7AD3BACBD6D3}"/>
    <cellStyle name="Normal 9 3 2 2 7" xfId="45750" xr:uid="{5A7486D7-A884-43E1-B10C-F642A6237140}"/>
    <cellStyle name="Normal 9 3 2 3" xfId="45751" xr:uid="{28762111-B1B5-4A3B-A766-AB44888005CD}"/>
    <cellStyle name="Normal 9 3 2 3 2" xfId="45752" xr:uid="{0DDA0DAF-426F-428F-BEF2-472ED680D11E}"/>
    <cellStyle name="Normal 9 3 2 3 2 2" xfId="45753" xr:uid="{369F2964-6161-4E61-80FB-3C4C29E02EA0}"/>
    <cellStyle name="Normal 9 3 2 3 2 2 2" xfId="45754" xr:uid="{C644B3AC-D169-4323-B0AA-FBB46CE246D8}"/>
    <cellStyle name="Normal 9 3 2 3 2 2 2 2" xfId="45755" xr:uid="{8E804E64-FA12-4607-88F3-12FE72730705}"/>
    <cellStyle name="Normal 9 3 2 3 2 2 3" xfId="45756" xr:uid="{EBE77748-49A2-434E-BCD7-66EF3678FEAF}"/>
    <cellStyle name="Normal 9 3 2 3 2 3" xfId="45757" xr:uid="{D242E690-9DC5-4EC0-9C64-39DC1D21E980}"/>
    <cellStyle name="Normal 9 3 2 3 2 3 2" xfId="45758" xr:uid="{005D4F58-D88F-4798-B0C4-F118413EC994}"/>
    <cellStyle name="Normal 9 3 2 3 2 4" xfId="45759" xr:uid="{DFF2D55A-AFD8-44AA-81C8-7E029523895B}"/>
    <cellStyle name="Normal 9 3 2 3 2 5" xfId="45760" xr:uid="{DEEE77DD-94D3-481A-8C2B-C715452D0D0D}"/>
    <cellStyle name="Normal 9 3 2 3 3" xfId="45761" xr:uid="{074C6028-B131-4E12-A53F-40FA5997C798}"/>
    <cellStyle name="Normal 9 3 2 3 3 2" xfId="45762" xr:uid="{1F5F4330-7824-42B8-A61B-D4C610B0A03F}"/>
    <cellStyle name="Normal 9 3 2 3 3 2 2" xfId="45763" xr:uid="{83E5C9A1-8894-4ADF-965F-480B89C34B84}"/>
    <cellStyle name="Normal 9 3 2 3 3 3" xfId="45764" xr:uid="{A41563C4-15BA-44E2-8E59-8C05AA7C2D43}"/>
    <cellStyle name="Normal 9 3 2 3 4" xfId="45765" xr:uid="{CFA7A0DB-5FF4-4A2A-8131-6F5A552C71F9}"/>
    <cellStyle name="Normal 9 3 2 3 4 2" xfId="45766" xr:uid="{064B1D86-17A6-4D85-9986-78FF6B9A83A6}"/>
    <cellStyle name="Normal 9 3 2 3 5" xfId="45767" xr:uid="{3E7FAC26-1414-488B-848F-6A5416BE8368}"/>
    <cellStyle name="Normal 9 3 2 3 5 2" xfId="45768" xr:uid="{EDE70EC8-B9B7-45B9-99FC-3B132B623394}"/>
    <cellStyle name="Normal 9 3 2 3 6" xfId="45769" xr:uid="{542918CC-83D6-4D1D-8A3C-AF8E3EB24C98}"/>
    <cellStyle name="Normal 9 3 2 3 7" xfId="45770" xr:uid="{E87B12CA-47A3-45B9-A0FF-74ACDB19DFE2}"/>
    <cellStyle name="Normal 9 3 2 4" xfId="45771" xr:uid="{0449DA0C-D841-4124-A2DD-FC697076406A}"/>
    <cellStyle name="Normal 9 3 2 4 2" xfId="45772" xr:uid="{2B22B9BC-7879-486B-9336-5D83ACE825FA}"/>
    <cellStyle name="Normal 9 3 2 4 2 2" xfId="45773" xr:uid="{77C119F3-35D8-4801-860C-0324E9E948E1}"/>
    <cellStyle name="Normal 9 3 2 4 2 2 2" xfId="45774" xr:uid="{B74FB058-C61D-479C-A4EE-CAC656608DDC}"/>
    <cellStyle name="Normal 9 3 2 4 2 3" xfId="45775" xr:uid="{C61C0822-EE2A-4F55-A0E1-5D3E3B8D3BCC}"/>
    <cellStyle name="Normal 9 3 2 4 3" xfId="45776" xr:uid="{9AD0763E-1681-4ED1-9497-39412335EF33}"/>
    <cellStyle name="Normal 9 3 2 4 3 2" xfId="45777" xr:uid="{CDD39595-EB7B-4CA0-BB39-0871B2661CF0}"/>
    <cellStyle name="Normal 9 3 2 4 4" xfId="45778" xr:uid="{E3AEBEFE-531A-47CE-9BAD-6E65D28F4BB9}"/>
    <cellStyle name="Normal 9 3 2 4 5" xfId="45779" xr:uid="{A7C75F06-5C0B-45BB-A840-F226334031B6}"/>
    <cellStyle name="Normal 9 3 2 5" xfId="45780" xr:uid="{BAAA8271-F414-4B98-B7AB-6D5AB632AA9D}"/>
    <cellStyle name="Normal 9 3 2 5 2" xfId="45781" xr:uid="{5BFECEA5-559B-492A-B097-4017F453C7EF}"/>
    <cellStyle name="Normal 9 3 2 5 2 2" xfId="45782" xr:uid="{972711A5-73F6-4426-B0E4-1C04082505C4}"/>
    <cellStyle name="Normal 9 3 2 5 3" xfId="45783" xr:uid="{EA9E0D98-6119-4892-AB85-95CC7CEBB84A}"/>
    <cellStyle name="Normal 9 3 2 6" xfId="45784" xr:uid="{7206FA02-C4DA-4985-AAF5-D42527368211}"/>
    <cellStyle name="Normal 9 3 2 6 2" xfId="45785" xr:uid="{651CD410-DF4F-4CDD-842C-26C20A902D94}"/>
    <cellStyle name="Normal 9 3 2 7" xfId="45786" xr:uid="{FFC3BA6C-AB58-4FF1-A318-B9B03D32D58C}"/>
    <cellStyle name="Normal 9 3 2 7 2" xfId="45787" xr:uid="{022E096B-80D4-4FF0-B254-C31CDA83277E}"/>
    <cellStyle name="Normal 9 3 2 8" xfId="45788" xr:uid="{4337EC71-6118-4ECA-82E9-8646827C9DC2}"/>
    <cellStyle name="Normal 9 3 2 9" xfId="45789" xr:uid="{E5674289-358C-4AA9-8805-022EA4A97430}"/>
    <cellStyle name="Normal 9 3 3" xfId="45790" xr:uid="{721A9B99-B5B2-493F-B8C2-2F48DF79296C}"/>
    <cellStyle name="Normal 9 3 3 2" xfId="45791" xr:uid="{0279C140-A6F7-432F-9C03-F9000250EEDE}"/>
    <cellStyle name="Normal 9 3 3 2 2" xfId="45792" xr:uid="{17D9038E-A0EF-4727-A0AF-34667617D5F2}"/>
    <cellStyle name="Normal 9 3 3 2 2 2" xfId="45793" xr:uid="{9F06A84B-38CC-454B-B110-97DB5EDEDBD7}"/>
    <cellStyle name="Normal 9 3 3 2 2 2 2" xfId="45794" xr:uid="{0EBDBF66-57B8-45C1-9471-DB5AF8D54A21}"/>
    <cellStyle name="Normal 9 3 3 2 2 2 2 2" xfId="45795" xr:uid="{746212F1-5E30-479F-A45A-7099B40FF13E}"/>
    <cellStyle name="Normal 9 3 3 2 2 2 3" xfId="45796" xr:uid="{D546ED93-7864-43EE-A293-5AC9E53BB762}"/>
    <cellStyle name="Normal 9 3 3 2 2 3" xfId="45797" xr:uid="{F5DC348F-8867-44B2-92DC-E12877148417}"/>
    <cellStyle name="Normal 9 3 3 2 2 3 2" xfId="45798" xr:uid="{44B73EE4-20D8-402B-AE08-6416F38D28E1}"/>
    <cellStyle name="Normal 9 3 3 2 2 4" xfId="45799" xr:uid="{E9E433F9-005B-4E8C-B055-5FCD5EF22062}"/>
    <cellStyle name="Normal 9 3 3 2 3" xfId="45800" xr:uid="{F6BC980A-ED05-4BED-A65E-7FBC33F35903}"/>
    <cellStyle name="Normal 9 3 3 2 3 2" xfId="45801" xr:uid="{70267BCD-39C4-4EDB-8FF3-49CA859DFF58}"/>
    <cellStyle name="Normal 9 3 3 2 3 2 2" xfId="45802" xr:uid="{1944C683-C379-467D-8A38-A177E90D6807}"/>
    <cellStyle name="Normal 9 3 3 2 3 3" xfId="45803" xr:uid="{5C23EEBD-E010-40DD-959C-4BABA6810B79}"/>
    <cellStyle name="Normal 9 3 3 2 4" xfId="45804" xr:uid="{F3DB4500-46D0-4981-B7FC-2AAE55A09BEC}"/>
    <cellStyle name="Normal 9 3 3 2 4 2" xfId="45805" xr:uid="{AA9A7F1C-298A-4F84-B536-1B513258A3E2}"/>
    <cellStyle name="Normal 9 3 3 2 5" xfId="45806" xr:uid="{40BB48A9-2357-47A9-A579-40587BAFD31D}"/>
    <cellStyle name="Normal 9 3 3 2 5 2" xfId="45807" xr:uid="{FB5157B5-0E42-4D51-B5A1-BDC13B23ECD5}"/>
    <cellStyle name="Normal 9 3 3 2 6" xfId="45808" xr:uid="{198CC1A3-5E34-4F31-B4C4-1F28FA88B884}"/>
    <cellStyle name="Normal 9 3 3 2 7" xfId="45809" xr:uid="{E6CEC716-65A5-4577-85F3-BD9216E2D598}"/>
    <cellStyle name="Normal 9 3 3 3" xfId="45810" xr:uid="{01C41462-A4C1-4AAA-9A52-F800D106D132}"/>
    <cellStyle name="Normal 9 3 3 3 2" xfId="45811" xr:uid="{9EEC6697-59ED-49FF-BB63-58F281941C10}"/>
    <cellStyle name="Normal 9 3 3 3 2 2" xfId="45812" xr:uid="{CF3227F1-593F-4F64-A79D-844DE2086C2A}"/>
    <cellStyle name="Normal 9 3 3 3 2 2 2" xfId="45813" xr:uid="{438517A6-7D33-48EE-8D39-3E445C9CC512}"/>
    <cellStyle name="Normal 9 3 3 3 2 2 2 2" xfId="45814" xr:uid="{426D0270-D024-4260-8FE9-37380FAAB62B}"/>
    <cellStyle name="Normal 9 3 3 3 2 2 3" xfId="45815" xr:uid="{3BD13217-E529-4DF0-93E4-222D1365643C}"/>
    <cellStyle name="Normal 9 3 3 3 2 3" xfId="45816" xr:uid="{E8A599BF-9978-40CE-8FEE-ED70F9A22826}"/>
    <cellStyle name="Normal 9 3 3 3 2 3 2" xfId="45817" xr:uid="{2F23EC1F-60CF-4686-8371-B84860F21CA8}"/>
    <cellStyle name="Normal 9 3 3 3 2 4" xfId="45818" xr:uid="{BF2B6B9E-6C02-4D54-BA44-25EB5BB961F9}"/>
    <cellStyle name="Normal 9 3 3 3 3" xfId="45819" xr:uid="{B37DFE05-126B-4226-8476-C005FF633C10}"/>
    <cellStyle name="Normal 9 3 3 3 3 2" xfId="45820" xr:uid="{BF08F64D-E50B-47C9-BCAF-BECE8BCB011E}"/>
    <cellStyle name="Normal 9 3 3 3 3 2 2" xfId="45821" xr:uid="{EF23D8D0-C220-4A85-A170-999C7EB1C0B0}"/>
    <cellStyle name="Normal 9 3 3 3 3 3" xfId="45822" xr:uid="{0B8BAE28-41E2-454A-8458-C4DAD823D1F6}"/>
    <cellStyle name="Normal 9 3 3 3 4" xfId="45823" xr:uid="{0AC9D70B-26E6-4115-9D49-4DE8A700910D}"/>
    <cellStyle name="Normal 9 3 3 3 4 2" xfId="45824" xr:uid="{1FFDBE49-09AC-4414-BCDC-7ED7E66402D1}"/>
    <cellStyle name="Normal 9 3 3 3 5" xfId="45825" xr:uid="{9A582D7A-073A-4BA7-BA3B-B41363845784}"/>
    <cellStyle name="Normal 9 3 3 4" xfId="45826" xr:uid="{551C889A-951B-49FD-9D8F-DB762B43E923}"/>
    <cellStyle name="Normal 9 3 3 4 2" xfId="45827" xr:uid="{8814364E-C324-44FB-B8FC-E3ED9A43EC0E}"/>
    <cellStyle name="Normal 9 3 3 4 2 2" xfId="45828" xr:uid="{6690655D-A5C8-4FFD-BADF-16CF5875DE9C}"/>
    <cellStyle name="Normal 9 3 3 4 2 2 2" xfId="45829" xr:uid="{BF621FA9-1688-46C2-8B33-3CE73EF1C87F}"/>
    <cellStyle name="Normal 9 3 3 4 2 3" xfId="45830" xr:uid="{302F5857-1151-42EB-BC4C-EED01E68BC57}"/>
    <cellStyle name="Normal 9 3 3 4 3" xfId="45831" xr:uid="{8BD2E2F6-F1F8-4FEF-94D7-635F5B1C5729}"/>
    <cellStyle name="Normal 9 3 3 4 3 2" xfId="45832" xr:uid="{19B47D17-C718-4D4F-BC42-2FCBA6CBA1CF}"/>
    <cellStyle name="Normal 9 3 3 4 4" xfId="45833" xr:uid="{F6924AFA-C479-4906-A7FD-2C1781B9E9F5}"/>
    <cellStyle name="Normal 9 3 3 5" xfId="45834" xr:uid="{2EC9CA33-A455-44A8-A488-A741EBE83DCE}"/>
    <cellStyle name="Normal 9 3 3 5 2" xfId="45835" xr:uid="{711901A8-9316-4769-828E-99BE83B8F20F}"/>
    <cellStyle name="Normal 9 3 3 5 2 2" xfId="45836" xr:uid="{20AF04AF-BBCE-43F2-B396-917F0C3B3D17}"/>
    <cellStyle name="Normal 9 3 3 5 3" xfId="45837" xr:uid="{D7B572E2-5786-4150-A44C-D7496C85700F}"/>
    <cellStyle name="Normal 9 3 3 6" xfId="45838" xr:uid="{0B97249F-D267-41B6-8C93-85971BF78C8C}"/>
    <cellStyle name="Normal 9 3 3 6 2" xfId="45839" xr:uid="{F12C27C3-6681-4FC7-A9C3-4809A7FAE3A7}"/>
    <cellStyle name="Normal 9 3 3 7" xfId="45840" xr:uid="{1A77AA5C-AD9B-484B-B16B-64DE181A5328}"/>
    <cellStyle name="Normal 9 3 3 7 2" xfId="45841" xr:uid="{294AB634-4E76-4C2F-AA0F-76DB75CB28DB}"/>
    <cellStyle name="Normal 9 3 3 8" xfId="45842" xr:uid="{6DC3FFEF-8CD7-45CA-9738-6E89960FAB52}"/>
    <cellStyle name="Normal 9 3 3 9" xfId="45843" xr:uid="{6A5B5BA8-FE64-4E07-915A-4C5E3D388619}"/>
    <cellStyle name="Normal 9 3 4" xfId="45844" xr:uid="{F25E32DB-1D1F-4954-BDA5-95D7C07A5AAD}"/>
    <cellStyle name="Normal 9 3 4 2" xfId="45845" xr:uid="{1E488558-E200-4378-BD66-3D1F17C84CDA}"/>
    <cellStyle name="Normal 9 3 4 2 2" xfId="45846" xr:uid="{0A36532A-731D-4A44-BB01-6B7A14866D34}"/>
    <cellStyle name="Normal 9 3 4 2 3" xfId="45847" xr:uid="{9CE31F79-E0C3-4C10-BF68-F2545889C79E}"/>
    <cellStyle name="Normal 9 3 4 3" xfId="45848" xr:uid="{3A8FBCB8-50CD-4674-828C-01E261BD2900}"/>
    <cellStyle name="Normal 9 3 5" xfId="45849" xr:uid="{81C4795C-ED53-4F37-BE19-58875F4982E8}"/>
    <cellStyle name="Normal 9 3 5 2" xfId="45850" xr:uid="{8533104E-8327-40E1-98A8-41D3A00F591B}"/>
    <cellStyle name="Normal 9 3 5 2 2" xfId="45851" xr:uid="{B3ECDAE0-89D1-4F5C-B977-8552F0D8F645}"/>
    <cellStyle name="Normal 9 3 5 2 2 2" xfId="45852" xr:uid="{AFFC7229-371B-4067-8865-56159F68435D}"/>
    <cellStyle name="Normal 9 3 5 2 2 2 2" xfId="45853" xr:uid="{76ECE735-2B7F-427E-AD95-CD94F937CDC5}"/>
    <cellStyle name="Normal 9 3 5 2 2 3" xfId="45854" xr:uid="{A04348EE-EEFA-48F0-81E3-BDD8F519D261}"/>
    <cellStyle name="Normal 9 3 5 2 3" xfId="45855" xr:uid="{A41B402C-BC36-47AD-9BC7-4F56F50BF4A6}"/>
    <cellStyle name="Normal 9 3 5 2 3 2" xfId="45856" xr:uid="{46B3F066-659A-47C2-8597-A32719A486A4}"/>
    <cellStyle name="Normal 9 3 5 2 4" xfId="45857" xr:uid="{1C6745B9-8A3D-4CC8-BC52-1977470F2A61}"/>
    <cellStyle name="Normal 9 3 5 3" xfId="45858" xr:uid="{8C6B6244-2392-4BD9-A007-878046DF63B0}"/>
    <cellStyle name="Normal 9 3 5 3 2" xfId="45859" xr:uid="{320666AB-3C07-4A6A-8B1A-344B68B05B72}"/>
    <cellStyle name="Normal 9 3 5 3 2 2" xfId="45860" xr:uid="{5D54034C-15A8-4A06-BDC3-DBC45B77FD8D}"/>
    <cellStyle name="Normal 9 3 5 3 3" xfId="45861" xr:uid="{147F9FF9-49F0-45C2-A04A-4A08A235B642}"/>
    <cellStyle name="Normal 9 3 5 4" xfId="45862" xr:uid="{E2F4E7D3-1921-4969-81EB-5D4569C9F217}"/>
    <cellStyle name="Normal 9 3 5 4 2" xfId="45863" xr:uid="{535A674B-6403-4D37-B667-A5C5D56473C8}"/>
    <cellStyle name="Normal 9 3 5 5" xfId="45864" xr:uid="{A98C3292-5BA1-4643-92CB-B5F7E38DD7E6}"/>
    <cellStyle name="Normal 9 3 5 6" xfId="45865" xr:uid="{5B4E59CC-3467-4338-A7CD-FEC4BD2B7A19}"/>
    <cellStyle name="Normal 9 3 6" xfId="45866" xr:uid="{C677C01C-A658-4598-A829-B575E5576300}"/>
    <cellStyle name="Normal 9 3 6 2" xfId="45867" xr:uid="{C3FD6050-BB86-4EB6-B335-DAA934A2D614}"/>
    <cellStyle name="Normal 9 3 6 2 2" xfId="45868" xr:uid="{F4870B34-B29F-4E46-8E93-5339D6E67EE1}"/>
    <cellStyle name="Normal 9 3 6 2 2 2" xfId="45869" xr:uid="{A70C5300-D62F-45B0-951F-30F1E85F46BD}"/>
    <cellStyle name="Normal 9 3 6 2 3" xfId="45870" xr:uid="{6BC2ABA5-CA75-4EB4-9CC5-975A95297B30}"/>
    <cellStyle name="Normal 9 3 6 3" xfId="45871" xr:uid="{5F19B928-21BD-41D2-A0AB-7D77A932F150}"/>
    <cellStyle name="Normal 9 3 6 3 2" xfId="45872" xr:uid="{BDC775F0-2A15-4FC3-A8AE-829AC1636E93}"/>
    <cellStyle name="Normal 9 3 6 4" xfId="45873" xr:uid="{0C988CB0-0D66-4E14-A461-D3BDD0209893}"/>
    <cellStyle name="Normal 9 3 7" xfId="45874" xr:uid="{6BB56375-841A-47C7-B8B0-61E625E28AC1}"/>
    <cellStyle name="Normal 9 3 7 2" xfId="45875" xr:uid="{0C523A02-FFDF-4997-B4A9-E1F96C6FCAF5}"/>
    <cellStyle name="Normal 9 3 7 2 2" xfId="45876" xr:uid="{7DF7D82F-C997-4A06-AB5A-D94F9BEC74AF}"/>
    <cellStyle name="Normal 9 3 7 3" xfId="45877" xr:uid="{ECA55757-9D72-483D-B60D-7E3665FCBEA5}"/>
    <cellStyle name="Normal 9 3 8" xfId="45878" xr:uid="{3DFA0719-ADDA-4824-A668-6AEC65617C99}"/>
    <cellStyle name="Normal 9 3 8 2" xfId="45879" xr:uid="{C7A48C25-4D5D-49B3-BB99-1CAFE4D2A301}"/>
    <cellStyle name="Normal 9 3 9" xfId="45880" xr:uid="{5A7EBE7F-4E7C-48F5-9EA8-1E7B69AF476E}"/>
    <cellStyle name="Normal 9 3 9 2" xfId="45881" xr:uid="{764EB047-16A3-4C19-8DF0-8B33C9B0C9F9}"/>
    <cellStyle name="Normal 9 3_Asset Register (new)" xfId="45882" xr:uid="{5D1BF122-5B74-4910-AD3E-76036E4FF9A5}"/>
    <cellStyle name="Normal 9 4" xfId="45883" xr:uid="{A8AB8BAB-9090-4181-8958-2835E9E01DF6}"/>
    <cellStyle name="Normal 9 4 2" xfId="45884" xr:uid="{7023DF19-330B-4DA9-B704-59512879C185}"/>
    <cellStyle name="Normal 9 4 2 2" xfId="45885" xr:uid="{658D23FF-D061-4BEE-8334-7ED7092B9064}"/>
    <cellStyle name="Normal 9 4 2 2 2" xfId="45886" xr:uid="{CE0237A0-D3F6-474E-B051-B2EA70BF4F55}"/>
    <cellStyle name="Normal 9 4 2 2 2 2" xfId="45887" xr:uid="{4E25B1E0-8C09-45A9-AB2D-635A0B37256F}"/>
    <cellStyle name="Normal 9 4 2 2 2 2 2" xfId="45888" xr:uid="{E344F7E7-0F94-4E38-8B1B-FBA11437EF18}"/>
    <cellStyle name="Normal 9 4 2 2 2 3" xfId="45889" xr:uid="{04F7C1F0-9A0D-43A7-8B38-7E5A8E509641}"/>
    <cellStyle name="Normal 9 4 2 2 2 4" xfId="45890" xr:uid="{FC0FB124-CBDE-4C80-9165-56183DEF0F88}"/>
    <cellStyle name="Normal 9 4 2 2 3" xfId="45891" xr:uid="{8C212C63-712F-4C79-A0A3-26DC95E2FB54}"/>
    <cellStyle name="Normal 9 4 2 2 3 2" xfId="45892" xr:uid="{9675773F-E59E-4C42-9005-052D7816CF34}"/>
    <cellStyle name="Normal 9 4 2 2 4" xfId="45893" xr:uid="{66E3B185-EE73-4668-A5B5-E38F58734993}"/>
    <cellStyle name="Normal 9 4 2 2 4 2" xfId="45894" xr:uid="{0C1218AD-649F-4973-95F0-BB4EFED88AFC}"/>
    <cellStyle name="Normal 9 4 2 2 5" xfId="45895" xr:uid="{11F3C860-C1F8-4AF7-A669-B24482E7CC0E}"/>
    <cellStyle name="Normal 9 4 2 2 6" xfId="45896" xr:uid="{D6BF594B-99D6-4E80-BCE3-C81C2074E08B}"/>
    <cellStyle name="Normal 9 4 2 3" xfId="45897" xr:uid="{B5C5117C-8D3A-4E17-9256-F3EC5C4521F2}"/>
    <cellStyle name="Normal 9 4 2 3 2" xfId="45898" xr:uid="{4ABC4E90-0DFE-47B7-B686-D85538B00944}"/>
    <cellStyle name="Normal 9 4 2 3 2 2" xfId="45899" xr:uid="{3A30C005-D280-4489-A6B8-DC77C92DECF1}"/>
    <cellStyle name="Normal 9 4 2 3 2 3" xfId="45900" xr:uid="{85B08FF1-4E64-46D7-BCB2-4725EE928140}"/>
    <cellStyle name="Normal 9 4 2 3 3" xfId="45901" xr:uid="{E006FD45-BFC6-47EB-B3E4-6C1413696808}"/>
    <cellStyle name="Normal 9 4 2 3 4" xfId="45902" xr:uid="{6333DAF3-DC21-4880-8BAD-461197355297}"/>
    <cellStyle name="Normal 9 4 2 4" xfId="45903" xr:uid="{97F61876-B78F-44E8-8DFC-721A7E2DEEE0}"/>
    <cellStyle name="Normal 9 4 2 4 2" xfId="45904" xr:uid="{8CB7FB1A-4908-4684-B9C7-CB063C7D2136}"/>
    <cellStyle name="Normal 9 4 2 4 3" xfId="45905" xr:uid="{DAF5DB59-3DEE-4EE9-ACD6-96FBCDD86FAF}"/>
    <cellStyle name="Normal 9 4 2 5" xfId="45906" xr:uid="{539A3EC7-EB21-4879-9008-D5AB2F0A47DF}"/>
    <cellStyle name="Normal 9 4 2 5 2" xfId="45907" xr:uid="{2DECA1D1-6B30-4982-839D-BAC732ECA2DB}"/>
    <cellStyle name="Normal 9 4 2 6" xfId="45908" xr:uid="{402C5D1C-9716-4971-B694-38DB9AB6AD7C}"/>
    <cellStyle name="Normal 9 4 2 7" xfId="45909" xr:uid="{37C7AF30-8662-4B5F-BE82-CC8D2E717F47}"/>
    <cellStyle name="Normal 9 4 3" xfId="45910" xr:uid="{33792F28-65E8-46E8-984B-290EF640134A}"/>
    <cellStyle name="Normal 9 4 3 2" xfId="45911" xr:uid="{7B37AE1B-87B5-426A-95AC-FB23EBE09DB7}"/>
    <cellStyle name="Normal 9 4 3 2 2" xfId="45912" xr:uid="{966F2A33-6B24-4DA9-99E4-305EE6E39C49}"/>
    <cellStyle name="Normal 9 4 3 2 2 2" xfId="45913" xr:uid="{D9ED7882-067D-4097-B065-FF5933A08885}"/>
    <cellStyle name="Normal 9 4 3 2 2 2 2" xfId="45914" xr:uid="{F7DA31B3-637B-4845-8909-BF2336CBD378}"/>
    <cellStyle name="Normal 9 4 3 2 2 3" xfId="45915" xr:uid="{821F4D42-103A-418C-BA32-8320DE67C3AD}"/>
    <cellStyle name="Normal 9 4 3 2 3" xfId="45916" xr:uid="{2DB4E037-B361-40C9-B989-74FE10EC22BD}"/>
    <cellStyle name="Normal 9 4 3 2 3 2" xfId="45917" xr:uid="{B0C7FA0B-6C3B-4FA2-B0F3-361660804AA3}"/>
    <cellStyle name="Normal 9 4 3 2 4" xfId="45918" xr:uid="{9375288B-C9DD-40A5-85CF-A69737697BEE}"/>
    <cellStyle name="Normal 9 4 3 2 5" xfId="45919" xr:uid="{54FC67EC-5F15-4312-822F-6372FF77E2E2}"/>
    <cellStyle name="Normal 9 4 3 3" xfId="45920" xr:uid="{36D32BDE-8D28-45E4-AE6C-4F3931FC9B1B}"/>
    <cellStyle name="Normal 9 4 3 3 2" xfId="45921" xr:uid="{A790E617-A724-4A2B-A6AA-B644EB3DCFEF}"/>
    <cellStyle name="Normal 9 4 3 3 2 2" xfId="45922" xr:uid="{CADBBC99-0846-44B4-AC5E-B1248D8714D6}"/>
    <cellStyle name="Normal 9 4 3 3 3" xfId="45923" xr:uid="{2992BFC1-22A9-48FD-9765-821AA1E58FEE}"/>
    <cellStyle name="Normal 9 4 3 4" xfId="45924" xr:uid="{A2A03D4C-E962-4CD6-A22A-973F2686501D}"/>
    <cellStyle name="Normal 9 4 3 4 2" xfId="45925" xr:uid="{F263A09B-DB2A-4EF3-9901-F4E27BAE4C87}"/>
    <cellStyle name="Normal 9 4 3 5" xfId="45926" xr:uid="{0A876163-93BE-4F3F-95E0-F23EF03C7B03}"/>
    <cellStyle name="Normal 9 4 3 5 2" xfId="45927" xr:uid="{F016666D-4D24-4AA9-917C-14C2A8356CDF}"/>
    <cellStyle name="Normal 9 4 3 6" xfId="45928" xr:uid="{5BB983E3-4B7D-4CDE-A1C1-2282C6584232}"/>
    <cellStyle name="Normal 9 4 3 7" xfId="45929" xr:uid="{43EF5C13-7CAA-4EDB-97F3-B644CEFE4B0C}"/>
    <cellStyle name="Normal 9 4 4" xfId="45930" xr:uid="{46ECD69A-5375-4D55-A4E9-56FB272D3521}"/>
    <cellStyle name="Normal 9 4 4 2" xfId="45931" xr:uid="{76636064-C647-4AEA-80C4-8B669ACBE3C9}"/>
    <cellStyle name="Normal 9 4 4 2 2" xfId="45932" xr:uid="{7CF2E48F-F715-4B7A-A634-B4370FEDCB85}"/>
    <cellStyle name="Normal 9 4 4 2 2 2" xfId="45933" xr:uid="{BB6EB30E-2756-4097-B0FC-ABAA1E49C6A0}"/>
    <cellStyle name="Normal 9 4 4 2 3" xfId="45934" xr:uid="{A0390D08-A880-46E9-8215-25F486B4BAD1}"/>
    <cellStyle name="Normal 9 4 4 2 4" xfId="45935" xr:uid="{8CA45FB2-C1E2-49B4-AB2B-0897F878F6F3}"/>
    <cellStyle name="Normal 9 4 4 3" xfId="45936" xr:uid="{E08C8597-8D75-4CF9-B086-745DE6608E63}"/>
    <cellStyle name="Normal 9 4 4 3 2" xfId="45937" xr:uid="{E0FA4E49-EC4B-4D65-819B-CDE80F341272}"/>
    <cellStyle name="Normal 9 4 4 4" xfId="45938" xr:uid="{14199843-DF05-4AC3-BF01-92F136BDCF1C}"/>
    <cellStyle name="Normal 9 4 4 5" xfId="45939" xr:uid="{9EC2897F-32ED-4A89-A36F-9E1C2B1D1C40}"/>
    <cellStyle name="Normal 9 4 5" xfId="45940" xr:uid="{F25FE896-927F-427E-B54F-11DCAE495F86}"/>
    <cellStyle name="Normal 9 4 5 2" xfId="45941" xr:uid="{5D5179AC-B194-446B-968F-5BC41B605863}"/>
    <cellStyle name="Normal 9 4 5 2 2" xfId="45942" xr:uid="{B5F02F3B-8F05-434F-9A03-E66B088B7A44}"/>
    <cellStyle name="Normal 9 4 5 3" xfId="45943" xr:uid="{C5BC2C63-7F78-420B-AB25-B055E476841A}"/>
    <cellStyle name="Normal 9 4 5 4" xfId="45944" xr:uid="{29054914-A76E-48CC-8311-1A2F1CDD2B57}"/>
    <cellStyle name="Normal 9 4 6" xfId="45945" xr:uid="{E6D580F4-A906-45CD-A758-100B57AE2DCC}"/>
    <cellStyle name="Normal 9 4 6 2" xfId="45946" xr:uid="{9423B035-5265-4E1E-A48C-3F3476922EA5}"/>
    <cellStyle name="Normal 9 4 7" xfId="45947" xr:uid="{53FF9065-806E-4464-A3ED-DFAFF4D8D271}"/>
    <cellStyle name="Normal 9 4 7 2" xfId="45948" xr:uid="{B2B999D1-2317-40A8-B6A8-2025FEB5F658}"/>
    <cellStyle name="Normal 9 4 8" xfId="45949" xr:uid="{3CA7B554-1483-4823-8742-38EA849488F1}"/>
    <cellStyle name="Normal 9 4 9" xfId="45950" xr:uid="{F6115321-28A7-45C3-A322-421F0F3C68F0}"/>
    <cellStyle name="Normal 9 5" xfId="45951" xr:uid="{277E0EBD-188B-4CAA-BD03-24707C65DBF8}"/>
    <cellStyle name="Normal 9 5 2" xfId="45952" xr:uid="{8D1B0907-9C8B-4CB7-9B06-9C69BAA006AC}"/>
    <cellStyle name="Normal 9 5 2 2" xfId="45953" xr:uid="{35FF18EC-D1AC-4012-AD4B-34595AF4D73A}"/>
    <cellStyle name="Normal 9 5 2 2 2" xfId="45954" xr:uid="{E5798F00-7F43-44E1-A6BF-C18567BBFBB3}"/>
    <cellStyle name="Normal 9 5 2 2 2 2" xfId="45955" xr:uid="{E915A814-513D-4C53-AFD2-5A7625EBDA95}"/>
    <cellStyle name="Normal 9 5 2 2 2 2 2" xfId="45956" xr:uid="{9F148073-2BA0-45CC-97AF-48EB046CCED2}"/>
    <cellStyle name="Normal 9 5 2 2 2 3" xfId="45957" xr:uid="{2781C82C-2E11-4EE3-AED0-56E023E35E6A}"/>
    <cellStyle name="Normal 9 5 2 2 2 4" xfId="45958" xr:uid="{15299082-C6D3-4AC6-8A64-D50F3311FE91}"/>
    <cellStyle name="Normal 9 5 2 2 3" xfId="45959" xr:uid="{94A2F7F3-01D6-43C8-8CDD-9C5844938618}"/>
    <cellStyle name="Normal 9 5 2 2 3 2" xfId="45960" xr:uid="{E4A4EC0A-FEC8-4F1B-AC86-AE9A9B121612}"/>
    <cellStyle name="Normal 9 5 2 2 4" xfId="45961" xr:uid="{E50D316F-9BED-40E6-B9F0-03D969A08465}"/>
    <cellStyle name="Normal 9 5 2 2 4 2" xfId="45962" xr:uid="{BE02E776-F987-452A-842A-2BFF81A8A813}"/>
    <cellStyle name="Normal 9 5 2 2 5" xfId="45963" xr:uid="{625D0A51-A7C2-45E8-AB2D-2B7095BB2F30}"/>
    <cellStyle name="Normal 9 5 2 2 6" xfId="45964" xr:uid="{6FD0AFF8-F021-43C6-BF5E-83608706C59D}"/>
    <cellStyle name="Normal 9 5 2 3" xfId="45965" xr:uid="{A0C8E062-CDD2-402D-AAA7-BA60AE2D0F98}"/>
    <cellStyle name="Normal 9 5 2 3 2" xfId="45966" xr:uid="{F9B3BE52-743D-473A-8B94-9915EE45F503}"/>
    <cellStyle name="Normal 9 5 2 3 2 2" xfId="45967" xr:uid="{82A60A76-057B-44EA-9E2A-60A48C4B37AE}"/>
    <cellStyle name="Normal 9 5 2 3 2 3" xfId="45968" xr:uid="{D12C1375-9AF7-4796-8C3B-4A9515AB20AF}"/>
    <cellStyle name="Normal 9 5 2 3 3" xfId="45969" xr:uid="{221E3BBD-9FEB-4965-869C-1B76AD1CCBF2}"/>
    <cellStyle name="Normal 9 5 2 3 4" xfId="45970" xr:uid="{A39F0FBD-C1D7-40EA-A3E2-754DF198CFC9}"/>
    <cellStyle name="Normal 9 5 2 4" xfId="45971" xr:uid="{FAF43950-3EF7-42E6-A970-9F0592640E3C}"/>
    <cellStyle name="Normal 9 5 2 4 2" xfId="45972" xr:uid="{A73B4AD9-62EF-4A59-B212-01207B4155FC}"/>
    <cellStyle name="Normal 9 5 2 4 3" xfId="45973" xr:uid="{B2DCF0C9-7862-4751-B57E-708B304299D5}"/>
    <cellStyle name="Normal 9 5 2 5" xfId="45974" xr:uid="{6B82F490-EC58-456E-AFC1-BFDBFD71F825}"/>
    <cellStyle name="Normal 9 5 2 5 2" xfId="45975" xr:uid="{E12AEBDD-49F8-4B35-B82A-B71F56D30696}"/>
    <cellStyle name="Normal 9 5 2 6" xfId="45976" xr:uid="{24C128EB-4FD3-4AFB-A7E3-11252431C2D2}"/>
    <cellStyle name="Normal 9 5 2 7" xfId="45977" xr:uid="{26BE6513-94B9-4F66-9144-C3293C7BA9BF}"/>
    <cellStyle name="Normal 9 5 3" xfId="45978" xr:uid="{18B26B5B-1F74-4E92-8E17-BA5CB911DD93}"/>
    <cellStyle name="Normal 9 5 3 2" xfId="45979" xr:uid="{86DC3378-B3E5-4AB1-9FDD-EEF2ACF9162B}"/>
    <cellStyle name="Normal 9 5 3 2 2" xfId="45980" xr:uid="{7A03C6D4-EBF6-43B8-9806-E8DCA0403D91}"/>
    <cellStyle name="Normal 9 5 3 2 2 2" xfId="45981" xr:uid="{A3EC8B30-0EAB-4C69-BEAB-9B17A80221A9}"/>
    <cellStyle name="Normal 9 5 3 2 3" xfId="45982" xr:uid="{42F19CE8-4744-46AE-A20A-ECDF6489C441}"/>
    <cellStyle name="Normal 9 5 3 2 4" xfId="45983" xr:uid="{A13AA350-1860-4716-B49C-87744F623151}"/>
    <cellStyle name="Normal 9 5 3 3" xfId="45984" xr:uid="{55915A1F-A48E-4DA0-871B-4D9F78DD674B}"/>
    <cellStyle name="Normal 9 5 3 3 2" xfId="45985" xr:uid="{03A00852-99A7-4DB9-B30A-BE4CF96DEE3D}"/>
    <cellStyle name="Normal 9 5 3 4" xfId="45986" xr:uid="{B36FC9B0-0977-473F-8AA6-833E8668E1F4}"/>
    <cellStyle name="Normal 9 5 3 4 2" xfId="45987" xr:uid="{2CCD8915-71A2-475C-AB73-29DEC78750E8}"/>
    <cellStyle name="Normal 9 5 3 5" xfId="45988" xr:uid="{3FE403F1-F0B2-42D7-9E1D-316A9EBC7AAF}"/>
    <cellStyle name="Normal 9 5 3 6" xfId="45989" xr:uid="{C83B3659-0AB8-4AB3-BECD-23F27C184548}"/>
    <cellStyle name="Normal 9 5 4" xfId="45990" xr:uid="{5971D351-AB41-45F9-8405-91EBAF3EEF6D}"/>
    <cellStyle name="Normal 9 5 4 2" xfId="45991" xr:uid="{4E5A8D98-C4AC-4942-B466-56396087ECCF}"/>
    <cellStyle name="Normal 9 5 4 2 2" xfId="45992" xr:uid="{43D28080-244D-4840-88E2-1AFE7A12FE4B}"/>
    <cellStyle name="Normal 9 5 4 2 3" xfId="45993" xr:uid="{85F78BF7-37C3-4545-8832-38120C9B74B0}"/>
    <cellStyle name="Normal 9 5 4 3" xfId="45994" xr:uid="{52E3F41E-3B43-43B9-8B73-E286C359C346}"/>
    <cellStyle name="Normal 9 5 4 4" xfId="45995" xr:uid="{F2946931-785D-4895-BDFA-0FC78571DCED}"/>
    <cellStyle name="Normal 9 5 5" xfId="45996" xr:uid="{9D44CB5B-07B6-44AA-9DF4-0A5143D66AAD}"/>
    <cellStyle name="Normal 9 5 5 2" xfId="45997" xr:uid="{5EAFA46B-1AFC-4916-8908-DF2AB8DE7F95}"/>
    <cellStyle name="Normal 9 5 5 3" xfId="45998" xr:uid="{2FF52626-6B86-4EDC-A8D2-C4943C498A4A}"/>
    <cellStyle name="Normal 9 5 6" xfId="45999" xr:uid="{3C9D3372-A65C-4DBC-A057-665F7CEC2E7E}"/>
    <cellStyle name="Normal 9 5 6 2" xfId="46000" xr:uid="{4F9480FB-167D-4178-88EE-C0AE0618A612}"/>
    <cellStyle name="Normal 9 5 7" xfId="46001" xr:uid="{912B2B9C-1217-4606-8FEC-CA4D8FCB9347}"/>
    <cellStyle name="Normal 9 5 8" xfId="46002" xr:uid="{C7F06BFD-B96F-4F62-B5DD-7A28A31DBD70}"/>
    <cellStyle name="Normal 9 6" xfId="46003" xr:uid="{E938193B-2692-4454-A955-8AC1A5CFA37E}"/>
    <cellStyle name="Normal 9 6 2" xfId="46004" xr:uid="{570826AF-5BEC-4C15-8B13-6BEF9E15CD96}"/>
    <cellStyle name="Normal 9 6 2 2" xfId="46005" xr:uid="{24F5A5A7-9FF8-4634-AF2B-D213908BB8D9}"/>
    <cellStyle name="Normal 9 6 2 2 2" xfId="46006" xr:uid="{01317E6A-F12F-4422-ABA1-6E6637F5ACC2}"/>
    <cellStyle name="Normal 9 6 2 2 2 2" xfId="46007" xr:uid="{3AECEF21-F1B5-4C2F-9D54-4A2F0C65B1FF}"/>
    <cellStyle name="Normal 9 6 2 2 3" xfId="46008" xr:uid="{E760C6CF-2A41-4667-A10E-57E0FA363A05}"/>
    <cellStyle name="Normal 9 6 2 2 3 2" xfId="46009" xr:uid="{CFAF2975-CAA9-45DB-BBCA-D15D6882B04F}"/>
    <cellStyle name="Normal 9 6 2 2 4" xfId="46010" xr:uid="{1C3E2F19-5412-411A-B85C-7EDB11CAA760}"/>
    <cellStyle name="Normal 9 6 2 2 5" xfId="46011" xr:uid="{17929269-CC41-41A3-8066-BCD620D87A6D}"/>
    <cellStyle name="Normal 9 6 2 3" xfId="46012" xr:uid="{BCC2BF3A-D530-4284-BE6F-196C832AB592}"/>
    <cellStyle name="Normal 9 6 2 3 2" xfId="46013" xr:uid="{893B287D-C8D5-4971-B3C8-115314A5C884}"/>
    <cellStyle name="Normal 9 6 2 4" xfId="46014" xr:uid="{D80F7BE1-4491-4787-BDB2-AC2BC94424EF}"/>
    <cellStyle name="Normal 9 6 2 4 2" xfId="46015" xr:uid="{33EB9A56-DFFD-4001-800D-8DB1B82E273D}"/>
    <cellStyle name="Normal 9 6 2 5" xfId="46016" xr:uid="{3A99DF75-A325-4A6C-8777-3EC7E4835DA0}"/>
    <cellStyle name="Normal 9 6 2 6" xfId="46017" xr:uid="{89B143C2-70B8-418A-8689-F540BC2C915E}"/>
    <cellStyle name="Normal 9 6 3" xfId="46018" xr:uid="{33202549-17F9-4C20-B928-3BBA96D9E566}"/>
    <cellStyle name="Normal 9 6 3 2" xfId="46019" xr:uid="{DD8EFF9F-637D-4258-B4D4-6069AA4AEC37}"/>
    <cellStyle name="Normal 9 6 3 2 2" xfId="46020" xr:uid="{05FFD248-434E-41EC-BA54-46DBE45A43EE}"/>
    <cellStyle name="Normal 9 6 3 2 3" xfId="46021" xr:uid="{8C1B1CAF-94EF-4CBA-83A3-38C2F8D1FAD4}"/>
    <cellStyle name="Normal 9 6 3 3" xfId="46022" xr:uid="{4A577EC8-970C-4D23-B5A8-B0BCC1676374}"/>
    <cellStyle name="Normal 9 6 3 3 2" xfId="46023" xr:uid="{34099BE3-5DE1-427C-BE42-E8EAAD5E9768}"/>
    <cellStyle name="Normal 9 6 3 4" xfId="46024" xr:uid="{EED13AEA-8346-4220-AB61-A544A4C55F9C}"/>
    <cellStyle name="Normal 9 6 3 5" xfId="46025" xr:uid="{D411A96A-1BBC-4AD3-9C84-66A50F9786ED}"/>
    <cellStyle name="Normal 9 6 4" xfId="46026" xr:uid="{A098C431-4C8D-4952-85F3-EABE1FF7370D}"/>
    <cellStyle name="Normal 9 6 4 2" xfId="46027" xr:uid="{6008E33F-B4CB-4BF6-B424-9F722E8896A5}"/>
    <cellStyle name="Normal 9 6 4 3" xfId="46028" xr:uid="{6B21CF8A-B36C-49D0-9841-189FFF55BEF0}"/>
    <cellStyle name="Normal 9 6 5" xfId="46029" xr:uid="{999E5D27-3E27-4773-AFFE-0918723757D2}"/>
    <cellStyle name="Normal 9 6 5 2" xfId="46030" xr:uid="{241DA9A2-CB09-4330-96DC-C1E49710A747}"/>
    <cellStyle name="Normal 9 6 6" xfId="46031" xr:uid="{115C5BFA-8F2B-47CC-9846-A7FE65A5B010}"/>
    <cellStyle name="Normal 9 6 7" xfId="46032" xr:uid="{377978D0-D569-411B-A8EE-F2F1950FE8F1}"/>
    <cellStyle name="Normal 9 7" xfId="46033" xr:uid="{7B4EEE47-7AB8-47F5-AF55-D7D04997A46C}"/>
    <cellStyle name="Normal 9 7 2" xfId="46034" xr:uid="{F885ED0C-C0E5-48FD-9B65-DDCEE1CE1C28}"/>
    <cellStyle name="Normal 9 7 2 2" xfId="46035" xr:uid="{7D6ADF12-FF20-442A-A44C-99BC69C76DAA}"/>
    <cellStyle name="Normal 9 7 2 2 2" xfId="46036" xr:uid="{21858884-27BF-4832-A01C-F671E4E2518F}"/>
    <cellStyle name="Normal 9 7 2 2 2 2" xfId="46037" xr:uid="{CB323E8C-E685-49EE-B664-C911CC1F85DD}"/>
    <cellStyle name="Normal 9 7 2 2 3" xfId="46038" xr:uid="{6A8439AA-60C0-4C99-957B-13A70DCEB51E}"/>
    <cellStyle name="Normal 9 7 2 3" xfId="46039" xr:uid="{972AD5DB-3742-421B-92B3-EB3C5D807144}"/>
    <cellStyle name="Normal 9 7 2 3 2" xfId="46040" xr:uid="{FF708E5A-57E0-4724-AAD2-2FA9075112F9}"/>
    <cellStyle name="Normal 9 7 2 4" xfId="46041" xr:uid="{C390705E-7AD8-4E5C-9BD2-C4B47BBDC9BB}"/>
    <cellStyle name="Normal 9 7 2 5" xfId="46042" xr:uid="{317079F6-5C6D-4A03-AA64-3708DB6D6FDF}"/>
    <cellStyle name="Normal 9 7 3" xfId="46043" xr:uid="{DEFAE06F-EA93-4B4D-BD1D-EAE976964EA6}"/>
    <cellStyle name="Normal 9 7 3 2" xfId="46044" xr:uid="{A8EB63F4-F434-4E93-AB77-2CC3CD8E5FA2}"/>
    <cellStyle name="Normal 9 7 3 2 2" xfId="46045" xr:uid="{9EBB1BEB-784F-4A59-A76F-9FC557E4F18F}"/>
    <cellStyle name="Normal 9 7 3 3" xfId="46046" xr:uid="{6588EBCA-87B7-4C81-B761-5ABC09DBF0E2}"/>
    <cellStyle name="Normal 9 7 4" xfId="46047" xr:uid="{EF62B067-2545-40A3-8375-A649BEF5E7C8}"/>
    <cellStyle name="Normal 9 7 4 2" xfId="46048" xr:uid="{FAAAF0CC-53F7-4750-B284-9C92F1FF3EB6}"/>
    <cellStyle name="Normal 9 7 5" xfId="46049" xr:uid="{7DBE8644-DF21-46BA-8A89-8AEFF9D86FCD}"/>
    <cellStyle name="Normal 9 7 6" xfId="46050" xr:uid="{24A461D7-58DE-4A61-9BCA-E2A32EE17C18}"/>
    <cellStyle name="Normal 9 8" xfId="46051" xr:uid="{2DC5A91B-3356-4B51-962E-D3A5958B796A}"/>
    <cellStyle name="Normal 9 8 2" xfId="46052" xr:uid="{68A794E8-D675-4669-ACC5-D34BFE960222}"/>
    <cellStyle name="Normal 9 8 2 2" xfId="46053" xr:uid="{4634BA0D-C145-4502-A274-EAAB10CF549E}"/>
    <cellStyle name="Normal 9 8 2 2 2" xfId="46054" xr:uid="{67F22CC3-F82A-42E4-A1ED-402AF7FEF4AA}"/>
    <cellStyle name="Normal 9 8 2 2 2 2" xfId="46055" xr:uid="{9C7A9F45-5775-4CD0-910B-FC761F6D4740}"/>
    <cellStyle name="Normal 9 8 2 2 3" xfId="46056" xr:uid="{0A385916-C20A-49BC-8AB3-96751538C26C}"/>
    <cellStyle name="Normal 9 8 2 3" xfId="46057" xr:uid="{F2D1102A-6E9C-4B6A-BD9B-B789D2C7B0CC}"/>
    <cellStyle name="Normal 9 8 2 3 2" xfId="46058" xr:uid="{5874362F-C5D1-426B-84FA-D73B8C757145}"/>
    <cellStyle name="Normal 9 8 2 4" xfId="46059" xr:uid="{28428D69-D710-46E6-9BF0-C10500674406}"/>
    <cellStyle name="Normal 9 8 2 4 2" xfId="46060" xr:uid="{E4E8F177-23D7-416E-94AA-405E52D7F062}"/>
    <cellStyle name="Normal 9 8 2 5" xfId="46061" xr:uid="{C8EF62DA-52E3-4113-B3F9-268A5B738C88}"/>
    <cellStyle name="Normal 9 8 2 6" xfId="46062" xr:uid="{F96FC274-0FE6-48B8-869D-AB22444AC1A1}"/>
    <cellStyle name="Normal 9 8 3" xfId="46063" xr:uid="{C87C89D4-7833-44D9-BB5F-24BBD18B83FD}"/>
    <cellStyle name="Normal 9 8 3 2" xfId="46064" xr:uid="{BA02CD04-8428-48BF-9204-6D2E52B9AF82}"/>
    <cellStyle name="Normal 9 8 3 2 2" xfId="46065" xr:uid="{A271808F-1A35-49CD-AC78-C13F5E5D9650}"/>
    <cellStyle name="Normal 9 8 3 3" xfId="46066" xr:uid="{50B9C530-0E8E-486E-919A-6CB8ADEFF51F}"/>
    <cellStyle name="Normal 9 8 4" xfId="46067" xr:uid="{D99BAC51-477F-4B3D-BD05-BD6A2A2A4A28}"/>
    <cellStyle name="Normal 9 8 4 2" xfId="46068" xr:uid="{35C79933-D1F9-4F74-A055-BA848C472815}"/>
    <cellStyle name="Normal 9 8 5" xfId="46069" xr:uid="{E9A39DA6-89C2-4D82-A9D6-B36BFA094FF4}"/>
    <cellStyle name="Normal 9 8 5 2" xfId="46070" xr:uid="{39C2AB9F-A9A6-47C7-817D-FD6FEFB32356}"/>
    <cellStyle name="Normal 9 8 6" xfId="46071" xr:uid="{0F721563-B061-4792-9C21-991CF583539D}"/>
    <cellStyle name="Normal 9 8 7" xfId="46072" xr:uid="{8D50CC36-D656-4043-B12F-B56D3EFB83A6}"/>
    <cellStyle name="Normal 9 9" xfId="46073" xr:uid="{EACFA940-B6F3-465E-A457-78CF7CAAC0FB}"/>
    <cellStyle name="Normal 9 9 2" xfId="46074" xr:uid="{7C815E90-63AE-4A8E-AD54-DE03C74B3643}"/>
    <cellStyle name="Normal 9 9 2 2" xfId="46075" xr:uid="{27F6418B-2F6F-49FA-9828-F5B5E83DDF0A}"/>
    <cellStyle name="Normal 9 9 2 2 2" xfId="46076" xr:uid="{87857912-74DC-4054-ABE6-212262A168E0}"/>
    <cellStyle name="Normal 9 9 2 2 2 2" xfId="46077" xr:uid="{179958FB-EEB6-4A84-81E4-6C0B3E6C4420}"/>
    <cellStyle name="Normal 9 9 2 2 3" xfId="46078" xr:uid="{AE0C7933-9331-4969-87EC-26D9F60535C6}"/>
    <cellStyle name="Normal 9 9 2 3" xfId="46079" xr:uid="{F80C1FBE-0E02-4C25-B681-1AE7BCA920F4}"/>
    <cellStyle name="Normal 9 9 2 3 2" xfId="46080" xr:uid="{624AEC50-6765-49FA-8DA8-56DC1AB70839}"/>
    <cellStyle name="Normal 9 9 2 4" xfId="46081" xr:uid="{F9AC196F-705F-4301-ACD1-75D203743710}"/>
    <cellStyle name="Normal 9 9 3" xfId="46082" xr:uid="{5D932789-D69C-45A8-B91B-0AC0CF9EB0D5}"/>
    <cellStyle name="Normal 9 9 3 2" xfId="46083" xr:uid="{E5A91E2F-12BA-4F44-8A87-50D36A576BD4}"/>
    <cellStyle name="Normal 9 9 3 2 2" xfId="46084" xr:uid="{96367BEB-FCD8-41E6-8B43-9CB4544CC273}"/>
    <cellStyle name="Normal 9 9 3 3" xfId="46085" xr:uid="{B5BF3A03-3E7B-4806-8C50-D0C3D8FD97D6}"/>
    <cellStyle name="Normal 9 9 4" xfId="46086" xr:uid="{08FD3782-9DE5-4AFB-97F0-3EFEE0242DED}"/>
    <cellStyle name="Normal 9 9 4 2" xfId="46087" xr:uid="{DCD1446E-4EC9-4F50-AF44-26486C647AB1}"/>
    <cellStyle name="Normal 9 9 5" xfId="46088" xr:uid="{42862BA1-480D-407E-8D2F-D3079A2AF413}"/>
    <cellStyle name="Normal 9 9 5 2" xfId="46089" xr:uid="{37A58E12-3440-420F-8B73-376E15FD1AAC}"/>
    <cellStyle name="Normal 9 9 6" xfId="46090" xr:uid="{D75666A1-68D3-4303-80A9-4B6DF9F7F06A}"/>
    <cellStyle name="Normal 9 9 7" xfId="46091" xr:uid="{C75982B4-77DB-4447-B8AF-819C33C7A253}"/>
    <cellStyle name="Normal 9_Asset Register (new)" xfId="46092" xr:uid="{F55C6F30-9A1B-48A4-A0E4-E00DA678B5E6}"/>
    <cellStyle name="Normal 90" xfId="69" xr:uid="{00000000-0005-0000-0000-0000A1B30000}"/>
    <cellStyle name="Normal 90 2" xfId="207" xr:uid="{522C8AC5-84E9-4F2A-9ACA-C82840A5B769}"/>
    <cellStyle name="Normal 90 3" xfId="46093" xr:uid="{7DC35CB6-3DB2-47EB-ADEA-64513C3335F6}"/>
    <cellStyle name="Normal 90 4" xfId="46094" xr:uid="{0B16B40D-B7A8-4FA5-998D-954D8D682F9B}"/>
    <cellStyle name="Normal 90 5" xfId="172" xr:uid="{9EA73EC4-4CA7-463E-B4E7-E2ABD9BD5B29}"/>
    <cellStyle name="Normal 90 5 2" xfId="208" xr:uid="{B42FDCB8-06D5-473F-80AD-4EE979FF355E}"/>
    <cellStyle name="Normal 90 6" xfId="156" xr:uid="{BCA98C3C-C5D7-4916-BE4C-19319C17BF5A}"/>
    <cellStyle name="Normal 91" xfId="70" xr:uid="{00000000-0005-0000-0000-0000A5B30000}"/>
    <cellStyle name="Normal 91 2" xfId="209" xr:uid="{F02C99C2-47B2-4B99-80E9-F458258C6FCE}"/>
    <cellStyle name="Normal 91 2 2" xfId="51560" xr:uid="{2695182E-B24B-49F3-8C33-CDD5329D8A9C}"/>
    <cellStyle name="Normal 91 2 2 2" xfId="51581" xr:uid="{3A1089AB-D735-41C2-B1C8-C09AF6A709A6}"/>
    <cellStyle name="Normal 91 3" xfId="46095" xr:uid="{DF05C460-F990-4FD6-82A1-9B67F75192A0}"/>
    <cellStyle name="Normal 91 4" xfId="46096" xr:uid="{738A2C7E-8A0B-4E3F-A3A3-446740368BE1}"/>
    <cellStyle name="Normal 91 5" xfId="171" xr:uid="{0C6D71A2-6369-42AA-8C9D-23FFFFE4246B}"/>
    <cellStyle name="Normal 91 5 2" xfId="210" xr:uid="{466C9B5A-890A-4DD6-ABA9-3F1BF5DF9F1A}"/>
    <cellStyle name="Normal 91 6" xfId="155" xr:uid="{D9CB2DDA-0733-479A-9199-D7F29E57880C}"/>
    <cellStyle name="Normal 92" xfId="71" xr:uid="{00000000-0005-0000-0000-0000A9B30000}"/>
    <cellStyle name="Normal 92 2" xfId="211" xr:uid="{AA73D57B-3610-4646-B2EF-F44962350D0B}"/>
    <cellStyle name="Normal 92 3" xfId="46097" xr:uid="{2D80E20D-26CF-47C0-BD9E-7439B9D33F6D}"/>
    <cellStyle name="Normal 92 4" xfId="46098" xr:uid="{C62BF71C-E657-4938-BA59-D71AF9255675}"/>
    <cellStyle name="Normal 92 5" xfId="158" xr:uid="{0E1F8B07-FE51-464F-BF06-3314EAA6F062}"/>
    <cellStyle name="Normal 93" xfId="46099" xr:uid="{1E3B42E6-5DF6-4B97-A538-971191E5FAE3}"/>
    <cellStyle name="Normal 94" xfId="46100" xr:uid="{489F0B03-5E84-43C1-906D-24A321FD5A75}"/>
    <cellStyle name="Normal 95" xfId="46101" xr:uid="{9B114C0A-1A03-4A9C-9490-5B3E9CB3BE9F}"/>
    <cellStyle name="Normal 96" xfId="46102" xr:uid="{FCE9D1E5-AFA7-4D3B-B0C7-51DF7C8B4B7C}"/>
    <cellStyle name="Normal 97" xfId="46103" xr:uid="{9CD9F080-6B8F-491F-BAC4-AFC1E6A2E6DD}"/>
    <cellStyle name="Normal 98" xfId="127" xr:uid="{00000000-0005-0000-0000-0000B2B30000}"/>
    <cellStyle name="Normal 99" xfId="128" xr:uid="{00000000-0005-0000-0000-0000B3B30000}"/>
    <cellStyle name="Normal_Asset Register (new)" xfId="51697" xr:uid="{E9A1F90D-1B24-4B24-81D6-70C3351728B5}"/>
    <cellStyle name="Note" xfId="88" builtinId="10" hidden="1"/>
    <cellStyle name="Note 10" xfId="46104" xr:uid="{4C4E1F6C-2088-4D2D-82F5-086BB4C11C57}"/>
    <cellStyle name="Note 10 2" xfId="46105" xr:uid="{3036AE5E-CF59-43D2-8FAE-764955995436}"/>
    <cellStyle name="Note 2" xfId="46106" xr:uid="{BCDBDB72-C1E3-49EE-975C-F2EA2CED1F88}"/>
    <cellStyle name="Note 2 10" xfId="51691" xr:uid="{2F807ED6-932F-4B0F-BA6D-927594330C2C}"/>
    <cellStyle name="Note 2 2" xfId="46107" xr:uid="{600A3D0D-BC32-4A59-A8B5-801094B7C4E1}"/>
    <cellStyle name="Note 2 2 2" xfId="46108" xr:uid="{55513E82-9277-4584-A460-29C7A61534FA}"/>
    <cellStyle name="Note 2 2 2 2" xfId="46109" xr:uid="{E8E882A3-3FF1-4E3B-8581-EFA4EBAC22B0}"/>
    <cellStyle name="Note 2 2 2 2 2" xfId="46110" xr:uid="{70103B85-7AD9-4B56-8C09-6A69AF4292D4}"/>
    <cellStyle name="Note 2 2 2 2 2 2" xfId="46111" xr:uid="{9189F364-05A4-4236-9410-2D72C4129F5F}"/>
    <cellStyle name="Note 2 2 2 2 2 3" xfId="46112" xr:uid="{44F3FF76-AAE9-4BBB-ABFC-FB794501B820}"/>
    <cellStyle name="Note 2 2 2 2 3" xfId="46113" xr:uid="{FA3746BA-9791-4DD7-A340-AF5BA1850F70}"/>
    <cellStyle name="Note 2 2 2 2 4" xfId="46114" xr:uid="{43C08A21-8B37-4278-BECE-679255F6A2CB}"/>
    <cellStyle name="Note 2 2 2 3" xfId="46115" xr:uid="{E3655839-A46D-48A4-AF34-881468E764A9}"/>
    <cellStyle name="Note 2 2 2 3 2" xfId="46116" xr:uid="{473AAB19-2603-4599-B144-AEFAE76F63A5}"/>
    <cellStyle name="Note 2 2 2 3 3" xfId="46117" xr:uid="{5728A0CF-5A57-4CC6-AD98-8DE0B9B0A492}"/>
    <cellStyle name="Note 2 2 2 4" xfId="46118" xr:uid="{BFA5A65A-7E80-4D71-A5A3-A62241A8A06D}"/>
    <cellStyle name="Note 2 2 2 5" xfId="46119" xr:uid="{E313DC2B-04B5-4BB7-ADCE-730A97ABAE02}"/>
    <cellStyle name="Note 2 2 3" xfId="46120" xr:uid="{C5220A62-FB11-4A33-B676-110B049B3517}"/>
    <cellStyle name="Note 2 2 3 2" xfId="46121" xr:uid="{205754F5-A7DF-440C-8478-E38628891094}"/>
    <cellStyle name="Note 2 2 3 2 2" xfId="46122" xr:uid="{6C135C29-5161-4CA4-B65C-8AFEFD5C3F23}"/>
    <cellStyle name="Note 2 2 3 2 2 2" xfId="46123" xr:uid="{77722355-882F-4FAB-8DE8-9116CA9FF855}"/>
    <cellStyle name="Note 2 2 3 2 2 3" xfId="46124" xr:uid="{A30BA0AA-22ED-4579-8532-7BEA13D7E414}"/>
    <cellStyle name="Note 2 2 3 2 3" xfId="46125" xr:uid="{034FD001-0AE6-43D4-A239-50433335A64B}"/>
    <cellStyle name="Note 2 2 3 2 4" xfId="46126" xr:uid="{B2A4F213-653E-4BEE-9036-D1A5612BE468}"/>
    <cellStyle name="Note 2 2 3 3" xfId="46127" xr:uid="{116540C4-759B-4E24-B127-4B523F231694}"/>
    <cellStyle name="Note 2 2 3 3 2" xfId="46128" xr:uid="{073A43A3-BBF8-4CE1-8A5B-4897779B535F}"/>
    <cellStyle name="Note 2 2 3 3 3" xfId="46129" xr:uid="{B1A56106-13C8-400B-BF5B-098FEB311806}"/>
    <cellStyle name="Note 2 2 3 4" xfId="46130" xr:uid="{96AEAEBA-DCDB-494C-BB26-0DF3D1F6DB2A}"/>
    <cellStyle name="Note 2 2 3 5" xfId="46131" xr:uid="{CB49DD74-5E37-4410-A686-D89313FC0890}"/>
    <cellStyle name="Note 2 3" xfId="46132" xr:uid="{CB29730C-19BA-4D85-8329-02A7B379DB02}"/>
    <cellStyle name="Note 2 3 2" xfId="46133" xr:uid="{11CA0DF6-4CCC-473F-A8E8-90C6FFEB8CEC}"/>
    <cellStyle name="Note 2 4" xfId="46134" xr:uid="{250F768F-F83F-4D20-B5B4-2E336B9ABF4D}"/>
    <cellStyle name="Note 2 4 2" xfId="46135" xr:uid="{7BB66D57-38DF-4C9C-864C-5094E2883327}"/>
    <cellStyle name="Note 2 4 2 2" xfId="46136" xr:uid="{12ACAD52-EC20-4405-A939-4A64AA02F3C0}"/>
    <cellStyle name="Note 2 4 2 2 2" xfId="46137" xr:uid="{987551B9-7F89-4FD4-B5D5-D3501FA0454A}"/>
    <cellStyle name="Note 2 4 2 2 2 2" xfId="46138" xr:uid="{B29BD4CE-C3B8-4BEF-B637-62F5671F1510}"/>
    <cellStyle name="Note 2 4 2 2 3" xfId="46139" xr:uid="{4EA45852-DD69-48CD-BC58-2DD586841C2A}"/>
    <cellStyle name="Note 2 4 2 3" xfId="46140" xr:uid="{E71694CD-A72E-4145-9453-20CA7DA730B4}"/>
    <cellStyle name="Note 2 4 2 3 2" xfId="46141" xr:uid="{3D533CCA-CA22-46C6-9A77-5DA711DC9DFC}"/>
    <cellStyle name="Note 2 4 2 4" xfId="46142" xr:uid="{4CABA1B7-8982-4A31-B6C4-1184D6A8994D}"/>
    <cellStyle name="Note 2 4 3" xfId="46143" xr:uid="{EAD78F46-0DA1-4B13-8ED6-FEE20FFAC77A}"/>
    <cellStyle name="Note 2 4 3 2" xfId="46144" xr:uid="{CA799AD9-48A3-4592-9BC7-C1267B40A43B}"/>
    <cellStyle name="Note 2 4 3 3" xfId="46145" xr:uid="{05336A21-22A1-40C0-9C9F-A144DA19B76F}"/>
    <cellStyle name="Note 2 4 4" xfId="46146" xr:uid="{425DD3C7-9BD2-4D10-8969-10F7D3027A2F}"/>
    <cellStyle name="Note 2 4 4 2" xfId="46147" xr:uid="{4999ED5B-2BC7-4625-B13D-4937316542FE}"/>
    <cellStyle name="Note 2 4 5" xfId="46148" xr:uid="{CCB5363E-58B2-4E3C-B1DC-778C0E080D3F}"/>
    <cellStyle name="Note 2 4_Sheet1" xfId="46149" xr:uid="{3BFB29B1-5F23-413A-99A4-2ACA6E018EEE}"/>
    <cellStyle name="Note 2 5" xfId="46150" xr:uid="{11481D7E-2FF9-4E7D-BA5B-A474684229C4}"/>
    <cellStyle name="Note 2 5 2" xfId="46151" xr:uid="{5DCC9D4B-E54B-4BD9-BA95-646F57F3D37A}"/>
    <cellStyle name="Note 2 5 2 2" xfId="46152" xr:uid="{0BA707FE-310E-4272-B890-FEC7AB9397FB}"/>
    <cellStyle name="Note 2 5 2 2 2" xfId="46153" xr:uid="{8D05DF9B-6BC7-4777-B97C-90857E726441}"/>
    <cellStyle name="Note 2 5 2 2 3" xfId="46154" xr:uid="{7DBD893B-AD20-4CBA-A322-5DF2EE896532}"/>
    <cellStyle name="Note 2 5 2 3" xfId="46155" xr:uid="{07853499-0AFD-4B2F-8031-D92F20DC8AD9}"/>
    <cellStyle name="Note 2 5 2 4" xfId="46156" xr:uid="{08904D81-19D8-4165-B897-89814AA83F94}"/>
    <cellStyle name="Note 2 5 3" xfId="46157" xr:uid="{58EF1DD2-7C6F-4D82-8EE1-8967BFE43275}"/>
    <cellStyle name="Note 2 5 3 2" xfId="46158" xr:uid="{DC4D95A5-3C0F-4A61-8FED-FC28EF45D435}"/>
    <cellStyle name="Note 2 5 3 3" xfId="46159" xr:uid="{40F09FC5-18E1-46D1-845B-B626C65649DB}"/>
    <cellStyle name="Note 2 5 4" xfId="46160" xr:uid="{F946F35B-49D7-443A-B67C-7DB788966B0D}"/>
    <cellStyle name="Note 2 5 5" xfId="46161" xr:uid="{D7A86B72-E75F-4B0D-B9FD-A93D5C4786B2}"/>
    <cellStyle name="Note 2 6" xfId="46162" xr:uid="{F1E202EE-316D-4288-89CA-0065F738A939}"/>
    <cellStyle name="Note 2 7" xfId="51681" xr:uid="{7486909F-1FA9-4AD3-A8F0-D8C847BE3DC1}"/>
    <cellStyle name="Note 2 8" xfId="51685" xr:uid="{8D73B823-B2D3-4366-899D-C497AA8D9D2F}"/>
    <cellStyle name="Note 2 9" xfId="51688" xr:uid="{D9A8BDD1-0F0D-4B11-B95F-E54848BB5C34}"/>
    <cellStyle name="Note 2_Asset Register (new)" xfId="46163" xr:uid="{8049C1B0-1055-477A-9350-D9603CA666EC}"/>
    <cellStyle name="Note 3" xfId="46164" xr:uid="{DAD2A277-5ED5-4A09-8635-28260D256EE0}"/>
    <cellStyle name="Note 3 2" xfId="46165" xr:uid="{607123C3-9BB5-4EA2-B5A0-9D524EB83993}"/>
    <cellStyle name="Note 3 2 2" xfId="46166" xr:uid="{6921E63B-F6E9-45C9-A9FE-5C99F6C698F4}"/>
    <cellStyle name="Note 3 2 2 2" xfId="46167" xr:uid="{95531203-5833-44AA-86FB-786CD1DFB040}"/>
    <cellStyle name="Note 3 2 3" xfId="46168" xr:uid="{A00579C2-8F27-432F-8E8A-B71CC6C404F6}"/>
    <cellStyle name="Note 3 2 3 2" xfId="46169" xr:uid="{29A7FE37-610F-4042-94BD-24F98A89C2C2}"/>
    <cellStyle name="Note 3 2 4" xfId="46170" xr:uid="{6175685C-3D96-4E75-BDCF-F21DEA033114}"/>
    <cellStyle name="Note 3 3" xfId="46171" xr:uid="{8FA2E491-DCD3-49A2-815E-ED3BD97B893E}"/>
    <cellStyle name="Note 3 3 2" xfId="46172" xr:uid="{2109029A-514D-4903-B1B7-F42373E878E8}"/>
    <cellStyle name="Note 3 3 2 2" xfId="46173" xr:uid="{8EE03593-3C59-4254-A1B1-9BF0ACF35422}"/>
    <cellStyle name="Note 3 3 2 2 2" xfId="46174" xr:uid="{FDCE4206-7C28-44D4-BDD0-43A3F4DBE1A7}"/>
    <cellStyle name="Note 3 3 2 2 2 2" xfId="46175" xr:uid="{34FCFFD9-4BA9-4CD8-B31F-ECA86841F324}"/>
    <cellStyle name="Note 3 3 2 2 3" xfId="46176" xr:uid="{D866E333-EF38-452C-952D-FC76BA9001CA}"/>
    <cellStyle name="Note 3 3 2 3" xfId="46177" xr:uid="{41566B83-3FEB-43AB-9186-1AB348FEC513}"/>
    <cellStyle name="Note 3 3 2 3 2" xfId="46178" xr:uid="{989E5274-2B85-4C70-9BAF-F1785C448FC5}"/>
    <cellStyle name="Note 3 3 2 4" xfId="46179" xr:uid="{AAED454F-8C3C-4BAC-A24E-2FE61AAE2A8C}"/>
    <cellStyle name="Note 3 3 3" xfId="46180" xr:uid="{FC9D1437-878C-4D6B-9086-6ADDE86E7F0D}"/>
    <cellStyle name="Note 3 3 3 2" xfId="46181" xr:uid="{97496879-3715-4EE2-ADB7-77E16265CC24}"/>
    <cellStyle name="Note 3 3 3 3" xfId="46182" xr:uid="{734A28AA-FEF4-4D34-B77B-F17DE78C0AE9}"/>
    <cellStyle name="Note 3 3 4" xfId="46183" xr:uid="{6B465143-84E7-471D-829D-16E0BDF1CAC1}"/>
    <cellStyle name="Note 3 3 4 2" xfId="46184" xr:uid="{CCCC8CDE-52ED-43AB-93F6-4A89899103C4}"/>
    <cellStyle name="Note 3 3 5" xfId="46185" xr:uid="{3659C1C6-D8F7-4E5D-951C-D0FC17BE6C70}"/>
    <cellStyle name="Note 3 3_Sheet1" xfId="46186" xr:uid="{F8D8B115-2CBA-4056-A509-2360920E30F9}"/>
    <cellStyle name="Note 3 4" xfId="46187" xr:uid="{26765A9E-2F22-442E-90F0-78079D2582A0}"/>
    <cellStyle name="Note 3 4 2" xfId="46188" xr:uid="{ED281FDA-6D30-479B-995F-40077B5D5495}"/>
    <cellStyle name="Note 3 4 2 2" xfId="46189" xr:uid="{E490A78F-CE25-4535-B8C4-04829E73001B}"/>
    <cellStyle name="Note 3 4 2 2 2" xfId="46190" xr:uid="{BE2BA51D-9DCB-48A0-81BA-083F0AF278A1}"/>
    <cellStyle name="Note 3 4 2 2 3" xfId="46191" xr:uid="{289F300E-AAC7-4D9D-81BA-C8F384FB9F37}"/>
    <cellStyle name="Note 3 4 2 3" xfId="46192" xr:uid="{ABAC1057-651F-4BB6-A333-873F36CD6A6D}"/>
    <cellStyle name="Note 3 4 2 4" xfId="46193" xr:uid="{73355D26-4205-4A4A-B557-D5A43362803F}"/>
    <cellStyle name="Note 3 4 3" xfId="46194" xr:uid="{977DEC61-8A88-4F30-8A31-6405AA190F1F}"/>
    <cellStyle name="Note 3 4 3 2" xfId="46195" xr:uid="{2246BEAB-91FA-4F06-AA9E-8C841B595422}"/>
    <cellStyle name="Note 3 4 3 3" xfId="46196" xr:uid="{3D4E7D8F-8971-4966-B5D3-6CB00FC163DA}"/>
    <cellStyle name="Note 3 4 4" xfId="46197" xr:uid="{A9E10489-A9B5-435D-B320-7D3DD2A58BA5}"/>
    <cellStyle name="Note 3 4 5" xfId="46198" xr:uid="{71CBB9EC-AC7D-455B-B242-C3B75C95202A}"/>
    <cellStyle name="Note 3 5" xfId="46199" xr:uid="{16868AFC-CAD9-4EDC-AEDD-6B05510F3F41}"/>
    <cellStyle name="Note 3_Asset Register (new)" xfId="46200" xr:uid="{9C06BC64-7D54-4CC4-8CDA-A38B99A18C49}"/>
    <cellStyle name="Note 4" xfId="46201" xr:uid="{46BEB6F6-376B-43BE-808E-788B2A5B19D9}"/>
    <cellStyle name="Note 4 2" xfId="46202" xr:uid="{01B1EAEB-65A9-440F-95F4-781422B45A80}"/>
    <cellStyle name="Note 4 2 2" xfId="46203" xr:uid="{DCCB0E66-33BB-427E-B715-25028E8EFADF}"/>
    <cellStyle name="Note 4 2 2 2" xfId="46204" xr:uid="{552D6F62-5CBF-4CBA-812C-5BB1C721229F}"/>
    <cellStyle name="Note 4 2 2 2 2" xfId="46205" xr:uid="{8508917B-92BE-4244-9896-55BFD2AFCF66}"/>
    <cellStyle name="Note 4 2 2 2 2 2" xfId="46206" xr:uid="{9EE526C2-5E57-4C68-9911-B472080B843D}"/>
    <cellStyle name="Note 4 2 2 2 3" xfId="46207" xr:uid="{8431FB70-D047-4B1F-BEDD-2552FF13CAE6}"/>
    <cellStyle name="Note 4 2 2 3" xfId="46208" xr:uid="{4A42AB65-19DA-49EC-A154-09F31E8949C0}"/>
    <cellStyle name="Note 4 2 2 3 2" xfId="46209" xr:uid="{BEC83762-DAB2-40AA-8736-47A53E6E9272}"/>
    <cellStyle name="Note 4 2 2 4" xfId="46210" xr:uid="{6D981C89-7C2E-4CC6-A1EA-AEDBF421249C}"/>
    <cellStyle name="Note 4 2 3" xfId="46211" xr:uid="{72D5656A-A9F8-4A24-A28B-156C1E0FCDF2}"/>
    <cellStyle name="Note 4 2 3 2" xfId="46212" xr:uid="{6079974F-AC88-4FB8-BCBC-F6E12CA0B476}"/>
    <cellStyle name="Note 4 2 3 2 2" xfId="46213" xr:uid="{82B63E50-DC49-4216-85BB-EE017DE0D478}"/>
    <cellStyle name="Note 4 2 3 3" xfId="46214" xr:uid="{6CAC59A2-50CD-4C65-8880-9DA147696948}"/>
    <cellStyle name="Note 4 2 4" xfId="46215" xr:uid="{465BD5E7-3F58-4BD4-94F2-9842D94C4E1E}"/>
    <cellStyle name="Note 4 2 4 2" xfId="46216" xr:uid="{DCDA0F0A-FF31-4860-B6AC-5586A116B94E}"/>
    <cellStyle name="Note 4 2 4 3" xfId="46217" xr:uid="{715FD790-84F6-4746-8EF6-F0CD2482284F}"/>
    <cellStyle name="Note 4 2 5" xfId="46218" xr:uid="{B921CA7D-DA72-4100-B7F1-05E8C61066CB}"/>
    <cellStyle name="Note 4 2_Sheet1" xfId="46219" xr:uid="{BC758AC5-5565-4A24-8B72-F05BB6F0AFCE}"/>
    <cellStyle name="Note 4 3" xfId="46220" xr:uid="{740587E1-B5B7-4766-A7B9-1E5FCF387BE4}"/>
    <cellStyle name="Note 4 3 2" xfId="46221" xr:uid="{CE9241E6-180E-42B8-9A5D-B56125E88222}"/>
    <cellStyle name="Note 4 3 2 2" xfId="46222" xr:uid="{CA5AF9EC-FE8F-4932-8B83-B8DD55668127}"/>
    <cellStyle name="Note 4 3 2 2 2" xfId="46223" xr:uid="{AFC9B4D6-60B5-4F71-A696-B1DAAC36847D}"/>
    <cellStyle name="Note 4 3 2 2 3" xfId="46224" xr:uid="{70C597C4-B5AF-4A85-B816-4213E136E5E9}"/>
    <cellStyle name="Note 4 3 2 3" xfId="46225" xr:uid="{80473CBE-855C-4D4E-A385-C3D3787BE03E}"/>
    <cellStyle name="Note 4 3 2 4" xfId="46226" xr:uid="{59F0B1B1-0DA7-47C2-9F10-FCA2274D4E59}"/>
    <cellStyle name="Note 4 3 3" xfId="46227" xr:uid="{E8BCA01F-1303-4ED1-9AFC-512D465F5473}"/>
    <cellStyle name="Note 4 3 3 2" xfId="46228" xr:uid="{5A02C8CD-4915-49B3-9537-C9B0DB35AF0A}"/>
    <cellStyle name="Note 4 3 3 3" xfId="46229" xr:uid="{D51D4ED9-0CCD-4D4F-BF81-64DB3FB39AB8}"/>
    <cellStyle name="Note 4 3 4" xfId="46230" xr:uid="{D49214B6-CA6A-4A7A-BC99-E07F61B6F5D9}"/>
    <cellStyle name="Note 4 3 5" xfId="46231" xr:uid="{E5A26E07-49D8-47E6-BD2B-78EC492CAF4D}"/>
    <cellStyle name="Note 4 4" xfId="46232" xr:uid="{4D43D346-0C8B-4606-84C9-D06EE6D3E765}"/>
    <cellStyle name="Note 4 4 2" xfId="46233" xr:uid="{D8A024B7-DCCA-455B-9DCA-3DB831928D93}"/>
    <cellStyle name="Note 4 5" xfId="46234" xr:uid="{241058E3-2F78-405B-B830-2DCBEF3EFA45}"/>
    <cellStyle name="Note 4_Asset Register (new)" xfId="46235" xr:uid="{F2C1626F-FDA7-40E6-9AB4-345867D0C093}"/>
    <cellStyle name="Note 5" xfId="46236" xr:uid="{BAD0DE53-99AF-4C0E-B374-2E4EF1B611EB}"/>
    <cellStyle name="Note 5 10" xfId="46237" xr:uid="{A615074C-4631-493B-BC2F-30994E95736D}"/>
    <cellStyle name="Note 5 2" xfId="46238" xr:uid="{D33E5C66-402C-4F71-80BD-A951DBDEC498}"/>
    <cellStyle name="Note 5 2 10" xfId="46239" xr:uid="{958D222A-3744-4B93-BB3C-BCD8FE48BE4B}"/>
    <cellStyle name="Note 5 2 10 2" xfId="46240" xr:uid="{DF2E074D-EA69-45B1-90E2-C000B57B4368}"/>
    <cellStyle name="Note 5 2 11" xfId="46241" xr:uid="{0E763726-8152-4AE8-9CF5-FF1052F7CA44}"/>
    <cellStyle name="Note 5 2 11 2" xfId="46242" xr:uid="{F71E48BE-DA72-4E29-B77B-9072D187CB9C}"/>
    <cellStyle name="Note 5 2 12" xfId="46243" xr:uid="{7E1C5E93-D509-4563-8975-CB2B328D9163}"/>
    <cellStyle name="Note 5 2 13" xfId="46244" xr:uid="{70C41798-0BDC-448E-8357-093BFB931D1E}"/>
    <cellStyle name="Note 5 2 2" xfId="46245" xr:uid="{16585319-EDCF-4F72-ABCB-2F740C3A1DEE}"/>
    <cellStyle name="Note 5 2 2 10" xfId="46246" xr:uid="{AA4BE030-0530-414D-ACB8-EAD2395C662B}"/>
    <cellStyle name="Note 5 2 2 2" xfId="46247" xr:uid="{E7B6A675-31A6-4DF8-AADE-C6617A5D72AA}"/>
    <cellStyle name="Note 5 2 2 2 2" xfId="46248" xr:uid="{E67894C1-ACBA-469B-9562-1360B13D9C44}"/>
    <cellStyle name="Note 5 2 2 2 2 2" xfId="46249" xr:uid="{29ECB89E-3228-47D6-BA26-514CD9A64A5C}"/>
    <cellStyle name="Note 5 2 2 2 2 2 2" xfId="46250" xr:uid="{B7FC0C21-1BD6-4BCA-81C9-8FC26E4B2988}"/>
    <cellStyle name="Note 5 2 2 2 2 2 2 2" xfId="46251" xr:uid="{8BA602F9-B012-4A2E-B110-7640AC4A9312}"/>
    <cellStyle name="Note 5 2 2 2 2 2 2 2 2" xfId="46252" xr:uid="{330E5C8B-3EF4-4B30-B339-ADBA298378E2}"/>
    <cellStyle name="Note 5 2 2 2 2 2 2 3" xfId="46253" xr:uid="{7C986B64-E20F-443C-971C-DB0342199100}"/>
    <cellStyle name="Note 5 2 2 2 2 2 3" xfId="46254" xr:uid="{9CE865BE-481E-4ADE-870B-1251924AF147}"/>
    <cellStyle name="Note 5 2 2 2 2 2 3 2" xfId="46255" xr:uid="{9CD7DB6F-EF6E-4A6F-B072-EF60F3AF2530}"/>
    <cellStyle name="Note 5 2 2 2 2 2 4" xfId="46256" xr:uid="{C8C5EA79-8C56-4EF4-8738-4CE7A7A41C10}"/>
    <cellStyle name="Note 5 2 2 2 2 2 4 2" xfId="46257" xr:uid="{233A33C8-CE70-4917-BEF0-5AB1CA61C19D}"/>
    <cellStyle name="Note 5 2 2 2 2 2 5" xfId="46258" xr:uid="{91D2329F-CC78-44C1-8DAD-D531205DB7EB}"/>
    <cellStyle name="Note 5 2 2 2 2 2 6" xfId="46259" xr:uid="{4CA2C3AC-3E6A-4272-B55A-9F007CA7876C}"/>
    <cellStyle name="Note 5 2 2 2 2 3" xfId="46260" xr:uid="{BE61E70A-9501-447A-AD9E-0B90F87CDAFD}"/>
    <cellStyle name="Note 5 2 2 2 2 3 2" xfId="46261" xr:uid="{99BC49EF-29FA-4A8F-88C7-75AC3220FE30}"/>
    <cellStyle name="Note 5 2 2 2 2 3 2 2" xfId="46262" xr:uid="{377DA167-502B-41C8-AF2D-BCE34CD105DF}"/>
    <cellStyle name="Note 5 2 2 2 2 3 3" xfId="46263" xr:uid="{0961F520-C6C6-4E6A-AB7F-3C563D72DC33}"/>
    <cellStyle name="Note 5 2 2 2 2 4" xfId="46264" xr:uid="{FB9E9408-3EB1-4828-B556-93265EAE985E}"/>
    <cellStyle name="Note 5 2 2 2 2 4 2" xfId="46265" xr:uid="{B8AFC55D-B130-4226-8D64-8CDB59F7E87A}"/>
    <cellStyle name="Note 5 2 2 2 2 5" xfId="46266" xr:uid="{F7BFC74F-04A3-4712-97EF-CFBD3D6D80E7}"/>
    <cellStyle name="Note 5 2 2 2 2 5 2" xfId="46267" xr:uid="{92BD625F-C2ED-437F-9BE8-4683AD482D9E}"/>
    <cellStyle name="Note 5 2 2 2 2 6" xfId="46268" xr:uid="{9EB0A616-F7C8-4004-895A-ABF3D2EEBBDF}"/>
    <cellStyle name="Note 5 2 2 2 2 7" xfId="46269" xr:uid="{ED4F73C4-2CBE-478C-A9CC-13070C44702B}"/>
    <cellStyle name="Note 5 2 2 2 3" xfId="46270" xr:uid="{5160A8D1-EF95-41CF-ADD8-6D1E917E777B}"/>
    <cellStyle name="Note 5 2 2 2 3 2" xfId="46271" xr:uid="{702281D7-117A-4CBD-A538-B2D283E6EDFB}"/>
    <cellStyle name="Note 5 2 2 2 3 2 2" xfId="46272" xr:uid="{2E1B4291-57C0-4996-9668-76CE41E215DD}"/>
    <cellStyle name="Note 5 2 2 2 3 2 2 2" xfId="46273" xr:uid="{82496AB5-84C1-4390-96A3-5F2545CCCB6B}"/>
    <cellStyle name="Note 5 2 2 2 3 2 3" xfId="46274" xr:uid="{18465ED1-70FD-4376-B44D-8A968179FBB7}"/>
    <cellStyle name="Note 5 2 2 2 3 3" xfId="46275" xr:uid="{A92DD66D-95B4-46F7-A37F-92906C7A419F}"/>
    <cellStyle name="Note 5 2 2 2 3 3 2" xfId="46276" xr:uid="{88D56272-2EB8-4C3B-A490-B5498A7D9B7D}"/>
    <cellStyle name="Note 5 2 2 2 3 4" xfId="46277" xr:uid="{5EAF9D98-CEFF-4372-B804-CAE38AFD852B}"/>
    <cellStyle name="Note 5 2 2 2 3 4 2" xfId="46278" xr:uid="{D76646A0-807B-4C82-A9E4-DC5B27E1952A}"/>
    <cellStyle name="Note 5 2 2 2 3 5" xfId="46279" xr:uid="{59992B18-8BB7-49A1-8096-0DD2B7E6F6E4}"/>
    <cellStyle name="Note 5 2 2 2 3 6" xfId="46280" xr:uid="{D19241D0-8573-4457-95C7-50F5F0029E64}"/>
    <cellStyle name="Note 5 2 2 2 4" xfId="46281" xr:uid="{C9D1148A-A038-4C0C-9A25-0FD30FDA2ABE}"/>
    <cellStyle name="Note 5 2 2 2 4 2" xfId="46282" xr:uid="{CA0937A3-876A-4964-A814-FF8385CEB149}"/>
    <cellStyle name="Note 5 2 2 2 4 2 2" xfId="46283" xr:uid="{39F6952E-319B-4917-AE04-C6909462141B}"/>
    <cellStyle name="Note 5 2 2 2 4 3" xfId="46284" xr:uid="{A53A7A16-9156-4DA0-AC6D-1EDD9C765D93}"/>
    <cellStyle name="Note 5 2 2 2 5" xfId="46285" xr:uid="{686472E1-D656-4218-857C-6D132CD117BE}"/>
    <cellStyle name="Note 5 2 2 2 5 2" xfId="46286" xr:uid="{B48B89AB-8C45-418A-B844-C489251CDD33}"/>
    <cellStyle name="Note 5 2 2 2 6" xfId="46287" xr:uid="{7E96B7D6-21DA-4600-B388-4398A093D9F8}"/>
    <cellStyle name="Note 5 2 2 2 6 2" xfId="46288" xr:uid="{CA0B33CB-5587-4B26-8939-63317F304633}"/>
    <cellStyle name="Note 5 2 2 2 7" xfId="46289" xr:uid="{6E252C0C-09B7-4B8D-9B0F-9B6BDDD883AC}"/>
    <cellStyle name="Note 5 2 2 2 8" xfId="46290" xr:uid="{17CD8B5C-6C6E-4C7F-8C6D-E35B95285F07}"/>
    <cellStyle name="Note 5 2 2 3" xfId="46291" xr:uid="{D62A2B56-8F32-4A38-853C-523BFE7A1EE5}"/>
    <cellStyle name="Note 5 2 2 3 2" xfId="46292" xr:uid="{EB1B93C7-1936-4FCE-BF43-A8298C1B7D96}"/>
    <cellStyle name="Note 5 2 2 3 2 2" xfId="46293" xr:uid="{AD4ABDA7-8D27-4E0D-AD9D-F8E75D4E505B}"/>
    <cellStyle name="Note 5 2 2 3 2 2 2" xfId="46294" xr:uid="{CE502168-FDA6-4606-A83E-3A832AF60F46}"/>
    <cellStyle name="Note 5 2 2 3 2 2 2 2" xfId="46295" xr:uid="{7E3D20C9-C117-4B4A-94BA-B2F63DF8A342}"/>
    <cellStyle name="Note 5 2 2 3 2 2 3" xfId="46296" xr:uid="{0F1A5641-0FAD-49C9-B812-A8BF8BF483BF}"/>
    <cellStyle name="Note 5 2 2 3 2 3" xfId="46297" xr:uid="{D10A2B15-F8D9-434A-8596-4C613F61601D}"/>
    <cellStyle name="Note 5 2 2 3 2 3 2" xfId="46298" xr:uid="{7175D325-FC7C-45A6-B6A8-D26E92C5591A}"/>
    <cellStyle name="Note 5 2 2 3 2 4" xfId="46299" xr:uid="{16EA743D-F769-4C1D-A877-2F223122CA4D}"/>
    <cellStyle name="Note 5 2 2 3 2 4 2" xfId="46300" xr:uid="{D287A3DB-DFE9-499B-AE33-2F2394129E93}"/>
    <cellStyle name="Note 5 2 2 3 2 5" xfId="46301" xr:uid="{A4EE3CF9-A146-4D7E-B002-5139C47F3C2C}"/>
    <cellStyle name="Note 5 2 2 3 2 6" xfId="46302" xr:uid="{6775A2BA-2F30-4053-8449-5FF5568AE1CB}"/>
    <cellStyle name="Note 5 2 2 3 3" xfId="46303" xr:uid="{06232F0C-8B52-437F-AD02-8F78C1001913}"/>
    <cellStyle name="Note 5 2 2 3 3 2" xfId="46304" xr:uid="{5B457031-BD97-44B3-B532-0C158F4B4686}"/>
    <cellStyle name="Note 5 2 2 3 3 2 2" xfId="46305" xr:uid="{F8B9DA5B-C3FB-41A0-94D2-CDFF8CA605AF}"/>
    <cellStyle name="Note 5 2 2 3 3 3" xfId="46306" xr:uid="{57116FBE-683D-4B47-B415-DE51E87C84AA}"/>
    <cellStyle name="Note 5 2 2 3 4" xfId="46307" xr:uid="{FD9585FB-DD40-4E53-B035-84471512F3C7}"/>
    <cellStyle name="Note 5 2 2 3 4 2" xfId="46308" xr:uid="{0AFEDE57-BC74-466D-8125-AD5E5DBAD4DD}"/>
    <cellStyle name="Note 5 2 2 3 5" xfId="46309" xr:uid="{1AEBE649-15BE-4359-8FF8-B6C76D13B9F5}"/>
    <cellStyle name="Note 5 2 2 3 5 2" xfId="46310" xr:uid="{822B2202-CDA0-458E-BB40-7828E182C5ED}"/>
    <cellStyle name="Note 5 2 2 3 6" xfId="46311" xr:uid="{A421B698-19A8-4742-8580-C57B32582DA6}"/>
    <cellStyle name="Note 5 2 2 3 7" xfId="46312" xr:uid="{B049DAA5-D975-47D7-993E-F31FC21775A5}"/>
    <cellStyle name="Note 5 2 2 4" xfId="46313" xr:uid="{85DA61A0-DB29-4CF4-8639-75E627F306DE}"/>
    <cellStyle name="Note 5 2 2 4 2" xfId="46314" xr:uid="{D10D89FF-5782-4B58-9A2F-8F79E29A2F19}"/>
    <cellStyle name="Note 5 2 2 4 2 2" xfId="46315" xr:uid="{91417489-6360-435E-9236-2190A6816789}"/>
    <cellStyle name="Note 5 2 2 4 2 2 2" xfId="46316" xr:uid="{A6F7539F-48D2-4DB9-854D-E90BCFFD1962}"/>
    <cellStyle name="Note 5 2 2 4 2 2 2 2" xfId="46317" xr:uid="{F28EBBC4-98AF-4563-9346-A8D0F973A034}"/>
    <cellStyle name="Note 5 2 2 4 2 2 3" xfId="46318" xr:uid="{00662E63-92AE-47DF-B306-0F37D0271745}"/>
    <cellStyle name="Note 5 2 2 4 2 3" xfId="46319" xr:uid="{4F72ED38-44F3-4AB8-9A8F-091CE787752F}"/>
    <cellStyle name="Note 5 2 2 4 2 3 2" xfId="46320" xr:uid="{63FD01C8-C07C-41D7-AA69-80BFD699FA30}"/>
    <cellStyle name="Note 5 2 2 4 2 4" xfId="46321" xr:uid="{650F5967-EE96-495D-9096-BD0F25B9F35C}"/>
    <cellStyle name="Note 5 2 2 4 3" xfId="46322" xr:uid="{86B5B4D5-EA05-4BBC-98E2-F0CA8C06D667}"/>
    <cellStyle name="Note 5 2 2 4 3 2" xfId="46323" xr:uid="{C1801BC2-B337-4482-BB6E-F33D1846B315}"/>
    <cellStyle name="Note 5 2 2 4 3 2 2" xfId="46324" xr:uid="{F8FDB15B-9B11-423A-A023-308B22F1CA2E}"/>
    <cellStyle name="Note 5 2 2 4 3 3" xfId="46325" xr:uid="{20289F6A-C00E-46FE-A256-511BE23181B8}"/>
    <cellStyle name="Note 5 2 2 4 4" xfId="46326" xr:uid="{858A559B-AD47-4831-8094-228982982426}"/>
    <cellStyle name="Note 5 2 2 4 4 2" xfId="46327" xr:uid="{CC5F994C-DAE9-4134-A7E9-32591888841C}"/>
    <cellStyle name="Note 5 2 2 4 5" xfId="46328" xr:uid="{181D0992-C797-416D-B763-D567A7B95EE9}"/>
    <cellStyle name="Note 5 2 2 4 5 2" xfId="46329" xr:uid="{26493104-8604-41C7-A5FB-ACA89B2C5D0D}"/>
    <cellStyle name="Note 5 2 2 4 6" xfId="46330" xr:uid="{BCF7EE22-FD70-48AB-A58D-C826D78C7F4A}"/>
    <cellStyle name="Note 5 2 2 4 7" xfId="46331" xr:uid="{EE4FD099-E267-4C33-9465-08F25781656C}"/>
    <cellStyle name="Note 5 2 2 5" xfId="46332" xr:uid="{5BEAECEF-DB1C-4457-97BE-6990E20CD0AF}"/>
    <cellStyle name="Note 5 2 2 5 2" xfId="46333" xr:uid="{27B862F2-A0B2-4E13-A3E5-02E702FFC4D9}"/>
    <cellStyle name="Note 5 2 2 5 2 2" xfId="46334" xr:uid="{D7B80B72-CBD7-4773-B612-E210F9DAE5FE}"/>
    <cellStyle name="Note 5 2 2 5 2 2 2" xfId="46335" xr:uid="{3ADE72E4-DA87-49A6-A8CC-0FC74EEC18AE}"/>
    <cellStyle name="Note 5 2 2 5 2 3" xfId="46336" xr:uid="{1E6B33A4-404F-4CD3-A846-476036477493}"/>
    <cellStyle name="Note 5 2 2 5 3" xfId="46337" xr:uid="{796E7209-1978-43EA-ABB0-4F4C70C99FFB}"/>
    <cellStyle name="Note 5 2 2 5 3 2" xfId="46338" xr:uid="{BAE8FB9E-EF23-49FC-A3F2-53D3623A9C7E}"/>
    <cellStyle name="Note 5 2 2 5 4" xfId="46339" xr:uid="{39CD9134-FEAD-4C7D-B758-DFBCAD1F2222}"/>
    <cellStyle name="Note 5 2 2 6" xfId="46340" xr:uid="{EEC75FED-7428-4386-90D5-41E72E0933B8}"/>
    <cellStyle name="Note 5 2 2 6 2" xfId="46341" xr:uid="{F184766F-4F25-4A48-9F42-199C6ABDF680}"/>
    <cellStyle name="Note 5 2 2 6 2 2" xfId="46342" xr:uid="{E910D66D-E17A-4D63-904A-408D6624DB33}"/>
    <cellStyle name="Note 5 2 2 6 3" xfId="46343" xr:uid="{53DE1673-4EA4-4E75-BA58-79DE5A25DFED}"/>
    <cellStyle name="Note 5 2 2 7" xfId="46344" xr:uid="{10066B17-096F-47A1-9E42-1BEE2AE932F0}"/>
    <cellStyle name="Note 5 2 2 7 2" xfId="46345" xr:uid="{05DC1507-707C-421B-8CB5-C854D86D8F01}"/>
    <cellStyle name="Note 5 2 2 8" xfId="46346" xr:uid="{FA3EE1FA-9153-4765-AEE6-E1D9795FB5A5}"/>
    <cellStyle name="Note 5 2 2 8 2" xfId="46347" xr:uid="{0B48E208-BDB8-4E84-AE1E-2CBF6A3C56CB}"/>
    <cellStyle name="Note 5 2 2 9" xfId="46348" xr:uid="{0B2C9AE0-9E29-4BC3-A8AC-B708E2C236AD}"/>
    <cellStyle name="Note 5 2 3" xfId="46349" xr:uid="{DF79F878-A274-424F-9446-D7A7A8C9AAB4}"/>
    <cellStyle name="Note 5 2 3 2" xfId="46350" xr:uid="{8A70EC6E-1379-4905-B2D7-2BF443C5B493}"/>
    <cellStyle name="Note 5 2 3 2 2" xfId="46351" xr:uid="{2CD23ECE-0CFC-4713-8879-96FF453068A7}"/>
    <cellStyle name="Note 5 2 3 2 2 2" xfId="46352" xr:uid="{76EB84F9-168D-4D15-B24B-DCDADD8A321F}"/>
    <cellStyle name="Note 5 2 3 2 2 2 2" xfId="46353" xr:uid="{3DE913BB-B66E-4128-9D08-DFAB247A291F}"/>
    <cellStyle name="Note 5 2 3 2 2 2 2 2" xfId="46354" xr:uid="{B829AF67-813D-4B6D-B7A8-5885C2E9E3CF}"/>
    <cellStyle name="Note 5 2 3 2 2 2 3" xfId="46355" xr:uid="{B2AC5EC8-6A8F-46BB-9543-1CEFA8CCB0E0}"/>
    <cellStyle name="Note 5 2 3 2 2 3" xfId="46356" xr:uid="{7F595E4A-33C9-4D52-A015-17C340714AB9}"/>
    <cellStyle name="Note 5 2 3 2 2 3 2" xfId="46357" xr:uid="{26156F0B-5DFF-4276-9A35-B0BD4D967068}"/>
    <cellStyle name="Note 5 2 3 2 2 4" xfId="46358" xr:uid="{4F978F19-E7B3-4BC7-BB86-8FF3C87BDB18}"/>
    <cellStyle name="Note 5 2 3 2 2 4 2" xfId="46359" xr:uid="{55FA01DF-B0A6-48D5-B9EC-C6D24D7944BF}"/>
    <cellStyle name="Note 5 2 3 2 2 5" xfId="46360" xr:uid="{235D2A9A-1433-46D9-B9C7-4D2C35648852}"/>
    <cellStyle name="Note 5 2 3 2 2 6" xfId="46361" xr:uid="{E0759A4F-DD72-47B4-B1DC-2B87FA137C93}"/>
    <cellStyle name="Note 5 2 3 2 3" xfId="46362" xr:uid="{930E0318-5BDD-419A-B20B-5675C518782D}"/>
    <cellStyle name="Note 5 2 3 2 3 2" xfId="46363" xr:uid="{82ECDC70-9746-462C-BFEE-FD587D22C47F}"/>
    <cellStyle name="Note 5 2 3 2 3 2 2" xfId="46364" xr:uid="{39635EAE-E6F5-403F-953D-DAEB9782C313}"/>
    <cellStyle name="Note 5 2 3 2 3 3" xfId="46365" xr:uid="{C4A45D83-3CA5-49DB-B95A-E465D3305331}"/>
    <cellStyle name="Note 5 2 3 2 4" xfId="46366" xr:uid="{2EF98E66-7A9C-4F84-B868-B9F24BBC9230}"/>
    <cellStyle name="Note 5 2 3 2 4 2" xfId="46367" xr:uid="{8360867F-130F-496A-B559-43A98CA7A3B5}"/>
    <cellStyle name="Note 5 2 3 2 5" xfId="46368" xr:uid="{DDB14244-5EE1-4A72-8A9C-74CDEBD5108F}"/>
    <cellStyle name="Note 5 2 3 2 5 2" xfId="46369" xr:uid="{DE601561-16C9-4CE3-A44D-F0E7F8C366A7}"/>
    <cellStyle name="Note 5 2 3 2 6" xfId="46370" xr:uid="{51AD4B77-2CB0-49C3-B43F-E6280D9DDABD}"/>
    <cellStyle name="Note 5 2 3 2 7" xfId="46371" xr:uid="{66658CB9-6491-412B-8E07-30FA35B4354E}"/>
    <cellStyle name="Note 5 2 3 3" xfId="46372" xr:uid="{27DAE881-3E90-48E4-AF22-13400CC252D2}"/>
    <cellStyle name="Note 5 2 3 3 2" xfId="46373" xr:uid="{448F7DAB-0135-437F-9A69-9DE32FB44F3D}"/>
    <cellStyle name="Note 5 2 3 3 2 2" xfId="46374" xr:uid="{784D31D7-6B1C-4532-81BC-3D2F71E9DAEF}"/>
    <cellStyle name="Note 5 2 3 3 2 2 2" xfId="46375" xr:uid="{CBDFB34A-8C09-4A3A-ABE9-20AA0E47066C}"/>
    <cellStyle name="Note 5 2 3 3 2 3" xfId="46376" xr:uid="{D7D88F49-5970-426A-8906-4AE2D31D1525}"/>
    <cellStyle name="Note 5 2 3 3 3" xfId="46377" xr:uid="{B8D4BCBC-01FF-43F4-A786-933702A77C70}"/>
    <cellStyle name="Note 5 2 3 3 3 2" xfId="46378" xr:uid="{5FE1CC9B-8BD3-4E7B-8651-04566B4E05FC}"/>
    <cellStyle name="Note 5 2 3 3 4" xfId="46379" xr:uid="{3BFC569C-4CDA-4F35-8B7C-9FADB4AA7D7E}"/>
    <cellStyle name="Note 5 2 3 3 4 2" xfId="46380" xr:uid="{9843E795-60F0-4B71-9875-C230A0C52BAF}"/>
    <cellStyle name="Note 5 2 3 3 5" xfId="46381" xr:uid="{96FF8DAF-F01E-4BC9-B6DE-92EC5057E6C8}"/>
    <cellStyle name="Note 5 2 3 3 6" xfId="46382" xr:uid="{A9273317-6DC4-447A-BAFB-5E388463EC7B}"/>
    <cellStyle name="Note 5 2 3 4" xfId="46383" xr:uid="{556DC18A-2C9D-4F78-863F-E73A52CB5475}"/>
    <cellStyle name="Note 5 2 3 4 2" xfId="46384" xr:uid="{6F3020D1-9790-453E-A0DA-EAFF59D1517B}"/>
    <cellStyle name="Note 5 2 3 4 2 2" xfId="46385" xr:uid="{9ABCFDB3-9945-404B-A04A-BD8DD98660BF}"/>
    <cellStyle name="Note 5 2 3 4 3" xfId="46386" xr:uid="{D976ED09-64DE-47CC-B332-2A3AED8BD121}"/>
    <cellStyle name="Note 5 2 3 5" xfId="46387" xr:uid="{657F6D89-E36B-4563-A5FB-5BB95CA0A100}"/>
    <cellStyle name="Note 5 2 3 5 2" xfId="46388" xr:uid="{66F429A3-61BD-4769-9F36-F6F02D1147DF}"/>
    <cellStyle name="Note 5 2 3 6" xfId="46389" xr:uid="{2D379CC0-D2F7-4CD5-8E83-633FF0BA85BE}"/>
    <cellStyle name="Note 5 2 3 6 2" xfId="46390" xr:uid="{6E8B7B33-F80E-47F8-AF10-98F6C952DC80}"/>
    <cellStyle name="Note 5 2 3 7" xfId="46391" xr:uid="{CB443971-8440-4183-81EB-732C3FAC609A}"/>
    <cellStyle name="Note 5 2 3 8" xfId="46392" xr:uid="{C4873AD3-D9C5-4219-ABCE-0BF689D07A2C}"/>
    <cellStyle name="Note 5 2 4" xfId="46393" xr:uid="{7D20E991-B9B9-4255-9E5C-33CA61631EDC}"/>
    <cellStyle name="Note 5 2 4 2" xfId="46394" xr:uid="{645DD240-6255-4F23-93D4-FA3B702E80A3}"/>
    <cellStyle name="Note 5 2 4 2 2" xfId="46395" xr:uid="{622B66DA-4827-4CCA-B2B7-61E292D3E12C}"/>
    <cellStyle name="Note 5 2 4 2 2 2" xfId="46396" xr:uid="{2331B900-D645-4068-AC1E-1F956E2C405F}"/>
    <cellStyle name="Note 5 2 4 2 2 2 2" xfId="46397" xr:uid="{2CEB59BD-84AA-493E-B6D2-3903E389FE31}"/>
    <cellStyle name="Note 5 2 4 2 2 3" xfId="46398" xr:uid="{2AB4E51C-E1D9-45D1-94CB-4602B439DF09}"/>
    <cellStyle name="Note 5 2 4 2 3" xfId="46399" xr:uid="{F4AD3E43-690A-4C5F-A7A0-91718AEE5C25}"/>
    <cellStyle name="Note 5 2 4 2 3 2" xfId="46400" xr:uid="{7ECA54C0-2706-4FA8-8A68-19FE4286B1C6}"/>
    <cellStyle name="Note 5 2 4 2 4" xfId="46401" xr:uid="{8BC94069-030F-4B2B-AA15-8306D6324544}"/>
    <cellStyle name="Note 5 2 4 2 4 2" xfId="46402" xr:uid="{B12ED76B-6FC1-485A-9523-C94733AAAA68}"/>
    <cellStyle name="Note 5 2 4 2 5" xfId="46403" xr:uid="{FBB70766-8AD2-4A04-8F3C-BDB28FCBCA8A}"/>
    <cellStyle name="Note 5 2 4 2 6" xfId="46404" xr:uid="{5F8F47C1-25C0-42FA-B0C7-DFA51686D9EC}"/>
    <cellStyle name="Note 5 2 4 3" xfId="46405" xr:uid="{09637EB0-0BA4-4D15-AF54-125BD8231A0A}"/>
    <cellStyle name="Note 5 2 4 3 2" xfId="46406" xr:uid="{5054284B-1958-4CA2-B398-A7B4F5C89268}"/>
    <cellStyle name="Note 5 2 4 3 2 2" xfId="46407" xr:uid="{91FA3251-7C9A-49E6-87AE-AA5D6427018F}"/>
    <cellStyle name="Note 5 2 4 3 3" xfId="46408" xr:uid="{B9C97D92-802D-45F3-931A-B4F16C431902}"/>
    <cellStyle name="Note 5 2 4 4" xfId="46409" xr:uid="{23D72B63-BE5E-4561-90BF-923DF0D3E24B}"/>
    <cellStyle name="Note 5 2 4 4 2" xfId="46410" xr:uid="{ACF4B0E1-B95A-4892-AAB4-21BB7A565FA6}"/>
    <cellStyle name="Note 5 2 4 5" xfId="46411" xr:uid="{364E1A79-9E15-4827-B193-FE2D43F64A5C}"/>
    <cellStyle name="Note 5 2 4 5 2" xfId="46412" xr:uid="{953CE960-BB0D-43AD-BD08-23AD02CD5A30}"/>
    <cellStyle name="Note 5 2 4 6" xfId="46413" xr:uid="{E55E1EB0-9540-4DD5-8684-73649002C56E}"/>
    <cellStyle name="Note 5 2 4 7" xfId="46414" xr:uid="{09488BED-C445-4C0C-B6FC-E5BD22734D52}"/>
    <cellStyle name="Note 5 2 5" xfId="46415" xr:uid="{C504CA4D-C58C-421F-9940-90797B61FC6B}"/>
    <cellStyle name="Note 5 2 5 2" xfId="46416" xr:uid="{D024017D-59C4-452F-8662-F87C1A0CA546}"/>
    <cellStyle name="Note 5 2 5 2 2" xfId="46417" xr:uid="{8E936F03-BEF2-4A6E-A57D-6A5A45FA01EF}"/>
    <cellStyle name="Note 5 2 5 2 2 2" xfId="46418" xr:uid="{6E7B53E8-1F56-4336-B8CE-99A84ECDD2B0}"/>
    <cellStyle name="Note 5 2 5 2 2 2 2" xfId="46419" xr:uid="{3FE26B10-253F-4804-AE53-3F3B93A2A19D}"/>
    <cellStyle name="Note 5 2 5 2 2 3" xfId="46420" xr:uid="{BDC62DBD-5649-4C68-BD84-8496947428C9}"/>
    <cellStyle name="Note 5 2 5 2 3" xfId="46421" xr:uid="{DB717D53-2C67-44F4-BAB0-C931B6650F3A}"/>
    <cellStyle name="Note 5 2 5 2 3 2" xfId="46422" xr:uid="{49E7BCCE-D00D-47E6-A992-EF1E33D94EDD}"/>
    <cellStyle name="Note 5 2 5 2 4" xfId="46423" xr:uid="{FC55D206-F0E3-4F7F-A4AA-0C038B61BCB2}"/>
    <cellStyle name="Note 5 2 5 3" xfId="46424" xr:uid="{E37AD072-033E-430F-9623-870CFE0B5C10}"/>
    <cellStyle name="Note 5 2 5 3 2" xfId="46425" xr:uid="{7742B6FB-CE98-4EE1-BD2C-0FB13E7EB5E1}"/>
    <cellStyle name="Note 5 2 5 3 2 2" xfId="46426" xr:uid="{987F6D12-EF6B-4BA6-9A38-1DF1D3EB0051}"/>
    <cellStyle name="Note 5 2 5 3 3" xfId="46427" xr:uid="{B3CFE944-7922-414B-9BB4-F5B987040D61}"/>
    <cellStyle name="Note 5 2 5 4" xfId="46428" xr:uid="{90BD8B70-2F01-4FCC-9C06-E5BC4D979CF9}"/>
    <cellStyle name="Note 5 2 5 4 2" xfId="46429" xr:uid="{6AE98AD5-0798-48D7-915E-BC10221DB157}"/>
    <cellStyle name="Note 5 2 5 5" xfId="46430" xr:uid="{194E4B10-04ED-4337-B79F-2C0258C58B1D}"/>
    <cellStyle name="Note 5 2 5 5 2" xfId="46431" xr:uid="{6CCBDF6A-C31D-463D-8D13-FC5FB2B8299A}"/>
    <cellStyle name="Note 5 2 5 6" xfId="46432" xr:uid="{46ABDDEC-4E57-41DC-AC3A-5623BD49E93B}"/>
    <cellStyle name="Note 5 2 5 7" xfId="46433" xr:uid="{A8205D20-CBC5-4D13-BE2F-3D584E98DDB9}"/>
    <cellStyle name="Note 5 2 6" xfId="46434" xr:uid="{BFFC0C52-F2FF-4AE0-982F-D8A06BB50AB1}"/>
    <cellStyle name="Note 5 2 6 2" xfId="46435" xr:uid="{4A7EC839-B258-46AC-B68D-3CAA212E5CA9}"/>
    <cellStyle name="Note 5 2 6 2 2" xfId="46436" xr:uid="{78DD224C-BFF1-4490-8CA6-534823DDE1A9}"/>
    <cellStyle name="Note 5 2 6 2 2 2" xfId="46437" xr:uid="{900D3428-F32A-47BE-9D98-7C91CED72F76}"/>
    <cellStyle name="Note 5 2 6 2 2 2 2" xfId="46438" xr:uid="{BADC07AA-1570-464A-BDBF-C86E14E4137F}"/>
    <cellStyle name="Note 5 2 6 2 2 3" xfId="46439" xr:uid="{900F5446-C550-4BE7-8946-6067FC21B4CB}"/>
    <cellStyle name="Note 5 2 6 2 3" xfId="46440" xr:uid="{248927D3-C13C-4E61-87AE-DBA0E7532F44}"/>
    <cellStyle name="Note 5 2 6 2 3 2" xfId="46441" xr:uid="{F7807E52-C980-4A71-B37C-075C67CC901A}"/>
    <cellStyle name="Note 5 2 6 2 4" xfId="46442" xr:uid="{726CD541-60FD-44AF-809A-48CFB23BA7D3}"/>
    <cellStyle name="Note 5 2 6 3" xfId="46443" xr:uid="{E1D9E0B5-1EF8-4230-B03F-803F5E256067}"/>
    <cellStyle name="Note 5 2 6 3 2" xfId="46444" xr:uid="{E875885B-94F6-45BA-99A3-BFBE0511C95E}"/>
    <cellStyle name="Note 5 2 6 3 2 2" xfId="46445" xr:uid="{34E3C72A-EEEB-455B-8BA1-69AE66ABB4D7}"/>
    <cellStyle name="Note 5 2 6 3 3" xfId="46446" xr:uid="{E5CB7A11-3CBA-4996-A578-2E2468DCFAA1}"/>
    <cellStyle name="Note 5 2 6 4" xfId="46447" xr:uid="{18F2FFB4-9B80-452E-8E1D-9A25A99EBA01}"/>
    <cellStyle name="Note 5 2 6 4 2" xfId="46448" xr:uid="{088E3BD0-8685-4978-ABB4-16B12C7B9AFC}"/>
    <cellStyle name="Note 5 2 6 5" xfId="46449" xr:uid="{0F4F1130-C650-46C6-A4FE-406C4A6C5100}"/>
    <cellStyle name="Note 5 2 7" xfId="46450" xr:uid="{0EEFFE65-E14B-4599-A158-63766F85E37E}"/>
    <cellStyle name="Note 5 2 7 2" xfId="46451" xr:uid="{69BBFC04-6810-49E9-ABFB-4F06C143D7C0}"/>
    <cellStyle name="Note 5 2 7 2 2" xfId="46452" xr:uid="{2E5ABE5A-3E42-4202-B193-629B55F16881}"/>
    <cellStyle name="Note 5 2 7 2 2 2" xfId="46453" xr:uid="{E7EF46F0-E461-45D5-B34E-273945A4206C}"/>
    <cellStyle name="Note 5 2 7 2 2 2 2" xfId="46454" xr:uid="{72004AF2-799A-4691-A5BD-A5CAE7F8B4E0}"/>
    <cellStyle name="Note 5 2 7 2 2 3" xfId="46455" xr:uid="{A6E21D6D-C9EF-41AE-B692-4AAC0C5B996E}"/>
    <cellStyle name="Note 5 2 7 2 3" xfId="46456" xr:uid="{8833F12C-D022-4063-A735-6B50B7EB3F6D}"/>
    <cellStyle name="Note 5 2 7 2 3 2" xfId="46457" xr:uid="{53106540-EF6B-427A-B460-56013E6C7A89}"/>
    <cellStyle name="Note 5 2 7 2 4" xfId="46458" xr:uid="{85751EF4-5AA3-4DA6-9F49-A6502BDC1F6D}"/>
    <cellStyle name="Note 5 2 7 3" xfId="46459" xr:uid="{FFB05BFD-22A2-454E-863D-5C3074E63F92}"/>
    <cellStyle name="Note 5 2 7 3 2" xfId="46460" xr:uid="{E98987D7-F011-4520-A82C-79F5D7E0234A}"/>
    <cellStyle name="Note 5 2 7 3 2 2" xfId="46461" xr:uid="{00EB48CF-F3A6-40EB-AFFC-71B3D00CE527}"/>
    <cellStyle name="Note 5 2 7 3 3" xfId="46462" xr:uid="{EF7C2EEA-371E-4AE5-9CC3-268D486C2E92}"/>
    <cellStyle name="Note 5 2 7 4" xfId="46463" xr:uid="{624AA5E1-105E-40C3-9979-8C147BF95154}"/>
    <cellStyle name="Note 5 2 7 4 2" xfId="46464" xr:uid="{E230D34F-B009-4DA4-895C-EB0E71270055}"/>
    <cellStyle name="Note 5 2 7 5" xfId="46465" xr:uid="{62D5369E-0967-425B-8430-E13B19123BC2}"/>
    <cellStyle name="Note 5 2 8" xfId="46466" xr:uid="{71833893-6E81-42E2-820A-17BD009D4E73}"/>
    <cellStyle name="Note 5 2 8 2" xfId="46467" xr:uid="{111840EC-FAE8-4E48-8CB5-B26E1ADAA681}"/>
    <cellStyle name="Note 5 2 8 2 2" xfId="46468" xr:uid="{0BBC73AE-EA6E-4C02-A76B-62F0D425DCC0}"/>
    <cellStyle name="Note 5 2 8 2 2 2" xfId="46469" xr:uid="{3C97A16D-A093-4E53-9932-43AA3F823F28}"/>
    <cellStyle name="Note 5 2 8 2 3" xfId="46470" xr:uid="{F388C6CC-AD14-43ED-8A39-6A419BCB2FD4}"/>
    <cellStyle name="Note 5 2 8 3" xfId="46471" xr:uid="{4BAEC97A-4133-4939-84EB-D589AFF04984}"/>
    <cellStyle name="Note 5 2 8 3 2" xfId="46472" xr:uid="{9EBDB861-54D4-4291-8397-3E3DAC0FBA91}"/>
    <cellStyle name="Note 5 2 8 4" xfId="46473" xr:uid="{98EBB82F-C92F-420E-9D4A-016A084EFCB2}"/>
    <cellStyle name="Note 5 2 9" xfId="46474" xr:uid="{489CD0B2-DC5E-4F37-BDC6-2FB1B0069539}"/>
    <cellStyle name="Note 5 2 9 2" xfId="46475" xr:uid="{B17D5FDF-1DF0-4662-8C58-3F38B5F40F89}"/>
    <cellStyle name="Note 5 2 9 2 2" xfId="46476" xr:uid="{32732FAD-63E1-4FB5-96B8-D08AFAF697D4}"/>
    <cellStyle name="Note 5 2 9 3" xfId="46477" xr:uid="{D52600C8-D72D-43B1-B751-B13F963C326C}"/>
    <cellStyle name="Note 5 3" xfId="46478" xr:uid="{C2426CAF-7E89-4C73-8D00-B685CFEE4A6A}"/>
    <cellStyle name="Note 5 3 10" xfId="46479" xr:uid="{DED60089-C75C-49D8-9933-6A4C2EC34C72}"/>
    <cellStyle name="Note 5 3 11" xfId="46480" xr:uid="{EDEB983C-9D7F-4B68-9946-D6CBEC354642}"/>
    <cellStyle name="Note 5 3 2" xfId="46481" xr:uid="{60895703-C078-47ED-A4D6-D22AA20B6DD4}"/>
    <cellStyle name="Note 5 3 2 2" xfId="46482" xr:uid="{7ECC0DCA-F0BE-47FA-9BC4-4D7D52FF6926}"/>
    <cellStyle name="Note 5 3 2 2 2" xfId="46483" xr:uid="{F1DFC3D7-0977-476A-BB47-B0A23E4711A3}"/>
    <cellStyle name="Note 5 3 2 2 2 2" xfId="46484" xr:uid="{398128EE-F06F-4664-B092-7B088077942F}"/>
    <cellStyle name="Note 5 3 2 2 2 2 2" xfId="46485" xr:uid="{90EA346B-6872-40AE-8C4C-77CD8716462A}"/>
    <cellStyle name="Note 5 3 2 2 2 2 2 2" xfId="46486" xr:uid="{65E69FA6-27E8-4E95-B054-5536695082FC}"/>
    <cellStyle name="Note 5 3 2 2 2 2 3" xfId="46487" xr:uid="{0CC9602C-0122-44CB-8978-AB8B1588D4EE}"/>
    <cellStyle name="Note 5 3 2 2 2 3" xfId="46488" xr:uid="{04FA3318-A40B-40B6-A32F-4147F3E3C532}"/>
    <cellStyle name="Note 5 3 2 2 2 3 2" xfId="46489" xr:uid="{D184050C-61B6-48EC-A1DB-F1FE3C09A247}"/>
    <cellStyle name="Note 5 3 2 2 2 4" xfId="46490" xr:uid="{0F994D90-ABE5-4D2A-99D4-B702513E81B1}"/>
    <cellStyle name="Note 5 3 2 2 2 4 2" xfId="46491" xr:uid="{BE2D8975-5895-4CF8-A39D-8ABA38371F32}"/>
    <cellStyle name="Note 5 3 2 2 2 5" xfId="46492" xr:uid="{4168604C-4F65-4D19-B928-137370B48788}"/>
    <cellStyle name="Note 5 3 2 2 2 6" xfId="46493" xr:uid="{8570E561-C956-4BF8-BEEE-B1EDD2CAB300}"/>
    <cellStyle name="Note 5 3 2 2 3" xfId="46494" xr:uid="{174285DB-0A10-4D16-85B5-5263C4CFD8AD}"/>
    <cellStyle name="Note 5 3 2 2 3 2" xfId="46495" xr:uid="{B94B7D05-EE0A-47C1-BBCB-F6102BC5D325}"/>
    <cellStyle name="Note 5 3 2 2 3 2 2" xfId="46496" xr:uid="{0A6EA478-2035-4527-A6C8-6B06379B1FF9}"/>
    <cellStyle name="Note 5 3 2 2 3 3" xfId="46497" xr:uid="{7AA394A0-8F61-4203-A617-13E8193ADB7F}"/>
    <cellStyle name="Note 5 3 2 2 4" xfId="46498" xr:uid="{871F17D0-9E84-4D27-918C-95978DAF3D97}"/>
    <cellStyle name="Note 5 3 2 2 4 2" xfId="46499" xr:uid="{C4D4FE9F-E2BB-43E3-B0DF-8A52FEBE4FC9}"/>
    <cellStyle name="Note 5 3 2 2 5" xfId="46500" xr:uid="{5B5F5166-B982-4C40-8279-33D1C12AE1D9}"/>
    <cellStyle name="Note 5 3 2 2 5 2" xfId="46501" xr:uid="{3AD19380-2794-4E60-8154-E78C0E93C3F2}"/>
    <cellStyle name="Note 5 3 2 2 6" xfId="46502" xr:uid="{17713CFE-6444-45E4-BFE8-19871D09C2A0}"/>
    <cellStyle name="Note 5 3 2 2 7" xfId="46503" xr:uid="{5DAA6910-4C85-47B9-B64B-1B4E96CA336F}"/>
    <cellStyle name="Note 5 3 2 3" xfId="46504" xr:uid="{020426A8-FEAA-4B02-B17B-FA7AF2306352}"/>
    <cellStyle name="Note 5 3 2 3 2" xfId="46505" xr:uid="{B2F98052-F74C-4AD2-8B15-5EE7BF42BC09}"/>
    <cellStyle name="Note 5 3 2 3 2 2" xfId="46506" xr:uid="{0E3D6D5F-B7B1-458E-91F3-899645C79C98}"/>
    <cellStyle name="Note 5 3 2 3 2 2 2" xfId="46507" xr:uid="{DCFC8465-5E3E-4157-92D8-71D4F8F09949}"/>
    <cellStyle name="Note 5 3 2 3 2 2 2 2" xfId="46508" xr:uid="{41FBCF13-53F1-4772-A5F9-DB72541FCC1B}"/>
    <cellStyle name="Note 5 3 2 3 2 2 3" xfId="46509" xr:uid="{9205DFEB-4FD9-4C71-892B-3B213FFE71E5}"/>
    <cellStyle name="Note 5 3 2 3 2 3" xfId="46510" xr:uid="{86AD53F9-9574-4DEF-A4FD-0AACE95C81CD}"/>
    <cellStyle name="Note 5 3 2 3 2 3 2" xfId="46511" xr:uid="{5263176B-58B4-40AB-9B15-B96A02D3CDFB}"/>
    <cellStyle name="Note 5 3 2 3 2 4" xfId="46512" xr:uid="{C46B7028-9E8F-4B11-B48D-C9EAE8AA2C88}"/>
    <cellStyle name="Note 5 3 2 3 3" xfId="46513" xr:uid="{D7FDA9EF-A0A8-4C67-AB21-97ACEA16E024}"/>
    <cellStyle name="Note 5 3 2 3 3 2" xfId="46514" xr:uid="{22E1EA91-AEE4-4C68-89B1-69891D954C6A}"/>
    <cellStyle name="Note 5 3 2 3 3 2 2" xfId="46515" xr:uid="{E243EAF5-E9F9-4582-9DCD-83C47B955F82}"/>
    <cellStyle name="Note 5 3 2 3 3 3" xfId="46516" xr:uid="{5FCEF3C3-E7C6-4072-AA2D-48CE17E0B234}"/>
    <cellStyle name="Note 5 3 2 3 4" xfId="46517" xr:uid="{76C2B269-F5E8-4888-A880-464468D6DDE8}"/>
    <cellStyle name="Note 5 3 2 3 4 2" xfId="46518" xr:uid="{C43E2E74-19B5-491C-9CE0-4BE2ECECEFF8}"/>
    <cellStyle name="Note 5 3 2 3 5" xfId="46519" xr:uid="{4D6174CA-CBC9-4F1C-81A5-6B883F5A6654}"/>
    <cellStyle name="Note 5 3 2 3 5 2" xfId="46520" xr:uid="{CF71F36D-F534-4A62-A448-4456EE24C7F3}"/>
    <cellStyle name="Note 5 3 2 3 6" xfId="46521" xr:uid="{0E717F19-7A26-4328-A439-E390F6FF0737}"/>
    <cellStyle name="Note 5 3 2 3 7" xfId="46522" xr:uid="{E0F26FE9-CFCD-4D54-89DA-DFFC9B3A2A19}"/>
    <cellStyle name="Note 5 3 2 4" xfId="46523" xr:uid="{1921CD63-3F3D-4D88-BD0E-7B46972FA9D0}"/>
    <cellStyle name="Note 5 3 2 4 2" xfId="46524" xr:uid="{C176A6BF-EC32-44DC-B497-50B131FDB960}"/>
    <cellStyle name="Note 5 3 2 4 2 2" xfId="46525" xr:uid="{2FF30896-F78A-4317-A0E7-4375435002B6}"/>
    <cellStyle name="Note 5 3 2 4 2 2 2" xfId="46526" xr:uid="{D294AC11-563E-4452-8EDE-AC2787442B0C}"/>
    <cellStyle name="Note 5 3 2 4 2 3" xfId="46527" xr:uid="{E08537F3-9E07-41FD-AD99-819CC33F03B1}"/>
    <cellStyle name="Note 5 3 2 4 3" xfId="46528" xr:uid="{77C674EF-B669-4788-9137-CF7051373F56}"/>
    <cellStyle name="Note 5 3 2 4 3 2" xfId="46529" xr:uid="{6D82045D-F7B2-4825-BA52-C875229DDD63}"/>
    <cellStyle name="Note 5 3 2 4 4" xfId="46530" xr:uid="{869B6663-8826-4133-B97D-06E2A2B262C7}"/>
    <cellStyle name="Note 5 3 2 5" xfId="46531" xr:uid="{E56C4959-A99C-48A3-9DC8-0C2D704BAFE7}"/>
    <cellStyle name="Note 5 3 2 5 2" xfId="46532" xr:uid="{20151016-DF56-45FE-BC48-0E4846EC59C0}"/>
    <cellStyle name="Note 5 3 2 5 2 2" xfId="46533" xr:uid="{219AF559-3B45-4B13-A0A4-8737402D5559}"/>
    <cellStyle name="Note 5 3 2 5 3" xfId="46534" xr:uid="{5B9B148C-C21D-471E-A97B-13848BC1A809}"/>
    <cellStyle name="Note 5 3 2 6" xfId="46535" xr:uid="{68341727-98B3-4E0B-9DE7-3E3688599679}"/>
    <cellStyle name="Note 5 3 2 6 2" xfId="46536" xr:uid="{14CA2166-A473-403E-AA81-0D30EF9C18AA}"/>
    <cellStyle name="Note 5 3 2 7" xfId="46537" xr:uid="{4611CF21-6F21-40DA-ADB3-3256E4667BE0}"/>
    <cellStyle name="Note 5 3 2 7 2" xfId="46538" xr:uid="{820E01D0-11AA-4E81-B7D0-C6E821E11F03}"/>
    <cellStyle name="Note 5 3 2 8" xfId="46539" xr:uid="{2E3C91E8-2CC2-4F0E-8614-932552098490}"/>
    <cellStyle name="Note 5 3 2 9" xfId="46540" xr:uid="{13AD03CF-8C5A-4D70-AFB9-803D14ABB889}"/>
    <cellStyle name="Note 5 3 3" xfId="46541" xr:uid="{E116DF3B-E8A9-41D8-9DF5-175DD5C51871}"/>
    <cellStyle name="Note 5 3 3 2" xfId="46542" xr:uid="{DED976D9-3719-4C57-A362-875B1C16B77E}"/>
    <cellStyle name="Note 5 3 3 2 2" xfId="46543" xr:uid="{7B67465C-9865-4FEF-AC5C-83AA6F80543B}"/>
    <cellStyle name="Note 5 3 3 2 2 2" xfId="46544" xr:uid="{32B8749C-119F-4B6C-B024-2BC82D72750E}"/>
    <cellStyle name="Note 5 3 3 2 2 2 2" xfId="46545" xr:uid="{E05600A5-E3ED-481B-865A-9845B4F513A8}"/>
    <cellStyle name="Note 5 3 3 2 2 2 2 2" xfId="46546" xr:uid="{16A158A5-E6BF-4DCF-BC6B-3BDF8CE41384}"/>
    <cellStyle name="Note 5 3 3 2 2 2 3" xfId="46547" xr:uid="{4093A3E6-8907-4F6B-A20F-4DC5CE9FAA28}"/>
    <cellStyle name="Note 5 3 3 2 2 3" xfId="46548" xr:uid="{EE1F9375-FDAC-4509-9CBE-4B009FDB36B7}"/>
    <cellStyle name="Note 5 3 3 2 2 3 2" xfId="46549" xr:uid="{1232687D-61C5-4636-AE2B-40D6EDC41159}"/>
    <cellStyle name="Note 5 3 3 2 2 4" xfId="46550" xr:uid="{0E6566E7-9F21-49C2-BF9B-16F6EEE9869C}"/>
    <cellStyle name="Note 5 3 3 2 3" xfId="46551" xr:uid="{E423A75E-006C-479D-A5B0-99C9161CE1A6}"/>
    <cellStyle name="Note 5 3 3 2 3 2" xfId="46552" xr:uid="{56E35071-9823-4EC6-B6DF-27621C1A3A7D}"/>
    <cellStyle name="Note 5 3 3 2 3 2 2" xfId="46553" xr:uid="{6E0C8ACD-6906-456F-9779-60C7458D51A6}"/>
    <cellStyle name="Note 5 3 3 2 3 3" xfId="46554" xr:uid="{90A81DD6-B8CA-48A4-9C58-F4B40E84C24E}"/>
    <cellStyle name="Note 5 3 3 2 4" xfId="46555" xr:uid="{52DC7377-D4E2-45DF-B10E-3DEEF355E5E0}"/>
    <cellStyle name="Note 5 3 3 2 4 2" xfId="46556" xr:uid="{332FF072-98C1-4168-967F-CD40C07E5D35}"/>
    <cellStyle name="Note 5 3 3 2 5" xfId="46557" xr:uid="{F82903BE-2E9C-4045-A294-D3536DCD8514}"/>
    <cellStyle name="Note 5 3 3 2 5 2" xfId="46558" xr:uid="{49CB4052-73D5-43AE-9821-FEB48EC56317}"/>
    <cellStyle name="Note 5 3 3 2 6" xfId="46559" xr:uid="{C560063F-36F4-4AD5-82DD-884733541ACF}"/>
    <cellStyle name="Note 5 3 3 2 7" xfId="46560" xr:uid="{56D20C6C-C8A1-4023-9E4D-89ECB2E1BDEE}"/>
    <cellStyle name="Note 5 3 3 3" xfId="46561" xr:uid="{0A5BEF6F-4B0E-452A-BBB8-C3169D7EB648}"/>
    <cellStyle name="Note 5 3 3 3 2" xfId="46562" xr:uid="{E432284C-096F-424B-A2CC-217614ACF475}"/>
    <cellStyle name="Note 5 3 3 3 2 2" xfId="46563" xr:uid="{AFFCC2C7-9E1D-4427-9146-6F45AC10975C}"/>
    <cellStyle name="Note 5 3 3 3 2 2 2" xfId="46564" xr:uid="{590FCA2C-5390-4BAA-8C3D-51AAE9E6D8CF}"/>
    <cellStyle name="Note 5 3 3 3 2 2 2 2" xfId="46565" xr:uid="{BFB28C16-E88D-4BF3-A904-266BA029CD77}"/>
    <cellStyle name="Note 5 3 3 3 2 2 3" xfId="46566" xr:uid="{39DB3FAD-82C5-4460-B1A2-3CF0DB748B15}"/>
    <cellStyle name="Note 5 3 3 3 2 3" xfId="46567" xr:uid="{56765672-26CD-4D85-BE80-63CEACC91B6D}"/>
    <cellStyle name="Note 5 3 3 3 2 3 2" xfId="46568" xr:uid="{59F9FA38-1CAB-4530-BCBC-99B561B5A806}"/>
    <cellStyle name="Note 5 3 3 3 2 4" xfId="46569" xr:uid="{1D6696EE-FB20-4D59-9987-4361638265BA}"/>
    <cellStyle name="Note 5 3 3 3 3" xfId="46570" xr:uid="{A5D4EDD0-FF1B-47DB-AA41-36D26EB1CB29}"/>
    <cellStyle name="Note 5 3 3 3 3 2" xfId="46571" xr:uid="{D318A67D-8A44-4A61-B39D-D80572DBA89A}"/>
    <cellStyle name="Note 5 3 3 3 3 2 2" xfId="46572" xr:uid="{1833B405-C0B2-4517-8874-6396662D8787}"/>
    <cellStyle name="Note 5 3 3 3 3 3" xfId="46573" xr:uid="{35EEDC85-47BC-4946-80CB-DC5B33A0ED69}"/>
    <cellStyle name="Note 5 3 3 3 4" xfId="46574" xr:uid="{F0460CB1-A022-4882-BA7C-C9686DC6E2E4}"/>
    <cellStyle name="Note 5 3 3 3 4 2" xfId="46575" xr:uid="{4C3A57A6-16E6-46F7-A8AC-DA356F95D64B}"/>
    <cellStyle name="Note 5 3 3 3 5" xfId="46576" xr:uid="{453E4A3E-5893-4FC2-BBE4-77A6358D59B5}"/>
    <cellStyle name="Note 5 3 3 4" xfId="46577" xr:uid="{1CB5B6CA-B501-40DD-9D36-A1812D28235A}"/>
    <cellStyle name="Note 5 3 3 4 2" xfId="46578" xr:uid="{ADC2BC05-5423-4214-84D3-4CEE6BD5E886}"/>
    <cellStyle name="Note 5 3 3 4 2 2" xfId="46579" xr:uid="{00E2FDCB-3929-48FD-BCFC-E9F34C636D03}"/>
    <cellStyle name="Note 5 3 3 4 2 2 2" xfId="46580" xr:uid="{D2AABE5B-BD8A-414F-96F4-CDB288248070}"/>
    <cellStyle name="Note 5 3 3 4 2 3" xfId="46581" xr:uid="{3A76EC89-D0DA-4E91-8A0A-2E730A4686DD}"/>
    <cellStyle name="Note 5 3 3 4 3" xfId="46582" xr:uid="{E5D2E371-0BC7-46CE-9541-51402534DF2F}"/>
    <cellStyle name="Note 5 3 3 4 3 2" xfId="46583" xr:uid="{5B3F696B-22E8-46D0-B8F9-FE5F09418AE7}"/>
    <cellStyle name="Note 5 3 3 4 4" xfId="46584" xr:uid="{54900254-5416-412A-A5B3-25487B7E254E}"/>
    <cellStyle name="Note 5 3 3 5" xfId="46585" xr:uid="{3AABE611-2E63-4764-A8CE-DBF0FD2975E2}"/>
    <cellStyle name="Note 5 3 3 5 2" xfId="46586" xr:uid="{34B8AECA-7666-4EFF-A38E-77D0F2C9865B}"/>
    <cellStyle name="Note 5 3 3 5 2 2" xfId="46587" xr:uid="{641C4D1E-6363-4349-B052-B0809FD89398}"/>
    <cellStyle name="Note 5 3 3 5 3" xfId="46588" xr:uid="{4C111AFA-3B3E-4677-8F33-C8287DB56361}"/>
    <cellStyle name="Note 5 3 3 6" xfId="46589" xr:uid="{EFC505D1-6AF6-41C9-9095-7E35891A063D}"/>
    <cellStyle name="Note 5 3 3 6 2" xfId="46590" xr:uid="{5FA0822B-E8F2-41CA-9615-26498ED49185}"/>
    <cellStyle name="Note 5 3 3 7" xfId="46591" xr:uid="{A2EC0E63-7331-43EC-8AFF-D394E82F16E2}"/>
    <cellStyle name="Note 5 3 3 7 2" xfId="46592" xr:uid="{0681D0F9-F13B-463F-B74A-C185269BFB5F}"/>
    <cellStyle name="Note 5 3 3 8" xfId="46593" xr:uid="{15E099B5-7FDC-4F07-A00F-7940B0691DE8}"/>
    <cellStyle name="Note 5 3 3 9" xfId="46594" xr:uid="{56809287-54B7-4F8B-9B95-27E605D40E76}"/>
    <cellStyle name="Note 5 3 4" xfId="46595" xr:uid="{820C12B4-E239-4420-90C2-6BAE3FF72F3E}"/>
    <cellStyle name="Note 5 3 4 2" xfId="46596" xr:uid="{CBC8FA8D-F549-4EC6-B3AD-D7AE94958AB8}"/>
    <cellStyle name="Note 5 3 4 2 2" xfId="46597" xr:uid="{630C893C-5DD5-4C27-9FAD-7735151274F9}"/>
    <cellStyle name="Note 5 3 4 3" xfId="46598" xr:uid="{884E0167-7461-4B8E-9E4F-C0D0F0E3C6B8}"/>
    <cellStyle name="Note 5 3 5" xfId="46599" xr:uid="{B339C359-E96F-4C43-8391-8E28E25E7273}"/>
    <cellStyle name="Note 5 3 5 2" xfId="46600" xr:uid="{F1847FFB-3C71-460F-9123-A59AB56B7FB9}"/>
    <cellStyle name="Note 5 3 5 2 2" xfId="46601" xr:uid="{12DC84CA-77EE-4B72-889E-188DDE8B7DFF}"/>
    <cellStyle name="Note 5 3 5 2 2 2" xfId="46602" xr:uid="{B114847F-FD01-4C03-9A50-889973DFAB1C}"/>
    <cellStyle name="Note 5 3 5 2 2 2 2" xfId="46603" xr:uid="{E93AC9A8-1116-46BB-9D48-DDE537DF7248}"/>
    <cellStyle name="Note 5 3 5 2 2 3" xfId="46604" xr:uid="{C48DA472-3895-4C11-8E2D-143C44FFA61E}"/>
    <cellStyle name="Note 5 3 5 2 3" xfId="46605" xr:uid="{8128D1FD-89C8-4F39-9C36-186F2FDE9196}"/>
    <cellStyle name="Note 5 3 5 2 3 2" xfId="46606" xr:uid="{9A4E9EB5-ED81-4306-A670-CB985B1795C9}"/>
    <cellStyle name="Note 5 3 5 2 4" xfId="46607" xr:uid="{D25932DD-4616-422B-8B26-8663EF4B9CAF}"/>
    <cellStyle name="Note 5 3 5 3" xfId="46608" xr:uid="{77070526-6781-4650-B327-19D505D40DDB}"/>
    <cellStyle name="Note 5 3 5 3 2" xfId="46609" xr:uid="{EB89FAF6-A4A9-421C-9B43-DA6239536D55}"/>
    <cellStyle name="Note 5 3 5 3 2 2" xfId="46610" xr:uid="{3052C4D5-A5B1-44BA-BE96-E84FE3FC1FF0}"/>
    <cellStyle name="Note 5 3 5 3 3" xfId="46611" xr:uid="{96841CE7-A5B1-42E3-8087-9EB80DAB3526}"/>
    <cellStyle name="Note 5 3 5 4" xfId="46612" xr:uid="{BDE363CA-D7E2-441A-BF63-D4759F53D402}"/>
    <cellStyle name="Note 5 3 5 4 2" xfId="46613" xr:uid="{79679E14-0ECE-4C5E-A8C1-EA3E959ECDAC}"/>
    <cellStyle name="Note 5 3 5 5" xfId="46614" xr:uid="{C87E9E97-60A3-48DB-BCA0-23A724BF309F}"/>
    <cellStyle name="Note 5 3 6" xfId="46615" xr:uid="{3240847D-B29F-4238-B670-4230563AEED9}"/>
    <cellStyle name="Note 5 3 6 2" xfId="46616" xr:uid="{C316D326-981A-436A-808C-22E870FA72F8}"/>
    <cellStyle name="Note 5 3 6 2 2" xfId="46617" xr:uid="{53DA615A-8A4D-4FB2-B3FB-769DB218A5FD}"/>
    <cellStyle name="Note 5 3 6 2 2 2" xfId="46618" xr:uid="{093AD7E9-324A-43F1-8728-63B1E927DF32}"/>
    <cellStyle name="Note 5 3 6 2 3" xfId="46619" xr:uid="{1804C910-629E-41C2-87C5-56AF0678DAB4}"/>
    <cellStyle name="Note 5 3 6 3" xfId="46620" xr:uid="{1B96A16B-2837-4163-A0F9-E2BBFF8769EF}"/>
    <cellStyle name="Note 5 3 6 3 2" xfId="46621" xr:uid="{375472A1-9B74-4923-978A-4CFB0A3E9373}"/>
    <cellStyle name="Note 5 3 6 4" xfId="46622" xr:uid="{C5D6EBCF-AD69-478F-B7C5-370BA7B0EDF6}"/>
    <cellStyle name="Note 5 3 7" xfId="46623" xr:uid="{99DFF943-C729-48E9-A258-530DFCE9D962}"/>
    <cellStyle name="Note 5 3 7 2" xfId="46624" xr:uid="{206D73DA-A992-4AF7-9029-69013DE6574A}"/>
    <cellStyle name="Note 5 3 7 2 2" xfId="46625" xr:uid="{97F344DB-A097-4ABD-A504-6BCEEDD5641D}"/>
    <cellStyle name="Note 5 3 7 3" xfId="46626" xr:uid="{9FBED60C-A66E-4FFA-BE3E-D3965DAD8587}"/>
    <cellStyle name="Note 5 3 8" xfId="46627" xr:uid="{73871C45-0E01-4B78-BE23-944800B0AE82}"/>
    <cellStyle name="Note 5 3 8 2" xfId="46628" xr:uid="{B71974BF-9C41-4F27-A06E-E9144F8AEF62}"/>
    <cellStyle name="Note 5 3 9" xfId="46629" xr:uid="{DB39040D-8E05-4A25-9797-F0A57D11F2D7}"/>
    <cellStyle name="Note 5 3 9 2" xfId="46630" xr:uid="{027A4E76-DD39-47F3-9DE7-D930F74611CC}"/>
    <cellStyle name="Note 5 4" xfId="46631" xr:uid="{53CCEABD-292C-4A65-9A6F-8F4366E06F38}"/>
    <cellStyle name="Note 5 4 2" xfId="46632" xr:uid="{7A44E698-9247-4C54-88AD-C0D334581D54}"/>
    <cellStyle name="Note 5 4 2 2" xfId="46633" xr:uid="{8430B602-8FCA-4FAA-AE5B-EFD17195CC41}"/>
    <cellStyle name="Note 5 4 2 2 2" xfId="46634" xr:uid="{FA1A9C5F-825E-404B-B51E-4B8437A97369}"/>
    <cellStyle name="Note 5 4 2 2 2 2" xfId="46635" xr:uid="{9839BF4C-7325-4255-8B53-ED8DFFA9564C}"/>
    <cellStyle name="Note 5 4 2 2 2 2 2" xfId="46636" xr:uid="{6BFB0A4F-8DC2-4E38-8934-CB99902AF02F}"/>
    <cellStyle name="Note 5 4 2 2 2 3" xfId="46637" xr:uid="{6953D504-2010-4995-A06C-899FA9F5E9BF}"/>
    <cellStyle name="Note 5 4 2 2 3" xfId="46638" xr:uid="{9AB3615E-C613-42BE-80E0-AC58FA6BAF3A}"/>
    <cellStyle name="Note 5 4 2 2 3 2" xfId="46639" xr:uid="{F21CC1EA-662E-4A10-A2F3-4F61C91F59E7}"/>
    <cellStyle name="Note 5 4 2 2 4" xfId="46640" xr:uid="{411E1CC9-2CA5-479F-A0D5-62832DCF93B7}"/>
    <cellStyle name="Note 5 4 2 2 4 2" xfId="46641" xr:uid="{AA208FC5-3E09-4F47-847D-FFEF93E6BF7B}"/>
    <cellStyle name="Note 5 4 2 2 5" xfId="46642" xr:uid="{F327D7B7-F6D5-477E-BFB1-D96AA9F9AED9}"/>
    <cellStyle name="Note 5 4 2 2 6" xfId="46643" xr:uid="{D429EA16-1B0A-4FB6-A246-18FA880407FA}"/>
    <cellStyle name="Note 5 4 2 3" xfId="46644" xr:uid="{33D1E146-E00D-4996-8EB0-3900353D7A96}"/>
    <cellStyle name="Note 5 4 2 3 2" xfId="46645" xr:uid="{2B16CA26-6B51-471B-A959-6CD442BD7B68}"/>
    <cellStyle name="Note 5 4 2 3 2 2" xfId="46646" xr:uid="{1BBDCE78-7B9C-4113-B911-7F3129188CDD}"/>
    <cellStyle name="Note 5 4 2 3 3" xfId="46647" xr:uid="{A5E4E466-3ECB-43DF-B0BC-7501F0B0A4AE}"/>
    <cellStyle name="Note 5 4 2 4" xfId="46648" xr:uid="{4DC5280F-F1C4-4D67-9A05-3DA36EBC9006}"/>
    <cellStyle name="Note 5 4 2 4 2" xfId="46649" xr:uid="{340E631E-D454-4C1F-87C7-24E25D3EA475}"/>
    <cellStyle name="Note 5 4 2 5" xfId="46650" xr:uid="{9460FBC2-1A49-4148-82E4-7ED246BF5235}"/>
    <cellStyle name="Note 5 4 2 5 2" xfId="46651" xr:uid="{87437D99-3786-4844-97DD-D26AF11D4D52}"/>
    <cellStyle name="Note 5 4 2 6" xfId="46652" xr:uid="{CA83AD47-A1AA-4284-8A82-6A8FC3ABD796}"/>
    <cellStyle name="Note 5 4 2 7" xfId="46653" xr:uid="{43C86B6D-DCCF-46B9-AB5C-EAB1CA9ED933}"/>
    <cellStyle name="Note 5 4 3" xfId="46654" xr:uid="{0BA8FCA6-2287-4CA2-B27B-387AD0143B0B}"/>
    <cellStyle name="Note 5 4 3 2" xfId="46655" xr:uid="{71202E07-9EFA-4C07-8E0A-3E61A89F3016}"/>
    <cellStyle name="Note 5 4 3 2 2" xfId="46656" xr:uid="{AB755AC8-F906-4A0B-8717-ABB5C867327D}"/>
    <cellStyle name="Note 5 4 3 2 2 2" xfId="46657" xr:uid="{D41C581F-6509-4095-93D8-2F1C05F212D1}"/>
    <cellStyle name="Note 5 4 3 2 2 2 2" xfId="46658" xr:uid="{FAFEB57B-2947-4092-991F-080760F86A37}"/>
    <cellStyle name="Note 5 4 3 2 2 3" xfId="46659" xr:uid="{9D091845-D897-4C91-99F0-AE530BDF6C61}"/>
    <cellStyle name="Note 5 4 3 2 3" xfId="46660" xr:uid="{71E2BD60-6C85-40B9-923B-AEEEE4B9A701}"/>
    <cellStyle name="Note 5 4 3 2 3 2" xfId="46661" xr:uid="{7FD64B1E-92C9-416C-BA98-80DF7072BEBB}"/>
    <cellStyle name="Note 5 4 3 2 4" xfId="46662" xr:uid="{AD3A089A-4635-4E5F-B270-FDFB11F5EBD8}"/>
    <cellStyle name="Note 5 4 3 3" xfId="46663" xr:uid="{9D621FAC-5C2D-4C21-B797-BA2B63242B36}"/>
    <cellStyle name="Note 5 4 3 3 2" xfId="46664" xr:uid="{C2279BE2-E336-4410-8ADA-FB4510C452AF}"/>
    <cellStyle name="Note 5 4 3 3 2 2" xfId="46665" xr:uid="{C1D37FFE-433B-4A79-83C8-BDC573EE0E4A}"/>
    <cellStyle name="Note 5 4 3 3 3" xfId="46666" xr:uid="{855C757F-22ED-4270-9E43-485F25B64F7B}"/>
    <cellStyle name="Note 5 4 3 4" xfId="46667" xr:uid="{A1B42488-AF64-42A4-AE90-4394F7E87B60}"/>
    <cellStyle name="Note 5 4 3 4 2" xfId="46668" xr:uid="{24A227A6-3FB1-4D96-920B-0F5D0154648C}"/>
    <cellStyle name="Note 5 4 3 5" xfId="46669" xr:uid="{8F02B096-BA7E-4251-B88A-9D09F6BA4802}"/>
    <cellStyle name="Note 5 4 3 5 2" xfId="46670" xr:uid="{C326036C-8E88-4DB6-B57B-548B9DD099BA}"/>
    <cellStyle name="Note 5 4 3 6" xfId="46671" xr:uid="{CBD05F83-A4E5-4F23-B3F9-5BB4EACA9A92}"/>
    <cellStyle name="Note 5 4 3 7" xfId="46672" xr:uid="{ABC4A693-C724-4358-8C85-A2D8F5144EF2}"/>
    <cellStyle name="Note 5 4 4" xfId="46673" xr:uid="{B8B5DBD2-3202-4665-9FF0-E5F8133ABC6D}"/>
    <cellStyle name="Note 5 4 4 2" xfId="46674" xr:uid="{174E0CCC-3FDD-4572-AD0D-116CE016785A}"/>
    <cellStyle name="Note 5 4 4 2 2" xfId="46675" xr:uid="{09527DC8-2C70-4A12-ACA8-2FD7B58958FC}"/>
    <cellStyle name="Note 5 4 4 2 2 2" xfId="46676" xr:uid="{6AA91534-ADED-4AF8-968A-11B660858086}"/>
    <cellStyle name="Note 5 4 4 2 3" xfId="46677" xr:uid="{4B5FF6D0-AA6F-4703-A8E4-5FC168A42DAA}"/>
    <cellStyle name="Note 5 4 4 3" xfId="46678" xr:uid="{DF4B8163-58E4-4BAE-979C-B11F3A6E5043}"/>
    <cellStyle name="Note 5 4 4 3 2" xfId="46679" xr:uid="{A97475BB-65C0-4829-BB32-FE1E74D4D220}"/>
    <cellStyle name="Note 5 4 4 4" xfId="46680" xr:uid="{7C2C82C0-DEB0-49F5-8C81-BD977AB02091}"/>
    <cellStyle name="Note 5 4 5" xfId="46681" xr:uid="{784F84ED-D9D2-42BC-8BCB-3151825F733F}"/>
    <cellStyle name="Note 5 4 5 2" xfId="46682" xr:uid="{187AFF2E-6BD0-4434-9FD2-89EE4B0C8B4B}"/>
    <cellStyle name="Note 5 4 5 2 2" xfId="46683" xr:uid="{9D678025-9895-4FC0-9F5E-1D1BD45BBFF6}"/>
    <cellStyle name="Note 5 4 5 3" xfId="46684" xr:uid="{49BFCAEE-AE96-4CA1-A744-788CB6ADD1E7}"/>
    <cellStyle name="Note 5 4 6" xfId="46685" xr:uid="{731F3F4E-E260-4FE6-9406-D99BF1B57B0F}"/>
    <cellStyle name="Note 5 4 6 2" xfId="46686" xr:uid="{80DB2709-1A2D-4647-8082-4744024F41F2}"/>
    <cellStyle name="Note 5 4 7" xfId="46687" xr:uid="{74B6782B-D2A4-47D0-9F27-BC837C02768C}"/>
    <cellStyle name="Note 5 4 7 2" xfId="46688" xr:uid="{EBC4B2DB-F88A-4CF4-AFFE-0126E0C371B3}"/>
    <cellStyle name="Note 5 4 8" xfId="46689" xr:uid="{E00BB278-2FC4-45D4-97E6-D5BA11695C28}"/>
    <cellStyle name="Note 5 4 9" xfId="46690" xr:uid="{295017CE-B332-4078-BC35-6D25F4FE3BAC}"/>
    <cellStyle name="Note 5 5" xfId="46691" xr:uid="{43D1F5A9-EF99-4846-89EA-656BCC81DEDB}"/>
    <cellStyle name="Note 5 5 2" xfId="46692" xr:uid="{5FA51C1D-4BC0-4248-A82F-2A17C010705A}"/>
    <cellStyle name="Note 5 5 2 2" xfId="46693" xr:uid="{64B06A62-60A5-481A-A4B6-2F008C8CCA44}"/>
    <cellStyle name="Note 5 5 2 2 2" xfId="46694" xr:uid="{ED18CE3A-B773-4A75-9B0E-98A9B651FD77}"/>
    <cellStyle name="Note 5 5 2 2 2 2" xfId="46695" xr:uid="{7332AE1E-6E8E-4436-853F-F579BED68833}"/>
    <cellStyle name="Note 5 5 2 2 2 2 2" xfId="46696" xr:uid="{7E718DBB-AD9F-4632-B2CD-367FB9E62C48}"/>
    <cellStyle name="Note 5 5 2 2 2 3" xfId="46697" xr:uid="{CCB6C3C4-3C06-43DD-ADF7-FF3F425A4226}"/>
    <cellStyle name="Note 5 5 2 2 3" xfId="46698" xr:uid="{FF268B38-41DA-46A5-B290-227FEDCC8D21}"/>
    <cellStyle name="Note 5 5 2 2 3 2" xfId="46699" xr:uid="{0200E9FE-FA73-45A7-A37E-0039AC1C075B}"/>
    <cellStyle name="Note 5 5 2 2 4" xfId="46700" xr:uid="{555E83AA-7764-4E9D-9E8F-16F5D8629DDF}"/>
    <cellStyle name="Note 5 5 2 2 4 2" xfId="46701" xr:uid="{544B1789-CB8B-4229-86B4-B709A3A804B0}"/>
    <cellStyle name="Note 5 5 2 2 5" xfId="46702" xr:uid="{89D454B3-16E4-4039-BB2D-AF25BEE5CB40}"/>
    <cellStyle name="Note 5 5 2 2 6" xfId="46703" xr:uid="{4A383C14-5C72-4100-B776-0EFDC696C432}"/>
    <cellStyle name="Note 5 5 2 3" xfId="46704" xr:uid="{2599303D-B125-4356-B859-4A6435C2CCFC}"/>
    <cellStyle name="Note 5 5 2 3 2" xfId="46705" xr:uid="{50C5B952-81F4-45E6-815B-94FCBEBAED7A}"/>
    <cellStyle name="Note 5 5 2 3 2 2" xfId="46706" xr:uid="{DF10141E-7EC7-429D-A69D-8B2BB6589123}"/>
    <cellStyle name="Note 5 5 2 3 3" xfId="46707" xr:uid="{1281B669-6C42-458D-94AE-AEF141879012}"/>
    <cellStyle name="Note 5 5 2 4" xfId="46708" xr:uid="{1F2A455A-5FE3-4043-B166-0791FA8E814E}"/>
    <cellStyle name="Note 5 5 2 4 2" xfId="46709" xr:uid="{AA87ED47-7300-4C57-8D51-F143456DFE5D}"/>
    <cellStyle name="Note 5 5 2 5" xfId="46710" xr:uid="{078FC43C-2FE4-437F-9E60-9D049D7ECCDD}"/>
    <cellStyle name="Note 5 5 2 5 2" xfId="46711" xr:uid="{9F39A4E4-DE32-4CA4-833E-BA211DDA84C4}"/>
    <cellStyle name="Note 5 5 2 6" xfId="46712" xr:uid="{B891C7C9-FCC3-430F-8118-73ABD76FA09A}"/>
    <cellStyle name="Note 5 5 2 7" xfId="46713" xr:uid="{9DB76DE1-325F-4B41-8BF1-B0FA75D7615B}"/>
    <cellStyle name="Note 5 5 3" xfId="46714" xr:uid="{7DF8556E-2B36-4EED-9331-9EFD9D93C22F}"/>
    <cellStyle name="Note 5 5 3 2" xfId="46715" xr:uid="{50A654EA-E376-4A49-95EE-8FFFDDC0D313}"/>
    <cellStyle name="Note 5 5 3 2 2" xfId="46716" xr:uid="{04AC5240-8626-4F77-BF8E-6CD311AFB234}"/>
    <cellStyle name="Note 5 5 3 2 2 2" xfId="46717" xr:uid="{3D91E2FF-F87C-4F85-9BBF-0C15AFC3FDB7}"/>
    <cellStyle name="Note 5 5 3 2 3" xfId="46718" xr:uid="{185CEEE7-E27A-4B6E-82CB-73B6F0037C37}"/>
    <cellStyle name="Note 5 5 3 3" xfId="46719" xr:uid="{62306BE8-843B-41D1-8BD8-D9DA49E725D6}"/>
    <cellStyle name="Note 5 5 3 3 2" xfId="46720" xr:uid="{D0A4297B-C8AA-4685-9BC2-FFA339A9B221}"/>
    <cellStyle name="Note 5 5 3 4" xfId="46721" xr:uid="{B5F16796-BA30-496D-8C1B-321176F2B41F}"/>
    <cellStyle name="Note 5 5 3 4 2" xfId="46722" xr:uid="{4ADCDF6E-6BA4-4382-B148-69BF6B640CBD}"/>
    <cellStyle name="Note 5 5 3 5" xfId="46723" xr:uid="{D35A32D8-BEEC-4BD2-B33B-1A2E771DA00A}"/>
    <cellStyle name="Note 5 5 3 6" xfId="46724" xr:uid="{5E4E6C23-A84F-427A-9F14-5C85AE220DAB}"/>
    <cellStyle name="Note 5 5 4" xfId="46725" xr:uid="{856DB373-0D4C-4396-B7EA-BD27F13CBBCF}"/>
    <cellStyle name="Note 5 5 4 2" xfId="46726" xr:uid="{4B417E5F-F5BE-45F8-BA14-B60FFE2B46EA}"/>
    <cellStyle name="Note 5 5 4 2 2" xfId="46727" xr:uid="{97C0A8CB-BEBF-4EF9-8935-7968C6CB96F0}"/>
    <cellStyle name="Note 5 5 4 3" xfId="46728" xr:uid="{4AE6E79B-5B02-4078-9262-F7CF22E8A12C}"/>
    <cellStyle name="Note 5 5 5" xfId="46729" xr:uid="{321DECCA-58BE-4128-A345-8A1EA8EB53CC}"/>
    <cellStyle name="Note 5 5 5 2" xfId="46730" xr:uid="{565436F2-5410-494E-9029-26302CE241E5}"/>
    <cellStyle name="Note 5 5 6" xfId="46731" xr:uid="{389D73C6-3F70-4A48-84FC-9092E80E8A5B}"/>
    <cellStyle name="Note 5 5 6 2" xfId="46732" xr:uid="{86228888-4327-496E-9092-2D3CA50B9066}"/>
    <cellStyle name="Note 5 5 7" xfId="46733" xr:uid="{5BE0A591-25D7-4904-899A-E462DED85097}"/>
    <cellStyle name="Note 5 5 8" xfId="46734" xr:uid="{CA700353-4822-4BDA-8A12-6ED41B9B3E47}"/>
    <cellStyle name="Note 5 6" xfId="46735" xr:uid="{3C4D46A2-6EF0-4240-90DD-691F621DF0A7}"/>
    <cellStyle name="Note 5 6 2" xfId="46736" xr:uid="{1F585C7D-9998-4931-B7E8-0DF36BB11239}"/>
    <cellStyle name="Note 5 6 2 2" xfId="46737" xr:uid="{902DD0C4-BD6A-49EA-A5AB-787AE56B2A6A}"/>
    <cellStyle name="Note 5 6 2 2 2" xfId="46738" xr:uid="{E63B945D-DD24-458B-BB69-2034C9EA08DD}"/>
    <cellStyle name="Note 5 6 2 2 2 2" xfId="46739" xr:uid="{34546E58-1F6D-4DC3-B443-9A389F68B555}"/>
    <cellStyle name="Note 5 6 2 2 3" xfId="46740" xr:uid="{1A7B774E-71DD-4844-89E0-0E6957294D28}"/>
    <cellStyle name="Note 5 6 2 2 3 2" xfId="46741" xr:uid="{B3926AE4-E5E1-4520-824E-E0E07E76487C}"/>
    <cellStyle name="Note 5 6 2 2 4" xfId="46742" xr:uid="{9ABE6900-8E41-4132-A67E-850582CF2B43}"/>
    <cellStyle name="Note 5 6 2 2 5" xfId="46743" xr:uid="{9023E341-2FA1-48BB-8E59-34003C5347EA}"/>
    <cellStyle name="Note 5 6 2 3" xfId="46744" xr:uid="{4160028E-2411-4A5E-AE93-71FE87976998}"/>
    <cellStyle name="Note 5 6 2 3 2" xfId="46745" xr:uid="{38C0CF06-2D1A-4434-8C5B-650BE0ABE61C}"/>
    <cellStyle name="Note 5 6 2 4" xfId="46746" xr:uid="{C0D8104A-2D28-4B36-9C7F-6E42C391A9B8}"/>
    <cellStyle name="Note 5 6 2 4 2" xfId="46747" xr:uid="{615770DF-263F-45D7-90D2-685BCE779491}"/>
    <cellStyle name="Note 5 6 2 5" xfId="46748" xr:uid="{0E0B4635-76F5-4F2A-995B-057C10E434DD}"/>
    <cellStyle name="Note 5 6 2 6" xfId="46749" xr:uid="{927AE4D8-572C-4247-B6B8-3111E04AE38F}"/>
    <cellStyle name="Note 5 6 3" xfId="46750" xr:uid="{1E158E84-EFC3-4763-A654-D3B3028DA6CD}"/>
    <cellStyle name="Note 5 6 3 2" xfId="46751" xr:uid="{8BED0AD1-6048-4D6B-ACEA-1C6718304D41}"/>
    <cellStyle name="Note 5 6 3 2 2" xfId="46752" xr:uid="{99D3C865-0246-473E-9553-B47BB60779D0}"/>
    <cellStyle name="Note 5 6 3 3" xfId="46753" xr:uid="{8E7A76F1-6E92-41B3-AD9D-F4F61E26EB70}"/>
    <cellStyle name="Note 5 6 3 3 2" xfId="46754" xr:uid="{62FFCBE0-23AB-453A-A92A-F62033349864}"/>
    <cellStyle name="Note 5 6 3 4" xfId="46755" xr:uid="{1BFEAE23-5835-4BD6-87B8-AE5D545EDE46}"/>
    <cellStyle name="Note 5 6 3 5" xfId="46756" xr:uid="{1DE32AF6-4C05-460E-859B-ABD7CAD81556}"/>
    <cellStyle name="Note 5 6 4" xfId="46757" xr:uid="{DA9DB55A-0A48-4AF8-AA46-A4D5E4492C82}"/>
    <cellStyle name="Note 5 6 4 2" xfId="46758" xr:uid="{59244D09-9278-4846-AF47-08A1D65530D7}"/>
    <cellStyle name="Note 5 6 5" xfId="46759" xr:uid="{2C603B84-2730-4F87-8E80-2220E29D7701}"/>
    <cellStyle name="Note 5 6 5 2" xfId="46760" xr:uid="{45BB6CE6-5390-4325-A997-AB0A96A7EDB4}"/>
    <cellStyle name="Note 5 6 6" xfId="46761" xr:uid="{73BA53FD-DF19-4E29-A934-8DD6FC38BF53}"/>
    <cellStyle name="Note 5 6 7" xfId="46762" xr:uid="{BACCED4D-9C3F-4873-814D-92024914663B}"/>
    <cellStyle name="Note 5 7" xfId="46763" xr:uid="{9A11E400-DF96-42B2-BA31-D71B43D99706}"/>
    <cellStyle name="Note 5 7 2" xfId="46764" xr:uid="{5874F405-9A66-4509-BC33-C94703B3E57F}"/>
    <cellStyle name="Note 5 7 2 2" xfId="46765" xr:uid="{0923B921-D574-4442-9BEA-F9E44A0795CC}"/>
    <cellStyle name="Note 5 7 2 2 2" xfId="46766" xr:uid="{DCA00BC9-6FF8-47F3-A2B7-1C9A804BCF29}"/>
    <cellStyle name="Note 5 7 2 2 2 2" xfId="46767" xr:uid="{AE9ACF2E-138C-4A60-9D30-EA798D8AFB38}"/>
    <cellStyle name="Note 5 7 2 2 3" xfId="46768" xr:uid="{7164E755-6384-4385-B793-45EC3DF23BEE}"/>
    <cellStyle name="Note 5 7 2 3" xfId="46769" xr:uid="{4901BB16-5144-450B-9287-FBEBE4598BC3}"/>
    <cellStyle name="Note 5 7 2 3 2" xfId="46770" xr:uid="{61B9748C-EB38-44FF-B013-D3E18904E4A8}"/>
    <cellStyle name="Note 5 7 2 4" xfId="46771" xr:uid="{0C75267B-1BA5-424B-922A-1E8224106080}"/>
    <cellStyle name="Note 5 7 2 4 2" xfId="46772" xr:uid="{14DC7283-C175-4346-B668-64A344C651E8}"/>
    <cellStyle name="Note 5 7 2 5" xfId="46773" xr:uid="{FAD4A0D6-942B-4A48-96DD-FBD703FFFF86}"/>
    <cellStyle name="Note 5 7 2 6" xfId="46774" xr:uid="{5FA19D7D-F9D3-490F-B026-C20F025995CF}"/>
    <cellStyle name="Note 5 7 3" xfId="46775" xr:uid="{CB2CF3E4-077B-41D7-BC16-CBB54DAE620A}"/>
    <cellStyle name="Note 5 7 3 2" xfId="46776" xr:uid="{F1913EC5-DB5E-4516-AA0A-AFA395BC83A6}"/>
    <cellStyle name="Note 5 7 3 2 2" xfId="46777" xr:uid="{DC4C7C7B-9963-4E92-AE3E-2FD9C3085E5C}"/>
    <cellStyle name="Note 5 7 3 3" xfId="46778" xr:uid="{3589B3BF-DD9D-47A9-9579-AD59DA0DF945}"/>
    <cellStyle name="Note 5 7 4" xfId="46779" xr:uid="{6C290D11-1117-4B90-9703-A27A2D0F6143}"/>
    <cellStyle name="Note 5 7 4 2" xfId="46780" xr:uid="{F0175390-97CF-40F6-9A0A-BEF17E89B44D}"/>
    <cellStyle name="Note 5 7 5" xfId="46781" xr:uid="{4984ECC1-83A5-4616-953A-01041B4FD5FE}"/>
    <cellStyle name="Note 5 7 5 2" xfId="46782" xr:uid="{C6DF0B43-9730-4EF0-AD33-F89EE273948C}"/>
    <cellStyle name="Note 5 7 6" xfId="46783" xr:uid="{107DB288-BB55-4F03-B269-C2FEC29A2471}"/>
    <cellStyle name="Note 5 7 7" xfId="46784" xr:uid="{5D99C554-1D6B-4F80-B3EB-C8035710992E}"/>
    <cellStyle name="Note 5 8" xfId="46785" xr:uid="{427375A7-5F2A-429E-976E-053C5068C961}"/>
    <cellStyle name="Note 5 8 2" xfId="46786" xr:uid="{3F7DB803-0C5A-4413-A055-D92E246080BB}"/>
    <cellStyle name="Note 5 8 2 2" xfId="46787" xr:uid="{22FADE76-C4EC-4AB9-BABE-FB6250B406A5}"/>
    <cellStyle name="Note 5 8 2 2 2" xfId="46788" xr:uid="{F7018E57-0560-478E-9424-72D2C753F27B}"/>
    <cellStyle name="Note 5 8 2 2 2 2" xfId="46789" xr:uid="{19BDE61F-ACFC-40C3-B147-C681FA63B7C0}"/>
    <cellStyle name="Note 5 8 2 2 3" xfId="46790" xr:uid="{A48981DE-8AF0-483C-AAE2-8AE500D6E9E6}"/>
    <cellStyle name="Note 5 8 2 3" xfId="46791" xr:uid="{5F3060CB-9474-45D4-B68A-A43BF6834086}"/>
    <cellStyle name="Note 5 8 2 3 2" xfId="46792" xr:uid="{52934928-4C6F-4C12-B22F-7475EFCC03F2}"/>
    <cellStyle name="Note 5 8 2 4" xfId="46793" xr:uid="{7E41EDEC-E821-4E4B-B31F-184B3DF1DEFB}"/>
    <cellStyle name="Note 5 8 3" xfId="46794" xr:uid="{626680E4-6601-4705-9654-3F9CD1FEEE15}"/>
    <cellStyle name="Note 5 8 3 2" xfId="46795" xr:uid="{82DBBC7C-AD6F-4269-860C-C1AAD14F8A8C}"/>
    <cellStyle name="Note 5 8 3 2 2" xfId="46796" xr:uid="{AA7D4A6D-CA7B-4832-AE2E-7FEDF27C8519}"/>
    <cellStyle name="Note 5 8 3 3" xfId="46797" xr:uid="{477F0A71-14C7-44A1-8AF2-D2F6D7580E63}"/>
    <cellStyle name="Note 5 8 4" xfId="46798" xr:uid="{A84F3BEC-2E06-4FAF-A0EC-F99EB7DB0886}"/>
    <cellStyle name="Note 5 8 4 2" xfId="46799" xr:uid="{18CD0642-4E60-4362-AB31-B50551FC7DD3}"/>
    <cellStyle name="Note 5 8 5" xfId="46800" xr:uid="{39E7FC5B-ACD6-434B-BD87-5FBCB9C6B247}"/>
    <cellStyle name="Note 5 8 5 2" xfId="46801" xr:uid="{E31F9C3B-275B-45DF-9CDE-D2ECE2D777D5}"/>
    <cellStyle name="Note 5 8 6" xfId="46802" xr:uid="{D6995313-1E5A-4758-B62A-A7338127D02B}"/>
    <cellStyle name="Note 5 8 7" xfId="46803" xr:uid="{041CF82A-E145-4B01-B361-35D068C6F371}"/>
    <cellStyle name="Note 5 9" xfId="46804" xr:uid="{C1AC17F9-4E70-4441-8FA2-2D65A547730C}"/>
    <cellStyle name="Note 5 9 2" xfId="46805" xr:uid="{F39DA95D-C880-4975-8B29-F8CD7A7BBEE8}"/>
    <cellStyle name="Note 6" xfId="46806" xr:uid="{8D1D3CE1-1976-4D64-9F5B-D1C854208204}"/>
    <cellStyle name="Note 6 10" xfId="46807" xr:uid="{2EE2BDBE-6E83-4091-9439-6138DD269894}"/>
    <cellStyle name="Note 6 2" xfId="46808" xr:uid="{39782635-5CD3-44A2-B9E7-9FC362B7FDF9}"/>
    <cellStyle name="Note 6 2 10" xfId="46809" xr:uid="{D0A2B699-1424-4A36-AAA7-40D3C6ABCF03}"/>
    <cellStyle name="Note 6 2 10 2" xfId="46810" xr:uid="{49347F79-A8F0-41A7-A414-1E8D3BE14AF1}"/>
    <cellStyle name="Note 6 2 11" xfId="46811" xr:uid="{225C89E0-FE99-4526-87D4-64B8FFCEA14D}"/>
    <cellStyle name="Note 6 2 11 2" xfId="46812" xr:uid="{A5A925B3-927E-44D4-970E-175BDDBB2263}"/>
    <cellStyle name="Note 6 2 12" xfId="46813" xr:uid="{4B9E6240-D581-45E1-8C35-D62B003E759C}"/>
    <cellStyle name="Note 6 2 13" xfId="46814" xr:uid="{7B740F68-0165-43F9-86AE-CEB39F0AA86A}"/>
    <cellStyle name="Note 6 2 2" xfId="46815" xr:uid="{8AC011C4-1F21-4E6F-A87E-D647FDC7997C}"/>
    <cellStyle name="Note 6 2 2 10" xfId="46816" xr:uid="{98A4C2E3-19DB-4734-8F3E-F0B1253E3681}"/>
    <cellStyle name="Note 6 2 2 2" xfId="46817" xr:uid="{6DD6D0D1-4899-4208-BB6B-715D1E61244E}"/>
    <cellStyle name="Note 6 2 2 2 2" xfId="46818" xr:uid="{C0FF1BA2-188E-4724-8278-7F79AED2B517}"/>
    <cellStyle name="Note 6 2 2 2 2 2" xfId="46819" xr:uid="{86BB4FC0-5529-4F7D-8497-EEC62910A5B9}"/>
    <cellStyle name="Note 6 2 2 2 2 2 2" xfId="46820" xr:uid="{B727EEF6-9752-4DAF-AE7C-3866F3D22B89}"/>
    <cellStyle name="Note 6 2 2 2 2 2 2 2" xfId="46821" xr:uid="{75D7FF97-2C0B-4460-A047-24921E2E0723}"/>
    <cellStyle name="Note 6 2 2 2 2 2 2 2 2" xfId="46822" xr:uid="{199B889A-8271-4492-BD2D-52270AEDC85A}"/>
    <cellStyle name="Note 6 2 2 2 2 2 2 3" xfId="46823" xr:uid="{B25243C8-4B16-4887-8079-EA73FC4607DC}"/>
    <cellStyle name="Note 6 2 2 2 2 2 3" xfId="46824" xr:uid="{062FA8E4-AF95-41DD-BD3E-63FABFFF1E14}"/>
    <cellStyle name="Note 6 2 2 2 2 2 3 2" xfId="46825" xr:uid="{F0EC6223-4CFE-456D-A65B-30D6729CD134}"/>
    <cellStyle name="Note 6 2 2 2 2 2 4" xfId="46826" xr:uid="{56718FBF-2D69-4D29-9C99-B3F859299B96}"/>
    <cellStyle name="Note 6 2 2 2 2 2 4 2" xfId="46827" xr:uid="{A62F0326-03A7-4A8B-B1FF-366C1D8E0214}"/>
    <cellStyle name="Note 6 2 2 2 2 2 5" xfId="46828" xr:uid="{102CF1A5-558B-47C5-9291-D14579280669}"/>
    <cellStyle name="Note 6 2 2 2 2 2 6" xfId="46829" xr:uid="{EB18D09D-85E9-4CE5-9984-C00E8A9E001A}"/>
    <cellStyle name="Note 6 2 2 2 2 3" xfId="46830" xr:uid="{37C15B91-1670-4A9D-BADF-53F5ED3203EC}"/>
    <cellStyle name="Note 6 2 2 2 2 3 2" xfId="46831" xr:uid="{C37C657C-2169-4768-9FE9-CD18AD344D13}"/>
    <cellStyle name="Note 6 2 2 2 2 3 2 2" xfId="46832" xr:uid="{F47C031B-9245-4688-91BF-4B620A2F51DA}"/>
    <cellStyle name="Note 6 2 2 2 2 3 3" xfId="46833" xr:uid="{3AF715A5-B370-474C-BCDC-7F60DE49BBCD}"/>
    <cellStyle name="Note 6 2 2 2 2 4" xfId="46834" xr:uid="{4BE5968D-EE2C-4C85-B414-33876025FD64}"/>
    <cellStyle name="Note 6 2 2 2 2 4 2" xfId="46835" xr:uid="{3756E737-DA2F-4E57-ABF8-5302CB28EBEE}"/>
    <cellStyle name="Note 6 2 2 2 2 5" xfId="46836" xr:uid="{C2E85583-1370-45B6-A174-A55504AB3700}"/>
    <cellStyle name="Note 6 2 2 2 2 5 2" xfId="46837" xr:uid="{3C775F23-28D3-4997-A798-67D2F093EFBE}"/>
    <cellStyle name="Note 6 2 2 2 2 6" xfId="46838" xr:uid="{545BCA1B-4E81-4A72-A5C3-0E3AF64C1028}"/>
    <cellStyle name="Note 6 2 2 2 2 7" xfId="46839" xr:uid="{99C5719C-9DDA-4B1F-A24D-7A8FE2CFEC4A}"/>
    <cellStyle name="Note 6 2 2 2 3" xfId="46840" xr:uid="{60BDD724-87A8-4536-BADE-09733902B519}"/>
    <cellStyle name="Note 6 2 2 2 3 2" xfId="46841" xr:uid="{9FDAC673-467E-4DCB-9566-E8960D2F64BC}"/>
    <cellStyle name="Note 6 2 2 2 3 2 2" xfId="46842" xr:uid="{488209FD-E4A0-4661-8482-2BFC37C7188E}"/>
    <cellStyle name="Note 6 2 2 2 3 2 2 2" xfId="46843" xr:uid="{E487F1F4-8AF9-4B07-8865-F430170FDB4B}"/>
    <cellStyle name="Note 6 2 2 2 3 2 3" xfId="46844" xr:uid="{7349183E-B493-4FF8-A97A-E930279DB202}"/>
    <cellStyle name="Note 6 2 2 2 3 3" xfId="46845" xr:uid="{F1AAE8E8-BF4E-478F-AC5E-F6389062A7CC}"/>
    <cellStyle name="Note 6 2 2 2 3 3 2" xfId="46846" xr:uid="{0A21DAD6-E766-40EB-8841-0067CFB13847}"/>
    <cellStyle name="Note 6 2 2 2 3 4" xfId="46847" xr:uid="{DA16DF53-27AD-4DF9-9F9E-620D6BD81775}"/>
    <cellStyle name="Note 6 2 2 2 3 4 2" xfId="46848" xr:uid="{837F399F-8DAC-468A-9B5F-193D076D1304}"/>
    <cellStyle name="Note 6 2 2 2 3 5" xfId="46849" xr:uid="{3A1A0701-D371-44D4-9404-06FA07B77DBC}"/>
    <cellStyle name="Note 6 2 2 2 3 6" xfId="46850" xr:uid="{3A159167-8E6D-46BE-A438-DA57BE465FFF}"/>
    <cellStyle name="Note 6 2 2 2 4" xfId="46851" xr:uid="{E5B88DA2-A93F-4355-86EB-E88BC74B0790}"/>
    <cellStyle name="Note 6 2 2 2 4 2" xfId="46852" xr:uid="{57A5F3CD-3895-468D-9DF2-50AD4B34A666}"/>
    <cellStyle name="Note 6 2 2 2 4 2 2" xfId="46853" xr:uid="{AEBAAD63-F2DF-4538-BD60-60FAA9492DB9}"/>
    <cellStyle name="Note 6 2 2 2 4 3" xfId="46854" xr:uid="{D368941C-6CF6-45BB-BC2E-9EEFE314D016}"/>
    <cellStyle name="Note 6 2 2 2 5" xfId="46855" xr:uid="{133323F7-25ED-4663-8F9C-BB5D9B1E0904}"/>
    <cellStyle name="Note 6 2 2 2 5 2" xfId="46856" xr:uid="{7CC08B75-1A87-4011-B5FC-20013B08B8AC}"/>
    <cellStyle name="Note 6 2 2 2 6" xfId="46857" xr:uid="{D00D6942-49B1-448C-B00D-6EECF55E83E2}"/>
    <cellStyle name="Note 6 2 2 2 6 2" xfId="46858" xr:uid="{0A89C5ED-7601-468A-ADDE-11FC7A742002}"/>
    <cellStyle name="Note 6 2 2 2 7" xfId="46859" xr:uid="{EC541096-B6F6-4481-B656-EC57EFA453A1}"/>
    <cellStyle name="Note 6 2 2 2 8" xfId="46860" xr:uid="{9B17F73C-80B8-4797-B8C6-C8BD78BAB832}"/>
    <cellStyle name="Note 6 2 2 3" xfId="46861" xr:uid="{3D17AB07-4C23-4F79-B439-0DFFCFC09AC1}"/>
    <cellStyle name="Note 6 2 2 3 2" xfId="46862" xr:uid="{20887548-994F-4006-88B5-7E10186E6C50}"/>
    <cellStyle name="Note 6 2 2 3 2 2" xfId="46863" xr:uid="{E2EA63B3-6EB3-43F0-ADA5-D8D18D773952}"/>
    <cellStyle name="Note 6 2 2 3 2 2 2" xfId="46864" xr:uid="{90CFBEAE-881B-4D60-AEA4-53C75B069F96}"/>
    <cellStyle name="Note 6 2 2 3 2 2 2 2" xfId="46865" xr:uid="{22DF4B00-EFF0-4CBC-8F78-BFD473AA23AE}"/>
    <cellStyle name="Note 6 2 2 3 2 2 3" xfId="46866" xr:uid="{384C92D8-DFF2-450C-AE7D-1BB068CFEEC6}"/>
    <cellStyle name="Note 6 2 2 3 2 3" xfId="46867" xr:uid="{DB8C4096-45B1-46B0-936A-101E0042E229}"/>
    <cellStyle name="Note 6 2 2 3 2 3 2" xfId="46868" xr:uid="{B25E2C0D-D4A2-4255-B913-30E0E95DC548}"/>
    <cellStyle name="Note 6 2 2 3 2 4" xfId="46869" xr:uid="{1D664735-AFAA-4A9B-B889-672AEEB3C9B6}"/>
    <cellStyle name="Note 6 2 2 3 2 4 2" xfId="46870" xr:uid="{AFCC2A6C-42FD-4B65-92B4-F8A14F9D5B1F}"/>
    <cellStyle name="Note 6 2 2 3 2 5" xfId="46871" xr:uid="{13DB60B3-DBE9-468E-B559-66191FCC4AAF}"/>
    <cellStyle name="Note 6 2 2 3 2 6" xfId="46872" xr:uid="{6F74EC7D-8840-4C1A-8DC3-0313A96ACADC}"/>
    <cellStyle name="Note 6 2 2 3 3" xfId="46873" xr:uid="{09B80639-E109-4BFF-99A7-2303A10FBAE3}"/>
    <cellStyle name="Note 6 2 2 3 3 2" xfId="46874" xr:uid="{DC1C35BA-4302-4FDA-986E-2D41A77581AE}"/>
    <cellStyle name="Note 6 2 2 3 3 2 2" xfId="46875" xr:uid="{FDBE876D-67F3-4A78-BCC1-E899415A8619}"/>
    <cellStyle name="Note 6 2 2 3 3 3" xfId="46876" xr:uid="{6234C5F8-213A-4423-A3FE-4677E0E6B748}"/>
    <cellStyle name="Note 6 2 2 3 4" xfId="46877" xr:uid="{6E262F1A-2325-46A5-897A-C979A3DD8079}"/>
    <cellStyle name="Note 6 2 2 3 4 2" xfId="46878" xr:uid="{AE2E1C27-6146-456B-A181-D327739B8B00}"/>
    <cellStyle name="Note 6 2 2 3 5" xfId="46879" xr:uid="{6FF75341-C154-4FC7-872A-3692E5C90CDD}"/>
    <cellStyle name="Note 6 2 2 3 5 2" xfId="46880" xr:uid="{8C2CF431-73B2-4963-BD20-55EDFABDDA79}"/>
    <cellStyle name="Note 6 2 2 3 6" xfId="46881" xr:uid="{3057898E-932E-4B34-B196-0F32FC0EA689}"/>
    <cellStyle name="Note 6 2 2 3 7" xfId="46882" xr:uid="{39D8DC39-AC19-4058-B0B1-1F5C4C794F8E}"/>
    <cellStyle name="Note 6 2 2 4" xfId="46883" xr:uid="{1E0AB327-70CA-442B-9676-F6310969EDFA}"/>
    <cellStyle name="Note 6 2 2 4 2" xfId="46884" xr:uid="{222F3817-B7AC-4AFE-A647-2A4F6A3062EA}"/>
    <cellStyle name="Note 6 2 2 4 2 2" xfId="46885" xr:uid="{E05AB8DE-6C1D-4BA3-84BB-BBD128440F54}"/>
    <cellStyle name="Note 6 2 2 4 2 2 2" xfId="46886" xr:uid="{1EA6CD93-AA95-45ED-816E-357B993C650B}"/>
    <cellStyle name="Note 6 2 2 4 2 2 2 2" xfId="46887" xr:uid="{D1BBAA38-3613-4D6B-988D-05344EA4DAB5}"/>
    <cellStyle name="Note 6 2 2 4 2 2 3" xfId="46888" xr:uid="{DADA51B9-7749-489D-9676-6D2E6D7EB002}"/>
    <cellStyle name="Note 6 2 2 4 2 3" xfId="46889" xr:uid="{A483C8A9-355E-4EE9-ABAE-D106809B43B2}"/>
    <cellStyle name="Note 6 2 2 4 2 3 2" xfId="46890" xr:uid="{CA940DC3-2DCB-432B-881C-290D93851D35}"/>
    <cellStyle name="Note 6 2 2 4 2 4" xfId="46891" xr:uid="{0775210A-F9BA-40FD-9630-FD38E6FCBA5B}"/>
    <cellStyle name="Note 6 2 2 4 3" xfId="46892" xr:uid="{FF558148-E0A6-47BF-BA74-6FABA462EEF0}"/>
    <cellStyle name="Note 6 2 2 4 3 2" xfId="46893" xr:uid="{4875959A-DA33-490F-B937-B8BA5DAE8129}"/>
    <cellStyle name="Note 6 2 2 4 3 2 2" xfId="46894" xr:uid="{0E715E4B-DEBC-4349-A66E-6FC276E381B3}"/>
    <cellStyle name="Note 6 2 2 4 3 3" xfId="46895" xr:uid="{5A0D6806-AB25-4333-BB87-5D1E5CF6EB6D}"/>
    <cellStyle name="Note 6 2 2 4 4" xfId="46896" xr:uid="{5B8660A1-1C52-4065-ACCB-5F168ED986A5}"/>
    <cellStyle name="Note 6 2 2 4 4 2" xfId="46897" xr:uid="{F4A44F8D-0658-4F7C-84A6-FCF72B6D14B0}"/>
    <cellStyle name="Note 6 2 2 4 5" xfId="46898" xr:uid="{67A6739F-B4CD-44DF-B67C-E33D01B5223E}"/>
    <cellStyle name="Note 6 2 2 4 5 2" xfId="46899" xr:uid="{55B1471F-47FE-45B6-8671-1C820F73D8A3}"/>
    <cellStyle name="Note 6 2 2 4 6" xfId="46900" xr:uid="{6F6234A8-228E-4064-A658-DF2F1FC252FF}"/>
    <cellStyle name="Note 6 2 2 4 7" xfId="46901" xr:uid="{DA7DE3E5-91AE-487F-9B4A-D8BEFD6C7D8F}"/>
    <cellStyle name="Note 6 2 2 5" xfId="46902" xr:uid="{74FE665A-38B2-4B0A-B423-AB6513651B6E}"/>
    <cellStyle name="Note 6 2 2 5 2" xfId="46903" xr:uid="{A849B9C5-6738-4102-8E68-51233761C672}"/>
    <cellStyle name="Note 6 2 2 5 2 2" xfId="46904" xr:uid="{961BE5A5-0485-486C-90ED-9D4AF3EEBF8B}"/>
    <cellStyle name="Note 6 2 2 5 2 2 2" xfId="46905" xr:uid="{DDA1E6CF-1398-4F2A-A81E-E8ED531EA554}"/>
    <cellStyle name="Note 6 2 2 5 2 3" xfId="46906" xr:uid="{975DB981-8FFA-4364-81DD-3FEB2A02EBCF}"/>
    <cellStyle name="Note 6 2 2 5 3" xfId="46907" xr:uid="{E4845C12-A666-4C63-B6AB-F35A3D8EA9DE}"/>
    <cellStyle name="Note 6 2 2 5 3 2" xfId="46908" xr:uid="{8F02C1C1-8B3C-4C4E-85D5-4D7B3848927E}"/>
    <cellStyle name="Note 6 2 2 5 4" xfId="46909" xr:uid="{C876FB0F-706F-45B9-AA44-2C0FE50F5D95}"/>
    <cellStyle name="Note 6 2 2 6" xfId="46910" xr:uid="{8267D35F-A8C0-407B-A252-93E892C55061}"/>
    <cellStyle name="Note 6 2 2 6 2" xfId="46911" xr:uid="{F52F8064-637E-4D03-8250-9E8EAC365F54}"/>
    <cellStyle name="Note 6 2 2 6 2 2" xfId="46912" xr:uid="{98BD8F64-6929-43F2-83F9-80D6FAC44344}"/>
    <cellStyle name="Note 6 2 2 6 3" xfId="46913" xr:uid="{D7B04EA4-58DF-4F96-A234-6EF05D23F30A}"/>
    <cellStyle name="Note 6 2 2 7" xfId="46914" xr:uid="{D08DCF16-77F8-42F9-90D5-353AB8D079B5}"/>
    <cellStyle name="Note 6 2 2 7 2" xfId="46915" xr:uid="{65693E71-C492-4D2C-90BF-EFFE2A8AFAB9}"/>
    <cellStyle name="Note 6 2 2 8" xfId="46916" xr:uid="{43CF7465-5BFC-48B3-BC9B-EDCEB4B045F5}"/>
    <cellStyle name="Note 6 2 2 8 2" xfId="46917" xr:uid="{3C483C3D-91A6-45E0-A307-CC7B087F7D5D}"/>
    <cellStyle name="Note 6 2 2 9" xfId="46918" xr:uid="{C10A07C9-5128-4803-9340-AB7BDF9B5AC0}"/>
    <cellStyle name="Note 6 2 3" xfId="46919" xr:uid="{5B377AE3-447E-4DCA-80C7-9CD13F5F47EF}"/>
    <cellStyle name="Note 6 2 3 2" xfId="46920" xr:uid="{9E73048A-2A2D-4478-A55F-259D1A6C85B0}"/>
    <cellStyle name="Note 6 2 3 2 2" xfId="46921" xr:uid="{1760A2EE-83BF-41BE-9491-FD92775563A7}"/>
    <cellStyle name="Note 6 2 3 2 2 2" xfId="46922" xr:uid="{1EE0BD64-20F9-46F0-9281-F060130F8423}"/>
    <cellStyle name="Note 6 2 3 2 2 2 2" xfId="46923" xr:uid="{3C76D76C-D989-4C4C-AD2E-EC1D463F7955}"/>
    <cellStyle name="Note 6 2 3 2 2 2 2 2" xfId="46924" xr:uid="{ACE6CBE7-057E-48D2-9D65-4D72DD5C89D6}"/>
    <cellStyle name="Note 6 2 3 2 2 2 3" xfId="46925" xr:uid="{804CA797-38A8-434C-82FC-1B980094BE49}"/>
    <cellStyle name="Note 6 2 3 2 2 3" xfId="46926" xr:uid="{BF167940-DB7F-45DC-BD43-0A28FDBABAEB}"/>
    <cellStyle name="Note 6 2 3 2 2 3 2" xfId="46927" xr:uid="{898851B8-ED8D-4C73-B856-7F6699C2B687}"/>
    <cellStyle name="Note 6 2 3 2 2 4" xfId="46928" xr:uid="{3D35FF69-672B-492D-A0B2-F48A9C168848}"/>
    <cellStyle name="Note 6 2 3 2 2 4 2" xfId="46929" xr:uid="{AEF85878-CB23-4F01-9026-03D6ED09D2A2}"/>
    <cellStyle name="Note 6 2 3 2 2 5" xfId="46930" xr:uid="{8D148610-DBAF-46C3-9632-34FB799C992B}"/>
    <cellStyle name="Note 6 2 3 2 2 6" xfId="46931" xr:uid="{250F3C72-D25E-4B63-A5D7-A6619D861A82}"/>
    <cellStyle name="Note 6 2 3 2 3" xfId="46932" xr:uid="{1BE31B2A-4D6C-4E8B-BB4A-E01E31F49686}"/>
    <cellStyle name="Note 6 2 3 2 3 2" xfId="46933" xr:uid="{814D2B41-1F0C-4579-A274-400ADE1146C5}"/>
    <cellStyle name="Note 6 2 3 2 3 2 2" xfId="46934" xr:uid="{1F76AA59-B035-47BD-9891-D38B0CAF254C}"/>
    <cellStyle name="Note 6 2 3 2 3 3" xfId="46935" xr:uid="{7F09A4BA-8EBE-436E-82BB-B95E21CCA18E}"/>
    <cellStyle name="Note 6 2 3 2 4" xfId="46936" xr:uid="{DDECBFE0-DF06-4DD2-800A-F72BFDF1D4A3}"/>
    <cellStyle name="Note 6 2 3 2 4 2" xfId="46937" xr:uid="{C5C1CA15-1087-47CD-9438-46B0CCCAF96B}"/>
    <cellStyle name="Note 6 2 3 2 5" xfId="46938" xr:uid="{27D3B733-5F3A-43DE-90CA-9BE7D2C01139}"/>
    <cellStyle name="Note 6 2 3 2 5 2" xfId="46939" xr:uid="{4E226E69-3045-4F00-886A-68D6CA6A87AD}"/>
    <cellStyle name="Note 6 2 3 2 6" xfId="46940" xr:uid="{B4C3BD3E-0A5D-4E7E-9029-CDCF7836254D}"/>
    <cellStyle name="Note 6 2 3 2 7" xfId="46941" xr:uid="{0EE1C7FC-BC7B-4147-8EF6-CF681486B125}"/>
    <cellStyle name="Note 6 2 3 3" xfId="46942" xr:uid="{7CF6E638-951E-47E9-ACEF-8D377FC423CD}"/>
    <cellStyle name="Note 6 2 3 3 2" xfId="46943" xr:uid="{A62CA6FE-6198-40F3-ACB5-8A04F3D5284B}"/>
    <cellStyle name="Note 6 2 3 3 2 2" xfId="46944" xr:uid="{00483260-5F21-43F0-95C8-7B96445D1A5B}"/>
    <cellStyle name="Note 6 2 3 3 2 2 2" xfId="46945" xr:uid="{67DB01F4-14CC-416E-8E57-C1102E723977}"/>
    <cellStyle name="Note 6 2 3 3 2 3" xfId="46946" xr:uid="{2FA81E3F-7C66-40F4-998E-09C89EFA3DFC}"/>
    <cellStyle name="Note 6 2 3 3 3" xfId="46947" xr:uid="{FC10B682-106C-4ABF-83E4-FE521A41E710}"/>
    <cellStyle name="Note 6 2 3 3 3 2" xfId="46948" xr:uid="{581DE270-859A-4008-99FA-589883C5D36B}"/>
    <cellStyle name="Note 6 2 3 3 4" xfId="46949" xr:uid="{A67FED53-09B3-4CBA-AAAB-78E4036B6843}"/>
    <cellStyle name="Note 6 2 3 3 4 2" xfId="46950" xr:uid="{B9A09A1E-2098-4B35-961A-CCC3BBDE84A3}"/>
    <cellStyle name="Note 6 2 3 3 5" xfId="46951" xr:uid="{70F889B9-F995-4B8B-A684-5ECF6FE106A6}"/>
    <cellStyle name="Note 6 2 3 3 6" xfId="46952" xr:uid="{493ED246-549D-4471-97A0-1476D04D32D0}"/>
    <cellStyle name="Note 6 2 3 4" xfId="46953" xr:uid="{BC3FA36C-7353-4BE7-A1D2-7C1B4C873F56}"/>
    <cellStyle name="Note 6 2 3 4 2" xfId="46954" xr:uid="{724367FB-8B86-42E1-AADB-43A70E4EED2E}"/>
    <cellStyle name="Note 6 2 3 4 2 2" xfId="46955" xr:uid="{61CE5FB5-3C48-4EE2-8D5A-7EAE166B5A2D}"/>
    <cellStyle name="Note 6 2 3 4 3" xfId="46956" xr:uid="{91EBBB5A-6097-4CB6-8BCD-549CD51362C6}"/>
    <cellStyle name="Note 6 2 3 5" xfId="46957" xr:uid="{43353A7D-F93D-4AF6-9CEB-6F98DDB633F7}"/>
    <cellStyle name="Note 6 2 3 5 2" xfId="46958" xr:uid="{3ED6FF7E-37D3-4FB5-8E10-02451B616736}"/>
    <cellStyle name="Note 6 2 3 6" xfId="46959" xr:uid="{ABB9A669-934B-4C49-81D7-E270FA2EA1CF}"/>
    <cellStyle name="Note 6 2 3 6 2" xfId="46960" xr:uid="{B004A449-9FCB-4C45-A2B3-BE0057CAE383}"/>
    <cellStyle name="Note 6 2 3 7" xfId="46961" xr:uid="{6AAE7793-6D1A-490A-8587-F1C5C7468D6E}"/>
    <cellStyle name="Note 6 2 3 8" xfId="46962" xr:uid="{27A4FD3F-3196-478A-8846-5BCA0E35791D}"/>
    <cellStyle name="Note 6 2 4" xfId="46963" xr:uid="{AFD7ABBD-BBDA-4761-AB88-73A218219B24}"/>
    <cellStyle name="Note 6 2 4 2" xfId="46964" xr:uid="{D3DA180B-35C3-43E7-BA0B-50DBCE58EBE0}"/>
    <cellStyle name="Note 6 2 4 2 2" xfId="46965" xr:uid="{C23FB5F0-C6B9-4B09-825B-8E4AF4F9AC60}"/>
    <cellStyle name="Note 6 2 4 2 2 2" xfId="46966" xr:uid="{1E537D9C-0164-43D7-991F-D7449A120F6B}"/>
    <cellStyle name="Note 6 2 4 2 2 2 2" xfId="46967" xr:uid="{0C747900-955F-426B-8CBF-5264466D6858}"/>
    <cellStyle name="Note 6 2 4 2 2 3" xfId="46968" xr:uid="{173ADCA2-7D5C-4ADC-ADE0-48245E9E59E4}"/>
    <cellStyle name="Note 6 2 4 2 3" xfId="46969" xr:uid="{3E0AAC64-E0F1-478B-A32A-F30C6C252D37}"/>
    <cellStyle name="Note 6 2 4 2 3 2" xfId="46970" xr:uid="{C61EAEC7-D12E-4595-8BAC-7703DAF14766}"/>
    <cellStyle name="Note 6 2 4 2 4" xfId="46971" xr:uid="{80645270-3BFD-481C-8A4A-2CA723A2DD19}"/>
    <cellStyle name="Note 6 2 4 2 4 2" xfId="46972" xr:uid="{73AA768F-17FC-42DA-9B10-EF2F9A2391D5}"/>
    <cellStyle name="Note 6 2 4 2 5" xfId="46973" xr:uid="{D3871F84-5D4D-4590-9066-557A7E32F9DF}"/>
    <cellStyle name="Note 6 2 4 2 6" xfId="46974" xr:uid="{C6F5C2F7-2C9D-4260-973C-7A303585634D}"/>
    <cellStyle name="Note 6 2 4 3" xfId="46975" xr:uid="{FD61997F-5E0C-4BC9-BC2E-D2993BD035D5}"/>
    <cellStyle name="Note 6 2 4 3 2" xfId="46976" xr:uid="{2CB9FDB4-3479-4F5D-B225-B5687A477CBB}"/>
    <cellStyle name="Note 6 2 4 3 2 2" xfId="46977" xr:uid="{5922894E-A6C8-47BD-9D6B-B052CA2B2574}"/>
    <cellStyle name="Note 6 2 4 3 3" xfId="46978" xr:uid="{5ACA4AF5-B78C-4B82-A07E-E05BDC804BB1}"/>
    <cellStyle name="Note 6 2 4 4" xfId="46979" xr:uid="{DD0D9EE1-C8B2-4798-A8E7-ED86399F10C2}"/>
    <cellStyle name="Note 6 2 4 4 2" xfId="46980" xr:uid="{1A053DF9-441B-411E-9DC0-680F829D9466}"/>
    <cellStyle name="Note 6 2 4 5" xfId="46981" xr:uid="{19274D08-4193-4EC8-A6BD-35872569E554}"/>
    <cellStyle name="Note 6 2 4 5 2" xfId="46982" xr:uid="{3686AD5A-6D19-4ED3-9F63-A69D9782279E}"/>
    <cellStyle name="Note 6 2 4 6" xfId="46983" xr:uid="{2C799473-1028-48EA-9F2A-0FEB4811432E}"/>
    <cellStyle name="Note 6 2 4 7" xfId="46984" xr:uid="{ECD0EA86-EF19-4545-B599-7BDB2B8FA984}"/>
    <cellStyle name="Note 6 2 5" xfId="46985" xr:uid="{B44AC1AE-0D2B-4BA8-8EE2-EE52D054BE32}"/>
    <cellStyle name="Note 6 2 5 2" xfId="46986" xr:uid="{D4D7389B-8463-4E40-BCD2-7BA353F2A889}"/>
    <cellStyle name="Note 6 2 5 2 2" xfId="46987" xr:uid="{AA013378-7AD7-4A73-9329-E88F9CC7EA4E}"/>
    <cellStyle name="Note 6 2 5 2 2 2" xfId="46988" xr:uid="{3F4AF1A6-E4EB-4A22-BAB8-64C94B67F407}"/>
    <cellStyle name="Note 6 2 5 2 2 2 2" xfId="46989" xr:uid="{6B9C0698-FD64-42B2-9F02-6D9666BE7CB5}"/>
    <cellStyle name="Note 6 2 5 2 2 3" xfId="46990" xr:uid="{E4FF5E4D-8E08-45A3-993E-A2135B457512}"/>
    <cellStyle name="Note 6 2 5 2 3" xfId="46991" xr:uid="{01C12F6A-45EB-41F8-9A68-0756CD1E6087}"/>
    <cellStyle name="Note 6 2 5 2 3 2" xfId="46992" xr:uid="{6AC23494-51E4-4308-AEE7-7C8448862E88}"/>
    <cellStyle name="Note 6 2 5 2 4" xfId="46993" xr:uid="{88AE34CE-993E-4E34-BDAA-670081CCD7A9}"/>
    <cellStyle name="Note 6 2 5 3" xfId="46994" xr:uid="{05F9E1E7-8DE6-4634-960B-F01144552C5D}"/>
    <cellStyle name="Note 6 2 5 3 2" xfId="46995" xr:uid="{293158CF-204F-4363-92F6-80F258BDD9AC}"/>
    <cellStyle name="Note 6 2 5 3 2 2" xfId="46996" xr:uid="{CF2ADC40-EB16-4F6A-A2A0-3EBFA77D5270}"/>
    <cellStyle name="Note 6 2 5 3 3" xfId="46997" xr:uid="{0005D55C-DC82-4E32-BF23-8FFFB807D3D6}"/>
    <cellStyle name="Note 6 2 5 4" xfId="46998" xr:uid="{1C3E9DAF-5E47-4E7C-B176-133E54ED7735}"/>
    <cellStyle name="Note 6 2 5 4 2" xfId="46999" xr:uid="{4C5109AF-38DC-4A06-88A0-F403163E75B6}"/>
    <cellStyle name="Note 6 2 5 5" xfId="47000" xr:uid="{389BB934-CF99-4A6A-91A3-FBD06986142C}"/>
    <cellStyle name="Note 6 2 5 5 2" xfId="47001" xr:uid="{95340036-9FB4-4392-8B12-92323C46E05B}"/>
    <cellStyle name="Note 6 2 5 6" xfId="47002" xr:uid="{9C39242D-4697-462A-98A6-1C608EC3B0B2}"/>
    <cellStyle name="Note 6 2 5 7" xfId="47003" xr:uid="{418D7F6D-576B-4DEE-8FEA-5AC393DF7B8F}"/>
    <cellStyle name="Note 6 2 6" xfId="47004" xr:uid="{B014DCAF-B0BB-4F6C-9997-9E1C07769062}"/>
    <cellStyle name="Note 6 2 6 2" xfId="47005" xr:uid="{024E7C4B-0DDF-4A43-9AB1-35A8F1EADA21}"/>
    <cellStyle name="Note 6 2 6 2 2" xfId="47006" xr:uid="{81BD8710-D078-4644-A035-9A57C266E4C6}"/>
    <cellStyle name="Note 6 2 6 2 2 2" xfId="47007" xr:uid="{4CDDA3A5-3E94-4219-B8D3-63EAA1343103}"/>
    <cellStyle name="Note 6 2 6 2 2 2 2" xfId="47008" xr:uid="{7630E24C-719B-4485-8DE9-14C8F3B4D1D8}"/>
    <cellStyle name="Note 6 2 6 2 2 3" xfId="47009" xr:uid="{3BF50AB6-387A-4A78-9307-B858FCB36FDC}"/>
    <cellStyle name="Note 6 2 6 2 3" xfId="47010" xr:uid="{6FF39377-CD91-42DE-B6D6-439268689625}"/>
    <cellStyle name="Note 6 2 6 2 3 2" xfId="47011" xr:uid="{4DA14621-82EF-48A6-B8C1-425D589DFA51}"/>
    <cellStyle name="Note 6 2 6 2 4" xfId="47012" xr:uid="{A42B973C-B604-4F92-9241-A4F21E98DA1B}"/>
    <cellStyle name="Note 6 2 6 3" xfId="47013" xr:uid="{5A05BEDC-557F-421F-A8E9-59E42897553C}"/>
    <cellStyle name="Note 6 2 6 3 2" xfId="47014" xr:uid="{664CE876-9866-4E1C-B810-0ACBDCCFF232}"/>
    <cellStyle name="Note 6 2 6 3 2 2" xfId="47015" xr:uid="{2E22C3A4-49A0-4482-B9CF-7F1AB7D1E8CD}"/>
    <cellStyle name="Note 6 2 6 3 3" xfId="47016" xr:uid="{C88AF175-81F7-4FA3-895E-BAA1CFB9BC7C}"/>
    <cellStyle name="Note 6 2 6 4" xfId="47017" xr:uid="{B6F8E628-710E-4715-86ED-26FE7C22B210}"/>
    <cellStyle name="Note 6 2 6 4 2" xfId="47018" xr:uid="{B64627EB-E50B-43FE-AA72-6782892BA797}"/>
    <cellStyle name="Note 6 2 6 5" xfId="47019" xr:uid="{FE6455CF-BC54-4AA2-AA8D-FC8A1042A6EB}"/>
    <cellStyle name="Note 6 2 7" xfId="47020" xr:uid="{6604B61E-B8AD-498C-834C-446C57594505}"/>
    <cellStyle name="Note 6 2 7 2" xfId="47021" xr:uid="{8944EB06-38A0-4D1D-BF29-1404B3B6A927}"/>
    <cellStyle name="Note 6 2 7 2 2" xfId="47022" xr:uid="{396D8C43-874D-4497-B818-9586F4D30595}"/>
    <cellStyle name="Note 6 2 7 2 2 2" xfId="47023" xr:uid="{58B88960-7312-4A4C-9392-E5657228250B}"/>
    <cellStyle name="Note 6 2 7 2 2 2 2" xfId="47024" xr:uid="{8C319C3B-4C0D-47D7-96E4-B080D1185594}"/>
    <cellStyle name="Note 6 2 7 2 2 3" xfId="47025" xr:uid="{B7D5621B-CB3C-4162-898D-D5D58DA920E3}"/>
    <cellStyle name="Note 6 2 7 2 3" xfId="47026" xr:uid="{4D0DD8B2-1580-4775-A29B-A519153D7C1F}"/>
    <cellStyle name="Note 6 2 7 2 3 2" xfId="47027" xr:uid="{CFB48868-1590-4787-9212-3696F178EEA4}"/>
    <cellStyle name="Note 6 2 7 2 4" xfId="47028" xr:uid="{5E91C677-15BA-4388-AEF8-CBE56ACC0A16}"/>
    <cellStyle name="Note 6 2 7 3" xfId="47029" xr:uid="{BA90F304-DCD5-4BAB-895F-26BA142C8D9B}"/>
    <cellStyle name="Note 6 2 7 3 2" xfId="47030" xr:uid="{EFD41593-4200-4DD2-B9D5-D2821B80C027}"/>
    <cellStyle name="Note 6 2 7 3 2 2" xfId="47031" xr:uid="{345DC8DF-9FB6-4EE3-9C76-777D582FE5D6}"/>
    <cellStyle name="Note 6 2 7 3 3" xfId="47032" xr:uid="{2DBD49CF-A24C-4A10-B18C-4638A99034A9}"/>
    <cellStyle name="Note 6 2 7 4" xfId="47033" xr:uid="{AA87F783-93F5-48D4-A5CB-C8D027AD8BBD}"/>
    <cellStyle name="Note 6 2 7 4 2" xfId="47034" xr:uid="{85D61023-3671-4930-9B8D-BCEEF9237029}"/>
    <cellStyle name="Note 6 2 7 5" xfId="47035" xr:uid="{FE72CE5F-468B-4850-A030-6C9A88D22711}"/>
    <cellStyle name="Note 6 2 8" xfId="47036" xr:uid="{88C86F9F-FEF4-46E0-AB7D-D7A6F728ECF3}"/>
    <cellStyle name="Note 6 2 8 2" xfId="47037" xr:uid="{832BE835-135C-4DF6-B0AD-37DA48519AFA}"/>
    <cellStyle name="Note 6 2 8 2 2" xfId="47038" xr:uid="{D1581C67-B9E9-4E45-BAAE-961898A7D96F}"/>
    <cellStyle name="Note 6 2 8 2 2 2" xfId="47039" xr:uid="{71114EC7-2ABD-4B83-8A66-D1C8EA0636E3}"/>
    <cellStyle name="Note 6 2 8 2 3" xfId="47040" xr:uid="{3D36393D-B5B1-4F98-9D70-8191CC1C3DF5}"/>
    <cellStyle name="Note 6 2 8 3" xfId="47041" xr:uid="{7C56F9E4-2046-4C54-B6B3-5B4C89842652}"/>
    <cellStyle name="Note 6 2 8 3 2" xfId="47042" xr:uid="{A652B810-05A9-44A5-AA4F-6F2B8A2B4F45}"/>
    <cellStyle name="Note 6 2 8 4" xfId="47043" xr:uid="{16E35C45-8515-4341-A342-C2386F315A82}"/>
    <cellStyle name="Note 6 2 9" xfId="47044" xr:uid="{5A7D4CF6-FCCC-42EE-ADB2-8D332D6BC612}"/>
    <cellStyle name="Note 6 2 9 2" xfId="47045" xr:uid="{8E7C6D7A-FA59-4748-8183-503119D64D6A}"/>
    <cellStyle name="Note 6 2 9 2 2" xfId="47046" xr:uid="{70018B4E-75CD-4548-A76D-DE419B746862}"/>
    <cellStyle name="Note 6 2 9 3" xfId="47047" xr:uid="{A5874951-2003-4E01-9D25-F0ACBBAB5E52}"/>
    <cellStyle name="Note 6 3" xfId="47048" xr:uid="{02BEE582-0FC8-4DFE-89A4-4929DE7D3DAE}"/>
    <cellStyle name="Note 6 3 10" xfId="47049" xr:uid="{E97462BA-9589-4447-9C30-04CCBEA7C123}"/>
    <cellStyle name="Note 6 3 11" xfId="47050" xr:uid="{EBD203E7-1E34-4843-B3C8-CC90BC650CB4}"/>
    <cellStyle name="Note 6 3 2" xfId="47051" xr:uid="{47017864-B0A7-4BD9-9981-11D3E1872AC3}"/>
    <cellStyle name="Note 6 3 2 2" xfId="47052" xr:uid="{D2DD32A7-A209-476A-B4C2-ABECC68FE3CF}"/>
    <cellStyle name="Note 6 3 2 2 2" xfId="47053" xr:uid="{2C0C7058-3CBA-4C02-88EC-77B7D876E303}"/>
    <cellStyle name="Note 6 3 2 2 2 2" xfId="47054" xr:uid="{D3616DB6-8F0A-434B-86CB-A5CD12058518}"/>
    <cellStyle name="Note 6 3 2 2 2 2 2" xfId="47055" xr:uid="{8C71B1D0-B4D7-4C74-A2B2-4D098F2A8B3D}"/>
    <cellStyle name="Note 6 3 2 2 2 2 2 2" xfId="47056" xr:uid="{E743B12F-2096-4EAF-A169-718E99FE1BE1}"/>
    <cellStyle name="Note 6 3 2 2 2 2 3" xfId="47057" xr:uid="{75B6137D-2BD6-47DB-B349-424057BF2BF6}"/>
    <cellStyle name="Note 6 3 2 2 2 3" xfId="47058" xr:uid="{44572F4F-BE0D-48DE-8A39-34B1A829D744}"/>
    <cellStyle name="Note 6 3 2 2 2 3 2" xfId="47059" xr:uid="{3C6FE82D-F07A-4F4F-B9BD-0B88FDBE89D4}"/>
    <cellStyle name="Note 6 3 2 2 2 4" xfId="47060" xr:uid="{52A51D7D-28E7-42EB-AD5F-B0F38B45CFA5}"/>
    <cellStyle name="Note 6 3 2 2 2 4 2" xfId="47061" xr:uid="{2364A374-B03C-4463-BF6D-D7FA727B87CC}"/>
    <cellStyle name="Note 6 3 2 2 2 5" xfId="47062" xr:uid="{0795554A-41A9-46E3-857B-A7308A6AB74C}"/>
    <cellStyle name="Note 6 3 2 2 2 6" xfId="47063" xr:uid="{6EE6C01D-818E-462F-AEFE-A19BDE06E41E}"/>
    <cellStyle name="Note 6 3 2 2 3" xfId="47064" xr:uid="{90F3CB46-DCB2-49BE-BFDE-F252EBAC5F88}"/>
    <cellStyle name="Note 6 3 2 2 3 2" xfId="47065" xr:uid="{516D2FF0-89D3-4C80-884F-BA201CF1A69B}"/>
    <cellStyle name="Note 6 3 2 2 3 2 2" xfId="47066" xr:uid="{49B03E21-8842-44C7-A397-9307EA5249D3}"/>
    <cellStyle name="Note 6 3 2 2 3 3" xfId="47067" xr:uid="{3AD0D234-AD1B-432D-BA51-D73BEF605B70}"/>
    <cellStyle name="Note 6 3 2 2 4" xfId="47068" xr:uid="{CFBA4D14-9129-4716-AF1D-CAB5F01E22F5}"/>
    <cellStyle name="Note 6 3 2 2 4 2" xfId="47069" xr:uid="{5110D085-3EB3-4EBC-B37C-DEB6A2A3D402}"/>
    <cellStyle name="Note 6 3 2 2 5" xfId="47070" xr:uid="{18FCF759-D3C0-4ECB-A6E0-4C3E9AA7AEB8}"/>
    <cellStyle name="Note 6 3 2 2 5 2" xfId="47071" xr:uid="{906788A7-17BB-44F1-9D8B-EE6ABA179E0A}"/>
    <cellStyle name="Note 6 3 2 2 6" xfId="47072" xr:uid="{ADE37A88-3333-4AB0-8E79-7BBBE17816B9}"/>
    <cellStyle name="Note 6 3 2 2 7" xfId="47073" xr:uid="{533BBD8B-89E4-4938-B528-CEF6CD1735DD}"/>
    <cellStyle name="Note 6 3 2 3" xfId="47074" xr:uid="{83361AC1-AA52-4F9F-BFB3-244474EFAB33}"/>
    <cellStyle name="Note 6 3 2 3 2" xfId="47075" xr:uid="{20CD2F73-D3F9-4805-B311-9B8231351F01}"/>
    <cellStyle name="Note 6 3 2 3 2 2" xfId="47076" xr:uid="{05718EBD-ACDB-4E6A-AFAB-ED9879012D1C}"/>
    <cellStyle name="Note 6 3 2 3 2 2 2" xfId="47077" xr:uid="{1FA3B895-F634-470F-9A8D-AF332EF7FC96}"/>
    <cellStyle name="Note 6 3 2 3 2 2 2 2" xfId="47078" xr:uid="{751D5799-ABEE-473E-B541-E85C3EBDC353}"/>
    <cellStyle name="Note 6 3 2 3 2 2 3" xfId="47079" xr:uid="{F0B5CCB2-601D-4527-9C29-60B7A8F8CFC0}"/>
    <cellStyle name="Note 6 3 2 3 2 3" xfId="47080" xr:uid="{CAB40424-EB7B-42A5-AD4E-27ED8FBE8E62}"/>
    <cellStyle name="Note 6 3 2 3 2 3 2" xfId="47081" xr:uid="{B0747B5E-FEA3-4EB6-985F-980701B46AD4}"/>
    <cellStyle name="Note 6 3 2 3 2 4" xfId="47082" xr:uid="{37984A33-69DF-4AD0-B351-FBAF2F7D757A}"/>
    <cellStyle name="Note 6 3 2 3 3" xfId="47083" xr:uid="{42BFD36B-04E7-47AF-8B5D-454B305ABE69}"/>
    <cellStyle name="Note 6 3 2 3 3 2" xfId="47084" xr:uid="{C5263C2E-82FB-4966-8F94-16A5612CAB17}"/>
    <cellStyle name="Note 6 3 2 3 3 2 2" xfId="47085" xr:uid="{C0E78DBB-AA1C-438F-B9CA-2371FB1ED70A}"/>
    <cellStyle name="Note 6 3 2 3 3 3" xfId="47086" xr:uid="{CEB752AA-DF6D-4746-A34D-E8A70BBFEFE3}"/>
    <cellStyle name="Note 6 3 2 3 4" xfId="47087" xr:uid="{C92D8644-DCC8-4166-8256-FEC87FDC98E2}"/>
    <cellStyle name="Note 6 3 2 3 4 2" xfId="47088" xr:uid="{EC50D466-EE71-4AA4-8950-4B7189A7E3FF}"/>
    <cellStyle name="Note 6 3 2 3 5" xfId="47089" xr:uid="{F666C120-B39C-4349-85CE-2834FB8C3E12}"/>
    <cellStyle name="Note 6 3 2 3 5 2" xfId="47090" xr:uid="{59C4A878-2349-4B16-B7A2-4ECD97D74A90}"/>
    <cellStyle name="Note 6 3 2 3 6" xfId="47091" xr:uid="{028850DF-47BD-4840-A178-3F6133F5DC3C}"/>
    <cellStyle name="Note 6 3 2 3 7" xfId="47092" xr:uid="{C0DC7E63-25BF-448E-9030-67A84733022F}"/>
    <cellStyle name="Note 6 3 2 4" xfId="47093" xr:uid="{643DB491-8167-4E59-8EBF-C0407CD26715}"/>
    <cellStyle name="Note 6 3 2 4 2" xfId="47094" xr:uid="{36D09C34-7300-4537-8707-739469DD346F}"/>
    <cellStyle name="Note 6 3 2 4 2 2" xfId="47095" xr:uid="{9471790C-C05F-49E2-84FE-DD498D0A9CF2}"/>
    <cellStyle name="Note 6 3 2 4 2 2 2" xfId="47096" xr:uid="{764C44BD-2322-4E93-9C50-E3ECC76C4D22}"/>
    <cellStyle name="Note 6 3 2 4 2 3" xfId="47097" xr:uid="{52FC421F-A02E-49D4-807E-8242B0806620}"/>
    <cellStyle name="Note 6 3 2 4 3" xfId="47098" xr:uid="{ED34F96D-A9A7-47E9-8806-6A1BAC24EFEE}"/>
    <cellStyle name="Note 6 3 2 4 3 2" xfId="47099" xr:uid="{0EE42018-357C-47A1-95AB-7AD560E5DD1A}"/>
    <cellStyle name="Note 6 3 2 4 4" xfId="47100" xr:uid="{85C9B72E-E5BE-4810-87C1-F6E470811C4B}"/>
    <cellStyle name="Note 6 3 2 5" xfId="47101" xr:uid="{70E12522-BD2B-4380-8C01-DE41261AFCA7}"/>
    <cellStyle name="Note 6 3 2 5 2" xfId="47102" xr:uid="{BC9EFD7C-3988-4A37-A924-3443A01B570A}"/>
    <cellStyle name="Note 6 3 2 5 2 2" xfId="47103" xr:uid="{C10800EB-6FC2-4675-8E25-4BD040F9EB56}"/>
    <cellStyle name="Note 6 3 2 5 3" xfId="47104" xr:uid="{38769C3D-5AAE-45D4-854F-1832BCEAD602}"/>
    <cellStyle name="Note 6 3 2 6" xfId="47105" xr:uid="{625ACC07-6B7E-4EB2-B467-9C27B4E1EABE}"/>
    <cellStyle name="Note 6 3 2 6 2" xfId="47106" xr:uid="{65CE2456-7FAC-4FAC-82C7-804D36BDF82C}"/>
    <cellStyle name="Note 6 3 2 7" xfId="47107" xr:uid="{4EC93C52-6E64-4951-8027-134EFBDFDA19}"/>
    <cellStyle name="Note 6 3 2 7 2" xfId="47108" xr:uid="{7EB4E71F-F004-4873-AFBD-5F6ADE558038}"/>
    <cellStyle name="Note 6 3 2 8" xfId="47109" xr:uid="{5B7D9563-48FA-47B5-8C8F-A75C9CA9DAAD}"/>
    <cellStyle name="Note 6 3 2 9" xfId="47110" xr:uid="{85767283-3B9B-45D0-B717-E72102580006}"/>
    <cellStyle name="Note 6 3 3" xfId="47111" xr:uid="{36EA885A-E57F-45F6-AC98-B8B5142A274D}"/>
    <cellStyle name="Note 6 3 3 2" xfId="47112" xr:uid="{5809701C-6E43-4495-A732-2EBED9EE8130}"/>
    <cellStyle name="Note 6 3 3 2 2" xfId="47113" xr:uid="{655BB5C9-B576-4A18-9B38-E26296116B9D}"/>
    <cellStyle name="Note 6 3 3 2 2 2" xfId="47114" xr:uid="{847DD496-CBD0-44D0-85E2-885B2CD79093}"/>
    <cellStyle name="Note 6 3 3 2 2 2 2" xfId="47115" xr:uid="{088D98E3-0C34-4546-B767-81C21C3A0451}"/>
    <cellStyle name="Note 6 3 3 2 2 2 2 2" xfId="47116" xr:uid="{47164D36-ED36-489E-AA23-A57BA6A2BBC6}"/>
    <cellStyle name="Note 6 3 3 2 2 2 3" xfId="47117" xr:uid="{11DF4719-C77E-4F3C-820E-B984450AACA6}"/>
    <cellStyle name="Note 6 3 3 2 2 3" xfId="47118" xr:uid="{4668BA4A-7D3C-4184-9580-F2F6A2CA2CF3}"/>
    <cellStyle name="Note 6 3 3 2 2 3 2" xfId="47119" xr:uid="{036A705D-E5C1-4A52-B2AC-90705364620A}"/>
    <cellStyle name="Note 6 3 3 2 2 4" xfId="47120" xr:uid="{D3D7C097-DC4A-46D0-9D8C-D85638D7C8A5}"/>
    <cellStyle name="Note 6 3 3 2 3" xfId="47121" xr:uid="{266D7E4A-90FE-4520-8835-D663AEF25632}"/>
    <cellStyle name="Note 6 3 3 2 3 2" xfId="47122" xr:uid="{DDB1DAC9-7D4E-4A45-B622-BF2ABFEB1D44}"/>
    <cellStyle name="Note 6 3 3 2 3 2 2" xfId="47123" xr:uid="{B62CC56D-6EDE-4AEF-BFBC-59069E695779}"/>
    <cellStyle name="Note 6 3 3 2 3 3" xfId="47124" xr:uid="{B94946EE-AAA9-41BF-8DCA-C8E21BC81A8B}"/>
    <cellStyle name="Note 6 3 3 2 4" xfId="47125" xr:uid="{E2914B4E-79A7-4A66-981D-F0F81B1CDB9B}"/>
    <cellStyle name="Note 6 3 3 2 4 2" xfId="47126" xr:uid="{5990A374-D892-4F2F-B612-7C2373B8588F}"/>
    <cellStyle name="Note 6 3 3 2 5" xfId="47127" xr:uid="{35C839E9-B179-4E62-9470-97D0A31FC6C6}"/>
    <cellStyle name="Note 6 3 3 2 5 2" xfId="47128" xr:uid="{6EA22F4F-4278-4109-9BBC-5CF47FE50436}"/>
    <cellStyle name="Note 6 3 3 2 6" xfId="47129" xr:uid="{49ABE131-957A-4331-AE25-805F37410563}"/>
    <cellStyle name="Note 6 3 3 2 7" xfId="47130" xr:uid="{3AFE4666-7677-494E-BC8A-E51406664439}"/>
    <cellStyle name="Note 6 3 3 3" xfId="47131" xr:uid="{C7920D1E-13CC-4582-A96E-F8CAE9198EF3}"/>
    <cellStyle name="Note 6 3 3 3 2" xfId="47132" xr:uid="{93C6DAFF-4021-4B91-8D4B-B019FCEC03C7}"/>
    <cellStyle name="Note 6 3 3 3 2 2" xfId="47133" xr:uid="{D54F3C39-3F8D-4365-AFDC-7EDFD6B5045D}"/>
    <cellStyle name="Note 6 3 3 3 2 2 2" xfId="47134" xr:uid="{1904DA13-F64B-4BC9-8B6D-59BA5AA944BD}"/>
    <cellStyle name="Note 6 3 3 3 2 2 2 2" xfId="47135" xr:uid="{0ADAA47D-02BF-47C1-8B30-911C4331B58B}"/>
    <cellStyle name="Note 6 3 3 3 2 2 3" xfId="47136" xr:uid="{E0D2BA93-5435-4D66-8F52-44B7009BCCFF}"/>
    <cellStyle name="Note 6 3 3 3 2 3" xfId="47137" xr:uid="{8375987D-46E7-4349-9445-1FE0174E3B67}"/>
    <cellStyle name="Note 6 3 3 3 2 3 2" xfId="47138" xr:uid="{A5930D7C-7EB1-4918-9911-13B19C9DB04A}"/>
    <cellStyle name="Note 6 3 3 3 2 4" xfId="47139" xr:uid="{E65B42AE-FDCC-41F6-947B-182534859740}"/>
    <cellStyle name="Note 6 3 3 3 3" xfId="47140" xr:uid="{12A09A69-736C-49F7-AE68-E02CDFB1BFED}"/>
    <cellStyle name="Note 6 3 3 3 3 2" xfId="47141" xr:uid="{3A92BA90-95EE-41C1-99B4-1F503753BB23}"/>
    <cellStyle name="Note 6 3 3 3 3 2 2" xfId="47142" xr:uid="{DCC035D3-64B7-4298-BA2E-D36535158450}"/>
    <cellStyle name="Note 6 3 3 3 3 3" xfId="47143" xr:uid="{6E1B23A0-87F7-481F-8322-1CE83CDEA05C}"/>
    <cellStyle name="Note 6 3 3 3 4" xfId="47144" xr:uid="{B1921F5F-ACA0-4F96-89C4-E6FC5D9C7B78}"/>
    <cellStyle name="Note 6 3 3 3 4 2" xfId="47145" xr:uid="{9C7E1ED0-FD8D-44FD-B20A-7BB5C14A0D04}"/>
    <cellStyle name="Note 6 3 3 3 5" xfId="47146" xr:uid="{47781B7D-9CC2-453B-B886-ECDD31386DA3}"/>
    <cellStyle name="Note 6 3 3 4" xfId="47147" xr:uid="{71B5F184-4640-44B4-A6D3-01C7CF2F5F88}"/>
    <cellStyle name="Note 6 3 3 4 2" xfId="47148" xr:uid="{B05F6EDA-7ECE-44CF-9D15-C36DF65A43C2}"/>
    <cellStyle name="Note 6 3 3 4 2 2" xfId="47149" xr:uid="{6CEDC87D-DCBF-4F1A-959B-5154760F5D3D}"/>
    <cellStyle name="Note 6 3 3 4 2 2 2" xfId="47150" xr:uid="{E89D4761-94D5-43D3-A0D7-1D52B186BE46}"/>
    <cellStyle name="Note 6 3 3 4 2 3" xfId="47151" xr:uid="{8220026C-4A27-4600-B41C-CF7352BF9B81}"/>
    <cellStyle name="Note 6 3 3 4 3" xfId="47152" xr:uid="{DC93A5B6-542D-48A1-90EA-475AB2A512A1}"/>
    <cellStyle name="Note 6 3 3 4 3 2" xfId="47153" xr:uid="{485B4846-72C7-4D5D-9A6B-199FCF7DDAD1}"/>
    <cellStyle name="Note 6 3 3 4 4" xfId="47154" xr:uid="{319DED29-50DF-469F-8F59-033BCB062FB2}"/>
    <cellStyle name="Note 6 3 3 5" xfId="47155" xr:uid="{FE4B2C41-E692-49CF-966A-3B2000A8D2B2}"/>
    <cellStyle name="Note 6 3 3 5 2" xfId="47156" xr:uid="{B6276BF3-6293-4650-8C23-7A599A2D2AD1}"/>
    <cellStyle name="Note 6 3 3 5 2 2" xfId="47157" xr:uid="{1BD35EF9-F257-40A4-A047-7804C3ADFBB1}"/>
    <cellStyle name="Note 6 3 3 5 3" xfId="47158" xr:uid="{F5D1679C-86F5-4284-902E-0C4C96611010}"/>
    <cellStyle name="Note 6 3 3 6" xfId="47159" xr:uid="{620FD0CA-57A3-488C-9E4C-8A358EEC6D81}"/>
    <cellStyle name="Note 6 3 3 6 2" xfId="47160" xr:uid="{84CBF9A7-92F0-430C-8E20-A2569D5E2A2E}"/>
    <cellStyle name="Note 6 3 3 7" xfId="47161" xr:uid="{FF81C194-EDD7-436C-B801-46638F728E25}"/>
    <cellStyle name="Note 6 3 3 7 2" xfId="47162" xr:uid="{013D24A8-5E06-466D-B5BE-124528ECD1F2}"/>
    <cellStyle name="Note 6 3 3 8" xfId="47163" xr:uid="{9876ACE9-024A-4B75-928B-91D715088873}"/>
    <cellStyle name="Note 6 3 3 9" xfId="47164" xr:uid="{396A14AF-1FFD-4AD4-B1F2-57B78A0374E5}"/>
    <cellStyle name="Note 6 3 4" xfId="47165" xr:uid="{88AACDEC-36BA-4733-9C55-A354549B6C18}"/>
    <cellStyle name="Note 6 3 4 2" xfId="47166" xr:uid="{116B1F68-22D6-49AD-B5CA-279EC3CDE2D4}"/>
    <cellStyle name="Note 6 3 4 2 2" xfId="47167" xr:uid="{0DFE8E85-8032-4356-BCA0-95778FAE3EAE}"/>
    <cellStyle name="Note 6 3 4 3" xfId="47168" xr:uid="{3163CF09-B7B7-4729-A55D-96ED25F2A767}"/>
    <cellStyle name="Note 6 3 5" xfId="47169" xr:uid="{6B7CBFB1-C0A3-4A65-B338-8C3016281D38}"/>
    <cellStyle name="Note 6 3 5 2" xfId="47170" xr:uid="{59A581B9-94B6-4FCC-8A0D-DC9AE52FF3FE}"/>
    <cellStyle name="Note 6 3 5 2 2" xfId="47171" xr:uid="{19F69A42-60E3-4D15-83F7-940C3CD877AA}"/>
    <cellStyle name="Note 6 3 5 2 2 2" xfId="47172" xr:uid="{84999D9A-C6AC-4922-8B79-9F34D257F7E6}"/>
    <cellStyle name="Note 6 3 5 2 2 2 2" xfId="47173" xr:uid="{54A62E53-00BB-4A82-8420-DDCB3B3886A0}"/>
    <cellStyle name="Note 6 3 5 2 2 3" xfId="47174" xr:uid="{29CEDD14-7B83-4E86-9683-5BA042AFD00A}"/>
    <cellStyle name="Note 6 3 5 2 3" xfId="47175" xr:uid="{B48AA853-DED2-464A-A5DA-D16E399D355D}"/>
    <cellStyle name="Note 6 3 5 2 3 2" xfId="47176" xr:uid="{2F613BDF-BD9F-49EF-B72B-43D98A9F000E}"/>
    <cellStyle name="Note 6 3 5 2 4" xfId="47177" xr:uid="{9E0C3B2B-C6BD-400F-92A8-35F2CB399B7B}"/>
    <cellStyle name="Note 6 3 5 3" xfId="47178" xr:uid="{CCE7AE78-697B-440C-82DA-632C407A91F5}"/>
    <cellStyle name="Note 6 3 5 3 2" xfId="47179" xr:uid="{BC98E30B-296C-4B7C-8686-4173062CDA7B}"/>
    <cellStyle name="Note 6 3 5 3 2 2" xfId="47180" xr:uid="{3073E9FC-C012-4883-9D99-0EDEFE311577}"/>
    <cellStyle name="Note 6 3 5 3 3" xfId="47181" xr:uid="{637EACDF-A881-4A4E-A923-749CB91A0070}"/>
    <cellStyle name="Note 6 3 5 4" xfId="47182" xr:uid="{E9DD511A-9C2F-49CF-A77C-9F61BE649CC9}"/>
    <cellStyle name="Note 6 3 5 4 2" xfId="47183" xr:uid="{7BB6269B-F8E6-46F2-B67D-37CE7F4D6813}"/>
    <cellStyle name="Note 6 3 5 5" xfId="47184" xr:uid="{37DA879D-62C4-473D-839A-A6DBDCB6028C}"/>
    <cellStyle name="Note 6 3 6" xfId="47185" xr:uid="{4B444F93-1368-426D-B55C-BD4696C7926B}"/>
    <cellStyle name="Note 6 3 6 2" xfId="47186" xr:uid="{D7AFBD2D-C5E3-4679-A281-67A37C85E707}"/>
    <cellStyle name="Note 6 3 6 2 2" xfId="47187" xr:uid="{AE13D3A3-8CED-445B-BFD0-D7C8E812B3B7}"/>
    <cellStyle name="Note 6 3 6 2 2 2" xfId="47188" xr:uid="{BCBC73E7-07BB-49C3-9543-29050061CA21}"/>
    <cellStyle name="Note 6 3 6 2 3" xfId="47189" xr:uid="{317778DC-95AA-4C3D-971C-64BFE66FA2B6}"/>
    <cellStyle name="Note 6 3 6 3" xfId="47190" xr:uid="{50EDD5EB-34F0-4B59-80A5-29F71C736533}"/>
    <cellStyle name="Note 6 3 6 3 2" xfId="47191" xr:uid="{4EDB23A9-FC50-4750-8796-638D44F30204}"/>
    <cellStyle name="Note 6 3 6 4" xfId="47192" xr:uid="{5E60356B-D61F-47B7-A44D-D49FF5C56283}"/>
    <cellStyle name="Note 6 3 7" xfId="47193" xr:uid="{20AC94DC-568B-4615-AC5D-0D9B42442B4A}"/>
    <cellStyle name="Note 6 3 7 2" xfId="47194" xr:uid="{8E69FE93-42DE-4CFA-B0AC-6C8DEE49AF68}"/>
    <cellStyle name="Note 6 3 7 2 2" xfId="47195" xr:uid="{D46135EB-DFA0-4E55-AF38-4531066AAADA}"/>
    <cellStyle name="Note 6 3 7 3" xfId="47196" xr:uid="{B81823F5-95B7-4EB0-A4AF-4FB9378D8E1F}"/>
    <cellStyle name="Note 6 3 8" xfId="47197" xr:uid="{71C8D27B-1872-4800-A6EA-6DFD0361380F}"/>
    <cellStyle name="Note 6 3 8 2" xfId="47198" xr:uid="{116D2648-03D6-4EA2-9AEF-4843C254AE7F}"/>
    <cellStyle name="Note 6 3 9" xfId="47199" xr:uid="{1DB01AF1-823A-440C-B1A4-D728D78B215D}"/>
    <cellStyle name="Note 6 3 9 2" xfId="47200" xr:uid="{42B6D526-3ECF-4277-B8A8-A54B8984459E}"/>
    <cellStyle name="Note 6 4" xfId="47201" xr:uid="{D0A6F42F-1834-4E4E-AD27-32ED1CCB1FBF}"/>
    <cellStyle name="Note 6 4 2" xfId="47202" xr:uid="{1C15E92C-7024-4637-8345-6EE33F2BFE0E}"/>
    <cellStyle name="Note 6 4 2 2" xfId="47203" xr:uid="{41D7DDD3-9CA3-47E2-8E4E-988A3F534CD6}"/>
    <cellStyle name="Note 6 4 2 2 2" xfId="47204" xr:uid="{7BE63E89-F516-499C-8B36-4859447D10D7}"/>
    <cellStyle name="Note 6 4 2 2 2 2" xfId="47205" xr:uid="{BD9D3DE0-7809-4197-B0A0-4FEC3DE0467F}"/>
    <cellStyle name="Note 6 4 2 2 2 2 2" xfId="47206" xr:uid="{F9659E4A-7BF0-44E0-9EE2-E22E64C965AA}"/>
    <cellStyle name="Note 6 4 2 2 2 3" xfId="47207" xr:uid="{5AA8E64B-E6E0-4CEC-B20E-BD230370DF2A}"/>
    <cellStyle name="Note 6 4 2 2 3" xfId="47208" xr:uid="{7E46BAE5-B586-405C-BAC2-35788772A8FB}"/>
    <cellStyle name="Note 6 4 2 2 3 2" xfId="47209" xr:uid="{E8A81E72-1C44-47F5-862C-8B57CCCA57C7}"/>
    <cellStyle name="Note 6 4 2 2 4" xfId="47210" xr:uid="{7FD08C1D-C214-4B91-BF34-A6A1C5AA68AD}"/>
    <cellStyle name="Note 6 4 2 2 4 2" xfId="47211" xr:uid="{637B3BAC-4E72-41FC-8961-C7B4402187E8}"/>
    <cellStyle name="Note 6 4 2 2 5" xfId="47212" xr:uid="{3F684D3C-41FA-4D14-9AE0-3DEEA46D7F69}"/>
    <cellStyle name="Note 6 4 2 2 6" xfId="47213" xr:uid="{3A12B914-F428-45EB-B7D0-77738899AD73}"/>
    <cellStyle name="Note 6 4 2 3" xfId="47214" xr:uid="{E022355D-E4E9-48FD-B10C-5EF8F48E659D}"/>
    <cellStyle name="Note 6 4 2 3 2" xfId="47215" xr:uid="{019D0E47-8590-4B4A-BD35-0662257129AC}"/>
    <cellStyle name="Note 6 4 2 3 2 2" xfId="47216" xr:uid="{AAABF8F2-C0B7-45C8-9531-92C752769597}"/>
    <cellStyle name="Note 6 4 2 3 3" xfId="47217" xr:uid="{D7590D78-2D41-46C9-B00B-C26C735633AD}"/>
    <cellStyle name="Note 6 4 2 4" xfId="47218" xr:uid="{2C3D7468-52EF-43AE-A822-C69111B10A9E}"/>
    <cellStyle name="Note 6 4 2 4 2" xfId="47219" xr:uid="{B4374B00-09EE-4886-92DE-68D14FF327AE}"/>
    <cellStyle name="Note 6 4 2 5" xfId="47220" xr:uid="{42E3F7C8-5832-4F87-BE7A-1C537769701D}"/>
    <cellStyle name="Note 6 4 2 5 2" xfId="47221" xr:uid="{3AF68822-434A-40D5-BC1F-E3038EAD7DA2}"/>
    <cellStyle name="Note 6 4 2 6" xfId="47222" xr:uid="{D31F18D6-32BA-4E7D-8A31-A708BE0FD921}"/>
    <cellStyle name="Note 6 4 2 7" xfId="47223" xr:uid="{016AB6E7-9FF6-4E99-A3C9-91CDBA169B9C}"/>
    <cellStyle name="Note 6 4 3" xfId="47224" xr:uid="{3B1FC537-9B55-415A-91B4-D38187E8C0D4}"/>
    <cellStyle name="Note 6 4 3 2" xfId="47225" xr:uid="{CBA72F66-E2D3-437C-9694-D362AAE328F1}"/>
    <cellStyle name="Note 6 4 3 2 2" xfId="47226" xr:uid="{B1696697-AC13-4BC7-86B5-F9853049427E}"/>
    <cellStyle name="Note 6 4 3 2 2 2" xfId="47227" xr:uid="{0C0C006C-F206-436E-A2BE-16E8DC5F155A}"/>
    <cellStyle name="Note 6 4 3 2 2 2 2" xfId="47228" xr:uid="{A2E13D31-0894-43AA-9220-93370346BBF1}"/>
    <cellStyle name="Note 6 4 3 2 2 3" xfId="47229" xr:uid="{E033B609-11D4-4BC5-BA48-F4DA0919E788}"/>
    <cellStyle name="Note 6 4 3 2 3" xfId="47230" xr:uid="{D1EA0A28-7F34-422A-A45C-12837E6AF598}"/>
    <cellStyle name="Note 6 4 3 2 3 2" xfId="47231" xr:uid="{9DB487E6-3B06-4CF9-B75D-9EED0186EF59}"/>
    <cellStyle name="Note 6 4 3 2 4" xfId="47232" xr:uid="{9680F61F-4364-40F4-8443-3A49A9C5670B}"/>
    <cellStyle name="Note 6 4 3 3" xfId="47233" xr:uid="{EF270269-EC23-4D0D-ABEA-C16CCC8D254C}"/>
    <cellStyle name="Note 6 4 3 3 2" xfId="47234" xr:uid="{96757709-8D0E-4C73-A927-32F8C7BEE098}"/>
    <cellStyle name="Note 6 4 3 3 2 2" xfId="47235" xr:uid="{C526B533-927C-40A8-9BA6-67DF6402C218}"/>
    <cellStyle name="Note 6 4 3 3 3" xfId="47236" xr:uid="{80B5789F-4065-482C-B003-6634B115EE1B}"/>
    <cellStyle name="Note 6 4 3 4" xfId="47237" xr:uid="{418954F2-4F6D-4D8E-A1CA-622CE95FD8E2}"/>
    <cellStyle name="Note 6 4 3 4 2" xfId="47238" xr:uid="{F0C2AD77-9FCD-47C6-89B5-27C4CF5D7D5F}"/>
    <cellStyle name="Note 6 4 3 5" xfId="47239" xr:uid="{FD1AD25F-7A41-43E0-BC7F-28AB7EAB8DC4}"/>
    <cellStyle name="Note 6 4 3 5 2" xfId="47240" xr:uid="{B9ED46F4-244D-4D42-BA09-2BA253F990DB}"/>
    <cellStyle name="Note 6 4 3 6" xfId="47241" xr:uid="{E03D4304-35FB-43FC-ADC1-FC8282198681}"/>
    <cellStyle name="Note 6 4 3 7" xfId="47242" xr:uid="{44436AAD-6CBF-4954-9F2B-0F95A5CA8D7A}"/>
    <cellStyle name="Note 6 4 4" xfId="47243" xr:uid="{604EED43-0C79-48C9-A17E-726F0DE636D0}"/>
    <cellStyle name="Note 6 4 4 2" xfId="47244" xr:uid="{B170C4D8-C6E5-4625-B997-ED1D3594BC80}"/>
    <cellStyle name="Note 6 4 4 2 2" xfId="47245" xr:uid="{B422DC5C-7D65-4A46-BB6D-E63EF1079A82}"/>
    <cellStyle name="Note 6 4 4 2 2 2" xfId="47246" xr:uid="{CF92CE08-E6CB-49F4-B82C-4B1CCC6DAEEF}"/>
    <cellStyle name="Note 6 4 4 2 3" xfId="47247" xr:uid="{A734F0C1-F8F5-47CC-9046-8A37B9A9C0B7}"/>
    <cellStyle name="Note 6 4 4 3" xfId="47248" xr:uid="{6572FDA3-A805-48A2-97A0-195B5A9CBD93}"/>
    <cellStyle name="Note 6 4 4 3 2" xfId="47249" xr:uid="{3ACB80D2-C5D5-4BAB-9CF9-119DF4277206}"/>
    <cellStyle name="Note 6 4 4 4" xfId="47250" xr:uid="{7972783C-C1F4-4999-8E0E-81A735FB0D60}"/>
    <cellStyle name="Note 6 4 5" xfId="47251" xr:uid="{BFBC6C6C-B3D5-45A7-BBFD-3B4139202896}"/>
    <cellStyle name="Note 6 4 5 2" xfId="47252" xr:uid="{BEAEDE4D-09F9-4A8A-96F2-9566ECA671EB}"/>
    <cellStyle name="Note 6 4 5 2 2" xfId="47253" xr:uid="{E0D59CD2-BD21-43B1-8431-458F7B588FA1}"/>
    <cellStyle name="Note 6 4 5 3" xfId="47254" xr:uid="{D824C715-3C2F-4D80-BE8D-380D5CEA6DE3}"/>
    <cellStyle name="Note 6 4 6" xfId="47255" xr:uid="{693BB4BB-2960-4D68-9E64-5A1690F4DA87}"/>
    <cellStyle name="Note 6 4 6 2" xfId="47256" xr:uid="{8B6FE9EE-6670-4CCB-8272-856C78A09BE8}"/>
    <cellStyle name="Note 6 4 7" xfId="47257" xr:uid="{45A7F1F6-B2B3-436B-A376-C62CDC6A6173}"/>
    <cellStyle name="Note 6 4 7 2" xfId="47258" xr:uid="{3BBD3288-4872-4C6D-BC8C-23CEF4B3CEBB}"/>
    <cellStyle name="Note 6 4 8" xfId="47259" xr:uid="{7CB4D075-EE25-4B7A-A094-9AB3E7793815}"/>
    <cellStyle name="Note 6 4 9" xfId="47260" xr:uid="{46A7386C-3A3E-41E5-93EB-0F58E77BEB2E}"/>
    <cellStyle name="Note 6 5" xfId="47261" xr:uid="{A31D4080-95B0-498B-948B-70188D99CF96}"/>
    <cellStyle name="Note 6 5 2" xfId="47262" xr:uid="{11111FE2-FEA7-4311-BC7E-573836FE36E1}"/>
    <cellStyle name="Note 6 5 2 2" xfId="47263" xr:uid="{50976E3F-C7C1-40CF-B756-B3EE23A36BA9}"/>
    <cellStyle name="Note 6 5 2 2 2" xfId="47264" xr:uid="{A316B2D9-5DD6-4023-9A1C-548020FD1326}"/>
    <cellStyle name="Note 6 5 2 2 2 2" xfId="47265" xr:uid="{4629B677-F06B-4EE5-83C6-D47247EAD238}"/>
    <cellStyle name="Note 6 5 2 2 2 2 2" xfId="47266" xr:uid="{B7FF6EFC-63EA-42BE-B146-B33EC66AE9EC}"/>
    <cellStyle name="Note 6 5 2 2 2 3" xfId="47267" xr:uid="{0B257AFB-A045-4F42-9E93-F3713E156DD7}"/>
    <cellStyle name="Note 6 5 2 2 3" xfId="47268" xr:uid="{66E1C954-4DE8-4A95-8580-373AC62AF50C}"/>
    <cellStyle name="Note 6 5 2 2 3 2" xfId="47269" xr:uid="{769A80C4-12D5-4FC5-B2F7-55AB4D68AE9C}"/>
    <cellStyle name="Note 6 5 2 2 4" xfId="47270" xr:uid="{F673D185-3C87-4CD8-A601-9D419EFABB87}"/>
    <cellStyle name="Note 6 5 2 3" xfId="47271" xr:uid="{36234DF3-7F8D-414C-86F8-EC1B0E9808DB}"/>
    <cellStyle name="Note 6 5 2 3 2" xfId="47272" xr:uid="{776A39D5-F720-4D72-8FB6-5F9559E18414}"/>
    <cellStyle name="Note 6 5 2 3 2 2" xfId="47273" xr:uid="{B4E99585-22B6-490D-95DC-09642BE668D6}"/>
    <cellStyle name="Note 6 5 2 3 3" xfId="47274" xr:uid="{B5DC5D25-0F2D-4569-9B80-5B62D4B40AED}"/>
    <cellStyle name="Note 6 5 2 4" xfId="47275" xr:uid="{B26CE649-0CAE-4DB2-BDD9-03EDC76921F8}"/>
    <cellStyle name="Note 6 5 2 4 2" xfId="47276" xr:uid="{71D1254E-EA7C-4562-8538-25ABA7B874C6}"/>
    <cellStyle name="Note 6 5 2 5" xfId="47277" xr:uid="{48B8B67F-2554-4065-BFE9-CDBEA6D3337E}"/>
    <cellStyle name="Note 6 5 2 5 2" xfId="47278" xr:uid="{7C3D96EA-EE5C-4607-A628-BE4D1B8CFED4}"/>
    <cellStyle name="Note 6 5 2 6" xfId="47279" xr:uid="{03E111E1-7B8C-4D5C-90CD-68B65E0FE79D}"/>
    <cellStyle name="Note 6 5 2 7" xfId="47280" xr:uid="{136F8FD3-A4F4-48AA-9BC2-E36AB74169F6}"/>
    <cellStyle name="Note 6 5 3" xfId="47281" xr:uid="{1D1DE80C-AF9F-4A83-A10F-89478B79DE00}"/>
    <cellStyle name="Note 6 5 3 2" xfId="47282" xr:uid="{973F6C1A-273D-4E8B-8B88-6561093EC427}"/>
    <cellStyle name="Note 6 5 3 2 2" xfId="47283" xr:uid="{FF9B2EB4-01B2-440E-A83C-60851868CB35}"/>
    <cellStyle name="Note 6 5 3 2 2 2" xfId="47284" xr:uid="{7E302E2A-9111-4E7F-979C-7E860975E245}"/>
    <cellStyle name="Note 6 5 3 2 3" xfId="47285" xr:uid="{A4FD90F2-E351-4F04-8139-0687C4B7822F}"/>
    <cellStyle name="Note 6 5 3 3" xfId="47286" xr:uid="{3C2527CE-0B01-42B3-8BEF-7A5C3C06E805}"/>
    <cellStyle name="Note 6 5 3 3 2" xfId="47287" xr:uid="{FE18301A-84C5-4B80-B31A-9614349544AA}"/>
    <cellStyle name="Note 6 5 3 4" xfId="47288" xr:uid="{35C58335-84C9-449F-9A05-3607F6FD7B3F}"/>
    <cellStyle name="Note 6 5 4" xfId="47289" xr:uid="{1071474F-15AA-4997-9D73-2C230771674D}"/>
    <cellStyle name="Note 6 5 4 2" xfId="47290" xr:uid="{4915D66C-EF07-4532-995D-F87B2135012B}"/>
    <cellStyle name="Note 6 5 4 2 2" xfId="47291" xr:uid="{BE9A268B-AB40-4F26-A940-8307D2803C60}"/>
    <cellStyle name="Note 6 5 4 3" xfId="47292" xr:uid="{8C742E78-6E3F-454A-93A7-89F777EB32A3}"/>
    <cellStyle name="Note 6 5 5" xfId="47293" xr:uid="{A162184C-888D-418D-9E87-010F01A4EEDC}"/>
    <cellStyle name="Note 6 5 5 2" xfId="47294" xr:uid="{D9001DBB-61E5-4499-8BBB-C99E21BB6E8B}"/>
    <cellStyle name="Note 6 5 6" xfId="47295" xr:uid="{87810438-7B48-4343-A0BD-A9224EBC04F0}"/>
    <cellStyle name="Note 6 5 6 2" xfId="47296" xr:uid="{F0C500B0-42AE-4069-9828-20C2F8CA62D6}"/>
    <cellStyle name="Note 6 5 7" xfId="47297" xr:uid="{9328E657-4A19-4BE1-B674-173028745FEE}"/>
    <cellStyle name="Note 6 5 8" xfId="47298" xr:uid="{8703EBD2-05E7-4926-8152-98BFE99B10B8}"/>
    <cellStyle name="Note 6 6" xfId="47299" xr:uid="{FE7098D5-06DC-42D5-93E8-C5481CA8C165}"/>
    <cellStyle name="Note 6 6 2" xfId="47300" xr:uid="{D177067B-386E-4940-81CA-863468B01B8C}"/>
    <cellStyle name="Note 6 6 2 2" xfId="47301" xr:uid="{76639C6E-420C-4CA4-B169-9034F8A18FAF}"/>
    <cellStyle name="Note 6 6 2 2 2" xfId="47302" xr:uid="{CD902604-971F-4FF3-8331-C3DC2D33BABD}"/>
    <cellStyle name="Note 6 6 2 2 2 2" xfId="47303" xr:uid="{E1E3109A-1307-4F96-B52C-24BC9F3F2E7B}"/>
    <cellStyle name="Note 6 6 2 2 3" xfId="47304" xr:uid="{DEFAAA3F-CA2D-4E8C-8326-AFF38BB47703}"/>
    <cellStyle name="Note 6 6 2 3" xfId="47305" xr:uid="{989F006E-8FC0-4654-8D47-A8DB3B905E2B}"/>
    <cellStyle name="Note 6 6 2 3 2" xfId="47306" xr:uid="{BC2A128A-F9CA-4780-B8B6-68057AF69F92}"/>
    <cellStyle name="Note 6 6 2 4" xfId="47307" xr:uid="{6B503310-75CE-4904-9252-8E9BC0002E52}"/>
    <cellStyle name="Note 6 6 3" xfId="47308" xr:uid="{8928646A-2EFA-48E7-BB73-F7FD485E2BA0}"/>
    <cellStyle name="Note 6 6 3 2" xfId="47309" xr:uid="{25912F52-9D01-49A8-9953-A96A885A9398}"/>
    <cellStyle name="Note 6 6 3 2 2" xfId="47310" xr:uid="{C699E8FC-DFEB-4012-A682-D1311B1C1D71}"/>
    <cellStyle name="Note 6 6 3 3" xfId="47311" xr:uid="{1B5ED76A-311C-4569-8FD3-6A45B4F0E613}"/>
    <cellStyle name="Note 6 6 4" xfId="47312" xr:uid="{98F3AE84-B91A-481F-8141-249F61FE6AE2}"/>
    <cellStyle name="Note 6 6 4 2" xfId="47313" xr:uid="{B41BF599-180A-43E0-8ACC-7A8A053600AE}"/>
    <cellStyle name="Note 6 6 5" xfId="47314" xr:uid="{A8410266-AA63-4D5B-A793-4BD3232ABF88}"/>
    <cellStyle name="Note 6 6 5 2" xfId="47315" xr:uid="{03D4C772-77F5-4131-B5AE-84BEE7CCACB0}"/>
    <cellStyle name="Note 6 6 6" xfId="47316" xr:uid="{FDBE5247-888D-4DCE-99C3-50AFC7EA37E5}"/>
    <cellStyle name="Note 6 6 7" xfId="47317" xr:uid="{D1A64273-0FE2-43A7-B7C2-FFA7109A4A8C}"/>
    <cellStyle name="Note 6 7" xfId="47318" xr:uid="{8BA23693-2C97-4036-BD6D-9647FC9618FD}"/>
    <cellStyle name="Note 6 7 2" xfId="47319" xr:uid="{8FA051A0-414F-4FC8-A903-7ECDE91C5D1E}"/>
    <cellStyle name="Note 6 7 2 2" xfId="47320" xr:uid="{58890664-B91B-4B8D-8348-C9C8BFF5A700}"/>
    <cellStyle name="Note 6 7 2 2 2" xfId="47321" xr:uid="{5AA593DF-17D6-4FF4-874E-896CD2DF06CD}"/>
    <cellStyle name="Note 6 7 2 2 2 2" xfId="47322" xr:uid="{A368CDF6-0243-425C-8CFB-80C1D8674A62}"/>
    <cellStyle name="Note 6 7 2 2 3" xfId="47323" xr:uid="{C3DC227E-7BF4-4BB6-A08D-24C6B0111A82}"/>
    <cellStyle name="Note 6 7 2 3" xfId="47324" xr:uid="{7E2B2134-80E2-4B01-9B81-DA8A4520A0B0}"/>
    <cellStyle name="Note 6 7 2 3 2" xfId="47325" xr:uid="{5FF81238-B4D0-4373-9363-327A776968D7}"/>
    <cellStyle name="Note 6 7 2 4" xfId="47326" xr:uid="{59F735FD-7832-4135-BAB1-7211D95C6C3E}"/>
    <cellStyle name="Note 6 7 3" xfId="47327" xr:uid="{7CD7D4B7-4A62-4D4E-BB58-F1527A529EDB}"/>
    <cellStyle name="Note 6 7 3 2" xfId="47328" xr:uid="{A8E72D47-CFB0-47F8-9522-77836B50BE05}"/>
    <cellStyle name="Note 6 7 3 2 2" xfId="47329" xr:uid="{C6B7FEEF-6954-40F3-B12B-DB9BE66DD59D}"/>
    <cellStyle name="Note 6 7 3 3" xfId="47330" xr:uid="{E9A71BD4-42FC-4F53-AEC4-9982C8076E9C}"/>
    <cellStyle name="Note 6 7 4" xfId="47331" xr:uid="{9AE14344-0642-425F-9A91-F4A153E952D1}"/>
    <cellStyle name="Note 6 7 4 2" xfId="47332" xr:uid="{C255F202-FC63-4922-BEF5-85E71701EBB9}"/>
    <cellStyle name="Note 6 7 5" xfId="47333" xr:uid="{66CC5952-5A5F-45B1-A64D-14FAE9649E49}"/>
    <cellStyle name="Note 6 8" xfId="47334" xr:uid="{FF415A93-6669-4659-A1AA-F11BFCCAA8BB}"/>
    <cellStyle name="Note 6 8 2" xfId="47335" xr:uid="{969F3D86-292D-4E20-AE0F-AE4E7D401BCE}"/>
    <cellStyle name="Note 6 8 2 2" xfId="47336" xr:uid="{E8B427DE-EFA1-4E61-A685-AC9126D59EA6}"/>
    <cellStyle name="Note 6 8 2 2 2" xfId="47337" xr:uid="{15DEB9A1-61D3-438D-ABC5-E45568D1A487}"/>
    <cellStyle name="Note 6 8 2 2 2 2" xfId="47338" xr:uid="{2012DD73-DD0E-459F-959A-446D8D279751}"/>
    <cellStyle name="Note 6 8 2 2 3" xfId="47339" xr:uid="{80A636B7-7026-4EB4-B101-1A06E87C5254}"/>
    <cellStyle name="Note 6 8 2 3" xfId="47340" xr:uid="{5F7A81BF-DCE9-4D3C-8CA5-16F65D1F37E7}"/>
    <cellStyle name="Note 6 8 2 3 2" xfId="47341" xr:uid="{6BF647D8-98E8-4E5E-BFC4-77DB291DD1F2}"/>
    <cellStyle name="Note 6 8 2 4" xfId="47342" xr:uid="{E80A8030-F7DE-4F12-AACB-829C1BFE5AEB}"/>
    <cellStyle name="Note 6 8 3" xfId="47343" xr:uid="{276937F2-CA47-4DB7-837A-13A983241026}"/>
    <cellStyle name="Note 6 8 3 2" xfId="47344" xr:uid="{526A4976-AA61-4155-9292-EC33201520C6}"/>
    <cellStyle name="Note 6 8 3 2 2" xfId="47345" xr:uid="{FC9EBEEE-F872-4756-8628-D8DA2D60F53A}"/>
    <cellStyle name="Note 6 8 3 3" xfId="47346" xr:uid="{F2922335-6697-408F-842F-4AB1D1F29748}"/>
    <cellStyle name="Note 6 8 4" xfId="47347" xr:uid="{390897CE-1755-4C79-BC37-31C8429292ED}"/>
    <cellStyle name="Note 6 8 4 2" xfId="47348" xr:uid="{94A5F9C2-2390-4998-8EB1-D395E5C7BC86}"/>
    <cellStyle name="Note 6 8 5" xfId="47349" xr:uid="{97C08B9E-FDF2-48CA-84C6-4EFD6643909E}"/>
    <cellStyle name="Note 6 9" xfId="47350" xr:uid="{7BAAD52A-2E09-41D6-B53C-60A249D3988B}"/>
    <cellStyle name="Note 6 9 2" xfId="47351" xr:uid="{878DCC3D-BCF5-4B82-89A0-6050FF2A1CF0}"/>
    <cellStyle name="Note 7" xfId="47352" xr:uid="{CD4E7F68-5A39-4774-A545-D6FC7B7D9B64}"/>
    <cellStyle name="Note 7 2" xfId="47353" xr:uid="{6B7A599F-C88D-4299-B743-B0FF68E8ABFA}"/>
    <cellStyle name="Note 7 2 2" xfId="47354" xr:uid="{35125D43-F8C2-4FC5-B35F-E9111005905C}"/>
    <cellStyle name="Note 7 2 2 2" xfId="47355" xr:uid="{4CB4C096-70E7-41D7-A1F5-401C99AB0F81}"/>
    <cellStyle name="Note 7 2 3" xfId="47356" xr:uid="{56623EB4-5586-4681-ACC8-52FACA184212}"/>
    <cellStyle name="Note 7 2 3 2" xfId="47357" xr:uid="{F63DB723-6084-45B7-8338-0821E4E5486F}"/>
    <cellStyle name="Note 7 2 4" xfId="47358" xr:uid="{7083832B-088E-4DA6-93D3-32404FA001BA}"/>
    <cellStyle name="Note 7 3" xfId="47359" xr:uid="{DA346FF1-F52E-45F1-A595-A1FF1C093DB5}"/>
    <cellStyle name="Note 7 3 2" xfId="47360" xr:uid="{A6675A13-804F-4C76-A434-D90FA4BFD3DE}"/>
    <cellStyle name="Note 7 4" xfId="47361" xr:uid="{A5DACCB1-39A7-4088-BA23-81071299F769}"/>
    <cellStyle name="Note 7 4 2" xfId="47362" xr:uid="{F00C6B62-06FB-4199-9598-DF729B54F45C}"/>
    <cellStyle name="Note 7 5" xfId="47363" xr:uid="{F6C5030B-6F3E-4E2C-9C17-777CCED81D7F}"/>
    <cellStyle name="Note 7 6" xfId="47364" xr:uid="{FEAA97B9-D4A6-4438-B280-E9A074028DBE}"/>
    <cellStyle name="Note 8" xfId="47365" xr:uid="{DE9DAF6A-6A7E-40A3-AB3E-6EF88C994F87}"/>
    <cellStyle name="Note 8 2" xfId="47366" xr:uid="{10F71682-0A91-4D8C-8A04-4E2CAF501BBB}"/>
    <cellStyle name="Note 8 2 2" xfId="47367" xr:uid="{3300F584-0A16-41B3-B8DF-EAE9F559DD2F}"/>
    <cellStyle name="Note 8 2 2 2" xfId="47368" xr:uid="{C14892D7-1FE9-4ADB-B30C-789F1A2B4365}"/>
    <cellStyle name="Note 8 2 3" xfId="47369" xr:uid="{6152C128-DCBD-48A7-9435-26DCC1ADF16F}"/>
    <cellStyle name="Note 8 2 3 2" xfId="47370" xr:uid="{C9891E6B-1D81-42A0-B8ED-B702E121D074}"/>
    <cellStyle name="Note 8 2 4" xfId="47371" xr:uid="{B21C9827-B67E-4A48-8E20-E70C9B06C795}"/>
    <cellStyle name="Note 8 3" xfId="47372" xr:uid="{FCADA8B8-BAFF-44F5-87C8-69F4A6EA165E}"/>
    <cellStyle name="Note 8 3 2" xfId="47373" xr:uid="{67ED1FA2-3914-4EB1-BA12-91FFC44CDE99}"/>
    <cellStyle name="Note 8 4" xfId="47374" xr:uid="{17A8E2EE-C08C-49ED-BC3F-74D3D4688741}"/>
    <cellStyle name="Note 8 4 2" xfId="47375" xr:uid="{23727267-DA6F-499A-88B6-E5872C9F9D03}"/>
    <cellStyle name="Note 8 5" xfId="47376" xr:uid="{25ADF4BB-C449-485E-9135-E0E597E710F8}"/>
    <cellStyle name="Note 8 6" xfId="47377" xr:uid="{4140A331-FF3E-4A61-A907-AD208D765521}"/>
    <cellStyle name="Note 9" xfId="47378" xr:uid="{B7812563-AFE2-4F76-8BBB-8909DD439F08}"/>
    <cellStyle name="Note 9 2" xfId="47379" xr:uid="{629BAE9C-895F-4DA8-9AA2-C0179957ECA0}"/>
    <cellStyle name="Note 9 2 2" xfId="47380" xr:uid="{0A79ACDD-CCD5-4F5E-9FB9-7AAF218048DC}"/>
    <cellStyle name="Note 9 2 2 2" xfId="47381" xr:uid="{E33A017C-1094-4505-B9E3-DBB7703EF605}"/>
    <cellStyle name="Note 9 2 3" xfId="47382" xr:uid="{3AF2A160-FE97-4C41-A452-70694F20411C}"/>
    <cellStyle name="Note 9 2 3 2" xfId="47383" xr:uid="{FEAF01DC-6D22-4CA0-9BCC-544B55F69EB6}"/>
    <cellStyle name="Note 9 2 4" xfId="47384" xr:uid="{7CFF45EA-28D4-415A-88BC-5E9B72C1032E}"/>
    <cellStyle name="Note 9 3" xfId="47385" xr:uid="{69097DE9-155E-4444-B120-9A487DE6B114}"/>
    <cellStyle name="Note 9 3 2" xfId="47386" xr:uid="{7124BE23-2D09-4BE3-8530-E1B7E63D470B}"/>
    <cellStyle name="Note 9 4" xfId="47387" xr:uid="{6E6FED09-6377-4A8F-B051-E21D51D570FD}"/>
    <cellStyle name="Note 9 4 2" xfId="47388" xr:uid="{36A84953-99AC-476F-86F7-2AFD79327926}"/>
    <cellStyle name="Note 9 5" xfId="47389" xr:uid="{DEE5FD90-9FA0-4E16-B8A2-1BFF4FA9B46A}"/>
    <cellStyle name="Notes_multi" xfId="47390" xr:uid="{5B2261DD-83D1-49AA-A770-0B0F9450B1E1}"/>
    <cellStyle name="Output" xfId="83" builtinId="21" hidden="1"/>
    <cellStyle name="Output 2" xfId="47391" xr:uid="{8A7BE110-111E-4657-8C1F-2086B4888FDE}"/>
    <cellStyle name="Output 2 2" xfId="47392" xr:uid="{BF851974-A7C6-43A0-BDDC-F2E93A39E1EA}"/>
    <cellStyle name="Output 2 3" xfId="47393" xr:uid="{3215B8DA-A136-44FB-9D9D-25D6F8503B3D}"/>
    <cellStyle name="Output 2 3 2" xfId="47394" xr:uid="{14303011-251D-4431-AAE8-AD6337D619BB}"/>
    <cellStyle name="Output 2 3 2 2" xfId="47395" xr:uid="{3F520A0C-3E1C-4074-9837-07E18AD452EB}"/>
    <cellStyle name="Output 2 3 3" xfId="47396" xr:uid="{C59D7F88-DB2D-4A7E-986A-50170CBCA837}"/>
    <cellStyle name="Output 2 3_Sheet1" xfId="47397" xr:uid="{35596ECF-34F4-43BE-81EE-CB0F0CFE14B2}"/>
    <cellStyle name="Output 2_Asset Register (new)" xfId="47398" xr:uid="{439FE3AE-BE59-4355-A0D3-2EA46AF6A734}"/>
    <cellStyle name="Output 3" xfId="47399" xr:uid="{09A3F0EE-9543-4EE8-9B86-AF1F5CF353FE}"/>
    <cellStyle name="Output 3 2" xfId="125" xr:uid="{00000000-0005-0000-0000-0000C7B80000}"/>
    <cellStyle name="Output 3 2 2" xfId="47400" xr:uid="{6B6286C3-CA07-4943-8990-24A3EA214EFD}"/>
    <cellStyle name="Output 3 2 2 2" xfId="47401" xr:uid="{6011917B-BEDC-4BBB-8227-40083E4F8E99}"/>
    <cellStyle name="Output 4" xfId="47402" xr:uid="{F0324EF9-D29E-411A-B418-E1AD43B018D2}"/>
    <cellStyle name="Output 5" xfId="47403" xr:uid="{D5AD485A-CAB2-410B-A3D9-11872C5FBD15}"/>
    <cellStyle name="Output 6" xfId="47404" xr:uid="{E0DA44A7-4FEF-4BA5-8E7E-24EE7E51C68B}"/>
    <cellStyle name="Output 7" xfId="47405" xr:uid="{2FB62434-CA98-4672-82C2-581558CC9CD0}"/>
    <cellStyle name="Output 8" xfId="47406" xr:uid="{9E9B42DD-D472-4F23-B873-9F7013987A34}"/>
    <cellStyle name="Page Number" xfId="47407" xr:uid="{7012A207-8D4E-4695-8716-798301C2A12F}"/>
    <cellStyle name="Page Number 2" xfId="47408" xr:uid="{73200AA2-58B8-4290-8C58-8A3A4F9D1D6E}"/>
    <cellStyle name="Page Number 2 2" xfId="47409" xr:uid="{A4780D52-E5FE-46EE-AB71-EE05670B5E34}"/>
    <cellStyle name="Page Number 3" xfId="47410" xr:uid="{C25F2937-724F-485B-A874-BFDA6BE7FB2A}"/>
    <cellStyle name="Page Number 4" xfId="47411" xr:uid="{F29D15D2-06B7-45F6-9BB4-DBCA339F15C7}"/>
    <cellStyle name="Pending Change - IBM Cognos" xfId="51643" xr:uid="{C9C8C98A-92FE-4B76-9028-B865E9F3E505}"/>
    <cellStyle name="Percent" xfId="24" builtinId="5"/>
    <cellStyle name="Percent [0]" xfId="47412" xr:uid="{C744AAED-EE2F-45FE-A49C-BA80053EF936}"/>
    <cellStyle name="Percent [0] 2" xfId="47413" xr:uid="{C205C713-2BF7-4787-A3CA-FA2F93DDED2B}"/>
    <cellStyle name="Percent [1]" xfId="47414" xr:uid="{59E5E9DE-F66E-48C5-88AB-1E0EC2A7011A}"/>
    <cellStyle name="Percent [1] 2" xfId="47415" xr:uid="{4BE480D7-A2DC-472C-8A37-826DF3C75022}"/>
    <cellStyle name="Percent [1] 3" xfId="47416" xr:uid="{CE8055D1-8A6A-40EC-A6F5-8C4B02960705}"/>
    <cellStyle name="Percent [2]" xfId="47417" xr:uid="{D82AA8DC-CBC0-4A8D-928C-1467AEC5BF89}"/>
    <cellStyle name="Percent [2] 2" xfId="47418" xr:uid="{F44704B9-5460-4F1C-AFE7-74785ED814DE}"/>
    <cellStyle name="Percent 10" xfId="47419" xr:uid="{076C38EE-BF0B-4A54-8EBC-07AA77C622CB}"/>
    <cellStyle name="Percent 10 2" xfId="47420" xr:uid="{D8068165-4380-4F1D-8A9A-17DBD28CBC45}"/>
    <cellStyle name="Percent 10 2 2" xfId="47421" xr:uid="{B0E74E38-CD82-46F8-8D85-4CFE9911D968}"/>
    <cellStyle name="Percent 10 2 2 2" xfId="47422" xr:uid="{66146A8A-0818-4BD5-B651-F7FE938459D7}"/>
    <cellStyle name="Percent 10 2 2 2 2" xfId="47423" xr:uid="{B859298A-C163-4D04-8735-E943EF296431}"/>
    <cellStyle name="Percent 10 2 2 2 2 2" xfId="47424" xr:uid="{8BE375C6-0186-45BA-806A-1224EB38DD8D}"/>
    <cellStyle name="Percent 10 2 2 2 3" xfId="47425" xr:uid="{2D89F9CC-B037-4762-AC84-B8358561DF3B}"/>
    <cellStyle name="Percent 10 2 2 3" xfId="47426" xr:uid="{A74A5648-B778-47D9-8C34-1678C81C8789}"/>
    <cellStyle name="Percent 10 2 2 3 2" xfId="47427" xr:uid="{3A794623-DF73-488B-BA25-26C65AF163AF}"/>
    <cellStyle name="Percent 10 2 2 4" xfId="47428" xr:uid="{EA0CAD09-FF75-486F-8406-892B0F77DC66}"/>
    <cellStyle name="Percent 10 2 3" xfId="47429" xr:uid="{CB6AC8CA-49C0-4DD5-8D7B-D2F71FC99C86}"/>
    <cellStyle name="Percent 10 2 3 2" xfId="47430" xr:uid="{AAF15B38-9314-4AB7-8E29-557C79EE9A60}"/>
    <cellStyle name="Percent 10 2 3 2 2" xfId="47431" xr:uid="{23784820-37C1-4722-B8D7-8E6228FCD16B}"/>
    <cellStyle name="Percent 10 2 3 3" xfId="47432" xr:uid="{76801AA3-DBA2-4BD2-B4DF-3530C565AEC6}"/>
    <cellStyle name="Percent 10 2 4" xfId="47433" xr:uid="{8A085FD7-113E-4A85-A6D6-1A62CF01821C}"/>
    <cellStyle name="Percent 10 2 4 2" xfId="47434" xr:uid="{6D5BB3F9-97BD-4DB2-8D17-EF0BDB0BF356}"/>
    <cellStyle name="Percent 10 2 5" xfId="47435" xr:uid="{DCAF313D-1A61-41FF-9AB9-6DD7DF0A73A1}"/>
    <cellStyle name="Percent 10 3" xfId="47436" xr:uid="{3EE06B93-DD65-4C08-A798-3E09D47B12DD}"/>
    <cellStyle name="Percent 10 3 2" xfId="47437" xr:uid="{33A17573-D363-4EAB-B37D-C7E07C56E916}"/>
    <cellStyle name="Percent 10 3 2 2" xfId="47438" xr:uid="{E9518B4C-7E55-4874-9AE2-7F291ADA13DC}"/>
    <cellStyle name="Percent 10 3 2 2 2" xfId="47439" xr:uid="{FB45498F-3180-4936-A051-0E84277F8CFB}"/>
    <cellStyle name="Percent 10 3 2 2 2 2" xfId="47440" xr:uid="{E1C8D9AA-559D-4F67-A4DF-025613D5DF48}"/>
    <cellStyle name="Percent 10 3 2 2 3" xfId="47441" xr:uid="{1BC92BAC-1484-4ACC-A9D9-713979C5AE03}"/>
    <cellStyle name="Percent 10 3 2 3" xfId="47442" xr:uid="{CEF204FE-D03A-4D1F-AF5D-2F30985AA518}"/>
    <cellStyle name="Percent 10 3 2 3 2" xfId="47443" xr:uid="{66BC1583-0E5F-406F-AF01-F3B71E1B6041}"/>
    <cellStyle name="Percent 10 3 2 4" xfId="47444" xr:uid="{8B14E83C-CCB7-4294-B93E-C2F35ED74E52}"/>
    <cellStyle name="Percent 10 3 3" xfId="47445" xr:uid="{BE49CAAA-85DC-404E-9A8F-1F6BE745DD16}"/>
    <cellStyle name="Percent 10 3 3 2" xfId="47446" xr:uid="{4C0AA545-D891-4A3D-91FA-47843F1CEEE0}"/>
    <cellStyle name="Percent 10 3 3 2 2" xfId="47447" xr:uid="{7032FF69-E838-4D1A-BA86-6DFEFDC7DF59}"/>
    <cellStyle name="Percent 10 3 3 3" xfId="47448" xr:uid="{708456E2-6B33-41F6-931A-E572048C36D6}"/>
    <cellStyle name="Percent 10 3 4" xfId="47449" xr:uid="{C526E874-5D10-41F1-AA9C-8D680B712E2D}"/>
    <cellStyle name="Percent 10 3 4 2" xfId="47450" xr:uid="{F3E7D248-9E3E-4DAD-BA9F-BBFABC1FAAAE}"/>
    <cellStyle name="Percent 10 3 5" xfId="47451" xr:uid="{0BD5544A-69FB-42D9-A8E6-0E4ABA9888C6}"/>
    <cellStyle name="Percent 10 4" xfId="47452" xr:uid="{BE48F875-12F1-403C-9702-D8304A388368}"/>
    <cellStyle name="Percent 10 4 2" xfId="47453" xr:uid="{46447A65-A963-44A5-9AC9-DFE519A3CE9F}"/>
    <cellStyle name="Percent 10 4 2 2" xfId="47454" xr:uid="{BDDD6D37-08FE-4F7B-BE6F-CE44C0E38FF4}"/>
    <cellStyle name="Percent 10 4 2 2 2" xfId="47455" xr:uid="{47DCBEA4-834F-4771-8E58-E413A5A9B6EA}"/>
    <cellStyle name="Percent 10 4 2 2 2 2" xfId="47456" xr:uid="{37E756EF-D275-4A13-968D-D98D4BE942A5}"/>
    <cellStyle name="Percent 10 4 2 2 3" xfId="47457" xr:uid="{E2554FB0-6BAF-44EB-9B79-93272CFE5A39}"/>
    <cellStyle name="Percent 10 4 2 3" xfId="47458" xr:uid="{1E74EB93-0762-4C30-8728-3D44E52F014F}"/>
    <cellStyle name="Percent 10 4 2 3 2" xfId="47459" xr:uid="{E7C1A4A0-CEE3-4EB3-9272-7B6B433104D8}"/>
    <cellStyle name="Percent 10 4 2 4" xfId="47460" xr:uid="{BA524AAB-7DAF-41BC-B7FE-E2739C2FEA4D}"/>
    <cellStyle name="Percent 10 4 3" xfId="47461" xr:uid="{F098DB3B-324C-4231-A121-2F9469AED3DD}"/>
    <cellStyle name="Percent 10 4 3 2" xfId="47462" xr:uid="{BC9D1FF0-E6A4-4E5B-9C6E-401B9DE84CD9}"/>
    <cellStyle name="Percent 10 4 3 2 2" xfId="47463" xr:uid="{F759E54A-2C5B-4713-B334-8271F82A436C}"/>
    <cellStyle name="Percent 10 4 3 3" xfId="47464" xr:uid="{B23752B6-6532-446C-867E-E85D92B00B0F}"/>
    <cellStyle name="Percent 10 4 4" xfId="47465" xr:uid="{DBECCDB3-A9AF-41D4-B9B5-9FBD7B3F7FFC}"/>
    <cellStyle name="Percent 10 4 4 2" xfId="47466" xr:uid="{6FDABD57-9EDC-48C9-81E8-24CFA70361DC}"/>
    <cellStyle name="Percent 10 4 5" xfId="47467" xr:uid="{2D8B5044-9961-4E5B-B19A-D4B7879DC5BB}"/>
    <cellStyle name="Percent 10 5" xfId="47468" xr:uid="{D02C9947-6C6A-4E84-A91F-60A74530C541}"/>
    <cellStyle name="Percent 10 5 2" xfId="47469" xr:uid="{5A3EF8B8-6C07-4FA8-9973-5ADADDA89C13}"/>
    <cellStyle name="Percent 10 5 2 2" xfId="47470" xr:uid="{8DDFA808-9E94-43E9-8DFE-508EE2ABDF9F}"/>
    <cellStyle name="Percent 10 5 2 2 2" xfId="47471" xr:uid="{99822937-BCC4-4F9C-A968-40CFF146F937}"/>
    <cellStyle name="Percent 10 5 2 2 2 2" xfId="47472" xr:uid="{33B3C91C-0385-48E2-AB14-0603BF7B7EFF}"/>
    <cellStyle name="Percent 10 5 2 2 3" xfId="47473" xr:uid="{4B7DE0CB-F45C-414E-9A6D-F628EA299342}"/>
    <cellStyle name="Percent 10 5 2 3" xfId="47474" xr:uid="{52F5EFBC-BD30-4761-9C91-59A402042F1C}"/>
    <cellStyle name="Percent 10 5 2 3 2" xfId="47475" xr:uid="{58D43F70-A7BE-4909-B8D9-190D639CE052}"/>
    <cellStyle name="Percent 10 5 2 4" xfId="47476" xr:uid="{80E12417-BED5-401A-93AC-A6A70BF72F81}"/>
    <cellStyle name="Percent 10 5 3" xfId="47477" xr:uid="{09C66573-A6F6-429D-A736-667C26CF48E9}"/>
    <cellStyle name="Percent 10 5 3 2" xfId="47478" xr:uid="{C35B09BC-01AB-4FC0-ACBB-BA9A76B4F175}"/>
    <cellStyle name="Percent 10 5 3 2 2" xfId="47479" xr:uid="{97C72DB1-E870-46A5-962F-2FD8AEDE534D}"/>
    <cellStyle name="Percent 10 5 3 3" xfId="47480" xr:uid="{4C615BA5-BC28-4344-ACFD-D53FD1D5C50A}"/>
    <cellStyle name="Percent 10 5 4" xfId="47481" xr:uid="{9BB46CA1-7A88-4FD5-A96F-0667AC9DE0B0}"/>
    <cellStyle name="Percent 10 5 4 2" xfId="47482" xr:uid="{02D7A289-23DC-4CA3-8637-E97D0BD53D36}"/>
    <cellStyle name="Percent 10 5 5" xfId="47483" xr:uid="{FD1BEE19-C227-45C3-B0E6-46C12952C24B}"/>
    <cellStyle name="Percent 10 6" xfId="47484" xr:uid="{9BF4498F-488F-45BF-9B9F-03B00389E132}"/>
    <cellStyle name="Percent 10 6 2" xfId="47485" xr:uid="{B3F3C4BD-7784-46CA-9034-BF0371F61771}"/>
    <cellStyle name="Percent 10 6 2 2" xfId="47486" xr:uid="{A086F608-5106-4583-A197-D7238B0B827D}"/>
    <cellStyle name="Percent 10 6 2 2 2" xfId="47487" xr:uid="{F22B2E05-6E50-441C-B327-34014022018F}"/>
    <cellStyle name="Percent 10 6 2 3" xfId="47488" xr:uid="{75060979-4ED9-4A39-AC1F-4A1B38945DA5}"/>
    <cellStyle name="Percent 10 6 3" xfId="47489" xr:uid="{22DEC3AE-275D-4610-A230-7EE7647864DE}"/>
    <cellStyle name="Percent 10 6 3 2" xfId="47490" xr:uid="{AEC252BA-FD8A-48AF-B0C0-87A02A566928}"/>
    <cellStyle name="Percent 10 6 4" xfId="47491" xr:uid="{815FC96F-99E9-4D7D-90BE-A2D89FDF09A9}"/>
    <cellStyle name="Percent 10 7" xfId="47492" xr:uid="{136D4E35-3678-45E9-B49A-E5BFCED28C91}"/>
    <cellStyle name="Percent 10 7 2" xfId="47493" xr:uid="{61F75E77-1237-450B-8F60-57918C495A58}"/>
    <cellStyle name="Percent 10 7 2 2" xfId="47494" xr:uid="{3807AD37-D3AB-42C1-88F7-C4C0D7115E15}"/>
    <cellStyle name="Percent 10 7 3" xfId="47495" xr:uid="{47E77D9A-3B25-45B3-A6C2-1C235BB550AC}"/>
    <cellStyle name="Percent 10 8" xfId="47496" xr:uid="{8561C853-59F1-42BD-9CCB-6853571D3726}"/>
    <cellStyle name="Percent 10 8 2" xfId="47497" xr:uid="{8E9C1ADF-7AFD-43BA-A5EC-0B1829260A45}"/>
    <cellStyle name="Percent 10 9" xfId="47498" xr:uid="{9AB78AD0-1BD6-4A51-921D-AC871E3ED8EE}"/>
    <cellStyle name="Percent 11" xfId="47499" xr:uid="{9D45E3B3-428D-485D-BCF6-80B832D50B28}"/>
    <cellStyle name="Percent 11 2" xfId="47500" xr:uid="{1AEA2FAF-140E-46B2-864F-7D2868AFF6A1}"/>
    <cellStyle name="Percent 11 2 2" xfId="47501" xr:uid="{2ACE9EAD-4ED4-4467-82DE-B2DE886A4080}"/>
    <cellStyle name="Percent 11 2 2 2" xfId="47502" xr:uid="{1069373A-1356-4681-8030-374B71F35A72}"/>
    <cellStyle name="Percent 11 2 2 2 2" xfId="47503" xr:uid="{90E3FABA-2760-419B-AE53-07BEEE34E337}"/>
    <cellStyle name="Percent 11 2 2 2 2 2" xfId="47504" xr:uid="{0C23CC48-EC5A-4DF7-B717-3F09A9D5853F}"/>
    <cellStyle name="Percent 11 2 2 2 3" xfId="47505" xr:uid="{8EB85BC8-D012-4BEC-90E4-ACF6D47403F1}"/>
    <cellStyle name="Percent 11 2 2 3" xfId="47506" xr:uid="{628E65A8-7DCC-49D9-B771-CEE599CF708A}"/>
    <cellStyle name="Percent 11 2 2 3 2" xfId="47507" xr:uid="{C1D4C99F-B18F-44E3-9108-48562D748166}"/>
    <cellStyle name="Percent 11 2 2 4" xfId="47508" xr:uid="{775451DE-B8DD-4813-AF02-056007145032}"/>
    <cellStyle name="Percent 11 2 3" xfId="47509" xr:uid="{C90DCE5C-1852-47EB-AE29-1D145D8A9CA4}"/>
    <cellStyle name="Percent 11 2 3 2" xfId="47510" xr:uid="{88037EB9-E350-4D7E-916F-AE1E6C8B6255}"/>
    <cellStyle name="Percent 11 2 3 2 2" xfId="47511" xr:uid="{70A3921C-9976-4B05-8EE2-AD0EF51BC549}"/>
    <cellStyle name="Percent 11 2 3 3" xfId="47512" xr:uid="{A4B8CDD7-8986-4DC4-B709-217A630121E5}"/>
    <cellStyle name="Percent 11 2 4" xfId="47513" xr:uid="{7A10E5E2-8535-44EE-97FD-84920F2DA5F7}"/>
    <cellStyle name="Percent 11 2 4 2" xfId="47514" xr:uid="{62925D8B-67A5-42C3-91ED-CB5437CE56B7}"/>
    <cellStyle name="Percent 11 2 5" xfId="47515" xr:uid="{448B1191-AD8C-4D0E-ABFD-58B937A763E0}"/>
    <cellStyle name="Percent 11 3" xfId="47516" xr:uid="{2D05CED7-A864-4A99-A0AC-95C86716BC48}"/>
    <cellStyle name="Percent 11 3 2" xfId="47517" xr:uid="{2CC57131-7EBC-40CC-A822-A0C165631DE2}"/>
    <cellStyle name="Percent 11 3 2 2" xfId="47518" xr:uid="{FAC15E59-C1B2-41D4-8354-C11B0FBE5CB9}"/>
    <cellStyle name="Percent 11 3 2 2 2" xfId="47519" xr:uid="{A83CC97B-9400-4043-ACFF-83B9F366D4E2}"/>
    <cellStyle name="Percent 11 3 2 2 2 2" xfId="47520" xr:uid="{D98BC211-9332-439C-8EC1-4108900243A0}"/>
    <cellStyle name="Percent 11 3 2 2 3" xfId="47521" xr:uid="{BCE8B1E8-E2F4-4475-A6E3-ACC8A2D4BB84}"/>
    <cellStyle name="Percent 11 3 2 3" xfId="47522" xr:uid="{550917A1-6418-4175-BC2B-0AC6263A72EB}"/>
    <cellStyle name="Percent 11 3 2 3 2" xfId="47523" xr:uid="{9C8E3D6A-8604-443B-88D2-26011247F691}"/>
    <cellStyle name="Percent 11 3 2 4" xfId="47524" xr:uid="{59ED1A04-0350-4534-B978-B8F3E03B08C7}"/>
    <cellStyle name="Percent 11 3 3" xfId="47525" xr:uid="{623CDE13-C9F9-4BE0-9EE4-7BC2B1ADA548}"/>
    <cellStyle name="Percent 11 3 3 2" xfId="47526" xr:uid="{436AEC3A-258C-49A3-964D-46FAA6FFC480}"/>
    <cellStyle name="Percent 11 3 3 2 2" xfId="47527" xr:uid="{AF1AD60E-67F2-4179-9A79-8CFE093D95C3}"/>
    <cellStyle name="Percent 11 3 3 3" xfId="47528" xr:uid="{0E98815F-9CDB-445B-8EE6-8EC59DEBE5E2}"/>
    <cellStyle name="Percent 11 3 4" xfId="47529" xr:uid="{0CB38050-768E-4CF7-97D2-A225F8C10C66}"/>
    <cellStyle name="Percent 11 3 4 2" xfId="47530" xr:uid="{FB650AFF-ECDE-476F-8BC4-8D33CA2CE63A}"/>
    <cellStyle name="Percent 11 3 5" xfId="47531" xr:uid="{2C0C9241-6E65-4E3D-B932-8D72F43CC996}"/>
    <cellStyle name="Percent 11 4" xfId="47532" xr:uid="{ACC249C9-A629-469C-9F0B-884EAC4B55B9}"/>
    <cellStyle name="Percent 11 4 2" xfId="47533" xr:uid="{64FF5F53-1035-4C13-93DD-00A8812EDA2F}"/>
    <cellStyle name="Percent 11 4 2 2" xfId="47534" xr:uid="{D99DF6C5-9EE2-4029-AFD0-9C554B6111A8}"/>
    <cellStyle name="Percent 11 4 2 2 2" xfId="47535" xr:uid="{BBB4C8EB-B997-4803-A21C-EDCA73E21A18}"/>
    <cellStyle name="Percent 11 4 2 2 2 2" xfId="47536" xr:uid="{771C8D40-87E8-459E-A3C8-24ED4ABC4315}"/>
    <cellStyle name="Percent 11 4 2 2 3" xfId="47537" xr:uid="{899F943F-2066-4519-BB7E-7C37C7395797}"/>
    <cellStyle name="Percent 11 4 2 3" xfId="47538" xr:uid="{F72DEC38-015F-417E-9AA0-4FA75897D655}"/>
    <cellStyle name="Percent 11 4 2 3 2" xfId="47539" xr:uid="{2C11A5A1-D58C-4DD4-85BE-A754580FB994}"/>
    <cellStyle name="Percent 11 4 2 4" xfId="47540" xr:uid="{C8C888AF-5B3B-4877-8098-15483F83633B}"/>
    <cellStyle name="Percent 11 4 3" xfId="47541" xr:uid="{F832DA68-7512-408E-B256-F960DE4073E8}"/>
    <cellStyle name="Percent 11 4 3 2" xfId="47542" xr:uid="{71CB169D-DE13-41AC-822A-AD7E8F6F9EC4}"/>
    <cellStyle name="Percent 11 4 3 2 2" xfId="47543" xr:uid="{585ED0C8-EE56-47C2-B420-068C2236C1AD}"/>
    <cellStyle name="Percent 11 4 3 3" xfId="47544" xr:uid="{D6077357-18D8-47B8-A366-BE5F065BD08C}"/>
    <cellStyle name="Percent 11 4 4" xfId="47545" xr:uid="{4943EA78-132C-47DB-8ACA-6D2F4B976EB5}"/>
    <cellStyle name="Percent 11 4 4 2" xfId="47546" xr:uid="{39F93C52-BCFF-4128-B619-53037E8262A2}"/>
    <cellStyle name="Percent 11 4 5" xfId="47547" xr:uid="{CFBA33C6-6646-4715-B9E9-6ED3C60F794F}"/>
    <cellStyle name="Percent 11 5" xfId="47548" xr:uid="{B8B1CC9F-65F6-4563-8358-A4934D66BDE9}"/>
    <cellStyle name="Percent 11 5 2" xfId="47549" xr:uid="{142C2386-4C2A-423C-8A81-F18083D26F26}"/>
    <cellStyle name="Percent 11 5 2 2" xfId="47550" xr:uid="{4651521D-CD8E-4EE5-BE5D-B2F83AD23771}"/>
    <cellStyle name="Percent 11 5 2 2 2" xfId="47551" xr:uid="{87133D4F-766B-4FC4-91E5-9E0D1CA1D69A}"/>
    <cellStyle name="Percent 11 5 2 2 2 2" xfId="47552" xr:uid="{294B64D6-841A-4191-B60C-6183756E5243}"/>
    <cellStyle name="Percent 11 5 2 2 3" xfId="47553" xr:uid="{022D487B-DAD1-4DDF-8048-4A9B314D7004}"/>
    <cellStyle name="Percent 11 5 2 3" xfId="47554" xr:uid="{45CADA77-0EC1-4261-8C02-753EE939DDD0}"/>
    <cellStyle name="Percent 11 5 2 3 2" xfId="47555" xr:uid="{5DA25F57-14CA-4F85-9004-949EC2D68F06}"/>
    <cellStyle name="Percent 11 5 2 4" xfId="47556" xr:uid="{3CA4CC8F-2352-476A-9E1F-D6384B07C6EE}"/>
    <cellStyle name="Percent 11 5 3" xfId="47557" xr:uid="{46010E4E-B535-4AFF-AB7D-3482D6FE2361}"/>
    <cellStyle name="Percent 11 5 3 2" xfId="47558" xr:uid="{5563BB57-EAEA-4F2A-A1F5-6AFBF6943C14}"/>
    <cellStyle name="Percent 11 5 3 2 2" xfId="47559" xr:uid="{567423B8-3F2B-41B2-9D51-36A7E0AD8B4D}"/>
    <cellStyle name="Percent 11 5 3 3" xfId="47560" xr:uid="{5FAE960E-11BF-4AF9-8398-F9626B539B46}"/>
    <cellStyle name="Percent 11 5 4" xfId="47561" xr:uid="{4DC16C9F-0C5E-4038-907F-C0E5B5A4A51E}"/>
    <cellStyle name="Percent 11 5 4 2" xfId="47562" xr:uid="{3C624021-47AC-40C4-8469-A18BF6360F6F}"/>
    <cellStyle name="Percent 11 5 5" xfId="47563" xr:uid="{A1BA4D38-AC4A-476C-AA38-18D9498F4351}"/>
    <cellStyle name="Percent 11 6" xfId="47564" xr:uid="{1E4C1C2A-F992-4782-A946-EDCBDB5A0D51}"/>
    <cellStyle name="Percent 11 6 2" xfId="47565" xr:uid="{EA6355B0-83D3-455B-B31B-DD4BC8103594}"/>
    <cellStyle name="Percent 11 6 2 2" xfId="47566" xr:uid="{6E842B8E-4CD3-4F23-9F89-B6FBA811C071}"/>
    <cellStyle name="Percent 11 6 2 2 2" xfId="47567" xr:uid="{3FE528C6-FB7D-4DEE-8FC9-5CA4BFAD9600}"/>
    <cellStyle name="Percent 11 6 2 3" xfId="47568" xr:uid="{A4C0D74D-6759-4303-B5DE-8196E81477F6}"/>
    <cellStyle name="Percent 11 6 3" xfId="47569" xr:uid="{D03AA743-B4AC-4C90-BDD5-97E01F35C10E}"/>
    <cellStyle name="Percent 11 6 3 2" xfId="47570" xr:uid="{B33B2D17-48F8-405F-9ADB-876BBE404514}"/>
    <cellStyle name="Percent 11 6 4" xfId="47571" xr:uid="{EFAFE525-C2A0-45E2-8871-928F77B02A93}"/>
    <cellStyle name="Percent 11 7" xfId="47572" xr:uid="{62EFBB96-76C8-4A42-8C72-0F3FC481F2CD}"/>
    <cellStyle name="Percent 11 7 2" xfId="47573" xr:uid="{7EE53DF6-AFAE-4C84-B80A-542DAF314203}"/>
    <cellStyle name="Percent 11 7 2 2" xfId="47574" xr:uid="{0F20E82B-E94F-4D18-857A-25D95A6AB1EE}"/>
    <cellStyle name="Percent 11 7 3" xfId="47575" xr:uid="{27979ED7-37B8-45A7-9AC6-32FE89F527EE}"/>
    <cellStyle name="Percent 11 8" xfId="47576" xr:uid="{990A2A09-4E6F-4C5D-8CAB-3AF9C9D056AC}"/>
    <cellStyle name="Percent 11 8 2" xfId="47577" xr:uid="{E1B0177C-CB77-4C85-BCD5-6CD986B46570}"/>
    <cellStyle name="Percent 11 9" xfId="47578" xr:uid="{E2EF9FFF-9BDB-464E-9BE5-BA31311FEFB5}"/>
    <cellStyle name="Percent 12" xfId="47579" xr:uid="{36065245-10F7-4797-8F37-16019EDE409A}"/>
    <cellStyle name="Percent 12 2" xfId="47580" xr:uid="{CC985FF5-58BF-41C6-8E68-25F10F88A9C3}"/>
    <cellStyle name="Percent 12 2 2" xfId="47581" xr:uid="{A0ED93B9-5A0F-4055-92CD-ECF71DD717EB}"/>
    <cellStyle name="Percent 12 2 2 2" xfId="47582" xr:uid="{1493B944-DC8D-4D7F-8D58-4BA78FB04224}"/>
    <cellStyle name="Percent 12 2 2 2 2" xfId="47583" xr:uid="{FCCA3946-C1DF-464B-AFDE-C966F92FD07F}"/>
    <cellStyle name="Percent 12 2 2 2 2 2" xfId="47584" xr:uid="{557E2C29-8A0B-48F7-A976-74C71E7F4C73}"/>
    <cellStyle name="Percent 12 2 2 2 3" xfId="47585" xr:uid="{B0DB7BEC-9876-4AA8-918D-FFBED4EFF561}"/>
    <cellStyle name="Percent 12 2 2 3" xfId="47586" xr:uid="{05F43357-ADD9-4153-A371-2443AF6FCD6B}"/>
    <cellStyle name="Percent 12 2 2 3 2" xfId="47587" xr:uid="{8328BE5C-6A48-4647-AC23-31F640CDC87E}"/>
    <cellStyle name="Percent 12 2 2 4" xfId="47588" xr:uid="{67C13949-4834-4B4A-A32B-2C6E41DA93CC}"/>
    <cellStyle name="Percent 12 2 3" xfId="47589" xr:uid="{752B4845-63A9-4C02-9D9F-13B4F77E362C}"/>
    <cellStyle name="Percent 12 2 3 2" xfId="47590" xr:uid="{0E7A16F2-90AC-47D3-B51E-E381DA99E0F2}"/>
    <cellStyle name="Percent 12 2 3 2 2" xfId="47591" xr:uid="{5A5EB723-3DA5-4A84-896C-963F823D1DD9}"/>
    <cellStyle name="Percent 12 2 3 3" xfId="47592" xr:uid="{16C72FB7-2E86-425B-B086-E033808CC4B9}"/>
    <cellStyle name="Percent 12 2 4" xfId="47593" xr:uid="{AE69F43D-F3EE-4797-8372-B7646F1A5932}"/>
    <cellStyle name="Percent 12 2 4 2" xfId="47594" xr:uid="{537916A6-2ABC-417E-BF24-703557C69B66}"/>
    <cellStyle name="Percent 12 2 5" xfId="47595" xr:uid="{A6F7FA67-2A4E-4908-A213-D3992FF6CCE4}"/>
    <cellStyle name="Percent 12 3" xfId="47596" xr:uid="{0180620F-57E7-4B41-81E2-8FFD3E332A7A}"/>
    <cellStyle name="Percent 12 3 2" xfId="47597" xr:uid="{35CD3AD3-E2BC-4B28-AF15-A866B81255CD}"/>
    <cellStyle name="Percent 12 3 2 2" xfId="47598" xr:uid="{103BD954-0253-4785-9CD7-4C1A83A1CCF9}"/>
    <cellStyle name="Percent 12 3 2 2 2" xfId="47599" xr:uid="{8B703E02-1CE0-4A16-970C-E0D6A4BB25DA}"/>
    <cellStyle name="Percent 12 3 2 2 2 2" xfId="47600" xr:uid="{98BE3D3A-251A-4F26-AA8D-AEE87DA4570E}"/>
    <cellStyle name="Percent 12 3 2 2 3" xfId="47601" xr:uid="{5483D880-02F0-4BD3-9CC4-06D5F1F34AF9}"/>
    <cellStyle name="Percent 12 3 2 3" xfId="47602" xr:uid="{2CAE5B35-0D69-402D-84AC-47A104F6B9AB}"/>
    <cellStyle name="Percent 12 3 2 3 2" xfId="47603" xr:uid="{C9CEB5A2-2D61-4DF9-A69B-76937AF79F06}"/>
    <cellStyle name="Percent 12 3 2 4" xfId="47604" xr:uid="{3F3E4BAE-F2F1-450B-B4B1-9FF45CE60936}"/>
    <cellStyle name="Percent 12 3 3" xfId="47605" xr:uid="{723B1C49-9E1B-4D2C-B3A1-1AC84BFBAC2E}"/>
    <cellStyle name="Percent 12 3 3 2" xfId="47606" xr:uid="{3E1A40A6-E4EF-4940-8903-7E70A2039B98}"/>
    <cellStyle name="Percent 12 3 3 2 2" xfId="47607" xr:uid="{78208BF1-5757-4494-9C52-69850434F9BF}"/>
    <cellStyle name="Percent 12 3 3 3" xfId="47608" xr:uid="{B3E59DF7-9E39-4915-A6FB-90F3DDDB9D5D}"/>
    <cellStyle name="Percent 12 3 4" xfId="47609" xr:uid="{4FA12E61-1DEC-4083-9BAF-B3F542D23D58}"/>
    <cellStyle name="Percent 12 3 4 2" xfId="47610" xr:uid="{A6B5D720-A306-42BD-B8CF-68A300A7410D}"/>
    <cellStyle name="Percent 12 3 5" xfId="47611" xr:uid="{208A9434-D880-4922-87C2-A54E43E85632}"/>
    <cellStyle name="Percent 12 4" xfId="47612" xr:uid="{6736DFF4-6426-4528-8396-F699560FF28D}"/>
    <cellStyle name="Percent 12 4 2" xfId="47613" xr:uid="{9DDDFC95-0D35-49FD-A9BB-9D310006D6FC}"/>
    <cellStyle name="Percent 12 4 2 2" xfId="47614" xr:uid="{C4762903-E6C3-4CB9-9D5B-4728DB2C7E78}"/>
    <cellStyle name="Percent 12 4 2 2 2" xfId="47615" xr:uid="{D4B0C6AE-5807-473A-A3B9-00807421BA80}"/>
    <cellStyle name="Percent 12 4 2 2 2 2" xfId="47616" xr:uid="{26944025-457C-4A5C-803B-12006DC86065}"/>
    <cellStyle name="Percent 12 4 2 2 3" xfId="47617" xr:uid="{71499134-4F78-4A39-B455-EA6715EDA99B}"/>
    <cellStyle name="Percent 12 4 2 3" xfId="47618" xr:uid="{E02D3D0E-85CA-45F8-8C0C-A396C3135795}"/>
    <cellStyle name="Percent 12 4 2 3 2" xfId="47619" xr:uid="{E8D0928E-32F4-4325-89A9-BAD239C95B6C}"/>
    <cellStyle name="Percent 12 4 2 4" xfId="47620" xr:uid="{47A7383A-B788-4F27-AF01-6FD4D20F1AB0}"/>
    <cellStyle name="Percent 12 4 3" xfId="47621" xr:uid="{545E5E75-9D98-4444-BF7A-C3395FCDBFB4}"/>
    <cellStyle name="Percent 12 4 3 2" xfId="47622" xr:uid="{D6D53F03-2D5C-4E9D-B7D4-53233F7947CB}"/>
    <cellStyle name="Percent 12 4 3 2 2" xfId="47623" xr:uid="{633096DA-04C2-4589-9D69-76B4A115EE1E}"/>
    <cellStyle name="Percent 12 4 3 3" xfId="47624" xr:uid="{A1AFB7EC-E626-4602-8918-92B256AE1552}"/>
    <cellStyle name="Percent 12 4 4" xfId="47625" xr:uid="{2B030144-9138-4C08-B49A-238EFD0BE091}"/>
    <cellStyle name="Percent 12 4 4 2" xfId="47626" xr:uid="{EDE011DB-3FE9-47E8-B0AB-8E5C50C42FDA}"/>
    <cellStyle name="Percent 12 4 5" xfId="47627" xr:uid="{8BD65E42-C839-4E86-AA28-C37ECECBF14F}"/>
    <cellStyle name="Percent 12 5" xfId="47628" xr:uid="{C19BB0D2-617F-476E-840E-B930BD72629D}"/>
    <cellStyle name="Percent 12 5 2" xfId="47629" xr:uid="{AEF9AC23-3434-42A0-8F28-B3B06596379D}"/>
    <cellStyle name="Percent 12 5 2 2" xfId="47630" xr:uid="{D0FD563C-4B2C-48A5-927A-8AC11C6E0FD7}"/>
    <cellStyle name="Percent 12 5 2 2 2" xfId="47631" xr:uid="{67CD6AB1-A661-436F-AD29-FA38B4E3565E}"/>
    <cellStyle name="Percent 12 5 2 2 2 2" xfId="47632" xr:uid="{7EB6DA1D-3074-438C-808F-47FD76049083}"/>
    <cellStyle name="Percent 12 5 2 2 3" xfId="47633" xr:uid="{95EC363D-311C-4B8C-A853-54B84175F0C3}"/>
    <cellStyle name="Percent 12 5 2 3" xfId="47634" xr:uid="{790AADF9-3EF4-4922-BB4B-7DF8A876D65A}"/>
    <cellStyle name="Percent 12 5 2 3 2" xfId="47635" xr:uid="{EABD9231-1FBD-420C-BF89-67610059B28C}"/>
    <cellStyle name="Percent 12 5 2 4" xfId="47636" xr:uid="{304756E0-B21F-4005-A36F-3E9EE31F3DB4}"/>
    <cellStyle name="Percent 12 5 3" xfId="47637" xr:uid="{C7210455-BE40-43A5-96D7-D261D53F24A8}"/>
    <cellStyle name="Percent 12 5 3 2" xfId="47638" xr:uid="{9CA07F17-34C6-464B-8157-460E7154C89B}"/>
    <cellStyle name="Percent 12 5 3 2 2" xfId="47639" xr:uid="{A094557C-84B6-4D85-AD70-0E4EDC2490F9}"/>
    <cellStyle name="Percent 12 5 3 3" xfId="47640" xr:uid="{CB142B03-6CAE-4765-A64B-5D0ABCA00E6D}"/>
    <cellStyle name="Percent 12 5 4" xfId="47641" xr:uid="{A26A0066-E99C-4545-BDE0-2BE46139E06F}"/>
    <cellStyle name="Percent 12 5 4 2" xfId="47642" xr:uid="{6A01928D-10A1-4E0B-8BC1-3959DEC8C4AF}"/>
    <cellStyle name="Percent 12 5 5" xfId="47643" xr:uid="{1663E57F-1256-4138-8B75-951A642FE4E6}"/>
    <cellStyle name="Percent 12 6" xfId="47644" xr:uid="{C2A39E52-4BB5-4F3D-A497-E76B7CBAA2DC}"/>
    <cellStyle name="Percent 12 6 2" xfId="47645" xr:uid="{272C4078-7BD8-45C3-A00D-5FB431D9060F}"/>
    <cellStyle name="Percent 12 6 2 2" xfId="47646" xr:uid="{F9A2E02E-41A3-4B42-A305-89517D854FA2}"/>
    <cellStyle name="Percent 12 6 2 2 2" xfId="47647" xr:uid="{43C116FF-91F2-418A-81D5-5780DEFECFAB}"/>
    <cellStyle name="Percent 12 6 2 3" xfId="47648" xr:uid="{4D490D64-9248-483C-AE72-4A5288D80DE3}"/>
    <cellStyle name="Percent 12 6 3" xfId="47649" xr:uid="{3A18E7D0-2921-42FC-939B-5D043C8A99ED}"/>
    <cellStyle name="Percent 12 6 3 2" xfId="47650" xr:uid="{67212CE9-1EA2-4F5C-8CA0-128E63015478}"/>
    <cellStyle name="Percent 12 6 4" xfId="47651" xr:uid="{8B5C33CD-40E0-4587-AD98-6D2595C03478}"/>
    <cellStyle name="Percent 12 7" xfId="47652" xr:uid="{16B92707-E51B-448C-838E-3C36E35AEDC7}"/>
    <cellStyle name="Percent 12 7 2" xfId="47653" xr:uid="{04F171F9-0866-4636-862F-DB7DBF45D7EA}"/>
    <cellStyle name="Percent 12 7 2 2" xfId="47654" xr:uid="{11BBF4BF-75F8-4066-9294-4B1A79F6DBF8}"/>
    <cellStyle name="Percent 12 7 3" xfId="47655" xr:uid="{CAE35D52-5D2E-4BD7-89F8-9562983FB64E}"/>
    <cellStyle name="Percent 12 8" xfId="47656" xr:uid="{5469526D-322A-47E5-B806-B70DB1355EF4}"/>
    <cellStyle name="Percent 12 8 2" xfId="47657" xr:uid="{75E140F4-6D10-4996-BCC2-083212108B55}"/>
    <cellStyle name="Percent 12 9" xfId="47658" xr:uid="{3838E6F1-5A2D-4764-8631-D5C2A621EA05}"/>
    <cellStyle name="Percent 13" xfId="47659" xr:uid="{BDD3CD53-81F6-414F-A452-F04A7013F563}"/>
    <cellStyle name="Percent 13 2" xfId="47660" xr:uid="{2CB043AE-6C2C-48DC-A3B8-6B47D34D7DD4}"/>
    <cellStyle name="Percent 13 2 2" xfId="47661" xr:uid="{407AA1A2-EF21-46E8-9B01-F200CC97AD52}"/>
    <cellStyle name="Percent 13 2 2 2" xfId="47662" xr:uid="{F55AD085-34C4-461C-9CA7-C0A7D5A571C4}"/>
    <cellStyle name="Percent 13 2 2 2 2" xfId="47663" xr:uid="{51B5003B-DF06-4F45-B634-859BA13B5D5B}"/>
    <cellStyle name="Percent 13 2 2 2 2 2" xfId="47664" xr:uid="{276DD3CB-5BC9-4231-9D6E-923B13438095}"/>
    <cellStyle name="Percent 13 2 2 2 3" xfId="47665" xr:uid="{ABA797D2-DAC8-4B4E-A362-A5A4D056DB5C}"/>
    <cellStyle name="Percent 13 2 2 3" xfId="47666" xr:uid="{DC18F60E-DD5E-4F7A-8715-C6BAAE68FCDE}"/>
    <cellStyle name="Percent 13 2 2 3 2" xfId="47667" xr:uid="{15694EAE-526E-4BC3-ABDC-06394BDB8C90}"/>
    <cellStyle name="Percent 13 2 2 4" xfId="47668" xr:uid="{49BAEF24-BF81-46BE-ABB7-7197F2978468}"/>
    <cellStyle name="Percent 13 2 3" xfId="47669" xr:uid="{2247327C-DA1A-4FC8-8739-54CBD7011F08}"/>
    <cellStyle name="Percent 13 2 3 2" xfId="47670" xr:uid="{44169621-363E-492E-95B0-419CFAB1B8C6}"/>
    <cellStyle name="Percent 13 2 3 2 2" xfId="47671" xr:uid="{505E7DEA-CCC6-4FCA-8ED9-B35C39A55403}"/>
    <cellStyle name="Percent 13 2 3 3" xfId="47672" xr:uid="{59AA0CAB-7AAE-4B6D-8E4A-35EEB442CF18}"/>
    <cellStyle name="Percent 13 2 4" xfId="47673" xr:uid="{A27B9F05-334C-49F8-AE14-AC155D8FE22F}"/>
    <cellStyle name="Percent 13 2 4 2" xfId="47674" xr:uid="{C8FD7F19-9081-4AB3-BC87-46A83DCB46EB}"/>
    <cellStyle name="Percent 13 2 5" xfId="47675" xr:uid="{6B82BC80-AEFA-4767-8FE6-3EA2121BCF16}"/>
    <cellStyle name="Percent 13 3" xfId="47676" xr:uid="{301211C0-035A-4D58-B16B-B465EE72739A}"/>
    <cellStyle name="Percent 13 3 2" xfId="47677" xr:uid="{B13777EC-1742-4F22-B0A5-F36D8815EA69}"/>
    <cellStyle name="Percent 13 3 2 2" xfId="47678" xr:uid="{598A1E3E-C178-47A0-854D-418344CDC0C7}"/>
    <cellStyle name="Percent 13 3 2 2 2" xfId="47679" xr:uid="{38A3553C-F222-497B-A4B1-FB6E40A31D47}"/>
    <cellStyle name="Percent 13 3 2 2 2 2" xfId="47680" xr:uid="{B709C5B1-9503-4135-B90F-A6479E6A7830}"/>
    <cellStyle name="Percent 13 3 2 2 3" xfId="47681" xr:uid="{276666A8-DC4A-4C2F-9584-C275CDD6E4EC}"/>
    <cellStyle name="Percent 13 3 2 3" xfId="47682" xr:uid="{9EF44560-420A-4B62-A781-8632CD12F019}"/>
    <cellStyle name="Percent 13 3 2 3 2" xfId="47683" xr:uid="{A79856F1-E5B7-47DD-BE9A-AA06A541B253}"/>
    <cellStyle name="Percent 13 3 2 4" xfId="47684" xr:uid="{6AA9E617-35F4-4B9E-8DB8-E8FC4A53F6F4}"/>
    <cellStyle name="Percent 13 3 3" xfId="47685" xr:uid="{E89BD06A-4950-442D-96C6-ADF6B933E8B4}"/>
    <cellStyle name="Percent 13 3 3 2" xfId="47686" xr:uid="{9B93E391-09DB-4480-84A3-8A3BDE51871E}"/>
    <cellStyle name="Percent 13 3 3 2 2" xfId="47687" xr:uid="{910E725B-634B-4065-8407-196CEC23B67C}"/>
    <cellStyle name="Percent 13 3 3 3" xfId="47688" xr:uid="{DD40CB0A-C05E-45B1-B688-31DBA47E6A61}"/>
    <cellStyle name="Percent 13 3 4" xfId="47689" xr:uid="{F2611DB3-001F-4BF3-BDF5-D880965B74EF}"/>
    <cellStyle name="Percent 13 3 4 2" xfId="47690" xr:uid="{1CF204F0-FFCF-421C-85E1-D52CCAB4F553}"/>
    <cellStyle name="Percent 13 3 5" xfId="47691" xr:uid="{4A0962A8-0B9D-4399-901A-DE1E64140201}"/>
    <cellStyle name="Percent 13 4" xfId="47692" xr:uid="{070555D3-1486-4760-B69F-C716D63D56F7}"/>
    <cellStyle name="Percent 13 4 2" xfId="47693" xr:uid="{90939466-D26B-4BC6-BEA6-4DD58A46D515}"/>
    <cellStyle name="Percent 13 4 2 2" xfId="47694" xr:uid="{46D9E886-2159-453C-869D-6AD96FB68763}"/>
    <cellStyle name="Percent 13 4 2 2 2" xfId="47695" xr:uid="{37B29879-25CE-458E-AA49-7749FB36C0A1}"/>
    <cellStyle name="Percent 13 4 2 2 2 2" xfId="47696" xr:uid="{78BAC72F-DD38-44C4-BAF3-FA62A65CA454}"/>
    <cellStyle name="Percent 13 4 2 2 3" xfId="47697" xr:uid="{A9CCA72C-4998-498F-9B25-74CD4E8CF1B6}"/>
    <cellStyle name="Percent 13 4 2 3" xfId="47698" xr:uid="{79A8A8D9-1D24-4298-A294-A8B23BCF6327}"/>
    <cellStyle name="Percent 13 4 2 3 2" xfId="47699" xr:uid="{73C9F6F9-133F-4A8D-B610-2BF524148AFC}"/>
    <cellStyle name="Percent 13 4 2 4" xfId="47700" xr:uid="{B2EEEFEE-8C86-4154-A2CA-41B305E9B94E}"/>
    <cellStyle name="Percent 13 4 3" xfId="47701" xr:uid="{9CFE815F-2BD7-410D-BF02-539841C7C6E3}"/>
    <cellStyle name="Percent 13 4 3 2" xfId="47702" xr:uid="{757B6E92-4A27-4A39-9F70-0E02C7301B87}"/>
    <cellStyle name="Percent 13 4 3 2 2" xfId="47703" xr:uid="{81E7F1DC-7472-4D4C-A5E5-92516CAD72C7}"/>
    <cellStyle name="Percent 13 4 3 3" xfId="47704" xr:uid="{E0433D85-94A7-4BBE-932D-6D63FF47D337}"/>
    <cellStyle name="Percent 13 4 4" xfId="47705" xr:uid="{B96BEAF5-6C31-428E-AD7C-0C7B869EFCC2}"/>
    <cellStyle name="Percent 13 4 4 2" xfId="47706" xr:uid="{F5CFF1C1-9B23-404B-9952-7DD4432F1F1A}"/>
    <cellStyle name="Percent 13 4 5" xfId="47707" xr:uid="{613D5089-5A7F-4C59-B497-6D6FE61614D7}"/>
    <cellStyle name="Percent 13 5" xfId="47708" xr:uid="{7B8B25D8-09D1-474B-9FD7-F22B21F3FF8F}"/>
    <cellStyle name="Percent 13 5 2" xfId="47709" xr:uid="{C7B1FEC6-56C9-4543-8FA9-33976AF610B9}"/>
    <cellStyle name="Percent 13 5 2 2" xfId="47710" xr:uid="{6FCC4D42-F237-4A4D-A142-3E6C975205D8}"/>
    <cellStyle name="Percent 13 5 2 2 2" xfId="47711" xr:uid="{6765B981-4F3E-4B85-AC53-83BA1D8E8511}"/>
    <cellStyle name="Percent 13 5 2 2 2 2" xfId="47712" xr:uid="{42A37454-964D-4EEB-8B39-60428AD015D0}"/>
    <cellStyle name="Percent 13 5 2 2 3" xfId="47713" xr:uid="{446AC509-1C38-484C-B8A4-193327903BC5}"/>
    <cellStyle name="Percent 13 5 2 3" xfId="47714" xr:uid="{F674051E-F085-4278-A72A-70D30C3E03F2}"/>
    <cellStyle name="Percent 13 5 2 3 2" xfId="47715" xr:uid="{C3524EB2-D7C9-4060-8C41-92C2033880D1}"/>
    <cellStyle name="Percent 13 5 2 4" xfId="47716" xr:uid="{8E0638E2-8D63-474C-B64B-2754DD34BE8B}"/>
    <cellStyle name="Percent 13 5 3" xfId="47717" xr:uid="{D4C549E4-8822-4CF4-9DEF-B9C14237C71C}"/>
    <cellStyle name="Percent 13 5 3 2" xfId="47718" xr:uid="{C70D63A7-CE97-4D6D-822D-AE48FCCF70F1}"/>
    <cellStyle name="Percent 13 5 3 2 2" xfId="47719" xr:uid="{EE7D132E-2245-4A3F-B954-4B8BEEBCD21A}"/>
    <cellStyle name="Percent 13 5 3 3" xfId="47720" xr:uid="{F15FF51B-7B54-4221-AC26-0C371E675B4E}"/>
    <cellStyle name="Percent 13 5 4" xfId="47721" xr:uid="{EC038AB6-101E-49FD-BDFE-E8B670C49492}"/>
    <cellStyle name="Percent 13 5 4 2" xfId="47722" xr:uid="{2F62286F-2C58-4EB1-A1E3-02DA5F6DF26C}"/>
    <cellStyle name="Percent 13 5 5" xfId="47723" xr:uid="{DE4FF7A6-43AD-4A41-9024-7CBF7C85B1F9}"/>
    <cellStyle name="Percent 13 6" xfId="47724" xr:uid="{083694DB-678B-43C6-B3A2-FA34602B567B}"/>
    <cellStyle name="Percent 13 6 2" xfId="47725" xr:uid="{1D45F230-B8AF-41DA-BAFC-61E5B1D13589}"/>
    <cellStyle name="Percent 13 6 2 2" xfId="47726" xr:uid="{7A1FA3C3-73B6-4587-9D22-078C7476C2E9}"/>
    <cellStyle name="Percent 13 6 2 2 2" xfId="47727" xr:uid="{B76FE0A5-CE1E-4692-B87E-D855D4ED3FE0}"/>
    <cellStyle name="Percent 13 6 2 3" xfId="47728" xr:uid="{BBACCE3A-5FCF-41D9-8522-EE6BD4EDEC9F}"/>
    <cellStyle name="Percent 13 6 3" xfId="47729" xr:uid="{F781E5D1-CFB6-4FBB-B447-FE493853D7E6}"/>
    <cellStyle name="Percent 13 6 3 2" xfId="47730" xr:uid="{7D2DF5BF-634B-4C60-A18C-DD6EBE0382D9}"/>
    <cellStyle name="Percent 13 6 4" xfId="47731" xr:uid="{75B807BF-BE56-4F8F-A8D9-0F4EC541D94B}"/>
    <cellStyle name="Percent 13 7" xfId="47732" xr:uid="{A786E87B-2C9A-4DD9-86FE-EFF03DE18E25}"/>
    <cellStyle name="Percent 13 7 2" xfId="47733" xr:uid="{3EDAC772-1596-418B-B0CB-63EB2660A973}"/>
    <cellStyle name="Percent 13 7 2 2" xfId="47734" xr:uid="{B7E804E6-A4EA-4C53-8224-C494B725D06D}"/>
    <cellStyle name="Percent 13 7 3" xfId="47735" xr:uid="{7297FFDA-320D-4479-8CC0-C9349D1F1FF7}"/>
    <cellStyle name="Percent 13 8" xfId="47736" xr:uid="{33615090-4640-4C5A-8A46-B4C6503DB1B7}"/>
    <cellStyle name="Percent 13 8 2" xfId="47737" xr:uid="{3E5B7C8E-C90E-4018-A0DE-627A4FA99C13}"/>
    <cellStyle name="Percent 13 9" xfId="47738" xr:uid="{0AC04402-AE62-42A7-9C53-5CA2938183EC}"/>
    <cellStyle name="Percent 14" xfId="47739" xr:uid="{5DE46E5A-A578-478A-8C93-675E9A83FE3A}"/>
    <cellStyle name="Percent 15" xfId="47740" xr:uid="{EB95628A-828D-47A7-B13D-BBE1CB29CBBD}"/>
    <cellStyle name="Percent 15 2" xfId="47741" xr:uid="{8AE3F453-0DD8-49B1-9698-F20CEF755989}"/>
    <cellStyle name="Percent 15 2 2" xfId="47742" xr:uid="{0912151C-EC6F-4C46-87D9-3FF207EA8BB3}"/>
    <cellStyle name="Percent 15 2 2 2" xfId="47743" xr:uid="{03ACE2D7-D077-43F9-8CBD-3B09078153A7}"/>
    <cellStyle name="Percent 15 2 2 2 2" xfId="47744" xr:uid="{1CE5C375-B88F-4057-AC47-59563A5DECBF}"/>
    <cellStyle name="Percent 15 2 2 2 2 2" xfId="47745" xr:uid="{1A7715AE-3351-4700-8E40-A22C88048B43}"/>
    <cellStyle name="Percent 15 2 2 2 3" xfId="47746" xr:uid="{C0B5DD43-8526-489C-A460-043FD4E98785}"/>
    <cellStyle name="Percent 15 2 2 3" xfId="47747" xr:uid="{A5073EDA-DF92-44C2-99BC-D840DFDA1615}"/>
    <cellStyle name="Percent 15 2 2 3 2" xfId="47748" xr:uid="{86897F14-E29D-4198-8C7E-029512315322}"/>
    <cellStyle name="Percent 15 2 2 4" xfId="47749" xr:uid="{AF78B033-8DD3-4FF8-A46E-4DD64245EDBD}"/>
    <cellStyle name="Percent 15 2 3" xfId="47750" xr:uid="{9E98FDD7-D545-4EA8-8B16-47CD082FB9D1}"/>
    <cellStyle name="Percent 15 2 3 2" xfId="47751" xr:uid="{7B2FAFA9-25C6-4973-A224-E7F0BD858220}"/>
    <cellStyle name="Percent 15 2 3 2 2" xfId="47752" xr:uid="{6CE274B5-FE58-4DF1-AAED-34AE192AB464}"/>
    <cellStyle name="Percent 15 2 3 3" xfId="47753" xr:uid="{77EF9CD4-94BC-44CB-83CB-4213568000ED}"/>
    <cellStyle name="Percent 15 2 4" xfId="47754" xr:uid="{D0ED6E2E-304A-4488-B672-6C9F56C68905}"/>
    <cellStyle name="Percent 15 2 4 2" xfId="47755" xr:uid="{5D585CDA-2EBB-462A-A9F3-D6D996EDBDD7}"/>
    <cellStyle name="Percent 15 2 5" xfId="47756" xr:uid="{F5542FB4-2CE6-4FC8-9835-E508493AE9A5}"/>
    <cellStyle name="Percent 15 3" xfId="47757" xr:uid="{FBB32B1A-5BBC-49A8-AD17-18DB46E75F33}"/>
    <cellStyle name="Percent 15 3 2" xfId="47758" xr:uid="{C45B9B85-059C-407E-9059-EAB66B4FA535}"/>
    <cellStyle name="Percent 15 3 2 2" xfId="47759" xr:uid="{77CDD5C1-955F-4F37-8C6F-09C31CE30521}"/>
    <cellStyle name="Percent 15 3 2 2 2" xfId="47760" xr:uid="{7D1831FD-7E81-4465-B396-C2D3A150C950}"/>
    <cellStyle name="Percent 15 3 2 2 2 2" xfId="47761" xr:uid="{AF44ACA3-3F87-459B-9A05-8F022A580DFC}"/>
    <cellStyle name="Percent 15 3 2 2 3" xfId="47762" xr:uid="{7F5E26BF-A498-4F5B-B940-C7BC3AB94E44}"/>
    <cellStyle name="Percent 15 3 2 3" xfId="47763" xr:uid="{97C95072-2FF8-4F1A-8888-A1939F349BA1}"/>
    <cellStyle name="Percent 15 3 2 3 2" xfId="47764" xr:uid="{493E9FC7-7410-483E-9161-CA7DF406B684}"/>
    <cellStyle name="Percent 15 3 2 4" xfId="47765" xr:uid="{283D112D-49BE-4965-BE3C-4E3C87FB3F9A}"/>
    <cellStyle name="Percent 15 3 3" xfId="47766" xr:uid="{315DEF3B-569A-4E6C-B331-A7E6EA493523}"/>
    <cellStyle name="Percent 15 3 3 2" xfId="47767" xr:uid="{90E354F9-4AD2-41A6-A433-A9986EBA7771}"/>
    <cellStyle name="Percent 15 3 3 2 2" xfId="47768" xr:uid="{6512682C-1F8D-416A-BAA6-E049B434FDD1}"/>
    <cellStyle name="Percent 15 3 3 3" xfId="47769" xr:uid="{108AE506-0EB1-4E3A-9FD9-321DB3D447C7}"/>
    <cellStyle name="Percent 15 3 4" xfId="47770" xr:uid="{BB3AB356-9C79-41AD-8F91-793A6217C4A0}"/>
    <cellStyle name="Percent 15 3 4 2" xfId="47771" xr:uid="{6990AFAB-6B31-45FF-88F2-D44AD0DF1418}"/>
    <cellStyle name="Percent 15 3 5" xfId="47772" xr:uid="{AEB9ECAF-F10D-4E95-A396-B984C817C475}"/>
    <cellStyle name="Percent 15 4" xfId="47773" xr:uid="{10CBCB87-6ACA-409C-A0C1-15A4109F437E}"/>
    <cellStyle name="Percent 15 4 2" xfId="47774" xr:uid="{166D7E5B-4573-4D16-A74C-8FC1EE060327}"/>
    <cellStyle name="Percent 15 4 2 2" xfId="47775" xr:uid="{8283D073-36B5-4632-91BE-3E588A6F22B8}"/>
    <cellStyle name="Percent 15 4 2 2 2" xfId="47776" xr:uid="{4DDC7484-6C8C-4207-8325-E0FFDF24A488}"/>
    <cellStyle name="Percent 15 4 2 2 2 2" xfId="47777" xr:uid="{2EC7AADA-A41E-4F36-BB93-D5EADBF731ED}"/>
    <cellStyle name="Percent 15 4 2 2 3" xfId="47778" xr:uid="{232A1961-0607-4954-B9BE-9AC2FFA23EBE}"/>
    <cellStyle name="Percent 15 4 2 3" xfId="47779" xr:uid="{01EB3FEC-2EB5-48F7-B9C3-2A8F3F2743A6}"/>
    <cellStyle name="Percent 15 4 2 3 2" xfId="47780" xr:uid="{0FADB726-3A4E-441B-930F-409FD04FBF9E}"/>
    <cellStyle name="Percent 15 4 2 4" xfId="47781" xr:uid="{66B50F34-7ADF-4EC5-B011-CF673F0A4F63}"/>
    <cellStyle name="Percent 15 4 3" xfId="47782" xr:uid="{64E3C5C5-8472-4073-961A-A77640913FB6}"/>
    <cellStyle name="Percent 15 4 3 2" xfId="47783" xr:uid="{3E1A8536-2442-4B35-BA7E-203ADA59D85B}"/>
    <cellStyle name="Percent 15 4 3 2 2" xfId="47784" xr:uid="{CD467CB4-5BD9-444E-8857-3E000D5531E8}"/>
    <cellStyle name="Percent 15 4 3 3" xfId="47785" xr:uid="{8B070D06-E9F4-4F28-8B1F-55D0BD3DF61A}"/>
    <cellStyle name="Percent 15 4 4" xfId="47786" xr:uid="{D075D06C-8DB8-4127-B993-D0983D2D6018}"/>
    <cellStyle name="Percent 15 4 4 2" xfId="47787" xr:uid="{19196FAD-21C2-4D8E-98E4-00664F911C57}"/>
    <cellStyle name="Percent 15 4 5" xfId="47788" xr:uid="{BD5739C6-33C2-4EF8-A3BB-7F90D3111833}"/>
    <cellStyle name="Percent 15 5" xfId="47789" xr:uid="{A6E15881-C157-4285-B3DE-84A76F38E75A}"/>
    <cellStyle name="Percent 15 5 2" xfId="47790" xr:uid="{BB6242EF-18FC-4137-A4D9-7A43B0D1A131}"/>
    <cellStyle name="Percent 15 5 2 2" xfId="47791" xr:uid="{78DA7EF3-A7B2-4E8F-A8A8-466AD4194214}"/>
    <cellStyle name="Percent 15 5 2 2 2" xfId="47792" xr:uid="{DE857E6A-8CC8-4C33-83EC-A2B3C9F92A7E}"/>
    <cellStyle name="Percent 15 5 2 2 2 2" xfId="47793" xr:uid="{35518926-31A6-4BD2-936E-A0AC71673A2E}"/>
    <cellStyle name="Percent 15 5 2 2 3" xfId="47794" xr:uid="{274522D1-0315-4662-9CA6-9D5845B3D330}"/>
    <cellStyle name="Percent 15 5 2 3" xfId="47795" xr:uid="{11A16E60-81DD-4C07-AC61-C24B37EC76A4}"/>
    <cellStyle name="Percent 15 5 2 3 2" xfId="47796" xr:uid="{C5DEC3D4-272F-4647-B893-FEA999A699E8}"/>
    <cellStyle name="Percent 15 5 2 4" xfId="47797" xr:uid="{9CFDF2A9-7377-432B-A40E-85034A33EACC}"/>
    <cellStyle name="Percent 15 5 3" xfId="47798" xr:uid="{8A570645-4BBC-44E3-BD07-E3BE3354708E}"/>
    <cellStyle name="Percent 15 5 3 2" xfId="47799" xr:uid="{BA02C3E8-936F-4822-82FD-8F2F126D2E10}"/>
    <cellStyle name="Percent 15 5 3 2 2" xfId="47800" xr:uid="{75B25F9C-0DDA-437C-9CB9-64C19A2A47CF}"/>
    <cellStyle name="Percent 15 5 3 3" xfId="47801" xr:uid="{2EC00C9D-079C-4088-A381-3848B9B819D0}"/>
    <cellStyle name="Percent 15 5 4" xfId="47802" xr:uid="{50A28E4E-BEC0-40C2-8097-D88427F88DD6}"/>
    <cellStyle name="Percent 15 5 4 2" xfId="47803" xr:uid="{7EC16E47-49AC-40BD-BA1F-41B9FA3C5E94}"/>
    <cellStyle name="Percent 15 5 5" xfId="47804" xr:uid="{E7737B2F-1C8A-43C9-86F7-39873F92C6F1}"/>
    <cellStyle name="Percent 15 6" xfId="47805" xr:uid="{A0074173-D70E-4776-9816-4F62063E13DC}"/>
    <cellStyle name="Percent 15 6 2" xfId="47806" xr:uid="{7D7E31C5-ACA3-4C6E-9C50-FBB508926225}"/>
    <cellStyle name="Percent 15 6 2 2" xfId="47807" xr:uid="{6D294DAD-9214-4E8D-B2B0-999499A2F779}"/>
    <cellStyle name="Percent 15 6 2 2 2" xfId="47808" xr:uid="{2B06100B-7279-4CC4-BC2C-4D11196FC35C}"/>
    <cellStyle name="Percent 15 6 2 3" xfId="47809" xr:uid="{0588C8E7-D4FA-4B8C-AB7A-AB5E92543755}"/>
    <cellStyle name="Percent 15 6 3" xfId="47810" xr:uid="{5B5F21D0-E1C0-41F1-92A4-0AA6A4D438AC}"/>
    <cellStyle name="Percent 15 6 3 2" xfId="47811" xr:uid="{D9FFF9DD-DFBE-4D58-ABD6-DE761903ECE3}"/>
    <cellStyle name="Percent 15 6 4" xfId="47812" xr:uid="{5770BB0F-DCD5-4345-9AEB-0F19E09E6155}"/>
    <cellStyle name="Percent 15 7" xfId="47813" xr:uid="{47880F5E-C61D-4388-9B25-F2D83558ADB7}"/>
    <cellStyle name="Percent 15 7 2" xfId="47814" xr:uid="{937AB545-6D4E-44C4-8B25-1C177EB4937E}"/>
    <cellStyle name="Percent 15 7 2 2" xfId="47815" xr:uid="{04565FAE-5BA0-4126-97CE-550F57552D8A}"/>
    <cellStyle name="Percent 15 7 3" xfId="47816" xr:uid="{569BFE1E-766A-46F4-B7D7-98B1A3741587}"/>
    <cellStyle name="Percent 15 8" xfId="47817" xr:uid="{F882F369-8F07-497E-970E-1D4AFCC578E8}"/>
    <cellStyle name="Percent 15 8 2" xfId="47818" xr:uid="{4181E687-9382-48F5-B835-291330C92D04}"/>
    <cellStyle name="Percent 15 9" xfId="47819" xr:uid="{A0FCE79E-EEA9-4EC2-9CAE-A67B898145C0}"/>
    <cellStyle name="Percent 16" xfId="47820" xr:uid="{DC1B2F9E-2435-4310-AF43-7677FDE7CE81}"/>
    <cellStyle name="Percent 16 2" xfId="47821" xr:uid="{47C48847-471F-4F1D-86A5-7067E21DBACF}"/>
    <cellStyle name="Percent 16 2 2" xfId="47822" xr:uid="{1FD58935-CA7F-4C40-B71A-0E9BD9FB62C3}"/>
    <cellStyle name="Percent 16 2 2 2" xfId="47823" xr:uid="{51B3874B-4938-42B5-A5DA-6C7781B23AB4}"/>
    <cellStyle name="Percent 16 2 2 2 2" xfId="47824" xr:uid="{323D6FA2-6643-47CD-ACB1-6804B7B9E40D}"/>
    <cellStyle name="Percent 16 2 2 2 2 2" xfId="47825" xr:uid="{45BB0390-544E-41C6-BD31-13E685838B79}"/>
    <cellStyle name="Percent 16 2 2 2 3" xfId="47826" xr:uid="{CD376DBF-F518-4047-B628-144A3BB7A591}"/>
    <cellStyle name="Percent 16 2 2 3" xfId="47827" xr:uid="{9AC29D98-48F5-418F-AB1F-F78F11C1D8F4}"/>
    <cellStyle name="Percent 16 2 2 3 2" xfId="47828" xr:uid="{00FF280C-FBD9-4D41-9715-C976361CA0FA}"/>
    <cellStyle name="Percent 16 2 2 4" xfId="47829" xr:uid="{8E01B788-7DA6-4CB0-A6C3-26A2D511A187}"/>
    <cellStyle name="Percent 16 2 3" xfId="47830" xr:uid="{B4738AEC-9039-4977-B62B-563A0CA9331B}"/>
    <cellStyle name="Percent 16 2 3 2" xfId="47831" xr:uid="{A4762EC7-2FF0-4601-A8AF-F59DEC08E004}"/>
    <cellStyle name="Percent 16 2 3 2 2" xfId="47832" xr:uid="{9B2376E4-BC19-409E-B09C-4D6B24649675}"/>
    <cellStyle name="Percent 16 2 3 3" xfId="47833" xr:uid="{E2E9D917-AEA8-41B9-8BF2-30AE8969CF6D}"/>
    <cellStyle name="Percent 16 2 4" xfId="47834" xr:uid="{A1BCCC50-086F-4F83-AAA4-3FF7EEF3507B}"/>
    <cellStyle name="Percent 16 2 4 2" xfId="47835" xr:uid="{EED6BBDF-F0B9-4C22-A8EE-3E4EB57B314A}"/>
    <cellStyle name="Percent 16 2 5" xfId="47836" xr:uid="{6B488733-FA66-47CC-9CE7-A7130958836E}"/>
    <cellStyle name="Percent 16 3" xfId="47837" xr:uid="{78D4D419-98B7-4010-AAF8-46EC7FD9B452}"/>
    <cellStyle name="Percent 16 3 2" xfId="47838" xr:uid="{F7564833-6688-4098-9826-D1E68CD1A7A2}"/>
    <cellStyle name="Percent 16 3 2 2" xfId="47839" xr:uid="{ECAE68F8-26BE-42DA-9085-97D88BEB99D5}"/>
    <cellStyle name="Percent 16 3 2 2 2" xfId="47840" xr:uid="{4BDF54BD-DD2C-4311-BFE1-558A5289DA3A}"/>
    <cellStyle name="Percent 16 3 2 2 2 2" xfId="47841" xr:uid="{183B704F-2456-409B-9577-CE0B38587D12}"/>
    <cellStyle name="Percent 16 3 2 2 3" xfId="47842" xr:uid="{08430A83-5524-4D61-B191-0A23FF24F674}"/>
    <cellStyle name="Percent 16 3 2 3" xfId="47843" xr:uid="{7D227C8F-9ECD-457C-ADBC-FC38BAF69879}"/>
    <cellStyle name="Percent 16 3 2 3 2" xfId="47844" xr:uid="{BEE74CBB-E6ED-41A5-A501-BF77131BB7B4}"/>
    <cellStyle name="Percent 16 3 2 4" xfId="47845" xr:uid="{3E9A7198-424D-458A-9490-257F7C01EC7C}"/>
    <cellStyle name="Percent 16 3 3" xfId="47846" xr:uid="{9AB013C4-F94F-4896-95C7-B9D15A572FBA}"/>
    <cellStyle name="Percent 16 3 3 2" xfId="47847" xr:uid="{195B124D-24CE-4841-A004-4AD6B41BF69D}"/>
    <cellStyle name="Percent 16 3 3 2 2" xfId="47848" xr:uid="{D2FA2867-70EF-493C-9924-28A243ED6DC9}"/>
    <cellStyle name="Percent 16 3 3 3" xfId="47849" xr:uid="{7859665C-5F15-4F64-A219-1D3C7F19C9B6}"/>
    <cellStyle name="Percent 16 3 4" xfId="47850" xr:uid="{B5D3C7EE-D660-46E1-8FEE-E3B622F4A387}"/>
    <cellStyle name="Percent 16 3 4 2" xfId="47851" xr:uid="{D8687ED4-4EDA-400D-9DE2-826AD9DB2DEA}"/>
    <cellStyle name="Percent 16 3 5" xfId="47852" xr:uid="{CFC79510-703F-4589-A7B7-7EA3259D1E61}"/>
    <cellStyle name="Percent 16 4" xfId="47853" xr:uid="{2CF4D319-8149-4D4E-8E3D-EBF227F03DAF}"/>
    <cellStyle name="Percent 16 4 2" xfId="47854" xr:uid="{8E1D6CCE-F5A5-4514-A3AF-3ACBCA9699F9}"/>
    <cellStyle name="Percent 16 4 2 2" xfId="47855" xr:uid="{30F887AE-C1D5-44BA-AB9A-E01E5D4C6227}"/>
    <cellStyle name="Percent 16 4 2 2 2" xfId="47856" xr:uid="{D2298207-5DC7-418C-BD63-399897F60128}"/>
    <cellStyle name="Percent 16 4 2 2 2 2" xfId="47857" xr:uid="{372CD340-A1C3-4076-8E13-1376C9709FF0}"/>
    <cellStyle name="Percent 16 4 2 2 3" xfId="47858" xr:uid="{50E978A5-FB1D-47E8-B90D-E37861AAC654}"/>
    <cellStyle name="Percent 16 4 2 3" xfId="47859" xr:uid="{2F1F3D87-EE9C-4D4B-B497-D4BCDFF893FD}"/>
    <cellStyle name="Percent 16 4 2 3 2" xfId="47860" xr:uid="{BA2B72F6-01F6-418A-9456-50EBFB3EC781}"/>
    <cellStyle name="Percent 16 4 2 4" xfId="47861" xr:uid="{843D6F38-63E7-40AA-9A5A-847EE7614574}"/>
    <cellStyle name="Percent 16 4 3" xfId="47862" xr:uid="{9FEDD7B4-64B8-43EC-93E6-D47C231B52C2}"/>
    <cellStyle name="Percent 16 4 3 2" xfId="47863" xr:uid="{1DE047D6-CD7B-4441-9A03-A7096B4F013F}"/>
    <cellStyle name="Percent 16 4 3 2 2" xfId="47864" xr:uid="{2282E9BB-2263-4364-B7AC-F19376F4C147}"/>
    <cellStyle name="Percent 16 4 3 3" xfId="47865" xr:uid="{A126DC21-F765-4D7D-83FE-EFDAF475431E}"/>
    <cellStyle name="Percent 16 4 4" xfId="47866" xr:uid="{6511FEF7-A828-41CD-BB78-C33B170EC4CB}"/>
    <cellStyle name="Percent 16 4 4 2" xfId="47867" xr:uid="{384E14D6-3D8C-419B-AD07-A3252D4EE96C}"/>
    <cellStyle name="Percent 16 4 5" xfId="47868" xr:uid="{3AD9434F-96AC-4822-B31F-E580500CF384}"/>
    <cellStyle name="Percent 16 5" xfId="47869" xr:uid="{C5994C16-ECC4-40F9-82C5-A767DD93EA7A}"/>
    <cellStyle name="Percent 16 5 2" xfId="47870" xr:uid="{CB001222-47F9-40F0-8A8A-1CC420FDF61E}"/>
    <cellStyle name="Percent 16 5 2 2" xfId="47871" xr:uid="{5A4B9740-C113-464C-B1FE-3BD6D1C2C056}"/>
    <cellStyle name="Percent 16 5 2 2 2" xfId="47872" xr:uid="{72BA4E15-506A-4CA1-80C5-D8D63C54F1C0}"/>
    <cellStyle name="Percent 16 5 2 2 2 2" xfId="47873" xr:uid="{0B1E57F6-3081-4EBC-B3A9-E411C373EBCE}"/>
    <cellStyle name="Percent 16 5 2 2 3" xfId="47874" xr:uid="{5BC2EA69-EB5B-41E8-AF83-1B6D1CBFB536}"/>
    <cellStyle name="Percent 16 5 2 3" xfId="47875" xr:uid="{AD2916E3-C77D-4B6F-AD81-3B582D09AFEF}"/>
    <cellStyle name="Percent 16 5 2 3 2" xfId="47876" xr:uid="{AB6AAB87-CA41-4A17-AFC6-72E481D29E7E}"/>
    <cellStyle name="Percent 16 5 2 4" xfId="47877" xr:uid="{574D5C75-116B-46C6-8DAF-47C4EFEF26B8}"/>
    <cellStyle name="Percent 16 5 3" xfId="47878" xr:uid="{51206519-FCBD-4D85-911E-4D1D7A52D814}"/>
    <cellStyle name="Percent 16 5 3 2" xfId="47879" xr:uid="{A42C9653-8CD7-4494-8EA8-5879DF6B14A1}"/>
    <cellStyle name="Percent 16 5 3 2 2" xfId="47880" xr:uid="{18F38BD6-F176-477E-9295-7F36D19AB6E3}"/>
    <cellStyle name="Percent 16 5 3 3" xfId="47881" xr:uid="{82207DFA-CDA0-479D-B0FE-78B5956252EB}"/>
    <cellStyle name="Percent 16 5 4" xfId="47882" xr:uid="{13A66873-08E1-45DA-83A9-9957DAE57EDC}"/>
    <cellStyle name="Percent 16 5 4 2" xfId="47883" xr:uid="{C976F46A-671A-4284-A8F4-0A0A8CB28474}"/>
    <cellStyle name="Percent 16 5 5" xfId="47884" xr:uid="{0131A27B-5F4A-4A5B-95DD-1EC52F6A4749}"/>
    <cellStyle name="Percent 16 6" xfId="47885" xr:uid="{4A072982-A2BF-4809-A6C1-6651CD3104CB}"/>
    <cellStyle name="Percent 16 6 2" xfId="47886" xr:uid="{144F9B28-C518-463B-956A-DACCB28D32F8}"/>
    <cellStyle name="Percent 16 6 2 2" xfId="47887" xr:uid="{B9C9AAE3-5B29-47C9-B382-72A471BCA635}"/>
    <cellStyle name="Percent 16 6 2 2 2" xfId="47888" xr:uid="{6BA5760D-BB6A-4E4C-A5AD-D2EC7766BA59}"/>
    <cellStyle name="Percent 16 6 2 3" xfId="47889" xr:uid="{C1C27B16-F9D2-408A-BF11-2A70F0DEAAC3}"/>
    <cellStyle name="Percent 16 6 3" xfId="47890" xr:uid="{2DEFE13B-78E4-4782-B67B-3E6F3133FDF5}"/>
    <cellStyle name="Percent 16 6 3 2" xfId="47891" xr:uid="{AD85692C-C770-4528-8226-C054803D754A}"/>
    <cellStyle name="Percent 16 6 4" xfId="47892" xr:uid="{E857491E-593C-4E84-BD4D-CA6353F89493}"/>
    <cellStyle name="Percent 16 7" xfId="47893" xr:uid="{AB4253D6-137F-4F62-8789-E9BFA7B04E0D}"/>
    <cellStyle name="Percent 16 7 2" xfId="47894" xr:uid="{71A6CEB6-4D7D-4A81-8BF7-22C0C9C5B34A}"/>
    <cellStyle name="Percent 16 7 2 2" xfId="47895" xr:uid="{AB5D38F5-EA7B-4B8C-AC3D-CABA5A709362}"/>
    <cellStyle name="Percent 16 7 3" xfId="47896" xr:uid="{6759C5DD-9DA8-4EE1-BDAF-E1D8068F2711}"/>
    <cellStyle name="Percent 16 8" xfId="47897" xr:uid="{2AD46F36-D32E-4E32-8F68-3695E71EF593}"/>
    <cellStyle name="Percent 16 8 2" xfId="47898" xr:uid="{5B716F6E-4860-44EE-A3BB-FABBBF27C898}"/>
    <cellStyle name="Percent 16 9" xfId="47899" xr:uid="{8C7CF9FA-16B2-4B07-981F-87DED1EDC6B8}"/>
    <cellStyle name="Percent 17" xfId="47900" xr:uid="{E09606E4-448A-421E-99C0-1DBC0277DA0F}"/>
    <cellStyle name="Percent 17 2" xfId="47901" xr:uid="{1593FE4F-A660-4CC0-9FA5-E7B45D4E9A3C}"/>
    <cellStyle name="Percent 17 2 2" xfId="47902" xr:uid="{0517D129-98D0-4EC0-B6E6-CB023BFFE093}"/>
    <cellStyle name="Percent 17 2 2 2" xfId="47903" xr:uid="{77D708DC-D158-455E-95F0-B0D982D7B1D7}"/>
    <cellStyle name="Percent 17 2 2 2 2" xfId="47904" xr:uid="{0893C803-51ED-40D8-8B57-5CBF2200BD41}"/>
    <cellStyle name="Percent 17 2 2 2 2 2" xfId="47905" xr:uid="{E5398F7D-24AA-42DF-9724-988E8A75B405}"/>
    <cellStyle name="Percent 17 2 2 2 3" xfId="47906" xr:uid="{6D3EB8C8-E0C0-4DDE-9DA7-BA1000C1200E}"/>
    <cellStyle name="Percent 17 2 2 3" xfId="47907" xr:uid="{55A938A6-11D8-4648-B757-AA35B6067D8B}"/>
    <cellStyle name="Percent 17 2 2 3 2" xfId="47908" xr:uid="{D2B87908-BB5A-477F-BE34-5D695510FEE7}"/>
    <cellStyle name="Percent 17 2 2 4" xfId="47909" xr:uid="{32FB5675-BFE0-4F98-9DD0-F4E222B4A1C5}"/>
    <cellStyle name="Percent 17 2 3" xfId="47910" xr:uid="{E21E8766-AB10-4C09-9630-2E620A3554C1}"/>
    <cellStyle name="Percent 17 2 3 2" xfId="47911" xr:uid="{2916BFFC-A24A-468D-99F0-FDC4335AA6CE}"/>
    <cellStyle name="Percent 17 2 3 2 2" xfId="47912" xr:uid="{FF041C22-4B67-4CEB-8581-5FC28FCE0E17}"/>
    <cellStyle name="Percent 17 2 3 3" xfId="47913" xr:uid="{127B1D49-9CD4-401D-BD74-07241875A8ED}"/>
    <cellStyle name="Percent 17 2 4" xfId="47914" xr:uid="{0994F44E-06E5-4725-950A-D6950F7DC4A8}"/>
    <cellStyle name="Percent 17 2 4 2" xfId="47915" xr:uid="{B1123939-76B0-40AA-9644-B27618E751AA}"/>
    <cellStyle name="Percent 17 2 5" xfId="47916" xr:uid="{ABE1D83D-7A23-4001-BE77-ABCDC49B335D}"/>
    <cellStyle name="Percent 17 3" xfId="47917" xr:uid="{E47B8AD2-3F28-4343-A5A1-4FF8EBEC5FEC}"/>
    <cellStyle name="Percent 17 3 2" xfId="47918" xr:uid="{DA52774C-4323-4443-843A-DFB4F69554C4}"/>
    <cellStyle name="Percent 17 3 2 2" xfId="47919" xr:uid="{D6853FFD-6CBF-4CB3-931F-C42D0E1456EE}"/>
    <cellStyle name="Percent 17 3 2 2 2" xfId="47920" xr:uid="{C11233DA-7842-439C-80E0-17D3EC81B853}"/>
    <cellStyle name="Percent 17 3 2 2 2 2" xfId="47921" xr:uid="{26AEB4AE-4395-4764-A00E-9F2E6C31DB74}"/>
    <cellStyle name="Percent 17 3 2 2 3" xfId="47922" xr:uid="{762FE900-8563-4509-A148-1C0D11DB0467}"/>
    <cellStyle name="Percent 17 3 2 3" xfId="47923" xr:uid="{17E91D4B-F82D-4175-A614-29F00ED254A1}"/>
    <cellStyle name="Percent 17 3 2 3 2" xfId="47924" xr:uid="{EB79B878-9D91-48EB-883D-437625BC0638}"/>
    <cellStyle name="Percent 17 3 2 4" xfId="47925" xr:uid="{19CB7EE4-0892-4ED5-A8F2-6512CE495066}"/>
    <cellStyle name="Percent 17 3 3" xfId="47926" xr:uid="{E7635301-15E0-4FF2-B2B6-CDE99D1660E0}"/>
    <cellStyle name="Percent 17 3 3 2" xfId="47927" xr:uid="{D8E1FF0E-6AD5-4948-BD33-34B6388E8088}"/>
    <cellStyle name="Percent 17 3 3 2 2" xfId="47928" xr:uid="{B4EE79A6-4A70-40D3-AEF3-5F132FB49B89}"/>
    <cellStyle name="Percent 17 3 3 3" xfId="47929" xr:uid="{3CC17888-9790-44FC-AB94-D059316A061A}"/>
    <cellStyle name="Percent 17 3 4" xfId="47930" xr:uid="{85759074-5AC4-4019-A24B-40EA9D0986CE}"/>
    <cellStyle name="Percent 17 3 4 2" xfId="47931" xr:uid="{0242CF14-E6DC-4E38-8F74-4101711E003B}"/>
    <cellStyle name="Percent 17 3 5" xfId="47932" xr:uid="{5986BD76-1435-4FA5-BE5A-51F9088E3CEB}"/>
    <cellStyle name="Percent 17 4" xfId="47933" xr:uid="{601F2C03-FC28-4022-AA23-DE0F56B7FBBF}"/>
    <cellStyle name="Percent 17 4 2" xfId="47934" xr:uid="{3868F3BB-78B3-41DA-B456-3524F05DE84D}"/>
    <cellStyle name="Percent 17 4 2 2" xfId="47935" xr:uid="{A244F5CD-E47E-48CA-A1FD-A6D0FA0D1E5B}"/>
    <cellStyle name="Percent 17 4 2 2 2" xfId="47936" xr:uid="{69A79240-C480-42D3-A45A-B3E3850F16FD}"/>
    <cellStyle name="Percent 17 4 2 2 2 2" xfId="47937" xr:uid="{1297263C-FD5E-4954-82EA-0D84D5B886BE}"/>
    <cellStyle name="Percent 17 4 2 2 3" xfId="47938" xr:uid="{BF89CC22-C212-4E8F-AFF4-E6FA0808231E}"/>
    <cellStyle name="Percent 17 4 2 3" xfId="47939" xr:uid="{91D038BC-046C-4844-B795-E496081C4668}"/>
    <cellStyle name="Percent 17 4 2 3 2" xfId="47940" xr:uid="{47E30C83-C018-49F2-BD5E-940D2A5227A5}"/>
    <cellStyle name="Percent 17 4 2 4" xfId="47941" xr:uid="{34A742E7-74E3-4B9D-B396-A13212E17B6B}"/>
    <cellStyle name="Percent 17 4 3" xfId="47942" xr:uid="{8ECF25C5-15C9-4B75-B892-8B6ADD9EB3C0}"/>
    <cellStyle name="Percent 17 4 3 2" xfId="47943" xr:uid="{5E465BCB-6E4F-4A1C-AADC-325928CA34A7}"/>
    <cellStyle name="Percent 17 4 3 2 2" xfId="47944" xr:uid="{D0BFD6C0-895D-4514-A0D6-02C87956E455}"/>
    <cellStyle name="Percent 17 4 3 3" xfId="47945" xr:uid="{4BEC4F93-0012-41F3-9CFD-0673A12009FF}"/>
    <cellStyle name="Percent 17 4 4" xfId="47946" xr:uid="{51208461-23E6-4801-9E93-F23B5975C366}"/>
    <cellStyle name="Percent 17 4 4 2" xfId="47947" xr:uid="{36869C01-6CA3-41F6-B766-8174B1F2C815}"/>
    <cellStyle name="Percent 17 4 5" xfId="47948" xr:uid="{A0BD3FD8-F8AA-4175-8680-62C005C73E13}"/>
    <cellStyle name="Percent 17 5" xfId="47949" xr:uid="{5BB15213-FDD1-40F7-AA52-86B56165A526}"/>
    <cellStyle name="Percent 17 5 2" xfId="47950" xr:uid="{A8BC9973-89E6-46B1-86EE-D54E345B384D}"/>
    <cellStyle name="Percent 17 5 2 2" xfId="47951" xr:uid="{C3C4B2AC-1160-4AA0-B174-2445FBD962ED}"/>
    <cellStyle name="Percent 17 5 2 2 2" xfId="47952" xr:uid="{E1D237FA-B667-401C-8B46-A586076913FF}"/>
    <cellStyle name="Percent 17 5 2 2 2 2" xfId="47953" xr:uid="{A18EF90D-93FC-4055-B6DF-2449CD337C65}"/>
    <cellStyle name="Percent 17 5 2 2 3" xfId="47954" xr:uid="{B8B3867F-99BC-4A95-893A-60B4E120A969}"/>
    <cellStyle name="Percent 17 5 2 3" xfId="47955" xr:uid="{8BB2A92B-EC0F-4095-A81E-00F0A1D4B733}"/>
    <cellStyle name="Percent 17 5 2 3 2" xfId="47956" xr:uid="{F81F9D9F-8590-41EC-9CA8-1CE1E530CC27}"/>
    <cellStyle name="Percent 17 5 2 4" xfId="47957" xr:uid="{DFE486EB-74F7-49FF-804A-21BD4F795CBD}"/>
    <cellStyle name="Percent 17 5 3" xfId="47958" xr:uid="{DBD18BD7-7ACE-4BCB-82AA-98C73A43D0A6}"/>
    <cellStyle name="Percent 17 5 3 2" xfId="47959" xr:uid="{6116BE99-0820-4525-8258-249E2DAEB7C4}"/>
    <cellStyle name="Percent 17 5 3 2 2" xfId="47960" xr:uid="{B9152C71-7172-4178-A4AF-6AF97FBDB1A4}"/>
    <cellStyle name="Percent 17 5 3 3" xfId="47961" xr:uid="{48BCBAB4-6124-4431-98E9-2F163473D1CD}"/>
    <cellStyle name="Percent 17 5 4" xfId="47962" xr:uid="{86FF1794-E9CD-404E-9FF6-AE1182D7D9FC}"/>
    <cellStyle name="Percent 17 5 4 2" xfId="47963" xr:uid="{1350F1FA-8611-46C4-9ACC-9C057867D0F9}"/>
    <cellStyle name="Percent 17 5 5" xfId="47964" xr:uid="{409992D5-5FBC-4AAE-8FB1-13FB418B2E2C}"/>
    <cellStyle name="Percent 17 6" xfId="47965" xr:uid="{5528B415-6AB3-41DE-9D4E-6ED865F7C910}"/>
    <cellStyle name="Percent 17 6 2" xfId="47966" xr:uid="{274E2F72-3740-4C12-903D-F8B1AB6ACE43}"/>
    <cellStyle name="Percent 17 6 2 2" xfId="47967" xr:uid="{2C52E11A-A8DA-4587-94C0-4D9461681FA9}"/>
    <cellStyle name="Percent 17 6 2 2 2" xfId="47968" xr:uid="{56518E6F-A85A-464A-AEA4-BD1DDD2BB54F}"/>
    <cellStyle name="Percent 17 6 2 3" xfId="47969" xr:uid="{B9DD212D-E9E5-4D14-A280-15B6F9E50B99}"/>
    <cellStyle name="Percent 17 6 3" xfId="47970" xr:uid="{BB3A51DD-F974-4119-A641-79F2EEC01D92}"/>
    <cellStyle name="Percent 17 6 3 2" xfId="47971" xr:uid="{4914FE8B-019F-4F99-BF2F-560DF06958E3}"/>
    <cellStyle name="Percent 17 6 4" xfId="47972" xr:uid="{4796096E-A93F-498F-A780-5E2D840F70F0}"/>
    <cellStyle name="Percent 17 7" xfId="47973" xr:uid="{317AFAA5-B071-48A4-89E4-EE644AE73551}"/>
    <cellStyle name="Percent 17 7 2" xfId="47974" xr:uid="{382B259F-0584-4DFE-9605-0B6B8009F594}"/>
    <cellStyle name="Percent 17 7 2 2" xfId="47975" xr:uid="{52D3402F-4F10-4993-B7F7-695348F040FC}"/>
    <cellStyle name="Percent 17 7 3" xfId="47976" xr:uid="{F32A46DF-58B1-4E06-A701-BFEB2BD2518A}"/>
    <cellStyle name="Percent 17 8" xfId="47977" xr:uid="{413EB99C-EDD9-4B4D-A882-600264718E33}"/>
    <cellStyle name="Percent 17 8 2" xfId="47978" xr:uid="{8FF43195-60E8-440E-952F-8638A3ED9C66}"/>
    <cellStyle name="Percent 17 9" xfId="47979" xr:uid="{A88BB5ED-652F-4D42-8FC5-FCC09D471F61}"/>
    <cellStyle name="Percent 18" xfId="47980" xr:uid="{FCD96845-0AA1-4ABA-BC31-20DA60B5E4CF}"/>
    <cellStyle name="Percent 18 2" xfId="47981" xr:uid="{D32EF5D6-95FE-4CCA-8D27-E4840EB3F528}"/>
    <cellStyle name="Percent 18 2 2" xfId="47982" xr:uid="{29D566C7-2FCB-4E21-BB31-3877D739258F}"/>
    <cellStyle name="Percent 18 2 2 2" xfId="47983" xr:uid="{4FFFB79A-CAA3-47F9-B662-514CA58A3ED2}"/>
    <cellStyle name="Percent 18 2 2 2 2" xfId="47984" xr:uid="{E8FFF387-C4C4-41B3-8DC4-93628AACE766}"/>
    <cellStyle name="Percent 18 2 2 2 2 2" xfId="47985" xr:uid="{18463663-B519-4D97-849B-B4D2E420E36B}"/>
    <cellStyle name="Percent 18 2 2 2 3" xfId="47986" xr:uid="{7B99F6E2-58C6-4D84-8C11-52B6818E128F}"/>
    <cellStyle name="Percent 18 2 2 3" xfId="47987" xr:uid="{45855EDF-D077-4E62-A8B0-6C6DB6AB750D}"/>
    <cellStyle name="Percent 18 2 2 3 2" xfId="47988" xr:uid="{2319B57C-C059-42B6-B868-1CCCCEB31FFF}"/>
    <cellStyle name="Percent 18 2 2 4" xfId="47989" xr:uid="{299043DF-271E-4AE7-8C6F-334EE839BE56}"/>
    <cellStyle name="Percent 18 2 3" xfId="47990" xr:uid="{8480EE2A-A1CC-40BC-A7A1-7169F19F5379}"/>
    <cellStyle name="Percent 18 2 3 2" xfId="47991" xr:uid="{D75EC782-4EFD-453B-B6CE-274F84ADED19}"/>
    <cellStyle name="Percent 18 2 3 2 2" xfId="47992" xr:uid="{AED2E716-1411-4A0D-AB02-8CF43008562E}"/>
    <cellStyle name="Percent 18 2 3 3" xfId="47993" xr:uid="{7F62F780-6B25-469B-BE3C-5831A5E492BC}"/>
    <cellStyle name="Percent 18 2 4" xfId="47994" xr:uid="{8FBAA4F9-BED2-4179-B298-5C22980C226C}"/>
    <cellStyle name="Percent 18 2 4 2" xfId="47995" xr:uid="{877B7FAE-1AB8-4CD8-8F26-4C0BD2C2B790}"/>
    <cellStyle name="Percent 18 2 5" xfId="47996" xr:uid="{A0465F09-FE04-4542-86CC-5DE2D60FADA0}"/>
    <cellStyle name="Percent 18 3" xfId="47997" xr:uid="{D00E6DBC-0D0B-4B99-B1C6-27AE87784085}"/>
    <cellStyle name="Percent 18 3 2" xfId="47998" xr:uid="{D96CC4B7-773A-4F37-93E3-DDC05E572F9A}"/>
    <cellStyle name="Percent 18 3 2 2" xfId="47999" xr:uid="{E3CEDD6A-1B72-4CA6-AE56-B2E97388DE6D}"/>
    <cellStyle name="Percent 18 3 2 2 2" xfId="48000" xr:uid="{1092F838-8540-41DF-A9C2-54D0B2889BF1}"/>
    <cellStyle name="Percent 18 3 2 2 2 2" xfId="48001" xr:uid="{48F5EC74-EA4D-4F17-BEDC-7EC54320832A}"/>
    <cellStyle name="Percent 18 3 2 2 3" xfId="48002" xr:uid="{82EE1903-C631-4D92-A6CA-906451E2CE01}"/>
    <cellStyle name="Percent 18 3 2 3" xfId="48003" xr:uid="{5D7F742B-AD53-46DF-9DAB-3E7459C23012}"/>
    <cellStyle name="Percent 18 3 2 3 2" xfId="48004" xr:uid="{61516277-CBD0-4FAD-85BF-241C4FB34F5D}"/>
    <cellStyle name="Percent 18 3 2 4" xfId="48005" xr:uid="{2413F815-C1C4-4DBD-8974-2ECF13BA7340}"/>
    <cellStyle name="Percent 18 3 3" xfId="48006" xr:uid="{B199D8FF-60AD-4191-92A4-8901E8A070B5}"/>
    <cellStyle name="Percent 18 3 3 2" xfId="48007" xr:uid="{029EB21E-E475-4CA9-9306-73532C6C2109}"/>
    <cellStyle name="Percent 18 3 3 2 2" xfId="48008" xr:uid="{AECBEAFD-9FE4-4CB2-9DD7-F6DCC1B45336}"/>
    <cellStyle name="Percent 18 3 3 3" xfId="48009" xr:uid="{17918BBE-E2CE-47D6-99CA-9A7C0BA1B8D5}"/>
    <cellStyle name="Percent 18 3 4" xfId="48010" xr:uid="{8A702305-5963-469C-895C-C31E957C8167}"/>
    <cellStyle name="Percent 18 3 4 2" xfId="48011" xr:uid="{2C46E9C7-D848-435F-BAD4-CBF6282ECC81}"/>
    <cellStyle name="Percent 18 3 5" xfId="48012" xr:uid="{206BF1BA-161A-4579-8A51-6B28190904FD}"/>
    <cellStyle name="Percent 18 4" xfId="48013" xr:uid="{1B1F17F4-46C2-4B74-87E2-EDEA426B4FB6}"/>
    <cellStyle name="Percent 18 4 2" xfId="48014" xr:uid="{AC7E2755-B1DB-4515-A071-28D00289FFFB}"/>
    <cellStyle name="Percent 18 4 2 2" xfId="48015" xr:uid="{66ED60BC-41CF-450F-A388-1CB832B141D6}"/>
    <cellStyle name="Percent 18 4 2 2 2" xfId="48016" xr:uid="{81E8B18B-ABCF-49E0-9867-4765ACF8EF9A}"/>
    <cellStyle name="Percent 18 4 2 2 2 2" xfId="48017" xr:uid="{8EB6621C-B9B9-4BF6-B6B7-A7E16848F323}"/>
    <cellStyle name="Percent 18 4 2 2 3" xfId="48018" xr:uid="{DA76884F-8E69-4D49-A2BA-A7EBAF84A681}"/>
    <cellStyle name="Percent 18 4 2 3" xfId="48019" xr:uid="{9A9F950A-CDE9-475E-BD31-FAEF5DBA2723}"/>
    <cellStyle name="Percent 18 4 2 3 2" xfId="48020" xr:uid="{FB4A4E92-828B-4A0E-A504-CC3E8F1061C6}"/>
    <cellStyle name="Percent 18 4 2 4" xfId="48021" xr:uid="{49F65672-9E41-4382-8117-AA29E056CB51}"/>
    <cellStyle name="Percent 18 4 3" xfId="48022" xr:uid="{D46A1126-4C7A-4F21-B597-C5D53BF81971}"/>
    <cellStyle name="Percent 18 4 3 2" xfId="48023" xr:uid="{F6D14DE9-58FE-4A82-8D53-E8D84C4B2102}"/>
    <cellStyle name="Percent 18 4 3 2 2" xfId="48024" xr:uid="{886E0D98-E6E2-4638-AEBF-5B9D014FDD61}"/>
    <cellStyle name="Percent 18 4 3 3" xfId="48025" xr:uid="{B51A9ED2-3465-42DC-907A-19F8322CEE58}"/>
    <cellStyle name="Percent 18 4 4" xfId="48026" xr:uid="{B64A6C3B-B16C-4290-B0F2-5145C330E5C6}"/>
    <cellStyle name="Percent 18 4 4 2" xfId="48027" xr:uid="{865F587C-0755-4C5A-B4A2-66C6A1F5A57E}"/>
    <cellStyle name="Percent 18 4 5" xfId="48028" xr:uid="{C3FF340D-BA6A-4178-AB3C-1CCB100880DB}"/>
    <cellStyle name="Percent 18 5" xfId="48029" xr:uid="{E6CD5BAA-3BF0-46E0-833E-336AE4B7E84F}"/>
    <cellStyle name="Percent 18 5 2" xfId="48030" xr:uid="{8A2C5F4C-F4C7-48F5-B206-C42525CCC6E8}"/>
    <cellStyle name="Percent 18 5 2 2" xfId="48031" xr:uid="{53D190D2-9CA7-406A-8D9F-87DC99907C73}"/>
    <cellStyle name="Percent 18 5 2 2 2" xfId="48032" xr:uid="{D820F13C-218F-409D-955E-864FCF85CAE2}"/>
    <cellStyle name="Percent 18 5 2 2 2 2" xfId="48033" xr:uid="{DBBFF55C-818D-41CA-8633-B33B34D770F7}"/>
    <cellStyle name="Percent 18 5 2 2 3" xfId="48034" xr:uid="{B16C160D-D2DA-4502-A7E8-25F0B1D033D2}"/>
    <cellStyle name="Percent 18 5 2 3" xfId="48035" xr:uid="{92F76CF9-A410-47AD-90FA-D6F9DEDFCAFA}"/>
    <cellStyle name="Percent 18 5 2 3 2" xfId="48036" xr:uid="{25E487D1-1C3A-426B-8FF6-E3320D06CDC9}"/>
    <cellStyle name="Percent 18 5 2 4" xfId="48037" xr:uid="{8E635618-4A89-4213-9323-480A72AA48E0}"/>
    <cellStyle name="Percent 18 5 3" xfId="48038" xr:uid="{6D81BE92-6E23-4F2A-9108-04E5336FC8EA}"/>
    <cellStyle name="Percent 18 5 3 2" xfId="48039" xr:uid="{6E8F6C55-D949-45B5-8425-56D433367525}"/>
    <cellStyle name="Percent 18 5 3 2 2" xfId="48040" xr:uid="{7B9E7547-CB85-49DF-A347-16DDED2A6745}"/>
    <cellStyle name="Percent 18 5 3 3" xfId="48041" xr:uid="{D52A2578-05F9-4460-898A-99E5E9DF5394}"/>
    <cellStyle name="Percent 18 5 4" xfId="48042" xr:uid="{07069650-C538-460D-8CA8-0AA8B42F70FF}"/>
    <cellStyle name="Percent 18 5 4 2" xfId="48043" xr:uid="{FE575A4F-82E6-4F8E-AAD5-C288F4E186CB}"/>
    <cellStyle name="Percent 18 5 5" xfId="48044" xr:uid="{1F166FE4-523B-4C4B-B2D2-9346DF7CA998}"/>
    <cellStyle name="Percent 18 6" xfId="48045" xr:uid="{972E72ED-0039-47C6-A227-456E7700F828}"/>
    <cellStyle name="Percent 18 6 2" xfId="48046" xr:uid="{8F27BB58-AF75-4EDE-AD6F-9641A8593A89}"/>
    <cellStyle name="Percent 18 6 2 2" xfId="48047" xr:uid="{14B561B7-C430-4BAC-A1DE-0F92D14F2DFE}"/>
    <cellStyle name="Percent 18 6 2 2 2" xfId="48048" xr:uid="{AC5D9AD1-70F4-43E3-BED1-8EDD8C73AF5C}"/>
    <cellStyle name="Percent 18 6 2 3" xfId="48049" xr:uid="{7F7E2A7D-72DD-4CD3-BF7D-1B01E9F15DB3}"/>
    <cellStyle name="Percent 18 6 3" xfId="48050" xr:uid="{60BA8519-936E-41C4-BAFB-24B8996727A6}"/>
    <cellStyle name="Percent 18 6 3 2" xfId="48051" xr:uid="{638C72EE-A891-4565-A99F-999DCF0AA740}"/>
    <cellStyle name="Percent 18 6 4" xfId="48052" xr:uid="{D91F0497-C330-43B0-9B3C-79683DDF3974}"/>
    <cellStyle name="Percent 18 7" xfId="48053" xr:uid="{42E1EAAF-082A-47F9-9FB7-FF8CE4B6372B}"/>
    <cellStyle name="Percent 18 7 2" xfId="48054" xr:uid="{5283F73A-0B36-4528-A292-43A9546551D8}"/>
    <cellStyle name="Percent 18 7 2 2" xfId="48055" xr:uid="{7523B1C0-D400-4230-8EA8-C092059908F4}"/>
    <cellStyle name="Percent 18 7 3" xfId="48056" xr:uid="{D0E19D2D-1591-43A2-B02D-81D3EA749A2B}"/>
    <cellStyle name="Percent 18 8" xfId="48057" xr:uid="{977FCF99-1F13-40B6-A6AE-90D036F9BE72}"/>
    <cellStyle name="Percent 18 8 2" xfId="48058" xr:uid="{94054195-0B2E-4651-9DD9-9A8053049069}"/>
    <cellStyle name="Percent 18 9" xfId="48059" xr:uid="{E07BA855-6A6B-44E2-96E1-D13FA4FABB63}"/>
    <cellStyle name="Percent 19" xfId="48060" xr:uid="{0E684F3E-4F0F-4CD5-8323-125164638899}"/>
    <cellStyle name="Percent 19 2" xfId="48061" xr:uid="{7FDB7DD1-3046-422C-9797-9BC8A33DC383}"/>
    <cellStyle name="Percent 19 2 2" xfId="48062" xr:uid="{69F0B1A2-8EF4-4616-BA7B-9F56C03135DA}"/>
    <cellStyle name="Percent 19 2 2 2" xfId="48063" xr:uid="{CE4E2F01-47CF-4A58-9763-2ED009A72F90}"/>
    <cellStyle name="Percent 19 2 2 2 2" xfId="48064" xr:uid="{9E018D96-E924-4015-A1C4-91836B6F7304}"/>
    <cellStyle name="Percent 19 2 2 2 2 2" xfId="48065" xr:uid="{7A98B971-616C-47E8-A3ED-EA3D21D1665D}"/>
    <cellStyle name="Percent 19 2 2 2 3" xfId="48066" xr:uid="{821754AE-CA36-4600-BE91-01975E8DD592}"/>
    <cellStyle name="Percent 19 2 2 3" xfId="48067" xr:uid="{302A7A6F-BFEE-4C0A-86D1-8D1A680144A0}"/>
    <cellStyle name="Percent 19 2 2 3 2" xfId="48068" xr:uid="{3A0B049E-9167-449D-A709-0F54FF790946}"/>
    <cellStyle name="Percent 19 2 2 4" xfId="48069" xr:uid="{6FA2D962-529C-41AD-8EA0-FE07B17BF17A}"/>
    <cellStyle name="Percent 19 2 3" xfId="48070" xr:uid="{976C7EFB-10B8-455B-A45F-E97F49BDCE88}"/>
    <cellStyle name="Percent 19 2 3 2" xfId="48071" xr:uid="{B0DB3C84-F8DA-47CB-AF95-8EF718A2D0DB}"/>
    <cellStyle name="Percent 19 2 3 2 2" xfId="48072" xr:uid="{2FF7DBFD-7CA4-4088-A497-14D8B359EC66}"/>
    <cellStyle name="Percent 19 2 3 3" xfId="48073" xr:uid="{545B5A8B-1FD3-4FC7-9EB3-CF5DC9DBE909}"/>
    <cellStyle name="Percent 19 2 4" xfId="48074" xr:uid="{5DE563F9-40CE-42B8-A9DF-862342F7C39F}"/>
    <cellStyle name="Percent 19 2 4 2" xfId="48075" xr:uid="{9E820776-F44F-4195-9AF9-D4210481EA05}"/>
    <cellStyle name="Percent 19 2 5" xfId="48076" xr:uid="{DDAE4A01-33DE-4EF5-8DE4-B2799AB69106}"/>
    <cellStyle name="Percent 19 3" xfId="48077" xr:uid="{F99C3215-7C2A-4AA5-A49D-D40050F5BBC5}"/>
    <cellStyle name="Percent 19 3 2" xfId="48078" xr:uid="{BDF253E6-0109-42A4-8807-2255AE9376D3}"/>
    <cellStyle name="Percent 19 3 2 2" xfId="48079" xr:uid="{3681C801-AC81-41CF-B051-AF19D3D0A258}"/>
    <cellStyle name="Percent 19 3 2 2 2" xfId="48080" xr:uid="{0C1B90DC-155B-47C4-893C-D1937664535F}"/>
    <cellStyle name="Percent 19 3 2 2 2 2" xfId="48081" xr:uid="{3DEAF7F0-691C-44A4-8800-3109F3A2357A}"/>
    <cellStyle name="Percent 19 3 2 2 3" xfId="48082" xr:uid="{2DE498D0-E04C-4D78-89DD-163D2A532CFA}"/>
    <cellStyle name="Percent 19 3 2 3" xfId="48083" xr:uid="{97861E03-61FF-4E6D-8AD5-2D5CB2D97B7B}"/>
    <cellStyle name="Percent 19 3 2 3 2" xfId="48084" xr:uid="{18114366-0A6A-4E64-85C1-583C25CEC5D8}"/>
    <cellStyle name="Percent 19 3 2 4" xfId="48085" xr:uid="{6DB07801-2DCD-46DE-A1CA-E47A1A8F2228}"/>
    <cellStyle name="Percent 19 3 3" xfId="48086" xr:uid="{57824FE2-B36C-4BC3-8778-52DF5E078C74}"/>
    <cellStyle name="Percent 19 3 3 2" xfId="48087" xr:uid="{5406B79B-E709-4426-94FC-5F4A11E15C5A}"/>
    <cellStyle name="Percent 19 3 3 2 2" xfId="48088" xr:uid="{52745A25-C199-49F5-B36C-4FA3DE17B930}"/>
    <cellStyle name="Percent 19 3 3 3" xfId="48089" xr:uid="{C362C381-D939-4054-B220-F54A8D9873DD}"/>
    <cellStyle name="Percent 19 3 4" xfId="48090" xr:uid="{4CB48C09-BF90-4CBE-91FE-1841EA30F394}"/>
    <cellStyle name="Percent 19 3 4 2" xfId="48091" xr:uid="{9FFF3945-5C17-41A3-8B36-ABBD782BF963}"/>
    <cellStyle name="Percent 19 3 5" xfId="48092" xr:uid="{5D9977B4-6CFC-41BD-8035-92C9777709A8}"/>
    <cellStyle name="Percent 19 4" xfId="48093" xr:uid="{7F2D49EB-C064-4DAC-A3E9-4070EC037710}"/>
    <cellStyle name="Percent 19 4 2" xfId="48094" xr:uid="{C3CB10FC-265A-40F0-B3BA-E99F612C93A3}"/>
    <cellStyle name="Percent 19 4 2 2" xfId="48095" xr:uid="{A50CE4BA-8149-4A3E-85C3-C7B42214C595}"/>
    <cellStyle name="Percent 19 4 2 2 2" xfId="48096" xr:uid="{00E60FD9-CD7F-427F-8913-BD26A95A73BC}"/>
    <cellStyle name="Percent 19 4 2 2 2 2" xfId="48097" xr:uid="{441145AB-34C0-4BE2-B46F-E05ACEDFFCA8}"/>
    <cellStyle name="Percent 19 4 2 2 3" xfId="48098" xr:uid="{12E1B3F9-58F8-4F32-8F45-28B7D1461897}"/>
    <cellStyle name="Percent 19 4 2 3" xfId="48099" xr:uid="{9E28A4DD-09DE-4C1B-8B4C-6FF5AF4FEA4F}"/>
    <cellStyle name="Percent 19 4 2 3 2" xfId="48100" xr:uid="{F8FD31B8-BB96-495A-8E57-75E171EFF5A0}"/>
    <cellStyle name="Percent 19 4 2 4" xfId="48101" xr:uid="{A4A6A502-7E7D-4455-85A6-B6880BA65F04}"/>
    <cellStyle name="Percent 19 4 3" xfId="48102" xr:uid="{88F05DE4-937F-472C-B08C-21581133C0D7}"/>
    <cellStyle name="Percent 19 4 3 2" xfId="48103" xr:uid="{A799FA03-31D2-47ED-AFF8-4BE73EDD1206}"/>
    <cellStyle name="Percent 19 4 3 2 2" xfId="48104" xr:uid="{41510B05-C878-477D-B9BC-3488144306AE}"/>
    <cellStyle name="Percent 19 4 3 3" xfId="48105" xr:uid="{83F2036F-22C7-478E-9893-7CDA658A73A3}"/>
    <cellStyle name="Percent 19 4 4" xfId="48106" xr:uid="{8816C852-A0FD-4801-ADC5-2F4461CB171C}"/>
    <cellStyle name="Percent 19 4 4 2" xfId="48107" xr:uid="{CF0E7E25-DB45-44E2-BAD3-8DE8154D8764}"/>
    <cellStyle name="Percent 19 4 5" xfId="48108" xr:uid="{76557B62-CF2A-4BA2-8B2E-E2CEFE71EEE0}"/>
    <cellStyle name="Percent 19 5" xfId="48109" xr:uid="{57472056-CAB4-4B92-B333-A2BFEA0BBFC0}"/>
    <cellStyle name="Percent 19 5 2" xfId="48110" xr:uid="{8F27C377-36BF-4D94-8986-586AE9311FD2}"/>
    <cellStyle name="Percent 19 5 2 2" xfId="48111" xr:uid="{57E27520-5F6B-4E2B-9528-E7B0A152605B}"/>
    <cellStyle name="Percent 19 5 2 2 2" xfId="48112" xr:uid="{4114F6A8-DFC4-405C-9C17-B21DBAA880FF}"/>
    <cellStyle name="Percent 19 5 2 2 2 2" xfId="48113" xr:uid="{A2634F2E-8703-49B1-A47C-A7CDDA33F04F}"/>
    <cellStyle name="Percent 19 5 2 2 3" xfId="48114" xr:uid="{D195AC58-192B-41B9-A1D1-8FBDD1316BBA}"/>
    <cellStyle name="Percent 19 5 2 3" xfId="48115" xr:uid="{01EC0F2A-6544-43A1-A1E2-A39B6A7D57F5}"/>
    <cellStyle name="Percent 19 5 2 3 2" xfId="48116" xr:uid="{08C52495-4E5B-4C23-B16F-0FF6628B9A33}"/>
    <cellStyle name="Percent 19 5 2 4" xfId="48117" xr:uid="{09AD6DF5-0AE4-4D04-8C56-C8BB0D960837}"/>
    <cellStyle name="Percent 19 5 3" xfId="48118" xr:uid="{DBD12A23-40E5-4480-B82D-7DA75AA4965C}"/>
    <cellStyle name="Percent 19 5 3 2" xfId="48119" xr:uid="{65473905-93BE-4220-8CE4-532B73B6AFC1}"/>
    <cellStyle name="Percent 19 5 3 2 2" xfId="48120" xr:uid="{37BD7F6D-34CC-4653-BF31-E5F10D1E19CB}"/>
    <cellStyle name="Percent 19 5 3 3" xfId="48121" xr:uid="{06287E5A-FD2E-4399-9B0F-8DDA92831698}"/>
    <cellStyle name="Percent 19 5 4" xfId="48122" xr:uid="{EAFB7813-6B17-4426-A34F-1C6E52113B29}"/>
    <cellStyle name="Percent 19 5 4 2" xfId="48123" xr:uid="{045CFF3B-16E1-455A-800D-6584C76E1881}"/>
    <cellStyle name="Percent 19 5 5" xfId="48124" xr:uid="{8B49727B-AE03-43FE-8294-AAAA9A5EC293}"/>
    <cellStyle name="Percent 19 6" xfId="48125" xr:uid="{43B825DA-6A7F-4B57-980B-841CD1184CB1}"/>
    <cellStyle name="Percent 19 6 2" xfId="48126" xr:uid="{58964498-A808-4EB9-A491-ADE3B9B800C7}"/>
    <cellStyle name="Percent 19 6 2 2" xfId="48127" xr:uid="{63E409F0-8779-4178-9468-59139FDFBD5A}"/>
    <cellStyle name="Percent 19 6 2 2 2" xfId="48128" xr:uid="{BD0CDC9D-FCD3-4C17-9E95-74B7D4F3557A}"/>
    <cellStyle name="Percent 19 6 2 3" xfId="48129" xr:uid="{C160E53F-86BC-4913-A6C4-F4B2DC656F73}"/>
    <cellStyle name="Percent 19 6 3" xfId="48130" xr:uid="{5E96A201-581D-4EBC-A85B-2A32FAA90897}"/>
    <cellStyle name="Percent 19 6 3 2" xfId="48131" xr:uid="{ACAA6B1C-9EF6-419A-B8D9-06D23502312A}"/>
    <cellStyle name="Percent 19 6 4" xfId="48132" xr:uid="{86AD2A3B-1280-44C1-A604-AC37CCC91BC5}"/>
    <cellStyle name="Percent 19 7" xfId="48133" xr:uid="{251D8073-0385-4BCE-BB74-0FD5C05B01EF}"/>
    <cellStyle name="Percent 19 7 2" xfId="48134" xr:uid="{CEB90C34-6E33-49CB-BC28-11B8AEA8124F}"/>
    <cellStyle name="Percent 19 7 2 2" xfId="48135" xr:uid="{DCF26581-325F-4D33-8A0A-92227A71A9D5}"/>
    <cellStyle name="Percent 19 7 3" xfId="48136" xr:uid="{374EBADC-332B-4566-9D77-078467CA2D94}"/>
    <cellStyle name="Percent 19 8" xfId="48137" xr:uid="{003FEDE1-C3A1-4637-B6E3-0FD4F0EBECF1}"/>
    <cellStyle name="Percent 19 8 2" xfId="48138" xr:uid="{72BF4FD8-DF79-4A2C-AE75-6F976F70509F}"/>
    <cellStyle name="Percent 19 9" xfId="48139" xr:uid="{032B2813-BCBE-4EF7-844E-5B80537BEF4F}"/>
    <cellStyle name="Percent 2" xfId="48140" xr:uid="{33F88599-D647-4A57-811D-D176C1E791EB}"/>
    <cellStyle name="Percent 2 10" xfId="48141" xr:uid="{723DA573-DCB0-4131-A943-F3DDB8BF4195}"/>
    <cellStyle name="Percent 2 10 2" xfId="48142" xr:uid="{0E2C8BBB-FFBC-4AED-89B4-DEDFF15F747B}"/>
    <cellStyle name="Percent 2 10 2 2" xfId="48143" xr:uid="{728D73B5-DAC0-408B-B96F-02CF5CCE5054}"/>
    <cellStyle name="Percent 2 10 2 2 2" xfId="48144" xr:uid="{695890E5-9A43-465C-8349-930B393B09BB}"/>
    <cellStyle name="Percent 2 10 2 2 2 2" xfId="48145" xr:uid="{2F4840D3-1B27-4C16-99E1-D41CDDDF3676}"/>
    <cellStyle name="Percent 2 10 2 2 3" xfId="48146" xr:uid="{BC08A2D5-AA09-4A9F-B583-91133C34C5C7}"/>
    <cellStyle name="Percent 2 10 2 3" xfId="48147" xr:uid="{D4F1B150-FCF1-4826-A58A-E7C651AB8ACC}"/>
    <cellStyle name="Percent 2 10 2 3 2" xfId="48148" xr:uid="{7A788250-1998-4481-82EB-38592D2A9CCF}"/>
    <cellStyle name="Percent 2 10 2 4" xfId="48149" xr:uid="{D19B1E73-8FDE-463F-8FB3-761EEA4CE5CD}"/>
    <cellStyle name="Percent 2 10 3" xfId="48150" xr:uid="{F001B0B6-3357-45E0-A12D-BFBB948FFC1C}"/>
    <cellStyle name="Percent 2 10 3 2" xfId="48151" xr:uid="{ACB1625A-453B-4E42-9E87-3E134B0397FB}"/>
    <cellStyle name="Percent 2 10 3 2 2" xfId="48152" xr:uid="{528E6D21-7C7A-4770-A843-A34992CB35E5}"/>
    <cellStyle name="Percent 2 10 3 3" xfId="48153" xr:uid="{9DBD16F2-0590-4691-8431-FC409E359134}"/>
    <cellStyle name="Percent 2 10 4" xfId="48154" xr:uid="{548F4CA3-888B-4B9C-877E-14816DA9B6A7}"/>
    <cellStyle name="Percent 2 10 4 2" xfId="48155" xr:uid="{3FF54780-A418-4755-84EF-F063935F6ED9}"/>
    <cellStyle name="Percent 2 10 5" xfId="48156" xr:uid="{DDD107FD-C3F7-4E96-83AC-B6EA97D6DF8D}"/>
    <cellStyle name="Percent 2 10 5 2" xfId="48157" xr:uid="{9167041C-2756-4DC1-B39C-4640669DFE3C}"/>
    <cellStyle name="Percent 2 10 6" xfId="48158" xr:uid="{4D91978C-3EE0-495A-9AA2-734B246CEB74}"/>
    <cellStyle name="Percent 2 10 7" xfId="48159" xr:uid="{474ABA35-B736-4F31-BE19-48FB80B03500}"/>
    <cellStyle name="Percent 2 11" xfId="48160" xr:uid="{91173FA8-BAEF-4882-BE74-03DE04F5176B}"/>
    <cellStyle name="Percent 2 11 2" xfId="48161" xr:uid="{95222BEE-5798-46AA-86DF-740FF149A8BB}"/>
    <cellStyle name="Percent 2 11 2 2" xfId="48162" xr:uid="{DBC7E6AC-EA87-4C20-BA73-104AB59E0AC8}"/>
    <cellStyle name="Percent 2 11 2 2 2" xfId="48163" xr:uid="{9CDD875F-C1DC-4E47-90BC-FD5528F6E78B}"/>
    <cellStyle name="Percent 2 11 2 2 2 2" xfId="48164" xr:uid="{7C9FAB75-9F0A-47C4-AEAF-543FA985812D}"/>
    <cellStyle name="Percent 2 11 2 2 3" xfId="48165" xr:uid="{67C83ADB-BCC4-4008-835B-C47DBB6144D2}"/>
    <cellStyle name="Percent 2 11 2 3" xfId="48166" xr:uid="{374DEACD-224D-4A74-8193-151E19111985}"/>
    <cellStyle name="Percent 2 11 2 3 2" xfId="48167" xr:uid="{28F89587-7498-4FC7-BE69-F258DC75A3AF}"/>
    <cellStyle name="Percent 2 11 2 4" xfId="48168" xr:uid="{4196CAD4-4510-4DDF-94B0-7B33EDADBB8C}"/>
    <cellStyle name="Percent 2 11 3" xfId="48169" xr:uid="{DE74703C-427D-4561-B782-C72E8D1189EC}"/>
    <cellStyle name="Percent 2 11 3 2" xfId="48170" xr:uid="{17251A13-CAD1-413F-8239-DA954524A9F3}"/>
    <cellStyle name="Percent 2 11 3 2 2" xfId="48171" xr:uid="{AF6489BF-54A2-45FB-9FD3-D44A23EE3673}"/>
    <cellStyle name="Percent 2 11 3 3" xfId="48172" xr:uid="{EF0D9533-6022-4D80-984B-9B55B522924B}"/>
    <cellStyle name="Percent 2 11 4" xfId="48173" xr:uid="{37DCC8F7-028B-4AF5-9945-DCB52BF369A1}"/>
    <cellStyle name="Percent 2 11 4 2" xfId="48174" xr:uid="{FBC89B4C-7461-4464-A98D-47D360F30FC6}"/>
    <cellStyle name="Percent 2 11 5" xfId="48175" xr:uid="{9665FFC1-28C9-4BA1-A4C6-C963B74D87A5}"/>
    <cellStyle name="Percent 2 11 5 2" xfId="48176" xr:uid="{E0EF8804-8EE4-4AC9-A08C-850142255603}"/>
    <cellStyle name="Percent 2 11 6" xfId="48177" xr:uid="{7FE9D8B7-38F7-467D-AFD2-A1F597FA08A9}"/>
    <cellStyle name="Percent 2 11 7" xfId="48178" xr:uid="{37470104-1E2E-4C42-9828-50C6A320A1FF}"/>
    <cellStyle name="Percent 2 12" xfId="48179" xr:uid="{A681B281-8913-41F0-864D-129D6CBD1A26}"/>
    <cellStyle name="Percent 2 12 2" xfId="48180" xr:uid="{34D1D502-FD4E-49EF-A364-6B94651970CA}"/>
    <cellStyle name="Percent 2 12 2 2" xfId="48181" xr:uid="{73CA80A1-D2D9-4165-889D-6F9F737CFA0F}"/>
    <cellStyle name="Percent 2 12 2 2 2" xfId="48182" xr:uid="{F8946367-D5F0-461A-8965-4E3365CE67E5}"/>
    <cellStyle name="Percent 2 12 2 2 2 2" xfId="48183" xr:uid="{1E02815F-707B-43CF-9F81-94A9CF3BF07F}"/>
    <cellStyle name="Percent 2 12 2 2 3" xfId="48184" xr:uid="{E01BA46F-91DC-4D52-832D-F059302E911F}"/>
    <cellStyle name="Percent 2 12 2 3" xfId="48185" xr:uid="{54DB8083-DD52-442D-AD4F-05A0C234E604}"/>
    <cellStyle name="Percent 2 12 2 3 2" xfId="48186" xr:uid="{324D407C-E461-4300-A8DF-104F0A0C167C}"/>
    <cellStyle name="Percent 2 12 2 4" xfId="48187" xr:uid="{270EE6AC-5AC7-40A6-A2F2-9F25164EB370}"/>
    <cellStyle name="Percent 2 12 3" xfId="48188" xr:uid="{5B027769-597C-4603-8EBF-408DF3D82DE6}"/>
    <cellStyle name="Percent 2 12 3 2" xfId="48189" xr:uid="{D637366B-9183-4250-8096-E40008A83969}"/>
    <cellStyle name="Percent 2 12 3 2 2" xfId="48190" xr:uid="{8CA577D8-7C6D-47E6-ACB7-187605D9642A}"/>
    <cellStyle name="Percent 2 12 3 3" xfId="48191" xr:uid="{6B4CD448-62CB-4DC7-AC55-88BF4EAE4B57}"/>
    <cellStyle name="Percent 2 12 4" xfId="48192" xr:uid="{43E2D4D0-F389-4EEC-BC66-B1A64D07247F}"/>
    <cellStyle name="Percent 2 12 4 2" xfId="48193" xr:uid="{B29CEB51-FF48-4A15-AC98-8A411AD1E6C4}"/>
    <cellStyle name="Percent 2 12 5" xfId="48194" xr:uid="{9B92FF4A-5F10-4CD7-9775-EDE532626777}"/>
    <cellStyle name="Percent 2 12 5 2" xfId="48195" xr:uid="{2B06DBB5-AE02-431D-AAF0-29643410E9AC}"/>
    <cellStyle name="Percent 2 12 6" xfId="48196" xr:uid="{AC540475-2A5E-4AAB-9B3F-A1C73784DBC7}"/>
    <cellStyle name="Percent 2 12 7" xfId="48197" xr:uid="{82791110-D7FC-493A-B247-00087E155172}"/>
    <cellStyle name="Percent 2 13" xfId="48198" xr:uid="{820B6012-66BB-4CE0-AAC9-90F71686E87F}"/>
    <cellStyle name="Percent 2 13 2" xfId="48199" xr:uid="{548A119B-E7F2-461C-B568-6DFEADCFA38F}"/>
    <cellStyle name="Percent 2 14" xfId="48200" xr:uid="{94641E9C-F3D5-4539-B239-986675912C80}"/>
    <cellStyle name="Percent 2 15" xfId="51539" xr:uid="{FC57E3CE-F8BF-42B7-B3B9-651DE58F6907}"/>
    <cellStyle name="Percent 2 16" xfId="51567" xr:uid="{02D2E854-7260-4A83-80F6-EC74A8A2AC2F}"/>
    <cellStyle name="Percent 2 17" xfId="51682" xr:uid="{148398FE-889C-463D-8293-0BD97168DC68}"/>
    <cellStyle name="Percent 2 2" xfId="48201" xr:uid="{9DE272E5-690B-4118-A932-B796F976FFA5}"/>
    <cellStyle name="Percent 2 2 2" xfId="48202" xr:uid="{642AEFBB-ABF7-4D3C-BE99-65B36B5E65A9}"/>
    <cellStyle name="Percent 2 2 2 2" xfId="48203" xr:uid="{80A7EA4D-2469-466A-9E52-6A093315FF8D}"/>
    <cellStyle name="Percent 2 2 2 2 2" xfId="48204" xr:uid="{B9C17DB0-F1F8-485D-B05F-7C7EB6A5EAE8}"/>
    <cellStyle name="Percent 2 2 2 2 3" xfId="48205" xr:uid="{CF41471E-2B4E-4EE8-91B8-03451775F991}"/>
    <cellStyle name="Percent 2 2 2 2 3 2" xfId="48206" xr:uid="{922A3BDA-B918-4A68-A9E5-572A5DAB19C4}"/>
    <cellStyle name="Percent 2 2 2 2 3 2 2" xfId="48207" xr:uid="{90AB81EF-2373-4BD7-90E9-B125BC433FB8}"/>
    <cellStyle name="Percent 2 2 2 2 3 2 2 2" xfId="48208" xr:uid="{E0E8F9AC-EB54-431D-B97C-A675994BE962}"/>
    <cellStyle name="Percent 2 2 2 2 3 2 3" xfId="48209" xr:uid="{538ED630-FB31-4A35-BF6E-AB634D0A0760}"/>
    <cellStyle name="Percent 2 2 2 2 3 3" xfId="48210" xr:uid="{80B7EEF6-FFD0-4C2F-870C-70392570C161}"/>
    <cellStyle name="Percent 2 2 2 2 3 3 2" xfId="48211" xr:uid="{5F412522-74F0-4872-BA47-C49C58925577}"/>
    <cellStyle name="Percent 2 2 2 2 3 4" xfId="48212" xr:uid="{12556D80-F74A-49D9-8676-AE137DFB6C98}"/>
    <cellStyle name="Percent 2 2 2 2 4" xfId="48213" xr:uid="{CBA45FA7-CF30-44AC-A1BB-086B86A56957}"/>
    <cellStyle name="Percent 2 2 2 2 4 2" xfId="48214" xr:uid="{3B0AF2FD-19F9-4F57-ABF3-7141E78E1327}"/>
    <cellStyle name="Percent 2 2 2 2 4 2 2" xfId="48215" xr:uid="{EA942CEF-06D7-4B04-8821-EA98B303DC70}"/>
    <cellStyle name="Percent 2 2 2 2 4 3" xfId="48216" xr:uid="{6B18DB5C-26E9-47DE-820A-B2925F5313F4}"/>
    <cellStyle name="Percent 2 2 2 2 5" xfId="48217" xr:uid="{AEEFE295-EF6A-4FAF-98F8-8D43F701460B}"/>
    <cellStyle name="Percent 2 2 2 2 5 2" xfId="48218" xr:uid="{A5565547-EAD0-4B39-8AAF-3C9B76A2E3B9}"/>
    <cellStyle name="Percent 2 2 2 2 6" xfId="48219" xr:uid="{0B0D80EA-D182-4975-8620-B4378D527A61}"/>
    <cellStyle name="Percent 2 2 2 3" xfId="48220" xr:uid="{5D7B97DB-BDA1-4222-A78A-17C341552959}"/>
    <cellStyle name="Percent 2 2 2 3 2" xfId="48221" xr:uid="{97FAF6FE-3101-4687-9CFD-12B99E348586}"/>
    <cellStyle name="Percent 2 2 2 3 2 2" xfId="48222" xr:uid="{283E3DA0-2C27-4DB3-AEA0-7099E04CA9AF}"/>
    <cellStyle name="Percent 2 2 2 3 2 2 2" xfId="48223" xr:uid="{89DC3494-87A4-4D22-AF06-EDE71748FBA1}"/>
    <cellStyle name="Percent 2 2 2 3 2 2 2 2" xfId="48224" xr:uid="{53551B2A-64D2-4FC7-913A-1B9C47AC0771}"/>
    <cellStyle name="Percent 2 2 2 3 2 2 3" xfId="48225" xr:uid="{EE956BB2-3E6E-4B17-8FFB-C59804665A09}"/>
    <cellStyle name="Percent 2 2 2 3 2 3" xfId="48226" xr:uid="{08618B77-EAF2-4C26-8A77-CC2791ECC003}"/>
    <cellStyle name="Percent 2 2 2 3 2 3 2" xfId="48227" xr:uid="{94AAC363-1305-4B41-B9E7-64BAA342268E}"/>
    <cellStyle name="Percent 2 2 2 3 2 4" xfId="48228" xr:uid="{46E6AC8F-65F4-435D-AFBE-2C30225D2945}"/>
    <cellStyle name="Percent 2 2 2 3 3" xfId="48229" xr:uid="{D6571786-F074-4A77-817B-C7832DFD8BA1}"/>
    <cellStyle name="Percent 2 2 2 3 3 2" xfId="48230" xr:uid="{8F5CAF16-AB67-4D50-B066-D007D669A7C1}"/>
    <cellStyle name="Percent 2 2 2 3 3 2 2" xfId="48231" xr:uid="{1A744A83-AD80-46C1-8D70-FA2B8B3439D7}"/>
    <cellStyle name="Percent 2 2 2 3 3 3" xfId="48232" xr:uid="{E4B865F7-51B8-4B87-8F0B-FC475568A90C}"/>
    <cellStyle name="Percent 2 2 2 3 4" xfId="48233" xr:uid="{7A359871-765A-4D84-A2FE-6D3E53325722}"/>
    <cellStyle name="Percent 2 2 2 3 4 2" xfId="48234" xr:uid="{6CD93CB8-0C3C-4CDE-9E0E-0AD1BBDA0B80}"/>
    <cellStyle name="Percent 2 2 2 3 5" xfId="48235" xr:uid="{54BEAF5D-D83C-4EF3-87FD-B0C2095D36BE}"/>
    <cellStyle name="Percent 2 2 2 4" xfId="48236" xr:uid="{50872FA0-99EC-4F67-868C-DA05DDF03DAA}"/>
    <cellStyle name="Percent 2 2 2 4 2" xfId="48237" xr:uid="{A58CF256-3FC1-4063-9D1D-DFE213A0AE14}"/>
    <cellStyle name="Percent 2 2 2 4 2 2" xfId="48238" xr:uid="{06D2EABE-6991-4B70-A9BD-EAA032DDB515}"/>
    <cellStyle name="Percent 2 2 2 4 2 2 2" xfId="48239" xr:uid="{5D6F79E1-7456-4016-9456-005CAF80B7B6}"/>
    <cellStyle name="Percent 2 2 2 4 2 2 2 2" xfId="48240" xr:uid="{5615B73D-DF06-41F6-8FCA-BEB68517EA3D}"/>
    <cellStyle name="Percent 2 2 2 4 2 2 3" xfId="48241" xr:uid="{D592682C-2769-430C-B2E1-19D129AC440D}"/>
    <cellStyle name="Percent 2 2 2 4 2 3" xfId="48242" xr:uid="{4908308D-D8B0-48B5-AAF7-71A922189910}"/>
    <cellStyle name="Percent 2 2 2 4 2 3 2" xfId="48243" xr:uid="{C6B45455-2959-45E1-B167-916BAFC68515}"/>
    <cellStyle name="Percent 2 2 2 4 2 4" xfId="48244" xr:uid="{F7750BAA-E940-408C-8CD6-6B5A65D40CD5}"/>
    <cellStyle name="Percent 2 2 2 4 3" xfId="48245" xr:uid="{275809DA-C852-4240-B28D-48E8CB1BEB6F}"/>
    <cellStyle name="Percent 2 2 2 4 3 2" xfId="48246" xr:uid="{A827B813-CB96-4C65-BD76-BB1E4F33AD0B}"/>
    <cellStyle name="Percent 2 2 2 4 3 2 2" xfId="48247" xr:uid="{8BEF6C69-B00A-43BD-88C4-18BB4202098B}"/>
    <cellStyle name="Percent 2 2 2 4 3 3" xfId="48248" xr:uid="{55D3AB7C-404C-46F4-8583-3F2B1C73A26C}"/>
    <cellStyle name="Percent 2 2 2 4 4" xfId="48249" xr:uid="{2C25FE9C-C5CD-4768-B967-553ECECD670E}"/>
    <cellStyle name="Percent 2 2 2 4 4 2" xfId="48250" xr:uid="{6B013BEA-689B-4A5E-94FC-6A0D1E782E76}"/>
    <cellStyle name="Percent 2 2 2 4 5" xfId="48251" xr:uid="{2747D27D-45FF-430E-BFBB-0B1010F726A6}"/>
    <cellStyle name="Percent 2 2 3" xfId="48252" xr:uid="{715BCF55-3D0D-4045-B6AB-5D8C30A713F7}"/>
    <cellStyle name="Percent 2 2 3 2" xfId="48253" xr:uid="{7732D77D-0645-458C-9CC0-120284125F48}"/>
    <cellStyle name="Percent 2 2 3 2 2" xfId="48254" xr:uid="{D5FEE7F6-F6C4-4D73-93A9-29668CC87C8D}"/>
    <cellStyle name="Percent 2 2 3 2 2 2" xfId="48255" xr:uid="{371CF7E7-700A-484C-98B7-A4FF74E5F0C6}"/>
    <cellStyle name="Percent 2 2 3 2 2 2 2" xfId="48256" xr:uid="{B766F542-8B77-482F-BDCF-ED9BFBD60B67}"/>
    <cellStyle name="Percent 2 2 3 2 2 3" xfId="48257" xr:uid="{B5C7D542-2297-43D9-8053-2BFEE5DE96FA}"/>
    <cellStyle name="Percent 2 2 3 2 3" xfId="48258" xr:uid="{31660031-EA8F-4A74-8C3E-03025A1B051D}"/>
    <cellStyle name="Percent 2 2 3 2 3 2" xfId="48259" xr:uid="{30E7E093-C45C-412D-82C8-6E255F5D5ED8}"/>
    <cellStyle name="Percent 2 2 3 2 4" xfId="48260" xr:uid="{CFBDF23A-40E6-4157-B280-E0D54A020F87}"/>
    <cellStyle name="Percent 2 2 3 3" xfId="48261" xr:uid="{7D415E86-11E2-4A16-AE4B-3F3665F839D3}"/>
    <cellStyle name="Percent 2 2 3 3 2" xfId="48262" xr:uid="{AA465587-93F6-4BB4-9EBF-6B605B1FDA42}"/>
    <cellStyle name="Percent 2 2 3 3 2 2" xfId="48263" xr:uid="{7FEAC6E4-622A-44A3-BD12-97ACC6238976}"/>
    <cellStyle name="Percent 2 2 3 3 3" xfId="48264" xr:uid="{FAAB9F62-82E7-493C-8DBC-93ED62F8E211}"/>
    <cellStyle name="Percent 2 2 3 4" xfId="48265" xr:uid="{488BFC72-2C31-40AC-B0F3-5EED7599D5FD}"/>
    <cellStyle name="Percent 2 2 3 4 2" xfId="48266" xr:uid="{E257EA0C-6589-4506-8F0E-9A244B672BF9}"/>
    <cellStyle name="Percent 2 2 3 5" xfId="48267" xr:uid="{2494700E-3E0C-4D90-9BC2-2E4115363161}"/>
    <cellStyle name="Percent 2 2 4" xfId="48268" xr:uid="{95C0CC1E-D7A1-4183-9327-6D604191844E}"/>
    <cellStyle name="Percent 2 2 4 2" xfId="48269" xr:uid="{8DEB6971-CF2B-4C8C-9D9B-0B715E1610FC}"/>
    <cellStyle name="Percent 2 2 4 2 2" xfId="48270" xr:uid="{22BC40F6-96DC-456E-BC2A-FB52029A0E7B}"/>
    <cellStyle name="Percent 2 2 4 2 2 2" xfId="48271" xr:uid="{12CC2DED-3827-4E2C-8A4B-E1317AF10242}"/>
    <cellStyle name="Percent 2 2 4 2 3" xfId="48272" xr:uid="{BF0FF474-0740-4D78-9D52-BF721DAE3E3E}"/>
    <cellStyle name="Percent 2 2 4 3" xfId="48273" xr:uid="{19E5E73C-9542-4B2E-9C74-CEF70F8E891B}"/>
    <cellStyle name="Percent 2 2 4 3 2" xfId="48274" xr:uid="{242F753C-E50C-4E6F-BD33-8AF3DB3DC016}"/>
    <cellStyle name="Percent 2 2 4 4" xfId="48275" xr:uid="{0EA53056-D724-4DB9-9F30-2DF58D63A829}"/>
    <cellStyle name="Percent 2 2 5" xfId="48276" xr:uid="{7E797518-0AA6-470F-816E-2EEB909EF0AB}"/>
    <cellStyle name="Percent 2 2 5 2" xfId="48277" xr:uid="{9727DBE4-1530-43CA-B199-E94D9BC9AC4A}"/>
    <cellStyle name="Percent 2 2 5 2 2" xfId="48278" xr:uid="{3F83E767-FFA4-49D4-A351-8DB276CFDBD7}"/>
    <cellStyle name="Percent 2 2 5 3" xfId="48279" xr:uid="{2A075D83-4038-4F18-942C-EDB9A490B192}"/>
    <cellStyle name="Percent 2 2 6" xfId="48280" xr:uid="{425DC9A2-78F8-4830-B932-DAFE9C9709D1}"/>
    <cellStyle name="Percent 2 2 6 2" xfId="48281" xr:uid="{034F6FD0-611A-4DDA-B339-464D3FD09576}"/>
    <cellStyle name="Percent 2 2 7" xfId="48282" xr:uid="{33F8836E-8798-4464-A456-BFC31030ADE0}"/>
    <cellStyle name="Percent 2 2 8" xfId="51540" xr:uid="{2719F2A8-31F3-4199-A45A-EDCC70C4FA52}"/>
    <cellStyle name="Percent 2 3" xfId="48283" xr:uid="{E6FF2F55-AEAF-4C86-A1FB-2961C4DAC01F}"/>
    <cellStyle name="Percent 2 3 10" xfId="48284" xr:uid="{61EF6940-B0BA-4A0B-A5ED-7D815ABAADBF}"/>
    <cellStyle name="Percent 2 3 10 2" xfId="48285" xr:uid="{4AEFC657-A35A-4B06-AF15-B35E1D3E11FC}"/>
    <cellStyle name="Percent 2 3 10 2 2" xfId="48286" xr:uid="{6C95D592-95E2-4E67-B751-B30635AFFAC0}"/>
    <cellStyle name="Percent 2 3 10 3" xfId="48287" xr:uid="{E87E97B9-EA3B-4DC9-B718-4A665615F1A3}"/>
    <cellStyle name="Percent 2 3 11" xfId="48288" xr:uid="{025A0CB9-A87F-49C7-B374-B53FB5BC6315}"/>
    <cellStyle name="Percent 2 3 11 2" xfId="48289" xr:uid="{68F045EF-A7B0-41D5-9A5D-8827179AA565}"/>
    <cellStyle name="Percent 2 3 12" xfId="48290" xr:uid="{622BCD5D-267A-4D51-B8C6-0271D1267F44}"/>
    <cellStyle name="Percent 2 3 12 2" xfId="48291" xr:uid="{F90B7943-926F-4EE9-91D6-940933CF4567}"/>
    <cellStyle name="Percent 2 3 13" xfId="48292" xr:uid="{E10A2770-10E1-46CC-BC53-B0885172C667}"/>
    <cellStyle name="Percent 2 3 14" xfId="48293" xr:uid="{4E167051-4934-4C07-940D-95F7A84DAFF2}"/>
    <cellStyle name="Percent 2 3 2" xfId="48294" xr:uid="{CDF6DBD4-78B1-417D-8682-A639E5D86EB8}"/>
    <cellStyle name="Percent 2 3 2 10" xfId="48295" xr:uid="{C587270C-CC93-4020-BE16-ADF5BBD52717}"/>
    <cellStyle name="Percent 2 3 2 11" xfId="48296" xr:uid="{02B688DF-6FD4-4091-80ED-D1A30F3529EF}"/>
    <cellStyle name="Percent 2 3 2 2" xfId="48297" xr:uid="{A5E31625-A4C0-4C6F-A641-2252DADA6220}"/>
    <cellStyle name="Percent 2 3 2 2 2" xfId="48298" xr:uid="{EC40B4B6-30B1-4F1F-913F-D82CED8978F4}"/>
    <cellStyle name="Percent 2 3 2 2 2 2" xfId="48299" xr:uid="{1F7DB904-7B7F-4F28-9CBA-22D9227459E3}"/>
    <cellStyle name="Percent 2 3 2 2 2 2 2" xfId="48300" xr:uid="{326F2256-6709-47CE-BDA6-248F9BD5E4EA}"/>
    <cellStyle name="Percent 2 3 2 2 2 2 2 2" xfId="48301" xr:uid="{FCD9A165-A584-423F-98BC-0FEE446991A4}"/>
    <cellStyle name="Percent 2 3 2 2 2 2 2 2 2" xfId="48302" xr:uid="{91E8072F-4F6C-4083-832F-66557ED06989}"/>
    <cellStyle name="Percent 2 3 2 2 2 2 2 3" xfId="48303" xr:uid="{EEF67DA7-01FE-420A-A22A-E0FCE4B53A20}"/>
    <cellStyle name="Percent 2 3 2 2 2 2 3" xfId="48304" xr:uid="{3E97577E-6C8D-40D8-90C0-6A6CC3891837}"/>
    <cellStyle name="Percent 2 3 2 2 2 2 3 2" xfId="48305" xr:uid="{C6898994-3097-44AA-92F8-8A520C3DF2ED}"/>
    <cellStyle name="Percent 2 3 2 2 2 2 4" xfId="48306" xr:uid="{C2839483-72CA-4C85-A827-945605B5C07F}"/>
    <cellStyle name="Percent 2 3 2 2 2 2 4 2" xfId="48307" xr:uid="{713046DA-D3C4-4DF0-9A5F-8FB4359C4F44}"/>
    <cellStyle name="Percent 2 3 2 2 2 2 5" xfId="48308" xr:uid="{07096018-2F6A-440A-80A3-1E07153154AA}"/>
    <cellStyle name="Percent 2 3 2 2 2 2 6" xfId="48309" xr:uid="{BE89C556-1E9F-4EDE-97CC-391788DE5CD2}"/>
    <cellStyle name="Percent 2 3 2 2 2 3" xfId="48310" xr:uid="{05261204-2D83-46E4-BB1C-F3B9B8D4C45D}"/>
    <cellStyle name="Percent 2 3 2 2 2 3 2" xfId="48311" xr:uid="{09906DDD-E217-4EBF-9898-3AE058933B81}"/>
    <cellStyle name="Percent 2 3 2 2 2 3 2 2" xfId="48312" xr:uid="{9986CAF3-3F90-4FE6-A25B-AA8352DFA66B}"/>
    <cellStyle name="Percent 2 3 2 2 2 3 3" xfId="48313" xr:uid="{17D00E25-4ECB-4882-A63A-60D211685590}"/>
    <cellStyle name="Percent 2 3 2 2 2 4" xfId="48314" xr:uid="{6F88B368-8086-4E15-938D-DFD11A0CD2DF}"/>
    <cellStyle name="Percent 2 3 2 2 2 4 2" xfId="48315" xr:uid="{F510002F-8E48-4F81-A208-BF992DE8FCBB}"/>
    <cellStyle name="Percent 2 3 2 2 2 5" xfId="48316" xr:uid="{FA5D6FB5-B0BC-4DD3-8F3F-CA6EFAAF0845}"/>
    <cellStyle name="Percent 2 3 2 2 2 5 2" xfId="48317" xr:uid="{34335357-CB63-43B5-900D-16094A8CB971}"/>
    <cellStyle name="Percent 2 3 2 2 2 6" xfId="48318" xr:uid="{FF35FF1C-A401-4621-8CC0-50072507F7A7}"/>
    <cellStyle name="Percent 2 3 2 2 2 7" xfId="48319" xr:uid="{3E87064D-468D-4E8D-93FD-FBBCBCBC1E1C}"/>
    <cellStyle name="Percent 2 3 2 2 3" xfId="48320" xr:uid="{85690088-FFB2-4530-A0FA-01A72BE4E01D}"/>
    <cellStyle name="Percent 2 3 2 2 3 2" xfId="48321" xr:uid="{526BF2A2-6F23-4C5F-BE22-4CA89696B303}"/>
    <cellStyle name="Percent 2 3 2 2 3 2 2" xfId="48322" xr:uid="{B667B841-2E2F-4D01-933F-EA22C8EF6B02}"/>
    <cellStyle name="Percent 2 3 2 2 3 2 2 2" xfId="48323" xr:uid="{D51AD2ED-5365-4B38-AEE3-445C521311EF}"/>
    <cellStyle name="Percent 2 3 2 2 3 2 2 2 2" xfId="48324" xr:uid="{8D6D261B-E7ED-4157-850C-F057F0FCEDC8}"/>
    <cellStyle name="Percent 2 3 2 2 3 2 2 3" xfId="48325" xr:uid="{914C3289-D7C8-4F78-972F-427CA028D3F7}"/>
    <cellStyle name="Percent 2 3 2 2 3 2 3" xfId="48326" xr:uid="{A6FF44F9-C1FA-4CBB-929C-B27A967F92AA}"/>
    <cellStyle name="Percent 2 3 2 2 3 2 3 2" xfId="48327" xr:uid="{E242E429-08BE-4A7F-B490-B3898C7595B1}"/>
    <cellStyle name="Percent 2 3 2 2 3 2 4" xfId="48328" xr:uid="{63392365-583F-4769-8DF6-17C5F688420D}"/>
    <cellStyle name="Percent 2 3 2 2 3 3" xfId="48329" xr:uid="{3558C800-B538-4182-B204-7DBEF1C50485}"/>
    <cellStyle name="Percent 2 3 2 2 3 3 2" xfId="48330" xr:uid="{F9152F85-14FC-404F-9815-6900D044BCAE}"/>
    <cellStyle name="Percent 2 3 2 2 3 3 2 2" xfId="48331" xr:uid="{72B51A41-A543-4BBF-83F9-0F47DC3303D6}"/>
    <cellStyle name="Percent 2 3 2 2 3 3 3" xfId="48332" xr:uid="{8D560A4B-784D-4538-8D51-A9F87F21FAC9}"/>
    <cellStyle name="Percent 2 3 2 2 3 4" xfId="48333" xr:uid="{D0BFB14E-35AE-4FF1-9406-6591F257D1D7}"/>
    <cellStyle name="Percent 2 3 2 2 3 4 2" xfId="48334" xr:uid="{6D915C1A-F98B-4809-94AA-DEDCF3286EBC}"/>
    <cellStyle name="Percent 2 3 2 2 3 5" xfId="48335" xr:uid="{43B086F8-8DC4-48A1-991F-C6120329955A}"/>
    <cellStyle name="Percent 2 3 2 2 3 5 2" xfId="48336" xr:uid="{1AE40502-EE7B-49E6-A69A-DF3F61DDFB43}"/>
    <cellStyle name="Percent 2 3 2 2 3 6" xfId="48337" xr:uid="{19EF8CC9-F7F2-477C-92F0-1125B31557FF}"/>
    <cellStyle name="Percent 2 3 2 2 3 7" xfId="48338" xr:uid="{F7184B2F-8AE7-4068-8FDD-0598F1A4D142}"/>
    <cellStyle name="Percent 2 3 2 2 4" xfId="48339" xr:uid="{AA887FFC-197C-429C-9EB8-699DC6514FF9}"/>
    <cellStyle name="Percent 2 3 2 2 4 2" xfId="48340" xr:uid="{28ACCA1E-892F-4E0A-9495-52F60F893FA4}"/>
    <cellStyle name="Percent 2 3 2 2 4 2 2" xfId="48341" xr:uid="{30FC31F9-686C-4A0E-8AF4-D41ADF614564}"/>
    <cellStyle name="Percent 2 3 2 2 4 2 2 2" xfId="48342" xr:uid="{28EEDBDF-E3F5-4E9A-9EBD-F7C36190FA49}"/>
    <cellStyle name="Percent 2 3 2 2 4 2 3" xfId="48343" xr:uid="{B97A3753-78D9-40C1-BE21-1949E132E85C}"/>
    <cellStyle name="Percent 2 3 2 2 4 3" xfId="48344" xr:uid="{05710B7A-5213-45FC-BB8B-3F53F8EB2334}"/>
    <cellStyle name="Percent 2 3 2 2 4 3 2" xfId="48345" xr:uid="{D024194E-1FF8-4F53-81D6-46B1AFB93C0A}"/>
    <cellStyle name="Percent 2 3 2 2 4 4" xfId="48346" xr:uid="{D80CE2B1-6090-43E6-A231-C438CE042DBD}"/>
    <cellStyle name="Percent 2 3 2 2 5" xfId="48347" xr:uid="{48540CD7-229F-4DE7-A199-B0B5736463C0}"/>
    <cellStyle name="Percent 2 3 2 2 5 2" xfId="48348" xr:uid="{1EC9A424-6977-431B-AF16-8DEA3C7A9AC4}"/>
    <cellStyle name="Percent 2 3 2 2 5 2 2" xfId="48349" xr:uid="{D78D9B63-BE16-45D8-BD9D-016015560C6B}"/>
    <cellStyle name="Percent 2 3 2 2 5 3" xfId="48350" xr:uid="{8D501C85-FB48-4A1D-8A95-5E06E882BDA5}"/>
    <cellStyle name="Percent 2 3 2 2 6" xfId="48351" xr:uid="{B9033B0F-4BD8-49E6-912D-018F95922571}"/>
    <cellStyle name="Percent 2 3 2 2 6 2" xfId="48352" xr:uid="{9037B9D1-9126-46FC-9D35-9432027D6AB4}"/>
    <cellStyle name="Percent 2 3 2 2 7" xfId="48353" xr:uid="{54FA13E4-26F1-40C0-92A7-DEC76FC52F5A}"/>
    <cellStyle name="Percent 2 3 2 2 7 2" xfId="48354" xr:uid="{59293CFE-B079-46DA-B999-AFE116E8A2A2}"/>
    <cellStyle name="Percent 2 3 2 2 8" xfId="48355" xr:uid="{BB0590E3-D7C0-459B-B3BE-4DBC50011077}"/>
    <cellStyle name="Percent 2 3 2 2 9" xfId="48356" xr:uid="{1AD9EC41-8BF4-4148-851E-75C0368E142E}"/>
    <cellStyle name="Percent 2 3 2 3" xfId="48357" xr:uid="{C3EC4542-1DB9-4AFC-82E4-4BB6684D6DCA}"/>
    <cellStyle name="Percent 2 3 2 3 2" xfId="48358" xr:uid="{3D52F507-2331-4BF3-91C9-EA5D0CAFD812}"/>
    <cellStyle name="Percent 2 3 2 3 2 2" xfId="48359" xr:uid="{EC7F1E91-2959-4FB7-91C3-C6AEA99BF272}"/>
    <cellStyle name="Percent 2 3 2 3 2 2 2" xfId="48360" xr:uid="{A4E577F3-68E6-4199-B478-CC1C821888A0}"/>
    <cellStyle name="Percent 2 3 2 3 2 2 2 2" xfId="48361" xr:uid="{5FEE8E39-7065-4A1A-BDE7-4D7E59D5E9FA}"/>
    <cellStyle name="Percent 2 3 2 3 2 2 2 2 2" xfId="48362" xr:uid="{9A431C77-9CBE-4BAB-8359-29ADB3742A02}"/>
    <cellStyle name="Percent 2 3 2 3 2 2 2 3" xfId="48363" xr:uid="{7103D1E3-D857-4B51-BAC7-77FD20470036}"/>
    <cellStyle name="Percent 2 3 2 3 2 2 3" xfId="48364" xr:uid="{2D6FEBD0-8E1D-4E46-BF6D-67014C32E273}"/>
    <cellStyle name="Percent 2 3 2 3 2 2 3 2" xfId="48365" xr:uid="{FA71EAF4-7EFB-4D4B-86B4-BABB0180D642}"/>
    <cellStyle name="Percent 2 3 2 3 2 2 4" xfId="48366" xr:uid="{41938FD8-32FC-461A-8A16-7A99C35DDD1E}"/>
    <cellStyle name="Percent 2 3 2 3 2 3" xfId="48367" xr:uid="{C713D8DA-C495-4AC4-93E0-536D2E2AB6D7}"/>
    <cellStyle name="Percent 2 3 2 3 2 3 2" xfId="48368" xr:uid="{2F901860-8246-4BF7-98E4-0C55310C333B}"/>
    <cellStyle name="Percent 2 3 2 3 2 3 2 2" xfId="48369" xr:uid="{FAC1E470-1452-49D7-999E-B6962E2C571E}"/>
    <cellStyle name="Percent 2 3 2 3 2 3 3" xfId="48370" xr:uid="{34BB5CA6-AD07-46E4-BCC0-942D2D05D186}"/>
    <cellStyle name="Percent 2 3 2 3 2 4" xfId="48371" xr:uid="{F2CE5FBB-328D-4169-9010-EFED3A183F33}"/>
    <cellStyle name="Percent 2 3 2 3 2 4 2" xfId="48372" xr:uid="{CB90043E-7B97-4FCF-B1F1-77BA28A923AC}"/>
    <cellStyle name="Percent 2 3 2 3 2 5" xfId="48373" xr:uid="{21041B4A-137C-41CE-8A75-6BAD6FD4AD35}"/>
    <cellStyle name="Percent 2 3 2 3 2 5 2" xfId="48374" xr:uid="{D253A9C7-BD15-4D8E-903E-5C8F7A96394A}"/>
    <cellStyle name="Percent 2 3 2 3 2 6" xfId="48375" xr:uid="{4235B5A2-7C46-4054-887A-CE801EF4A69A}"/>
    <cellStyle name="Percent 2 3 2 3 2 7" xfId="48376" xr:uid="{841F6804-BADE-4F63-A7ED-897A1DC71700}"/>
    <cellStyle name="Percent 2 3 2 3 3" xfId="48377" xr:uid="{FB2C14F3-A8D9-4019-B7E5-7F84AC77BAD3}"/>
    <cellStyle name="Percent 2 3 2 3 3 2" xfId="48378" xr:uid="{49B99514-C331-4340-9114-1006D8923CF9}"/>
    <cellStyle name="Percent 2 3 2 3 3 2 2" xfId="48379" xr:uid="{9BD6742A-A4C6-4589-88DB-DE5F6846E655}"/>
    <cellStyle name="Percent 2 3 2 3 3 2 2 2" xfId="48380" xr:uid="{DDE52B97-1B65-44FC-B9C5-08DF14FBB345}"/>
    <cellStyle name="Percent 2 3 2 3 3 2 3" xfId="48381" xr:uid="{68AE5EEA-261E-4451-96F9-BDF15C057984}"/>
    <cellStyle name="Percent 2 3 2 3 3 3" xfId="48382" xr:uid="{7A5CF6CA-6CDA-40D7-9200-0839CC3A167F}"/>
    <cellStyle name="Percent 2 3 2 3 3 3 2" xfId="48383" xr:uid="{2EBD55D7-65B4-4DFA-885C-6534BC464B77}"/>
    <cellStyle name="Percent 2 3 2 3 3 4" xfId="48384" xr:uid="{E8FE745F-100F-44C5-A0C1-CE542F0F8D69}"/>
    <cellStyle name="Percent 2 3 2 3 4" xfId="48385" xr:uid="{0926B85D-066C-457C-BD2B-D03F8F867FCC}"/>
    <cellStyle name="Percent 2 3 2 3 4 2" xfId="48386" xr:uid="{CC4464E3-DD60-4AC7-B31E-652938D87FC0}"/>
    <cellStyle name="Percent 2 3 2 3 4 2 2" xfId="48387" xr:uid="{399BCEAF-053C-457B-BC23-97028858D684}"/>
    <cellStyle name="Percent 2 3 2 3 4 3" xfId="48388" xr:uid="{B944FEE9-33D6-43B3-9B82-340E38556414}"/>
    <cellStyle name="Percent 2 3 2 3 5" xfId="48389" xr:uid="{09115524-F9ED-4BEF-B244-65C5B1FBB378}"/>
    <cellStyle name="Percent 2 3 2 3 5 2" xfId="48390" xr:uid="{E38A3042-A307-438D-928B-B619E5322DED}"/>
    <cellStyle name="Percent 2 3 2 3 6" xfId="48391" xr:uid="{0505C6AA-79B3-4C6A-90FC-2DFA59E7B8FF}"/>
    <cellStyle name="Percent 2 3 2 3 6 2" xfId="48392" xr:uid="{08C38DD2-7335-47D6-996A-DF140D1E67E6}"/>
    <cellStyle name="Percent 2 3 2 3 7" xfId="48393" xr:uid="{9CB2948A-213D-4C18-9F3D-088ACFEBDC76}"/>
    <cellStyle name="Percent 2 3 2 3 8" xfId="48394" xr:uid="{88FD34DC-2070-4725-98B8-1FCE8E67FEB1}"/>
    <cellStyle name="Percent 2 3 2 4" xfId="48395" xr:uid="{493F80F3-D108-4CF6-AB6D-872C68E29ECC}"/>
    <cellStyle name="Percent 2 3 2 4 2" xfId="48396" xr:uid="{FB8F1000-D350-48CC-9CB9-A1F92D50541D}"/>
    <cellStyle name="Percent 2 3 2 4 2 2" xfId="48397" xr:uid="{BFF6EDF7-832D-4DCF-A396-0B3096466696}"/>
    <cellStyle name="Percent 2 3 2 4 2 2 2" xfId="48398" xr:uid="{9C71A7DA-BB21-4A48-A63B-95455E0A959F}"/>
    <cellStyle name="Percent 2 3 2 4 2 2 2 2" xfId="48399" xr:uid="{02B51D8F-823D-485B-9611-2222FF727F01}"/>
    <cellStyle name="Percent 2 3 2 4 2 2 3" xfId="48400" xr:uid="{DE0EC16E-0D30-4775-9A0E-6F4184E0C71B}"/>
    <cellStyle name="Percent 2 3 2 4 2 3" xfId="48401" xr:uid="{028EB1B0-8B6A-44F5-9D09-9D4BAB5A73CA}"/>
    <cellStyle name="Percent 2 3 2 4 2 3 2" xfId="48402" xr:uid="{F4383FCC-D80D-4C7A-8A9F-688EBA07528D}"/>
    <cellStyle name="Percent 2 3 2 4 2 4" xfId="48403" xr:uid="{B3777539-1CA5-434B-A6C8-52E072B65481}"/>
    <cellStyle name="Percent 2 3 2 4 3" xfId="48404" xr:uid="{B1CFC2F2-5F78-49C8-A26B-9C6E47A1A64A}"/>
    <cellStyle name="Percent 2 3 2 4 3 2" xfId="48405" xr:uid="{6D2C7BEC-1626-48CD-8067-16952ED85C36}"/>
    <cellStyle name="Percent 2 3 2 4 3 2 2" xfId="48406" xr:uid="{AFEA64C9-3AB6-4E1F-BE18-54D121C27837}"/>
    <cellStyle name="Percent 2 3 2 4 3 3" xfId="48407" xr:uid="{967903B0-75D2-4041-81A9-A50F51C7B9C0}"/>
    <cellStyle name="Percent 2 3 2 4 4" xfId="48408" xr:uid="{584C3233-3EBE-4C95-B879-EB638FE9E824}"/>
    <cellStyle name="Percent 2 3 2 4 4 2" xfId="48409" xr:uid="{CB15EE4F-695A-415F-8D8D-1035505F0B7A}"/>
    <cellStyle name="Percent 2 3 2 4 5" xfId="48410" xr:uid="{38B88943-CB8D-4016-8CF0-2963A04CE07A}"/>
    <cellStyle name="Percent 2 3 2 4 5 2" xfId="48411" xr:uid="{3107E28F-EDB9-4F5A-9A24-3E7DCC981BC4}"/>
    <cellStyle name="Percent 2 3 2 4 6" xfId="48412" xr:uid="{C4F01E82-87FA-4034-B4E8-FE42252042E0}"/>
    <cellStyle name="Percent 2 3 2 4 7" xfId="48413" xr:uid="{60B08199-3236-4E13-B533-D204ED272B96}"/>
    <cellStyle name="Percent 2 3 2 5" xfId="48414" xr:uid="{AAAAAD51-EED3-451A-84BB-9568991934FF}"/>
    <cellStyle name="Percent 2 3 2 5 2" xfId="48415" xr:uid="{32D44CE2-8E35-4B1F-BCED-A676CD39DD56}"/>
    <cellStyle name="Percent 2 3 2 5 2 2" xfId="48416" xr:uid="{91166923-0F05-45A7-864A-E27FAF08D912}"/>
    <cellStyle name="Percent 2 3 2 5 2 2 2" xfId="48417" xr:uid="{BADE3698-653D-45A3-BC44-EEAA4CA0BE9B}"/>
    <cellStyle name="Percent 2 3 2 5 2 2 2 2" xfId="48418" xr:uid="{C1EC2330-34FA-4768-8F1F-D55B9A7A5A10}"/>
    <cellStyle name="Percent 2 3 2 5 2 2 3" xfId="48419" xr:uid="{99E4AAEA-16EF-429C-A615-90C36CE4AE97}"/>
    <cellStyle name="Percent 2 3 2 5 2 3" xfId="48420" xr:uid="{AEFFEB07-2669-4461-BE26-239697A59A8A}"/>
    <cellStyle name="Percent 2 3 2 5 2 3 2" xfId="48421" xr:uid="{6DF8E3DD-101D-470B-9850-19C8FBFBFE12}"/>
    <cellStyle name="Percent 2 3 2 5 2 4" xfId="48422" xr:uid="{D5BA6DA5-1D00-4C78-A6E4-EB8AF4C4675A}"/>
    <cellStyle name="Percent 2 3 2 5 3" xfId="48423" xr:uid="{6029CF30-B003-484C-B19B-455238B81778}"/>
    <cellStyle name="Percent 2 3 2 5 3 2" xfId="48424" xr:uid="{C7F82244-F623-4190-AC38-7DC2211E385B}"/>
    <cellStyle name="Percent 2 3 2 5 3 2 2" xfId="48425" xr:uid="{5D27F407-79F5-4105-A6AD-8C1A5368DE25}"/>
    <cellStyle name="Percent 2 3 2 5 3 3" xfId="48426" xr:uid="{2D6CFFB6-EC17-4233-B12A-35F6E35BFD15}"/>
    <cellStyle name="Percent 2 3 2 5 4" xfId="48427" xr:uid="{C472543E-3723-431A-B0B7-0C94A810DF2C}"/>
    <cellStyle name="Percent 2 3 2 5 4 2" xfId="48428" xr:uid="{0D4A078C-EEA9-4F32-A7D3-7522BC1A2CA7}"/>
    <cellStyle name="Percent 2 3 2 5 5" xfId="48429" xr:uid="{67FEC612-0E43-4FB2-B7E3-F440FA9F3323}"/>
    <cellStyle name="Percent 2 3 2 6" xfId="48430" xr:uid="{4F31EA98-C995-4AB4-8E2D-5811A8BA37B5}"/>
    <cellStyle name="Percent 2 3 2 6 2" xfId="48431" xr:uid="{56158768-A798-4B7C-B7BD-7DB102BB3575}"/>
    <cellStyle name="Percent 2 3 2 6 2 2" xfId="48432" xr:uid="{861FA300-EFEA-4D9D-AD5C-836DACA4596E}"/>
    <cellStyle name="Percent 2 3 2 6 2 2 2" xfId="48433" xr:uid="{7E830D73-0252-4D60-A9E2-CFCC6114848E}"/>
    <cellStyle name="Percent 2 3 2 6 2 3" xfId="48434" xr:uid="{D8EF17E5-1B86-41B7-872F-5E2DA3E804E5}"/>
    <cellStyle name="Percent 2 3 2 6 3" xfId="48435" xr:uid="{E8102A1D-03FE-46C7-BC8E-353AF8ECE804}"/>
    <cellStyle name="Percent 2 3 2 6 3 2" xfId="48436" xr:uid="{1CFE7FF4-548E-4E60-B1AB-A8C6217E5AA9}"/>
    <cellStyle name="Percent 2 3 2 6 4" xfId="48437" xr:uid="{5CC1FFE6-6267-4457-A09F-798579818FA3}"/>
    <cellStyle name="Percent 2 3 2 7" xfId="48438" xr:uid="{B0C011A3-6A13-4979-984D-3438063107A6}"/>
    <cellStyle name="Percent 2 3 2 7 2" xfId="48439" xr:uid="{B1A2EC13-8D61-428C-934B-E062919123B7}"/>
    <cellStyle name="Percent 2 3 2 7 2 2" xfId="48440" xr:uid="{1720C3BD-BCBE-4056-9875-B12D81CBF6EF}"/>
    <cellStyle name="Percent 2 3 2 7 3" xfId="48441" xr:uid="{EA42860E-91D0-4538-B331-E8A5787F52F1}"/>
    <cellStyle name="Percent 2 3 2 8" xfId="48442" xr:uid="{C95E24B0-4D1C-4BE5-982F-587D2F928385}"/>
    <cellStyle name="Percent 2 3 2 8 2" xfId="48443" xr:uid="{F8E41926-33F1-49FE-A97F-543E1E079993}"/>
    <cellStyle name="Percent 2 3 2 9" xfId="48444" xr:uid="{D657FF6D-D5CC-4892-83F9-3BC1B83ED151}"/>
    <cellStyle name="Percent 2 3 2 9 2" xfId="48445" xr:uid="{A4B97657-2178-4F99-B518-55AD988BFE4C}"/>
    <cellStyle name="Percent 2 3 3" xfId="48446" xr:uid="{6B030BD1-A093-4455-A746-F0F60F017B8E}"/>
    <cellStyle name="Percent 2 3 3 2" xfId="48447" xr:uid="{177183CE-E8A9-4DAD-8FAE-129DFB1F41E1}"/>
    <cellStyle name="Percent 2 3 3 2 2" xfId="48448" xr:uid="{DE718136-585F-4CB3-8C51-4E353336218E}"/>
    <cellStyle name="Percent 2 3 3 2 2 2" xfId="48449" xr:uid="{A2E5A8FB-3881-46E0-85C8-0EE3A6A9D28D}"/>
    <cellStyle name="Percent 2 3 3 2 2 2 2" xfId="48450" xr:uid="{CED39BF6-98E5-4CD6-BD61-61FE3ED12ECB}"/>
    <cellStyle name="Percent 2 3 3 2 2 2 2 2" xfId="48451" xr:uid="{6CA16B2D-B1D4-4C8B-B23C-17F17E7108B6}"/>
    <cellStyle name="Percent 2 3 3 2 2 2 3" xfId="48452" xr:uid="{BD88054D-DA79-47FA-977B-810E81E60C89}"/>
    <cellStyle name="Percent 2 3 3 2 2 3" xfId="48453" xr:uid="{94656A72-A85F-4FE7-891E-10C812BD995B}"/>
    <cellStyle name="Percent 2 3 3 2 2 3 2" xfId="48454" xr:uid="{74D501E2-F960-40C5-8FDE-C7B86A0E15A5}"/>
    <cellStyle name="Percent 2 3 3 2 2 4" xfId="48455" xr:uid="{DE50E5CC-C098-4F5B-985B-38E0B70786A5}"/>
    <cellStyle name="Percent 2 3 3 2 2 4 2" xfId="48456" xr:uid="{FFA3DDF3-6ED3-41D1-9468-7EB18985BCFE}"/>
    <cellStyle name="Percent 2 3 3 2 2 5" xfId="48457" xr:uid="{5D0EBA4E-3BC7-484B-A60C-61632F195871}"/>
    <cellStyle name="Percent 2 3 3 2 2 6" xfId="48458" xr:uid="{806C6076-9A67-4F19-8259-34FF86638B14}"/>
    <cellStyle name="Percent 2 3 3 2 3" xfId="48459" xr:uid="{18CBEFE0-5B7B-4F1F-ACCA-5122A36B2C21}"/>
    <cellStyle name="Percent 2 3 3 2 3 2" xfId="48460" xr:uid="{32514287-ECB4-4644-B580-6606E333CC99}"/>
    <cellStyle name="Percent 2 3 3 2 3 2 2" xfId="48461" xr:uid="{D21EE1C8-8233-4583-941E-2CFBC70A7AC2}"/>
    <cellStyle name="Percent 2 3 3 2 3 3" xfId="48462" xr:uid="{BB42AC96-B0DE-48AA-AE9A-F32C458866F8}"/>
    <cellStyle name="Percent 2 3 3 2 4" xfId="48463" xr:uid="{9AF641DC-9229-48B6-80CB-009D90746453}"/>
    <cellStyle name="Percent 2 3 3 2 4 2" xfId="48464" xr:uid="{5BE22103-FB31-4FB8-A587-E2B01D01A7A7}"/>
    <cellStyle name="Percent 2 3 3 2 5" xfId="48465" xr:uid="{E78E3173-F0B6-49BD-A166-9EBBE76233F3}"/>
    <cellStyle name="Percent 2 3 3 2 5 2" xfId="48466" xr:uid="{05B090AF-39DE-4539-AF1A-48C2FE7E57F2}"/>
    <cellStyle name="Percent 2 3 3 2 6" xfId="48467" xr:uid="{D8FCF7C0-A808-4946-B71F-5045677F94BE}"/>
    <cellStyle name="Percent 2 3 3 2 7" xfId="48468" xr:uid="{A00F6CD3-8776-4AD7-AF07-720A7B68E2EF}"/>
    <cellStyle name="Percent 2 3 3 3" xfId="48469" xr:uid="{8D0BC310-8CAF-49E4-90E3-D4DBE8BFC38A}"/>
    <cellStyle name="Percent 2 3 3 3 2" xfId="48470" xr:uid="{A59F7AFF-80A8-440F-96A3-5CEC571CF3D1}"/>
    <cellStyle name="Percent 2 3 3 3 2 2" xfId="48471" xr:uid="{1F850B11-CDEB-446A-A064-8F6F17FFD7A5}"/>
    <cellStyle name="Percent 2 3 3 3 2 2 2" xfId="48472" xr:uid="{849823DA-7BDD-4958-A319-35F2ADAD5562}"/>
    <cellStyle name="Percent 2 3 3 3 2 2 2 2" xfId="48473" xr:uid="{4A2E1111-4C67-4B5F-92BF-519F29CFE99C}"/>
    <cellStyle name="Percent 2 3 3 3 2 2 3" xfId="48474" xr:uid="{961B44AF-B9A9-4635-8A4E-7B4D84B0580F}"/>
    <cellStyle name="Percent 2 3 3 3 2 3" xfId="48475" xr:uid="{C8E3106F-11F4-47B8-B806-3C4E188D2049}"/>
    <cellStyle name="Percent 2 3 3 3 2 3 2" xfId="48476" xr:uid="{5F6F04D7-1B46-45F9-9D14-FB06A59F6131}"/>
    <cellStyle name="Percent 2 3 3 3 2 4" xfId="48477" xr:uid="{F174585B-1E04-47C3-9A93-99D09FFEBF88}"/>
    <cellStyle name="Percent 2 3 3 3 3" xfId="48478" xr:uid="{2FDB042F-3498-4AC4-9970-C55137789A9E}"/>
    <cellStyle name="Percent 2 3 3 3 3 2" xfId="48479" xr:uid="{21790CCB-B1DC-4AB5-9B95-3CE6E9FD3ADE}"/>
    <cellStyle name="Percent 2 3 3 3 3 2 2" xfId="48480" xr:uid="{720512FD-B18F-4C0A-8506-9137CD45F4E5}"/>
    <cellStyle name="Percent 2 3 3 3 3 3" xfId="48481" xr:uid="{2D5683EF-A659-4E01-BE3D-303E180FA1FE}"/>
    <cellStyle name="Percent 2 3 3 3 4" xfId="48482" xr:uid="{E61E9241-B2F9-4A53-8B8F-503530FADB15}"/>
    <cellStyle name="Percent 2 3 3 3 4 2" xfId="48483" xr:uid="{1A5E2B97-6CF9-4E0E-8536-F56BE66F083D}"/>
    <cellStyle name="Percent 2 3 3 3 5" xfId="48484" xr:uid="{23CB03AC-E024-4549-8220-7EBF2A6AB34E}"/>
    <cellStyle name="Percent 2 3 3 3 5 2" xfId="48485" xr:uid="{D2A2C299-B489-446A-B9EC-4B2110811310}"/>
    <cellStyle name="Percent 2 3 3 3 6" xfId="48486" xr:uid="{363428F2-0182-42A9-AABE-7DF65F1EB24C}"/>
    <cellStyle name="Percent 2 3 3 3 7" xfId="48487" xr:uid="{127C36C8-48EB-4EE5-89B7-B6D111C3C173}"/>
    <cellStyle name="Percent 2 3 3 4" xfId="48488" xr:uid="{C30113F0-F2B4-4CCC-B6E2-D369F4749156}"/>
    <cellStyle name="Percent 2 3 3 4 2" xfId="48489" xr:uid="{82FA64FB-51B5-46A5-ABE1-CF15EE38016D}"/>
    <cellStyle name="Percent 2 3 3 4 2 2" xfId="48490" xr:uid="{314FA137-E0B8-4740-9AFC-CBF8F7A48C8E}"/>
    <cellStyle name="Percent 2 3 3 4 2 2 2" xfId="48491" xr:uid="{BC54023B-433E-4280-A4B9-ED2CC9E219AA}"/>
    <cellStyle name="Percent 2 3 3 4 2 3" xfId="48492" xr:uid="{6C6B8569-9ADA-4918-AD0F-0C187D89CFAD}"/>
    <cellStyle name="Percent 2 3 3 4 3" xfId="48493" xr:uid="{7EFDE4E2-474B-4A3A-BF09-4DB215B5C093}"/>
    <cellStyle name="Percent 2 3 3 4 3 2" xfId="48494" xr:uid="{3AEB9C7C-3121-4407-A193-F08717F44D44}"/>
    <cellStyle name="Percent 2 3 3 4 4" xfId="48495" xr:uid="{9CC719C8-2A8C-4F23-959D-1D9E4C498DD2}"/>
    <cellStyle name="Percent 2 3 3 5" xfId="48496" xr:uid="{E8D92079-BAF6-4B0E-AE64-50A03064799C}"/>
    <cellStyle name="Percent 2 3 3 5 2" xfId="48497" xr:uid="{C06AC986-1BC2-4446-8CF1-FFB9FD8B7501}"/>
    <cellStyle name="Percent 2 3 3 5 2 2" xfId="48498" xr:uid="{680BA276-0EE9-428E-BC35-BD307643AF07}"/>
    <cellStyle name="Percent 2 3 3 5 3" xfId="48499" xr:uid="{C9C83B66-5A2B-428C-8855-0E3B3FDDE52D}"/>
    <cellStyle name="Percent 2 3 3 6" xfId="48500" xr:uid="{8ACC0499-4836-4947-8CCC-1A373BE6A45F}"/>
    <cellStyle name="Percent 2 3 3 6 2" xfId="48501" xr:uid="{5252196E-1E82-4C76-A161-092B21A1EFEC}"/>
    <cellStyle name="Percent 2 3 3 7" xfId="48502" xr:uid="{E84F1B79-D5E2-49CD-9A50-0A7B1CA3E5D6}"/>
    <cellStyle name="Percent 2 3 3 7 2" xfId="48503" xr:uid="{BD8794AD-E16E-4DC5-9131-7B5CA69F0799}"/>
    <cellStyle name="Percent 2 3 3 8" xfId="48504" xr:uid="{488E4456-9A84-4CC1-8B17-FFA334CC85C7}"/>
    <cellStyle name="Percent 2 3 3 9" xfId="48505" xr:uid="{4CED55BE-CEA0-4E60-B458-434A454DF071}"/>
    <cellStyle name="Percent 2 3 4" xfId="48506" xr:uid="{F299B200-CA5D-417A-A515-154970D73B4B}"/>
    <cellStyle name="Percent 2 3 4 2" xfId="48507" xr:uid="{C640C8C1-CA96-4137-BE4A-96A03474C71A}"/>
    <cellStyle name="Percent 2 3 4 2 2" xfId="48508" xr:uid="{5D6515C4-B0CF-44AA-8146-EBA5C66E5CDD}"/>
    <cellStyle name="Percent 2 3 4 2 2 2" xfId="48509" xr:uid="{F353A476-EBC0-4B90-91DB-3D962C02699F}"/>
    <cellStyle name="Percent 2 3 4 2 2 2 2" xfId="48510" xr:uid="{648BE03B-0EAA-40A4-A8BD-C00033FC08A4}"/>
    <cellStyle name="Percent 2 3 4 2 2 2 2 2" xfId="48511" xr:uid="{F118C826-1C76-4DE9-966A-F8E01A25DFC0}"/>
    <cellStyle name="Percent 2 3 4 2 2 2 3" xfId="48512" xr:uid="{BAFAC9DD-F444-4B17-A847-F6A03D735A73}"/>
    <cellStyle name="Percent 2 3 4 2 2 3" xfId="48513" xr:uid="{1071659F-AB12-47E5-8493-CD931ECD1EA0}"/>
    <cellStyle name="Percent 2 3 4 2 2 3 2" xfId="48514" xr:uid="{FBB8AA2F-5035-4E6F-85FF-53820548FB7C}"/>
    <cellStyle name="Percent 2 3 4 2 2 4" xfId="48515" xr:uid="{CE06FF74-11A6-48D8-86A2-88E4710C98B6}"/>
    <cellStyle name="Percent 2 3 4 2 3" xfId="48516" xr:uid="{2C5B7BDA-9617-468A-B8D3-0C84FBB0F447}"/>
    <cellStyle name="Percent 2 3 4 2 3 2" xfId="48517" xr:uid="{DE8688A9-CDB2-4074-AA1D-54A389050C86}"/>
    <cellStyle name="Percent 2 3 4 2 3 2 2" xfId="48518" xr:uid="{8385C03E-ABDD-4737-9F21-D50D66CA9701}"/>
    <cellStyle name="Percent 2 3 4 2 3 3" xfId="48519" xr:uid="{6159BA84-2A31-413D-9A5B-82C87B3E6219}"/>
    <cellStyle name="Percent 2 3 4 2 4" xfId="48520" xr:uid="{72A60EFF-7779-45E9-856C-44D8679FFC5E}"/>
    <cellStyle name="Percent 2 3 4 2 4 2" xfId="48521" xr:uid="{D01547E3-977E-4898-83DA-2F6F2D11D5AB}"/>
    <cellStyle name="Percent 2 3 4 2 5" xfId="48522" xr:uid="{B6D0605C-A6D8-434B-8DB9-2BD3EA49803E}"/>
    <cellStyle name="Percent 2 3 4 2 5 2" xfId="48523" xr:uid="{30B4189E-7E5C-4D36-86E6-FCA2BAD26C2B}"/>
    <cellStyle name="Percent 2 3 4 2 6" xfId="48524" xr:uid="{4D88628D-5A34-491A-B274-B42D2E0F57C4}"/>
    <cellStyle name="Percent 2 3 4 2 7" xfId="48525" xr:uid="{FC7A24E3-BAA2-4D55-9035-731833E65CD8}"/>
    <cellStyle name="Percent 2 3 4 3" xfId="48526" xr:uid="{F18D670A-2BAB-411B-AB64-670CEA6CB004}"/>
    <cellStyle name="Percent 2 3 4 3 2" xfId="48527" xr:uid="{AC3F0AD6-D7AC-4D4D-8EBB-D7D7FF82F4C6}"/>
    <cellStyle name="Percent 2 3 4 3 2 2" xfId="48528" xr:uid="{2DC95461-312C-41D3-8FFE-5BE2FD322199}"/>
    <cellStyle name="Percent 2 3 4 3 2 2 2" xfId="48529" xr:uid="{D3800C69-D40A-4B5A-AA0F-C88541F161BE}"/>
    <cellStyle name="Percent 2 3 4 3 2 3" xfId="48530" xr:uid="{494B4C24-A9E1-43D0-BE64-D19188E4C90C}"/>
    <cellStyle name="Percent 2 3 4 3 3" xfId="48531" xr:uid="{9F1E41AF-EFCF-4D0A-A8D6-679C52A83B5B}"/>
    <cellStyle name="Percent 2 3 4 3 3 2" xfId="48532" xr:uid="{18DA6E53-C598-4658-98A8-DD40FB3093EC}"/>
    <cellStyle name="Percent 2 3 4 3 4" xfId="48533" xr:uid="{DDB1006C-3A82-432C-AA4F-AD9633BD95D0}"/>
    <cellStyle name="Percent 2 3 4 4" xfId="48534" xr:uid="{9F82B2CB-3E08-4047-85BB-E9DEE24A3325}"/>
    <cellStyle name="Percent 2 3 4 4 2" xfId="48535" xr:uid="{25A98C49-BCCC-4822-82B2-EE932FA6BB40}"/>
    <cellStyle name="Percent 2 3 4 4 2 2" xfId="48536" xr:uid="{98D41A00-D8DF-423E-853C-1D426A6567BC}"/>
    <cellStyle name="Percent 2 3 4 4 3" xfId="48537" xr:uid="{886FD907-AE08-4808-8191-DD85A515E1CF}"/>
    <cellStyle name="Percent 2 3 4 5" xfId="48538" xr:uid="{BDA31B5C-E9D1-4E03-AEAC-DAFD6818515B}"/>
    <cellStyle name="Percent 2 3 4 5 2" xfId="48539" xr:uid="{F76A9389-2940-48F2-AAE1-6F2D22992EB4}"/>
    <cellStyle name="Percent 2 3 4 6" xfId="48540" xr:uid="{2F4BFB74-8583-455C-A19C-195DA6029E8E}"/>
    <cellStyle name="Percent 2 3 4 6 2" xfId="48541" xr:uid="{D2344DCE-C9EB-4F59-BE57-C040AA960996}"/>
    <cellStyle name="Percent 2 3 4 7" xfId="48542" xr:uid="{5598097D-80CE-40DA-BF26-89BABD7581E1}"/>
    <cellStyle name="Percent 2 3 4 8" xfId="48543" xr:uid="{28AC397D-8792-4B60-A85E-72116919FBE6}"/>
    <cellStyle name="Percent 2 3 5" xfId="48544" xr:uid="{9A0DF404-78E5-404E-B191-4E0C39816492}"/>
    <cellStyle name="Percent 2 3 5 2" xfId="48545" xr:uid="{465FA799-1899-4C42-BFAE-227BBCCE3E48}"/>
    <cellStyle name="Percent 2 3 5 2 2" xfId="48546" xr:uid="{96603DEA-7200-451D-B72A-A5C804F1AD51}"/>
    <cellStyle name="Percent 2 3 5 2 2 2" xfId="48547" xr:uid="{81DEB758-72D3-4307-BBFB-EEE9FCF0368A}"/>
    <cellStyle name="Percent 2 3 5 2 2 2 2" xfId="48548" xr:uid="{2F58E8B1-0103-4FE1-B420-B04D8B176231}"/>
    <cellStyle name="Percent 2 3 5 2 2 3" xfId="48549" xr:uid="{43F16ED2-650B-492D-AD4B-05E77F69B8F1}"/>
    <cellStyle name="Percent 2 3 5 2 3" xfId="48550" xr:uid="{8CCE6AAC-5426-4D9E-8A5B-0C71EB201A43}"/>
    <cellStyle name="Percent 2 3 5 2 3 2" xfId="48551" xr:uid="{692EED32-3945-4BBB-ABB6-7EE9B744CF59}"/>
    <cellStyle name="Percent 2 3 5 2 4" xfId="48552" xr:uid="{69D3DFB0-BCDF-4747-98AD-754E337D23B0}"/>
    <cellStyle name="Percent 2 3 5 3" xfId="48553" xr:uid="{05634FE0-775E-4C0B-ADF9-9C8F76DEBAA9}"/>
    <cellStyle name="Percent 2 3 5 3 2" xfId="48554" xr:uid="{15786492-6C3E-4DC4-8175-E98ED8EB3819}"/>
    <cellStyle name="Percent 2 3 5 3 2 2" xfId="48555" xr:uid="{1D2635E2-933D-4CB9-9AAA-2BBFA8ACC762}"/>
    <cellStyle name="Percent 2 3 5 3 3" xfId="48556" xr:uid="{E882859C-1CB7-498A-AEC8-85DD459E9C7C}"/>
    <cellStyle name="Percent 2 3 5 4" xfId="48557" xr:uid="{5925283C-4E0F-4754-AD6D-FA3D728EBAE1}"/>
    <cellStyle name="Percent 2 3 5 4 2" xfId="48558" xr:uid="{4B312143-1AD0-455D-AA84-7446EFA90358}"/>
    <cellStyle name="Percent 2 3 5 5" xfId="48559" xr:uid="{E35F6893-72F6-4118-A514-4F1E5F07B81A}"/>
    <cellStyle name="Percent 2 3 5 5 2" xfId="48560" xr:uid="{5E2019DD-8D1D-4A5B-BC0F-E0EEAD6B969E}"/>
    <cellStyle name="Percent 2 3 5 6" xfId="48561" xr:uid="{680CEF7A-F6DA-4F0D-8F5B-E1EC577BC534}"/>
    <cellStyle name="Percent 2 3 5 7" xfId="48562" xr:uid="{C986F5F9-B11F-44AE-A7B0-49F472841C5E}"/>
    <cellStyle name="Percent 2 3 6" xfId="48563" xr:uid="{A81DC3C9-591E-40DF-A961-12EB226749BD}"/>
    <cellStyle name="Percent 2 3 6 2" xfId="48564" xr:uid="{0B2EBA2C-3652-4C30-9D44-C1203F30E4FF}"/>
    <cellStyle name="Percent 2 3 6 2 2" xfId="48565" xr:uid="{8D4D2BC3-43CD-4D6D-BD9A-EF1957354D87}"/>
    <cellStyle name="Percent 2 3 6 2 2 2" xfId="48566" xr:uid="{49AC9356-2ECC-4262-B165-D1143B791258}"/>
    <cellStyle name="Percent 2 3 6 2 2 2 2" xfId="48567" xr:uid="{D9E8C7A3-6947-4D56-9DBE-0EBD9C86DA3A}"/>
    <cellStyle name="Percent 2 3 6 2 2 3" xfId="48568" xr:uid="{9663B834-B58F-43F9-975A-B4E518F16324}"/>
    <cellStyle name="Percent 2 3 6 2 3" xfId="48569" xr:uid="{4E723E83-7A47-42C3-B987-AE03913259E5}"/>
    <cellStyle name="Percent 2 3 6 2 3 2" xfId="48570" xr:uid="{27B97737-65AE-4584-AD48-2B020DE10BCE}"/>
    <cellStyle name="Percent 2 3 6 2 4" xfId="48571" xr:uid="{D6BF6736-61F5-445F-BDE7-CC77A274E062}"/>
    <cellStyle name="Percent 2 3 6 3" xfId="48572" xr:uid="{3A974E82-BB24-472F-82D1-C83B462F54DE}"/>
    <cellStyle name="Percent 2 3 6 3 2" xfId="48573" xr:uid="{888A9A34-B444-427D-A0E9-F4D487F91EF4}"/>
    <cellStyle name="Percent 2 3 6 3 2 2" xfId="48574" xr:uid="{7CD5D028-915B-4247-B70E-374E8D9F77CE}"/>
    <cellStyle name="Percent 2 3 6 3 3" xfId="48575" xr:uid="{9D7EB2BA-C8B1-49DD-8127-5F54B9C40E61}"/>
    <cellStyle name="Percent 2 3 6 4" xfId="48576" xr:uid="{49E8C6B3-C4BF-4E2A-BDA5-B5655F6AD2B7}"/>
    <cellStyle name="Percent 2 3 6 4 2" xfId="48577" xr:uid="{409ABE06-96B8-450A-8397-5ECB3305A307}"/>
    <cellStyle name="Percent 2 3 6 5" xfId="48578" xr:uid="{AD639AA2-693A-4129-95E9-C04FE33506E5}"/>
    <cellStyle name="Percent 2 3 7" xfId="48579" xr:uid="{07A32722-212C-4601-BB8B-A338EE6D5118}"/>
    <cellStyle name="Percent 2 3 7 2" xfId="48580" xr:uid="{92BFB118-FCCD-48E8-AFD1-0FA837723F47}"/>
    <cellStyle name="Percent 2 3 7 2 2" xfId="48581" xr:uid="{DCB5244E-AB44-4E1D-943F-29FBB236B122}"/>
    <cellStyle name="Percent 2 3 7 2 2 2" xfId="48582" xr:uid="{B4A0E945-CBEC-47E1-A065-690B20BFA2D6}"/>
    <cellStyle name="Percent 2 3 7 2 2 2 2" xfId="48583" xr:uid="{49DE3625-9CAE-4D04-B54F-49581B018990}"/>
    <cellStyle name="Percent 2 3 7 2 2 3" xfId="48584" xr:uid="{B7D9C9C6-527D-4FF3-81E6-86862FB36287}"/>
    <cellStyle name="Percent 2 3 7 2 3" xfId="48585" xr:uid="{6F60435F-71D3-4543-BF27-2CFB8AF81FC1}"/>
    <cellStyle name="Percent 2 3 7 2 3 2" xfId="48586" xr:uid="{566C35FB-AC1B-465D-B374-3FF420F0664E}"/>
    <cellStyle name="Percent 2 3 7 2 4" xfId="48587" xr:uid="{A1913650-4BE4-48A4-9B43-B6888EDB70CD}"/>
    <cellStyle name="Percent 2 3 7 3" xfId="48588" xr:uid="{64A6046C-927E-4934-BDC4-AA3C645896BB}"/>
    <cellStyle name="Percent 2 3 7 3 2" xfId="48589" xr:uid="{330CAC95-9FD9-4339-AAC0-1F145CC7719D}"/>
    <cellStyle name="Percent 2 3 7 3 2 2" xfId="48590" xr:uid="{51D26C76-24A5-4DA2-943C-0F0FB2E5F7FF}"/>
    <cellStyle name="Percent 2 3 7 3 3" xfId="48591" xr:uid="{78FFB8FF-5D29-4FE5-A7DC-3F43CF17AE7E}"/>
    <cellStyle name="Percent 2 3 7 4" xfId="48592" xr:uid="{EBD43025-DDB2-4DEB-8161-4D909D06579C}"/>
    <cellStyle name="Percent 2 3 7 4 2" xfId="48593" xr:uid="{B2D68CDC-4855-42F9-AD01-746144C7C64D}"/>
    <cellStyle name="Percent 2 3 7 5" xfId="48594" xr:uid="{D07F2602-0CFC-493F-923C-DF3BF68FEE7D}"/>
    <cellStyle name="Percent 2 3 8" xfId="48595" xr:uid="{FCCF09E2-FBD5-4F0A-8C23-12E1795A302A}"/>
    <cellStyle name="Percent 2 3 8 2" xfId="48596" xr:uid="{7A3F20FA-1DB5-4527-A0CA-780CBDE85CAF}"/>
    <cellStyle name="Percent 2 3 8 2 2" xfId="48597" xr:uid="{752D9656-7F43-4B8A-8B30-428FB6D37C71}"/>
    <cellStyle name="Percent 2 3 8 2 2 2" xfId="48598" xr:uid="{1713076F-81E5-42C3-936E-B8CA24F3A5A8}"/>
    <cellStyle name="Percent 2 3 8 2 2 2 2" xfId="48599" xr:uid="{BE7B8F6E-2F1E-4832-A9E3-249389F33FC2}"/>
    <cellStyle name="Percent 2 3 8 2 2 3" xfId="48600" xr:uid="{15E13D03-08DA-410E-9744-8F29A154AA95}"/>
    <cellStyle name="Percent 2 3 8 2 3" xfId="48601" xr:uid="{0D5F1CF9-5903-4150-9730-78449BC34D6A}"/>
    <cellStyle name="Percent 2 3 8 2 3 2" xfId="48602" xr:uid="{3BC47CF8-4206-4700-A4B2-FC0E1FBE4F6D}"/>
    <cellStyle name="Percent 2 3 8 2 4" xfId="48603" xr:uid="{E99AE388-6E19-4627-82EA-2708CD12B507}"/>
    <cellStyle name="Percent 2 3 8 3" xfId="48604" xr:uid="{F04ADE7D-6D81-499A-9E38-E15AA18A6803}"/>
    <cellStyle name="Percent 2 3 8 3 2" xfId="48605" xr:uid="{FD54E6E4-18BD-44A1-BC87-E7C89EBB606E}"/>
    <cellStyle name="Percent 2 3 8 3 2 2" xfId="48606" xr:uid="{526AD8C9-5E23-4AC1-AA0C-4CFC12928291}"/>
    <cellStyle name="Percent 2 3 8 3 3" xfId="48607" xr:uid="{4AFE78A2-96D3-4A13-972D-0E5AD3425268}"/>
    <cellStyle name="Percent 2 3 8 4" xfId="48608" xr:uid="{269D0724-AC14-461F-8FA5-E7C125AF929F}"/>
    <cellStyle name="Percent 2 3 8 4 2" xfId="48609" xr:uid="{D69967B4-764B-4010-A1D8-E84680F5A0D4}"/>
    <cellStyle name="Percent 2 3 8 5" xfId="48610" xr:uid="{708FF249-F5F9-4723-93C0-4D6F40E65B51}"/>
    <cellStyle name="Percent 2 3 9" xfId="48611" xr:uid="{8831FCA0-376D-4CA8-90C9-5CD97089867D}"/>
    <cellStyle name="Percent 2 3 9 2" xfId="48612" xr:uid="{AC4EF930-E48D-485A-8037-EEC23DE4713F}"/>
    <cellStyle name="Percent 2 3 9 2 2" xfId="48613" xr:uid="{FAE004ED-2B45-4390-884F-1F7E5A278AF2}"/>
    <cellStyle name="Percent 2 3 9 2 2 2" xfId="48614" xr:uid="{F6E6EF17-EFC4-46E1-8E58-BF002CF05E92}"/>
    <cellStyle name="Percent 2 3 9 2 3" xfId="48615" xr:uid="{5B180EE2-4C02-4FC0-AF9C-91A65C8D28F4}"/>
    <cellStyle name="Percent 2 3 9 3" xfId="48616" xr:uid="{51DAEF09-8F4F-4CB8-8858-84F22A9B2136}"/>
    <cellStyle name="Percent 2 3 9 3 2" xfId="48617" xr:uid="{813C1F7C-21AA-4C2B-B907-E40F4DE7C0F7}"/>
    <cellStyle name="Percent 2 3 9 4" xfId="48618" xr:uid="{ED48AB62-99AE-4A4B-8726-25B96F063FE5}"/>
    <cellStyle name="Percent 2 4" xfId="48619" xr:uid="{4D6B8826-EDCA-40DF-8CAF-C108BD24B4A9}"/>
    <cellStyle name="Percent 2 4 10" xfId="48620" xr:uid="{219DC084-2F57-4377-80F8-4F4B5E695549}"/>
    <cellStyle name="Percent 2 4 10 2" xfId="48621" xr:uid="{7B6C8EE1-FBE5-4343-83DB-F64D90588469}"/>
    <cellStyle name="Percent 2 4 11" xfId="48622" xr:uid="{690CE235-E8EB-41DA-88C0-7AB2B6DEB5F9}"/>
    <cellStyle name="Percent 2 4 11 2" xfId="48623" xr:uid="{BD744CE6-BCD7-4CD4-A563-55757836F1BE}"/>
    <cellStyle name="Percent 2 4 12" xfId="48624" xr:uid="{7509C66C-BAE3-4CEE-9F65-3AC2A34B70AB}"/>
    <cellStyle name="Percent 2 4 13" xfId="48625" xr:uid="{16D13D0F-0DB7-458F-A311-522505FCBD2E}"/>
    <cellStyle name="Percent 2 4 2" xfId="48626" xr:uid="{DA124505-7C66-435F-B59A-A2DBC4F3E136}"/>
    <cellStyle name="Percent 2 4 2 2" xfId="48627" xr:uid="{97473B44-93E5-43B2-9221-A941F08F55D3}"/>
    <cellStyle name="Percent 2 4 2 2 2" xfId="48628" xr:uid="{7A96FD6F-0E85-41E1-8B6A-A7619BE8E5FB}"/>
    <cellStyle name="Percent 2 4 2 2 2 2" xfId="48629" xr:uid="{E5F9BB3B-9322-4AC0-890B-FA542C1DD233}"/>
    <cellStyle name="Percent 2 4 2 2 2 2 2" xfId="48630" xr:uid="{985CA0E0-6464-4393-9B55-51C40D3559AB}"/>
    <cellStyle name="Percent 2 4 2 2 2 2 2 2" xfId="48631" xr:uid="{1F7F9436-D9EC-4541-867F-E55D9A456295}"/>
    <cellStyle name="Percent 2 4 2 2 2 2 3" xfId="48632" xr:uid="{2DF9FC57-DD05-4755-AA41-F8BC9DFAA071}"/>
    <cellStyle name="Percent 2 4 2 2 2 3" xfId="48633" xr:uid="{BD71234A-C6C4-4482-8E1D-82B7209A81C9}"/>
    <cellStyle name="Percent 2 4 2 2 2 3 2" xfId="48634" xr:uid="{0331CF0C-6C32-4E8C-B216-CCD1FD1063CE}"/>
    <cellStyle name="Percent 2 4 2 2 2 4" xfId="48635" xr:uid="{9DEDE815-CD3E-4B70-84EC-815F184EF4A9}"/>
    <cellStyle name="Percent 2 4 2 2 2 4 2" xfId="48636" xr:uid="{1B67E38E-9AF6-45FE-90ED-A5995F39F542}"/>
    <cellStyle name="Percent 2 4 2 2 2 5" xfId="48637" xr:uid="{494C2C74-9A92-4FAB-AEC7-0E2336FDFF50}"/>
    <cellStyle name="Percent 2 4 2 2 2 6" xfId="48638" xr:uid="{F2AF4853-38BE-4670-AF29-61E8B258D5BC}"/>
    <cellStyle name="Percent 2 4 2 2 3" xfId="48639" xr:uid="{2320981E-7BCB-46C6-A11C-AB20C38A327F}"/>
    <cellStyle name="Percent 2 4 2 2 3 2" xfId="48640" xr:uid="{814C0F5D-63ED-49D2-933C-96CDCE5837A1}"/>
    <cellStyle name="Percent 2 4 2 2 3 2 2" xfId="48641" xr:uid="{D1A27C24-F05D-495A-BF05-42703F948B54}"/>
    <cellStyle name="Percent 2 4 2 2 3 3" xfId="48642" xr:uid="{8A1F07F6-79D7-4D87-802C-CFA655E9FC1A}"/>
    <cellStyle name="Percent 2 4 2 2 4" xfId="48643" xr:uid="{8888BF4F-009F-4FF4-AD7D-F4897106BB2A}"/>
    <cellStyle name="Percent 2 4 2 2 4 2" xfId="48644" xr:uid="{208DB7B3-5311-44D9-A9EB-5D28B02A2FF2}"/>
    <cellStyle name="Percent 2 4 2 2 5" xfId="48645" xr:uid="{C7D5FDDC-C414-48DA-8EC9-E7BDD29364DA}"/>
    <cellStyle name="Percent 2 4 2 2 5 2" xfId="48646" xr:uid="{89E0381B-47E4-4A97-BF2A-E287285488A9}"/>
    <cellStyle name="Percent 2 4 2 2 6" xfId="48647" xr:uid="{361188CD-046F-4084-A258-60881C940BCD}"/>
    <cellStyle name="Percent 2 4 2 2 7" xfId="48648" xr:uid="{5132EC98-26F5-45D0-B3A7-33F85A7E7251}"/>
    <cellStyle name="Percent 2 4 2 3" xfId="48649" xr:uid="{6E7F6513-0314-4FF9-9020-FF7ACE5AB0BD}"/>
    <cellStyle name="Percent 2 4 2 3 2" xfId="48650" xr:uid="{A4AD8400-B2C5-46AC-8C9D-AC558831DCA5}"/>
    <cellStyle name="Percent 2 4 2 3 2 2" xfId="48651" xr:uid="{B0666448-D265-4E47-A2E2-01CB108952DF}"/>
    <cellStyle name="Percent 2 4 2 3 2 2 2" xfId="48652" xr:uid="{E4D08E5B-84A2-4BFF-AFBC-FCC339970786}"/>
    <cellStyle name="Percent 2 4 2 3 2 2 2 2" xfId="48653" xr:uid="{0A7954D9-915A-4AA5-B3EA-036399AADF9C}"/>
    <cellStyle name="Percent 2 4 2 3 2 2 3" xfId="48654" xr:uid="{EA70E8FE-E3F4-44FD-BDA2-D2330929DDAE}"/>
    <cellStyle name="Percent 2 4 2 3 2 3" xfId="48655" xr:uid="{849E8E85-9C70-475F-8C77-8D57717CC686}"/>
    <cellStyle name="Percent 2 4 2 3 2 3 2" xfId="48656" xr:uid="{B4BFFDEB-C411-447E-8344-43A2A7395EBF}"/>
    <cellStyle name="Percent 2 4 2 3 2 4" xfId="48657" xr:uid="{5196F2EA-FB19-4F4A-9C4A-E2045812460C}"/>
    <cellStyle name="Percent 2 4 2 3 3" xfId="48658" xr:uid="{6BF23589-92E1-42CC-9188-051CE0E9812A}"/>
    <cellStyle name="Percent 2 4 2 3 3 2" xfId="48659" xr:uid="{9391717F-E689-49BB-97C2-A55FB0C71691}"/>
    <cellStyle name="Percent 2 4 2 3 3 2 2" xfId="48660" xr:uid="{3169AF78-DC85-4570-86E7-D42F7077A841}"/>
    <cellStyle name="Percent 2 4 2 3 3 3" xfId="48661" xr:uid="{B020306D-CEEF-4471-9DE2-CC9495210B46}"/>
    <cellStyle name="Percent 2 4 2 3 4" xfId="48662" xr:uid="{D90384E9-905B-4052-A1A7-DED274FB1112}"/>
    <cellStyle name="Percent 2 4 2 3 4 2" xfId="48663" xr:uid="{48FAF66A-6AE0-41FA-B18C-B51B3A9423F0}"/>
    <cellStyle name="Percent 2 4 2 3 5" xfId="48664" xr:uid="{C99BCB6C-AEBB-405F-865E-0640367179C4}"/>
    <cellStyle name="Percent 2 4 2 3 5 2" xfId="48665" xr:uid="{4158F521-CABC-459E-BA93-4C4A293DB3E7}"/>
    <cellStyle name="Percent 2 4 2 3 6" xfId="48666" xr:uid="{FDD56A57-F64F-431C-89C5-32F6C99C1D63}"/>
    <cellStyle name="Percent 2 4 2 3 7" xfId="48667" xr:uid="{CD32D7D1-2923-4CCC-9F4B-7283D7805EBC}"/>
    <cellStyle name="Percent 2 4 2 4" xfId="48668" xr:uid="{AF505FE5-8B51-4303-AB05-BE90B4FE6379}"/>
    <cellStyle name="Percent 2 4 2 4 2" xfId="48669" xr:uid="{CCDEE29F-3B73-4995-AD6E-D5F70AAFEF60}"/>
    <cellStyle name="Percent 2 4 2 4 2 2" xfId="48670" xr:uid="{B5D4F5D6-DBAA-4E5D-972C-59566E5E2236}"/>
    <cellStyle name="Percent 2 4 2 4 2 2 2" xfId="48671" xr:uid="{ECCEC144-3670-46CE-8F8E-1B0020AF673C}"/>
    <cellStyle name="Percent 2 4 2 4 2 3" xfId="48672" xr:uid="{4F844A2F-110E-4FDF-A298-1A68AB909AC1}"/>
    <cellStyle name="Percent 2 4 2 4 3" xfId="48673" xr:uid="{804A5A26-948C-4B6F-997B-41BEF857653B}"/>
    <cellStyle name="Percent 2 4 2 4 3 2" xfId="48674" xr:uid="{C7EC7DA2-A85E-4423-A400-A095B20D0BEC}"/>
    <cellStyle name="Percent 2 4 2 4 4" xfId="48675" xr:uid="{3EC7DF17-603F-4EB7-8300-0BF5CD3A790E}"/>
    <cellStyle name="Percent 2 4 2 5" xfId="48676" xr:uid="{4938FDD3-1279-4EDD-BCD4-75D9861CF046}"/>
    <cellStyle name="Percent 2 4 2 5 2" xfId="48677" xr:uid="{33918E6C-E573-476F-9E6F-E6EE1463EC9A}"/>
    <cellStyle name="Percent 2 4 2 5 2 2" xfId="48678" xr:uid="{BE786AAB-1809-40B0-A327-1142478A4873}"/>
    <cellStyle name="Percent 2 4 2 5 3" xfId="48679" xr:uid="{B456ABFF-85B1-49C7-B9E8-9898CF7FC9D2}"/>
    <cellStyle name="Percent 2 4 2 6" xfId="48680" xr:uid="{D5D9335E-117F-408E-ADAA-44A8705949B1}"/>
    <cellStyle name="Percent 2 4 2 6 2" xfId="48681" xr:uid="{E8120546-9BFF-4069-8B5A-996483A6E5BB}"/>
    <cellStyle name="Percent 2 4 2 7" xfId="48682" xr:uid="{B686EF1E-EC08-4D65-8F36-711326CE71C7}"/>
    <cellStyle name="Percent 2 4 2 7 2" xfId="48683" xr:uid="{B9328214-0029-4527-805D-8EECC30D5FE7}"/>
    <cellStyle name="Percent 2 4 2 8" xfId="48684" xr:uid="{16E3F27F-39D6-4969-AA32-835668ED031A}"/>
    <cellStyle name="Percent 2 4 2 9" xfId="48685" xr:uid="{4472361B-33F7-4146-BF37-5B1174F4F8FC}"/>
    <cellStyle name="Percent 2 4 3" xfId="48686" xr:uid="{020F7076-BBB1-4A16-981C-5C4DBC7B2406}"/>
    <cellStyle name="Percent 2 4 3 2" xfId="48687" xr:uid="{7864D3CB-E23B-4F08-8B51-24B3EEDC5011}"/>
    <cellStyle name="Percent 2 4 3 2 2" xfId="48688" xr:uid="{8C582F8C-EE79-4D2A-85EF-889967A48D10}"/>
    <cellStyle name="Percent 2 4 3 2 2 2" xfId="48689" xr:uid="{C4700061-1000-4A0C-AD3A-E03CAE5D89BE}"/>
    <cellStyle name="Percent 2 4 3 2 2 2 2" xfId="48690" xr:uid="{3114B8A8-4AD5-45A9-A983-5D3212AD808B}"/>
    <cellStyle name="Percent 2 4 3 2 2 2 2 2" xfId="48691" xr:uid="{D2EB5880-08C8-41F0-809D-892AF12FEC94}"/>
    <cellStyle name="Percent 2 4 3 2 2 2 3" xfId="48692" xr:uid="{31D24322-36D0-433C-8098-988EBE8ED3AA}"/>
    <cellStyle name="Percent 2 4 3 2 2 3" xfId="48693" xr:uid="{E6431357-8F0D-4002-82AB-9D03C10EE8AB}"/>
    <cellStyle name="Percent 2 4 3 2 2 3 2" xfId="48694" xr:uid="{F41D2037-5DEF-4698-B9EF-FEE4BFAA5137}"/>
    <cellStyle name="Percent 2 4 3 2 2 4" xfId="48695" xr:uid="{C79D8EEF-C4DA-4DEB-87BA-4DF21064B790}"/>
    <cellStyle name="Percent 2 4 3 2 3" xfId="48696" xr:uid="{A02B77E7-7F63-469C-A10A-144411B7249C}"/>
    <cellStyle name="Percent 2 4 3 2 3 2" xfId="48697" xr:uid="{B1DC97EA-67DB-45BC-839A-D9081C335C65}"/>
    <cellStyle name="Percent 2 4 3 2 3 2 2" xfId="48698" xr:uid="{8D4AB615-549B-4618-A96D-4F2A8C4205EA}"/>
    <cellStyle name="Percent 2 4 3 2 3 3" xfId="48699" xr:uid="{CC0F2C33-61FD-4971-8D08-AAF650AFA40C}"/>
    <cellStyle name="Percent 2 4 3 2 4" xfId="48700" xr:uid="{746CA8F9-A299-4C7F-A741-0E045865E207}"/>
    <cellStyle name="Percent 2 4 3 2 4 2" xfId="48701" xr:uid="{868532F8-4E48-4EF2-8517-4F35C1083FA7}"/>
    <cellStyle name="Percent 2 4 3 2 5" xfId="48702" xr:uid="{3B829E1E-46A7-4993-B3D4-2C3AB3890E74}"/>
    <cellStyle name="Percent 2 4 3 2 5 2" xfId="48703" xr:uid="{B862CE40-B5A1-4DEB-A4E5-43FCDBE5A19F}"/>
    <cellStyle name="Percent 2 4 3 2 6" xfId="48704" xr:uid="{10C386C7-EFA2-45D7-A6F6-1C4973C3F9B9}"/>
    <cellStyle name="Percent 2 4 3 2 7" xfId="48705" xr:uid="{94B651EE-ED00-41BA-AD6F-EA3063DEA358}"/>
    <cellStyle name="Percent 2 4 3 3" xfId="48706" xr:uid="{DD230F60-CB12-402A-9792-9EE0C3CFA0A5}"/>
    <cellStyle name="Percent 2 4 3 3 2" xfId="48707" xr:uid="{7C2B6949-2075-4917-9359-241DCA2B7EFE}"/>
    <cellStyle name="Percent 2 4 3 3 2 2" xfId="48708" xr:uid="{0FB8D49B-0B0A-40B0-8976-5CC0DDC5BCD2}"/>
    <cellStyle name="Percent 2 4 3 3 2 2 2" xfId="48709" xr:uid="{2A5859E0-A4B4-47A5-A09D-FBF9815A5837}"/>
    <cellStyle name="Percent 2 4 3 3 2 3" xfId="48710" xr:uid="{B56DADBB-EF50-4E65-B2EF-CFCB898D718D}"/>
    <cellStyle name="Percent 2 4 3 3 3" xfId="48711" xr:uid="{A2841AA2-5916-4BF5-B229-2CF597F3CDE0}"/>
    <cellStyle name="Percent 2 4 3 3 3 2" xfId="48712" xr:uid="{D45753A1-F378-4441-9F48-92C6AA552B30}"/>
    <cellStyle name="Percent 2 4 3 3 4" xfId="48713" xr:uid="{DC6A8C13-0FD7-4F17-A2AD-A419BAC67E96}"/>
    <cellStyle name="Percent 2 4 3 4" xfId="48714" xr:uid="{F73BF691-8AC0-4529-802D-4C2EB143ED35}"/>
    <cellStyle name="Percent 2 4 3 4 2" xfId="48715" xr:uid="{EEB9EFD8-22E8-4DCD-827F-ACE6B8C0C883}"/>
    <cellStyle name="Percent 2 4 3 4 2 2" xfId="48716" xr:uid="{F7ABFC6A-7E65-4894-A224-1EBA45B002EE}"/>
    <cellStyle name="Percent 2 4 3 4 3" xfId="48717" xr:uid="{1FE0FCA1-DC55-4056-8082-070F0D968013}"/>
    <cellStyle name="Percent 2 4 3 5" xfId="48718" xr:uid="{864D6F68-08D0-4539-9AA2-941A7458895E}"/>
    <cellStyle name="Percent 2 4 3 5 2" xfId="48719" xr:uid="{16524F33-3129-44FA-8EA0-708E232F0F2A}"/>
    <cellStyle name="Percent 2 4 3 6" xfId="48720" xr:uid="{035A7658-2702-445A-948D-ED166F2563C4}"/>
    <cellStyle name="Percent 2 4 3 6 2" xfId="48721" xr:uid="{98EA9B85-035B-4C47-B679-B2F27AB44240}"/>
    <cellStyle name="Percent 2 4 3 7" xfId="48722" xr:uid="{E7E456C6-C882-4439-8E4C-1452731AC563}"/>
    <cellStyle name="Percent 2 4 3 8" xfId="48723" xr:uid="{79937F8A-7D9D-4B67-8739-2AE51C48657E}"/>
    <cellStyle name="Percent 2 4 4" xfId="48724" xr:uid="{90A1B4D5-E8AC-482E-97C3-59B106D16128}"/>
    <cellStyle name="Percent 2 4 4 2" xfId="48725" xr:uid="{428BB6F5-402E-4006-A865-EBB41A2219E5}"/>
    <cellStyle name="Percent 2 4 4 2 2" xfId="48726" xr:uid="{CBB310FF-3AF7-4F68-B99B-8B8E79FA4C34}"/>
    <cellStyle name="Percent 2 4 4 2 2 2" xfId="48727" xr:uid="{C16C50D2-A4CF-403B-81A3-90DD1DDFDBDF}"/>
    <cellStyle name="Percent 2 4 4 2 2 2 2" xfId="48728" xr:uid="{D3076E8B-3F99-49DE-A7B4-C9E3CA76E2E2}"/>
    <cellStyle name="Percent 2 4 4 2 2 3" xfId="48729" xr:uid="{04287CF0-99CC-4468-9BF3-A89FE2BCDDFC}"/>
    <cellStyle name="Percent 2 4 4 2 3" xfId="48730" xr:uid="{A245D2EE-F198-42D5-9107-3CC85A21BCCF}"/>
    <cellStyle name="Percent 2 4 4 2 3 2" xfId="48731" xr:uid="{D46C6EE2-89AE-4F38-8F9C-1A618D460396}"/>
    <cellStyle name="Percent 2 4 4 2 4" xfId="48732" xr:uid="{F1AF14B5-D4B8-47D8-9762-F4D2F1C8FFC6}"/>
    <cellStyle name="Percent 2 4 4 3" xfId="48733" xr:uid="{CE85488D-F875-40E5-A6B5-93DDABBD09C9}"/>
    <cellStyle name="Percent 2 4 4 3 2" xfId="48734" xr:uid="{0C611EF7-1C31-4540-84B8-775FF48BAA5D}"/>
    <cellStyle name="Percent 2 4 4 3 2 2" xfId="48735" xr:uid="{E03C2DFC-1A6B-4B30-A924-E1D859F9FAC8}"/>
    <cellStyle name="Percent 2 4 4 3 3" xfId="48736" xr:uid="{86970986-399C-4B0E-8815-DADACBA72E8D}"/>
    <cellStyle name="Percent 2 4 4 4" xfId="48737" xr:uid="{159C42D8-14ED-483F-B202-85DD732D636B}"/>
    <cellStyle name="Percent 2 4 4 4 2" xfId="48738" xr:uid="{798DAF45-27FC-4581-AAEE-A52591D419B7}"/>
    <cellStyle name="Percent 2 4 4 5" xfId="48739" xr:uid="{B437A347-BB2C-45DC-A9B9-82D753E9432F}"/>
    <cellStyle name="Percent 2 4 4 5 2" xfId="48740" xr:uid="{55C4B07E-C93B-471F-9708-63D953AA30C5}"/>
    <cellStyle name="Percent 2 4 4 6" xfId="48741" xr:uid="{494B35DF-D9EA-4D65-AC19-2B74C61322B5}"/>
    <cellStyle name="Percent 2 4 4 7" xfId="48742" xr:uid="{9544FE95-B044-4789-B3E8-5B47F8831F9C}"/>
    <cellStyle name="Percent 2 4 5" xfId="48743" xr:uid="{24590CD4-74C8-4631-A4B8-45C5CADCF007}"/>
    <cellStyle name="Percent 2 4 5 2" xfId="48744" xr:uid="{6DA0F5AB-B912-4433-BAA5-9B87CCA50D36}"/>
    <cellStyle name="Percent 2 4 5 2 2" xfId="48745" xr:uid="{C1CBD3F7-4964-4CE6-86B6-D35DD50A3392}"/>
    <cellStyle name="Percent 2 4 5 2 2 2" xfId="48746" xr:uid="{06F99972-7C59-4BFF-870B-E1F049F09C78}"/>
    <cellStyle name="Percent 2 4 5 2 2 2 2" xfId="48747" xr:uid="{6D2F8846-37AB-4753-BEE0-D2D79B531266}"/>
    <cellStyle name="Percent 2 4 5 2 2 3" xfId="48748" xr:uid="{5857E46E-2A44-4D0A-9F84-FA7180E3149A}"/>
    <cellStyle name="Percent 2 4 5 2 3" xfId="48749" xr:uid="{6BE47F3D-2284-49A1-8010-A9D5F97B661D}"/>
    <cellStyle name="Percent 2 4 5 2 3 2" xfId="48750" xr:uid="{5A5C5083-F79A-4A47-BCCB-09C8AA5BDB34}"/>
    <cellStyle name="Percent 2 4 5 2 4" xfId="48751" xr:uid="{CBD78AF6-DB95-4DD8-BEB3-1118BE0B17AB}"/>
    <cellStyle name="Percent 2 4 5 3" xfId="48752" xr:uid="{FF0ECA29-B4A8-499B-B414-5E2F6C955DC2}"/>
    <cellStyle name="Percent 2 4 5 3 2" xfId="48753" xr:uid="{89139BDB-C4DC-4EC8-B63A-214ED770FF5E}"/>
    <cellStyle name="Percent 2 4 5 3 2 2" xfId="48754" xr:uid="{A03D054E-CD63-4D53-BA6A-441210C8B590}"/>
    <cellStyle name="Percent 2 4 5 3 3" xfId="48755" xr:uid="{A670481C-4825-4653-A992-1797FC306408}"/>
    <cellStyle name="Percent 2 4 5 4" xfId="48756" xr:uid="{5B59D0C1-977A-43C4-8337-BB647C4FB6C2}"/>
    <cellStyle name="Percent 2 4 5 4 2" xfId="48757" xr:uid="{129DA15B-AE0E-4597-A836-6B50750EE16A}"/>
    <cellStyle name="Percent 2 4 5 5" xfId="48758" xr:uid="{0EAEA7C0-B9EE-49C0-A654-5AACD5E74FDC}"/>
    <cellStyle name="Percent 2 4 6" xfId="48759" xr:uid="{248287E4-A8A4-496B-AF7D-D559FBC75F76}"/>
    <cellStyle name="Percent 2 4 6 2" xfId="48760" xr:uid="{AEB1DE26-B572-4E2B-A896-BCDC8DD09FC2}"/>
    <cellStyle name="Percent 2 4 6 2 2" xfId="48761" xr:uid="{96318D54-2721-47E1-AA31-222DEE2B18C5}"/>
    <cellStyle name="Percent 2 4 6 2 2 2" xfId="48762" xr:uid="{856E7159-AE82-4375-AC0A-7FA7F28F0000}"/>
    <cellStyle name="Percent 2 4 6 2 2 2 2" xfId="48763" xr:uid="{C307545B-8992-4681-A0BE-6FEB86E48873}"/>
    <cellStyle name="Percent 2 4 6 2 2 3" xfId="48764" xr:uid="{E2766B4C-31A2-4CBA-B860-05C7A2401094}"/>
    <cellStyle name="Percent 2 4 6 2 3" xfId="48765" xr:uid="{BBAFA15A-04D3-442B-8151-AAB8F2F5ED36}"/>
    <cellStyle name="Percent 2 4 6 2 3 2" xfId="48766" xr:uid="{6C6E734D-13D4-498E-891D-D2B993A64126}"/>
    <cellStyle name="Percent 2 4 6 2 4" xfId="48767" xr:uid="{59F0392C-71EC-4C46-8AE2-8559C608F057}"/>
    <cellStyle name="Percent 2 4 6 3" xfId="48768" xr:uid="{F4EE1DCE-38D9-406E-B5DB-6BBD13387195}"/>
    <cellStyle name="Percent 2 4 6 3 2" xfId="48769" xr:uid="{419472BE-70EE-4D47-97DE-07CC274D2148}"/>
    <cellStyle name="Percent 2 4 6 3 2 2" xfId="48770" xr:uid="{23F50CC5-0D77-48E3-A92A-516021C9AB92}"/>
    <cellStyle name="Percent 2 4 6 3 3" xfId="48771" xr:uid="{98FDC112-E12A-4552-BB34-9957C010258A}"/>
    <cellStyle name="Percent 2 4 6 4" xfId="48772" xr:uid="{ABD2DBFB-F6B9-4273-A89C-DBD9364F26A4}"/>
    <cellStyle name="Percent 2 4 6 4 2" xfId="48773" xr:uid="{ACC8D8E6-42A1-4614-B5AE-79DC65603D08}"/>
    <cellStyle name="Percent 2 4 6 5" xfId="48774" xr:uid="{0229A100-07A0-410C-ACAD-A34E4A08148F}"/>
    <cellStyle name="Percent 2 4 7" xfId="48775" xr:uid="{8271B44B-542B-4A09-B33B-5E594431A771}"/>
    <cellStyle name="Percent 2 4 7 2" xfId="48776" xr:uid="{E104F76D-D7B5-4C80-9A37-CE65B6806715}"/>
    <cellStyle name="Percent 2 4 7 2 2" xfId="48777" xr:uid="{A4E0A0A8-020D-4A77-AEE8-2FCCBFD9CB11}"/>
    <cellStyle name="Percent 2 4 7 2 2 2" xfId="48778" xr:uid="{D00D99E8-7D78-4EAD-A35D-AFF8F8417DFF}"/>
    <cellStyle name="Percent 2 4 7 2 2 2 2" xfId="48779" xr:uid="{2CB2ACEE-956E-472F-B5D4-3D3FAC78A03A}"/>
    <cellStyle name="Percent 2 4 7 2 2 3" xfId="48780" xr:uid="{6D099517-1CC1-479F-9978-B1CA1C76ADF1}"/>
    <cellStyle name="Percent 2 4 7 2 3" xfId="48781" xr:uid="{D7F0BCC5-6CF2-4C3C-B135-6C70AA082C61}"/>
    <cellStyle name="Percent 2 4 7 2 3 2" xfId="48782" xr:uid="{E387DCDE-FB20-40B7-97C4-1138812B138B}"/>
    <cellStyle name="Percent 2 4 7 2 4" xfId="48783" xr:uid="{8831A7BB-82B4-4414-A2C3-FD1AA85171A0}"/>
    <cellStyle name="Percent 2 4 7 3" xfId="48784" xr:uid="{33727738-ECFF-4EBF-9979-E358608EDF51}"/>
    <cellStyle name="Percent 2 4 7 3 2" xfId="48785" xr:uid="{DF11C9C1-EC78-4CFD-B256-6347DFF72629}"/>
    <cellStyle name="Percent 2 4 7 3 2 2" xfId="48786" xr:uid="{18F93A06-8A4E-4261-92C7-DCED9CB9BB3C}"/>
    <cellStyle name="Percent 2 4 7 3 3" xfId="48787" xr:uid="{ADD8F77D-4657-4F3C-8E4C-956FC5189420}"/>
    <cellStyle name="Percent 2 4 7 4" xfId="48788" xr:uid="{D1152643-DC9F-4E85-AB25-D80B20C192BA}"/>
    <cellStyle name="Percent 2 4 7 4 2" xfId="48789" xr:uid="{44226622-71C6-4674-965C-57588663233E}"/>
    <cellStyle name="Percent 2 4 7 5" xfId="48790" xr:uid="{30BD8718-8844-47F5-863F-50A7A69D1309}"/>
    <cellStyle name="Percent 2 4 8" xfId="48791" xr:uid="{3C5A5C9B-27E8-43C4-8593-6C601535E723}"/>
    <cellStyle name="Percent 2 4 8 2" xfId="48792" xr:uid="{BB7132E8-04AD-4DED-B79C-D06D69C67942}"/>
    <cellStyle name="Percent 2 4 8 2 2" xfId="48793" xr:uid="{2AE829FE-45A1-447F-871F-B804FB5BE0A3}"/>
    <cellStyle name="Percent 2 4 8 2 2 2" xfId="48794" xr:uid="{C4392C82-BC5B-426C-9145-6C8915E876A4}"/>
    <cellStyle name="Percent 2 4 8 2 3" xfId="48795" xr:uid="{1BD2E566-F1A2-407C-BE9D-13D0CFDFE498}"/>
    <cellStyle name="Percent 2 4 8 3" xfId="48796" xr:uid="{B83AA0D1-4B6B-4DAD-9820-D745A29671F6}"/>
    <cellStyle name="Percent 2 4 8 3 2" xfId="48797" xr:uid="{53A08429-3AFB-40C6-B2AC-78C286ADF050}"/>
    <cellStyle name="Percent 2 4 8 4" xfId="48798" xr:uid="{24167A88-077C-408D-86C7-9FFB3F641629}"/>
    <cellStyle name="Percent 2 4 9" xfId="48799" xr:uid="{83743B85-D669-4CC4-957D-800825A91E8A}"/>
    <cellStyle name="Percent 2 4 9 2" xfId="48800" xr:uid="{3BF6D923-001E-4F05-A0D0-631F9033140C}"/>
    <cellStyle name="Percent 2 4 9 2 2" xfId="48801" xr:uid="{B8F10871-5E29-4F24-9559-E19103E6982E}"/>
    <cellStyle name="Percent 2 4 9 3" xfId="48802" xr:uid="{8EB834F4-2666-443A-BC9F-113F76D1891C}"/>
    <cellStyle name="Percent 2 5" xfId="48803" xr:uid="{4DF86F84-2F5F-49AA-B5E2-01809FA2AB73}"/>
    <cellStyle name="Percent 2 5 2" xfId="48804" xr:uid="{D32B92C7-4715-4DA5-B205-563C61CA2F79}"/>
    <cellStyle name="Percent 2 5 2 2" xfId="48805" xr:uid="{8358A04D-BD13-4EA6-BF8B-E784244A572A}"/>
    <cellStyle name="Percent 2 5 2 2 2" xfId="48806" xr:uid="{253CB9EC-E8EE-412D-86C1-A4DF53F82CF5}"/>
    <cellStyle name="Percent 2 5 2 2 3" xfId="48807" xr:uid="{377AC492-20FE-45AD-89FB-D2E3415501C7}"/>
    <cellStyle name="Percent 2 5 2 3" xfId="48808" xr:uid="{FADC924B-E0F8-423F-BC51-D4E9258E46BE}"/>
    <cellStyle name="Percent 2 5 2 4" xfId="48809" xr:uid="{8497B6E2-53F6-4390-9CBA-5C8C537E7B68}"/>
    <cellStyle name="Percent 2 5 3" xfId="48810" xr:uid="{0F9D4C52-33BB-49BF-939F-9704C1CF81AB}"/>
    <cellStyle name="Percent 2 5 3 2" xfId="48811" xr:uid="{0EB12E81-4413-4173-B58E-1A8C1761F4E6}"/>
    <cellStyle name="Percent 2 5 3 3" xfId="48812" xr:uid="{9AB4330D-63DA-49ED-B66E-2138D9EF7F20}"/>
    <cellStyle name="Percent 2 5 4" xfId="48813" xr:uid="{FC01FCC7-2FF4-4EF7-AE9E-D7A89007B693}"/>
    <cellStyle name="Percent 2 5 4 2" xfId="48814" xr:uid="{1A12CE9F-7BFF-471B-A823-BC16528A0F4E}"/>
    <cellStyle name="Percent 2 5 5" xfId="48815" xr:uid="{A78EBAA7-F9EF-4E11-8990-0CDE00F2CE79}"/>
    <cellStyle name="Percent 2 6" xfId="48816" xr:uid="{F3CFA700-AD60-403E-8677-2289A7E45CCA}"/>
    <cellStyle name="Percent 2 6 2" xfId="48817" xr:uid="{E276833D-2A07-4519-9A99-DF671FEFE419}"/>
    <cellStyle name="Percent 2 6 2 2" xfId="48818" xr:uid="{71C03F5F-BAEF-49E9-9C48-5A0B7E91ABD7}"/>
    <cellStyle name="Percent 2 6 2 2 2" xfId="48819" xr:uid="{5C43D60F-F2A2-4B30-9CF2-554E4B48E703}"/>
    <cellStyle name="Percent 2 6 2 2 3" xfId="48820" xr:uid="{8C8CE521-E256-4476-AF8A-91715FB49447}"/>
    <cellStyle name="Percent 2 6 2 3" xfId="48821" xr:uid="{5F9A497E-057C-47F2-841F-15A5ACA86D58}"/>
    <cellStyle name="Percent 2 6 2 4" xfId="48822" xr:uid="{01BB993A-5F79-41E3-9F6E-F5E1718C3854}"/>
    <cellStyle name="Percent 2 6 3" xfId="48823" xr:uid="{28972B7E-E622-4D88-9836-17104D128E19}"/>
    <cellStyle name="Percent 2 6 3 2" xfId="48824" xr:uid="{9F9B1291-9C7B-4DDE-8FE1-C0C9D5CE1609}"/>
    <cellStyle name="Percent 2 6 3 3" xfId="48825" xr:uid="{ADC972F5-733E-4B9F-BCB5-C7B7E6C2059D}"/>
    <cellStyle name="Percent 2 6 4" xfId="48826" xr:uid="{33016BD5-B10E-4D92-AC55-2A783648CF42}"/>
    <cellStyle name="Percent 2 6 4 2" xfId="48827" xr:uid="{766DC3C9-8C7A-4616-8CFE-2DC4D2973D6B}"/>
    <cellStyle name="Percent 2 6 5" xfId="48828" xr:uid="{592B2722-F303-474F-B74B-6B4483886044}"/>
    <cellStyle name="Percent 2 7" xfId="48829" xr:uid="{024A21FC-5C51-4028-BFA5-84B657A6826F}"/>
    <cellStyle name="Percent 2 7 2" xfId="48830" xr:uid="{FB2EEFD0-301F-4B4E-B832-4D3127F3A78D}"/>
    <cellStyle name="Percent 2 7 2 2" xfId="48831" xr:uid="{461578F2-1E89-4A61-88F9-0B589575B9DB}"/>
    <cellStyle name="Percent 2 7 2 2 2" xfId="48832" xr:uid="{F8DD91C7-B9F6-4255-BD88-BBEFFF19EFC2}"/>
    <cellStyle name="Percent 2 7 2 2 2 2" xfId="48833" xr:uid="{FACF576E-DF6E-4BAF-9563-87F5B8B3F890}"/>
    <cellStyle name="Percent 2 7 2 2 2 2 2" xfId="48834" xr:uid="{605435B7-0A7F-45F7-B306-AF563128F310}"/>
    <cellStyle name="Percent 2 7 2 2 2 2 2 2" xfId="48835" xr:uid="{E76BF0B1-9AE5-43DB-A405-00C8EF26C876}"/>
    <cellStyle name="Percent 2 7 2 2 2 2 3" xfId="48836" xr:uid="{24DEF906-669B-4E3A-A2F9-56AED7687138}"/>
    <cellStyle name="Percent 2 7 2 2 2 3" xfId="48837" xr:uid="{EED67F06-0B28-4827-AF20-060C195AB91D}"/>
    <cellStyle name="Percent 2 7 2 2 2 3 2" xfId="48838" xr:uid="{91651E84-6308-4723-B94E-FF9839E92A1C}"/>
    <cellStyle name="Percent 2 7 2 2 2 4" xfId="48839" xr:uid="{39154462-B7EE-4279-A6F0-CD53FFF07F56}"/>
    <cellStyle name="Percent 2 7 2 2 3" xfId="48840" xr:uid="{767DFA56-A9E1-4B8E-9CD9-32DCD6C1FE8E}"/>
    <cellStyle name="Percent 2 7 2 2 3 2" xfId="48841" xr:uid="{96C2DB13-8809-4C6D-91B1-BFD02321E3D9}"/>
    <cellStyle name="Percent 2 7 2 2 3 2 2" xfId="48842" xr:uid="{1CA1D91D-3BF3-40AF-8666-BB1D28963622}"/>
    <cellStyle name="Percent 2 7 2 2 3 3" xfId="48843" xr:uid="{B7F6421D-8238-4410-9EF6-20114CE080BF}"/>
    <cellStyle name="Percent 2 7 2 2 4" xfId="48844" xr:uid="{F145070B-888A-43DF-96E6-4EC5A0295428}"/>
    <cellStyle name="Percent 2 7 2 2 4 2" xfId="48845" xr:uid="{094406EE-1B9C-4CCD-9F41-2DE6A60ADA93}"/>
    <cellStyle name="Percent 2 7 2 2 5" xfId="48846" xr:uid="{DB0F6FA1-F4AD-4FD1-8344-4ACDBC4A6027}"/>
    <cellStyle name="Percent 2 7 2 2 5 2" xfId="48847" xr:uid="{85144807-5DB7-4CBA-A501-DCA751549621}"/>
    <cellStyle name="Percent 2 7 2 2 6" xfId="48848" xr:uid="{0A599FDD-EEAC-44F3-A539-95F39027807D}"/>
    <cellStyle name="Percent 2 7 2 2 7" xfId="48849" xr:uid="{ED456201-2B70-46E6-9D3F-843DCDA0F740}"/>
    <cellStyle name="Percent 2 7 2 3" xfId="48850" xr:uid="{07BFE653-0DAE-4D92-B5FF-D9A0C973E1F6}"/>
    <cellStyle name="Percent 2 7 2 3 2" xfId="48851" xr:uid="{F91AC83B-7FE2-4834-BD60-0D4C395A0F32}"/>
    <cellStyle name="Percent 2 7 2 4" xfId="48852" xr:uid="{FD14F457-F845-4F6F-843F-439B0B424D2C}"/>
    <cellStyle name="Percent 2 7 3" xfId="48853" xr:uid="{ECAE69AC-7A5F-440B-B55A-231F1C85C64D}"/>
    <cellStyle name="Percent 2 7 3 2" xfId="48854" xr:uid="{0049610C-0A78-4A2D-B2D0-515904819573}"/>
    <cellStyle name="Percent 2 7 3 2 2" xfId="48855" xr:uid="{03E5F87F-C5A0-4ADC-8014-CE8B130570F7}"/>
    <cellStyle name="Percent 2 7 3 2 2 2" xfId="48856" xr:uid="{E22F6760-3D75-41E9-A006-CE9402805C44}"/>
    <cellStyle name="Percent 2 7 3 2 2 2 2" xfId="48857" xr:uid="{7253BDAF-F79C-47DA-9E12-F5AC7740788B}"/>
    <cellStyle name="Percent 2 7 3 2 2 3" xfId="48858" xr:uid="{1C116AD6-04CE-42BE-9580-9C8F5D27384C}"/>
    <cellStyle name="Percent 2 7 3 2 3" xfId="48859" xr:uid="{912A388B-AD55-453F-904B-052DCE4EEC4B}"/>
    <cellStyle name="Percent 2 7 3 2 3 2" xfId="48860" xr:uid="{F982882D-7476-4F40-B156-299C99199AB9}"/>
    <cellStyle name="Percent 2 7 3 2 4" xfId="48861" xr:uid="{2FAB525C-E5F7-48BF-AC41-CF2D3B56F748}"/>
    <cellStyle name="Percent 2 7 3 3" xfId="48862" xr:uid="{AD37BCA1-270B-4BB0-B18D-9EB5EAD27510}"/>
    <cellStyle name="Percent 2 7 3 3 2" xfId="48863" xr:uid="{3ECBA1CA-38CE-4453-A40D-22E7E1EA8FAB}"/>
    <cellStyle name="Percent 2 7 3 3 2 2" xfId="48864" xr:uid="{4439172F-7478-451E-B3E3-4743A10AAECF}"/>
    <cellStyle name="Percent 2 7 3 3 3" xfId="48865" xr:uid="{05862C98-1E32-41A6-8A48-C024FD31DE03}"/>
    <cellStyle name="Percent 2 7 3 4" xfId="48866" xr:uid="{15A1789A-7D35-4876-87E1-4B091B990DCB}"/>
    <cellStyle name="Percent 2 7 3 4 2" xfId="48867" xr:uid="{F56041F6-098C-4BA1-8713-44BA225BA03F}"/>
    <cellStyle name="Percent 2 7 3 5" xfId="48868" xr:uid="{CB19D9C2-EDA7-4C0E-95FD-6E79861DBB2A}"/>
    <cellStyle name="Percent 2 7 3 5 2" xfId="48869" xr:uid="{6C773AF6-2331-4FB9-95F9-B5184FB06032}"/>
    <cellStyle name="Percent 2 7 3 6" xfId="48870" xr:uid="{88989A25-8C5D-4ED8-8C52-0EB7E1BC6813}"/>
    <cellStyle name="Percent 2 7 3 7" xfId="48871" xr:uid="{A9C34716-CEAE-41BB-85C8-AE5C0B06CD7B}"/>
    <cellStyle name="Percent 2 7 4" xfId="48872" xr:uid="{DC3BFD02-BC02-48E8-A799-A7A8FC4A311D}"/>
    <cellStyle name="Percent 2 7 4 2" xfId="48873" xr:uid="{B8F17214-048A-4AB2-B57A-D402EAC0F90A}"/>
    <cellStyle name="Percent 2 7 4 2 2" xfId="48874" xr:uid="{A878E6B9-723A-4995-BB8C-816D41BD6551}"/>
    <cellStyle name="Percent 2 7 4 2 2 2" xfId="48875" xr:uid="{D265418B-42FD-4F84-946B-458863D19714}"/>
    <cellStyle name="Percent 2 7 4 2 3" xfId="48876" xr:uid="{B0E664BE-EFA0-4373-B37D-7FC8CD1CF860}"/>
    <cellStyle name="Percent 2 7 4 3" xfId="48877" xr:uid="{5562BFF8-74EE-4533-BDBD-B479BD6AAADB}"/>
    <cellStyle name="Percent 2 7 4 3 2" xfId="48878" xr:uid="{3778F370-8F02-4E7B-9C4A-0AE1FDFA0185}"/>
    <cellStyle name="Percent 2 7 4 4" xfId="48879" xr:uid="{529A3B98-723A-4309-A3AA-42CD0A3DE091}"/>
    <cellStyle name="Percent 2 7 5" xfId="48880" xr:uid="{BAC345AA-F059-4572-876F-4003DF461E89}"/>
    <cellStyle name="Percent 2 7 5 2" xfId="48881" xr:uid="{01A41A8F-FCB7-4AFB-9E19-529996E208A6}"/>
    <cellStyle name="Percent 2 7 5 2 2" xfId="48882" xr:uid="{A0FD488F-E467-4E9E-BF3A-DCCDFC623254}"/>
    <cellStyle name="Percent 2 7 5 3" xfId="48883" xr:uid="{7A2F287C-5BE5-4E5A-BD4E-BF38BE65289C}"/>
    <cellStyle name="Percent 2 7 6" xfId="48884" xr:uid="{0459DC7A-E26E-4999-BB7B-F795C6C7DDD0}"/>
    <cellStyle name="Percent 2 7 6 2" xfId="48885" xr:uid="{8F151131-4413-4354-B274-216FA7C17641}"/>
    <cellStyle name="Percent 2 7 7" xfId="48886" xr:uid="{F1628C68-3CD9-4779-823E-04AA588F5B4D}"/>
    <cellStyle name="Percent 2 7 7 2" xfId="48887" xr:uid="{D5B33245-B10F-4B35-8407-396CA424F4F2}"/>
    <cellStyle name="Percent 2 7 8" xfId="48888" xr:uid="{C175DB6E-8616-49F1-9394-FA4BAE6BD301}"/>
    <cellStyle name="Percent 2 7 9" xfId="48889" xr:uid="{9D8A122D-944C-47AC-A006-5B8341A2B0B7}"/>
    <cellStyle name="Percent 2 8" xfId="48890" xr:uid="{0DF02BCE-E3BD-485F-832A-5A4E336235E1}"/>
    <cellStyle name="Percent 2 8 2" xfId="48891" xr:uid="{EEC9392F-BFAA-4A1A-9A63-A98BEEB1E411}"/>
    <cellStyle name="Percent 2 8 2 2" xfId="48892" xr:uid="{AE9DB161-7619-458B-A4D7-7B39527971AB}"/>
    <cellStyle name="Percent 2 8 2 2 2" xfId="48893" xr:uid="{184E3185-7134-478A-A7EC-AF1CE9A3BB48}"/>
    <cellStyle name="Percent 2 8 2 2 2 2" xfId="48894" xr:uid="{FDCA670A-1F98-4372-9053-46FCCD5D9D0B}"/>
    <cellStyle name="Percent 2 8 2 2 2 2 2" xfId="48895" xr:uid="{CEBF489C-8924-41E4-91F8-86D41EA09D3F}"/>
    <cellStyle name="Percent 2 8 2 2 2 3" xfId="48896" xr:uid="{A24C2DF1-A0B5-4918-8852-33E066BE03E8}"/>
    <cellStyle name="Percent 2 8 2 2 3" xfId="48897" xr:uid="{1CDCD6DB-0D22-4AD2-AC30-C0D2815045A4}"/>
    <cellStyle name="Percent 2 8 2 2 3 2" xfId="48898" xr:uid="{D6CA02F9-EB19-4B07-AC7B-0919DF53D0D0}"/>
    <cellStyle name="Percent 2 8 2 2 4" xfId="48899" xr:uid="{0F9D46BA-0290-49F4-B1FF-6C227367F2B4}"/>
    <cellStyle name="Percent 2 8 2 2 4 2" xfId="48900" xr:uid="{D31FDDBD-6FDA-4313-9346-76C4F521CB73}"/>
    <cellStyle name="Percent 2 8 2 2 5" xfId="48901" xr:uid="{3791EB84-4D2E-4506-A8CA-4DC8238A1A08}"/>
    <cellStyle name="Percent 2 8 2 2 6" xfId="48902" xr:uid="{F232B114-7BE3-4E7D-8464-AD8CF5F5128E}"/>
    <cellStyle name="Percent 2 8 2 3" xfId="48903" xr:uid="{BAC8810B-3FC6-4EAE-9404-B7F189D96159}"/>
    <cellStyle name="Percent 2 8 2 3 2" xfId="48904" xr:uid="{A15598E2-0482-40C3-8729-E545EE7EC69F}"/>
    <cellStyle name="Percent 2 8 2 3 2 2" xfId="48905" xr:uid="{CA568EAB-DE33-4070-B9D4-EAD2B795D4DD}"/>
    <cellStyle name="Percent 2 8 2 3 3" xfId="48906" xr:uid="{B4917775-D5F2-46E7-B3AF-271CB5C53D23}"/>
    <cellStyle name="Percent 2 8 2 4" xfId="48907" xr:uid="{9F36C20E-34C5-4AF4-B4A6-63B39C31B3DC}"/>
    <cellStyle name="Percent 2 8 2 4 2" xfId="48908" xr:uid="{229D77FB-AFED-4F17-874E-63D6E44226D4}"/>
    <cellStyle name="Percent 2 8 2 5" xfId="48909" xr:uid="{EF084E15-F10C-4A8F-87C7-BA0726C983D8}"/>
    <cellStyle name="Percent 2 8 2 5 2" xfId="48910" xr:uid="{0A3D272F-1F3B-4FE3-9289-8A220EFCA435}"/>
    <cellStyle name="Percent 2 8 2 6" xfId="48911" xr:uid="{7604E9D1-B132-4291-B9B8-D1BC6506CC66}"/>
    <cellStyle name="Percent 2 8 2 7" xfId="48912" xr:uid="{04F9D711-D0EA-4B75-B4E5-FF673C07D156}"/>
    <cellStyle name="Percent 2 8 3" xfId="48913" xr:uid="{4C8998CB-E901-41A4-9F85-ABD26073599D}"/>
    <cellStyle name="Percent 2 8 3 2" xfId="48914" xr:uid="{C33D3F11-183E-4EA0-81B0-782869D926DD}"/>
    <cellStyle name="Percent 2 8 3 2 2" xfId="48915" xr:uid="{D2D98182-16B9-45EC-AE9F-662551CFE019}"/>
    <cellStyle name="Percent 2 8 3 2 2 2" xfId="48916" xr:uid="{54567789-7C96-4048-9791-CD5315C07ADA}"/>
    <cellStyle name="Percent 2 8 3 2 2 2 2" xfId="48917" xr:uid="{729B01B7-5BAA-44D4-B411-40679CDC1628}"/>
    <cellStyle name="Percent 2 8 3 2 2 3" xfId="48918" xr:uid="{CEF22FB1-C3E2-4DBF-BEF5-EF3602A634D5}"/>
    <cellStyle name="Percent 2 8 3 2 3" xfId="48919" xr:uid="{B29AF554-F76E-4670-AC44-99928FB119B9}"/>
    <cellStyle name="Percent 2 8 3 2 3 2" xfId="48920" xr:uid="{5C82ACAA-EB6B-4415-8BC0-D94DC260225D}"/>
    <cellStyle name="Percent 2 8 3 2 4" xfId="48921" xr:uid="{07CDC332-A6CC-4A0C-9485-3AD99FD836E8}"/>
    <cellStyle name="Percent 2 8 3 3" xfId="48922" xr:uid="{C18CD599-D7B3-48C6-80A4-353FAFD39ABC}"/>
    <cellStyle name="Percent 2 8 3 3 2" xfId="48923" xr:uid="{33833E50-7406-4CC2-89A7-E7883866E0C3}"/>
    <cellStyle name="Percent 2 8 3 3 2 2" xfId="48924" xr:uid="{79CF75F6-B807-446E-AD25-FE3806695398}"/>
    <cellStyle name="Percent 2 8 3 3 3" xfId="48925" xr:uid="{D5407A7C-5E13-4D1E-9F59-2A4BEDE65D1D}"/>
    <cellStyle name="Percent 2 8 3 4" xfId="48926" xr:uid="{D17A65A5-AB46-4E0C-8CFE-5F271E092FCC}"/>
    <cellStyle name="Percent 2 8 3 4 2" xfId="48927" xr:uid="{A316D380-5EF6-4F23-9EB0-94AA9B9E67BF}"/>
    <cellStyle name="Percent 2 8 3 5" xfId="48928" xr:uid="{2831A463-B1AB-40DF-A9F6-CC96FAC14E87}"/>
    <cellStyle name="Percent 2 8 3 5 2" xfId="48929" xr:uid="{AD36751D-66BE-43DC-AB37-479C4732F7C5}"/>
    <cellStyle name="Percent 2 8 3 6" xfId="48930" xr:uid="{384DB65D-E935-4273-985B-E62BDD4E6945}"/>
    <cellStyle name="Percent 2 8 3 7" xfId="48931" xr:uid="{5503DBBA-A294-4AB7-862C-DDC348F7E9E6}"/>
    <cellStyle name="Percent 2 8 4" xfId="48932" xr:uid="{876E3EFC-4BE7-46B2-B3E2-1A485F26EFD7}"/>
    <cellStyle name="Percent 2 8 4 2" xfId="48933" xr:uid="{AC019E4E-AE26-4389-9AE8-70B4F010574C}"/>
    <cellStyle name="Percent 2 8 4 2 2" xfId="48934" xr:uid="{3EDB8299-F4A7-4E00-8C59-74DE50E3D796}"/>
    <cellStyle name="Percent 2 8 4 2 2 2" xfId="48935" xr:uid="{85482270-01DA-4C6B-925A-CF3D473B9A38}"/>
    <cellStyle name="Percent 2 8 4 2 3" xfId="48936" xr:uid="{C6C43149-6AF1-4C10-A80F-DC51C886606F}"/>
    <cellStyle name="Percent 2 8 4 3" xfId="48937" xr:uid="{D24C04ED-B4B5-492C-9B53-165FFA4E9ECA}"/>
    <cellStyle name="Percent 2 8 4 3 2" xfId="48938" xr:uid="{4D5263C6-E217-43DC-A831-F19CAF2CA170}"/>
    <cellStyle name="Percent 2 8 4 4" xfId="48939" xr:uid="{ABD09DDF-56C5-4DD6-8C3D-8D2C857578FD}"/>
    <cellStyle name="Percent 2 8 5" xfId="48940" xr:uid="{7F084599-AF37-4BD6-A534-5FAF17979BB4}"/>
    <cellStyle name="Percent 2 8 5 2" xfId="48941" xr:uid="{ED3B87E9-F1AE-4EA9-B3DD-D3B330811042}"/>
    <cellStyle name="Percent 2 8 5 2 2" xfId="48942" xr:uid="{185F14A4-F858-4894-9B97-685612172C7D}"/>
    <cellStyle name="Percent 2 8 5 3" xfId="48943" xr:uid="{4429D5F9-E745-486E-8FC9-836B6E3ACA18}"/>
    <cellStyle name="Percent 2 8 6" xfId="48944" xr:uid="{DEDEF385-49D4-49D2-B87E-D62458B420EC}"/>
    <cellStyle name="Percent 2 8 6 2" xfId="48945" xr:uid="{AF6F5508-9DF7-4752-A745-8B6B9F19C4B0}"/>
    <cellStyle name="Percent 2 8 7" xfId="48946" xr:uid="{23667872-0CB7-4CFC-BFCA-A9FC91C5CCF1}"/>
    <cellStyle name="Percent 2 8 7 2" xfId="48947" xr:uid="{E070B3ED-4B6B-4E15-AD7D-A6539D68F3A5}"/>
    <cellStyle name="Percent 2 8 8" xfId="48948" xr:uid="{6AA16DEC-F3F1-446B-9870-B1E934C8ABE4}"/>
    <cellStyle name="Percent 2 8 9" xfId="48949" xr:uid="{8899CFCD-60E8-4063-B0AC-A7A6CBA566ED}"/>
    <cellStyle name="Percent 2 9" xfId="48950" xr:uid="{4F012BCF-CF10-4887-A01A-944396C73EA5}"/>
    <cellStyle name="Percent 2 9 2" xfId="48951" xr:uid="{2BF95D91-5AF4-4B7A-B821-60F518866C93}"/>
    <cellStyle name="Percent 2 9 2 2" xfId="48952" xr:uid="{38FD9382-FB69-4DCB-96B6-FCB234DB1537}"/>
    <cellStyle name="Percent 2 9 2 2 2" xfId="48953" xr:uid="{F76ECFB1-34BA-4DD3-807E-0DCE2775B56B}"/>
    <cellStyle name="Percent 2 9 2 2 2 2" xfId="48954" xr:uid="{CB9D0577-3EB8-4F9C-9C2B-B364856F37A4}"/>
    <cellStyle name="Percent 2 9 2 2 2 2 2" xfId="48955" xr:uid="{D1ABD6A9-408D-40BE-98B0-94D595BBB631}"/>
    <cellStyle name="Percent 2 9 2 2 2 3" xfId="48956" xr:uid="{E2E7CFDF-059E-4C31-AD9C-665E0B592725}"/>
    <cellStyle name="Percent 2 9 2 2 3" xfId="48957" xr:uid="{0E5248CA-842C-4F9A-AC6F-0146DCFB2A02}"/>
    <cellStyle name="Percent 2 9 2 2 3 2" xfId="48958" xr:uid="{2B14DE7A-FE6F-49D7-A2B5-68FD18F2E44C}"/>
    <cellStyle name="Percent 2 9 2 2 4" xfId="48959" xr:uid="{D2588819-2768-44B7-B16F-0205CA07E1C1}"/>
    <cellStyle name="Percent 2 9 2 3" xfId="48960" xr:uid="{A9879011-1440-4BEB-BE89-31B6749D1544}"/>
    <cellStyle name="Percent 2 9 2 3 2" xfId="48961" xr:uid="{C84BF25E-102A-4AD3-8500-960B939C3CF8}"/>
    <cellStyle name="Percent 2 9 2 3 2 2" xfId="48962" xr:uid="{7EF2967A-FFA9-4BD2-9763-81C1568E27BC}"/>
    <cellStyle name="Percent 2 9 2 3 3" xfId="48963" xr:uid="{1CEA2A66-675B-4C8B-BCE3-2A0655ABFB2F}"/>
    <cellStyle name="Percent 2 9 2 4" xfId="48964" xr:uid="{0DF95D51-8E6E-4E87-AF16-BE5C7DE421E6}"/>
    <cellStyle name="Percent 2 9 2 4 2" xfId="48965" xr:uid="{B849327E-5F52-482B-B1D3-19FA9FD889E2}"/>
    <cellStyle name="Percent 2 9 2 5" xfId="48966" xr:uid="{77DB07C2-9664-42F6-A8FF-CAC8058C9882}"/>
    <cellStyle name="Percent 2 9 2 5 2" xfId="48967" xr:uid="{94D0C75C-6DC9-4A44-B244-83059EF65840}"/>
    <cellStyle name="Percent 2 9 2 6" xfId="48968" xr:uid="{F9D642C2-035F-491A-9A77-67896F448451}"/>
    <cellStyle name="Percent 2 9 2 7" xfId="48969" xr:uid="{5B0AA4B5-2B0E-4699-8A41-78FBA52BF59F}"/>
    <cellStyle name="Percent 2 9 3" xfId="48970" xr:uid="{7EF2B4DB-28E0-450B-B1C5-CEC956004D09}"/>
    <cellStyle name="Percent 2 9 3 2" xfId="48971" xr:uid="{E68589FF-9355-4B16-9388-9481022F112E}"/>
    <cellStyle name="Percent 2 9 3 2 2" xfId="48972" xr:uid="{74044D25-4157-40FF-9897-8B67F2F13DEC}"/>
    <cellStyle name="Percent 2 9 3 2 2 2" xfId="48973" xr:uid="{323E935E-D372-4799-B9EE-89932CF1157A}"/>
    <cellStyle name="Percent 2 9 3 2 3" xfId="48974" xr:uid="{88AFE443-DCB4-4BD8-819D-BA9495EECB99}"/>
    <cellStyle name="Percent 2 9 3 3" xfId="48975" xr:uid="{D38782CB-4446-49FC-B173-00AA0F70ED63}"/>
    <cellStyle name="Percent 2 9 3 3 2" xfId="48976" xr:uid="{A8BB48B1-62BF-4DFE-8421-75984CBC947A}"/>
    <cellStyle name="Percent 2 9 3 4" xfId="48977" xr:uid="{87D8BF19-45BD-43A1-ADCF-F817AEB69215}"/>
    <cellStyle name="Percent 2 9 4" xfId="48978" xr:uid="{0BBF3C01-F01A-497D-93DF-5DED220981AE}"/>
    <cellStyle name="Percent 2 9 4 2" xfId="48979" xr:uid="{32E3D48D-39AF-4439-B3A5-BB2F1CCEB5CE}"/>
    <cellStyle name="Percent 2 9 4 2 2" xfId="48980" xr:uid="{FC57182C-353D-4C6C-9296-2130B71883CA}"/>
    <cellStyle name="Percent 2 9 4 3" xfId="48981" xr:uid="{8A100D66-985C-4940-8C2B-2C5EED800D9A}"/>
    <cellStyle name="Percent 2 9 5" xfId="48982" xr:uid="{EF663EAE-BCC6-4518-9623-6136893F3E7E}"/>
    <cellStyle name="Percent 2 9 5 2" xfId="48983" xr:uid="{529CDAB0-AAA8-4186-A3FC-29CD59FA5A1C}"/>
    <cellStyle name="Percent 2 9 6" xfId="48984" xr:uid="{85217D9B-47BC-4FF6-879F-7E2C194A4A0D}"/>
    <cellStyle name="Percent 2 9 6 2" xfId="48985" xr:uid="{93F33023-4550-4FFC-BE0B-970020804D0F}"/>
    <cellStyle name="Percent 2 9 7" xfId="48986" xr:uid="{C3FB1C1E-BA2A-449F-9553-12F9717D8497}"/>
    <cellStyle name="Percent 2 9 8" xfId="48987" xr:uid="{72D83C19-0420-4925-B971-40944B5B80A8}"/>
    <cellStyle name="Percent 20" xfId="48988" xr:uid="{8FE7BF02-E911-4A0F-8153-7E7E28EF735E}"/>
    <cellStyle name="Percent 20 2" xfId="48989" xr:uid="{A04B8528-E86B-47F7-92E2-8F33BB17C059}"/>
    <cellStyle name="Percent 20 2 2" xfId="48990" xr:uid="{E6D1F14F-EF3A-4B4E-A946-5B0ACE500B88}"/>
    <cellStyle name="Percent 20 2 2 2" xfId="48991" xr:uid="{FBCB1198-E7FD-4BB4-BF1D-3DE456D775A3}"/>
    <cellStyle name="Percent 20 2 2 2 2" xfId="48992" xr:uid="{C7989B1E-1427-4879-8B50-2F84A9CB8CB1}"/>
    <cellStyle name="Percent 20 2 2 2 2 2" xfId="48993" xr:uid="{CEC90AEC-7E11-4782-B223-141AE9C306DB}"/>
    <cellStyle name="Percent 20 2 2 2 3" xfId="48994" xr:uid="{47ED14B6-FE12-4FD7-9344-D9929EDC69A0}"/>
    <cellStyle name="Percent 20 2 2 3" xfId="48995" xr:uid="{83953588-E44C-4784-A425-39546E2E2353}"/>
    <cellStyle name="Percent 20 2 2 3 2" xfId="48996" xr:uid="{A40BD14A-9369-49BC-8B97-111D6A00107B}"/>
    <cellStyle name="Percent 20 2 2 4" xfId="48997" xr:uid="{E3E4D3B7-CF40-468C-8F88-941E10CC2029}"/>
    <cellStyle name="Percent 20 2 3" xfId="48998" xr:uid="{298CA2B9-B581-4130-BFE3-AA54AE0029BF}"/>
    <cellStyle name="Percent 20 2 3 2" xfId="48999" xr:uid="{0CBCD7FF-BB8F-4DAE-A4AD-B5CAA6BA8D7A}"/>
    <cellStyle name="Percent 20 2 3 2 2" xfId="49000" xr:uid="{E791BB49-120A-44DE-88FF-D8B9C8E1F60A}"/>
    <cellStyle name="Percent 20 2 3 3" xfId="49001" xr:uid="{37347D9C-4AE6-4CB0-9412-D13E9C2427A9}"/>
    <cellStyle name="Percent 20 2 4" xfId="49002" xr:uid="{FB01C4EA-176C-41E4-A509-DC1A98593DB4}"/>
    <cellStyle name="Percent 20 2 4 2" xfId="49003" xr:uid="{7E9A3EFD-1FE5-4F3A-807F-1F3D94C6727F}"/>
    <cellStyle name="Percent 20 2 5" xfId="49004" xr:uid="{12CD322A-A774-4206-BA3A-0381CDD943DC}"/>
    <cellStyle name="Percent 20 3" xfId="49005" xr:uid="{FDBB5EAC-66C1-4CD3-BA82-61399F468B44}"/>
    <cellStyle name="Percent 20 3 2" xfId="49006" xr:uid="{35241A24-36C2-4252-8A92-55D9848170AE}"/>
    <cellStyle name="Percent 20 3 2 2" xfId="49007" xr:uid="{FC32CBA9-0FF3-4AA8-B1BF-2BBDC15D9049}"/>
    <cellStyle name="Percent 20 3 2 2 2" xfId="49008" xr:uid="{986B1CB3-1507-4DC3-9A6E-FADCA608460C}"/>
    <cellStyle name="Percent 20 3 2 2 2 2" xfId="49009" xr:uid="{EA00C7AD-FF62-4131-B717-B0D81337454A}"/>
    <cellStyle name="Percent 20 3 2 2 3" xfId="49010" xr:uid="{D15674E2-E116-4E51-B3CF-F18BE04678AA}"/>
    <cellStyle name="Percent 20 3 2 3" xfId="49011" xr:uid="{1046C09F-3E1F-46BE-AB86-EB9B136125FC}"/>
    <cellStyle name="Percent 20 3 2 3 2" xfId="49012" xr:uid="{B962FBCC-2E2C-4F8B-A91E-D8C04182A2F4}"/>
    <cellStyle name="Percent 20 3 2 4" xfId="49013" xr:uid="{941DEBE6-9FC2-4512-8F96-668393F60C2D}"/>
    <cellStyle name="Percent 20 3 3" xfId="49014" xr:uid="{655A9037-9511-422D-90B9-AE78205B4425}"/>
    <cellStyle name="Percent 20 3 3 2" xfId="49015" xr:uid="{D1EBD62F-F398-4DFC-8029-38DB050F4CC6}"/>
    <cellStyle name="Percent 20 3 3 2 2" xfId="49016" xr:uid="{952F7860-747A-4562-B552-202B00305FFF}"/>
    <cellStyle name="Percent 20 3 3 3" xfId="49017" xr:uid="{87E195D5-A7D9-4F99-87C7-E546F287B6E4}"/>
    <cellStyle name="Percent 20 3 4" xfId="49018" xr:uid="{118FBF3E-1C2B-4967-8033-08CED217C452}"/>
    <cellStyle name="Percent 20 3 4 2" xfId="49019" xr:uid="{83B0561A-3214-4070-8A0B-600F6C332ECD}"/>
    <cellStyle name="Percent 20 3 5" xfId="49020" xr:uid="{88AD9082-0F5E-489C-9914-655A9D09D846}"/>
    <cellStyle name="Percent 20 4" xfId="49021" xr:uid="{4E85B96D-5D51-4255-8B43-F00B6871142D}"/>
    <cellStyle name="Percent 20 4 2" xfId="49022" xr:uid="{3021E2F2-9508-4B43-AF3B-43A9BC933AAD}"/>
    <cellStyle name="Percent 20 4 2 2" xfId="49023" xr:uid="{17DDACCC-9574-4275-AD51-B2A41A82DFE1}"/>
    <cellStyle name="Percent 20 4 2 2 2" xfId="49024" xr:uid="{ABB35238-46F2-4E21-BAD5-7F59605B9882}"/>
    <cellStyle name="Percent 20 4 2 2 2 2" xfId="49025" xr:uid="{7504B034-0FCD-45E4-A5E3-8B553342737B}"/>
    <cellStyle name="Percent 20 4 2 2 3" xfId="49026" xr:uid="{B85FDEFB-3A88-4807-9E96-DB13FA503E4F}"/>
    <cellStyle name="Percent 20 4 2 3" xfId="49027" xr:uid="{CD338931-1177-4928-B74E-690DA1AAC879}"/>
    <cellStyle name="Percent 20 4 2 3 2" xfId="49028" xr:uid="{BB212721-7B42-4794-B9E4-8242B6CC0E1F}"/>
    <cellStyle name="Percent 20 4 2 4" xfId="49029" xr:uid="{3C3CAD84-A029-4A63-97E9-81A1CBB4FC22}"/>
    <cellStyle name="Percent 20 4 3" xfId="49030" xr:uid="{880AA08D-08C9-4EAF-8B8D-643EB5EA8E0E}"/>
    <cellStyle name="Percent 20 4 3 2" xfId="49031" xr:uid="{8E550419-0C72-4B8B-B1EF-41ACCC0F15FE}"/>
    <cellStyle name="Percent 20 4 3 2 2" xfId="49032" xr:uid="{B8F54D33-7655-4C7A-A129-017F70DD5394}"/>
    <cellStyle name="Percent 20 4 3 3" xfId="49033" xr:uid="{3855CA37-3377-4632-AC55-A738EDBAB754}"/>
    <cellStyle name="Percent 20 4 4" xfId="49034" xr:uid="{3235FC69-9BE4-4D8F-8FB8-0C04BE498112}"/>
    <cellStyle name="Percent 20 4 4 2" xfId="49035" xr:uid="{DFB6AFBF-2D91-4879-B573-DF775DD02B89}"/>
    <cellStyle name="Percent 20 4 5" xfId="49036" xr:uid="{2920EA2F-4591-4026-9809-EA057F9C2570}"/>
    <cellStyle name="Percent 20 5" xfId="49037" xr:uid="{15522434-7C46-4854-96F7-A5C804FF4BCC}"/>
    <cellStyle name="Percent 20 5 2" xfId="49038" xr:uid="{B00F86DC-579D-46BD-9C65-9D6ED387F004}"/>
    <cellStyle name="Percent 20 5 2 2" xfId="49039" xr:uid="{CA14BF35-BAE7-4D2B-999B-1EF77B4D0B8A}"/>
    <cellStyle name="Percent 20 5 2 2 2" xfId="49040" xr:uid="{6FF783A8-7598-409A-B570-4EC9F42BEA83}"/>
    <cellStyle name="Percent 20 5 2 2 2 2" xfId="49041" xr:uid="{3DEDECA4-977D-4266-AF74-E94DA214ECEA}"/>
    <cellStyle name="Percent 20 5 2 2 3" xfId="49042" xr:uid="{1FD38EA0-D1B1-4915-92E7-D822FEA224E6}"/>
    <cellStyle name="Percent 20 5 2 3" xfId="49043" xr:uid="{7C5941B4-73E4-4D32-A736-C6979BAD40C4}"/>
    <cellStyle name="Percent 20 5 2 3 2" xfId="49044" xr:uid="{52A7605C-E1D6-4231-AA32-69966FF9ABB4}"/>
    <cellStyle name="Percent 20 5 2 4" xfId="49045" xr:uid="{08D8DF5E-F8FE-4EC3-A7E7-793D03784FC7}"/>
    <cellStyle name="Percent 20 5 3" xfId="49046" xr:uid="{4B5803AB-5FB5-4D1B-B682-0DCED44E273C}"/>
    <cellStyle name="Percent 20 5 3 2" xfId="49047" xr:uid="{B48C2D78-C57B-4FC5-8EFC-98768B689ECD}"/>
    <cellStyle name="Percent 20 5 3 2 2" xfId="49048" xr:uid="{3C17D2A1-2BD3-4316-8178-E2E7E7F2CABD}"/>
    <cellStyle name="Percent 20 5 3 3" xfId="49049" xr:uid="{6C5CB740-0B93-46CB-8BE4-1623403985C9}"/>
    <cellStyle name="Percent 20 5 4" xfId="49050" xr:uid="{0F13335D-0645-45F7-8932-EC0FFC121B3E}"/>
    <cellStyle name="Percent 20 5 4 2" xfId="49051" xr:uid="{39EC29FD-CA9B-4C4F-91AF-4C93D9BA4061}"/>
    <cellStyle name="Percent 20 5 5" xfId="49052" xr:uid="{04F321F9-ADF7-4C77-9A0A-ABED4B817D99}"/>
    <cellStyle name="Percent 20 6" xfId="49053" xr:uid="{6FD9CD66-193E-4423-A7F9-5F2FBC2AE0E9}"/>
    <cellStyle name="Percent 20 6 2" xfId="49054" xr:uid="{4184762B-35A9-4124-82CA-582C36A17234}"/>
    <cellStyle name="Percent 20 6 2 2" xfId="49055" xr:uid="{D2D1484A-00F6-45FA-BDF0-788827996045}"/>
    <cellStyle name="Percent 20 6 2 2 2" xfId="49056" xr:uid="{795576BA-8B12-409D-BF70-41160DEAFF46}"/>
    <cellStyle name="Percent 20 6 2 3" xfId="49057" xr:uid="{F15DC386-BAA5-47B0-ABDE-9772AFC7A40F}"/>
    <cellStyle name="Percent 20 6 3" xfId="49058" xr:uid="{A9251FE5-22AD-43B1-8630-415F686356AF}"/>
    <cellStyle name="Percent 20 6 3 2" xfId="49059" xr:uid="{B212D30B-A4FC-4C96-A810-98E6AFBFF5A6}"/>
    <cellStyle name="Percent 20 6 4" xfId="49060" xr:uid="{5ECBC962-640C-45F2-831E-58582477C205}"/>
    <cellStyle name="Percent 20 7" xfId="49061" xr:uid="{45F18247-0A36-4E2A-9E06-ACDCD76779F6}"/>
    <cellStyle name="Percent 20 7 2" xfId="49062" xr:uid="{63BE56F1-CDF7-4882-A7FD-6B7BCE5B1DC7}"/>
    <cellStyle name="Percent 20 7 2 2" xfId="49063" xr:uid="{A730944F-7612-46F6-8FDE-DCB59BA12C6F}"/>
    <cellStyle name="Percent 20 7 3" xfId="49064" xr:uid="{AC06A7C4-7A88-43E6-90C6-C6EDC89532FC}"/>
    <cellStyle name="Percent 20 8" xfId="49065" xr:uid="{DFC40BB0-0460-4AFB-AB39-E90ECC8FB53D}"/>
    <cellStyle name="Percent 20 8 2" xfId="49066" xr:uid="{41F42AE8-36D6-4AAD-B042-A2CA6F3BC30F}"/>
    <cellStyle name="Percent 20 9" xfId="49067" xr:uid="{AE333901-C855-4EDF-A3EB-63009367030A}"/>
    <cellStyle name="Percent 21" xfId="49068" xr:uid="{BA78A817-B95F-45AA-9C01-9E0D3E8410BD}"/>
    <cellStyle name="Percent 21 2" xfId="49069" xr:uid="{473BCC45-2F73-4C7A-A31A-9C5EE569DE18}"/>
    <cellStyle name="Percent 21 2 2" xfId="49070" xr:uid="{BFF9CBFB-6C71-4EA9-B0CA-51123821E1A6}"/>
    <cellStyle name="Percent 21 2 2 2" xfId="49071" xr:uid="{94A62834-AFDA-4B2F-ADEB-E791E5FD33F7}"/>
    <cellStyle name="Percent 21 2 2 2 2" xfId="49072" xr:uid="{0C198B80-5E6C-4199-83AB-1B6963E33898}"/>
    <cellStyle name="Percent 21 2 2 2 2 2" xfId="49073" xr:uid="{C266A6AB-E346-43B4-B335-1BD2E1F52C7D}"/>
    <cellStyle name="Percent 21 2 2 2 3" xfId="49074" xr:uid="{C58DC970-2FC8-4961-8417-A10B5E7FEF9D}"/>
    <cellStyle name="Percent 21 2 2 3" xfId="49075" xr:uid="{0E334B9F-DDAE-475E-B457-A6C9070A9AA2}"/>
    <cellStyle name="Percent 21 2 2 3 2" xfId="49076" xr:uid="{878F8773-454D-4C5A-AC45-9F49589CCD7E}"/>
    <cellStyle name="Percent 21 2 2 4" xfId="49077" xr:uid="{D3711F91-AF59-4D85-91F2-59622E9E874E}"/>
    <cellStyle name="Percent 21 2 3" xfId="49078" xr:uid="{FAAB03C9-93CC-436D-8E12-12F1733CA0F9}"/>
    <cellStyle name="Percent 21 2 3 2" xfId="49079" xr:uid="{BEEB9257-0626-4047-85FD-4FF9DE33D993}"/>
    <cellStyle name="Percent 21 2 3 2 2" xfId="49080" xr:uid="{FB3BEBEE-6333-4D96-9117-F60CE8B71066}"/>
    <cellStyle name="Percent 21 2 3 3" xfId="49081" xr:uid="{5E339AFB-F606-4222-AB96-A708C7FE0CD5}"/>
    <cellStyle name="Percent 21 2 4" xfId="49082" xr:uid="{ADE42D5B-1A56-4EDA-A27B-C21CA6BEEFAA}"/>
    <cellStyle name="Percent 21 2 4 2" xfId="49083" xr:uid="{190D5E16-6F51-417F-A151-F88E78C74BA9}"/>
    <cellStyle name="Percent 21 2 5" xfId="49084" xr:uid="{5E100FBF-2F8B-4C8C-9466-A5592BC052A8}"/>
    <cellStyle name="Percent 21 3" xfId="49085" xr:uid="{B4D0BF97-0A68-4820-80FA-5DF1EF5FB8C5}"/>
    <cellStyle name="Percent 21 3 2" xfId="49086" xr:uid="{C5AF8364-48A0-49CF-B475-503C9B810D88}"/>
    <cellStyle name="Percent 21 3 2 2" xfId="49087" xr:uid="{2763E8FA-194D-4CEC-A0C2-04BBB75546A1}"/>
    <cellStyle name="Percent 21 3 2 2 2" xfId="49088" xr:uid="{491EBCD2-2B8C-4C38-BBB3-99FA335673A8}"/>
    <cellStyle name="Percent 21 3 2 2 2 2" xfId="49089" xr:uid="{5E6C0C7D-7B40-467B-A9E4-04B52557AC32}"/>
    <cellStyle name="Percent 21 3 2 2 3" xfId="49090" xr:uid="{C3EEFAF9-AA19-4248-8B85-987EB421C40A}"/>
    <cellStyle name="Percent 21 3 2 3" xfId="49091" xr:uid="{82AA10FE-C827-4A65-A1BD-001DC5CA8270}"/>
    <cellStyle name="Percent 21 3 2 3 2" xfId="49092" xr:uid="{E47088A2-C770-4C55-827C-5E841636BBAC}"/>
    <cellStyle name="Percent 21 3 2 4" xfId="49093" xr:uid="{8647DC6F-8294-494E-A8B5-9F941BA3E2A0}"/>
    <cellStyle name="Percent 21 3 3" xfId="49094" xr:uid="{7BED6795-ADB7-43B0-94DD-59803C8DB433}"/>
    <cellStyle name="Percent 21 3 3 2" xfId="49095" xr:uid="{DE7215FE-45B5-4CBD-A4D0-0F65E5D255BE}"/>
    <cellStyle name="Percent 21 3 3 2 2" xfId="49096" xr:uid="{CC83B7DB-C0F5-4B62-B561-9604354A4C93}"/>
    <cellStyle name="Percent 21 3 3 3" xfId="49097" xr:uid="{BCC6212B-E8A1-4C41-92BE-671D2F81D47A}"/>
    <cellStyle name="Percent 21 3 4" xfId="49098" xr:uid="{DF3A34F8-4CF7-4A7F-AE0C-439BFD71CB39}"/>
    <cellStyle name="Percent 21 3 4 2" xfId="49099" xr:uid="{0D43BEE1-22A5-4B70-9572-11648B3F1048}"/>
    <cellStyle name="Percent 21 3 5" xfId="49100" xr:uid="{A18B9D36-BC77-472C-BE6E-23EE699E5C99}"/>
    <cellStyle name="Percent 21 4" xfId="49101" xr:uid="{57338B73-EA59-4A51-95C8-C7868D4DC973}"/>
    <cellStyle name="Percent 21 4 2" xfId="49102" xr:uid="{8A418553-B803-4FAB-BAB0-6F3AC51666FF}"/>
    <cellStyle name="Percent 21 4 2 2" xfId="49103" xr:uid="{E3E31617-8D6F-4C22-BB33-58282D9A314C}"/>
    <cellStyle name="Percent 21 4 2 2 2" xfId="49104" xr:uid="{AEE4DCF8-4B1C-4962-81E1-56DB7BF92BD0}"/>
    <cellStyle name="Percent 21 4 2 2 2 2" xfId="49105" xr:uid="{8833C0FD-DDF0-4E8A-B51C-404A9C709C21}"/>
    <cellStyle name="Percent 21 4 2 2 3" xfId="49106" xr:uid="{17B7C97B-B02F-474F-9507-3C6E7A58A371}"/>
    <cellStyle name="Percent 21 4 2 3" xfId="49107" xr:uid="{13732179-779C-425B-A08A-0E0A6686DED2}"/>
    <cellStyle name="Percent 21 4 2 3 2" xfId="49108" xr:uid="{780315B4-20BD-4339-BA53-9642919681B2}"/>
    <cellStyle name="Percent 21 4 2 4" xfId="49109" xr:uid="{20622869-1244-4EC6-AEE3-27697BA3CD07}"/>
    <cellStyle name="Percent 21 4 3" xfId="49110" xr:uid="{7BDDD454-863D-40A5-80DE-D982ACE8BAB3}"/>
    <cellStyle name="Percent 21 4 3 2" xfId="49111" xr:uid="{449FB96C-F831-4984-A82D-643F001ECCC9}"/>
    <cellStyle name="Percent 21 4 3 2 2" xfId="49112" xr:uid="{22BD8161-0107-4B6B-B688-3F53FC0533D1}"/>
    <cellStyle name="Percent 21 4 3 3" xfId="49113" xr:uid="{154D246A-8B60-4F40-8F32-907772B8A787}"/>
    <cellStyle name="Percent 21 4 4" xfId="49114" xr:uid="{67EDC47E-EFCA-4709-8221-7E21042FED29}"/>
    <cellStyle name="Percent 21 4 4 2" xfId="49115" xr:uid="{F3A1D28B-372E-4A47-9E50-CDD73C35E811}"/>
    <cellStyle name="Percent 21 4 5" xfId="49116" xr:uid="{60794ABB-9649-408F-9AD5-E57816BD4C0F}"/>
    <cellStyle name="Percent 21 5" xfId="49117" xr:uid="{110B2EED-8B34-43D0-B49A-A0482647269C}"/>
    <cellStyle name="Percent 21 5 2" xfId="49118" xr:uid="{BD0F773B-917A-40A8-9F5D-B02C5C09B4F5}"/>
    <cellStyle name="Percent 21 5 2 2" xfId="49119" xr:uid="{37A949A1-83D6-4709-A1CC-93FD8BF93031}"/>
    <cellStyle name="Percent 21 5 2 2 2" xfId="49120" xr:uid="{AD74F28C-E9E5-4E9F-BCD0-EABCE19F79F4}"/>
    <cellStyle name="Percent 21 5 2 2 2 2" xfId="49121" xr:uid="{AE879990-7B43-4047-B0C3-B52AA7B37BBF}"/>
    <cellStyle name="Percent 21 5 2 2 3" xfId="49122" xr:uid="{315D9920-E0C5-4F0E-AE9C-1218013A29F1}"/>
    <cellStyle name="Percent 21 5 2 3" xfId="49123" xr:uid="{87609575-CF99-4552-B643-597BA2E492EE}"/>
    <cellStyle name="Percent 21 5 2 3 2" xfId="49124" xr:uid="{4DA393C0-2D5A-4589-BB7E-75B731BF49A8}"/>
    <cellStyle name="Percent 21 5 2 4" xfId="49125" xr:uid="{E18FBBA3-C955-4272-8BA6-58651FC89222}"/>
    <cellStyle name="Percent 21 5 3" xfId="49126" xr:uid="{10DA6DBC-891B-479E-8312-5346D62711B7}"/>
    <cellStyle name="Percent 21 5 3 2" xfId="49127" xr:uid="{591FC103-FE56-4F9A-8F4A-6771591B5558}"/>
    <cellStyle name="Percent 21 5 3 2 2" xfId="49128" xr:uid="{A9182913-1EF9-4E00-80CD-879A32C5A8C9}"/>
    <cellStyle name="Percent 21 5 3 3" xfId="49129" xr:uid="{CFB66733-C9F2-4CB9-B4E2-E2B6BF055984}"/>
    <cellStyle name="Percent 21 5 4" xfId="49130" xr:uid="{B740BA6A-8EF6-45C8-95C8-C6F769439316}"/>
    <cellStyle name="Percent 21 5 4 2" xfId="49131" xr:uid="{3C0FBF5A-A14F-4041-BD4D-4EF57506E589}"/>
    <cellStyle name="Percent 21 5 5" xfId="49132" xr:uid="{24C6A8C6-1C61-413E-B27F-101089A4B88E}"/>
    <cellStyle name="Percent 21 6" xfId="49133" xr:uid="{74A18515-3B20-46A6-9661-3B7B59F22CAD}"/>
    <cellStyle name="Percent 21 6 2" xfId="49134" xr:uid="{2E56AE53-FB39-40C7-8AB8-14CA01ACF3A1}"/>
    <cellStyle name="Percent 21 6 2 2" xfId="49135" xr:uid="{F008EAAE-FAD4-4CB8-A73E-6D3751CC2FDA}"/>
    <cellStyle name="Percent 21 6 2 2 2" xfId="49136" xr:uid="{6E23F2A1-0605-4BAF-944A-16E539236738}"/>
    <cellStyle name="Percent 21 6 2 3" xfId="49137" xr:uid="{15F9F37E-F5E2-4EE5-8FC3-2964DEFF3C93}"/>
    <cellStyle name="Percent 21 6 3" xfId="49138" xr:uid="{5B2E7CA5-DACC-4656-89B6-EDE7B55370A8}"/>
    <cellStyle name="Percent 21 6 3 2" xfId="49139" xr:uid="{FF9FF5BE-692F-4772-A8D6-802AAC0675F9}"/>
    <cellStyle name="Percent 21 6 4" xfId="49140" xr:uid="{3068540C-5A87-4274-B65B-6D4844B07AF6}"/>
    <cellStyle name="Percent 21 7" xfId="49141" xr:uid="{C63A47D2-A2A7-4B57-A017-964D49EB8D80}"/>
    <cellStyle name="Percent 21 7 2" xfId="49142" xr:uid="{AFE374FA-7EA1-44C5-BD1F-CC9F5B0A95E8}"/>
    <cellStyle name="Percent 21 7 2 2" xfId="49143" xr:uid="{F294C98D-CF9A-4DE1-948C-9AF08BFC0BD9}"/>
    <cellStyle name="Percent 21 7 3" xfId="49144" xr:uid="{26E8CC92-78DD-4647-8C9A-F3493F2DEC14}"/>
    <cellStyle name="Percent 21 8" xfId="49145" xr:uid="{A798E686-3831-4BA6-A7FD-EE513627066F}"/>
    <cellStyle name="Percent 21 8 2" xfId="49146" xr:uid="{237A0493-60F7-444B-AB7F-ECDE150CB8B9}"/>
    <cellStyle name="Percent 21 9" xfId="49147" xr:uid="{44EFBC43-CE23-4B12-BE73-C644CA418BE4}"/>
    <cellStyle name="Percent 22" xfId="49148" xr:uid="{BDFB5685-2A95-4916-A2B6-410833F85273}"/>
    <cellStyle name="Percent 22 2" xfId="49149" xr:uid="{EDA54013-7FB4-4620-8001-F3CAB156C734}"/>
    <cellStyle name="Percent 22 2 2" xfId="49150" xr:uid="{DDA368B2-6BD9-498E-90A7-B152C2C85864}"/>
    <cellStyle name="Percent 22 2 2 2" xfId="49151" xr:uid="{41ED4E16-450F-4452-86EA-9EAA8EA1DB45}"/>
    <cellStyle name="Percent 22 2 2 2 2" xfId="49152" xr:uid="{15A96579-0E16-4E40-BAAB-88789190BCEE}"/>
    <cellStyle name="Percent 22 2 2 2 2 2" xfId="49153" xr:uid="{AE1A7BA6-1C97-46CF-898C-94AD491B4BE8}"/>
    <cellStyle name="Percent 22 2 2 2 3" xfId="49154" xr:uid="{763C1BE1-8771-41C1-BA90-0500E3E53EEA}"/>
    <cellStyle name="Percent 22 2 2 3" xfId="49155" xr:uid="{30A7D6FC-C826-4ED5-93B8-B4E749D30CBB}"/>
    <cellStyle name="Percent 22 2 2 3 2" xfId="49156" xr:uid="{B6313225-6809-43A5-A2DB-FF568FB6A473}"/>
    <cellStyle name="Percent 22 2 2 4" xfId="49157" xr:uid="{75C89D6C-A1C5-4274-B6AB-DE28077737A7}"/>
    <cellStyle name="Percent 22 2 3" xfId="49158" xr:uid="{9B4D4AA7-83FC-46A1-B0B5-30630258E048}"/>
    <cellStyle name="Percent 22 2 3 2" xfId="49159" xr:uid="{1713CA79-7FCA-4E2E-A11E-03E84B588922}"/>
    <cellStyle name="Percent 22 2 3 2 2" xfId="49160" xr:uid="{EFA8A8C5-09E8-453F-ABC3-08B841A5DE8E}"/>
    <cellStyle name="Percent 22 2 3 3" xfId="49161" xr:uid="{85FCE2DE-CD5E-471C-BEE0-FAC0A1F7B539}"/>
    <cellStyle name="Percent 22 2 4" xfId="49162" xr:uid="{86C85DBA-5CFA-4C6D-B736-7C730E770343}"/>
    <cellStyle name="Percent 22 2 4 2" xfId="49163" xr:uid="{23BE0DC7-F0AF-4D49-879B-7FDED261D800}"/>
    <cellStyle name="Percent 22 2 5" xfId="49164" xr:uid="{AD1A5E97-ED82-4F37-8D2B-9A7EE7E4598D}"/>
    <cellStyle name="Percent 22 3" xfId="49165" xr:uid="{EE458FC6-7E1B-45CE-B853-0A50B91EF10C}"/>
    <cellStyle name="Percent 22 3 2" xfId="49166" xr:uid="{C10831BF-A50B-44E6-8686-311A908F16FD}"/>
    <cellStyle name="Percent 22 3 2 2" xfId="49167" xr:uid="{5D91F65D-39CC-4F13-8692-1D0848955563}"/>
    <cellStyle name="Percent 22 3 2 2 2" xfId="49168" xr:uid="{97275C45-3302-4131-9DDC-55F4A59E2D52}"/>
    <cellStyle name="Percent 22 3 2 2 2 2" xfId="49169" xr:uid="{E96C2B12-58FB-4DD3-9628-0CFB1FC6099B}"/>
    <cellStyle name="Percent 22 3 2 2 3" xfId="49170" xr:uid="{2498EFA8-42A0-44AC-9441-070B1A2CB7D7}"/>
    <cellStyle name="Percent 22 3 2 3" xfId="49171" xr:uid="{EF76B9A7-85AF-4292-946F-31A14D35457E}"/>
    <cellStyle name="Percent 22 3 2 3 2" xfId="49172" xr:uid="{05BFBB4E-30DD-48FD-B647-CAE7D8D3D183}"/>
    <cellStyle name="Percent 22 3 2 4" xfId="49173" xr:uid="{16B39B2A-FDF0-42F3-9429-14E1E9DDF01A}"/>
    <cellStyle name="Percent 22 3 3" xfId="49174" xr:uid="{4C9C0CCC-E4DD-4B99-9479-BC1DD33115C1}"/>
    <cellStyle name="Percent 22 3 3 2" xfId="49175" xr:uid="{05C7AF9B-8D25-4C96-9A22-371F47CF6C85}"/>
    <cellStyle name="Percent 22 3 3 2 2" xfId="49176" xr:uid="{4D0F307E-FA64-42B0-9CA1-1A658CA982A4}"/>
    <cellStyle name="Percent 22 3 3 3" xfId="49177" xr:uid="{2C18F5FD-4583-401C-A60E-6D17C0C202B1}"/>
    <cellStyle name="Percent 22 3 4" xfId="49178" xr:uid="{8CAE0D98-88D7-46B6-88C2-C2C1912679DB}"/>
    <cellStyle name="Percent 22 3 4 2" xfId="49179" xr:uid="{2472E1C3-604A-4D22-B4D0-FA4E53437F65}"/>
    <cellStyle name="Percent 22 3 5" xfId="49180" xr:uid="{D4E4CE42-6045-4A9E-AE60-978109365F5F}"/>
    <cellStyle name="Percent 22 4" xfId="49181" xr:uid="{6F00BF69-70D0-4103-BF36-862F02B31DB5}"/>
    <cellStyle name="Percent 22 4 2" xfId="49182" xr:uid="{CE836311-FABC-4610-B9DE-C9BF6AB63CC0}"/>
    <cellStyle name="Percent 22 4 2 2" xfId="49183" xr:uid="{BBA899CE-45DF-4143-9A12-56EDA8CA2C69}"/>
    <cellStyle name="Percent 22 4 2 2 2" xfId="49184" xr:uid="{70964A21-824A-4B57-B203-2B1704ED8F51}"/>
    <cellStyle name="Percent 22 4 2 2 2 2" xfId="49185" xr:uid="{99AF016A-FC6C-42CC-B1BA-D0F29EC58768}"/>
    <cellStyle name="Percent 22 4 2 2 3" xfId="49186" xr:uid="{0BC764E4-2C82-4135-BBD8-91A8FDD1057C}"/>
    <cellStyle name="Percent 22 4 2 3" xfId="49187" xr:uid="{CC0594D6-A06A-4A39-A757-96152C7D3426}"/>
    <cellStyle name="Percent 22 4 2 3 2" xfId="49188" xr:uid="{D0928A58-B8BA-4A5D-8756-B7326C25D8D1}"/>
    <cellStyle name="Percent 22 4 2 4" xfId="49189" xr:uid="{AC7F2976-0D35-4B25-BD0C-A9600DBD806A}"/>
    <cellStyle name="Percent 22 4 3" xfId="49190" xr:uid="{F4B4EA4D-AA48-40AF-AC38-55B57A1A537C}"/>
    <cellStyle name="Percent 22 4 3 2" xfId="49191" xr:uid="{78D0E48B-9385-434E-BDCF-6A66EC6CC735}"/>
    <cellStyle name="Percent 22 4 3 2 2" xfId="49192" xr:uid="{2C1A053B-3662-41CF-ABBD-A32F6581DEDC}"/>
    <cellStyle name="Percent 22 4 3 3" xfId="49193" xr:uid="{D3343095-D62A-4C62-988D-5207BA54CB01}"/>
    <cellStyle name="Percent 22 4 4" xfId="49194" xr:uid="{9813C477-E4C6-4EA6-B93B-686D2CC8F0D6}"/>
    <cellStyle name="Percent 22 4 4 2" xfId="49195" xr:uid="{B5BEFFDF-9CBA-429C-BE22-90DBFE0C04CC}"/>
    <cellStyle name="Percent 22 4 5" xfId="49196" xr:uid="{2580259B-0366-4420-A6CD-E9D114A1F205}"/>
    <cellStyle name="Percent 22 5" xfId="49197" xr:uid="{999D6A44-0694-4458-9905-FD4F4FF897E6}"/>
    <cellStyle name="Percent 22 5 2" xfId="49198" xr:uid="{354852A3-279A-4E10-B17C-FFB88EBE05A3}"/>
    <cellStyle name="Percent 22 5 2 2" xfId="49199" xr:uid="{555C2BFA-4AD5-4BFB-AA10-DAC9051FA598}"/>
    <cellStyle name="Percent 22 5 2 2 2" xfId="49200" xr:uid="{F3EF4428-3A50-40DA-B89E-B715B209842D}"/>
    <cellStyle name="Percent 22 5 2 2 2 2" xfId="49201" xr:uid="{607D1651-8CFE-4928-B34D-C7586996F3CB}"/>
    <cellStyle name="Percent 22 5 2 2 3" xfId="49202" xr:uid="{1DE6371C-98EB-4C28-BEC6-079C8F1F9A1C}"/>
    <cellStyle name="Percent 22 5 2 3" xfId="49203" xr:uid="{FF3C2F49-E983-410E-8ED2-2BE7A78A536E}"/>
    <cellStyle name="Percent 22 5 2 3 2" xfId="49204" xr:uid="{D0791390-B5D4-4E89-A2EF-5DAF4533B5B8}"/>
    <cellStyle name="Percent 22 5 2 4" xfId="49205" xr:uid="{670F0D8A-1DDD-46DE-BC44-62F4DB327FDD}"/>
    <cellStyle name="Percent 22 5 3" xfId="49206" xr:uid="{C9DD36F1-7669-4E86-8B91-0640B8F1F4C0}"/>
    <cellStyle name="Percent 22 5 3 2" xfId="49207" xr:uid="{41F8B665-C0C6-4ED1-8A4A-D0F2B931D818}"/>
    <cellStyle name="Percent 22 5 3 2 2" xfId="49208" xr:uid="{DC46BB28-3CAF-4FEA-B20A-F73264709312}"/>
    <cellStyle name="Percent 22 5 3 3" xfId="49209" xr:uid="{17A1C76A-A044-4E2A-A486-35CC1E723377}"/>
    <cellStyle name="Percent 22 5 4" xfId="49210" xr:uid="{95D8A59D-9DA5-4DAC-AD11-0086A3C15495}"/>
    <cellStyle name="Percent 22 5 4 2" xfId="49211" xr:uid="{A398D28D-338B-4CF5-8083-6BDAF5A677C4}"/>
    <cellStyle name="Percent 22 5 5" xfId="49212" xr:uid="{E6DFFA22-F408-457E-8898-A68B425F8E32}"/>
    <cellStyle name="Percent 22 6" xfId="49213" xr:uid="{16D39D4F-78B4-4F4E-B9C7-B143845FD7E1}"/>
    <cellStyle name="Percent 22 6 2" xfId="49214" xr:uid="{90941D7E-67D0-4249-9BAD-BA943F53E288}"/>
    <cellStyle name="Percent 22 6 2 2" xfId="49215" xr:uid="{3350E469-745F-4FC2-9812-1D3698EA934B}"/>
    <cellStyle name="Percent 22 6 2 2 2" xfId="49216" xr:uid="{01B752EA-26E6-497D-816C-F3DCCADD2462}"/>
    <cellStyle name="Percent 22 6 2 3" xfId="49217" xr:uid="{2AE926FD-DE14-4854-973B-E2C34F684204}"/>
    <cellStyle name="Percent 22 6 3" xfId="49218" xr:uid="{3DB770EC-67C2-4389-BDE1-7FBE4EBA9164}"/>
    <cellStyle name="Percent 22 6 3 2" xfId="49219" xr:uid="{841F915C-88E7-4796-8E99-B5893E5F191A}"/>
    <cellStyle name="Percent 22 6 4" xfId="49220" xr:uid="{FE1404E3-CB3D-4D2A-9203-E2C2D2071F44}"/>
    <cellStyle name="Percent 22 7" xfId="49221" xr:uid="{418EA5EE-A992-495B-BA15-BDE01CA07B55}"/>
    <cellStyle name="Percent 22 7 2" xfId="49222" xr:uid="{9158CB10-EA60-4DCE-A4B8-D11C73CD02BC}"/>
    <cellStyle name="Percent 22 7 2 2" xfId="49223" xr:uid="{B415BE0C-A82A-4B88-8150-A99DCFA4BCA3}"/>
    <cellStyle name="Percent 22 7 3" xfId="49224" xr:uid="{C031409E-005F-426C-8845-A2EE01CCF82E}"/>
    <cellStyle name="Percent 22 8" xfId="49225" xr:uid="{3C265978-7D69-4690-828A-4177C3A3BBEF}"/>
    <cellStyle name="Percent 22 8 2" xfId="49226" xr:uid="{DA59CE76-4EE6-442F-8DB8-9319388DFD3B}"/>
    <cellStyle name="Percent 22 9" xfId="49227" xr:uid="{BAC4F168-99FD-449A-9EB1-EB0732E9D3C8}"/>
    <cellStyle name="Percent 23" xfId="49228" xr:uid="{D5DF1C81-046F-4746-9625-82EC05D8B446}"/>
    <cellStyle name="Percent 23 2" xfId="49229" xr:uid="{414B6ED2-EBCE-45DE-B64A-600E253F9CDB}"/>
    <cellStyle name="Percent 23 2 2" xfId="49230" xr:uid="{9E721F33-283F-474A-B7FA-BA79C4DF4680}"/>
    <cellStyle name="Percent 23 2 2 2" xfId="49231" xr:uid="{FAC52DD8-B6C2-4CF2-863B-EFEB9E640567}"/>
    <cellStyle name="Percent 23 2 2 2 2" xfId="49232" xr:uid="{287DF6FD-379F-4638-B07E-3BB65808C805}"/>
    <cellStyle name="Percent 23 2 2 2 2 2" xfId="49233" xr:uid="{B7C1E897-74A0-40E2-9CD2-D2E329A038CF}"/>
    <cellStyle name="Percent 23 2 2 2 3" xfId="49234" xr:uid="{9DECEDEB-3860-42B4-84C2-80E4815C9A5A}"/>
    <cellStyle name="Percent 23 2 2 3" xfId="49235" xr:uid="{18A6D22E-375C-4907-B15C-5CCA0D28CDCB}"/>
    <cellStyle name="Percent 23 2 2 3 2" xfId="49236" xr:uid="{C1A7A381-40A7-4B25-B236-CD106276A293}"/>
    <cellStyle name="Percent 23 2 2 4" xfId="49237" xr:uid="{2AA5E0DB-0204-4241-96E9-A8D716F8AAA1}"/>
    <cellStyle name="Percent 23 2 3" xfId="49238" xr:uid="{E29595AB-64FF-42D3-84C8-2BA09CABA6F9}"/>
    <cellStyle name="Percent 23 2 3 2" xfId="49239" xr:uid="{27366560-96E5-4CE4-AE0B-AF4706384D95}"/>
    <cellStyle name="Percent 23 2 3 2 2" xfId="49240" xr:uid="{2AB10D25-1413-4C33-8AD2-156B6B13EB88}"/>
    <cellStyle name="Percent 23 2 3 3" xfId="49241" xr:uid="{30DA64FA-8C75-4E3C-AE99-12C579264279}"/>
    <cellStyle name="Percent 23 2 4" xfId="49242" xr:uid="{EF481951-99A9-45E4-9C4F-85C87573C5D4}"/>
    <cellStyle name="Percent 23 2 4 2" xfId="49243" xr:uid="{9DFC646A-FE14-485C-9829-8B2CF4BA1E27}"/>
    <cellStyle name="Percent 23 2 5" xfId="49244" xr:uid="{D1FC76D8-A42E-445C-8263-50BCAF97A7FC}"/>
    <cellStyle name="Percent 23 3" xfId="49245" xr:uid="{C9D6BAD1-E5C4-4CA7-B8A6-D01EC2629395}"/>
    <cellStyle name="Percent 23 3 2" xfId="49246" xr:uid="{AD27466D-E2D2-4F95-8CB5-E0BED7F10C53}"/>
    <cellStyle name="Percent 23 3 2 2" xfId="49247" xr:uid="{A64FF12B-F6BD-47D0-9A82-3413B1DC74F8}"/>
    <cellStyle name="Percent 23 3 2 2 2" xfId="49248" xr:uid="{2F0644F3-339C-443A-B9DE-DB512758597F}"/>
    <cellStyle name="Percent 23 3 2 2 2 2" xfId="49249" xr:uid="{16CFE8B6-2617-4B6B-AD95-09808C6D4ABD}"/>
    <cellStyle name="Percent 23 3 2 2 3" xfId="49250" xr:uid="{76A9DA7E-31F6-435A-9202-9297B43CDD24}"/>
    <cellStyle name="Percent 23 3 2 3" xfId="49251" xr:uid="{94A71F06-04A7-4263-8FBF-0DCC64907B02}"/>
    <cellStyle name="Percent 23 3 2 3 2" xfId="49252" xr:uid="{C442C51D-7FAD-4C4E-9B05-1AA926F0639A}"/>
    <cellStyle name="Percent 23 3 2 4" xfId="49253" xr:uid="{D47B2A11-5458-42DD-A936-4CC748FA030A}"/>
    <cellStyle name="Percent 23 3 3" xfId="49254" xr:uid="{AE99DEA4-3ACF-46F5-9979-7965C0BD77EE}"/>
    <cellStyle name="Percent 23 3 3 2" xfId="49255" xr:uid="{F0340CC0-500F-4DD2-8009-83B81E88C70D}"/>
    <cellStyle name="Percent 23 3 3 2 2" xfId="49256" xr:uid="{65AF0ED6-4241-4E1E-A966-A4A7FF44A68D}"/>
    <cellStyle name="Percent 23 3 3 3" xfId="49257" xr:uid="{B428DF4C-DD56-492A-941A-0CED0A62E77A}"/>
    <cellStyle name="Percent 23 3 4" xfId="49258" xr:uid="{1F4CB861-98B4-4EA9-9E2E-BDF37B1B735C}"/>
    <cellStyle name="Percent 23 3 4 2" xfId="49259" xr:uid="{A622B6CC-B6D6-4BF5-9DDC-EA6B2CBAD844}"/>
    <cellStyle name="Percent 23 3 5" xfId="49260" xr:uid="{A45AD305-23EB-4635-AE81-8F25646965BF}"/>
    <cellStyle name="Percent 23 4" xfId="49261" xr:uid="{CBC599E2-024F-4665-B37C-8ACF8EF9401A}"/>
    <cellStyle name="Percent 23 4 2" xfId="49262" xr:uid="{B2A910BD-BF9B-43F5-9253-090717CB83B2}"/>
    <cellStyle name="Percent 23 4 2 2" xfId="49263" xr:uid="{E81C5E6E-2F3D-42E1-939E-9B0872DA708F}"/>
    <cellStyle name="Percent 23 4 2 2 2" xfId="49264" xr:uid="{6F6D6ED2-2E76-4886-98CE-F658CF8E751D}"/>
    <cellStyle name="Percent 23 4 2 2 2 2" xfId="49265" xr:uid="{A29A4FD8-B6E1-4A37-9773-1F59208D1493}"/>
    <cellStyle name="Percent 23 4 2 2 3" xfId="49266" xr:uid="{E7DD9FF2-7F7E-422A-85D9-DC1676335468}"/>
    <cellStyle name="Percent 23 4 2 3" xfId="49267" xr:uid="{7C6DD62C-8435-42BA-9D00-A57F17E7BDB5}"/>
    <cellStyle name="Percent 23 4 2 3 2" xfId="49268" xr:uid="{B7586E52-0578-446D-8867-5DC17229A043}"/>
    <cellStyle name="Percent 23 4 2 4" xfId="49269" xr:uid="{F74C12BE-598D-4CF5-99E4-920517E9E16C}"/>
    <cellStyle name="Percent 23 4 3" xfId="49270" xr:uid="{CE333B6E-01D9-44B5-BA91-73E5A8EDEDC7}"/>
    <cellStyle name="Percent 23 4 3 2" xfId="49271" xr:uid="{4C9F800D-810D-4E7E-ACFA-C68417B2EFE9}"/>
    <cellStyle name="Percent 23 4 3 2 2" xfId="49272" xr:uid="{027B6CF9-04C4-48A2-A437-C6687F1B503D}"/>
    <cellStyle name="Percent 23 4 3 3" xfId="49273" xr:uid="{36765B3F-13BC-492C-B9FC-6B694226A4E3}"/>
    <cellStyle name="Percent 23 4 4" xfId="49274" xr:uid="{E22FE0C5-BB43-4DB6-A8F5-41A90C02D2C4}"/>
    <cellStyle name="Percent 23 4 4 2" xfId="49275" xr:uid="{4AAA7F5D-DBE9-4397-AE10-69E033604A6E}"/>
    <cellStyle name="Percent 23 4 5" xfId="49276" xr:uid="{184EB414-BF99-44FB-9E03-CF54F7ADB6C6}"/>
    <cellStyle name="Percent 23 5" xfId="49277" xr:uid="{DE9C5221-F41C-4FB5-99E9-29AB46FA7291}"/>
    <cellStyle name="Percent 23 5 2" xfId="49278" xr:uid="{B895C861-8EB9-4997-872B-9B190CECBAF0}"/>
    <cellStyle name="Percent 23 5 2 2" xfId="49279" xr:uid="{C09332AE-A671-4AC0-B10C-40DF6B9696E8}"/>
    <cellStyle name="Percent 23 5 2 2 2" xfId="49280" xr:uid="{84D18A5B-F9BB-4E2F-8175-366D613739A5}"/>
    <cellStyle name="Percent 23 5 2 2 2 2" xfId="49281" xr:uid="{12F8A201-68C3-4FAC-A63F-805F8F70D6CB}"/>
    <cellStyle name="Percent 23 5 2 2 3" xfId="49282" xr:uid="{FB05B4D8-05BF-4D9C-9004-C61F07EABD0F}"/>
    <cellStyle name="Percent 23 5 2 3" xfId="49283" xr:uid="{0489DCDA-5E1F-4A37-A6E4-DE6CC94AA63C}"/>
    <cellStyle name="Percent 23 5 2 3 2" xfId="49284" xr:uid="{4EE68EE2-36AB-442E-B403-2A03E57B9697}"/>
    <cellStyle name="Percent 23 5 2 4" xfId="49285" xr:uid="{AD5E9F4C-379A-4EFF-A696-FF284615CEDC}"/>
    <cellStyle name="Percent 23 5 3" xfId="49286" xr:uid="{8AEDB48D-88B4-4DFC-AC4C-EC1ED5D74720}"/>
    <cellStyle name="Percent 23 5 3 2" xfId="49287" xr:uid="{7312EE10-6FDC-4CC2-ABD0-AFD3B2323361}"/>
    <cellStyle name="Percent 23 5 3 2 2" xfId="49288" xr:uid="{E42B795E-EEA3-489E-9ECB-9CFC7A582063}"/>
    <cellStyle name="Percent 23 5 3 3" xfId="49289" xr:uid="{E78F5E0A-7645-4EE1-BDBF-609E513ED470}"/>
    <cellStyle name="Percent 23 5 4" xfId="49290" xr:uid="{5AAAE323-FDDB-4382-A730-6DC01560B98C}"/>
    <cellStyle name="Percent 23 5 4 2" xfId="49291" xr:uid="{825DB4B3-43C8-4FE1-B9C7-5BC40C12C735}"/>
    <cellStyle name="Percent 23 5 5" xfId="49292" xr:uid="{46A2B7FF-F623-4CA4-A733-C6FBA01347C8}"/>
    <cellStyle name="Percent 23 6" xfId="49293" xr:uid="{8E774868-8A9A-4B19-86B6-3C7BE0E66E4F}"/>
    <cellStyle name="Percent 23 6 2" xfId="49294" xr:uid="{A1CE70B9-52C5-4A54-AB64-F1999B91E519}"/>
    <cellStyle name="Percent 23 6 2 2" xfId="49295" xr:uid="{05002094-9640-477C-B134-333EA96D67AA}"/>
    <cellStyle name="Percent 23 6 2 2 2" xfId="49296" xr:uid="{59CBBD4F-CE04-4B50-99AB-6E01D1C43C11}"/>
    <cellStyle name="Percent 23 6 2 3" xfId="49297" xr:uid="{4E553C6E-E2FE-4024-8E12-B3EE391C736E}"/>
    <cellStyle name="Percent 23 6 3" xfId="49298" xr:uid="{DC6A0E3A-78BA-4982-A257-64BE75A707FD}"/>
    <cellStyle name="Percent 23 6 3 2" xfId="49299" xr:uid="{CC8707E8-0B37-4B00-85E5-8826531545C1}"/>
    <cellStyle name="Percent 23 6 4" xfId="49300" xr:uid="{22A4A932-3AC9-4B40-9173-22341C6D8BF0}"/>
    <cellStyle name="Percent 23 7" xfId="49301" xr:uid="{4B8C4CAB-7581-40D3-AFC3-74524E1ED839}"/>
    <cellStyle name="Percent 23 7 2" xfId="49302" xr:uid="{97C5FF6D-7371-4635-9608-9A54BDE1624C}"/>
    <cellStyle name="Percent 23 7 2 2" xfId="49303" xr:uid="{94EBB234-F5DE-4B29-9A1D-71DD567F1FDB}"/>
    <cellStyle name="Percent 23 7 3" xfId="49304" xr:uid="{8915A2DE-7162-40D3-A279-97325ACFEAD2}"/>
    <cellStyle name="Percent 23 8" xfId="49305" xr:uid="{16442923-3016-4497-B201-CFA1A0943DE3}"/>
    <cellStyle name="Percent 23 8 2" xfId="49306" xr:uid="{CDEE4899-D8F4-4B90-AB71-4515AEBA8534}"/>
    <cellStyle name="Percent 23 9" xfId="49307" xr:uid="{4B008B94-45C1-4683-8C3D-65B28A543787}"/>
    <cellStyle name="Percent 24" xfId="49308" xr:uid="{3662E8D0-8284-4947-A39F-69875EDF1BF9}"/>
    <cellStyle name="Percent 24 2" xfId="49309" xr:uid="{60AEAC93-2791-41C4-8743-2316465A2584}"/>
    <cellStyle name="Percent 24 2 2" xfId="49310" xr:uid="{84F9F15F-9FCF-4274-B93A-177D1459B7AC}"/>
    <cellStyle name="Percent 25" xfId="49311" xr:uid="{04EE757A-14A5-4977-8EB0-062EDCE9D9AB}"/>
    <cellStyle name="Percent 26" xfId="49312" xr:uid="{296E1F89-7E45-4618-82D2-C7471BCB44C6}"/>
    <cellStyle name="Percent 27" xfId="49313" xr:uid="{54939259-B1FF-40F5-97F1-C1B3681E8989}"/>
    <cellStyle name="Percent 28" xfId="49314" xr:uid="{E6D7E1E5-09FF-408C-9509-787C1C0C2844}"/>
    <cellStyle name="Percent 29" xfId="49315" xr:uid="{E02FDD16-053E-4649-B611-73FE0AECBC9E}"/>
    <cellStyle name="Percent 3" xfId="49316" xr:uid="{B8DA2F3D-A5DF-4C43-8907-73E997187FCE}"/>
    <cellStyle name="Percent 3 10" xfId="49317" xr:uid="{F72D8BA3-07B9-4599-98A6-4829300E09EE}"/>
    <cellStyle name="Percent 3 10 2" xfId="49318" xr:uid="{E3311840-4516-498B-92E9-BF6B142854C8}"/>
    <cellStyle name="Percent 3 10 2 2" xfId="49319" xr:uid="{AB41377F-2D0E-472A-8331-5F8B31FB4005}"/>
    <cellStyle name="Percent 3 10 2 2 2" xfId="49320" xr:uid="{FC47F8FE-68DC-4470-9215-7B9CD12E7552}"/>
    <cellStyle name="Percent 3 10 2 3" xfId="49321" xr:uid="{BB6495A4-4BA8-475A-ABFA-956E91CA9FD9}"/>
    <cellStyle name="Percent 3 10 3" xfId="49322" xr:uid="{02E12EF0-549B-4AAC-8DEB-2908A6207809}"/>
    <cellStyle name="Percent 3 10 3 2" xfId="49323" xr:uid="{990489AA-05E9-4FFC-BD36-DE90CDADCCC3}"/>
    <cellStyle name="Percent 3 10 4" xfId="49324" xr:uid="{36474B82-88BE-4DA6-86A2-C255C63DBEAF}"/>
    <cellStyle name="Percent 3 11" xfId="49325" xr:uid="{26FE5EE9-01C9-4FDF-BAEB-611B1D27D655}"/>
    <cellStyle name="Percent 3 11 2" xfId="49326" xr:uid="{8DA1B1C0-7B45-4330-A3B9-2AD3877EC682}"/>
    <cellStyle name="Percent 3 11 2 2" xfId="49327" xr:uid="{2190901A-CA83-4848-B429-462F24BE79EA}"/>
    <cellStyle name="Percent 3 11 3" xfId="49328" xr:uid="{1EB3BA93-8D78-4451-A89D-CC96487ECD03}"/>
    <cellStyle name="Percent 3 12" xfId="49329" xr:uid="{8652C7BE-A4EA-49D9-9427-361AC81F8DD0}"/>
    <cellStyle name="Percent 3 12 2" xfId="49330" xr:uid="{9B647B18-3927-48D8-9B70-4AA899708060}"/>
    <cellStyle name="Percent 3 13" xfId="49331" xr:uid="{1608DBB6-0BA7-40F8-AEB4-9A9D39A71174}"/>
    <cellStyle name="Percent 3 13 2" xfId="49332" xr:uid="{C03B196B-1EA8-45FC-BEF1-A875C2DBE5F0}"/>
    <cellStyle name="Percent 3 14" xfId="49333" xr:uid="{8D237363-4878-401B-B009-AB63FFC846A3}"/>
    <cellStyle name="Percent 3 15" xfId="49334" xr:uid="{D99D5433-14BD-4E77-99EE-645EA775AD29}"/>
    <cellStyle name="Percent 3 16" xfId="51541" xr:uid="{5219B0BE-C4F0-486C-9F29-31179AD03B28}"/>
    <cellStyle name="Percent 3 2" xfId="49335" xr:uid="{0A2FADD4-1818-4107-93A6-4046FC92FDF6}"/>
    <cellStyle name="Percent 3 2 10" xfId="49336" xr:uid="{7830AEE6-F9FA-417F-BEA7-DD79A9C66B68}"/>
    <cellStyle name="Percent 3 2 10 2" xfId="49337" xr:uid="{A3F8A129-757B-4A96-B0CF-571A94C0D710}"/>
    <cellStyle name="Percent 3 2 10 2 2" xfId="49338" xr:uid="{B21BE06D-E72E-4DD0-9C6B-F403E34382B3}"/>
    <cellStyle name="Percent 3 2 10 3" xfId="49339" xr:uid="{E49B8E53-20CC-4371-AB98-C4508D155B9C}"/>
    <cellStyle name="Percent 3 2 11" xfId="49340" xr:uid="{0B5BB292-4D6C-49E6-A0D4-2CA84AA472AE}"/>
    <cellStyle name="Percent 3 2 11 2" xfId="49341" xr:uid="{CE88FA61-F546-481B-B518-679623539557}"/>
    <cellStyle name="Percent 3 2 12" xfId="49342" xr:uid="{9C6B0DC7-3CAC-4616-9868-B0DE9BD48764}"/>
    <cellStyle name="Percent 3 2 12 2" xfId="49343" xr:uid="{1271042E-7401-4F01-9920-95CFCFACF779}"/>
    <cellStyle name="Percent 3 2 13" xfId="49344" xr:uid="{C06AF41F-2B1F-4507-9532-040A6C5FB1B2}"/>
    <cellStyle name="Percent 3 2 14" xfId="49345" xr:uid="{DF95E9E7-E2F5-41C3-97D1-CE23BD9CAFED}"/>
    <cellStyle name="Percent 3 2 2" xfId="49346" xr:uid="{6CB33221-B62A-4397-A737-9172FD72EB46}"/>
    <cellStyle name="Percent 3 2 2 10" xfId="49347" xr:uid="{C9ED932B-EF26-4E5B-B635-466CA5FE8293}"/>
    <cellStyle name="Percent 3 2 2 11" xfId="49348" xr:uid="{EF0C0714-AF7F-45DE-9808-7A07DF13F13E}"/>
    <cellStyle name="Percent 3 2 2 2" xfId="49349" xr:uid="{DF59D88C-9580-417B-93E5-2E17CEB854E4}"/>
    <cellStyle name="Percent 3 2 2 2 2" xfId="49350" xr:uid="{F1BADF66-914A-4B39-956C-28172816992E}"/>
    <cellStyle name="Percent 3 2 2 2 2 2" xfId="49351" xr:uid="{01A24E54-2ACC-4DB9-A69D-E8572F1AE92D}"/>
    <cellStyle name="Percent 3 2 2 2 2 2 2" xfId="49352" xr:uid="{31276F22-6BAE-4E56-B1FE-F1F151B59EFF}"/>
    <cellStyle name="Percent 3 2 2 2 2 2 2 2" xfId="49353" xr:uid="{086DDDC1-9177-4352-ACC1-9B896E0D1895}"/>
    <cellStyle name="Percent 3 2 2 2 2 2 2 2 2" xfId="49354" xr:uid="{76E2B6C0-AB64-4563-ABA0-4A3C657A92BF}"/>
    <cellStyle name="Percent 3 2 2 2 2 2 2 3" xfId="49355" xr:uid="{E31BC528-120B-41F3-996B-284D52FF7DD6}"/>
    <cellStyle name="Percent 3 2 2 2 2 2 3" xfId="49356" xr:uid="{500EB8A4-2D52-4B13-B3FD-0AA56906D764}"/>
    <cellStyle name="Percent 3 2 2 2 2 2 3 2" xfId="49357" xr:uid="{EDF876D4-87B9-413F-84AD-D7BF1FB61979}"/>
    <cellStyle name="Percent 3 2 2 2 2 2 4" xfId="49358" xr:uid="{FECEAE13-AECC-4CF3-A343-77FA7F585F45}"/>
    <cellStyle name="Percent 3 2 2 2 2 2 4 2" xfId="49359" xr:uid="{EEDA5DB5-17F9-43B1-982C-4E2643A578D8}"/>
    <cellStyle name="Percent 3 2 2 2 2 2 5" xfId="49360" xr:uid="{058B33CB-C891-4DB3-9BA4-490DE0133DE1}"/>
    <cellStyle name="Percent 3 2 2 2 2 2 6" xfId="49361" xr:uid="{E2705DF8-5D30-428F-A334-FC9366F79440}"/>
    <cellStyle name="Percent 3 2 2 2 2 3" xfId="49362" xr:uid="{30F53D28-88FA-4F7D-8234-5C16E6B571DC}"/>
    <cellStyle name="Percent 3 2 2 2 2 3 2" xfId="49363" xr:uid="{C37222C2-2F1F-487A-99B1-A986B9EE43CA}"/>
    <cellStyle name="Percent 3 2 2 2 2 3 2 2" xfId="49364" xr:uid="{3FC9509B-AF26-49DE-8248-C9E5419BD205}"/>
    <cellStyle name="Percent 3 2 2 2 2 3 3" xfId="49365" xr:uid="{F75EC302-28A3-4D7C-875F-0345DEADBAC4}"/>
    <cellStyle name="Percent 3 2 2 2 2 4" xfId="49366" xr:uid="{63AD2E10-9963-4DDD-957C-EE13029A878E}"/>
    <cellStyle name="Percent 3 2 2 2 2 4 2" xfId="49367" xr:uid="{01B34F1F-4F8D-4CA1-B4B0-C38440A4F4B8}"/>
    <cellStyle name="Percent 3 2 2 2 2 5" xfId="49368" xr:uid="{E6929BDE-38BC-4A52-A21B-E3147B2533B5}"/>
    <cellStyle name="Percent 3 2 2 2 2 5 2" xfId="49369" xr:uid="{47476337-3635-4E6F-BFEA-9FD2305AFF40}"/>
    <cellStyle name="Percent 3 2 2 2 2 6" xfId="49370" xr:uid="{2F6235BB-70C2-4CAC-932E-1B3AD1814731}"/>
    <cellStyle name="Percent 3 2 2 2 2 7" xfId="49371" xr:uid="{CEE299C1-3461-4A1B-ABE1-9C28E2755FCC}"/>
    <cellStyle name="Percent 3 2 2 2 3" xfId="49372" xr:uid="{D099FA47-EDCE-45CE-A64B-CC98D7FBFDD6}"/>
    <cellStyle name="Percent 3 2 2 2 3 2" xfId="49373" xr:uid="{6A145876-6225-4950-BBF5-A83A83EEEC1F}"/>
    <cellStyle name="Percent 3 2 2 2 3 2 2" xfId="49374" xr:uid="{794DD788-3F7B-488A-8DB9-CFA34A4B737A}"/>
    <cellStyle name="Percent 3 2 2 2 3 2 2 2" xfId="49375" xr:uid="{412B2627-11AB-4BFC-B771-464C1202AFF3}"/>
    <cellStyle name="Percent 3 2 2 2 3 2 2 2 2" xfId="49376" xr:uid="{B80D4D7F-D2B5-498E-AEB9-DACB94336DBC}"/>
    <cellStyle name="Percent 3 2 2 2 3 2 2 3" xfId="49377" xr:uid="{B11B7385-2E8A-48B8-A58B-7F129ACC0446}"/>
    <cellStyle name="Percent 3 2 2 2 3 2 3" xfId="49378" xr:uid="{55CC20D2-9B8C-408C-80D9-B9B2BC010CAA}"/>
    <cellStyle name="Percent 3 2 2 2 3 2 3 2" xfId="49379" xr:uid="{E473A4CC-ECDB-4B6D-97F7-9A9C0D7770D7}"/>
    <cellStyle name="Percent 3 2 2 2 3 2 4" xfId="49380" xr:uid="{BBFA6ED3-3F74-4FF4-A3A7-A4F35BA68E81}"/>
    <cellStyle name="Percent 3 2 2 2 3 3" xfId="49381" xr:uid="{D98889CD-AF31-41B6-BA14-F82D292D4943}"/>
    <cellStyle name="Percent 3 2 2 2 3 3 2" xfId="49382" xr:uid="{154248C0-7053-482B-A7AF-2CBD1F156CE3}"/>
    <cellStyle name="Percent 3 2 2 2 3 3 2 2" xfId="49383" xr:uid="{04C06480-4797-400C-AAF5-4319A7273286}"/>
    <cellStyle name="Percent 3 2 2 2 3 3 3" xfId="49384" xr:uid="{B9A9F1C2-90C6-4AE9-9A05-F196AC5159F0}"/>
    <cellStyle name="Percent 3 2 2 2 3 4" xfId="49385" xr:uid="{60FEA8ED-97B2-462C-98E2-93FCB667A59A}"/>
    <cellStyle name="Percent 3 2 2 2 3 4 2" xfId="49386" xr:uid="{47017658-93F5-40A6-BC60-EC60FE92521A}"/>
    <cellStyle name="Percent 3 2 2 2 3 5" xfId="49387" xr:uid="{3DA813ED-C6D8-40D1-A684-D6F3CF3D5338}"/>
    <cellStyle name="Percent 3 2 2 2 3 5 2" xfId="49388" xr:uid="{7C95C513-5381-4D9A-97C2-EA6A641C8679}"/>
    <cellStyle name="Percent 3 2 2 2 3 6" xfId="49389" xr:uid="{B3266444-84AE-4490-A37F-9A1DEFC46E15}"/>
    <cellStyle name="Percent 3 2 2 2 3 7" xfId="49390" xr:uid="{CE697279-005C-400C-A988-FB5072998CC1}"/>
    <cellStyle name="Percent 3 2 2 2 4" xfId="49391" xr:uid="{A38EF71F-3080-41D8-9496-66C1517C5AC3}"/>
    <cellStyle name="Percent 3 2 2 2 4 2" xfId="49392" xr:uid="{A1DA605D-8585-4678-9566-8B5B06E47D14}"/>
    <cellStyle name="Percent 3 2 2 2 4 2 2" xfId="49393" xr:uid="{9B1974BC-5A76-4ED8-A1DC-661068A936A8}"/>
    <cellStyle name="Percent 3 2 2 2 4 2 2 2" xfId="49394" xr:uid="{68A474CF-5793-405F-B63C-CBA56471FE2A}"/>
    <cellStyle name="Percent 3 2 2 2 4 2 3" xfId="49395" xr:uid="{071E3BA0-FF2C-485B-A5F7-B7E63AB12432}"/>
    <cellStyle name="Percent 3 2 2 2 4 3" xfId="49396" xr:uid="{EF641BCA-AD65-4138-8137-DFC48D6B55B8}"/>
    <cellStyle name="Percent 3 2 2 2 4 3 2" xfId="49397" xr:uid="{1B100986-5835-4658-99DD-EF5B4636FDE8}"/>
    <cellStyle name="Percent 3 2 2 2 4 4" xfId="49398" xr:uid="{5F5BA4AD-E603-42D1-9D6D-67C94B02C6D3}"/>
    <cellStyle name="Percent 3 2 2 2 5" xfId="49399" xr:uid="{6CB23564-31DF-4552-957C-1B887F79B530}"/>
    <cellStyle name="Percent 3 2 2 2 5 2" xfId="49400" xr:uid="{D9A7549F-668D-40D5-ACDA-ECBFAAB2E2D6}"/>
    <cellStyle name="Percent 3 2 2 2 5 2 2" xfId="49401" xr:uid="{024077DA-D937-4E98-BBFD-38031A216D42}"/>
    <cellStyle name="Percent 3 2 2 2 5 3" xfId="49402" xr:uid="{C4914F87-2440-444B-B1BA-28821BF339FF}"/>
    <cellStyle name="Percent 3 2 2 2 6" xfId="49403" xr:uid="{6C8AB80B-8B81-4F96-AA3C-0FCCE2B9C905}"/>
    <cellStyle name="Percent 3 2 2 2 6 2" xfId="49404" xr:uid="{8422798E-BE7F-4CD1-85B0-D3439E118515}"/>
    <cellStyle name="Percent 3 2 2 2 7" xfId="49405" xr:uid="{86CED8DA-BC0A-42BA-92CF-62196CBEE3F1}"/>
    <cellStyle name="Percent 3 2 2 2 7 2" xfId="49406" xr:uid="{8CE48CFE-63EA-4A97-B29A-0FCFD34E23F2}"/>
    <cellStyle name="Percent 3 2 2 2 8" xfId="49407" xr:uid="{96B7D257-15BE-43C0-B00D-8DD65071D074}"/>
    <cellStyle name="Percent 3 2 2 2 9" xfId="49408" xr:uid="{12352F7C-9167-4D52-92BD-52510D935AF7}"/>
    <cellStyle name="Percent 3 2 2 3" xfId="49409" xr:uid="{94AB0C43-CF4E-4931-A951-89C280850F34}"/>
    <cellStyle name="Percent 3 2 2 3 2" xfId="49410" xr:uid="{F66144FB-8CB1-4424-91ED-BCF02518A0B6}"/>
    <cellStyle name="Percent 3 2 2 3 2 2" xfId="49411" xr:uid="{146FC158-9AB8-4710-A630-1ED5DFF1956B}"/>
    <cellStyle name="Percent 3 2 2 3 2 2 2" xfId="49412" xr:uid="{2B3FAF37-6A61-4AE4-B569-E281EC123BC5}"/>
    <cellStyle name="Percent 3 2 2 3 2 2 2 2" xfId="49413" xr:uid="{ABCAA071-96D4-4BBB-A048-CA2D68E7AFAB}"/>
    <cellStyle name="Percent 3 2 2 3 2 2 2 2 2" xfId="49414" xr:uid="{99721A9F-5DDA-47B1-9F4E-DC848ECDB260}"/>
    <cellStyle name="Percent 3 2 2 3 2 2 2 3" xfId="49415" xr:uid="{1AE6DEED-8308-492D-BD05-FD81526681DB}"/>
    <cellStyle name="Percent 3 2 2 3 2 2 3" xfId="49416" xr:uid="{B02C47C6-9B64-43E0-8F9D-2CF30A58302B}"/>
    <cellStyle name="Percent 3 2 2 3 2 2 3 2" xfId="49417" xr:uid="{69D53F46-EDFC-4A12-BA0E-A17A17F4BE5C}"/>
    <cellStyle name="Percent 3 2 2 3 2 2 4" xfId="49418" xr:uid="{17E99B3C-99F9-4DDE-B24C-85BE80886B67}"/>
    <cellStyle name="Percent 3 2 2 3 2 3" xfId="49419" xr:uid="{B4CFFE90-7F26-4E17-91A6-4EC52CD3D4ED}"/>
    <cellStyle name="Percent 3 2 2 3 2 3 2" xfId="49420" xr:uid="{3968CB88-10E1-4582-B2F1-D726D8CFBE86}"/>
    <cellStyle name="Percent 3 2 2 3 2 3 2 2" xfId="49421" xr:uid="{0B1ED74F-80A6-4AED-9BB5-95C9A1130358}"/>
    <cellStyle name="Percent 3 2 2 3 2 3 3" xfId="49422" xr:uid="{BFAF72C8-1486-4F22-A00B-2E8E81320663}"/>
    <cellStyle name="Percent 3 2 2 3 2 4" xfId="49423" xr:uid="{F4A56376-CBF8-4A63-ABB2-389E07FDE095}"/>
    <cellStyle name="Percent 3 2 2 3 2 4 2" xfId="49424" xr:uid="{896B9CEF-5985-42E2-8027-4D123F5E4D78}"/>
    <cellStyle name="Percent 3 2 2 3 2 5" xfId="49425" xr:uid="{4ECFD3FB-A67E-46BF-A0AA-E4C00D57DAA0}"/>
    <cellStyle name="Percent 3 2 2 3 2 5 2" xfId="49426" xr:uid="{DE48E53D-3D92-4698-B199-675B844ED904}"/>
    <cellStyle name="Percent 3 2 2 3 2 6" xfId="49427" xr:uid="{689E878B-0821-4AFB-B93E-8D5C5483F4FE}"/>
    <cellStyle name="Percent 3 2 2 3 2 7" xfId="49428" xr:uid="{0C895191-DB0F-43CF-9D88-EAD04FDD80EB}"/>
    <cellStyle name="Percent 3 2 2 3 3" xfId="49429" xr:uid="{2B81C0CC-753E-44A5-A395-F21591474C93}"/>
    <cellStyle name="Percent 3 2 2 3 3 2" xfId="49430" xr:uid="{D53ADD81-74AE-42B1-8359-1C93071BABEA}"/>
    <cellStyle name="Percent 3 2 2 3 3 2 2" xfId="49431" xr:uid="{62552B34-F985-434F-80FF-D64AE3B8B560}"/>
    <cellStyle name="Percent 3 2 2 3 3 2 2 2" xfId="49432" xr:uid="{F6EE7FD7-3700-485D-BFD0-C2D402F1FA79}"/>
    <cellStyle name="Percent 3 2 2 3 3 2 3" xfId="49433" xr:uid="{C9F7359C-976E-4728-8C09-35EBDE397A96}"/>
    <cellStyle name="Percent 3 2 2 3 3 3" xfId="49434" xr:uid="{B8464F21-CFCB-492E-B9D6-F6C714C62752}"/>
    <cellStyle name="Percent 3 2 2 3 3 3 2" xfId="49435" xr:uid="{DCD24768-5814-4A29-BE88-FBB9325681D5}"/>
    <cellStyle name="Percent 3 2 2 3 3 4" xfId="49436" xr:uid="{480D234F-D70E-4FFD-92C3-F6AB135F7E16}"/>
    <cellStyle name="Percent 3 2 2 3 4" xfId="49437" xr:uid="{CC64BC18-E8C0-4A52-85B8-948B7D3C7228}"/>
    <cellStyle name="Percent 3 2 2 3 4 2" xfId="49438" xr:uid="{D759E156-A15F-4B8B-9201-280CA48097DA}"/>
    <cellStyle name="Percent 3 2 2 3 4 2 2" xfId="49439" xr:uid="{715E4F97-1E5D-482F-8E2D-8F88057FB2BE}"/>
    <cellStyle name="Percent 3 2 2 3 4 3" xfId="49440" xr:uid="{8D0FC3EF-38C7-45C7-9464-8BF4EDBFEE15}"/>
    <cellStyle name="Percent 3 2 2 3 5" xfId="49441" xr:uid="{91CC3CFC-4AD7-4626-A77D-76C59506A385}"/>
    <cellStyle name="Percent 3 2 2 3 5 2" xfId="49442" xr:uid="{36646FB7-A9F8-43A1-91F5-10106D2C347F}"/>
    <cellStyle name="Percent 3 2 2 3 6" xfId="49443" xr:uid="{8A049A86-1062-47F4-8D24-73F5DB3F0D85}"/>
    <cellStyle name="Percent 3 2 2 3 6 2" xfId="49444" xr:uid="{B1C3259D-E6AD-4984-B92B-F6B8045EFA9A}"/>
    <cellStyle name="Percent 3 2 2 3 7" xfId="49445" xr:uid="{C8D6D497-408C-416F-A12B-C38C01AD1873}"/>
    <cellStyle name="Percent 3 2 2 3 8" xfId="49446" xr:uid="{4CE8B7CF-259D-4B64-9F1C-631F61DA23BE}"/>
    <cellStyle name="Percent 3 2 2 4" xfId="49447" xr:uid="{A228CECC-3DF9-4020-A987-88EA88006736}"/>
    <cellStyle name="Percent 3 2 2 4 2" xfId="49448" xr:uid="{581A7EF9-EEEE-457E-9915-E08E1BB60D91}"/>
    <cellStyle name="Percent 3 2 2 4 2 2" xfId="49449" xr:uid="{1E80FFF2-BABD-4293-8FC5-1FA25A8B569B}"/>
    <cellStyle name="Percent 3 2 2 4 2 2 2" xfId="49450" xr:uid="{9CC81D70-6124-42DB-9DBB-939A79E5C9DB}"/>
    <cellStyle name="Percent 3 2 2 4 2 2 2 2" xfId="49451" xr:uid="{232A0F3F-82B4-4339-8AC8-FC5CBA4D456A}"/>
    <cellStyle name="Percent 3 2 2 4 2 2 3" xfId="49452" xr:uid="{0354EC5E-590A-4CFB-95EB-67E0CE94E440}"/>
    <cellStyle name="Percent 3 2 2 4 2 3" xfId="49453" xr:uid="{92563D1A-60AE-4400-9452-6CAE9ACA5770}"/>
    <cellStyle name="Percent 3 2 2 4 2 3 2" xfId="49454" xr:uid="{0846F73F-5355-4254-BBD3-B898FA5E4A07}"/>
    <cellStyle name="Percent 3 2 2 4 2 4" xfId="49455" xr:uid="{AE4DEE2C-20C6-4DFD-B66B-CA3E77E8A47A}"/>
    <cellStyle name="Percent 3 2 2 4 3" xfId="49456" xr:uid="{74E09887-F994-49D2-9A05-FA71A5ADA111}"/>
    <cellStyle name="Percent 3 2 2 4 3 2" xfId="49457" xr:uid="{3C7FA293-E5F5-4428-AF9E-AE64060AF41C}"/>
    <cellStyle name="Percent 3 2 2 4 3 2 2" xfId="49458" xr:uid="{C4B7B61D-CB59-4B8A-A5BC-7AB1CDBE56D7}"/>
    <cellStyle name="Percent 3 2 2 4 3 3" xfId="49459" xr:uid="{066D05ED-5349-456E-A2EE-3D5950E7CA4E}"/>
    <cellStyle name="Percent 3 2 2 4 4" xfId="49460" xr:uid="{A6367ACE-DFE5-457F-B971-AC08F68E4607}"/>
    <cellStyle name="Percent 3 2 2 4 4 2" xfId="49461" xr:uid="{8C90EF83-16C6-4AF1-BA1F-37DB0A5B7D88}"/>
    <cellStyle name="Percent 3 2 2 4 5" xfId="49462" xr:uid="{75CE822C-463B-47D6-A1B4-825C11922F04}"/>
    <cellStyle name="Percent 3 2 2 4 5 2" xfId="49463" xr:uid="{4D313775-92B8-496A-932E-21BC764186A1}"/>
    <cellStyle name="Percent 3 2 2 4 6" xfId="49464" xr:uid="{AB3B8F92-19AF-4783-8ABD-24FA0B464C18}"/>
    <cellStyle name="Percent 3 2 2 4 7" xfId="49465" xr:uid="{D2C43ED7-90F6-46DA-8F32-AF8E246A91DE}"/>
    <cellStyle name="Percent 3 2 2 5" xfId="49466" xr:uid="{453EF533-5547-4886-BEE1-FE159CEE5360}"/>
    <cellStyle name="Percent 3 2 2 5 2" xfId="49467" xr:uid="{4163DBF6-5CED-45BD-BDDE-BE072FD329DB}"/>
    <cellStyle name="Percent 3 2 2 5 2 2" xfId="49468" xr:uid="{414FA832-D376-4AED-B44F-0BE0E8357010}"/>
    <cellStyle name="Percent 3 2 2 5 2 2 2" xfId="49469" xr:uid="{85B5BAF1-DF52-4680-BB01-FAB26FE1AEA6}"/>
    <cellStyle name="Percent 3 2 2 5 2 2 2 2" xfId="49470" xr:uid="{61DD6C3F-A410-4FB8-B8D6-9AC27E70CC74}"/>
    <cellStyle name="Percent 3 2 2 5 2 2 3" xfId="49471" xr:uid="{DD94FC65-F46D-478A-A0B5-042080132B03}"/>
    <cellStyle name="Percent 3 2 2 5 2 3" xfId="49472" xr:uid="{341E6E1D-A4DB-427B-B47D-586817B5EEFA}"/>
    <cellStyle name="Percent 3 2 2 5 2 3 2" xfId="49473" xr:uid="{C18DF0F2-D986-4834-8307-EF4A93687D3B}"/>
    <cellStyle name="Percent 3 2 2 5 2 4" xfId="49474" xr:uid="{3DA48B0D-4A72-4FA4-9AD0-574402942D2B}"/>
    <cellStyle name="Percent 3 2 2 5 3" xfId="49475" xr:uid="{A32D9E69-4D6F-439C-A57E-4E0D41C8CDDD}"/>
    <cellStyle name="Percent 3 2 2 5 3 2" xfId="49476" xr:uid="{1AC01977-23A0-4976-9EA2-640956E0174B}"/>
    <cellStyle name="Percent 3 2 2 5 3 2 2" xfId="49477" xr:uid="{D725878E-49ED-425A-B00F-827D702CB071}"/>
    <cellStyle name="Percent 3 2 2 5 3 3" xfId="49478" xr:uid="{EFB14EEB-46A4-4F2F-B48F-470D9DC0F066}"/>
    <cellStyle name="Percent 3 2 2 5 4" xfId="49479" xr:uid="{EA44963A-728B-4548-8BF8-8BBF5F71DDCF}"/>
    <cellStyle name="Percent 3 2 2 5 4 2" xfId="49480" xr:uid="{DA0F0B24-162A-48E7-9960-ED6418A3C060}"/>
    <cellStyle name="Percent 3 2 2 5 5" xfId="49481" xr:uid="{40BC7529-BA26-43C5-A23E-0A882DDFA59B}"/>
    <cellStyle name="Percent 3 2 2 6" xfId="49482" xr:uid="{4C5FC728-EBA8-4715-AF7E-92A80478CF89}"/>
    <cellStyle name="Percent 3 2 2 6 2" xfId="49483" xr:uid="{91CBCC0A-9E11-4C65-8B87-AD7F455C61F2}"/>
    <cellStyle name="Percent 3 2 2 6 2 2" xfId="49484" xr:uid="{47D40943-D326-4666-8374-196159DCC7AB}"/>
    <cellStyle name="Percent 3 2 2 6 2 2 2" xfId="49485" xr:uid="{C4132AF0-7F45-4ADF-B0B0-C06F36F0214E}"/>
    <cellStyle name="Percent 3 2 2 6 2 3" xfId="49486" xr:uid="{263B913E-03EF-47D8-8F72-F2A4EFB607DF}"/>
    <cellStyle name="Percent 3 2 2 6 3" xfId="49487" xr:uid="{EBFC20E5-02AB-4A55-AD41-FB53DB9C8EE0}"/>
    <cellStyle name="Percent 3 2 2 6 3 2" xfId="49488" xr:uid="{82EB1E78-90BB-4F6B-8F17-7C73CF3C943E}"/>
    <cellStyle name="Percent 3 2 2 6 4" xfId="49489" xr:uid="{2626857B-ACD2-4901-A6D9-D1F972BD8ED8}"/>
    <cellStyle name="Percent 3 2 2 7" xfId="49490" xr:uid="{CA1182D4-7DED-451D-BAEF-C3730AEE0A38}"/>
    <cellStyle name="Percent 3 2 2 7 2" xfId="49491" xr:uid="{9A4DDD0C-FDB7-432F-A6D1-E4C5C8632875}"/>
    <cellStyle name="Percent 3 2 2 7 2 2" xfId="49492" xr:uid="{CCB48069-7B99-4E57-81AC-550A2F8DBCCC}"/>
    <cellStyle name="Percent 3 2 2 7 3" xfId="49493" xr:uid="{836BAA4B-2710-4054-8BA6-0F1CBF99B0AA}"/>
    <cellStyle name="Percent 3 2 2 8" xfId="49494" xr:uid="{014EF3FD-42E2-4E26-98EC-347DCB3B50CD}"/>
    <cellStyle name="Percent 3 2 2 8 2" xfId="49495" xr:uid="{64A8D907-233F-4BCE-AB08-3FBAF5EDF74D}"/>
    <cellStyle name="Percent 3 2 2 9" xfId="49496" xr:uid="{1458E512-F0AF-4EBB-BD1E-6676243EE0C3}"/>
    <cellStyle name="Percent 3 2 2 9 2" xfId="49497" xr:uid="{E4C31752-9E98-4571-AF19-FD32DA1EC879}"/>
    <cellStyle name="Percent 3 2 3" xfId="49498" xr:uid="{33D75874-9F70-412F-B5B8-0EEEC7F51E48}"/>
    <cellStyle name="Percent 3 2 3 2" xfId="49499" xr:uid="{61248944-DA1F-4970-A7F1-5B4409739C64}"/>
    <cellStyle name="Percent 3 2 3 2 2" xfId="49500" xr:uid="{2D95C2A2-6D15-4C68-BC69-B2AAD7B485D5}"/>
    <cellStyle name="Percent 3 2 3 2 2 2" xfId="49501" xr:uid="{EAB77DE1-A7D0-459E-BF63-93FE1D5CFA0B}"/>
    <cellStyle name="Percent 3 2 3 2 2 2 2" xfId="49502" xr:uid="{47316DDB-6F3D-4E15-A7B6-56D80E29F196}"/>
    <cellStyle name="Percent 3 2 3 2 2 2 2 2" xfId="49503" xr:uid="{BBD65273-39CC-4C2D-A894-676227B87ED6}"/>
    <cellStyle name="Percent 3 2 3 2 2 2 3" xfId="49504" xr:uid="{B101431A-2238-4782-979F-36F0D2ED1C66}"/>
    <cellStyle name="Percent 3 2 3 2 2 3" xfId="49505" xr:uid="{CD7FE887-39C8-495D-9E3F-04810FC8925D}"/>
    <cellStyle name="Percent 3 2 3 2 2 3 2" xfId="49506" xr:uid="{ADF0A284-CEC9-423F-A702-9204D778FAAD}"/>
    <cellStyle name="Percent 3 2 3 2 2 4" xfId="49507" xr:uid="{3E63CA43-29CF-4ED7-BF03-0AEF8434BDC4}"/>
    <cellStyle name="Percent 3 2 3 2 2 4 2" xfId="49508" xr:uid="{BC01F476-2C7E-42AA-B09A-32B17F6B7D00}"/>
    <cellStyle name="Percent 3 2 3 2 2 5" xfId="49509" xr:uid="{3B73DE20-D7D0-4693-971E-B10990BDA559}"/>
    <cellStyle name="Percent 3 2 3 2 2 6" xfId="49510" xr:uid="{40166CA3-001C-4C83-BF5E-BF58ED031011}"/>
    <cellStyle name="Percent 3 2 3 2 3" xfId="49511" xr:uid="{6F9FFF54-54AB-415A-9D38-49A5EB3FE661}"/>
    <cellStyle name="Percent 3 2 3 2 3 2" xfId="49512" xr:uid="{453378AD-8914-4BA1-8231-B88BFA1AC02C}"/>
    <cellStyle name="Percent 3 2 3 2 3 2 2" xfId="49513" xr:uid="{4CB6ADD5-076B-4FFE-8126-E80F413CCEC8}"/>
    <cellStyle name="Percent 3 2 3 2 3 3" xfId="49514" xr:uid="{757185C8-02C0-48EF-BD9C-B7117D09B044}"/>
    <cellStyle name="Percent 3 2 3 2 4" xfId="49515" xr:uid="{DC825394-CEED-4323-A874-E4EB7FAC0DB9}"/>
    <cellStyle name="Percent 3 2 3 2 4 2" xfId="49516" xr:uid="{58905927-D3EB-489C-879E-3B84D2A6D07C}"/>
    <cellStyle name="Percent 3 2 3 2 5" xfId="49517" xr:uid="{FE0F8D4C-73F7-49FE-8103-3BB39C071C06}"/>
    <cellStyle name="Percent 3 2 3 2 5 2" xfId="49518" xr:uid="{BCBDD78E-85EA-416C-911C-B42E47BE02E8}"/>
    <cellStyle name="Percent 3 2 3 2 6" xfId="49519" xr:uid="{95282FB0-F2E7-41BA-AFC2-D8033D328836}"/>
    <cellStyle name="Percent 3 2 3 2 7" xfId="49520" xr:uid="{E173C1FD-0FB7-4904-8240-7C3FB0DBAFE6}"/>
    <cellStyle name="Percent 3 2 3 3" xfId="49521" xr:uid="{3BFBCE88-F493-4CFE-8069-514199CF5D36}"/>
    <cellStyle name="Percent 3 2 3 3 2" xfId="49522" xr:uid="{2DD7CF30-1758-4FEA-B5B1-6D9C0382B899}"/>
    <cellStyle name="Percent 3 2 3 3 2 2" xfId="49523" xr:uid="{50DA28AF-820F-4083-AF62-5EF8967143BC}"/>
    <cellStyle name="Percent 3 2 3 3 2 2 2" xfId="49524" xr:uid="{E5B869F8-9F26-4ABF-A8DD-88097773C4C4}"/>
    <cellStyle name="Percent 3 2 3 3 2 2 2 2" xfId="49525" xr:uid="{7ABDA2BE-2447-4278-A960-FF42B7AD995E}"/>
    <cellStyle name="Percent 3 2 3 3 2 2 3" xfId="49526" xr:uid="{C4B09E5F-3F0D-4964-9265-22A305DA4B8C}"/>
    <cellStyle name="Percent 3 2 3 3 2 3" xfId="49527" xr:uid="{71D754E3-344B-45FA-93AC-40978F4265A8}"/>
    <cellStyle name="Percent 3 2 3 3 2 3 2" xfId="49528" xr:uid="{BA7FDA88-6E3D-4743-9C2C-0CF4B361836D}"/>
    <cellStyle name="Percent 3 2 3 3 2 4" xfId="49529" xr:uid="{F350E38B-1DD0-4425-9623-20F837F76CB8}"/>
    <cellStyle name="Percent 3 2 3 3 3" xfId="49530" xr:uid="{60E3F77F-F57B-48D9-950D-12133E1D7D5D}"/>
    <cellStyle name="Percent 3 2 3 3 3 2" xfId="49531" xr:uid="{C39D5B17-DE43-4004-ACBE-CD2FB3E895AC}"/>
    <cellStyle name="Percent 3 2 3 3 3 2 2" xfId="49532" xr:uid="{AA2FA26F-2350-4C4D-A7D9-E64C52EAECD0}"/>
    <cellStyle name="Percent 3 2 3 3 3 3" xfId="49533" xr:uid="{68A3ABC2-A126-476B-9B17-15C0F91DE697}"/>
    <cellStyle name="Percent 3 2 3 3 4" xfId="49534" xr:uid="{A83EAC92-AA6E-4306-B7D0-780074F7A46B}"/>
    <cellStyle name="Percent 3 2 3 3 4 2" xfId="49535" xr:uid="{090E2D5C-0278-4536-A3FD-69090226632F}"/>
    <cellStyle name="Percent 3 2 3 3 5" xfId="49536" xr:uid="{9B5B9BD1-2131-401D-926D-31146E54093C}"/>
    <cellStyle name="Percent 3 2 3 3 5 2" xfId="49537" xr:uid="{BD5DD8BE-D79B-401D-B375-ED0FEEAFC242}"/>
    <cellStyle name="Percent 3 2 3 3 6" xfId="49538" xr:uid="{70533585-138A-489E-8FBA-F52FC2E8A3E4}"/>
    <cellStyle name="Percent 3 2 3 3 7" xfId="49539" xr:uid="{DAD65A39-1EEE-474A-8C96-87C60C4155BF}"/>
    <cellStyle name="Percent 3 2 3 4" xfId="49540" xr:uid="{7F3E6FA0-6101-4D07-86AD-210A4383428A}"/>
    <cellStyle name="Percent 3 2 3 4 2" xfId="49541" xr:uid="{B7A46724-6936-4DFA-BDB6-806642E3ECFB}"/>
    <cellStyle name="Percent 3 2 3 4 2 2" xfId="49542" xr:uid="{B61D540E-D5BE-4AA3-AE81-1A856AF761BC}"/>
    <cellStyle name="Percent 3 2 3 4 2 2 2" xfId="49543" xr:uid="{BD64A7C1-C382-4B13-8096-A205AD240E7B}"/>
    <cellStyle name="Percent 3 2 3 4 2 3" xfId="49544" xr:uid="{810E2B00-2898-47FA-94CF-1D2AF3B5E521}"/>
    <cellStyle name="Percent 3 2 3 4 3" xfId="49545" xr:uid="{9127D445-09D2-47E1-A9CD-FA2ECE891FAD}"/>
    <cellStyle name="Percent 3 2 3 4 3 2" xfId="49546" xr:uid="{E4CE27C0-9E48-4220-92D4-D209A61491C7}"/>
    <cellStyle name="Percent 3 2 3 4 4" xfId="49547" xr:uid="{0CD92BAD-E389-4DE6-8B8E-58866BA9FD3B}"/>
    <cellStyle name="Percent 3 2 3 5" xfId="49548" xr:uid="{318B8691-A547-4053-BF4B-0FAA7377C7E7}"/>
    <cellStyle name="Percent 3 2 3 5 2" xfId="49549" xr:uid="{BB25AF23-74B2-4086-B860-626B68ECC888}"/>
    <cellStyle name="Percent 3 2 3 5 2 2" xfId="49550" xr:uid="{BC6523C4-1CDC-4281-AE78-F99833A0C1C9}"/>
    <cellStyle name="Percent 3 2 3 5 3" xfId="49551" xr:uid="{590D464C-90A7-4200-B149-0A40A101CDB9}"/>
    <cellStyle name="Percent 3 2 3 6" xfId="49552" xr:uid="{A011516B-28E5-43DB-BFF9-0E0CCD0BF668}"/>
    <cellStyle name="Percent 3 2 3 6 2" xfId="49553" xr:uid="{AB4931E9-F04D-4FA0-B418-356F2477BE2D}"/>
    <cellStyle name="Percent 3 2 3 7" xfId="49554" xr:uid="{67CA2013-E7CE-4487-850F-F6995A5B908E}"/>
    <cellStyle name="Percent 3 2 3 7 2" xfId="49555" xr:uid="{551046B1-DEC4-4584-A4C3-E2C969A113EB}"/>
    <cellStyle name="Percent 3 2 3 8" xfId="49556" xr:uid="{CA9419D1-FF3A-4D59-AEE1-256BCB7488BF}"/>
    <cellStyle name="Percent 3 2 3 9" xfId="49557" xr:uid="{891E28AD-AFE3-4FF1-B8C8-9C2C4D11C512}"/>
    <cellStyle name="Percent 3 2 4" xfId="49558" xr:uid="{321D93B2-9164-4B45-BD6C-B4A00BEEC647}"/>
    <cellStyle name="Percent 3 2 4 2" xfId="49559" xr:uid="{275A0C99-1CBD-4396-AEE2-13DDEE12DE8F}"/>
    <cellStyle name="Percent 3 2 4 2 2" xfId="49560" xr:uid="{EB25AC3D-99D3-484B-96AE-3B0280223247}"/>
    <cellStyle name="Percent 3 2 4 2 2 2" xfId="49561" xr:uid="{2877FC72-1A75-4BD8-B11E-72D23DC300CC}"/>
    <cellStyle name="Percent 3 2 4 2 2 2 2" xfId="49562" xr:uid="{D3096D9E-0831-4040-BFF4-1E3AC510F7DA}"/>
    <cellStyle name="Percent 3 2 4 2 2 2 2 2" xfId="49563" xr:uid="{1169FBDA-8C31-4018-A39D-22E94D156F10}"/>
    <cellStyle name="Percent 3 2 4 2 2 2 3" xfId="49564" xr:uid="{0B40958B-4B03-4EBD-B9E6-E535CDAF24FC}"/>
    <cellStyle name="Percent 3 2 4 2 2 3" xfId="49565" xr:uid="{CB8DBAE2-83A9-4594-BE7F-489A1EA489AC}"/>
    <cellStyle name="Percent 3 2 4 2 2 3 2" xfId="49566" xr:uid="{43396D4D-DEC2-458C-AD11-51E5F20102EB}"/>
    <cellStyle name="Percent 3 2 4 2 2 4" xfId="49567" xr:uid="{721C9B56-8150-4EB5-9EDD-890700CB744D}"/>
    <cellStyle name="Percent 3 2 4 2 3" xfId="49568" xr:uid="{27CEA819-AE17-427F-AC78-3AAEB6E090A1}"/>
    <cellStyle name="Percent 3 2 4 2 3 2" xfId="49569" xr:uid="{7B48AF40-4DF5-474D-A8FA-CD8375A39EC2}"/>
    <cellStyle name="Percent 3 2 4 2 3 2 2" xfId="49570" xr:uid="{50BA655A-AB32-407E-8E9F-1AAAEE5C1BE6}"/>
    <cellStyle name="Percent 3 2 4 2 3 3" xfId="49571" xr:uid="{1A32F1DA-25FA-4A39-B1D3-6B5EA0C0A840}"/>
    <cellStyle name="Percent 3 2 4 2 4" xfId="49572" xr:uid="{033251E4-66FF-4A20-8FFC-EB52BB3020F9}"/>
    <cellStyle name="Percent 3 2 4 2 4 2" xfId="49573" xr:uid="{247191A9-59B3-4BD7-AF26-82B77A9EEAD6}"/>
    <cellStyle name="Percent 3 2 4 2 5" xfId="49574" xr:uid="{2586329F-791C-4F55-955C-60DC2DC1FC62}"/>
    <cellStyle name="Percent 3 2 4 2 5 2" xfId="49575" xr:uid="{16F16674-26F2-4221-9A46-48DF0F767F4E}"/>
    <cellStyle name="Percent 3 2 4 2 6" xfId="49576" xr:uid="{2EFB7B48-5AAC-4B7E-85C8-E12BD648CD78}"/>
    <cellStyle name="Percent 3 2 4 2 7" xfId="49577" xr:uid="{712C06F3-7800-48DD-896F-D73A945698B5}"/>
    <cellStyle name="Percent 3 2 4 3" xfId="49578" xr:uid="{46472242-B245-4C0C-BC9F-BC65F56D61AF}"/>
    <cellStyle name="Percent 3 2 4 3 2" xfId="49579" xr:uid="{02E061B3-54BA-4417-B617-A1A7018DFD0C}"/>
    <cellStyle name="Percent 3 2 4 3 2 2" xfId="49580" xr:uid="{79B1DE77-8FDC-4F63-B40F-77BE43A2E1A9}"/>
    <cellStyle name="Percent 3 2 4 3 2 2 2" xfId="49581" xr:uid="{5E5356D6-8F23-4A5F-B3BD-D18D648E1097}"/>
    <cellStyle name="Percent 3 2 4 3 2 3" xfId="49582" xr:uid="{7117FA11-8497-4B7D-BEAE-6E01E71C6D55}"/>
    <cellStyle name="Percent 3 2 4 3 3" xfId="49583" xr:uid="{ED7A6A61-E919-4A4F-9F2F-CE64C3F1D6F4}"/>
    <cellStyle name="Percent 3 2 4 3 3 2" xfId="49584" xr:uid="{D1C444B9-88A2-4E47-91B0-43A19559ECE6}"/>
    <cellStyle name="Percent 3 2 4 3 4" xfId="49585" xr:uid="{0F4C9011-F565-4B49-A4D8-686EB35314FC}"/>
    <cellStyle name="Percent 3 2 4 4" xfId="49586" xr:uid="{7545379E-B46C-4E16-8076-096C69A7D795}"/>
    <cellStyle name="Percent 3 2 4 4 2" xfId="49587" xr:uid="{7359008D-DAE7-45F3-A30B-0D34F7DCCD7B}"/>
    <cellStyle name="Percent 3 2 4 4 2 2" xfId="49588" xr:uid="{6AAED1E7-AED9-430E-B59B-9A6099B61183}"/>
    <cellStyle name="Percent 3 2 4 4 3" xfId="49589" xr:uid="{49D25772-8F13-4025-AC9B-22460C87B288}"/>
    <cellStyle name="Percent 3 2 4 5" xfId="49590" xr:uid="{593AD849-573A-4F9D-B052-11C30361B254}"/>
    <cellStyle name="Percent 3 2 4 5 2" xfId="49591" xr:uid="{32685C50-0873-4A97-97C2-5EBA17582B84}"/>
    <cellStyle name="Percent 3 2 4 6" xfId="49592" xr:uid="{C3FC1AEE-7C76-4D17-87F9-6D561EF15F5A}"/>
    <cellStyle name="Percent 3 2 4 6 2" xfId="49593" xr:uid="{05C31CD8-0EB8-4DF3-9A8A-7FFE9040A35F}"/>
    <cellStyle name="Percent 3 2 4 7" xfId="49594" xr:uid="{FC3C00B3-0A18-4908-8003-3529C42DA533}"/>
    <cellStyle name="Percent 3 2 4 8" xfId="49595" xr:uid="{DC929F85-536E-4EEF-B87C-29023A4698CB}"/>
    <cellStyle name="Percent 3 2 5" xfId="49596" xr:uid="{720C0B2A-4289-4386-AC84-52C9CE15F3EB}"/>
    <cellStyle name="Percent 3 2 5 2" xfId="49597" xr:uid="{B58F05F0-44DB-4179-A570-3BE5DF1622C2}"/>
    <cellStyle name="Percent 3 2 5 2 2" xfId="49598" xr:uid="{ED7CC18C-1B47-486E-AD59-5754119F1A9C}"/>
    <cellStyle name="Percent 3 2 5 2 2 2" xfId="49599" xr:uid="{A0246192-3083-482F-AF91-3C6898B3925E}"/>
    <cellStyle name="Percent 3 2 5 2 2 2 2" xfId="49600" xr:uid="{28E1F497-50CF-4F83-9A9F-024F266BA1EA}"/>
    <cellStyle name="Percent 3 2 5 2 2 3" xfId="49601" xr:uid="{F60925E7-3C75-4456-94AA-DEF1C9254FD2}"/>
    <cellStyle name="Percent 3 2 5 2 3" xfId="49602" xr:uid="{98948042-2F43-4C84-B56B-8467733D14FD}"/>
    <cellStyle name="Percent 3 2 5 2 3 2" xfId="49603" xr:uid="{8B69AF30-419B-4032-948A-89CD552BDEF5}"/>
    <cellStyle name="Percent 3 2 5 2 4" xfId="49604" xr:uid="{A2E19BB4-C3B7-4868-AC04-632B1D0F7D5B}"/>
    <cellStyle name="Percent 3 2 5 3" xfId="49605" xr:uid="{9C850E1C-636A-4CB6-BFCA-707B388DCFC5}"/>
    <cellStyle name="Percent 3 2 5 3 2" xfId="49606" xr:uid="{596549C8-E50D-4AE6-91AF-26E9791E90AB}"/>
    <cellStyle name="Percent 3 2 5 3 2 2" xfId="49607" xr:uid="{39493494-0A89-4E14-B005-A2DA28C5D4AE}"/>
    <cellStyle name="Percent 3 2 5 3 3" xfId="49608" xr:uid="{69F2A2A9-D098-4949-9733-842D0ED23C9C}"/>
    <cellStyle name="Percent 3 2 5 4" xfId="49609" xr:uid="{6A3A1C82-1385-45C7-B58A-AF1E961BB8E5}"/>
    <cellStyle name="Percent 3 2 5 4 2" xfId="49610" xr:uid="{AF8C1398-2E07-4008-8C0B-2B5FE9B20DBC}"/>
    <cellStyle name="Percent 3 2 5 5" xfId="49611" xr:uid="{A8CBEBA6-57F4-48FC-865B-41F189238CA7}"/>
    <cellStyle name="Percent 3 2 5 5 2" xfId="49612" xr:uid="{07F724C3-FBC2-41DB-83DD-82DEBC798432}"/>
    <cellStyle name="Percent 3 2 5 6" xfId="49613" xr:uid="{D8FD04DD-B7D4-4E87-9569-605D5D25FCF1}"/>
    <cellStyle name="Percent 3 2 5 7" xfId="49614" xr:uid="{20B504C1-2FCC-4431-B70C-3F8D218CCD0F}"/>
    <cellStyle name="Percent 3 2 6" xfId="49615" xr:uid="{8DE3D31D-6638-4E9A-B3DF-C625899981D0}"/>
    <cellStyle name="Percent 3 2 6 2" xfId="49616" xr:uid="{3A68E389-DC54-4612-BC15-E962C3B486F4}"/>
    <cellStyle name="Percent 3 2 6 2 2" xfId="49617" xr:uid="{549B6CC6-A23B-495C-9847-F39AD4E7C0F3}"/>
    <cellStyle name="Percent 3 2 6 2 2 2" xfId="49618" xr:uid="{498350D9-4F9B-4AB0-8F28-2992064029D4}"/>
    <cellStyle name="Percent 3 2 6 2 2 2 2" xfId="49619" xr:uid="{AF9AC386-51D8-4DCD-A445-EE1FCB1FD4C1}"/>
    <cellStyle name="Percent 3 2 6 2 2 3" xfId="49620" xr:uid="{DF1C8A21-6F95-48AB-95A0-F9D7EDD31E3D}"/>
    <cellStyle name="Percent 3 2 6 2 3" xfId="49621" xr:uid="{BC9D1AC2-AE4E-41C8-A96F-500788FCA9A2}"/>
    <cellStyle name="Percent 3 2 6 2 3 2" xfId="49622" xr:uid="{320364DC-1792-4A0E-8061-8231FDE34F4F}"/>
    <cellStyle name="Percent 3 2 6 2 4" xfId="49623" xr:uid="{F8034A0C-49DD-424E-A7C9-81F9CC4A36D3}"/>
    <cellStyle name="Percent 3 2 6 3" xfId="49624" xr:uid="{3EBBCCA2-398B-4BFF-B8F5-B9B77E10DA3E}"/>
    <cellStyle name="Percent 3 2 6 3 2" xfId="49625" xr:uid="{77F74AF1-E7DE-4949-B3C4-5502B7C77F8D}"/>
    <cellStyle name="Percent 3 2 6 3 2 2" xfId="49626" xr:uid="{6A0B3A51-256E-427E-8BF3-137FC32F76C7}"/>
    <cellStyle name="Percent 3 2 6 3 3" xfId="49627" xr:uid="{F44911D4-D0E1-45CC-A6C9-1F07DDA7B33F}"/>
    <cellStyle name="Percent 3 2 6 4" xfId="49628" xr:uid="{4ED8AB82-F646-4CF3-81C5-893633181AC9}"/>
    <cellStyle name="Percent 3 2 6 4 2" xfId="49629" xr:uid="{57C9782A-2E63-491C-8351-BDBF28F80A61}"/>
    <cellStyle name="Percent 3 2 6 5" xfId="49630" xr:uid="{F7C212EA-FAC0-452D-8797-B78575FF50AF}"/>
    <cellStyle name="Percent 3 2 7" xfId="49631" xr:uid="{B310A7FA-50B3-4593-A396-850220781004}"/>
    <cellStyle name="Percent 3 2 7 2" xfId="49632" xr:uid="{3D389922-3780-4F04-A325-2C1BE7FC2B91}"/>
    <cellStyle name="Percent 3 2 7 2 2" xfId="49633" xr:uid="{2187F17E-55EB-41EE-861F-3E3269EB159E}"/>
    <cellStyle name="Percent 3 2 7 2 2 2" xfId="49634" xr:uid="{3B1E94ED-1B40-42AE-B009-6A1A02E832ED}"/>
    <cellStyle name="Percent 3 2 7 2 2 2 2" xfId="49635" xr:uid="{0E831500-9A03-401C-B71F-286629DF7285}"/>
    <cellStyle name="Percent 3 2 7 2 2 3" xfId="49636" xr:uid="{B2025AEB-C82E-4B99-8D38-E867B4C03A43}"/>
    <cellStyle name="Percent 3 2 7 2 3" xfId="49637" xr:uid="{97ED280E-2457-49F9-A801-27D7F7E74EF5}"/>
    <cellStyle name="Percent 3 2 7 2 3 2" xfId="49638" xr:uid="{187832C2-5DF8-4680-A143-D3FBC5323696}"/>
    <cellStyle name="Percent 3 2 7 2 4" xfId="49639" xr:uid="{08EC3F24-546A-4BF4-BB74-FA9A604C1C46}"/>
    <cellStyle name="Percent 3 2 7 3" xfId="49640" xr:uid="{55EAEB8D-784E-4B48-A920-F80872A7E915}"/>
    <cellStyle name="Percent 3 2 7 3 2" xfId="49641" xr:uid="{C2817CB7-F3DD-4850-904B-ECDFD96FACF7}"/>
    <cellStyle name="Percent 3 2 7 3 2 2" xfId="49642" xr:uid="{6A806DA6-27D6-4975-BD91-C0ED6499EAFD}"/>
    <cellStyle name="Percent 3 2 7 3 3" xfId="49643" xr:uid="{AF8079F5-3BA8-42D0-8FCC-19D68C5C6F3E}"/>
    <cellStyle name="Percent 3 2 7 4" xfId="49644" xr:uid="{BB73C4F6-4F49-4C19-A345-475F7B4DD06E}"/>
    <cellStyle name="Percent 3 2 7 4 2" xfId="49645" xr:uid="{6EF6B45B-4754-4208-BCBB-AC8852057342}"/>
    <cellStyle name="Percent 3 2 7 5" xfId="49646" xr:uid="{62CF803A-444F-4227-A426-F420A6E65197}"/>
    <cellStyle name="Percent 3 2 8" xfId="49647" xr:uid="{01C7C9FB-0097-45DF-98FA-367B82C8E5DC}"/>
    <cellStyle name="Percent 3 2 8 2" xfId="49648" xr:uid="{CE268FA3-0CDD-4A5D-BEAA-AEF6953C7FBD}"/>
    <cellStyle name="Percent 3 2 8 2 2" xfId="49649" xr:uid="{6DB65E6C-6C8C-4E90-8FF8-0EFFE3BFEDBE}"/>
    <cellStyle name="Percent 3 2 8 2 2 2" xfId="49650" xr:uid="{B6D766F2-1F31-4968-A08D-046CBFA068A0}"/>
    <cellStyle name="Percent 3 2 8 2 2 2 2" xfId="49651" xr:uid="{2AF47B7D-0428-4316-8C03-26E1FDC51CB6}"/>
    <cellStyle name="Percent 3 2 8 2 2 3" xfId="49652" xr:uid="{C897BF61-0381-4547-826D-76F56EDBD54B}"/>
    <cellStyle name="Percent 3 2 8 2 3" xfId="49653" xr:uid="{0CA09703-216D-4A94-B0EF-DBA39EDDC98A}"/>
    <cellStyle name="Percent 3 2 8 2 3 2" xfId="49654" xr:uid="{57B25EC1-807B-4852-9F01-2736E304DBAE}"/>
    <cellStyle name="Percent 3 2 8 2 4" xfId="49655" xr:uid="{AED45370-772B-4C14-84AA-D97FD8C6C258}"/>
    <cellStyle name="Percent 3 2 8 3" xfId="49656" xr:uid="{AEBF0C66-70CC-45DE-8B61-7D5FA5195D0A}"/>
    <cellStyle name="Percent 3 2 8 3 2" xfId="49657" xr:uid="{47653A57-5F89-4378-BEB1-8AC05C25DE11}"/>
    <cellStyle name="Percent 3 2 8 3 2 2" xfId="49658" xr:uid="{629542FD-4CB4-45AC-B4CA-81CF6D984E30}"/>
    <cellStyle name="Percent 3 2 8 3 3" xfId="49659" xr:uid="{DC00117C-BDC6-4D17-808B-4BC96A45F966}"/>
    <cellStyle name="Percent 3 2 8 4" xfId="49660" xr:uid="{0F10AE19-4782-47FE-8ADD-0FF1E6A5491B}"/>
    <cellStyle name="Percent 3 2 8 4 2" xfId="49661" xr:uid="{A34442D8-1668-412C-8274-68DC33D0E826}"/>
    <cellStyle name="Percent 3 2 8 5" xfId="49662" xr:uid="{4BBDDEE3-46D2-4148-A1AB-928D3F9C3095}"/>
    <cellStyle name="Percent 3 2 9" xfId="49663" xr:uid="{339C6AA6-F3CE-4FD3-BFCC-C8C3917F9CA4}"/>
    <cellStyle name="Percent 3 2 9 2" xfId="49664" xr:uid="{D4A6A6EB-2284-41C1-A182-078351B37323}"/>
    <cellStyle name="Percent 3 2 9 2 2" xfId="49665" xr:uid="{84D5A266-46C6-4B4B-AC95-D5819487005C}"/>
    <cellStyle name="Percent 3 2 9 2 2 2" xfId="49666" xr:uid="{3CAAA48C-831A-4ECA-AB29-C65B5B5E5B62}"/>
    <cellStyle name="Percent 3 2 9 2 3" xfId="49667" xr:uid="{6C45731A-A89C-4852-86EB-2E7FA521CA20}"/>
    <cellStyle name="Percent 3 2 9 3" xfId="49668" xr:uid="{A098F43F-9B93-4C84-B59A-51A9279701A1}"/>
    <cellStyle name="Percent 3 2 9 3 2" xfId="49669" xr:uid="{99C2121F-7FBB-40D2-BF90-7F9620E55DB5}"/>
    <cellStyle name="Percent 3 2 9 4" xfId="49670" xr:uid="{2152376A-68FD-4800-87A7-D0116031ADCC}"/>
    <cellStyle name="Percent 3 3" xfId="49671" xr:uid="{3C50A2EE-35E7-4F80-9E53-F370342133BC}"/>
    <cellStyle name="Percent 3 3 10" xfId="49672" xr:uid="{F0E08CD6-B737-4659-A22E-5751759F7EBA}"/>
    <cellStyle name="Percent 3 3 11" xfId="49673" xr:uid="{7C24A50A-986B-4D56-9094-70A1611AF053}"/>
    <cellStyle name="Percent 3 3 2" xfId="49674" xr:uid="{94FF954B-9749-4A74-967A-FA420F4C0D99}"/>
    <cellStyle name="Percent 3 3 2 2" xfId="49675" xr:uid="{B5BF459C-6F68-4355-924A-DA2C99D0D207}"/>
    <cellStyle name="Percent 3 3 2 2 2" xfId="49676" xr:uid="{534D8B0E-3778-4716-B381-79F43717A0C4}"/>
    <cellStyle name="Percent 3 3 2 2 2 2" xfId="49677" xr:uid="{71772840-5672-4A3F-BCD4-B5450BD63E38}"/>
    <cellStyle name="Percent 3 3 2 2 2 2 2" xfId="49678" xr:uid="{BDA4F736-CBA2-4E41-A5AD-DF31335C0AFA}"/>
    <cellStyle name="Percent 3 3 2 2 2 2 2 2" xfId="49679" xr:uid="{09665079-EA74-494E-A543-FEEC4EE43BBD}"/>
    <cellStyle name="Percent 3 3 2 2 2 2 3" xfId="49680" xr:uid="{061AB7D8-B51C-4BC3-9449-C7B832B04BB4}"/>
    <cellStyle name="Percent 3 3 2 2 2 3" xfId="49681" xr:uid="{5028EB21-DA19-4CC2-8B04-39034DE89321}"/>
    <cellStyle name="Percent 3 3 2 2 2 3 2" xfId="49682" xr:uid="{E789D894-748A-487C-A016-53D5451DEF22}"/>
    <cellStyle name="Percent 3 3 2 2 2 4" xfId="49683" xr:uid="{5BAA1546-4BC6-44AC-AA00-66F1703032E3}"/>
    <cellStyle name="Percent 3 3 2 2 2 4 2" xfId="49684" xr:uid="{6160C4EA-7624-41C4-8543-A4DAD19063CD}"/>
    <cellStyle name="Percent 3 3 2 2 2 5" xfId="49685" xr:uid="{CB10BA91-3A4D-4ED8-8460-B2BF1D99EAB8}"/>
    <cellStyle name="Percent 3 3 2 2 2 6" xfId="49686" xr:uid="{2C4DBABD-B2FE-4A3C-97F4-F8B2E7AD2902}"/>
    <cellStyle name="Percent 3 3 2 2 3" xfId="49687" xr:uid="{1A0F7783-E60E-4ACB-875F-F91BF9EAEC59}"/>
    <cellStyle name="Percent 3 3 2 2 3 2" xfId="49688" xr:uid="{064A15EE-74D1-4994-86D4-0B5750623BB2}"/>
    <cellStyle name="Percent 3 3 2 2 3 2 2" xfId="49689" xr:uid="{929C07E8-EFC8-4F87-9834-7FA23DDB5394}"/>
    <cellStyle name="Percent 3 3 2 2 3 3" xfId="49690" xr:uid="{193CEC6C-B00C-4866-9498-326DE4FFDECF}"/>
    <cellStyle name="Percent 3 3 2 2 4" xfId="49691" xr:uid="{1DCA8C7A-52C8-490D-A678-6C10B72295A8}"/>
    <cellStyle name="Percent 3 3 2 2 4 2" xfId="49692" xr:uid="{58672CFC-AE37-402B-80F3-08A9B5227962}"/>
    <cellStyle name="Percent 3 3 2 2 5" xfId="49693" xr:uid="{EAAB11C9-14CA-4011-A5D7-02A2E1714E82}"/>
    <cellStyle name="Percent 3 3 2 2 5 2" xfId="49694" xr:uid="{BB613588-C9C5-4642-90BA-1766A196DFAC}"/>
    <cellStyle name="Percent 3 3 2 2 6" xfId="49695" xr:uid="{A89D6489-8B00-4F68-9F1F-970F5A84F46E}"/>
    <cellStyle name="Percent 3 3 2 2 7" xfId="49696" xr:uid="{C388E399-C567-46BB-8D2D-F18CDB719ED0}"/>
    <cellStyle name="Percent 3 3 2 3" xfId="49697" xr:uid="{1E1B4561-1530-42D6-89DC-44813FCC0E41}"/>
    <cellStyle name="Percent 3 3 2 3 2" xfId="49698" xr:uid="{78E57A2B-8822-42B8-B484-D28B124922E3}"/>
    <cellStyle name="Percent 3 3 2 3 2 2" xfId="49699" xr:uid="{2FCA2D29-4990-4955-9F7B-1B0ABDE4950A}"/>
    <cellStyle name="Percent 3 3 2 3 2 2 2" xfId="49700" xr:uid="{520442A6-7EA7-4D0F-8482-9DA8C206A5BF}"/>
    <cellStyle name="Percent 3 3 2 3 2 2 2 2" xfId="49701" xr:uid="{7A3708E8-E1E7-4C9C-A611-CB5E399AF12A}"/>
    <cellStyle name="Percent 3 3 2 3 2 2 3" xfId="49702" xr:uid="{E830B61B-E267-489D-8536-D02C548E7197}"/>
    <cellStyle name="Percent 3 3 2 3 2 3" xfId="49703" xr:uid="{B78C8EFB-B995-471B-8177-43AC0B962275}"/>
    <cellStyle name="Percent 3 3 2 3 2 3 2" xfId="49704" xr:uid="{603BB6C0-D1E6-4021-8A20-243470D0D4F4}"/>
    <cellStyle name="Percent 3 3 2 3 2 4" xfId="49705" xr:uid="{ED606AD5-0FAD-4FAE-8F4E-0D8738F1AEA2}"/>
    <cellStyle name="Percent 3 3 2 3 3" xfId="49706" xr:uid="{3BEEEF14-75DE-42FB-8E83-882D74B92E0F}"/>
    <cellStyle name="Percent 3 3 2 3 3 2" xfId="49707" xr:uid="{5E194589-E013-4490-9EB5-DD948369700D}"/>
    <cellStyle name="Percent 3 3 2 3 3 2 2" xfId="49708" xr:uid="{B47AA43A-6B64-426A-B663-811D834BC171}"/>
    <cellStyle name="Percent 3 3 2 3 3 3" xfId="49709" xr:uid="{F350BF72-F66D-4C93-A38C-2C76650738EB}"/>
    <cellStyle name="Percent 3 3 2 3 4" xfId="49710" xr:uid="{093A069B-F11A-41AD-B32F-ECD137210F61}"/>
    <cellStyle name="Percent 3 3 2 3 4 2" xfId="49711" xr:uid="{4523CABE-BA60-4CB8-8ADD-4E5E8ACAB067}"/>
    <cellStyle name="Percent 3 3 2 3 5" xfId="49712" xr:uid="{3EBC0E65-163E-41D7-B4C0-93052961CED6}"/>
    <cellStyle name="Percent 3 3 2 3 5 2" xfId="49713" xr:uid="{CAF821B6-AFCA-41EB-BF5C-F772F3D6C056}"/>
    <cellStyle name="Percent 3 3 2 3 6" xfId="49714" xr:uid="{99732593-D14F-4016-BE21-0754FA7375AD}"/>
    <cellStyle name="Percent 3 3 2 3 7" xfId="49715" xr:uid="{994EC71C-BBD5-4918-9BAD-BC122F324EEA}"/>
    <cellStyle name="Percent 3 3 2 4" xfId="49716" xr:uid="{D5CA6925-C622-4642-8B05-DB6B5BFEBEA9}"/>
    <cellStyle name="Percent 3 3 2 4 2" xfId="49717" xr:uid="{6AD97D55-B10B-4C3D-8F60-8184F831F7AE}"/>
    <cellStyle name="Percent 3 3 2 4 2 2" xfId="49718" xr:uid="{10183D3F-2F07-428C-96F1-E36FA29FE8B7}"/>
    <cellStyle name="Percent 3 3 2 4 2 2 2" xfId="49719" xr:uid="{FC3CBE31-4D93-4064-B006-7F69A9B94F66}"/>
    <cellStyle name="Percent 3 3 2 4 2 3" xfId="49720" xr:uid="{888DB81E-242E-452C-AC10-A793C5ED17D6}"/>
    <cellStyle name="Percent 3 3 2 4 3" xfId="49721" xr:uid="{92DD056B-BB2E-49AC-9E97-5C775B881AE8}"/>
    <cellStyle name="Percent 3 3 2 4 3 2" xfId="49722" xr:uid="{7A8F656B-4A6E-43F8-B923-88252EC64108}"/>
    <cellStyle name="Percent 3 3 2 4 4" xfId="49723" xr:uid="{B5BABC2A-5B4F-4822-A349-A67AE7D71FE0}"/>
    <cellStyle name="Percent 3 3 2 5" xfId="49724" xr:uid="{3E1D4BDF-7920-4B24-A429-8A8A2A0A639C}"/>
    <cellStyle name="Percent 3 3 2 5 2" xfId="49725" xr:uid="{64248FB0-AC37-4922-BBE3-B52C5EA96CEB}"/>
    <cellStyle name="Percent 3 3 2 5 2 2" xfId="49726" xr:uid="{B72EDFBB-CCFE-45CD-B82B-1E55851EC109}"/>
    <cellStyle name="Percent 3 3 2 5 3" xfId="49727" xr:uid="{004FA743-67D1-4F9A-B30B-78A1A5E5F303}"/>
    <cellStyle name="Percent 3 3 2 6" xfId="49728" xr:uid="{C198047D-8997-4FFB-8F7A-47D7E098B758}"/>
    <cellStyle name="Percent 3 3 2 6 2" xfId="49729" xr:uid="{4CA99EB5-9502-4474-8408-7DA0DB89482A}"/>
    <cellStyle name="Percent 3 3 2 7" xfId="49730" xr:uid="{58DCF178-F29B-4082-9D6B-F180F91EF570}"/>
    <cellStyle name="Percent 3 3 2 7 2" xfId="49731" xr:uid="{8DB2F696-6DA1-418C-BCB5-FB97F58186F5}"/>
    <cellStyle name="Percent 3 3 2 8" xfId="49732" xr:uid="{6F04C11E-CB49-43C4-8015-992D91639346}"/>
    <cellStyle name="Percent 3 3 2 9" xfId="49733" xr:uid="{405033AC-4043-4520-86C5-1240E144AD80}"/>
    <cellStyle name="Percent 3 3 3" xfId="49734" xr:uid="{BC9B515F-430E-4272-BF5C-626ADE85EFCC}"/>
    <cellStyle name="Percent 3 3 3 2" xfId="49735" xr:uid="{AF11ECD2-52A5-4FDD-AF63-B2D21107A220}"/>
    <cellStyle name="Percent 3 3 3 2 2" xfId="49736" xr:uid="{DD4BAA74-CE25-46E9-AAC8-66BAEAD63789}"/>
    <cellStyle name="Percent 3 3 3 2 2 2" xfId="49737" xr:uid="{4B5CC517-78C0-4557-B0EA-AA4B831BCE2E}"/>
    <cellStyle name="Percent 3 3 3 2 2 2 2" xfId="49738" xr:uid="{E3DB8867-FCFC-4082-B82F-ADA6B5526D58}"/>
    <cellStyle name="Percent 3 3 3 2 2 2 2 2" xfId="49739" xr:uid="{8CD8D297-C119-4D2B-9822-FA7264221CB2}"/>
    <cellStyle name="Percent 3 3 3 2 2 2 3" xfId="49740" xr:uid="{97D44E03-AAC6-42BF-A070-7D5B00473BCA}"/>
    <cellStyle name="Percent 3 3 3 2 2 3" xfId="49741" xr:uid="{43209530-D59A-46F1-8F83-03E025A45198}"/>
    <cellStyle name="Percent 3 3 3 2 2 3 2" xfId="49742" xr:uid="{E41DF687-B753-47B1-B42A-968E6F9625A6}"/>
    <cellStyle name="Percent 3 3 3 2 2 4" xfId="49743" xr:uid="{4A76DB7C-4390-436F-A8CE-AD8536F6E479}"/>
    <cellStyle name="Percent 3 3 3 2 3" xfId="49744" xr:uid="{FB6811D7-7A13-4588-8A31-7233BDC8EB8C}"/>
    <cellStyle name="Percent 3 3 3 2 3 2" xfId="49745" xr:uid="{62E2C315-C340-4C87-A3DE-4AD71678FA88}"/>
    <cellStyle name="Percent 3 3 3 2 3 2 2" xfId="49746" xr:uid="{23FE5928-5EB5-4C03-9F9D-369470AA825D}"/>
    <cellStyle name="Percent 3 3 3 2 3 3" xfId="49747" xr:uid="{DA3433F8-2B55-4541-AAE6-24556BEF618C}"/>
    <cellStyle name="Percent 3 3 3 2 4" xfId="49748" xr:uid="{E20BF3C8-8A44-4EE2-B8A7-0A45B5D675D2}"/>
    <cellStyle name="Percent 3 3 3 2 4 2" xfId="49749" xr:uid="{925DC0CE-C7B1-4F60-88AE-083C15C8A45C}"/>
    <cellStyle name="Percent 3 3 3 2 5" xfId="49750" xr:uid="{FE82B433-5FC7-4278-991D-0B7A637CD4E4}"/>
    <cellStyle name="Percent 3 3 3 2 5 2" xfId="49751" xr:uid="{BB4FC252-839E-4272-8229-586258897080}"/>
    <cellStyle name="Percent 3 3 3 2 6" xfId="49752" xr:uid="{C89487BC-031F-4E6A-ADC1-9CD01CD0BEF1}"/>
    <cellStyle name="Percent 3 3 3 2 7" xfId="49753" xr:uid="{1AE52F18-CD01-4E52-AA7B-09BC12082A9B}"/>
    <cellStyle name="Percent 3 3 3 3" xfId="49754" xr:uid="{5A51452B-0586-46D0-9015-50E0990AE335}"/>
    <cellStyle name="Percent 3 3 3 3 2" xfId="49755" xr:uid="{DCB000BC-0581-4396-8D38-76BA55C60C05}"/>
    <cellStyle name="Percent 3 3 3 3 2 2" xfId="49756" xr:uid="{C7461734-1F17-4C8D-BC86-64587BB4F5C3}"/>
    <cellStyle name="Percent 3 3 3 3 2 2 2" xfId="49757" xr:uid="{BBFA9704-637E-40FB-A76B-D088E99F91F6}"/>
    <cellStyle name="Percent 3 3 3 3 2 3" xfId="49758" xr:uid="{974FFEF1-25BC-4343-8B0F-54A68B6480AC}"/>
    <cellStyle name="Percent 3 3 3 3 3" xfId="49759" xr:uid="{3C6244C9-17ED-4884-AFF0-065393F26D1E}"/>
    <cellStyle name="Percent 3 3 3 3 3 2" xfId="49760" xr:uid="{4701EC85-F2A5-4A41-A063-2429D823BCCE}"/>
    <cellStyle name="Percent 3 3 3 3 4" xfId="49761" xr:uid="{12B522C2-9139-4B0B-89C7-C8E2DA2E26A2}"/>
    <cellStyle name="Percent 3 3 3 4" xfId="49762" xr:uid="{3C11EF16-E47E-4D75-B365-31B37ECA6400}"/>
    <cellStyle name="Percent 3 3 3 4 2" xfId="49763" xr:uid="{7D43221B-E5D9-4A51-9935-089E138A6213}"/>
    <cellStyle name="Percent 3 3 3 4 2 2" xfId="49764" xr:uid="{90800640-B69C-4F0B-825C-E76DFCD48D56}"/>
    <cellStyle name="Percent 3 3 3 4 3" xfId="49765" xr:uid="{D0119F23-E707-4977-B0F7-8800BE824A01}"/>
    <cellStyle name="Percent 3 3 3 5" xfId="49766" xr:uid="{35703225-BA8A-495E-B2B1-9127A49A1B79}"/>
    <cellStyle name="Percent 3 3 3 5 2" xfId="49767" xr:uid="{00FEA7CE-7E2B-44CA-A4BF-9108DF713814}"/>
    <cellStyle name="Percent 3 3 3 6" xfId="49768" xr:uid="{B1A8AC4B-F90D-434F-A641-97FC1ED67B77}"/>
    <cellStyle name="Percent 3 3 3 6 2" xfId="49769" xr:uid="{1092004C-05E5-44D7-90D4-FC6E1EC28992}"/>
    <cellStyle name="Percent 3 3 3 7" xfId="49770" xr:uid="{E009F71E-A7B2-49AA-9B4D-3B4DF6280EF1}"/>
    <cellStyle name="Percent 3 3 3 8" xfId="49771" xr:uid="{4C7475A2-E6EC-4DFC-984E-36BB5B39F1E5}"/>
    <cellStyle name="Percent 3 3 4" xfId="49772" xr:uid="{B38D8F94-CEF8-4AC1-8222-47899456656D}"/>
    <cellStyle name="Percent 3 3 4 2" xfId="49773" xr:uid="{8B7B75F8-C9FE-458A-AEAA-EC81C57B3485}"/>
    <cellStyle name="Percent 3 3 4 2 2" xfId="49774" xr:uid="{584869D7-9642-45A4-B507-6B8620C04F07}"/>
    <cellStyle name="Percent 3 3 4 2 2 2" xfId="49775" xr:uid="{71D05B1A-4ADB-49EC-8BF6-C0FA9D012722}"/>
    <cellStyle name="Percent 3 3 4 2 2 2 2" xfId="49776" xr:uid="{5B93E241-8BA1-4CF1-B66A-099D938D212E}"/>
    <cellStyle name="Percent 3 3 4 2 2 3" xfId="49777" xr:uid="{B0A5D75B-1886-48C6-8F10-C9912E7BA306}"/>
    <cellStyle name="Percent 3 3 4 2 3" xfId="49778" xr:uid="{486D5D72-8BB5-4B5A-9689-9F247A038DC0}"/>
    <cellStyle name="Percent 3 3 4 2 3 2" xfId="49779" xr:uid="{1A3779B5-1C92-4E9A-BDC9-19967AB7D923}"/>
    <cellStyle name="Percent 3 3 4 2 4" xfId="49780" xr:uid="{C4FAE520-6F1D-4F56-8ED1-5FE082595ED6}"/>
    <cellStyle name="Percent 3 3 4 3" xfId="49781" xr:uid="{7A957CF4-3DB3-4094-855D-0EFD9E046DB8}"/>
    <cellStyle name="Percent 3 3 4 3 2" xfId="49782" xr:uid="{0EE4C4A2-9A75-449C-8BAC-3D31A4A7A51F}"/>
    <cellStyle name="Percent 3 3 4 3 2 2" xfId="49783" xr:uid="{B4123AAE-2CE9-4654-998D-8CB54F4B9782}"/>
    <cellStyle name="Percent 3 3 4 3 3" xfId="49784" xr:uid="{A444492C-FA5D-4E49-A311-F6CF7A765EE8}"/>
    <cellStyle name="Percent 3 3 4 4" xfId="49785" xr:uid="{E4C8D1EF-9A37-4E3D-A28E-3D88F7DBDB0B}"/>
    <cellStyle name="Percent 3 3 4 4 2" xfId="49786" xr:uid="{8260A841-C875-48B8-BC4B-51C77650D77B}"/>
    <cellStyle name="Percent 3 3 4 5" xfId="49787" xr:uid="{EED110EE-E616-49D4-BE3B-D6C72B217981}"/>
    <cellStyle name="Percent 3 3 4 5 2" xfId="49788" xr:uid="{B5BB9D73-F823-40EF-BFD3-88600E1D526A}"/>
    <cellStyle name="Percent 3 3 4 6" xfId="49789" xr:uid="{F70E52F1-540B-464D-8286-C37F4ED78FD6}"/>
    <cellStyle name="Percent 3 3 4 7" xfId="49790" xr:uid="{362E2F3D-5FEC-4058-9F84-F985B071B3DD}"/>
    <cellStyle name="Percent 3 3 5" xfId="49791" xr:uid="{6B596351-28A0-41F7-B130-A12A224E8881}"/>
    <cellStyle name="Percent 3 3 5 2" xfId="49792" xr:uid="{71B6BD56-1CD7-46C3-BB3E-EF2F757895CB}"/>
    <cellStyle name="Percent 3 3 5 2 2" xfId="49793" xr:uid="{2F7DE9A1-E6B8-4C45-9EAA-EEA2023804BF}"/>
    <cellStyle name="Percent 3 3 5 2 2 2" xfId="49794" xr:uid="{F2270AB6-11D0-4337-AD5F-EAFA2C77EDCF}"/>
    <cellStyle name="Percent 3 3 5 2 2 2 2" xfId="49795" xr:uid="{59639D18-99B0-41FE-8E04-B40C08D7DE1D}"/>
    <cellStyle name="Percent 3 3 5 2 2 3" xfId="49796" xr:uid="{29DBCCEE-DE63-4EA4-9441-DC68F701031E}"/>
    <cellStyle name="Percent 3 3 5 2 3" xfId="49797" xr:uid="{EE36B06E-2F29-4B6B-8A16-4E980C505D78}"/>
    <cellStyle name="Percent 3 3 5 2 3 2" xfId="49798" xr:uid="{392BDDA6-38E9-4F52-9DFD-89F952B10B49}"/>
    <cellStyle name="Percent 3 3 5 2 4" xfId="49799" xr:uid="{9C9B5978-4A99-48FE-8A5D-B602D2B07161}"/>
    <cellStyle name="Percent 3 3 5 3" xfId="49800" xr:uid="{3CC4FE8B-CF60-4CCE-9A39-280B3BD5BE3A}"/>
    <cellStyle name="Percent 3 3 5 3 2" xfId="49801" xr:uid="{98140139-56C1-46E2-A3C7-D690EF362BBB}"/>
    <cellStyle name="Percent 3 3 5 3 2 2" xfId="49802" xr:uid="{5272EDEF-CD72-46A0-A3E3-D0455F928A84}"/>
    <cellStyle name="Percent 3 3 5 3 3" xfId="49803" xr:uid="{074273F9-3785-45F0-81A7-7C4C41EBEB45}"/>
    <cellStyle name="Percent 3 3 5 4" xfId="49804" xr:uid="{5359ABB5-AEB5-4B93-AE63-F09E7385BB16}"/>
    <cellStyle name="Percent 3 3 5 4 2" xfId="49805" xr:uid="{916FA00B-EE03-4A5E-BAFC-0DFFC181C4FF}"/>
    <cellStyle name="Percent 3 3 5 5" xfId="49806" xr:uid="{A17B2EB8-7BD8-4E39-9B67-5A7BC45145EE}"/>
    <cellStyle name="Percent 3 3 6" xfId="49807" xr:uid="{D39B068A-4857-461D-920F-EF0A1ACFB6AE}"/>
    <cellStyle name="Percent 3 3 6 2" xfId="49808" xr:uid="{6DE7AF8B-50BF-4ECF-AA8C-250B45A2D62A}"/>
    <cellStyle name="Percent 3 3 6 2 2" xfId="49809" xr:uid="{900E893A-77EB-4A01-B22C-CB503221FF82}"/>
    <cellStyle name="Percent 3 3 6 2 2 2" xfId="49810" xr:uid="{6808B446-6399-49CF-A0E0-E59850086B12}"/>
    <cellStyle name="Percent 3 3 6 2 3" xfId="49811" xr:uid="{FDDFD4E3-824C-4644-A88A-BF5A2C2425AB}"/>
    <cellStyle name="Percent 3 3 6 3" xfId="49812" xr:uid="{30FAAB6B-1316-4F3B-8CF1-59005AB67407}"/>
    <cellStyle name="Percent 3 3 6 3 2" xfId="49813" xr:uid="{DEB2AE88-89DE-4B48-828E-B93FC4FA381B}"/>
    <cellStyle name="Percent 3 3 6 4" xfId="49814" xr:uid="{85458106-8A5C-487D-99F1-7EA0F28059D5}"/>
    <cellStyle name="Percent 3 3 7" xfId="49815" xr:uid="{0DCA653F-A6EA-419F-B7A7-BC9D95246F6F}"/>
    <cellStyle name="Percent 3 3 7 2" xfId="49816" xr:uid="{51BF0995-1896-4D7E-B746-FDE388EC91D8}"/>
    <cellStyle name="Percent 3 3 7 2 2" xfId="49817" xr:uid="{7E732957-B025-4BE1-88EC-D1C1487CC0C7}"/>
    <cellStyle name="Percent 3 3 7 3" xfId="49818" xr:uid="{A0F3A48D-4EA3-41EC-9F79-6847C256AFCE}"/>
    <cellStyle name="Percent 3 3 8" xfId="49819" xr:uid="{8D59BB45-9FF3-4B74-B299-FD47FE89F121}"/>
    <cellStyle name="Percent 3 3 8 2" xfId="49820" xr:uid="{7FDBD88C-3BA7-497A-8ECC-B0F82FE40094}"/>
    <cellStyle name="Percent 3 3 9" xfId="49821" xr:uid="{F02478A7-34C1-47A5-9878-F99F15CED10C}"/>
    <cellStyle name="Percent 3 3 9 2" xfId="49822" xr:uid="{95AE679F-AAF1-4E3C-BC14-67336D648A65}"/>
    <cellStyle name="Percent 3 4" xfId="49823" xr:uid="{5C14B540-836D-43EE-8140-B511B8AD346D}"/>
    <cellStyle name="Percent 3 4 2" xfId="49824" xr:uid="{8FD62359-CF38-48CE-AC6B-E4B24B085760}"/>
    <cellStyle name="Percent 3 4 2 2" xfId="49825" xr:uid="{72213927-84D3-4E7D-A43D-80068A5055BF}"/>
    <cellStyle name="Percent 3 4 2 2 2" xfId="49826" xr:uid="{21B7891C-1D1C-44A1-912E-96669128016B}"/>
    <cellStyle name="Percent 3 4 2 2 2 2" xfId="49827" xr:uid="{0844938D-901B-4BD9-855B-42574F3C4859}"/>
    <cellStyle name="Percent 3 4 2 2 2 2 2" xfId="49828" xr:uid="{2B1BF20A-EB99-40A2-B49D-16D057C75157}"/>
    <cellStyle name="Percent 3 4 2 2 2 3" xfId="49829" xr:uid="{8CAACFC0-D2FB-45C6-9F3B-8F297E3DAD19}"/>
    <cellStyle name="Percent 3 4 2 2 3" xfId="49830" xr:uid="{3758391C-F56A-49B7-8043-7B715BC3937C}"/>
    <cellStyle name="Percent 3 4 2 2 3 2" xfId="49831" xr:uid="{DE5C978F-0389-456D-A38F-50A2E1FE98B4}"/>
    <cellStyle name="Percent 3 4 2 2 4" xfId="49832" xr:uid="{46071CEC-ED4D-4B4B-A12D-DB14BB40A7D2}"/>
    <cellStyle name="Percent 3 4 2 2 4 2" xfId="49833" xr:uid="{3F2D83C5-1AFB-4C3F-B9C4-DCCBE39E467D}"/>
    <cellStyle name="Percent 3 4 2 2 5" xfId="49834" xr:uid="{986A64F4-B57F-4272-9878-E22C965A6DE8}"/>
    <cellStyle name="Percent 3 4 2 2 6" xfId="49835" xr:uid="{6A330EE1-1EF5-4781-AC97-007B26AA4D78}"/>
    <cellStyle name="Percent 3 4 2 3" xfId="49836" xr:uid="{B6DD0852-2411-4C93-B93D-4D95C31AEA8C}"/>
    <cellStyle name="Percent 3 4 2 3 2" xfId="49837" xr:uid="{87F32C3C-56A9-4EC8-8CC0-256994275FA2}"/>
    <cellStyle name="Percent 3 4 2 3 2 2" xfId="49838" xr:uid="{2C36CEF5-AD7B-46A0-9F14-C8166DEAD28A}"/>
    <cellStyle name="Percent 3 4 2 3 3" xfId="49839" xr:uid="{8831A21A-736D-4FF7-8D6D-73211CEE1F4E}"/>
    <cellStyle name="Percent 3 4 2 4" xfId="49840" xr:uid="{3BE7CD16-6A0F-43A6-988A-475F6284B1F6}"/>
    <cellStyle name="Percent 3 4 2 4 2" xfId="49841" xr:uid="{72D29058-140E-4855-A5FB-FF7FC399B579}"/>
    <cellStyle name="Percent 3 4 2 5" xfId="49842" xr:uid="{33ADCE22-2017-4B46-BE24-B467AA26CE03}"/>
    <cellStyle name="Percent 3 4 2 5 2" xfId="49843" xr:uid="{07F62EAE-3946-4990-A755-53299F2BE38A}"/>
    <cellStyle name="Percent 3 4 2 6" xfId="49844" xr:uid="{10E258B7-01B4-4050-9FCE-C48947628D80}"/>
    <cellStyle name="Percent 3 4 2 7" xfId="49845" xr:uid="{179670C2-8CCB-4FC2-A2E6-51DB7C9C3B9E}"/>
    <cellStyle name="Percent 3 4 3" xfId="49846" xr:uid="{286809D1-1FD1-4AB4-9015-A4F0AD9A75FF}"/>
    <cellStyle name="Percent 3 4 3 2" xfId="49847" xr:uid="{F0036204-4E4B-4A33-A549-BC8BCD792788}"/>
    <cellStyle name="Percent 3 4 3 2 2" xfId="49848" xr:uid="{91ECE70E-5BA7-4736-A714-91C103924D69}"/>
    <cellStyle name="Percent 3 4 3 2 2 2" xfId="49849" xr:uid="{BBE053BB-8843-4CC5-996E-446C92D3A06E}"/>
    <cellStyle name="Percent 3 4 3 2 2 2 2" xfId="49850" xr:uid="{05183B4A-D69D-48F2-B679-4A8033CC9B23}"/>
    <cellStyle name="Percent 3 4 3 2 2 3" xfId="49851" xr:uid="{4A7AE136-044D-4899-9E31-D906A6E2DFAB}"/>
    <cellStyle name="Percent 3 4 3 2 3" xfId="49852" xr:uid="{7CE6E435-9102-4C25-B69C-0C6517C37802}"/>
    <cellStyle name="Percent 3 4 3 2 3 2" xfId="49853" xr:uid="{C1EF2925-C76A-42BD-A350-6D6AB1FF3399}"/>
    <cellStyle name="Percent 3 4 3 2 4" xfId="49854" xr:uid="{AF113964-5A2E-4EE2-A11C-9BCAFC3A4B1B}"/>
    <cellStyle name="Percent 3 4 3 3" xfId="49855" xr:uid="{881F1343-4ABB-4A4F-AE9C-E3CDF4EB8946}"/>
    <cellStyle name="Percent 3 4 3 3 2" xfId="49856" xr:uid="{9E10DA25-C9F0-4845-BD33-63B7A019736D}"/>
    <cellStyle name="Percent 3 4 3 3 2 2" xfId="49857" xr:uid="{683C8A59-4DAE-4002-AF71-08A40D391300}"/>
    <cellStyle name="Percent 3 4 3 3 3" xfId="49858" xr:uid="{55863FB8-E7CB-4277-81C3-DE94884B2F25}"/>
    <cellStyle name="Percent 3 4 3 4" xfId="49859" xr:uid="{6307E591-E05F-49A9-A977-56E781A7D615}"/>
    <cellStyle name="Percent 3 4 3 4 2" xfId="49860" xr:uid="{8433EA17-7087-406F-A3FD-C98333B9B13C}"/>
    <cellStyle name="Percent 3 4 3 5" xfId="49861" xr:uid="{48167FAD-C506-4DCC-89AD-0A970D3E4987}"/>
    <cellStyle name="Percent 3 4 3 5 2" xfId="49862" xr:uid="{2A556814-7242-4A71-BF01-DDD772BFB86A}"/>
    <cellStyle name="Percent 3 4 3 6" xfId="49863" xr:uid="{23C81B77-4935-43F2-8A7B-48151F7023D8}"/>
    <cellStyle name="Percent 3 4 3 7" xfId="49864" xr:uid="{66E12AFC-067D-4509-AFB4-3A439FAE42D0}"/>
    <cellStyle name="Percent 3 4 4" xfId="49865" xr:uid="{5366B77C-6326-4B0C-B056-B88B63E9AA5E}"/>
    <cellStyle name="Percent 3 4 4 2" xfId="49866" xr:uid="{909700D6-EA2E-4B47-A912-AC95294528F7}"/>
    <cellStyle name="Percent 3 4 4 2 2" xfId="49867" xr:uid="{EF87CA5C-3E26-44BF-96A6-8983991718A5}"/>
    <cellStyle name="Percent 3 4 4 2 2 2" xfId="49868" xr:uid="{DE71B2B7-107C-4DF3-BCE0-DACCE2C9A7D6}"/>
    <cellStyle name="Percent 3 4 4 2 3" xfId="49869" xr:uid="{152B6DA5-BD64-4CF3-83F2-4B33C57550D6}"/>
    <cellStyle name="Percent 3 4 4 3" xfId="49870" xr:uid="{CE8E7D1D-9E20-4CDA-8026-ACBB1BEFB656}"/>
    <cellStyle name="Percent 3 4 4 3 2" xfId="49871" xr:uid="{F7622681-9A28-470A-AEB4-0DA9B3CDCE3A}"/>
    <cellStyle name="Percent 3 4 4 4" xfId="49872" xr:uid="{92EB7463-2A23-4D6E-8912-D06B778B0929}"/>
    <cellStyle name="Percent 3 4 5" xfId="49873" xr:uid="{6424BB6D-5190-44A4-A3F3-1424558E7D0F}"/>
    <cellStyle name="Percent 3 4 5 2" xfId="49874" xr:uid="{BD7E223B-B3C5-4ACB-B4C3-0D1B64EE5E27}"/>
    <cellStyle name="Percent 3 4 5 2 2" xfId="49875" xr:uid="{87A95517-8431-4D63-ACDA-CED4C7366B44}"/>
    <cellStyle name="Percent 3 4 5 3" xfId="49876" xr:uid="{DAB52C9E-7E8B-47EA-8FC3-28320A91BBC1}"/>
    <cellStyle name="Percent 3 4 6" xfId="49877" xr:uid="{B482AC7E-A045-4461-8582-AA5DF73E1017}"/>
    <cellStyle name="Percent 3 4 6 2" xfId="49878" xr:uid="{036B2B76-D5B4-4D01-A123-E2E002F2CE57}"/>
    <cellStyle name="Percent 3 4 7" xfId="49879" xr:uid="{42C7E19C-CA82-4DAA-AAB4-7120EADD1CFB}"/>
    <cellStyle name="Percent 3 4 7 2" xfId="49880" xr:uid="{462F88DF-4F95-482A-A798-0B7F45DEEF5C}"/>
    <cellStyle name="Percent 3 4 8" xfId="49881" xr:uid="{B37D18F5-7549-4A6A-8088-FD51FB10FB19}"/>
    <cellStyle name="Percent 3 4 9" xfId="49882" xr:uid="{A20A92EA-67FD-4547-A2B5-8911A9B48CB5}"/>
    <cellStyle name="Percent 3 5" xfId="49883" xr:uid="{59826E78-F423-404D-ABE2-89682DFF9A5A}"/>
    <cellStyle name="Percent 3 5 2" xfId="49884" xr:uid="{8CF676A5-CFDE-4435-841E-CFBB0C40D31C}"/>
    <cellStyle name="Percent 3 5 2 2" xfId="49885" xr:uid="{90AAF77D-C3B3-41D5-AE5D-BBE879D42D79}"/>
    <cellStyle name="Percent 3 5 2 2 2" xfId="49886" xr:uid="{FE0F3BEB-DA1E-4F93-9666-6FE55E6CBD0A}"/>
    <cellStyle name="Percent 3 5 2 2 2 2" xfId="49887" xr:uid="{C2BC5DD0-C37B-4FDC-A776-4D82FD6C4B85}"/>
    <cellStyle name="Percent 3 5 2 2 2 2 2" xfId="49888" xr:uid="{C2138FAA-4F61-4238-8218-0AD06BFC6078}"/>
    <cellStyle name="Percent 3 5 2 2 2 3" xfId="49889" xr:uid="{AAB3CA44-33DB-45B9-B8F9-3727CB9EE797}"/>
    <cellStyle name="Percent 3 5 2 2 3" xfId="49890" xr:uid="{2332CE8B-590C-43D6-92D7-4C890DA158B0}"/>
    <cellStyle name="Percent 3 5 2 2 3 2" xfId="49891" xr:uid="{00C29120-60BB-40E5-8FB2-875DC5C98103}"/>
    <cellStyle name="Percent 3 5 2 2 4" xfId="49892" xr:uid="{C0680406-8860-4A46-A200-F55B0744C8D4}"/>
    <cellStyle name="Percent 3 5 2 3" xfId="49893" xr:uid="{B2F20091-ABF2-488C-9581-11238DF86E20}"/>
    <cellStyle name="Percent 3 5 2 3 2" xfId="49894" xr:uid="{41F31230-07D7-4A42-8956-E1CC6F860129}"/>
    <cellStyle name="Percent 3 5 2 3 2 2" xfId="49895" xr:uid="{B6C56A53-CF54-431D-83E6-E9D51350B201}"/>
    <cellStyle name="Percent 3 5 2 3 3" xfId="49896" xr:uid="{41D181C2-1000-47C8-AD16-06E0AA90544F}"/>
    <cellStyle name="Percent 3 5 2 4" xfId="49897" xr:uid="{4A800B9B-4A3E-4964-AB63-A638CCAB3A50}"/>
    <cellStyle name="Percent 3 5 2 4 2" xfId="49898" xr:uid="{7F2BA956-358C-4A60-A04D-07F5DB5D3251}"/>
    <cellStyle name="Percent 3 5 2 5" xfId="49899" xr:uid="{CBB2222E-FF71-4B56-BBA9-DCF8EDFE14E9}"/>
    <cellStyle name="Percent 3 5 2 5 2" xfId="49900" xr:uid="{985FB224-1ABE-4AD6-AAA4-31AED0AEAA89}"/>
    <cellStyle name="Percent 3 5 2 6" xfId="49901" xr:uid="{455934DC-4B60-48DF-8E37-1ABC7C3F7D14}"/>
    <cellStyle name="Percent 3 5 2 7" xfId="49902" xr:uid="{55573234-D0EC-49EF-9281-9E00EE98DDFC}"/>
    <cellStyle name="Percent 3 5 3" xfId="49903" xr:uid="{58F0ED08-DAD5-4360-8782-B8D59CEDBE11}"/>
    <cellStyle name="Percent 3 5 3 2" xfId="49904" xr:uid="{C5F04451-D16C-4116-BA7B-C35E47375561}"/>
    <cellStyle name="Percent 3 5 3 2 2" xfId="49905" xr:uid="{5A496938-5C65-4B3F-B175-53FDD33A87C6}"/>
    <cellStyle name="Percent 3 5 3 2 2 2" xfId="49906" xr:uid="{3FF4DACC-DADB-44D1-9612-5C546117ECCC}"/>
    <cellStyle name="Percent 3 5 3 2 3" xfId="49907" xr:uid="{243CC89F-F49C-42CC-B4F1-A9F492B61247}"/>
    <cellStyle name="Percent 3 5 3 3" xfId="49908" xr:uid="{DF514963-3068-46E1-8F56-C5908EF06B68}"/>
    <cellStyle name="Percent 3 5 3 3 2" xfId="49909" xr:uid="{758B23AB-F2B1-4D49-B68D-9CC133023480}"/>
    <cellStyle name="Percent 3 5 3 4" xfId="49910" xr:uid="{3B4C856C-95BC-48F5-B7D7-02174C777D94}"/>
    <cellStyle name="Percent 3 5 4" xfId="49911" xr:uid="{254D113E-5E67-4A7C-981D-8C196601939F}"/>
    <cellStyle name="Percent 3 5 4 2" xfId="49912" xr:uid="{72E83AC0-CCEF-4940-A9BD-892949D8E3DC}"/>
    <cellStyle name="Percent 3 5 4 2 2" xfId="49913" xr:uid="{8FE6E93C-8224-48D0-8390-CA4BCA726F88}"/>
    <cellStyle name="Percent 3 5 4 3" xfId="49914" xr:uid="{B9EBF8FC-B9AC-4E30-BDB3-E27F8DD9AAB1}"/>
    <cellStyle name="Percent 3 5 5" xfId="49915" xr:uid="{EE682757-C786-47C6-8E02-D08E1FD7FFF8}"/>
    <cellStyle name="Percent 3 5 5 2" xfId="49916" xr:uid="{838EE0FD-4C42-4748-BB39-65E9D763918D}"/>
    <cellStyle name="Percent 3 5 6" xfId="49917" xr:uid="{3385012F-B8E8-4071-9613-64AFF3381CE1}"/>
    <cellStyle name="Percent 3 5 6 2" xfId="49918" xr:uid="{5723C06A-D628-4365-A5C8-F0ECE3CEC54E}"/>
    <cellStyle name="Percent 3 5 7" xfId="49919" xr:uid="{3F17687B-25D4-40BC-BD64-8B962BEB5263}"/>
    <cellStyle name="Percent 3 5 8" xfId="49920" xr:uid="{8010ECAB-8D48-4950-84CD-3C21E565CDAB}"/>
    <cellStyle name="Percent 3 6" xfId="49921" xr:uid="{0960BEA1-CE62-4F76-8AE8-470E8EB9F5A2}"/>
    <cellStyle name="Percent 3 6 2" xfId="49922" xr:uid="{CD31426E-4CC1-4C3D-A44A-DA90C223C080}"/>
    <cellStyle name="Percent 3 6 2 2" xfId="49923" xr:uid="{2DDE7F72-613A-4A0D-951F-664020C07499}"/>
    <cellStyle name="Percent 3 6 2 2 2" xfId="49924" xr:uid="{643E0DAF-1ACF-49F0-9B8B-46C5E0EF3AFA}"/>
    <cellStyle name="Percent 3 6 2 2 2 2" xfId="49925" xr:uid="{C4408619-D708-49E2-AF8C-DB913E2A551F}"/>
    <cellStyle name="Percent 3 6 2 2 3" xfId="49926" xr:uid="{C4E3B6E6-F678-4458-B456-93E6D1109A68}"/>
    <cellStyle name="Percent 3 6 2 3" xfId="49927" xr:uid="{C2330114-4D78-4EFA-A8F4-73A3733197C4}"/>
    <cellStyle name="Percent 3 6 2 3 2" xfId="49928" xr:uid="{D81CCFFB-8DF2-4341-B893-B0020C5E0201}"/>
    <cellStyle name="Percent 3 6 2 4" xfId="49929" xr:uid="{38B72733-7745-49E9-8D46-A6C1E192A7F3}"/>
    <cellStyle name="Percent 3 6 3" xfId="49930" xr:uid="{338F27D1-EC88-450B-9391-9B6C24AF7EAC}"/>
    <cellStyle name="Percent 3 6 3 2" xfId="49931" xr:uid="{1C9A44C9-5D7D-4AA1-BDA6-E8FD02934990}"/>
    <cellStyle name="Percent 3 6 3 2 2" xfId="49932" xr:uid="{139C3147-57BF-4E7D-8128-34BBF96FB36C}"/>
    <cellStyle name="Percent 3 6 3 3" xfId="49933" xr:uid="{3F8B6F17-6A21-4639-A519-2054A4FB2A5D}"/>
    <cellStyle name="Percent 3 6 4" xfId="49934" xr:uid="{58C85122-8D7E-4968-8B26-62EBCDC3E3D5}"/>
    <cellStyle name="Percent 3 6 4 2" xfId="49935" xr:uid="{3283DA3B-5453-45ED-9464-EBAC5FCD5FEE}"/>
    <cellStyle name="Percent 3 6 5" xfId="49936" xr:uid="{FE3FD3AD-F725-4848-9B85-92C64C19E300}"/>
    <cellStyle name="Percent 3 6 5 2" xfId="49937" xr:uid="{0FB2631D-2E67-4879-9C06-D32D11024568}"/>
    <cellStyle name="Percent 3 6 6" xfId="49938" xr:uid="{424B5D49-ADB9-48A9-82A6-65D9712B1CC7}"/>
    <cellStyle name="Percent 3 6 7" xfId="49939" xr:uid="{872452A5-1A71-494F-A3A9-901ABCC5338D}"/>
    <cellStyle name="Percent 3 7" xfId="49940" xr:uid="{E945960A-DE46-4E19-B303-0E9C8B37F668}"/>
    <cellStyle name="Percent 3 7 2" xfId="49941" xr:uid="{87084013-E2AB-4378-BF27-3EF34EB94A37}"/>
    <cellStyle name="Percent 3 7 2 2" xfId="49942" xr:uid="{685DE262-F878-47B4-B0ED-1B25BF7CF869}"/>
    <cellStyle name="Percent 3 7 2 2 2" xfId="49943" xr:uid="{B905003F-2D83-431E-BDA5-69A88F5B42A4}"/>
    <cellStyle name="Percent 3 7 2 2 2 2" xfId="49944" xr:uid="{0E587156-72AA-45AB-8271-1C7C180F558A}"/>
    <cellStyle name="Percent 3 7 2 2 3" xfId="49945" xr:uid="{8A11971C-8701-4926-AA77-8014F159F3DF}"/>
    <cellStyle name="Percent 3 7 2 3" xfId="49946" xr:uid="{ADFBC54D-E2B6-468A-975E-21E51B05F0CE}"/>
    <cellStyle name="Percent 3 7 2 3 2" xfId="49947" xr:uid="{B8DDF6D8-A957-4548-98EA-29502076EF24}"/>
    <cellStyle name="Percent 3 7 2 4" xfId="49948" xr:uid="{C2AC584C-39C4-4E89-90FB-B7D9C5D92D3A}"/>
    <cellStyle name="Percent 3 7 3" xfId="49949" xr:uid="{BDF69178-C094-493B-9061-E1CECBC84942}"/>
    <cellStyle name="Percent 3 7 3 2" xfId="49950" xr:uid="{96F15BC4-2268-4E39-8B7B-F48BE4F0FB32}"/>
    <cellStyle name="Percent 3 7 3 2 2" xfId="49951" xr:uid="{BA61F9A5-DBE1-4AE7-87CB-EC1DFD6076E2}"/>
    <cellStyle name="Percent 3 7 3 3" xfId="49952" xr:uid="{25FE3699-A6DF-49CB-A3BE-A35D10FF4258}"/>
    <cellStyle name="Percent 3 7 4" xfId="49953" xr:uid="{F9E607E8-451B-4489-B429-6C02504E66C5}"/>
    <cellStyle name="Percent 3 7 4 2" xfId="49954" xr:uid="{820815F7-57A4-404D-8FDC-9139E002DD26}"/>
    <cellStyle name="Percent 3 7 5" xfId="49955" xr:uid="{C0C4F423-909D-421D-AE49-F05CEAD37912}"/>
    <cellStyle name="Percent 3 7 5 2" xfId="49956" xr:uid="{EF57AF4E-AE8D-4CE3-9BA8-795503A35B57}"/>
    <cellStyle name="Percent 3 7 6" xfId="49957" xr:uid="{0F338B3C-C179-4EDE-8D5E-7C7A46091FD3}"/>
    <cellStyle name="Percent 3 7 7" xfId="49958" xr:uid="{FCA5F6A7-B79C-4367-A43C-5C31B3A3E7E2}"/>
    <cellStyle name="Percent 3 8" xfId="49959" xr:uid="{FF304A12-D602-4122-92F2-368A9F2F3F9E}"/>
    <cellStyle name="Percent 3 8 2" xfId="49960" xr:uid="{0C7F2227-36F3-47FE-8C74-111A92FE7F6B}"/>
    <cellStyle name="Percent 3 8 2 2" xfId="49961" xr:uid="{6ADB1FBD-4A18-43CF-8240-EFB9791CC4F9}"/>
    <cellStyle name="Percent 3 8 2 2 2" xfId="49962" xr:uid="{0FC73E14-0FC8-414A-938D-F2FEC718AE90}"/>
    <cellStyle name="Percent 3 8 2 2 2 2" xfId="49963" xr:uid="{9BF9BA87-BAC5-487B-AC9A-D9E856A3EA62}"/>
    <cellStyle name="Percent 3 8 2 2 3" xfId="49964" xr:uid="{FA24993C-C598-4211-A436-7B99246B87E0}"/>
    <cellStyle name="Percent 3 8 2 3" xfId="49965" xr:uid="{FD3F1EBA-562C-4FCA-8C87-81785C84099B}"/>
    <cellStyle name="Percent 3 8 2 3 2" xfId="49966" xr:uid="{0618CD20-0613-4E03-A227-1B5A3E3C0FAB}"/>
    <cellStyle name="Percent 3 8 2 4" xfId="49967" xr:uid="{25603C4A-255E-44E6-9F8A-C772AD1867C5}"/>
    <cellStyle name="Percent 3 8 3" xfId="49968" xr:uid="{207A0EFF-8E93-4A30-8C21-E20F5738542A}"/>
    <cellStyle name="Percent 3 8 3 2" xfId="49969" xr:uid="{7047A007-7C7F-4814-8817-8DAAA1E6A09B}"/>
    <cellStyle name="Percent 3 8 3 2 2" xfId="49970" xr:uid="{2953B5BD-6657-4FC5-82BC-B563CA1CC51B}"/>
    <cellStyle name="Percent 3 8 3 3" xfId="49971" xr:uid="{005FF276-5106-4D21-8AC8-F54507817096}"/>
    <cellStyle name="Percent 3 8 4" xfId="49972" xr:uid="{846D5347-C0E7-4B41-B6FE-AF793A9DEB97}"/>
    <cellStyle name="Percent 3 8 4 2" xfId="49973" xr:uid="{AA89F20C-4B5E-447B-AEAF-F9A99157A616}"/>
    <cellStyle name="Percent 3 8 5" xfId="49974" xr:uid="{0B528062-4C81-45BB-932C-C0F1CB752C1D}"/>
    <cellStyle name="Percent 3 9" xfId="49975" xr:uid="{EB8849BA-7D27-4AD4-8183-1C48920B6168}"/>
    <cellStyle name="Percent 3 9 2" xfId="49976" xr:uid="{FD23DD17-498B-4E7F-ADC5-AEF9C276588B}"/>
    <cellStyle name="Percent 3 9 2 2" xfId="49977" xr:uid="{97696314-D325-4437-A893-BF4A0EBB46B2}"/>
    <cellStyle name="Percent 3 9 2 2 2" xfId="49978" xr:uid="{53D7110C-1D8F-43EB-8CC6-FAFB9594BD15}"/>
    <cellStyle name="Percent 3 9 2 2 2 2" xfId="49979" xr:uid="{715127C5-A4E5-416C-A670-13F50B839B32}"/>
    <cellStyle name="Percent 3 9 2 2 3" xfId="49980" xr:uid="{3E4F0458-BB37-4EE2-99BE-F28193FD7C43}"/>
    <cellStyle name="Percent 3 9 2 3" xfId="49981" xr:uid="{7FC43BCE-E90F-4C4A-B4C1-0929A03EECAF}"/>
    <cellStyle name="Percent 3 9 2 3 2" xfId="49982" xr:uid="{1FBA0606-3580-4F1E-8569-5A985F6C25DD}"/>
    <cellStyle name="Percent 3 9 2 4" xfId="49983" xr:uid="{AEF37FF2-04FB-4A81-8A29-70879213E122}"/>
    <cellStyle name="Percent 3 9 3" xfId="49984" xr:uid="{D8C76A20-E45A-4EF5-B4F5-2DE6EFF5B292}"/>
    <cellStyle name="Percent 3 9 3 2" xfId="49985" xr:uid="{884A2918-B1EE-4DDA-B463-2BA5567B6568}"/>
    <cellStyle name="Percent 3 9 3 2 2" xfId="49986" xr:uid="{253CD27D-8B89-4615-B293-6A60318CA1F3}"/>
    <cellStyle name="Percent 3 9 3 3" xfId="49987" xr:uid="{80F780BF-0DC4-426F-96FD-2401ADA42C0C}"/>
    <cellStyle name="Percent 3 9 4" xfId="49988" xr:uid="{7610432B-6598-4527-B192-88D587DD2514}"/>
    <cellStyle name="Percent 3 9 4 2" xfId="49989" xr:uid="{A6529BAD-8A0D-4CD0-80BA-0786FBE93FF7}"/>
    <cellStyle name="Percent 3 9 5" xfId="49990" xr:uid="{C596B18F-68F7-45F4-9136-DCCDE5CDD7DA}"/>
    <cellStyle name="Percent 30" xfId="49991" xr:uid="{9EF3609B-3F28-4435-A480-2BD9A672E205}"/>
    <cellStyle name="Percent 31" xfId="49992" xr:uid="{F6E74640-DA06-494B-B414-FCB93963CD8D}"/>
    <cellStyle name="Percent 32" xfId="49993" xr:uid="{E09AAE21-9C43-4E1C-A4EE-A3A3DA52D445}"/>
    <cellStyle name="Percent 33" xfId="49994" xr:uid="{CB87E7D0-A53B-4748-85CD-3533B9C9E280}"/>
    <cellStyle name="Percent 34" xfId="49995" xr:uid="{85BD003A-9D2F-4092-90EF-0A1EDDC13905}"/>
    <cellStyle name="Percent 35" xfId="49996" xr:uid="{8F170EBD-1DA6-4E14-868E-E48924800C47}"/>
    <cellStyle name="Percent 36" xfId="49997" xr:uid="{655F3200-B7E7-41F1-98B8-8D26A3F7B3D4}"/>
    <cellStyle name="Percent 37" xfId="49998" xr:uid="{50D1FBE7-8EB4-4E88-B369-AD098EE4D529}"/>
    <cellStyle name="Percent 38" xfId="49999" xr:uid="{6F2A03EB-6B47-415F-8926-ACD833E2760D}"/>
    <cellStyle name="Percent 39" xfId="50000" xr:uid="{F8AC4695-104D-4067-BE12-168E7CEC29E2}"/>
    <cellStyle name="Percent 4" xfId="50001" xr:uid="{7FFFE96D-B3B1-46F5-A7BA-11C470B8DDE1}"/>
    <cellStyle name="Percent 4 10" xfId="50002" xr:uid="{2AEF4CAF-2A83-41DE-921D-F3084C5BE0F7}"/>
    <cellStyle name="Percent 4 10 2" xfId="50003" xr:uid="{A05C6755-B13E-4303-AFF8-5FF9516BE3A5}"/>
    <cellStyle name="Percent 4 10 2 2" xfId="50004" xr:uid="{A26353C4-C2F2-48DF-856A-BEE218A0E9EC}"/>
    <cellStyle name="Percent 4 10 2 2 2" xfId="50005" xr:uid="{5B92A9F5-A281-400B-965D-63788812ABBD}"/>
    <cellStyle name="Percent 4 10 2 3" xfId="50006" xr:uid="{CCA4385F-27D8-41FD-8BC2-A9422E147A53}"/>
    <cellStyle name="Percent 4 10 3" xfId="50007" xr:uid="{B1192B1F-083D-45AE-A380-DD6772464743}"/>
    <cellStyle name="Percent 4 10 3 2" xfId="50008" xr:uid="{66B8BA45-19F5-4D0A-9B57-A9923562B1AC}"/>
    <cellStyle name="Percent 4 10 4" xfId="50009" xr:uid="{A1B32D12-70ED-4DD0-BB30-6826854FFC65}"/>
    <cellStyle name="Percent 4 11" xfId="50010" xr:uid="{36058D7E-7FE6-45A4-83C0-E123168C5997}"/>
    <cellStyle name="Percent 4 11 2" xfId="50011" xr:uid="{29C81F76-B983-470A-A687-7957352D553B}"/>
    <cellStyle name="Percent 4 11 2 2" xfId="50012" xr:uid="{20834248-514E-4DFC-A931-A253FEC7F1CA}"/>
    <cellStyle name="Percent 4 11 3" xfId="50013" xr:uid="{8391EF2D-6DB0-466E-BED9-AB1C9D8EDC3C}"/>
    <cellStyle name="Percent 4 12" xfId="50014" xr:uid="{8F63E818-BA1C-4085-9180-DB208B31FEEE}"/>
    <cellStyle name="Percent 4 12 2" xfId="50015" xr:uid="{153CA522-743C-4682-8982-CDE60C607A0B}"/>
    <cellStyle name="Percent 4 13" xfId="50016" xr:uid="{C5E5E91A-635B-4C96-8A06-EB6EEA5ABCE9}"/>
    <cellStyle name="Percent 4 13 2" xfId="50017" xr:uid="{6885C77D-7B25-43CE-921E-AE9402971549}"/>
    <cellStyle name="Percent 4 14" xfId="50018" xr:uid="{6896DC5D-D2F3-4872-8277-71ECEE693B48}"/>
    <cellStyle name="Percent 4 15" xfId="50019" xr:uid="{E8EC901C-D8EA-4A14-B1E5-A9981036D2F5}"/>
    <cellStyle name="Percent 4 16" xfId="51542" xr:uid="{0E351CA6-4D3A-4CA1-9115-83077E7FE0C5}"/>
    <cellStyle name="Percent 4 17" xfId="51547" xr:uid="{5EDF05F7-3E82-4EEC-87E8-4F4CCF15D121}"/>
    <cellStyle name="Percent 4 2" xfId="50020" xr:uid="{DF3A6FE4-0BA8-4A62-A601-B03A1F4AB63F}"/>
    <cellStyle name="Percent 4 2 10" xfId="50021" xr:uid="{22C06F26-37CC-42EB-A110-2B7C7F097A68}"/>
    <cellStyle name="Percent 4 2 10 2" xfId="50022" xr:uid="{47897600-A734-4A44-B43F-0530030EE638}"/>
    <cellStyle name="Percent 4 2 11" xfId="50023" xr:uid="{C77314C2-D7C7-4875-AB0E-4950DBE8B978}"/>
    <cellStyle name="Percent 4 2 11 2" xfId="50024" xr:uid="{5C51DA95-4330-4869-B520-27EA22348201}"/>
    <cellStyle name="Percent 4 2 12" xfId="50025" xr:uid="{4F6D3759-9DF3-4AA6-BFCD-B10ABA0C1D40}"/>
    <cellStyle name="Percent 4 2 13" xfId="50026" xr:uid="{AE6BD4C1-7083-4244-934B-3647568D3ED6}"/>
    <cellStyle name="Percent 4 2 2" xfId="50027" xr:uid="{490BC39D-BFDA-4765-BC0C-EB49EEEF7BB3}"/>
    <cellStyle name="Percent 4 2 2 2" xfId="50028" xr:uid="{D008DB14-2A3D-4E21-A5B3-4437FCE64F08}"/>
    <cellStyle name="Percent 4 2 2 2 2" xfId="50029" xr:uid="{565716C4-2B30-44EA-B2F4-506A38788A8A}"/>
    <cellStyle name="Percent 4 2 2 2 2 2" xfId="50030" xr:uid="{81E24063-099E-4565-BC9B-B100242638F4}"/>
    <cellStyle name="Percent 4 2 2 2 2 2 2" xfId="50031" xr:uid="{14316E6E-C0ED-4AA5-AC3C-111364151BBC}"/>
    <cellStyle name="Percent 4 2 2 2 2 2 2 2" xfId="50032" xr:uid="{A812659E-B3B9-4768-8372-79703093C02E}"/>
    <cellStyle name="Percent 4 2 2 2 2 2 3" xfId="50033" xr:uid="{88F75BF8-1727-4970-BAF5-97F7D3F13E02}"/>
    <cellStyle name="Percent 4 2 2 2 2 3" xfId="50034" xr:uid="{F2EAE3F4-0585-4171-8AD9-C0D6D82C836C}"/>
    <cellStyle name="Percent 4 2 2 2 2 3 2" xfId="50035" xr:uid="{945FA904-FBD5-4B7C-9B0D-37EA6C70DD75}"/>
    <cellStyle name="Percent 4 2 2 2 2 4" xfId="50036" xr:uid="{E7390043-B42C-435B-9AEB-D4A299A19243}"/>
    <cellStyle name="Percent 4 2 2 2 2 4 2" xfId="50037" xr:uid="{3C3A40B2-6574-45FD-8E9C-1AB40E2C2242}"/>
    <cellStyle name="Percent 4 2 2 2 2 5" xfId="50038" xr:uid="{9BFBF101-84C4-47B1-BA0F-2CDF8BEB6973}"/>
    <cellStyle name="Percent 4 2 2 2 2 6" xfId="50039" xr:uid="{ECF5ABAB-F1F5-4AD1-84DC-EFE6436572B3}"/>
    <cellStyle name="Percent 4 2 2 2 3" xfId="50040" xr:uid="{8146624D-56F8-400A-8FC3-E7DA6CC18079}"/>
    <cellStyle name="Percent 4 2 2 2 3 2" xfId="50041" xr:uid="{A7D5D782-1C37-4E2A-803D-0B7DB6CBBF11}"/>
    <cellStyle name="Percent 4 2 2 2 3 2 2" xfId="50042" xr:uid="{0E4F1462-725B-45FF-B099-3C7DFA1AE076}"/>
    <cellStyle name="Percent 4 2 2 2 3 3" xfId="50043" xr:uid="{6A3693A8-75E3-4461-A89A-BA1C4D2EC761}"/>
    <cellStyle name="Percent 4 2 2 2 4" xfId="50044" xr:uid="{4D67EC5E-4078-4E6F-BE49-7CA8CC8A2AAE}"/>
    <cellStyle name="Percent 4 2 2 2 4 2" xfId="50045" xr:uid="{25113E77-D543-4CC6-8D59-7FB21BB4BCF9}"/>
    <cellStyle name="Percent 4 2 2 2 5" xfId="50046" xr:uid="{CA54276C-19AF-4C09-86BB-AC4FB694B48D}"/>
    <cellStyle name="Percent 4 2 2 2 5 2" xfId="50047" xr:uid="{17EFC913-62F0-48F8-B3C0-70C9BE1AACEC}"/>
    <cellStyle name="Percent 4 2 2 2 6" xfId="50048" xr:uid="{DCF121D3-0297-49F9-8A83-D6E32F9658D2}"/>
    <cellStyle name="Percent 4 2 2 2 7" xfId="50049" xr:uid="{00618378-DE68-4E5A-BAB5-6D8C6F44F191}"/>
    <cellStyle name="Percent 4 2 2 3" xfId="50050" xr:uid="{12926CCC-EAAD-4B17-93C4-9C8EDD735E3A}"/>
    <cellStyle name="Percent 4 2 2 3 2" xfId="50051" xr:uid="{7867E855-5DD0-430D-B450-0FE5B97D478A}"/>
    <cellStyle name="Percent 4 2 2 3 2 2" xfId="50052" xr:uid="{3D5C755A-971A-4568-8EF9-5440B1B26FB7}"/>
    <cellStyle name="Percent 4 2 2 3 2 2 2" xfId="50053" xr:uid="{FB03D11C-2070-4DD5-84D2-337700A734C5}"/>
    <cellStyle name="Percent 4 2 2 3 2 2 2 2" xfId="50054" xr:uid="{DD4565DD-FFA6-40D2-ADD4-97CDCF50A0FB}"/>
    <cellStyle name="Percent 4 2 2 3 2 2 3" xfId="50055" xr:uid="{6D14A50D-A065-4A93-A2E0-9C28B855EAA9}"/>
    <cellStyle name="Percent 4 2 2 3 2 3" xfId="50056" xr:uid="{D5F32336-C202-48CB-879F-3BF9AC3D74E4}"/>
    <cellStyle name="Percent 4 2 2 3 2 3 2" xfId="50057" xr:uid="{02577B42-BD94-4490-8A51-F65BF9566ADA}"/>
    <cellStyle name="Percent 4 2 2 3 2 4" xfId="50058" xr:uid="{43C55650-F616-4B7B-9FBE-86B829C32611}"/>
    <cellStyle name="Percent 4 2 2 3 3" xfId="50059" xr:uid="{36913E4F-67D2-4CEC-8F8D-A7C911391C2A}"/>
    <cellStyle name="Percent 4 2 2 3 3 2" xfId="50060" xr:uid="{1F6C002B-E696-48C5-B989-B51D3C9245A8}"/>
    <cellStyle name="Percent 4 2 2 3 3 2 2" xfId="50061" xr:uid="{A1DB1FB1-8F9D-4BF8-BEEC-34DBEFD57131}"/>
    <cellStyle name="Percent 4 2 2 3 3 3" xfId="50062" xr:uid="{B08C29BC-1C2F-4434-BDE1-E7BEF065F765}"/>
    <cellStyle name="Percent 4 2 2 3 4" xfId="50063" xr:uid="{502DCDED-CA52-4209-B957-491C9DF5F4C0}"/>
    <cellStyle name="Percent 4 2 2 3 4 2" xfId="50064" xr:uid="{B9BFC23A-5ADC-4056-83CA-C35F6BE08980}"/>
    <cellStyle name="Percent 4 2 2 3 5" xfId="50065" xr:uid="{0C037585-9263-4CED-86CA-89ACAD90C7AD}"/>
    <cellStyle name="Percent 4 2 2 3 5 2" xfId="50066" xr:uid="{78AE0B68-7885-4157-B018-D2809F7BE113}"/>
    <cellStyle name="Percent 4 2 2 3 6" xfId="50067" xr:uid="{B44038E8-BBCB-4EC1-B205-5C1312DF795E}"/>
    <cellStyle name="Percent 4 2 2 3 7" xfId="50068" xr:uid="{4070AF12-BB96-4433-A874-D2C69ADDCFD4}"/>
    <cellStyle name="Percent 4 2 2 4" xfId="50069" xr:uid="{63C4FAF6-B1CA-451E-9120-0760D3E901FF}"/>
    <cellStyle name="Percent 4 2 2 4 2" xfId="50070" xr:uid="{BC0E0606-01F5-4A8A-B316-2EB1BD2BDE4E}"/>
    <cellStyle name="Percent 4 2 2 4 2 2" xfId="50071" xr:uid="{05740DF0-DE88-4742-95A2-7BAE317A70C5}"/>
    <cellStyle name="Percent 4 2 2 4 2 2 2" xfId="50072" xr:uid="{5E30290E-7C37-4D26-A75E-BE830D6B318F}"/>
    <cellStyle name="Percent 4 2 2 4 2 3" xfId="50073" xr:uid="{5FF07652-3554-497B-9B27-D3D5049DE205}"/>
    <cellStyle name="Percent 4 2 2 4 3" xfId="50074" xr:uid="{754637B1-6CD7-45B3-9127-07E668B66625}"/>
    <cellStyle name="Percent 4 2 2 4 3 2" xfId="50075" xr:uid="{60CD8538-042C-423D-B365-98AA4EC2AAEA}"/>
    <cellStyle name="Percent 4 2 2 4 4" xfId="50076" xr:uid="{A127323C-84FD-4B77-B28A-1E3FF01CE2C5}"/>
    <cellStyle name="Percent 4 2 2 5" xfId="50077" xr:uid="{DC7AD25D-498E-4D56-BDD4-7F0D2875B9AC}"/>
    <cellStyle name="Percent 4 2 2 5 2" xfId="50078" xr:uid="{9E028946-E5B5-408F-AE0C-3146903A41AE}"/>
    <cellStyle name="Percent 4 2 2 5 2 2" xfId="50079" xr:uid="{A8EEFF3A-FD4C-4E51-8EB4-4346A55327FC}"/>
    <cellStyle name="Percent 4 2 2 5 3" xfId="50080" xr:uid="{40D94E8E-FFAD-4E71-9B41-65C6195F5119}"/>
    <cellStyle name="Percent 4 2 2 6" xfId="50081" xr:uid="{3E91F22E-213E-4E74-80F8-C10AD65ADAB6}"/>
    <cellStyle name="Percent 4 2 2 6 2" xfId="50082" xr:uid="{5E860659-BC77-4CF9-8722-D2F090C8D777}"/>
    <cellStyle name="Percent 4 2 2 7" xfId="50083" xr:uid="{25B13E66-5314-4A13-A5C5-FC5A4A596B62}"/>
    <cellStyle name="Percent 4 2 2 7 2" xfId="50084" xr:uid="{383FE02A-75DF-46BB-80EB-FDAEEAD75882}"/>
    <cellStyle name="Percent 4 2 2 8" xfId="50085" xr:uid="{4051162B-13A9-4CBB-8EB7-7F2D900F42EB}"/>
    <cellStyle name="Percent 4 2 2 9" xfId="50086" xr:uid="{1EC2A609-FF8B-4A4D-8AE6-69365B63DA4E}"/>
    <cellStyle name="Percent 4 2 3" xfId="50087" xr:uid="{016D4EB1-823F-4775-8685-A86A99C51659}"/>
    <cellStyle name="Percent 4 2 3 2" xfId="50088" xr:uid="{31044F8C-59C3-4374-8DE0-8A6457596B7A}"/>
    <cellStyle name="Percent 4 2 3 2 2" xfId="50089" xr:uid="{1CCC0778-CF9C-4F7C-875F-5860A7E56180}"/>
    <cellStyle name="Percent 4 2 3 2 2 2" xfId="50090" xr:uid="{8CA99F80-ACFC-4017-8B4D-D5CD904C7F1C}"/>
    <cellStyle name="Percent 4 2 3 2 2 2 2" xfId="50091" xr:uid="{5D3892F6-B797-42F2-AF2C-DE8C4215FC26}"/>
    <cellStyle name="Percent 4 2 3 2 2 2 2 2" xfId="50092" xr:uid="{CE544919-09BB-4845-A013-6734D216F30A}"/>
    <cellStyle name="Percent 4 2 3 2 2 2 3" xfId="50093" xr:uid="{42541D88-8E91-4C0C-B380-DBF1C8A8FE9F}"/>
    <cellStyle name="Percent 4 2 3 2 2 3" xfId="50094" xr:uid="{E48EF525-BC86-4A16-BA8C-5CB1899DF4B1}"/>
    <cellStyle name="Percent 4 2 3 2 2 3 2" xfId="50095" xr:uid="{A7A2FB91-50CF-4888-9A57-43023C55ADF3}"/>
    <cellStyle name="Percent 4 2 3 2 2 4" xfId="50096" xr:uid="{5A325064-9813-4B31-931D-19F341EDB6A1}"/>
    <cellStyle name="Percent 4 2 3 2 3" xfId="50097" xr:uid="{B0349FE6-B063-4E8C-8914-8A597C3A21A5}"/>
    <cellStyle name="Percent 4 2 3 2 3 2" xfId="50098" xr:uid="{919340F7-C134-4943-920F-2248171FB47D}"/>
    <cellStyle name="Percent 4 2 3 2 3 2 2" xfId="50099" xr:uid="{A4CC9B48-7734-415A-99CB-0779E358E299}"/>
    <cellStyle name="Percent 4 2 3 2 3 3" xfId="50100" xr:uid="{31C9427F-B9D6-4621-AD33-D2F86747A53E}"/>
    <cellStyle name="Percent 4 2 3 2 4" xfId="50101" xr:uid="{DF483508-8CA9-4710-B110-EE71D504B109}"/>
    <cellStyle name="Percent 4 2 3 2 4 2" xfId="50102" xr:uid="{3FCB83D5-9E9C-43F5-A506-BC46B6B879FB}"/>
    <cellStyle name="Percent 4 2 3 2 5" xfId="50103" xr:uid="{7B7962F4-02BD-41DA-8C7C-FE568B7BBC18}"/>
    <cellStyle name="Percent 4 2 3 2 5 2" xfId="50104" xr:uid="{CFBABD96-F481-4B91-A89E-6D72072579D6}"/>
    <cellStyle name="Percent 4 2 3 2 6" xfId="50105" xr:uid="{CF8836B5-0E86-4C6C-AEE1-48C6E7BF0BD2}"/>
    <cellStyle name="Percent 4 2 3 2 7" xfId="50106" xr:uid="{60D00912-BFE8-40FC-9D7F-7757CF07E72D}"/>
    <cellStyle name="Percent 4 2 3 3" xfId="50107" xr:uid="{627A9A49-34DE-4282-8E29-529B3C936676}"/>
    <cellStyle name="Percent 4 2 3 3 2" xfId="50108" xr:uid="{B1B78F0C-732E-470E-9CDC-662854CDF15C}"/>
    <cellStyle name="Percent 4 2 3 3 2 2" xfId="50109" xr:uid="{5E52A2BF-B80B-49D0-9D20-69A11121BE05}"/>
    <cellStyle name="Percent 4 2 3 3 2 2 2" xfId="50110" xr:uid="{E2688FCD-B3B1-4FA3-B319-5A80028DF109}"/>
    <cellStyle name="Percent 4 2 3 3 2 3" xfId="50111" xr:uid="{90749CD9-C9BB-47DC-9A35-9BE1E4C4A699}"/>
    <cellStyle name="Percent 4 2 3 3 3" xfId="50112" xr:uid="{FA93F7C9-4663-4146-A944-E1776508F3BE}"/>
    <cellStyle name="Percent 4 2 3 3 3 2" xfId="50113" xr:uid="{0AEF324B-C558-40F7-85CF-77DBF31037CE}"/>
    <cellStyle name="Percent 4 2 3 3 4" xfId="50114" xr:uid="{BB92E1C5-C1FF-4F1B-8CBE-776E5B659DEC}"/>
    <cellStyle name="Percent 4 2 3 4" xfId="50115" xr:uid="{44C21C0F-F137-47AC-A948-1D0568C8C8BB}"/>
    <cellStyle name="Percent 4 2 3 4 2" xfId="50116" xr:uid="{309647CD-D320-453E-81F8-B884B5940979}"/>
    <cellStyle name="Percent 4 2 3 4 2 2" xfId="50117" xr:uid="{9FD4625F-71D1-433F-A3EE-B90E594A7833}"/>
    <cellStyle name="Percent 4 2 3 4 3" xfId="50118" xr:uid="{AAF62A9C-2E3C-407D-AB66-A3DE54FE9CAE}"/>
    <cellStyle name="Percent 4 2 3 5" xfId="50119" xr:uid="{42311E61-400B-4608-92D0-70C853B2D9FF}"/>
    <cellStyle name="Percent 4 2 3 5 2" xfId="50120" xr:uid="{5925E9CC-3A60-485C-B97B-056D12881DCC}"/>
    <cellStyle name="Percent 4 2 3 6" xfId="50121" xr:uid="{F0621033-1973-4C83-8965-C2CA11579026}"/>
    <cellStyle name="Percent 4 2 3 6 2" xfId="50122" xr:uid="{24A4FF81-121C-43AF-A7AA-4BA709BFED4E}"/>
    <cellStyle name="Percent 4 2 3 7" xfId="50123" xr:uid="{0B0508F3-3A73-4BD0-B5E0-894676A5D2B4}"/>
    <cellStyle name="Percent 4 2 3 8" xfId="50124" xr:uid="{0CAA9826-028C-49BA-A35F-1F97DA98C272}"/>
    <cellStyle name="Percent 4 2 4" xfId="50125" xr:uid="{DB2140AC-3970-4690-A4B1-DA3807FB5A89}"/>
    <cellStyle name="Percent 4 2 4 2" xfId="50126" xr:uid="{EFAACBAC-911D-4E26-9A92-58222B11C379}"/>
    <cellStyle name="Percent 4 2 4 2 2" xfId="50127" xr:uid="{BC662D9A-CB02-4A5A-B126-3F97033F416C}"/>
    <cellStyle name="Percent 4 2 4 2 2 2" xfId="50128" xr:uid="{45EFA051-EE20-4FD9-A3F9-77258724E82F}"/>
    <cellStyle name="Percent 4 2 4 2 2 2 2" xfId="50129" xr:uid="{C119154F-72D8-478B-9B28-25A6185C0BFA}"/>
    <cellStyle name="Percent 4 2 4 2 2 3" xfId="50130" xr:uid="{8BDCE9DF-3C9A-47B7-850D-B94C77262B10}"/>
    <cellStyle name="Percent 4 2 4 2 3" xfId="50131" xr:uid="{CA066F4D-11B9-4553-A9C6-97191A849E92}"/>
    <cellStyle name="Percent 4 2 4 2 3 2" xfId="50132" xr:uid="{112F98A4-FBEA-4A5C-B45E-8FA6DD9611A2}"/>
    <cellStyle name="Percent 4 2 4 2 4" xfId="50133" xr:uid="{DB12C67F-C829-4872-9463-8818B74E4ED6}"/>
    <cellStyle name="Percent 4 2 4 3" xfId="50134" xr:uid="{7F646234-AFC7-42F3-973F-DC2F24204F82}"/>
    <cellStyle name="Percent 4 2 4 3 2" xfId="50135" xr:uid="{9C4B8BC3-5B5C-4306-8988-62BC5363ABAF}"/>
    <cellStyle name="Percent 4 2 4 3 2 2" xfId="50136" xr:uid="{04C4C7C1-3538-4366-8708-A36744445204}"/>
    <cellStyle name="Percent 4 2 4 3 3" xfId="50137" xr:uid="{68E9E5CE-82E1-43F5-821A-189286E90AFE}"/>
    <cellStyle name="Percent 4 2 4 4" xfId="50138" xr:uid="{2E0C5510-2F18-4F46-9AE2-B58B0B736DE9}"/>
    <cellStyle name="Percent 4 2 4 4 2" xfId="50139" xr:uid="{20D1D1A3-B192-4DED-B4F5-B8D8FA7C1447}"/>
    <cellStyle name="Percent 4 2 4 5" xfId="50140" xr:uid="{C522ED96-B15D-497A-9AF3-B92BD193F8B0}"/>
    <cellStyle name="Percent 4 2 4 5 2" xfId="50141" xr:uid="{EF508144-9AD9-4E8E-B142-4FC0A9A8086D}"/>
    <cellStyle name="Percent 4 2 4 6" xfId="50142" xr:uid="{36F682EB-E350-45AA-A246-7A3F5997731D}"/>
    <cellStyle name="Percent 4 2 4 7" xfId="50143" xr:uid="{C28304A9-2438-4BF1-89C9-41956AC45932}"/>
    <cellStyle name="Percent 4 2 5" xfId="50144" xr:uid="{CC2D4AC8-E118-4DDB-AF52-8BA0E965E01C}"/>
    <cellStyle name="Percent 4 2 5 2" xfId="50145" xr:uid="{37DF8CEB-5D2F-4046-AB29-15622F0B8437}"/>
    <cellStyle name="Percent 4 2 5 2 2" xfId="50146" xr:uid="{A59E353E-8A99-47F4-B79F-4B1E11207153}"/>
    <cellStyle name="Percent 4 2 5 2 2 2" xfId="50147" xr:uid="{E9396A1D-0214-487B-9063-8BE84F79C03B}"/>
    <cellStyle name="Percent 4 2 5 2 2 2 2" xfId="50148" xr:uid="{B6064BF3-A0DD-49BE-BCF4-66202F27665B}"/>
    <cellStyle name="Percent 4 2 5 2 2 3" xfId="50149" xr:uid="{9D052768-C1A7-4383-8CDA-72580C27203C}"/>
    <cellStyle name="Percent 4 2 5 2 3" xfId="50150" xr:uid="{A48B04AF-E47F-4DC9-9ACC-EFF458F0418D}"/>
    <cellStyle name="Percent 4 2 5 2 3 2" xfId="50151" xr:uid="{245CAF26-EB54-45FD-A62F-720034048922}"/>
    <cellStyle name="Percent 4 2 5 2 4" xfId="50152" xr:uid="{81A665FF-733E-40D0-834B-3B723B13196D}"/>
    <cellStyle name="Percent 4 2 5 3" xfId="50153" xr:uid="{4980365A-A06B-48AC-91A8-83A138000DF3}"/>
    <cellStyle name="Percent 4 2 5 3 2" xfId="50154" xr:uid="{6128DF69-DABF-4B63-A8C4-90225058BAF2}"/>
    <cellStyle name="Percent 4 2 5 3 2 2" xfId="50155" xr:uid="{F2FA1A21-2795-49F5-BD10-7BB861D97CE0}"/>
    <cellStyle name="Percent 4 2 5 3 3" xfId="50156" xr:uid="{5424ED83-6B38-4DF2-B917-C81DB1B77905}"/>
    <cellStyle name="Percent 4 2 5 4" xfId="50157" xr:uid="{7CD32B49-A1FF-4631-946C-3400555CBC18}"/>
    <cellStyle name="Percent 4 2 5 4 2" xfId="50158" xr:uid="{A36D99B3-2C12-4987-9738-D1314F8A9921}"/>
    <cellStyle name="Percent 4 2 5 5" xfId="50159" xr:uid="{273A83B0-2198-424A-A801-A36D70D88E98}"/>
    <cellStyle name="Percent 4 2 6" xfId="50160" xr:uid="{733BCB52-AC7C-4F89-9BB2-7FB032839470}"/>
    <cellStyle name="Percent 4 2 6 2" xfId="50161" xr:uid="{F389D66C-B864-4DD5-A4A6-446EBFD94AFF}"/>
    <cellStyle name="Percent 4 2 6 2 2" xfId="50162" xr:uid="{931AF040-8875-438F-AEEA-8BCAAB74CFD5}"/>
    <cellStyle name="Percent 4 2 6 2 2 2" xfId="50163" xr:uid="{B7E8726C-D401-4419-9A14-57B614942374}"/>
    <cellStyle name="Percent 4 2 6 2 2 2 2" xfId="50164" xr:uid="{D2F55464-ACEF-46BA-91AC-332B0E1446E8}"/>
    <cellStyle name="Percent 4 2 6 2 2 3" xfId="50165" xr:uid="{17850F14-EFCF-4B6A-B093-264EA2AB888A}"/>
    <cellStyle name="Percent 4 2 6 2 3" xfId="50166" xr:uid="{F953AB62-32DE-46A6-B20D-C2EBA7F3809B}"/>
    <cellStyle name="Percent 4 2 6 2 3 2" xfId="50167" xr:uid="{F72E5B0F-1539-4457-AB84-CED9F21A4608}"/>
    <cellStyle name="Percent 4 2 6 2 4" xfId="50168" xr:uid="{6396CD1F-B308-42EE-840E-EEB6975FB1E0}"/>
    <cellStyle name="Percent 4 2 6 3" xfId="50169" xr:uid="{BBE7D658-D1D9-4861-95A1-A1894759D7EB}"/>
    <cellStyle name="Percent 4 2 6 3 2" xfId="50170" xr:uid="{95D21F59-7C41-4A19-8B46-1DC52D94A3E4}"/>
    <cellStyle name="Percent 4 2 6 3 2 2" xfId="50171" xr:uid="{33C33C0F-5F24-4F9C-9F64-18892C1DBB66}"/>
    <cellStyle name="Percent 4 2 6 3 3" xfId="50172" xr:uid="{A6924F74-2ABD-44A7-AA6D-FC79DF8147FE}"/>
    <cellStyle name="Percent 4 2 6 4" xfId="50173" xr:uid="{1AF5E542-78AA-4FBB-A058-8401ED24293D}"/>
    <cellStyle name="Percent 4 2 6 4 2" xfId="50174" xr:uid="{0920CBF9-EFC5-4514-97B5-ADDBEA43A0EB}"/>
    <cellStyle name="Percent 4 2 6 5" xfId="50175" xr:uid="{A2CE7AAE-EBC3-4FEC-A7C7-C2CB226F951E}"/>
    <cellStyle name="Percent 4 2 7" xfId="50176" xr:uid="{5B723FE5-7B47-4D1E-A877-FF3E6848171B}"/>
    <cellStyle name="Percent 4 2 7 2" xfId="50177" xr:uid="{05C0E4FF-DABF-427D-99AA-32723BF6B752}"/>
    <cellStyle name="Percent 4 2 7 2 2" xfId="50178" xr:uid="{1781FB64-CD4F-4893-A84D-531A72AD2300}"/>
    <cellStyle name="Percent 4 2 7 2 2 2" xfId="50179" xr:uid="{87888290-569F-46AF-AD8B-01B1BD04978C}"/>
    <cellStyle name="Percent 4 2 7 2 2 2 2" xfId="50180" xr:uid="{AA6D6607-8F54-451C-B048-C1384981EF59}"/>
    <cellStyle name="Percent 4 2 7 2 2 3" xfId="50181" xr:uid="{4A6D8BB2-E7BA-4E59-BF6A-50D234EA5803}"/>
    <cellStyle name="Percent 4 2 7 2 3" xfId="50182" xr:uid="{4774C4CC-5635-43F5-8D58-77160CF05CF6}"/>
    <cellStyle name="Percent 4 2 7 2 3 2" xfId="50183" xr:uid="{F7F6E003-F97B-4887-B24B-2EF25BF923C9}"/>
    <cellStyle name="Percent 4 2 7 2 4" xfId="50184" xr:uid="{0F9BF093-675B-4A0D-9E36-65BB507DBA9B}"/>
    <cellStyle name="Percent 4 2 7 3" xfId="50185" xr:uid="{D5AC5A46-A1C1-4FEE-9781-DEC2B7B8BA8F}"/>
    <cellStyle name="Percent 4 2 7 3 2" xfId="50186" xr:uid="{2BEA8F83-75D2-4BCF-9E30-9BA1AC46446D}"/>
    <cellStyle name="Percent 4 2 7 3 2 2" xfId="50187" xr:uid="{8F6ABCC5-D322-432D-B13D-CC02EBAF9ADE}"/>
    <cellStyle name="Percent 4 2 7 3 3" xfId="50188" xr:uid="{E0F28A23-3A90-4EB3-9A4F-9D648A87836D}"/>
    <cellStyle name="Percent 4 2 7 4" xfId="50189" xr:uid="{30E79726-5248-43C2-8A53-1DFDF34B46C1}"/>
    <cellStyle name="Percent 4 2 7 4 2" xfId="50190" xr:uid="{B83805B4-B6D1-490F-A916-4747E782E4C2}"/>
    <cellStyle name="Percent 4 2 7 5" xfId="50191" xr:uid="{2664F085-F8CA-4939-9D01-BBA95364676E}"/>
    <cellStyle name="Percent 4 2 8" xfId="50192" xr:uid="{8AFE5AF7-0F85-44EA-9505-247B33ABC61D}"/>
    <cellStyle name="Percent 4 2 8 2" xfId="50193" xr:uid="{063769E9-588F-485A-ADAC-8C1D56A7B012}"/>
    <cellStyle name="Percent 4 2 8 2 2" xfId="50194" xr:uid="{4175EEF6-1066-4CCF-87ED-5E3B1D3EE3A6}"/>
    <cellStyle name="Percent 4 2 8 2 2 2" xfId="50195" xr:uid="{B5F4CB52-04B4-4C29-994D-825CC16CB2B4}"/>
    <cellStyle name="Percent 4 2 8 2 3" xfId="50196" xr:uid="{587E7AAF-E15A-406A-9F04-55744670BADD}"/>
    <cellStyle name="Percent 4 2 8 3" xfId="50197" xr:uid="{27B78945-A91A-418B-A439-124938BD76C3}"/>
    <cellStyle name="Percent 4 2 8 3 2" xfId="50198" xr:uid="{29ABB902-5DA8-491E-9BB7-9C5DA000EDD2}"/>
    <cellStyle name="Percent 4 2 8 4" xfId="50199" xr:uid="{E7667F34-3720-42C1-B300-C131BFA491A9}"/>
    <cellStyle name="Percent 4 2 9" xfId="50200" xr:uid="{777D52B9-554A-4AE4-B6BC-932B16E65778}"/>
    <cellStyle name="Percent 4 2 9 2" xfId="50201" xr:uid="{B92639DE-9DE5-4C69-85FB-76BA647337CC}"/>
    <cellStyle name="Percent 4 2 9 2 2" xfId="50202" xr:uid="{46965A6C-AA60-463F-B4F5-42E6ECE8CD53}"/>
    <cellStyle name="Percent 4 2 9 3" xfId="50203" xr:uid="{1213F5E6-9C72-47B3-840F-966663AFA292}"/>
    <cellStyle name="Percent 4 3" xfId="50204" xr:uid="{BE338BD4-856B-49D7-880C-5F78BE7A30BC}"/>
    <cellStyle name="Percent 4 3 2" xfId="50205" xr:uid="{A419BFE7-BA44-48F7-ABC8-C3F3F765F45F}"/>
    <cellStyle name="Percent 4 3 2 2" xfId="50206" xr:uid="{D8B4F8B5-C705-4D2D-9014-54622AE7A87D}"/>
    <cellStyle name="Percent 4 3 2 2 2" xfId="50207" xr:uid="{CE1B384E-E1C5-4983-8AB8-C8013C3A4417}"/>
    <cellStyle name="Percent 4 3 2 2 2 2" xfId="50208" xr:uid="{B369DDBB-0A50-4A98-BE86-486F8806B3DC}"/>
    <cellStyle name="Percent 4 3 2 2 2 2 2" xfId="50209" xr:uid="{F6CB1396-63F6-4FFE-BEDA-2EB4FEA3FF9F}"/>
    <cellStyle name="Percent 4 3 2 2 2 3" xfId="50210" xr:uid="{B409710E-31F9-4246-96E3-9EE8CD4F131C}"/>
    <cellStyle name="Percent 4 3 2 2 3" xfId="50211" xr:uid="{931F7EAF-9EEE-4016-A925-97DED7B899FB}"/>
    <cellStyle name="Percent 4 3 2 2 3 2" xfId="50212" xr:uid="{33A164C0-F8C4-4FC5-A66B-0CDF4E996336}"/>
    <cellStyle name="Percent 4 3 2 2 4" xfId="50213" xr:uid="{7D1AC1CF-DC47-4EAD-8348-0C91172DBD09}"/>
    <cellStyle name="Percent 4 3 2 2 4 2" xfId="50214" xr:uid="{A169575B-1309-46FA-BCB8-96267C10CA33}"/>
    <cellStyle name="Percent 4 3 2 2 5" xfId="50215" xr:uid="{792D4220-354F-4184-AE65-2D4D14A4E987}"/>
    <cellStyle name="Percent 4 3 2 2 6" xfId="50216" xr:uid="{0CC850B9-A6D1-41B4-8EB8-9648DDA3C87C}"/>
    <cellStyle name="Percent 4 3 2 3" xfId="50217" xr:uid="{D52D618F-5D23-4D19-8A3F-85B01BEAA4CE}"/>
    <cellStyle name="Percent 4 3 2 3 2" xfId="50218" xr:uid="{1588A07D-40B4-4C14-9B28-205B52708CD8}"/>
    <cellStyle name="Percent 4 3 2 3 2 2" xfId="50219" xr:uid="{4EAAD79B-801A-4A25-9B06-C23EE5759197}"/>
    <cellStyle name="Percent 4 3 2 3 3" xfId="50220" xr:uid="{96EA8F34-6B41-40F4-A79A-B300D37FA278}"/>
    <cellStyle name="Percent 4 3 2 4" xfId="50221" xr:uid="{B4DDB092-02CD-447E-BC27-1D84B988D821}"/>
    <cellStyle name="Percent 4 3 2 4 2" xfId="50222" xr:uid="{4CB7B8B8-DABB-4B5C-8562-FE750A696E9F}"/>
    <cellStyle name="Percent 4 3 2 5" xfId="50223" xr:uid="{18818F76-E587-4AD6-AB44-A2268F2D9D98}"/>
    <cellStyle name="Percent 4 3 2 5 2" xfId="50224" xr:uid="{9235CE7D-F929-4E6C-A2A0-FD7FAC36BEDE}"/>
    <cellStyle name="Percent 4 3 2 6" xfId="50225" xr:uid="{E3473116-7D49-4CCA-B1AA-AF4B5264A9FA}"/>
    <cellStyle name="Percent 4 3 2 7" xfId="50226" xr:uid="{51118CE3-45AE-4BA7-8B62-E7CF75A2E86F}"/>
    <cellStyle name="Percent 4 3 3" xfId="50227" xr:uid="{960CCCD4-98F2-457F-AB6C-01D727133007}"/>
    <cellStyle name="Percent 4 3 3 2" xfId="50228" xr:uid="{303E771F-A8F4-4F0B-ABE7-A4429275E5A8}"/>
    <cellStyle name="Percent 4 3 3 2 2" xfId="50229" xr:uid="{2290C854-289A-4787-AB41-7215AAB179AE}"/>
    <cellStyle name="Percent 4 3 3 2 2 2" xfId="50230" xr:uid="{55E67133-63B1-40B2-BBDE-61A1B6CC8CE2}"/>
    <cellStyle name="Percent 4 3 3 2 2 2 2" xfId="50231" xr:uid="{FDE5C220-45C1-4DDD-85C7-4FB37704D962}"/>
    <cellStyle name="Percent 4 3 3 2 2 3" xfId="50232" xr:uid="{D8F8F90B-F62B-41B5-8D5D-7480ADCF92FD}"/>
    <cellStyle name="Percent 4 3 3 2 3" xfId="50233" xr:uid="{EE47E428-D60C-46B9-A7F9-CB9606ED1BBA}"/>
    <cellStyle name="Percent 4 3 3 2 3 2" xfId="50234" xr:uid="{526EF310-ECE6-48A6-A999-FA4638CC0EE9}"/>
    <cellStyle name="Percent 4 3 3 2 4" xfId="50235" xr:uid="{A8DB724D-739E-4B29-BF20-CB7CCE853438}"/>
    <cellStyle name="Percent 4 3 3 3" xfId="50236" xr:uid="{B67372BF-D392-4923-9CA6-DE0A0F0DB380}"/>
    <cellStyle name="Percent 4 3 3 3 2" xfId="50237" xr:uid="{8D076D5A-A2B0-4B53-8425-76B9D23C57C4}"/>
    <cellStyle name="Percent 4 3 3 3 2 2" xfId="50238" xr:uid="{9F59863F-3AA0-4B1B-B95E-78D67950E877}"/>
    <cellStyle name="Percent 4 3 3 3 3" xfId="50239" xr:uid="{3ED47A17-EB5C-4FAC-A493-D55E2F7E37A8}"/>
    <cellStyle name="Percent 4 3 3 4" xfId="50240" xr:uid="{C93F9974-EDF2-483D-89CD-7460AF77341E}"/>
    <cellStyle name="Percent 4 3 3 4 2" xfId="50241" xr:uid="{B459E478-57E2-48A7-AD70-CEF055FC9094}"/>
    <cellStyle name="Percent 4 3 3 5" xfId="50242" xr:uid="{B7D01C5E-6283-4091-BBDF-6D2DC23B3848}"/>
    <cellStyle name="Percent 4 3 3 5 2" xfId="50243" xr:uid="{593B61DF-F9D5-4DBE-BD22-6621ED4D8938}"/>
    <cellStyle name="Percent 4 3 3 6" xfId="50244" xr:uid="{91A33C45-3AA0-4FEA-B28E-F1182CEC1CCD}"/>
    <cellStyle name="Percent 4 3 3 7" xfId="50245" xr:uid="{780986D9-4012-4F0A-8D0B-5F5D05C74A49}"/>
    <cellStyle name="Percent 4 3 4" xfId="50246" xr:uid="{195DDBCF-F9DE-49E2-AE39-4DF101FA1743}"/>
    <cellStyle name="Percent 4 3 4 2" xfId="50247" xr:uid="{425169FE-7F95-4779-8EA3-A7AE5ABA4795}"/>
    <cellStyle name="Percent 4 3 4 2 2" xfId="50248" xr:uid="{83608FA3-BAAD-4E2B-BAEA-334AB8EBE9F3}"/>
    <cellStyle name="Percent 4 3 4 2 2 2" xfId="50249" xr:uid="{00B28F3C-8A5C-4447-B360-1AF1A360D0BA}"/>
    <cellStyle name="Percent 4 3 4 2 3" xfId="50250" xr:uid="{2CD7F490-80D6-47B0-A8A6-34E1DE6B1720}"/>
    <cellStyle name="Percent 4 3 4 3" xfId="50251" xr:uid="{181FE794-A4AD-4810-97F9-579DB8FF1626}"/>
    <cellStyle name="Percent 4 3 4 3 2" xfId="50252" xr:uid="{9FC5E9D1-5BB1-4F82-8956-E4C07850BFAD}"/>
    <cellStyle name="Percent 4 3 4 4" xfId="50253" xr:uid="{84DC8F36-C8F4-4B7D-820E-7818C1C2D09A}"/>
    <cellStyle name="Percent 4 3 5" xfId="50254" xr:uid="{A4690D08-2A29-4109-AD0F-6DC180CAFEEF}"/>
    <cellStyle name="Percent 4 3 5 2" xfId="50255" xr:uid="{F7D001A9-57CA-4835-A055-B85008FBC38D}"/>
    <cellStyle name="Percent 4 3 5 2 2" xfId="50256" xr:uid="{120465FA-0603-4C0D-8B08-FEF75B16BD70}"/>
    <cellStyle name="Percent 4 3 5 3" xfId="50257" xr:uid="{67715705-5372-4CEA-BD81-EFBF7A15E28D}"/>
    <cellStyle name="Percent 4 3 6" xfId="50258" xr:uid="{92BC0263-7907-423B-BAAA-69194E40BB8B}"/>
    <cellStyle name="Percent 4 3 6 2" xfId="50259" xr:uid="{A2F4DE9F-0916-4C4E-8E6A-84D2933D1B61}"/>
    <cellStyle name="Percent 4 3 7" xfId="50260" xr:uid="{8265E70B-5384-418A-A71E-B85456BCFD66}"/>
    <cellStyle name="Percent 4 3 7 2" xfId="50261" xr:uid="{685FD706-DEAE-403F-926D-66E10CD7A14D}"/>
    <cellStyle name="Percent 4 3 8" xfId="50262" xr:uid="{46FD3DF8-F5C7-4276-AEDA-847C4F83784C}"/>
    <cellStyle name="Percent 4 3 9" xfId="50263" xr:uid="{0C120DEE-86D6-4271-8EB9-8E5EEA97A2AE}"/>
    <cellStyle name="Percent 4 4" xfId="50264" xr:uid="{1F2C36D3-0187-46AD-9CCD-55A0387FD864}"/>
    <cellStyle name="Percent 4 4 2" xfId="50265" xr:uid="{16137077-DF63-495F-9BC8-DBA429B79ABE}"/>
    <cellStyle name="Percent 4 4 2 2" xfId="50266" xr:uid="{8C07966E-146A-4743-9A37-ABA52F2B61AD}"/>
    <cellStyle name="Percent 4 4 2 2 2" xfId="50267" xr:uid="{E22D1887-8607-4760-B755-FFB736CA0841}"/>
    <cellStyle name="Percent 4 4 2 2 2 2" xfId="50268" xr:uid="{B5664649-1378-464A-97C9-DD995FC095E6}"/>
    <cellStyle name="Percent 4 4 2 2 2 2 2" xfId="50269" xr:uid="{904F1864-F362-408E-A80B-339A8E49D7AD}"/>
    <cellStyle name="Percent 4 4 2 2 2 3" xfId="50270" xr:uid="{D7D79467-84F2-41CC-9897-A9E642793E42}"/>
    <cellStyle name="Percent 4 4 2 2 3" xfId="50271" xr:uid="{E63A8FBB-7DE5-435D-929C-CDE31DADDF8D}"/>
    <cellStyle name="Percent 4 4 2 2 3 2" xfId="50272" xr:uid="{B33A55BB-05E6-4F5B-A762-35C7319C9082}"/>
    <cellStyle name="Percent 4 4 2 2 4" xfId="50273" xr:uid="{3F7AD295-F970-4D8B-ABBF-05D521D67C20}"/>
    <cellStyle name="Percent 4 4 2 3" xfId="50274" xr:uid="{1190E3C4-11EB-4598-97A6-75D6AB3C8E3E}"/>
    <cellStyle name="Percent 4 4 2 3 2" xfId="50275" xr:uid="{A2F8F3C1-AFEC-42E8-852D-5B92019D8344}"/>
    <cellStyle name="Percent 4 4 2 3 2 2" xfId="50276" xr:uid="{A3F8A0C0-3A61-4E91-8FE5-E25482755728}"/>
    <cellStyle name="Percent 4 4 2 3 3" xfId="50277" xr:uid="{A993DF57-74D1-4B52-8AE6-0FDE0DDCC15B}"/>
    <cellStyle name="Percent 4 4 2 4" xfId="50278" xr:uid="{AE6F1355-A734-48FA-A75A-E280DCD102CC}"/>
    <cellStyle name="Percent 4 4 2 4 2" xfId="50279" xr:uid="{F0AADC3F-3861-4A87-BD69-EA8DABDDCFAD}"/>
    <cellStyle name="Percent 4 4 2 5" xfId="50280" xr:uid="{31BCAB4F-ADEF-48E0-A543-32F5DE8C2274}"/>
    <cellStyle name="Percent 4 4 2 5 2" xfId="50281" xr:uid="{5C100506-0B85-44FA-BCFE-ADC841190F0A}"/>
    <cellStyle name="Percent 4 4 2 6" xfId="50282" xr:uid="{3D6449AB-E730-4747-A7A1-F2CAC59C9CD5}"/>
    <cellStyle name="Percent 4 4 2 7" xfId="50283" xr:uid="{E6C06ED2-9DC6-4905-B0ED-46446F453473}"/>
    <cellStyle name="Percent 4 4 3" xfId="50284" xr:uid="{AE708140-8FB2-4AF3-8106-2439DBBD4E2D}"/>
    <cellStyle name="Percent 4 4 3 2" xfId="50285" xr:uid="{4ACDC200-CC34-41FD-92C7-BFFDE458BD33}"/>
    <cellStyle name="Percent 4 4 3 2 2" xfId="50286" xr:uid="{E91781E2-BC06-4AFF-BAA2-1A14F9673D1B}"/>
    <cellStyle name="Percent 4 4 3 2 2 2" xfId="50287" xr:uid="{15C76186-85C9-46C9-9EEA-214B39D8FE13}"/>
    <cellStyle name="Percent 4 4 3 2 2 2 2" xfId="50288" xr:uid="{E0245824-C606-4BF8-8159-A919A73C0B11}"/>
    <cellStyle name="Percent 4 4 3 2 2 3" xfId="50289" xr:uid="{64898702-D061-4459-B2A4-A5E00BD93880}"/>
    <cellStyle name="Percent 4 4 3 2 3" xfId="50290" xr:uid="{A823B82B-3EC2-4936-8FB2-A38E90C1CE92}"/>
    <cellStyle name="Percent 4 4 3 2 3 2" xfId="50291" xr:uid="{54A24B4E-3AF1-4CD0-BBB0-5F1E94C322BD}"/>
    <cellStyle name="Percent 4 4 3 2 4" xfId="50292" xr:uid="{DC7D8BFA-D911-4B50-9B28-F3AFA88D3E13}"/>
    <cellStyle name="Percent 4 4 3 3" xfId="50293" xr:uid="{AEB602E8-68ED-444C-BE44-090B0C2A4F9D}"/>
    <cellStyle name="Percent 4 4 3 3 2" xfId="50294" xr:uid="{2CCE42BC-1D4C-45F8-AE7D-411FB53036C0}"/>
    <cellStyle name="Percent 4 4 3 3 2 2" xfId="50295" xr:uid="{1193C633-BAAB-476C-9544-D56EAD24D72A}"/>
    <cellStyle name="Percent 4 4 3 3 3" xfId="50296" xr:uid="{369714A4-F5FB-406A-9F0B-D7D647FBA9C3}"/>
    <cellStyle name="Percent 4 4 3 4" xfId="50297" xr:uid="{085E1EA5-9440-49DD-9841-A9BF93EB6137}"/>
    <cellStyle name="Percent 4 4 3 4 2" xfId="50298" xr:uid="{BDF92EF9-0448-413C-B506-417D6CFAC749}"/>
    <cellStyle name="Percent 4 4 3 5" xfId="50299" xr:uid="{65A7CE9A-1FCA-422D-AD32-9CE6621E826C}"/>
    <cellStyle name="Percent 4 4 4" xfId="50300" xr:uid="{EF58F754-6F3A-425D-B504-41DED95EA2B2}"/>
    <cellStyle name="Percent 4 4 4 2" xfId="50301" xr:uid="{CA4638E0-5118-4AA8-8DBF-398F1EC24621}"/>
    <cellStyle name="Percent 4 4 4 2 2" xfId="50302" xr:uid="{A8B15EA8-C1BA-4F6F-BAA3-1EBC46B106DD}"/>
    <cellStyle name="Percent 4 4 4 2 2 2" xfId="50303" xr:uid="{3BBD8DCC-BF6D-4186-A688-53EFFA0E6E04}"/>
    <cellStyle name="Percent 4 4 4 2 3" xfId="50304" xr:uid="{57462C60-6E83-4E89-B741-D123E9E58C48}"/>
    <cellStyle name="Percent 4 4 4 3" xfId="50305" xr:uid="{181B6A2B-B3F1-400D-BDD7-98677C004004}"/>
    <cellStyle name="Percent 4 4 4 3 2" xfId="50306" xr:uid="{6FCD647C-04E1-42D8-8058-3A5AFBF32BA5}"/>
    <cellStyle name="Percent 4 4 4 4" xfId="50307" xr:uid="{0EE52501-DC05-43CE-AB17-D1A6995ED870}"/>
    <cellStyle name="Percent 4 4 5" xfId="50308" xr:uid="{AE84291A-A199-4643-94E7-622EFC5DDD08}"/>
    <cellStyle name="Percent 4 4 5 2" xfId="50309" xr:uid="{4207B376-EB8C-45E7-A826-75C1E5FEEB70}"/>
    <cellStyle name="Percent 4 4 5 2 2" xfId="50310" xr:uid="{CC971A93-7486-434D-AD3E-41FE27C9822F}"/>
    <cellStyle name="Percent 4 4 5 3" xfId="50311" xr:uid="{9D5FD247-CF3B-4C5B-988B-555CEE60BF5A}"/>
    <cellStyle name="Percent 4 4 6" xfId="50312" xr:uid="{4679335B-C819-4405-9E29-457C83F9E715}"/>
    <cellStyle name="Percent 4 4 6 2" xfId="50313" xr:uid="{4358FE52-ECB6-4E16-BF71-CCA886E0E2E7}"/>
    <cellStyle name="Percent 4 4 7" xfId="50314" xr:uid="{B984614C-0D11-4538-A786-7FDFF22CE95A}"/>
    <cellStyle name="Percent 4 4 7 2" xfId="50315" xr:uid="{29A4A68D-AD3A-4ED7-9DC6-FC9416990171}"/>
    <cellStyle name="Percent 4 4 8" xfId="50316" xr:uid="{4DDAD8A7-19A0-4A23-B13D-62AACAC50737}"/>
    <cellStyle name="Percent 4 4 9" xfId="50317" xr:uid="{1483DACF-47FF-4563-AC9C-ACFA686D0E71}"/>
    <cellStyle name="Percent 4 5" xfId="50318" xr:uid="{9197B208-C29E-49DE-9E04-D9877BE70BE3}"/>
    <cellStyle name="Percent 4 5 2" xfId="50319" xr:uid="{73C38423-A4D5-449D-81E6-67497EB16901}"/>
    <cellStyle name="Percent 4 5 2 2" xfId="50320" xr:uid="{3DC90C49-F8FF-419F-BE4D-C59B932812D1}"/>
    <cellStyle name="Percent 4 5 2 2 2" xfId="50321" xr:uid="{132C3F9D-D671-421C-B33A-C3B2A1DFC625}"/>
    <cellStyle name="Percent 4 5 2 2 2 2" xfId="50322" xr:uid="{93DE1B8C-8259-4B5D-8D3D-7680E31FA771}"/>
    <cellStyle name="Percent 4 5 2 2 2 2 2" xfId="50323" xr:uid="{656F1619-2319-40AE-9C4C-77035C2DCD18}"/>
    <cellStyle name="Percent 4 5 2 2 2 3" xfId="50324" xr:uid="{6626881A-F493-49EA-9604-E3257D4850E7}"/>
    <cellStyle name="Percent 4 5 2 2 3" xfId="50325" xr:uid="{666FB799-BED2-4D2B-8A51-F6C6D0C0D82C}"/>
    <cellStyle name="Percent 4 5 2 2 3 2" xfId="50326" xr:uid="{505F9CC3-6530-4C7B-9E01-7BF6EF657F0A}"/>
    <cellStyle name="Percent 4 5 2 2 4" xfId="50327" xr:uid="{CDE688DD-14CC-42C8-B507-AB543F98EB04}"/>
    <cellStyle name="Percent 4 5 2 3" xfId="50328" xr:uid="{EE6A6924-132D-42F2-AE4C-07FA16793615}"/>
    <cellStyle name="Percent 4 5 2 3 2" xfId="50329" xr:uid="{491CC5F9-2A7A-4692-AAAE-7CC4BA0E6B6C}"/>
    <cellStyle name="Percent 4 5 2 3 2 2" xfId="50330" xr:uid="{607ABFDA-7CEC-40F6-A1D9-0DBFBE34FF34}"/>
    <cellStyle name="Percent 4 5 2 3 3" xfId="50331" xr:uid="{40727E21-AB6E-4196-9089-EB48DF1A25F7}"/>
    <cellStyle name="Percent 4 5 2 4" xfId="50332" xr:uid="{7DD35AC8-65E6-4911-90BC-E02A34F06078}"/>
    <cellStyle name="Percent 4 5 2 4 2" xfId="50333" xr:uid="{CBC3618E-52EF-439C-BFA8-6AF61CABD6EF}"/>
    <cellStyle name="Percent 4 5 2 5" xfId="50334" xr:uid="{E55FED9E-5C14-49B7-9462-2BFF1C9C72BE}"/>
    <cellStyle name="Percent 4 5 3" xfId="50335" xr:uid="{5BC69509-3E01-4CDA-8131-F21673673E9D}"/>
    <cellStyle name="Percent 4 5 3 2" xfId="50336" xr:uid="{9E97635A-370D-4CF7-894E-A11049914CD4}"/>
    <cellStyle name="Percent 4 5 3 2 2" xfId="50337" xr:uid="{3F1B7728-19A6-428F-8699-FADC0137F4EC}"/>
    <cellStyle name="Percent 4 5 3 2 2 2" xfId="50338" xr:uid="{7AC0DB7D-844E-45B1-A00B-9AE90929ECD0}"/>
    <cellStyle name="Percent 4 5 3 2 3" xfId="50339" xr:uid="{46992202-4642-4535-B02D-9ABB5A83081D}"/>
    <cellStyle name="Percent 4 5 3 3" xfId="50340" xr:uid="{2A396956-DCDB-4C45-A64D-36A8E55F6090}"/>
    <cellStyle name="Percent 4 5 3 3 2" xfId="50341" xr:uid="{892CD5BC-12A4-4946-ACA7-B997EA3F268D}"/>
    <cellStyle name="Percent 4 5 3 4" xfId="50342" xr:uid="{1058F817-0830-4A9F-B422-39F271ECF144}"/>
    <cellStyle name="Percent 4 5 4" xfId="50343" xr:uid="{A963BD46-4A7E-495B-8C46-4BDD87F602B0}"/>
    <cellStyle name="Percent 4 5 4 2" xfId="50344" xr:uid="{4B2BAD67-B878-4FAA-95E9-BDBF50273F56}"/>
    <cellStyle name="Percent 4 5 4 2 2" xfId="50345" xr:uid="{4F54C06D-15B6-474E-93B0-D8D236239825}"/>
    <cellStyle name="Percent 4 5 4 3" xfId="50346" xr:uid="{21BA851B-B262-4378-BAFA-869B7B5E45D8}"/>
    <cellStyle name="Percent 4 5 5" xfId="50347" xr:uid="{7C0E688C-8D63-4109-9398-21A0BD8396FF}"/>
    <cellStyle name="Percent 4 5 5 2" xfId="50348" xr:uid="{D8D8DA6B-4F90-4DD9-9D22-6045F0A352F1}"/>
    <cellStyle name="Percent 4 5 6" xfId="50349" xr:uid="{7B3914B1-72EF-43DF-9192-BAEDE687ED0A}"/>
    <cellStyle name="Percent 4 5 6 2" xfId="50350" xr:uid="{E07C3418-C634-4764-90AC-AF1D1FB28C5B}"/>
    <cellStyle name="Percent 4 5 7" xfId="50351" xr:uid="{4927FF42-5B09-477B-B2BE-1E37EDD36E8E}"/>
    <cellStyle name="Percent 4 5 8" xfId="50352" xr:uid="{A49B57D8-4776-4DE9-AA4C-0254AC06C3B7}"/>
    <cellStyle name="Percent 4 6" xfId="50353" xr:uid="{C1E8743F-B130-4226-872F-C723245B11DC}"/>
    <cellStyle name="Percent 4 6 2" xfId="50354" xr:uid="{97B6D3FC-DB30-4CFA-AA81-22C1F29FD945}"/>
    <cellStyle name="Percent 4 6 2 2" xfId="50355" xr:uid="{6F29CBB5-026C-4735-B124-B7D628D1DCAA}"/>
    <cellStyle name="Percent 4 6 2 2 2" xfId="50356" xr:uid="{669128D8-14E8-4FDB-B5BB-4DED800D4E3C}"/>
    <cellStyle name="Percent 4 6 2 2 2 2" xfId="50357" xr:uid="{04DBE114-C519-48CD-9D30-9D21407B15EC}"/>
    <cellStyle name="Percent 4 6 2 2 3" xfId="50358" xr:uid="{47759923-5134-4AF3-A95D-F149A5328B18}"/>
    <cellStyle name="Percent 4 6 2 3" xfId="50359" xr:uid="{0D3418B6-9493-4F30-A94B-71A2F088B44A}"/>
    <cellStyle name="Percent 4 6 2 3 2" xfId="50360" xr:uid="{BD0062FB-9BEC-42AA-B3B4-2B7C1AC3DDBD}"/>
    <cellStyle name="Percent 4 6 2 4" xfId="50361" xr:uid="{B35C40D5-B861-4831-AC40-9821A65E0AE8}"/>
    <cellStyle name="Percent 4 6 3" xfId="50362" xr:uid="{944A5B53-A711-47D4-B386-CE2B808B152B}"/>
    <cellStyle name="Percent 4 6 3 2" xfId="50363" xr:uid="{B2CAC738-9EC2-4CB2-95A1-1140E1912157}"/>
    <cellStyle name="Percent 4 6 3 2 2" xfId="50364" xr:uid="{81016495-6E73-4E37-9026-A3A4D1F26467}"/>
    <cellStyle name="Percent 4 6 3 3" xfId="50365" xr:uid="{F4A1F259-891B-45BA-98F0-E0987D8F26AC}"/>
    <cellStyle name="Percent 4 6 4" xfId="50366" xr:uid="{16ACF297-A18B-4814-92E6-A5EC259E9A38}"/>
    <cellStyle name="Percent 4 6 4 2" xfId="50367" xr:uid="{63F875D1-F3D0-4556-92D7-F746B0C7718C}"/>
    <cellStyle name="Percent 4 6 5" xfId="50368" xr:uid="{36FA6D9E-6464-4480-A815-CF6399B3FDCC}"/>
    <cellStyle name="Percent 4 6 6" xfId="50369" xr:uid="{3B482FBE-01A3-4C66-B176-2CA3CDCCAEF5}"/>
    <cellStyle name="Percent 4 7" xfId="50370" xr:uid="{766C5EFD-54B0-48B4-860E-8F104C1DC61D}"/>
    <cellStyle name="Percent 4 7 2" xfId="50371" xr:uid="{A303AFE4-2B7D-4AC8-927A-00BE1A4FF4A3}"/>
    <cellStyle name="Percent 4 7 2 2" xfId="50372" xr:uid="{AE1A672B-8534-45F0-AB2E-F0B37CAAFB98}"/>
    <cellStyle name="Percent 4 7 2 2 2" xfId="50373" xr:uid="{B28413BF-D041-4F03-AC6F-77DB52AF6592}"/>
    <cellStyle name="Percent 4 7 2 2 2 2" xfId="50374" xr:uid="{42DE932C-DB23-47F2-A4D0-D2AA69F47C87}"/>
    <cellStyle name="Percent 4 7 2 2 3" xfId="50375" xr:uid="{8B745413-E2E3-4ED1-AC6C-4A5F1EC74B21}"/>
    <cellStyle name="Percent 4 7 2 3" xfId="50376" xr:uid="{B40E2707-E92C-48D6-98B8-3737BF1F4EEF}"/>
    <cellStyle name="Percent 4 7 2 3 2" xfId="50377" xr:uid="{C20D9F69-DADB-426C-A4E7-D14C9BE83F36}"/>
    <cellStyle name="Percent 4 7 2 4" xfId="50378" xr:uid="{BAF8FB6D-C72B-409C-8296-6B5282FB80F8}"/>
    <cellStyle name="Percent 4 7 3" xfId="50379" xr:uid="{F7739EC5-10E6-40DA-8212-376AA3681D59}"/>
    <cellStyle name="Percent 4 7 3 2" xfId="50380" xr:uid="{3F1638CA-6C89-4C1E-9101-47F5D45C1198}"/>
    <cellStyle name="Percent 4 7 3 2 2" xfId="50381" xr:uid="{BB41AF4D-465C-4731-ABFE-1B5371667A8B}"/>
    <cellStyle name="Percent 4 7 3 3" xfId="50382" xr:uid="{87E5F65B-9937-4D9A-B09E-5083913FB442}"/>
    <cellStyle name="Percent 4 7 4" xfId="50383" xr:uid="{944E06E5-CB9E-4953-A1B8-D5E6FA2298FF}"/>
    <cellStyle name="Percent 4 7 4 2" xfId="50384" xr:uid="{C3E8610D-BC7A-4F87-9344-F5DCF2530B7A}"/>
    <cellStyle name="Percent 4 7 5" xfId="50385" xr:uid="{3910DD43-A14C-4934-9E17-CEA6A7765106}"/>
    <cellStyle name="Percent 4 8" xfId="50386" xr:uid="{D91E33F9-7343-472E-AC6D-8E8E988CD963}"/>
    <cellStyle name="Percent 4 8 2" xfId="50387" xr:uid="{432CD2AC-1554-48B7-913F-CF10FD44844F}"/>
    <cellStyle name="Percent 4 8 2 2" xfId="50388" xr:uid="{7875F0BE-292F-4E8A-AE8B-CBA189727756}"/>
    <cellStyle name="Percent 4 8 2 2 2" xfId="50389" xr:uid="{95153736-B2D3-4513-8F09-CCFA2B812D7C}"/>
    <cellStyle name="Percent 4 8 2 2 2 2" xfId="50390" xr:uid="{729048EB-095A-41CB-9048-25B1F61B2327}"/>
    <cellStyle name="Percent 4 8 2 2 3" xfId="50391" xr:uid="{4D7133E8-A03C-47AE-8EFB-02C041A8E177}"/>
    <cellStyle name="Percent 4 8 2 3" xfId="50392" xr:uid="{647B6FA3-064E-4882-90ED-CDBA0BD07ED3}"/>
    <cellStyle name="Percent 4 8 2 3 2" xfId="50393" xr:uid="{63E7F34A-B047-48F7-B4AE-FE1417CCCA05}"/>
    <cellStyle name="Percent 4 8 2 4" xfId="50394" xr:uid="{5FDA9402-2F40-4F77-B1E3-83B014A413AB}"/>
    <cellStyle name="Percent 4 8 3" xfId="50395" xr:uid="{DD6FECEB-7388-462E-ABEA-EC72C889B3C2}"/>
    <cellStyle name="Percent 4 8 3 2" xfId="50396" xr:uid="{5721D34B-3508-4D44-B935-1A4D7FFCB7D6}"/>
    <cellStyle name="Percent 4 8 3 2 2" xfId="50397" xr:uid="{238F9349-61AD-45AA-B4F9-D45EF0F18922}"/>
    <cellStyle name="Percent 4 8 3 3" xfId="50398" xr:uid="{B8A75838-8A0E-4F0D-9BBB-021D00764DE3}"/>
    <cellStyle name="Percent 4 8 4" xfId="50399" xr:uid="{03A6407C-25AD-45D3-B285-6A59D84ED4AF}"/>
    <cellStyle name="Percent 4 8 4 2" xfId="50400" xr:uid="{373CC2EA-FB1D-4D86-96FC-D5AD9FA8002B}"/>
    <cellStyle name="Percent 4 8 5" xfId="50401" xr:uid="{7D3F9A50-C43C-4E9E-90ED-D08A62BCAC78}"/>
    <cellStyle name="Percent 4 9" xfId="50402" xr:uid="{DFB8B581-084E-46C0-AA17-D8CC10332F07}"/>
    <cellStyle name="Percent 4 9 2" xfId="50403" xr:uid="{6F40B459-F76D-4604-9122-C71D6F89F9C4}"/>
    <cellStyle name="Percent 4 9 2 2" xfId="50404" xr:uid="{DA59D4D5-BD5E-4C09-90E4-E10F8C3FEA7A}"/>
    <cellStyle name="Percent 4 9 2 2 2" xfId="50405" xr:uid="{A0957AEF-A4EF-4BCD-BE26-E04B17399C17}"/>
    <cellStyle name="Percent 4 9 2 2 2 2" xfId="50406" xr:uid="{993DA352-93BC-4A30-B14B-A571152C02A8}"/>
    <cellStyle name="Percent 4 9 2 2 3" xfId="50407" xr:uid="{0F493290-8D4B-4EE3-B876-02268AF0990C}"/>
    <cellStyle name="Percent 4 9 2 3" xfId="50408" xr:uid="{8D4D82A0-31A6-4014-BDBD-6A77892B5B55}"/>
    <cellStyle name="Percent 4 9 2 3 2" xfId="50409" xr:uid="{EFC8A2C2-0BD9-472A-9FA4-96029CDFCEED}"/>
    <cellStyle name="Percent 4 9 2 4" xfId="50410" xr:uid="{EA132470-E05B-4897-B7D6-FF72A568ED7B}"/>
    <cellStyle name="Percent 4 9 3" xfId="50411" xr:uid="{6687B61C-0DCC-4AFE-9028-639A89D5ECDF}"/>
    <cellStyle name="Percent 4 9 3 2" xfId="50412" xr:uid="{1E28A23A-4EE3-4889-9003-222FBEA05776}"/>
    <cellStyle name="Percent 4 9 3 2 2" xfId="50413" xr:uid="{B59F2756-BAAB-4DE7-86C1-D02F5C844608}"/>
    <cellStyle name="Percent 4 9 3 3" xfId="50414" xr:uid="{588E721A-E516-4227-B276-6A104F43E035}"/>
    <cellStyle name="Percent 4 9 4" xfId="50415" xr:uid="{0569D618-A8B8-4D4D-9AD4-A2D2546DCC8D}"/>
    <cellStyle name="Percent 4 9 4 2" xfId="50416" xr:uid="{1AFD3A62-52C8-4417-A28D-E47829FFC7B6}"/>
    <cellStyle name="Percent 4 9 5" xfId="50417" xr:uid="{AE9801B2-1AC1-4104-8FF1-BEA2AB82DFFF}"/>
    <cellStyle name="Percent 40" xfId="50418" xr:uid="{B2301C11-D7AC-4F7B-B93C-48CDB8F47F60}"/>
    <cellStyle name="Percent 41" xfId="50419" xr:uid="{2020D5D7-9C35-42FD-8761-D338F0E5796E}"/>
    <cellStyle name="Percent 42" xfId="50420" xr:uid="{95167A15-87FB-491F-BFA7-439FD0DF04B3}"/>
    <cellStyle name="Percent 43" xfId="51568" xr:uid="{D47EC0DA-1F04-45E6-9E27-070DC8026596}"/>
    <cellStyle name="Percent 44" xfId="51573" xr:uid="{0E5E8CED-9CD8-4095-AD74-14A74E5FD7FD}"/>
    <cellStyle name="Percent 5" xfId="50421" xr:uid="{0B4E9ED3-BAAC-4F20-A649-2799FC5FD9B8}"/>
    <cellStyle name="Percent 5 10" xfId="50422" xr:uid="{EE502597-317E-4B1E-B3F8-5307321D5B6D}"/>
    <cellStyle name="Percent 5 10 2" xfId="50423" xr:uid="{42C2E97D-0199-498D-9AC9-5DF7C56AF7E4}"/>
    <cellStyle name="Percent 5 10 2 2" xfId="50424" xr:uid="{C225AC0C-711D-4072-B694-69C54D066A59}"/>
    <cellStyle name="Percent 5 10 2 2 2" xfId="50425" xr:uid="{91368D2E-6172-4A5F-ACF0-D31887F27828}"/>
    <cellStyle name="Percent 5 10 2 3" xfId="50426" xr:uid="{DD02AA95-1E70-4C3E-8D23-63825C876FCE}"/>
    <cellStyle name="Percent 5 10 3" xfId="50427" xr:uid="{B612CB12-D36D-44E0-A799-DA6F2183E9CF}"/>
    <cellStyle name="Percent 5 10 3 2" xfId="50428" xr:uid="{C9CE0385-FCA1-4620-B435-8FC59B3AE053}"/>
    <cellStyle name="Percent 5 10 4" xfId="50429" xr:uid="{119370AE-09E7-4B5E-807D-EB3C6D4EF888}"/>
    <cellStyle name="Percent 5 11" xfId="50430" xr:uid="{2F3D18EE-0D67-4FDB-823E-DE3A35AC99A6}"/>
    <cellStyle name="Percent 5 11 2" xfId="50431" xr:uid="{8D28F691-2611-4901-B735-EAB56E9C5AD9}"/>
    <cellStyle name="Percent 5 11 2 2" xfId="50432" xr:uid="{AFBBCEBE-755D-4449-BB89-825580280F0E}"/>
    <cellStyle name="Percent 5 11 3" xfId="50433" xr:uid="{DFADD944-7A73-4F55-ABC9-BC9BA94036C7}"/>
    <cellStyle name="Percent 5 12" xfId="50434" xr:uid="{3DB00490-4733-470B-9BA2-85FDB7BD4F57}"/>
    <cellStyle name="Percent 5 12 2" xfId="50435" xr:uid="{E9509C42-AF18-4370-AB93-72A48C1A367B}"/>
    <cellStyle name="Percent 5 13" xfId="50436" xr:uid="{7DF560C0-3B54-42EB-B643-221AEDA6569D}"/>
    <cellStyle name="Percent 5 13 2" xfId="50437" xr:uid="{A622E677-A886-449D-9E53-881567BC7037}"/>
    <cellStyle name="Percent 5 14" xfId="50438" xr:uid="{BA2A43B0-A5ED-417D-8194-C2378DFF26C5}"/>
    <cellStyle name="Percent 5 15" xfId="50439" xr:uid="{17956FB3-E164-4B90-BD5E-AE50F011C9A8}"/>
    <cellStyle name="Percent 5 2" xfId="50440" xr:uid="{1BD93F53-404E-4986-9BFA-21B43BDE61A6}"/>
    <cellStyle name="Percent 5 2 10" xfId="50441" xr:uid="{269B7046-560D-43FF-8418-78782F62E2C1}"/>
    <cellStyle name="Percent 5 2 10 2" xfId="50442" xr:uid="{282109D4-462D-4CA7-81E5-83F0F4C1D7A3}"/>
    <cellStyle name="Percent 5 2 11" xfId="50443" xr:uid="{1FDFE75E-9A44-485A-BCB6-0104AFA09D78}"/>
    <cellStyle name="Percent 5 2 11 2" xfId="50444" xr:uid="{E3A145CF-6220-40E9-8923-46123898166E}"/>
    <cellStyle name="Percent 5 2 12" xfId="50445" xr:uid="{9952EFC3-7C7A-491B-A5B6-36683B9284E4}"/>
    <cellStyle name="Percent 5 2 13" xfId="50446" xr:uid="{FE268D2A-D678-4869-8DEF-C1C3CCE2EC8E}"/>
    <cellStyle name="Percent 5 2 2" xfId="50447" xr:uid="{9FD05512-F24D-488D-9509-18766D065D97}"/>
    <cellStyle name="Percent 5 2 2 2" xfId="50448" xr:uid="{856F32A2-6390-48E0-982D-4D43092A4FF2}"/>
    <cellStyle name="Percent 5 2 2 2 2" xfId="50449" xr:uid="{C141E579-868C-43FE-ADAB-F5BBDB2642BA}"/>
    <cellStyle name="Percent 5 2 2 2 2 2" xfId="50450" xr:uid="{DD2A465A-AF5D-49CF-9377-2AF4A53C4C29}"/>
    <cellStyle name="Percent 5 2 2 2 2 2 2" xfId="50451" xr:uid="{F8D3929D-E11C-4B82-89B0-3CB62628F1BF}"/>
    <cellStyle name="Percent 5 2 2 2 2 2 2 2" xfId="50452" xr:uid="{2774C184-023C-4ED9-87AD-531714F57975}"/>
    <cellStyle name="Percent 5 2 2 2 2 2 3" xfId="50453" xr:uid="{842E729A-81A6-4FB3-9782-70D6B6A1F5F3}"/>
    <cellStyle name="Percent 5 2 2 2 2 3" xfId="50454" xr:uid="{5FB1E98A-318C-40F3-ACB0-DCD94B064449}"/>
    <cellStyle name="Percent 5 2 2 2 2 3 2" xfId="50455" xr:uid="{B4890C13-965B-4636-BAF1-DBDC037230D8}"/>
    <cellStyle name="Percent 5 2 2 2 2 4" xfId="50456" xr:uid="{2FC6084D-FDCF-4C27-9A29-395989087091}"/>
    <cellStyle name="Percent 5 2 2 2 2 4 2" xfId="50457" xr:uid="{5FAF525A-5B9B-4FBF-84AF-05A31F51353C}"/>
    <cellStyle name="Percent 5 2 2 2 2 5" xfId="50458" xr:uid="{6489A3F3-9914-445F-94D8-F04CBB42AFD9}"/>
    <cellStyle name="Percent 5 2 2 2 2 6" xfId="50459" xr:uid="{84F68BD4-9073-49E9-9B25-83EF031AA610}"/>
    <cellStyle name="Percent 5 2 2 2 3" xfId="50460" xr:uid="{84E05AB4-000E-420D-BFDA-086F2B2076F2}"/>
    <cellStyle name="Percent 5 2 2 2 3 2" xfId="50461" xr:uid="{9C8E19B4-1832-42B6-9B0A-05E8FB431E5C}"/>
    <cellStyle name="Percent 5 2 2 2 3 2 2" xfId="50462" xr:uid="{3327F442-0370-4E37-B8D3-0A207D2BAA85}"/>
    <cellStyle name="Percent 5 2 2 2 3 3" xfId="50463" xr:uid="{E62E71E9-4588-4205-9E9E-BB6FFEE75FF0}"/>
    <cellStyle name="Percent 5 2 2 2 4" xfId="50464" xr:uid="{844D6A76-0FBD-47A4-BE89-695D922A56C9}"/>
    <cellStyle name="Percent 5 2 2 2 4 2" xfId="50465" xr:uid="{5FA79EA3-DF7D-4CE7-857E-9B0FFA8D0EF8}"/>
    <cellStyle name="Percent 5 2 2 2 5" xfId="50466" xr:uid="{59FD2B67-D03C-4DDA-9A1B-7D45578BD9C7}"/>
    <cellStyle name="Percent 5 2 2 2 5 2" xfId="50467" xr:uid="{65996D3B-2134-4D37-9056-869DC3F7C070}"/>
    <cellStyle name="Percent 5 2 2 2 6" xfId="50468" xr:uid="{7803E2F9-33CD-41BC-9F31-DE72B5BCCFDE}"/>
    <cellStyle name="Percent 5 2 2 2 7" xfId="50469" xr:uid="{681DAE30-0F37-40E9-B125-D814465555F1}"/>
    <cellStyle name="Percent 5 2 2 3" xfId="50470" xr:uid="{5E103649-DD7F-4481-BE6C-73EB76984B1B}"/>
    <cellStyle name="Percent 5 2 2 3 2" xfId="50471" xr:uid="{E965700C-93FA-4FC1-9DC9-2F7255C1DF5F}"/>
    <cellStyle name="Percent 5 2 2 3 2 2" xfId="50472" xr:uid="{FAEEBA88-24B8-440A-BFAD-BFD6C0E0505F}"/>
    <cellStyle name="Percent 5 2 2 3 2 2 2" xfId="50473" xr:uid="{C6361598-F379-4B3F-8183-B061825C123B}"/>
    <cellStyle name="Percent 5 2 2 3 2 2 2 2" xfId="50474" xr:uid="{946713FA-42F5-40CE-A0DD-3336AD1DBB1F}"/>
    <cellStyle name="Percent 5 2 2 3 2 2 3" xfId="50475" xr:uid="{4E191188-7543-43D5-B9E8-2535AC6073E0}"/>
    <cellStyle name="Percent 5 2 2 3 2 3" xfId="50476" xr:uid="{87E438E9-5EB9-40F8-8489-71DF44A4B672}"/>
    <cellStyle name="Percent 5 2 2 3 2 3 2" xfId="50477" xr:uid="{A58C8CD0-6B88-40E5-90C8-FC9DC333EDD8}"/>
    <cellStyle name="Percent 5 2 2 3 2 4" xfId="50478" xr:uid="{97ACA020-CABB-4823-B87E-29F7C5B9BF4A}"/>
    <cellStyle name="Percent 5 2 2 3 3" xfId="50479" xr:uid="{717FDD33-2144-46DB-B3A0-F3820A50D18B}"/>
    <cellStyle name="Percent 5 2 2 3 3 2" xfId="50480" xr:uid="{9D5FBB0B-E977-4DBF-B7C4-BC30E5B5352B}"/>
    <cellStyle name="Percent 5 2 2 3 3 2 2" xfId="50481" xr:uid="{43E39E79-28B4-407B-9E1F-4343DBDACBB8}"/>
    <cellStyle name="Percent 5 2 2 3 3 3" xfId="50482" xr:uid="{4ED29734-74EB-451F-ACE4-ECBCD5C5DDD7}"/>
    <cellStyle name="Percent 5 2 2 3 4" xfId="50483" xr:uid="{3B7794F6-0025-40F5-A1EE-DA476D83F0A8}"/>
    <cellStyle name="Percent 5 2 2 3 4 2" xfId="50484" xr:uid="{A3D1516B-2A56-4B4A-8FE5-F8A919FF8FF5}"/>
    <cellStyle name="Percent 5 2 2 3 5" xfId="50485" xr:uid="{75015C35-A0B1-4F6A-ADEA-16907B67245F}"/>
    <cellStyle name="Percent 5 2 2 3 5 2" xfId="50486" xr:uid="{39855852-EF82-4FB1-A65A-3E388EB98CE5}"/>
    <cellStyle name="Percent 5 2 2 3 6" xfId="50487" xr:uid="{AC0D3832-94B0-4F4A-889B-65424DAAE00C}"/>
    <cellStyle name="Percent 5 2 2 3 7" xfId="50488" xr:uid="{F4CFEE81-6264-4E1F-A21D-01DC89BC5C1A}"/>
    <cellStyle name="Percent 5 2 2 4" xfId="50489" xr:uid="{19B0763C-BAFE-4115-BFF4-4C689D34EFF4}"/>
    <cellStyle name="Percent 5 2 2 4 2" xfId="50490" xr:uid="{E81AE9D2-7FFC-48D4-A922-FF96F5F363B8}"/>
    <cellStyle name="Percent 5 2 2 4 2 2" xfId="50491" xr:uid="{8D5EA759-03A8-4FC0-9685-0BC68A97F881}"/>
    <cellStyle name="Percent 5 2 2 4 2 2 2" xfId="50492" xr:uid="{AE8684E2-2C19-4ACC-A365-288C31CBC234}"/>
    <cellStyle name="Percent 5 2 2 4 2 3" xfId="50493" xr:uid="{CDE20CA3-6CF1-4E08-9BDD-52A86AFBF6AD}"/>
    <cellStyle name="Percent 5 2 2 4 3" xfId="50494" xr:uid="{9EDDC67A-BE44-40D8-8C37-0FA5F2747F8E}"/>
    <cellStyle name="Percent 5 2 2 4 3 2" xfId="50495" xr:uid="{C1636ECB-1F50-4C23-AA77-EEEB4AE749C2}"/>
    <cellStyle name="Percent 5 2 2 4 4" xfId="50496" xr:uid="{29703321-2234-4E74-9535-F924F8C3AEB2}"/>
    <cellStyle name="Percent 5 2 2 5" xfId="50497" xr:uid="{17B3EB9A-ABF8-4FFD-A569-39C5090838EF}"/>
    <cellStyle name="Percent 5 2 2 5 2" xfId="50498" xr:uid="{7729AB93-C414-4937-BA14-3D96BE4AF336}"/>
    <cellStyle name="Percent 5 2 2 5 2 2" xfId="50499" xr:uid="{F0E1280F-F018-47A2-9CB2-BB5ED8F2CD07}"/>
    <cellStyle name="Percent 5 2 2 5 3" xfId="50500" xr:uid="{E6B162CD-8387-4B6A-8F0E-469C5A8FFC31}"/>
    <cellStyle name="Percent 5 2 2 6" xfId="50501" xr:uid="{F4C34E1E-C717-45EE-B608-A888DB95736A}"/>
    <cellStyle name="Percent 5 2 2 6 2" xfId="50502" xr:uid="{58495537-CAFF-4090-9903-C23F824B4AD1}"/>
    <cellStyle name="Percent 5 2 2 7" xfId="50503" xr:uid="{50A73390-A75A-4A92-BE7D-110277C749CD}"/>
    <cellStyle name="Percent 5 2 2 7 2" xfId="50504" xr:uid="{B046EC27-F814-402B-9B52-5DCC879E77AA}"/>
    <cellStyle name="Percent 5 2 2 8" xfId="50505" xr:uid="{82D4520F-B524-4FB0-910D-F70C2F418E59}"/>
    <cellStyle name="Percent 5 2 2 9" xfId="50506" xr:uid="{D5E214AA-DAFF-4D36-9A9C-C8AEF431D486}"/>
    <cellStyle name="Percent 5 2 3" xfId="50507" xr:uid="{B691FCBE-7ED8-4034-8FDE-0A48A822027D}"/>
    <cellStyle name="Percent 5 2 3 2" xfId="50508" xr:uid="{680D12B5-C383-42B3-8C58-AD8D947236D4}"/>
    <cellStyle name="Percent 5 2 3 2 2" xfId="50509" xr:uid="{5B48F1AC-D1F8-45C1-B91E-EFBAFAD08F35}"/>
    <cellStyle name="Percent 5 2 3 2 2 2" xfId="50510" xr:uid="{5C5FC0FE-19A3-44D7-8BC4-984ED9837540}"/>
    <cellStyle name="Percent 5 2 3 2 2 2 2" xfId="50511" xr:uid="{A94CE0DE-3896-4789-A1F2-B57554581885}"/>
    <cellStyle name="Percent 5 2 3 2 2 2 2 2" xfId="50512" xr:uid="{5854514D-D08E-4C49-8C94-58D15B1AD29A}"/>
    <cellStyle name="Percent 5 2 3 2 2 2 3" xfId="50513" xr:uid="{42C0DA3F-F99A-4420-B5D0-FC199811B8E9}"/>
    <cellStyle name="Percent 5 2 3 2 2 3" xfId="50514" xr:uid="{7B2A3138-2B11-41D3-9174-237E186FA1D7}"/>
    <cellStyle name="Percent 5 2 3 2 2 3 2" xfId="50515" xr:uid="{E29FC6A5-8A86-4EE4-968B-99C696279B24}"/>
    <cellStyle name="Percent 5 2 3 2 2 4" xfId="50516" xr:uid="{A1AADC97-3913-453A-8488-0D05C009EA44}"/>
    <cellStyle name="Percent 5 2 3 2 3" xfId="50517" xr:uid="{C5FFD231-13BA-4D03-895E-9B263975B493}"/>
    <cellStyle name="Percent 5 2 3 2 3 2" xfId="50518" xr:uid="{97DA3ED7-197B-4ED3-B9D0-AE7DEF96635C}"/>
    <cellStyle name="Percent 5 2 3 2 3 2 2" xfId="50519" xr:uid="{5937F9B9-C8E3-4499-9BA5-A4132125E756}"/>
    <cellStyle name="Percent 5 2 3 2 3 3" xfId="50520" xr:uid="{62818C67-6A6D-4505-B098-FE1EDB4C1DDC}"/>
    <cellStyle name="Percent 5 2 3 2 4" xfId="50521" xr:uid="{95EE822D-1A4F-4139-A8BF-4AFEF59E93A8}"/>
    <cellStyle name="Percent 5 2 3 2 4 2" xfId="50522" xr:uid="{AE8B62A8-4531-4279-9AC8-C864EA10C055}"/>
    <cellStyle name="Percent 5 2 3 2 5" xfId="50523" xr:uid="{959F549F-5ECB-4049-9044-027AC174A50B}"/>
    <cellStyle name="Percent 5 2 3 2 5 2" xfId="50524" xr:uid="{97F6126C-9B66-4A36-A605-B4F5FF8A06CC}"/>
    <cellStyle name="Percent 5 2 3 2 6" xfId="50525" xr:uid="{C0881432-2363-4ABE-99FB-8D636CEB9298}"/>
    <cellStyle name="Percent 5 2 3 2 7" xfId="50526" xr:uid="{0789CFFC-4507-4FC3-9015-FF54DB608362}"/>
    <cellStyle name="Percent 5 2 3 3" xfId="50527" xr:uid="{CE22DF48-7885-4D2C-A2AB-006FD107CA4B}"/>
    <cellStyle name="Percent 5 2 3 3 2" xfId="50528" xr:uid="{A5AA4F41-3CC4-4C2D-A032-1CAC2EA69238}"/>
    <cellStyle name="Percent 5 2 3 3 2 2" xfId="50529" xr:uid="{0234D933-3D36-475D-BB87-F14466C2D975}"/>
    <cellStyle name="Percent 5 2 3 3 2 2 2" xfId="50530" xr:uid="{08D8A605-4CB4-4D1C-BC56-6F1330D4309E}"/>
    <cellStyle name="Percent 5 2 3 3 2 3" xfId="50531" xr:uid="{72505B5C-0CA0-44DB-A028-4B5114FFBA77}"/>
    <cellStyle name="Percent 5 2 3 3 3" xfId="50532" xr:uid="{46D9F572-6E47-44AB-ADB1-D1F549290B35}"/>
    <cellStyle name="Percent 5 2 3 3 3 2" xfId="50533" xr:uid="{D9C1D8A8-5C53-403B-89A6-ACC5DE4C8BFA}"/>
    <cellStyle name="Percent 5 2 3 3 4" xfId="50534" xr:uid="{E44B8AEB-ABA0-4B5C-943C-74AC804B4E65}"/>
    <cellStyle name="Percent 5 2 3 4" xfId="50535" xr:uid="{23C8A093-0056-43E9-8426-5B7E4E6EBDE1}"/>
    <cellStyle name="Percent 5 2 3 4 2" xfId="50536" xr:uid="{AE2367B0-95F7-4258-903E-8A597DE83312}"/>
    <cellStyle name="Percent 5 2 3 4 2 2" xfId="50537" xr:uid="{E5D76048-8501-4D8E-8F6A-3CA70C9D7BC2}"/>
    <cellStyle name="Percent 5 2 3 4 3" xfId="50538" xr:uid="{1A2367FF-2713-4616-92B8-B3C62C4CB107}"/>
    <cellStyle name="Percent 5 2 3 5" xfId="50539" xr:uid="{DDC05C08-AE45-4A5F-9A4E-3543B086EF5A}"/>
    <cellStyle name="Percent 5 2 3 5 2" xfId="50540" xr:uid="{BDBA94F3-2F6D-4111-9870-A95A65220F3C}"/>
    <cellStyle name="Percent 5 2 3 6" xfId="50541" xr:uid="{14152241-2B93-417A-AAA4-F9F2E2A171D9}"/>
    <cellStyle name="Percent 5 2 3 6 2" xfId="50542" xr:uid="{AF2A8EB6-1B7F-45D3-A4E9-5E64C8A09F7F}"/>
    <cellStyle name="Percent 5 2 3 7" xfId="50543" xr:uid="{FE44DB94-0524-4B39-94E7-F4EE0D479238}"/>
    <cellStyle name="Percent 5 2 3 8" xfId="50544" xr:uid="{BEDC78E2-7223-464C-BD6B-C942B5AD909E}"/>
    <cellStyle name="Percent 5 2 4" xfId="50545" xr:uid="{C9070972-A1A5-4ABC-8193-8DE8CA3433BB}"/>
    <cellStyle name="Percent 5 2 4 2" xfId="50546" xr:uid="{5C968F18-7932-4451-9E25-F7EE0DF65FBC}"/>
    <cellStyle name="Percent 5 2 4 2 2" xfId="50547" xr:uid="{680E7ABF-AB0A-4443-B7F1-7BDB79E044EC}"/>
    <cellStyle name="Percent 5 2 4 2 2 2" xfId="50548" xr:uid="{AF2C5850-3C54-40B0-8315-1218A564A7F7}"/>
    <cellStyle name="Percent 5 2 4 2 2 2 2" xfId="50549" xr:uid="{0B8D593A-44D7-459E-8CE0-FAB3B630DF5A}"/>
    <cellStyle name="Percent 5 2 4 2 2 3" xfId="50550" xr:uid="{2775232E-041E-41FF-8CA7-86252E9A8946}"/>
    <cellStyle name="Percent 5 2 4 2 3" xfId="50551" xr:uid="{50FE11B2-9CEB-4937-B9F9-1AA9D3B13B23}"/>
    <cellStyle name="Percent 5 2 4 2 3 2" xfId="50552" xr:uid="{6D1B7F9A-B2EE-4722-9B59-2440022A7C6F}"/>
    <cellStyle name="Percent 5 2 4 2 4" xfId="50553" xr:uid="{9FB690F5-8577-4FCB-80B4-32DB56D049CC}"/>
    <cellStyle name="Percent 5 2 4 3" xfId="50554" xr:uid="{0CB76666-B362-48B1-BB07-170C1B63AE29}"/>
    <cellStyle name="Percent 5 2 4 3 2" xfId="50555" xr:uid="{9DC57571-2D95-4C63-9B50-0C6F2016B7FD}"/>
    <cellStyle name="Percent 5 2 4 3 2 2" xfId="50556" xr:uid="{DA8F71A7-E4E7-4C9C-9BC8-8B8EF393EA2C}"/>
    <cellStyle name="Percent 5 2 4 3 3" xfId="50557" xr:uid="{8A9AF71D-A0DA-488B-8BAF-9AC0F8F8EE5B}"/>
    <cellStyle name="Percent 5 2 4 4" xfId="50558" xr:uid="{036D7659-1D08-43F4-9FF4-73856D515FD0}"/>
    <cellStyle name="Percent 5 2 4 4 2" xfId="50559" xr:uid="{25889D54-EC92-404C-886D-0267754C6698}"/>
    <cellStyle name="Percent 5 2 4 5" xfId="50560" xr:uid="{C838F260-A471-4843-9E7C-9555D77D81AD}"/>
    <cellStyle name="Percent 5 2 4 5 2" xfId="50561" xr:uid="{9DF60341-1B71-4168-8229-BDC284372933}"/>
    <cellStyle name="Percent 5 2 4 6" xfId="50562" xr:uid="{951212CD-F568-487A-B1B6-1F0D2F0D02B5}"/>
    <cellStyle name="Percent 5 2 4 7" xfId="50563" xr:uid="{521A3ECC-94E0-4B03-B355-C6F16151FCB0}"/>
    <cellStyle name="Percent 5 2 5" xfId="50564" xr:uid="{44FDF5EA-4A13-4543-AD15-11FF62B332FD}"/>
    <cellStyle name="Percent 5 2 5 2" xfId="50565" xr:uid="{886E92B4-A206-4904-A86E-AA4D467BCD4C}"/>
    <cellStyle name="Percent 5 2 5 2 2" xfId="50566" xr:uid="{5851B71F-7448-4459-A037-E1931F75C197}"/>
    <cellStyle name="Percent 5 2 5 2 2 2" xfId="50567" xr:uid="{85BCAD28-3475-45D7-8063-94FB975438F4}"/>
    <cellStyle name="Percent 5 2 5 2 2 2 2" xfId="50568" xr:uid="{36A6A92A-65BA-4806-A21B-AD6D5399E7F5}"/>
    <cellStyle name="Percent 5 2 5 2 2 3" xfId="50569" xr:uid="{7D5E91E1-6598-44B1-9FD6-DDAC3E291562}"/>
    <cellStyle name="Percent 5 2 5 2 3" xfId="50570" xr:uid="{7A50BF81-F0D0-4858-ADCE-174BA23864C8}"/>
    <cellStyle name="Percent 5 2 5 2 3 2" xfId="50571" xr:uid="{5CE538A4-44CB-453F-A491-84C2CC3862E4}"/>
    <cellStyle name="Percent 5 2 5 2 4" xfId="50572" xr:uid="{5E4EC5F8-71C6-44ED-B302-D46C6F610037}"/>
    <cellStyle name="Percent 5 2 5 3" xfId="50573" xr:uid="{11CAA942-DC67-4274-B888-3D0903C8DDDF}"/>
    <cellStyle name="Percent 5 2 5 3 2" xfId="50574" xr:uid="{FFBE1D5E-29FA-4E5E-82DF-48CFF72CC8E3}"/>
    <cellStyle name="Percent 5 2 5 3 2 2" xfId="50575" xr:uid="{EE6875B3-1D04-4FF4-A126-7F3BFF14146E}"/>
    <cellStyle name="Percent 5 2 5 3 3" xfId="50576" xr:uid="{418AAC52-CE14-4174-A6CB-D2DC7B768DA9}"/>
    <cellStyle name="Percent 5 2 5 4" xfId="50577" xr:uid="{D1D6C582-A03A-4841-A9DC-3E86694C70FE}"/>
    <cellStyle name="Percent 5 2 5 4 2" xfId="50578" xr:uid="{600388A9-DB21-4419-8C2C-6729BFF8396C}"/>
    <cellStyle name="Percent 5 2 5 5" xfId="50579" xr:uid="{42445F0B-88B5-46DC-A139-E7DD03638184}"/>
    <cellStyle name="Percent 5 2 6" xfId="50580" xr:uid="{A4C00B71-059E-47AE-B56B-3263A9771239}"/>
    <cellStyle name="Percent 5 2 6 2" xfId="50581" xr:uid="{B1FBEC41-8486-421C-803E-2CCB9F8AB280}"/>
    <cellStyle name="Percent 5 2 6 2 2" xfId="50582" xr:uid="{0CE3808E-354B-4559-911E-19BBEE396A6E}"/>
    <cellStyle name="Percent 5 2 6 2 2 2" xfId="50583" xr:uid="{E6799F10-1409-4721-9610-91A2FD9DE36A}"/>
    <cellStyle name="Percent 5 2 6 2 2 2 2" xfId="50584" xr:uid="{62C11B72-DA6D-4095-AFEB-66D2665AA8AA}"/>
    <cellStyle name="Percent 5 2 6 2 2 3" xfId="50585" xr:uid="{12640EA4-07F0-4A2E-90C2-ED9C455D7DA7}"/>
    <cellStyle name="Percent 5 2 6 2 3" xfId="50586" xr:uid="{33DB7D0A-3409-42FB-98F8-42AD8E43F777}"/>
    <cellStyle name="Percent 5 2 6 2 3 2" xfId="50587" xr:uid="{36889885-981C-4482-AD44-409533807820}"/>
    <cellStyle name="Percent 5 2 6 2 4" xfId="50588" xr:uid="{FAEBB634-EFB7-48D7-9695-1D6278BB7651}"/>
    <cellStyle name="Percent 5 2 6 3" xfId="50589" xr:uid="{0BE6011F-39DC-47E4-867E-FCC211B8F3AF}"/>
    <cellStyle name="Percent 5 2 6 3 2" xfId="50590" xr:uid="{D8FED70F-743B-4BE4-84E5-7B0C5620FF58}"/>
    <cellStyle name="Percent 5 2 6 3 2 2" xfId="50591" xr:uid="{9F68F1EB-B236-486E-9E9C-792F81EB2802}"/>
    <cellStyle name="Percent 5 2 6 3 3" xfId="50592" xr:uid="{096BC06F-6B3C-47DE-BE4C-1588B2D8DE33}"/>
    <cellStyle name="Percent 5 2 6 4" xfId="50593" xr:uid="{645DCF60-07BA-4726-A229-BD074F20D48E}"/>
    <cellStyle name="Percent 5 2 6 4 2" xfId="50594" xr:uid="{F9767AB0-1397-4E38-97DF-80F3CEEFEE4E}"/>
    <cellStyle name="Percent 5 2 6 5" xfId="50595" xr:uid="{22D3A5D3-EF24-4944-8A9C-D3C8AEA01CD0}"/>
    <cellStyle name="Percent 5 2 7" xfId="50596" xr:uid="{A602A619-F711-418C-ADD5-E136579C28E0}"/>
    <cellStyle name="Percent 5 2 7 2" xfId="50597" xr:uid="{2F987A6B-8F00-40DD-BFC4-49F86ADA84D2}"/>
    <cellStyle name="Percent 5 2 7 2 2" xfId="50598" xr:uid="{9E07F479-2137-4F89-A29F-AB8F2976C7E0}"/>
    <cellStyle name="Percent 5 2 7 2 2 2" xfId="50599" xr:uid="{9DB97FCA-2C0F-470C-A9A4-36ED518085F9}"/>
    <cellStyle name="Percent 5 2 7 2 2 2 2" xfId="50600" xr:uid="{1417EC5E-F2D3-4695-B8A5-1EB9DD7117A2}"/>
    <cellStyle name="Percent 5 2 7 2 2 3" xfId="50601" xr:uid="{98BD483E-AFDD-4E87-BC29-BE6034D2A83B}"/>
    <cellStyle name="Percent 5 2 7 2 3" xfId="50602" xr:uid="{148AD0A4-50DD-4D45-B687-8647AF7166BB}"/>
    <cellStyle name="Percent 5 2 7 2 3 2" xfId="50603" xr:uid="{76B84A35-779F-488D-9FD3-F600C1DE262A}"/>
    <cellStyle name="Percent 5 2 7 2 4" xfId="50604" xr:uid="{8924EE71-B95F-44C7-A270-1E28E8BE6378}"/>
    <cellStyle name="Percent 5 2 7 3" xfId="50605" xr:uid="{0BEFFD36-FCC6-4ED6-AF0A-7FF9D087ECBB}"/>
    <cellStyle name="Percent 5 2 7 3 2" xfId="50606" xr:uid="{5A58A49C-203E-45C6-842B-2A3CC3630F1D}"/>
    <cellStyle name="Percent 5 2 7 3 2 2" xfId="50607" xr:uid="{7448589D-4B23-4214-9B52-61D2FA7197E2}"/>
    <cellStyle name="Percent 5 2 7 3 3" xfId="50608" xr:uid="{BD642FAC-FFCC-481B-AC4A-27717CBBE5D6}"/>
    <cellStyle name="Percent 5 2 7 4" xfId="50609" xr:uid="{DB84EC4E-5DC8-47FB-85FE-3EEA91B7E372}"/>
    <cellStyle name="Percent 5 2 7 4 2" xfId="50610" xr:uid="{F25D57E2-46D2-4DD1-80ED-E08B08FD0D74}"/>
    <cellStyle name="Percent 5 2 7 5" xfId="50611" xr:uid="{9852BC39-0668-468D-933D-0FA548BE7A13}"/>
    <cellStyle name="Percent 5 2 8" xfId="50612" xr:uid="{5AC2F8E1-37CF-4ADA-BDF9-095978801C41}"/>
    <cellStyle name="Percent 5 2 8 2" xfId="50613" xr:uid="{D3087F00-8BC9-4532-ABF7-D2990290AAF5}"/>
    <cellStyle name="Percent 5 2 8 2 2" xfId="50614" xr:uid="{4E9EF4FB-525C-4F79-8F16-828CD5418C88}"/>
    <cellStyle name="Percent 5 2 8 2 2 2" xfId="50615" xr:uid="{1B5D3A20-3E37-442C-AAB4-AF63EE0AE109}"/>
    <cellStyle name="Percent 5 2 8 2 3" xfId="50616" xr:uid="{7EB962CA-C628-4836-A770-A81CAE4F1E95}"/>
    <cellStyle name="Percent 5 2 8 3" xfId="50617" xr:uid="{10B0A580-F6EF-4E42-AD56-BCF78A6EDAD5}"/>
    <cellStyle name="Percent 5 2 8 3 2" xfId="50618" xr:uid="{C3F942B8-B5B5-430D-81BE-C32B180366ED}"/>
    <cellStyle name="Percent 5 2 8 4" xfId="50619" xr:uid="{76E5F832-3816-4223-B389-21922553C04D}"/>
    <cellStyle name="Percent 5 2 9" xfId="50620" xr:uid="{3A6FED83-6F5B-491A-B10E-53EADF7E709E}"/>
    <cellStyle name="Percent 5 2 9 2" xfId="50621" xr:uid="{5C1801A1-15A1-4449-8441-37C653D81835}"/>
    <cellStyle name="Percent 5 2 9 2 2" xfId="50622" xr:uid="{3BD8C09A-8FE6-414D-994B-61DF7A008DC5}"/>
    <cellStyle name="Percent 5 2 9 3" xfId="50623" xr:uid="{2E308FA4-6B4D-4B5E-90C2-7A60F30DB69E}"/>
    <cellStyle name="Percent 5 3" xfId="50624" xr:uid="{A31DCB24-88CB-42B0-B466-9713553D711E}"/>
    <cellStyle name="Percent 5 3 2" xfId="50625" xr:uid="{5676A171-94CF-4A31-A016-A7101A9F2397}"/>
    <cellStyle name="Percent 5 3 2 2" xfId="50626" xr:uid="{41917E54-4966-4050-A0C8-327E1EF17864}"/>
    <cellStyle name="Percent 5 3 2 2 2" xfId="50627" xr:uid="{4B770D00-914E-408C-85E4-47BC3DB9E0B5}"/>
    <cellStyle name="Percent 5 3 2 2 2 2" xfId="50628" xr:uid="{866BBD8B-4C63-452C-ADEB-ACE826A2E253}"/>
    <cellStyle name="Percent 5 3 2 2 2 2 2" xfId="50629" xr:uid="{C1D37BAD-6352-466B-B34C-DE6D7466A4FF}"/>
    <cellStyle name="Percent 5 3 2 2 2 3" xfId="50630" xr:uid="{49330012-8B7C-4ACE-BC32-643A05DC2B5B}"/>
    <cellStyle name="Percent 5 3 2 2 3" xfId="50631" xr:uid="{91E41984-2314-400F-8A02-91215976457B}"/>
    <cellStyle name="Percent 5 3 2 2 3 2" xfId="50632" xr:uid="{7AF629EF-B977-4A94-BDF0-C548F737BE7A}"/>
    <cellStyle name="Percent 5 3 2 2 4" xfId="50633" xr:uid="{277EFE94-5EA8-4617-91F6-F8230080EBF1}"/>
    <cellStyle name="Percent 5 3 2 2 4 2" xfId="50634" xr:uid="{5B0E2002-F8F0-4C08-A1B4-2749B608EB8A}"/>
    <cellStyle name="Percent 5 3 2 2 5" xfId="50635" xr:uid="{F0BE84AA-211D-43FC-B786-1399CEC8A18B}"/>
    <cellStyle name="Percent 5 3 2 2 6" xfId="50636" xr:uid="{0166CF1F-10DE-4B63-97EC-A165A815BF36}"/>
    <cellStyle name="Percent 5 3 2 3" xfId="50637" xr:uid="{B57AB0C0-42E3-4791-8DD0-BD8953BA8C5E}"/>
    <cellStyle name="Percent 5 3 2 3 2" xfId="50638" xr:uid="{6C406942-BE26-4C6B-BEDD-EF51FE7D684E}"/>
    <cellStyle name="Percent 5 3 2 3 2 2" xfId="50639" xr:uid="{916DCDCB-55FB-4835-A019-A008D580AC44}"/>
    <cellStyle name="Percent 5 3 2 3 3" xfId="50640" xr:uid="{7DF0A312-C9AA-4998-A21D-57696B4BDE42}"/>
    <cellStyle name="Percent 5 3 2 4" xfId="50641" xr:uid="{F469C8D9-8AD7-4FF5-AC35-A24DF8F272E0}"/>
    <cellStyle name="Percent 5 3 2 4 2" xfId="50642" xr:uid="{4BE589EA-71FD-4911-B6FF-2AD954B35A47}"/>
    <cellStyle name="Percent 5 3 2 5" xfId="50643" xr:uid="{0DB2144D-991E-405F-B418-C261DCFFCF0A}"/>
    <cellStyle name="Percent 5 3 2 5 2" xfId="50644" xr:uid="{0C167CA0-6606-4244-B0A5-7A7E7C80DF84}"/>
    <cellStyle name="Percent 5 3 2 6" xfId="50645" xr:uid="{0A360066-62B9-49F9-8FC2-84B40E253DDE}"/>
    <cellStyle name="Percent 5 3 2 7" xfId="50646" xr:uid="{D98EA827-529D-4559-BFA7-C43D1035BF66}"/>
    <cellStyle name="Percent 5 3 3" xfId="50647" xr:uid="{A96CDEF6-773D-4A87-8905-D771037565E7}"/>
    <cellStyle name="Percent 5 3 3 2" xfId="50648" xr:uid="{A3999C0E-26D3-48EA-AAC6-38F266E19E2C}"/>
    <cellStyle name="Percent 5 3 3 2 2" xfId="50649" xr:uid="{013117D5-C08C-4041-B246-6A395FB57222}"/>
    <cellStyle name="Percent 5 3 3 2 2 2" xfId="50650" xr:uid="{69517E7A-C550-4B2C-84E0-133B1B066FBB}"/>
    <cellStyle name="Percent 5 3 3 2 2 2 2" xfId="50651" xr:uid="{E6725E23-99DB-43A0-97EF-DE0AE136E688}"/>
    <cellStyle name="Percent 5 3 3 2 2 3" xfId="50652" xr:uid="{85C3A936-95EE-4633-ABC2-D19F7723670B}"/>
    <cellStyle name="Percent 5 3 3 2 3" xfId="50653" xr:uid="{8FEC861F-C556-4897-9CE3-C87C72127349}"/>
    <cellStyle name="Percent 5 3 3 2 3 2" xfId="50654" xr:uid="{B43211DD-7209-4242-AC1E-18B023EE464F}"/>
    <cellStyle name="Percent 5 3 3 2 4" xfId="50655" xr:uid="{CB7229E3-4AEC-40BB-9357-8DFB5FF74E2C}"/>
    <cellStyle name="Percent 5 3 3 3" xfId="50656" xr:uid="{AF0A4D7B-BBD0-4E16-8420-5F3B04A5C3AC}"/>
    <cellStyle name="Percent 5 3 3 3 2" xfId="50657" xr:uid="{474C9E58-8665-41D4-8E83-C0631B1F4824}"/>
    <cellStyle name="Percent 5 3 3 3 2 2" xfId="50658" xr:uid="{995F8631-DF6A-4461-BCF1-42B41E606C9A}"/>
    <cellStyle name="Percent 5 3 3 3 3" xfId="50659" xr:uid="{C50DC106-7A7E-48D0-9DD1-CFEADCF60C6B}"/>
    <cellStyle name="Percent 5 3 3 4" xfId="50660" xr:uid="{594A391E-AEB3-4892-93A0-0B3645AA2DA5}"/>
    <cellStyle name="Percent 5 3 3 4 2" xfId="50661" xr:uid="{DC56CCBB-23E8-4CA1-9EB9-910DE4404339}"/>
    <cellStyle name="Percent 5 3 3 5" xfId="50662" xr:uid="{54396366-C75E-462D-BBBC-74416D9456F3}"/>
    <cellStyle name="Percent 5 3 3 5 2" xfId="50663" xr:uid="{E3DB7C9F-BF1C-41B7-8C56-257269BB7F66}"/>
    <cellStyle name="Percent 5 3 3 6" xfId="50664" xr:uid="{35D23057-AB49-46B8-8345-0CF7A9BC6F30}"/>
    <cellStyle name="Percent 5 3 3 7" xfId="50665" xr:uid="{A5FBAEE6-3835-4AD3-9081-323337F1B20A}"/>
    <cellStyle name="Percent 5 3 4" xfId="50666" xr:uid="{DEA9B85E-245F-4C24-81D8-8CCFDB5BF8D0}"/>
    <cellStyle name="Percent 5 3 4 2" xfId="50667" xr:uid="{F2E90D0F-E469-4D80-8A99-B2DFD8C4E48C}"/>
    <cellStyle name="Percent 5 3 4 2 2" xfId="50668" xr:uid="{4892B3E5-2672-44AA-83D6-197F91CBEBDC}"/>
    <cellStyle name="Percent 5 3 4 2 2 2" xfId="50669" xr:uid="{D5E4F0B1-9C3C-4512-8CD2-468E349EA486}"/>
    <cellStyle name="Percent 5 3 4 2 3" xfId="50670" xr:uid="{86C6B762-0951-4A23-91F0-B4593B0E4D9C}"/>
    <cellStyle name="Percent 5 3 4 3" xfId="50671" xr:uid="{09E0BD2F-87D7-4F9D-839E-C614ADCCB795}"/>
    <cellStyle name="Percent 5 3 4 3 2" xfId="50672" xr:uid="{99BDFDD4-BDF5-4DB8-8577-E033F44B1971}"/>
    <cellStyle name="Percent 5 3 4 4" xfId="50673" xr:uid="{06E51C6A-2797-4CBC-8E7F-93FCB2FAC3F1}"/>
    <cellStyle name="Percent 5 3 5" xfId="50674" xr:uid="{F120D49D-1FD0-4FE1-AF8A-AECAD2EF1EE9}"/>
    <cellStyle name="Percent 5 3 5 2" xfId="50675" xr:uid="{69A37A24-57EC-4E3E-B7A7-F0122003F6E4}"/>
    <cellStyle name="Percent 5 3 5 2 2" xfId="50676" xr:uid="{37EE1CD7-CDCE-48AF-AA3D-5ED65CA7BA18}"/>
    <cellStyle name="Percent 5 3 5 3" xfId="50677" xr:uid="{38037AB8-02E6-4B0C-B945-3C31018C53A0}"/>
    <cellStyle name="Percent 5 3 6" xfId="50678" xr:uid="{C232F385-2D2A-492F-9D16-FD576CC93BE4}"/>
    <cellStyle name="Percent 5 3 6 2" xfId="50679" xr:uid="{AD989848-DDD1-441D-84D6-0611CCA8400E}"/>
    <cellStyle name="Percent 5 3 7" xfId="50680" xr:uid="{2930DCEB-9D60-4DDA-A3F1-01ECC21913E2}"/>
    <cellStyle name="Percent 5 3 7 2" xfId="50681" xr:uid="{27358873-37F1-48A3-8E5E-2B4E87A43191}"/>
    <cellStyle name="Percent 5 3 8" xfId="50682" xr:uid="{33FD7D8A-042B-4A19-85CC-48D28377B79E}"/>
    <cellStyle name="Percent 5 3 9" xfId="50683" xr:uid="{32C859CD-F3CB-4D42-B427-206F14CD04B2}"/>
    <cellStyle name="Percent 5 4" xfId="50684" xr:uid="{3F18D6BD-1E2A-4DDF-843E-B3E4F85DADB1}"/>
    <cellStyle name="Percent 5 4 2" xfId="50685" xr:uid="{742EC8E6-D078-44A4-A495-7135CA151599}"/>
    <cellStyle name="Percent 5 4 2 2" xfId="50686" xr:uid="{B738E1DC-D9AE-4933-BEA6-1D36B1F7858E}"/>
    <cellStyle name="Percent 5 4 2 2 2" xfId="50687" xr:uid="{ADF8F586-C2F6-43CE-A9AA-742371AA7690}"/>
    <cellStyle name="Percent 5 4 2 2 2 2" xfId="50688" xr:uid="{74EA824E-2BEC-4E17-8ADF-DEBF36412B00}"/>
    <cellStyle name="Percent 5 4 2 2 2 2 2" xfId="50689" xr:uid="{E1BAD823-F853-4BEF-8D6C-B0DBC85BC6BC}"/>
    <cellStyle name="Percent 5 4 2 2 2 3" xfId="50690" xr:uid="{A1C5FA86-8CED-483B-94A9-B8326B6DF115}"/>
    <cellStyle name="Percent 5 4 2 2 3" xfId="50691" xr:uid="{50B5AD27-7C7A-4CE0-8400-B9320E761F5F}"/>
    <cellStyle name="Percent 5 4 2 2 3 2" xfId="50692" xr:uid="{FB82C64D-2B94-417C-96A7-90D3676563D1}"/>
    <cellStyle name="Percent 5 4 2 2 4" xfId="50693" xr:uid="{21D6ACA2-C0DD-4D15-AD5D-8FD3A0CEA139}"/>
    <cellStyle name="Percent 5 4 2 3" xfId="50694" xr:uid="{0E94EDE1-9A17-4F08-AAC3-DD144D47DDB9}"/>
    <cellStyle name="Percent 5 4 2 3 2" xfId="50695" xr:uid="{85937B79-74B7-44ED-AED7-90C434C70F08}"/>
    <cellStyle name="Percent 5 4 2 3 2 2" xfId="50696" xr:uid="{F54E0C34-3DEC-4609-8174-7E55F22F02E1}"/>
    <cellStyle name="Percent 5 4 2 3 3" xfId="50697" xr:uid="{A0AB625D-BC99-4D6C-9411-F9AD57163BB5}"/>
    <cellStyle name="Percent 5 4 2 4" xfId="50698" xr:uid="{D1BB753A-5242-4FAA-919B-FD32305420E7}"/>
    <cellStyle name="Percent 5 4 2 4 2" xfId="50699" xr:uid="{EB0EC60B-7242-4ABC-8DD4-57FAC5A123FE}"/>
    <cellStyle name="Percent 5 4 2 5" xfId="50700" xr:uid="{059D36D4-0F5B-408D-BA2F-8110A841C5EC}"/>
    <cellStyle name="Percent 5 4 2 5 2" xfId="50701" xr:uid="{F29963D4-C27D-4DD9-AF1D-BBA5B215B0E8}"/>
    <cellStyle name="Percent 5 4 2 6" xfId="50702" xr:uid="{ED968C7A-D195-4D14-AB99-A7AF9A0CB42A}"/>
    <cellStyle name="Percent 5 4 2 7" xfId="50703" xr:uid="{B3F794D9-A78B-4000-B443-4F06BECA099A}"/>
    <cellStyle name="Percent 5 4 3" xfId="50704" xr:uid="{2972DEB7-1CF6-44AF-837A-172119F6F999}"/>
    <cellStyle name="Percent 5 4 3 2" xfId="50705" xr:uid="{CE387D27-90A4-4B6F-AF2D-F6FB787D5FD9}"/>
    <cellStyle name="Percent 5 4 3 2 2" xfId="50706" xr:uid="{24BEF891-BF95-4D6F-A772-6DC533B575BF}"/>
    <cellStyle name="Percent 5 4 3 2 2 2" xfId="50707" xr:uid="{32A355E3-9A95-4F15-8CFD-58DC8BEEB491}"/>
    <cellStyle name="Percent 5 4 3 2 2 2 2" xfId="50708" xr:uid="{3FD1FA2A-0DD4-4236-8584-6856BF19846C}"/>
    <cellStyle name="Percent 5 4 3 2 2 3" xfId="50709" xr:uid="{B2EDCC7A-E44F-45E7-ACC0-CFBF254EDB8C}"/>
    <cellStyle name="Percent 5 4 3 2 3" xfId="50710" xr:uid="{1C5AD9F3-DBF9-44D3-A636-BBDB6B4A8F4C}"/>
    <cellStyle name="Percent 5 4 3 2 3 2" xfId="50711" xr:uid="{6B4AEBEF-7EBA-41DC-9DF6-5CAD71939F54}"/>
    <cellStyle name="Percent 5 4 3 2 4" xfId="50712" xr:uid="{B77B6DB5-322F-4EC8-B66C-FF3985F3C733}"/>
    <cellStyle name="Percent 5 4 3 3" xfId="50713" xr:uid="{D57AB329-8829-4CD2-B7B0-3279078459CA}"/>
    <cellStyle name="Percent 5 4 3 3 2" xfId="50714" xr:uid="{DAF5EEB2-3126-4A00-84C3-CEAA0641709F}"/>
    <cellStyle name="Percent 5 4 3 3 2 2" xfId="50715" xr:uid="{497C480A-7287-4EFF-AFEB-8B28F6828210}"/>
    <cellStyle name="Percent 5 4 3 3 3" xfId="50716" xr:uid="{F5B46D6A-93B4-411A-B756-DB2D3FF4AEC2}"/>
    <cellStyle name="Percent 5 4 3 4" xfId="50717" xr:uid="{A404DB30-542F-4AC2-9668-AF623F205307}"/>
    <cellStyle name="Percent 5 4 3 4 2" xfId="50718" xr:uid="{5079BDD3-A110-4288-98C8-1B3CFF312353}"/>
    <cellStyle name="Percent 5 4 3 5" xfId="50719" xr:uid="{B9A27DAD-E3FD-4387-B7C4-9FDCECAD0345}"/>
    <cellStyle name="Percent 5 4 4" xfId="50720" xr:uid="{DABED292-D1D3-4A6A-95E0-50F396F36EEB}"/>
    <cellStyle name="Percent 5 4 4 2" xfId="50721" xr:uid="{511600D4-81C7-481D-8D16-6E2D196475C9}"/>
    <cellStyle name="Percent 5 4 4 2 2" xfId="50722" xr:uid="{463527BB-E871-4D5E-BD64-C40039BF0BFE}"/>
    <cellStyle name="Percent 5 4 4 2 2 2" xfId="50723" xr:uid="{165AC01E-8092-4B72-8D71-801308C3EA4B}"/>
    <cellStyle name="Percent 5 4 4 2 3" xfId="50724" xr:uid="{6D821B5B-66CE-4392-8077-E2049CB9D4C9}"/>
    <cellStyle name="Percent 5 4 4 3" xfId="50725" xr:uid="{8D36C166-7C62-49C0-A61D-976A67F04389}"/>
    <cellStyle name="Percent 5 4 4 3 2" xfId="50726" xr:uid="{6C14CB8B-755F-4F23-974B-DBFF63B1DB28}"/>
    <cellStyle name="Percent 5 4 4 4" xfId="50727" xr:uid="{6398FE91-E643-4E77-9F86-9A9E0766554B}"/>
    <cellStyle name="Percent 5 4 5" xfId="50728" xr:uid="{11EC4AAE-104E-428A-8585-1010258C9154}"/>
    <cellStyle name="Percent 5 4 5 2" xfId="50729" xr:uid="{A70B5C5B-60C0-4E32-A75F-300C15DD255D}"/>
    <cellStyle name="Percent 5 4 5 2 2" xfId="50730" xr:uid="{FC362DE5-BCF8-40DA-BD16-41CCE8E0606E}"/>
    <cellStyle name="Percent 5 4 5 3" xfId="50731" xr:uid="{C9717759-0984-4B55-8467-2EB14893F84C}"/>
    <cellStyle name="Percent 5 4 6" xfId="50732" xr:uid="{C65EDF57-D279-4775-A89C-ED1C3640F3C9}"/>
    <cellStyle name="Percent 5 4 6 2" xfId="50733" xr:uid="{37535839-6798-454D-8878-9A1E1009A646}"/>
    <cellStyle name="Percent 5 4 7" xfId="50734" xr:uid="{FB8671F5-C740-4E10-9A6E-16F72F464F9E}"/>
    <cellStyle name="Percent 5 4 7 2" xfId="50735" xr:uid="{E970A4FB-1487-4EC1-82DA-D576BC63F211}"/>
    <cellStyle name="Percent 5 4 8" xfId="50736" xr:uid="{5F9FC0D1-14D2-43F0-916E-2BC87ED7702F}"/>
    <cellStyle name="Percent 5 4 9" xfId="50737" xr:uid="{FC00CE91-E778-4DCC-93E2-B56EA28488DC}"/>
    <cellStyle name="Percent 5 5" xfId="50738" xr:uid="{DB1FD52B-6370-4A08-B196-96DB2E1EB70B}"/>
    <cellStyle name="Percent 5 5 2" xfId="50739" xr:uid="{46135704-D88D-4766-A3AA-30EE81FAE455}"/>
    <cellStyle name="Percent 5 5 2 2" xfId="50740" xr:uid="{28A7B05F-4A28-44CD-8A6A-04F5A1F73357}"/>
    <cellStyle name="Percent 5 5 2 2 2" xfId="50741" xr:uid="{20F3DED7-D18C-46EE-9060-063789E6CBD3}"/>
    <cellStyle name="Percent 5 5 2 2 2 2" xfId="50742" xr:uid="{899A85DF-F6FA-4C84-B8FB-BA340E937E1F}"/>
    <cellStyle name="Percent 5 5 2 2 2 2 2" xfId="50743" xr:uid="{7E650D76-9169-4534-9960-7DD1667A1E3A}"/>
    <cellStyle name="Percent 5 5 2 2 2 3" xfId="50744" xr:uid="{1716A968-6A8C-4FF8-8524-02FF287F9AD0}"/>
    <cellStyle name="Percent 5 5 2 2 3" xfId="50745" xr:uid="{40FF47D2-E254-40AD-B2D8-2AF60FBCFD3E}"/>
    <cellStyle name="Percent 5 5 2 2 3 2" xfId="50746" xr:uid="{DBA683ED-44C2-4CBB-B45E-CE980A785C32}"/>
    <cellStyle name="Percent 5 5 2 2 4" xfId="50747" xr:uid="{58FB8E58-6FB2-4698-B870-1DCAB3D10695}"/>
    <cellStyle name="Percent 5 5 2 3" xfId="50748" xr:uid="{A1E232C9-0D50-4D99-8E64-CF40C3BCADC9}"/>
    <cellStyle name="Percent 5 5 2 3 2" xfId="50749" xr:uid="{A7459E15-B439-4F1C-ADA7-1BF5FCB952D0}"/>
    <cellStyle name="Percent 5 5 2 3 2 2" xfId="50750" xr:uid="{98E8E824-F40D-46E2-96B7-A8CFFD8A5A86}"/>
    <cellStyle name="Percent 5 5 2 3 3" xfId="50751" xr:uid="{A99119F2-7B0B-44AF-990F-7378DC589DC5}"/>
    <cellStyle name="Percent 5 5 2 4" xfId="50752" xr:uid="{8D8A9365-FB42-4103-B6CD-6F2E14A93226}"/>
    <cellStyle name="Percent 5 5 2 4 2" xfId="50753" xr:uid="{DA492355-8208-4980-AEDB-2916615ED0E2}"/>
    <cellStyle name="Percent 5 5 2 5" xfId="50754" xr:uid="{A4FC5EC3-E7F6-4BD3-A4F8-6B295024FF11}"/>
    <cellStyle name="Percent 5 5 3" xfId="50755" xr:uid="{944CD746-D949-42D0-AC61-6E6B9A452DBE}"/>
    <cellStyle name="Percent 5 5 3 2" xfId="50756" xr:uid="{18E4E9FF-9B71-4A0D-95B8-DB0DBE702B53}"/>
    <cellStyle name="Percent 5 5 3 2 2" xfId="50757" xr:uid="{E7736D31-5415-4475-A1C5-6FAC4BD20885}"/>
    <cellStyle name="Percent 5 5 3 2 2 2" xfId="50758" xr:uid="{AF8E61FF-7012-4EAD-AF0C-06BD5EBB905F}"/>
    <cellStyle name="Percent 5 5 3 2 3" xfId="50759" xr:uid="{5760FEC2-BF1D-4946-8FFF-D43CF9EED20F}"/>
    <cellStyle name="Percent 5 5 3 3" xfId="50760" xr:uid="{A1E10230-E838-4492-A2B7-19ADBA0C5A0E}"/>
    <cellStyle name="Percent 5 5 3 3 2" xfId="50761" xr:uid="{5D493076-02A8-4215-8A9F-375A37FDBF26}"/>
    <cellStyle name="Percent 5 5 3 4" xfId="50762" xr:uid="{D95C152F-96D8-42BA-BABF-0F7996D236DA}"/>
    <cellStyle name="Percent 5 5 4" xfId="50763" xr:uid="{136472DC-1CD8-4728-9C40-18C620276559}"/>
    <cellStyle name="Percent 5 5 4 2" xfId="50764" xr:uid="{425B5A4A-5F98-4962-8BEB-9BC488456DCA}"/>
    <cellStyle name="Percent 5 5 4 2 2" xfId="50765" xr:uid="{0CAB28D8-A7DF-4BBF-B4AF-936BC1ACC422}"/>
    <cellStyle name="Percent 5 5 4 3" xfId="50766" xr:uid="{F38B2CA0-92CF-4B1A-AC08-78E6529900B2}"/>
    <cellStyle name="Percent 5 5 5" xfId="50767" xr:uid="{B0A11A1C-5EF1-4B89-A7E0-9701D0593CA2}"/>
    <cellStyle name="Percent 5 5 5 2" xfId="50768" xr:uid="{3EE5BC2E-6A0F-4256-9E4D-F8A96D2280FF}"/>
    <cellStyle name="Percent 5 5 6" xfId="50769" xr:uid="{791865F9-0E24-4F09-A54C-DEDB18653793}"/>
    <cellStyle name="Percent 5 5 6 2" xfId="50770" xr:uid="{FD1FAEEB-E3BA-480D-B869-AA2E20282107}"/>
    <cellStyle name="Percent 5 5 7" xfId="50771" xr:uid="{96558AFC-A10D-4BF6-B05A-A7E160415AA6}"/>
    <cellStyle name="Percent 5 5 8" xfId="50772" xr:uid="{B0E9A866-8318-4750-8857-B1A09A4FF337}"/>
    <cellStyle name="Percent 5 6" xfId="50773" xr:uid="{AFE22F05-2968-4A05-A381-645EF573ADD5}"/>
    <cellStyle name="Percent 5 6 2" xfId="50774" xr:uid="{B608B56E-8D1A-433D-89C1-A5BBD4534421}"/>
    <cellStyle name="Percent 5 6 2 2" xfId="50775" xr:uid="{B88D42AE-41DF-4843-B6C9-564E579063A2}"/>
    <cellStyle name="Percent 5 6 2 2 2" xfId="50776" xr:uid="{2276AA2F-F013-4D20-A47A-FB8422382610}"/>
    <cellStyle name="Percent 5 6 2 2 2 2" xfId="50777" xr:uid="{36634912-1C27-40C1-96F6-86E0D22BA879}"/>
    <cellStyle name="Percent 5 6 2 2 3" xfId="50778" xr:uid="{C6720B47-5AB1-4450-89DB-D4E0E1CAFAB1}"/>
    <cellStyle name="Percent 5 6 2 3" xfId="50779" xr:uid="{A48C074E-C4AB-4048-BE35-17D513B00FA8}"/>
    <cellStyle name="Percent 5 6 2 3 2" xfId="50780" xr:uid="{E4ADDAFB-CA56-49FD-BF76-B2A70FF751D4}"/>
    <cellStyle name="Percent 5 6 2 4" xfId="50781" xr:uid="{79FCE08D-199A-4E54-8B95-6D7AFA48F3A5}"/>
    <cellStyle name="Percent 5 6 3" xfId="50782" xr:uid="{32483C4B-5B67-4A1A-8EB4-E5D589B02D56}"/>
    <cellStyle name="Percent 5 6 3 2" xfId="50783" xr:uid="{7FEEB369-E2D3-4B4E-993D-98F7FC2F9C00}"/>
    <cellStyle name="Percent 5 6 3 2 2" xfId="50784" xr:uid="{5910D6F2-80A1-4154-B416-BCA9631BBD25}"/>
    <cellStyle name="Percent 5 6 3 3" xfId="50785" xr:uid="{B02C89B2-D951-42E0-B145-61059E53A6BA}"/>
    <cellStyle name="Percent 5 6 4" xfId="50786" xr:uid="{85923473-B645-4AB0-8D9E-0F7C9AC8D245}"/>
    <cellStyle name="Percent 5 6 4 2" xfId="50787" xr:uid="{E6DE7B55-1FFA-48EA-AD18-A5BB2321FFB4}"/>
    <cellStyle name="Percent 5 6 5" xfId="50788" xr:uid="{4BCAB722-1743-49CB-96BC-637448AE51EB}"/>
    <cellStyle name="Percent 5 7" xfId="50789" xr:uid="{E46734DC-D1CB-4758-BCB0-BB3540F93EF3}"/>
    <cellStyle name="Percent 5 7 2" xfId="50790" xr:uid="{68EA4FD6-771D-4D22-9912-D7E12E093826}"/>
    <cellStyle name="Percent 5 7 2 2" xfId="50791" xr:uid="{1EF22EF0-4031-4F68-AE45-938A4C0E20D3}"/>
    <cellStyle name="Percent 5 7 2 2 2" xfId="50792" xr:uid="{6677D269-CEFA-4AC3-9A35-25A81DE32E30}"/>
    <cellStyle name="Percent 5 7 2 2 2 2" xfId="50793" xr:uid="{A7234610-8670-49EB-814F-34625A2B0BCA}"/>
    <cellStyle name="Percent 5 7 2 2 3" xfId="50794" xr:uid="{6FE97B22-8A0E-4CF3-8FDB-7B80E90C3A28}"/>
    <cellStyle name="Percent 5 7 2 3" xfId="50795" xr:uid="{C957735A-310B-4A25-B085-31DF9F4561D6}"/>
    <cellStyle name="Percent 5 7 2 3 2" xfId="50796" xr:uid="{3CA643B3-9FDC-44EF-A6A9-AB6A484C17EB}"/>
    <cellStyle name="Percent 5 7 2 4" xfId="50797" xr:uid="{3B56FCDE-7ABD-4C04-9C43-5E6AA53ACF61}"/>
    <cellStyle name="Percent 5 7 3" xfId="50798" xr:uid="{44BAB11F-C83B-4E25-8031-07FE5285C7CF}"/>
    <cellStyle name="Percent 5 7 3 2" xfId="50799" xr:uid="{DBE7AB5F-6445-4292-B018-6B1F52A8D982}"/>
    <cellStyle name="Percent 5 7 3 2 2" xfId="50800" xr:uid="{ACF65034-340C-4C93-9971-D5D3F9BD4EB2}"/>
    <cellStyle name="Percent 5 7 3 3" xfId="50801" xr:uid="{AB85054D-39E9-40AD-B536-3091E16ADD32}"/>
    <cellStyle name="Percent 5 7 4" xfId="50802" xr:uid="{96C973D9-879E-47FB-A1CE-BEC5D5E3F5C0}"/>
    <cellStyle name="Percent 5 7 4 2" xfId="50803" xr:uid="{0A773E65-A53B-4F82-82C6-20159B3E76FF}"/>
    <cellStyle name="Percent 5 7 5" xfId="50804" xr:uid="{EFF96004-DD05-4CF3-8E16-AF8E501770AE}"/>
    <cellStyle name="Percent 5 8" xfId="50805" xr:uid="{EC2F605D-A36A-478B-BE41-494DC350F376}"/>
    <cellStyle name="Percent 5 8 2" xfId="50806" xr:uid="{D56A9929-617E-468E-A46F-AD3DE6E53694}"/>
    <cellStyle name="Percent 5 8 2 2" xfId="50807" xr:uid="{B311B658-5996-4509-8E87-A124A2A66C24}"/>
    <cellStyle name="Percent 5 8 2 2 2" xfId="50808" xr:uid="{76B400C2-26DF-44ED-B4F0-E13F526835CA}"/>
    <cellStyle name="Percent 5 8 2 2 2 2" xfId="50809" xr:uid="{1CABC9CA-7A76-40EC-9E96-EFB8737AF672}"/>
    <cellStyle name="Percent 5 8 2 2 3" xfId="50810" xr:uid="{F60CBFF9-890D-46C7-A0EF-DB09914C900C}"/>
    <cellStyle name="Percent 5 8 2 3" xfId="50811" xr:uid="{1F043A71-BB3B-491F-9800-9FFA50537B14}"/>
    <cellStyle name="Percent 5 8 2 3 2" xfId="50812" xr:uid="{9DE73258-54FF-4959-BB22-8944A88FC3C2}"/>
    <cellStyle name="Percent 5 8 2 4" xfId="50813" xr:uid="{CFD4A6B4-DAC0-4661-8387-E886F92E1398}"/>
    <cellStyle name="Percent 5 8 3" xfId="50814" xr:uid="{A0BEE1B3-D338-4E2C-9A56-E6EF539256DB}"/>
    <cellStyle name="Percent 5 8 3 2" xfId="50815" xr:uid="{AD88D561-F8EF-4323-B9A8-A93983B00B54}"/>
    <cellStyle name="Percent 5 8 3 2 2" xfId="50816" xr:uid="{252B7336-1BB3-4C11-A8DE-BB877E6FD633}"/>
    <cellStyle name="Percent 5 8 3 3" xfId="50817" xr:uid="{561DBC72-85C6-40DD-A62C-72B10495733F}"/>
    <cellStyle name="Percent 5 8 4" xfId="50818" xr:uid="{C88960A2-B33D-41A9-A20E-303EC431C555}"/>
    <cellStyle name="Percent 5 8 4 2" xfId="50819" xr:uid="{8209FFC1-1DD9-4418-B9A5-DE1A19245DF5}"/>
    <cellStyle name="Percent 5 8 5" xfId="50820" xr:uid="{BD42127D-0C70-49F6-9468-FF7DCE691582}"/>
    <cellStyle name="Percent 5 9" xfId="50821" xr:uid="{4F69443C-B6A8-4B70-A821-230A83DB5CF3}"/>
    <cellStyle name="Percent 5 9 2" xfId="50822" xr:uid="{8CD25C18-F77B-473E-A71C-E3D7FEA639B4}"/>
    <cellStyle name="Percent 5 9 2 2" xfId="50823" xr:uid="{DEAD5EE8-9760-4471-B64D-0F79F9F80CD9}"/>
    <cellStyle name="Percent 5 9 2 2 2" xfId="50824" xr:uid="{482F3618-9A0D-4C1F-B591-0734406CD9E3}"/>
    <cellStyle name="Percent 5 9 2 2 2 2" xfId="50825" xr:uid="{1561DE0F-5F85-4247-95B5-1C493DD7A27E}"/>
    <cellStyle name="Percent 5 9 2 2 3" xfId="50826" xr:uid="{FCF61480-519E-405B-A211-07B69D172F9E}"/>
    <cellStyle name="Percent 5 9 2 3" xfId="50827" xr:uid="{F4EAF894-7341-4344-9E22-B0209988003D}"/>
    <cellStyle name="Percent 5 9 2 3 2" xfId="50828" xr:uid="{5D5BF8B3-CD7E-4D52-8D2B-F37A4B8B627C}"/>
    <cellStyle name="Percent 5 9 2 4" xfId="50829" xr:uid="{1F780CA6-B352-430F-A040-F05932E2959F}"/>
    <cellStyle name="Percent 5 9 3" xfId="50830" xr:uid="{18324E06-D934-4357-AF22-BC8DD437D92A}"/>
    <cellStyle name="Percent 5 9 3 2" xfId="50831" xr:uid="{B4828CCE-EC3D-446B-AEA5-5772BAE8EBC3}"/>
    <cellStyle name="Percent 5 9 3 2 2" xfId="50832" xr:uid="{616DC5D6-4A17-4FD6-8B1D-840657592716}"/>
    <cellStyle name="Percent 5 9 3 3" xfId="50833" xr:uid="{3728D1F2-2D04-4050-8BBF-626E572BDBBF}"/>
    <cellStyle name="Percent 5 9 4" xfId="50834" xr:uid="{591352F6-ACD9-4FD3-B9A9-999B60CFC1D1}"/>
    <cellStyle name="Percent 5 9 4 2" xfId="50835" xr:uid="{F5D61EFC-A756-4B18-B8C6-BE4A3035C7F2}"/>
    <cellStyle name="Percent 5 9 5" xfId="50836" xr:uid="{658B7796-7476-47A9-9DCF-7227EB0C31E3}"/>
    <cellStyle name="Percent 6" xfId="50837" xr:uid="{86C83073-05AE-4689-B4B7-CA6377D6362A}"/>
    <cellStyle name="Percent 6 10" xfId="50838" xr:uid="{144EB0C6-F525-4B5E-8DF4-376C8A858464}"/>
    <cellStyle name="Percent 6 11" xfId="50839" xr:uid="{5937A36D-2433-43DD-AFDE-16E91EBB3DF1}"/>
    <cellStyle name="Percent 6 2" xfId="50840" xr:uid="{194D1DFA-9772-4674-BC77-DB9C925AF633}"/>
    <cellStyle name="Percent 6 2 2" xfId="50841" xr:uid="{DAF4F1C3-6372-45C2-BECE-EF2259D6F296}"/>
    <cellStyle name="Percent 6 2 2 2" xfId="50842" xr:uid="{3BDD1AD5-F6DF-409B-8B02-866146AC7841}"/>
    <cellStyle name="Percent 6 2 2 3" xfId="50843" xr:uid="{F58267E3-E29E-411B-9B8E-7E2A93669A56}"/>
    <cellStyle name="Percent 6 2 3" xfId="50844" xr:uid="{F8E6B72C-0778-4CC1-94FA-4F02553F5F39}"/>
    <cellStyle name="Percent 6 2 3 2" xfId="50845" xr:uid="{ACEDE444-8130-4805-9213-D93295E90AF4}"/>
    <cellStyle name="Percent 6 2 4" xfId="50846" xr:uid="{5EBFD5C8-87B1-4531-942B-8A1C7745379E}"/>
    <cellStyle name="Percent 6 3" xfId="50847" xr:uid="{49D17A41-824D-4E33-BCDE-5F55098B634F}"/>
    <cellStyle name="Percent 6 3 10" xfId="50848" xr:uid="{BBEB3201-EB74-4ECA-969B-5C33AB2D051E}"/>
    <cellStyle name="Percent 6 3 11" xfId="50849" xr:uid="{FC066B0A-F62C-4F63-B2D9-17D26465BDA1}"/>
    <cellStyle name="Percent 6 3 2" xfId="50850" xr:uid="{58D9BA02-6F33-49D5-A74E-C2D9C02D4F9E}"/>
    <cellStyle name="Percent 6 3 2 2" xfId="50851" xr:uid="{6A7788E6-BC3D-4FDF-AEEB-856C9101234A}"/>
    <cellStyle name="Percent 6 3 2 2 2" xfId="50852" xr:uid="{2486C609-CE5D-4397-BD1B-80622C41E28F}"/>
    <cellStyle name="Percent 6 3 2 2 2 2" xfId="50853" xr:uid="{EE4B6261-173E-4FDD-8460-8130B27FDBFE}"/>
    <cellStyle name="Percent 6 3 2 2 2 2 2" xfId="50854" xr:uid="{53B34397-23B8-4980-B35B-5A9B6D6FE982}"/>
    <cellStyle name="Percent 6 3 2 2 2 3" xfId="50855" xr:uid="{83A8904F-1BE6-4CDA-AD37-3375B52586E5}"/>
    <cellStyle name="Percent 6 3 2 2 3" xfId="50856" xr:uid="{18BD3D95-3D21-4F4C-AF9D-7C0DE95959ED}"/>
    <cellStyle name="Percent 6 3 2 2 3 2" xfId="50857" xr:uid="{2E426BBD-488C-4230-9036-0E120DFF3989}"/>
    <cellStyle name="Percent 6 3 2 2 4" xfId="50858" xr:uid="{1401969B-00BE-4243-86BA-1B869A24BABD}"/>
    <cellStyle name="Percent 6 3 2 3" xfId="50859" xr:uid="{9CA6B34D-20BA-4F7C-B708-CC1CB83CC644}"/>
    <cellStyle name="Percent 6 3 2 3 2" xfId="50860" xr:uid="{58151715-1A09-4A68-9F99-83F511A0F1B4}"/>
    <cellStyle name="Percent 6 3 2 3 2 2" xfId="50861" xr:uid="{FD8A2E9D-3568-41C5-8D7C-BB357F941A89}"/>
    <cellStyle name="Percent 6 3 2 3 3" xfId="50862" xr:uid="{84F64766-455E-4C89-B39A-9C581FD31153}"/>
    <cellStyle name="Percent 6 3 2 4" xfId="50863" xr:uid="{DC831955-F9BB-46BB-A288-140D8158A48F}"/>
    <cellStyle name="Percent 6 3 2 4 2" xfId="50864" xr:uid="{0EF771F8-686F-4B4D-84BC-5B4BE6B847BC}"/>
    <cellStyle name="Percent 6 3 2 5" xfId="50865" xr:uid="{30A6A295-9A92-4214-9E30-272502134F8E}"/>
    <cellStyle name="Percent 6 3 3" xfId="50866" xr:uid="{71FCD1F8-17EE-48DF-9C3D-12D2F95CA26E}"/>
    <cellStyle name="Percent 6 3 3 2" xfId="50867" xr:uid="{79B7B918-9874-450D-8989-3042AD392119}"/>
    <cellStyle name="Percent 6 3 3 2 2" xfId="50868" xr:uid="{14633E04-14E9-45C4-8C6A-3527D7C52E8C}"/>
    <cellStyle name="Percent 6 3 3 2 2 2" xfId="50869" xr:uid="{4F8D9378-0E0F-488A-9135-2A103D937F00}"/>
    <cellStyle name="Percent 6 3 3 2 2 2 2" xfId="50870" xr:uid="{B6B4EE74-47FB-447C-9CA0-38D0796A8DF3}"/>
    <cellStyle name="Percent 6 3 3 2 2 3" xfId="50871" xr:uid="{026D90DB-DDD6-45D3-9C32-39593D9726F1}"/>
    <cellStyle name="Percent 6 3 3 2 3" xfId="50872" xr:uid="{D0688DCD-A52D-4ED0-ABA7-B433A3CE246B}"/>
    <cellStyle name="Percent 6 3 3 2 3 2" xfId="50873" xr:uid="{CCE4156B-509E-46B1-8E51-A8E62CFCEC18}"/>
    <cellStyle name="Percent 6 3 3 2 4" xfId="50874" xr:uid="{8B3BD8E3-FD05-4B3B-8941-3577D7F62B60}"/>
    <cellStyle name="Percent 6 3 3 3" xfId="50875" xr:uid="{06CD8649-3239-42B3-B6E0-A44D39D14E41}"/>
    <cellStyle name="Percent 6 3 3 3 2" xfId="50876" xr:uid="{C778351D-F6AD-4A98-BCBB-C1DBD364BEFF}"/>
    <cellStyle name="Percent 6 3 3 3 2 2" xfId="50877" xr:uid="{9A10504E-7C3A-4EB3-8CEB-7F8ABDDAE44F}"/>
    <cellStyle name="Percent 6 3 3 3 3" xfId="50878" xr:uid="{C69968EE-D937-4BBE-B280-4DFCC3F5B550}"/>
    <cellStyle name="Percent 6 3 3 4" xfId="50879" xr:uid="{EA0975C3-1B60-44EF-A043-4F58F51F22E1}"/>
    <cellStyle name="Percent 6 3 3 4 2" xfId="50880" xr:uid="{8242D448-B4CB-481C-954B-BA626D1D297B}"/>
    <cellStyle name="Percent 6 3 3 5" xfId="50881" xr:uid="{321412A0-5E12-4953-9D22-5A27D9D8B865}"/>
    <cellStyle name="Percent 6 3 4" xfId="50882" xr:uid="{140810B4-43B0-4037-8A5E-DD9B382D0673}"/>
    <cellStyle name="Percent 6 3 4 2" xfId="50883" xr:uid="{05CB4F32-6384-4B31-B8FC-4C0105CD5A1D}"/>
    <cellStyle name="Percent 6 3 4 2 2" xfId="50884" xr:uid="{193C92EC-858B-4C63-9B6D-2828D6B26192}"/>
    <cellStyle name="Percent 6 3 4 2 2 2" xfId="50885" xr:uid="{625AE2CA-321E-4DB5-8EBD-A0CE888CD3FD}"/>
    <cellStyle name="Percent 6 3 4 2 2 2 2" xfId="50886" xr:uid="{851C3AFF-A596-4308-A2F9-C380015C9ACB}"/>
    <cellStyle name="Percent 6 3 4 2 2 3" xfId="50887" xr:uid="{DE01FC70-DD5C-4658-A7B6-6FA4183A5EA6}"/>
    <cellStyle name="Percent 6 3 4 2 3" xfId="50888" xr:uid="{8D25F634-7736-46BE-B0A7-54C3AB18646A}"/>
    <cellStyle name="Percent 6 3 4 2 3 2" xfId="50889" xr:uid="{AD05F5DC-3291-4396-AEDF-91CA2C17DF66}"/>
    <cellStyle name="Percent 6 3 4 2 4" xfId="50890" xr:uid="{94290E5E-F057-4C9F-BCAF-6DC7000F3BA5}"/>
    <cellStyle name="Percent 6 3 4 3" xfId="50891" xr:uid="{D9EBCA41-6A69-4232-A415-4259F968B6C2}"/>
    <cellStyle name="Percent 6 3 4 3 2" xfId="50892" xr:uid="{F99A6244-A504-49C3-8C1D-F7366E6A43F8}"/>
    <cellStyle name="Percent 6 3 4 3 2 2" xfId="50893" xr:uid="{63EF6702-5F09-4AB2-8AEF-31CB16E13980}"/>
    <cellStyle name="Percent 6 3 4 3 3" xfId="50894" xr:uid="{2F900279-F464-4FC9-A9E6-A08AE908C1D0}"/>
    <cellStyle name="Percent 6 3 4 4" xfId="50895" xr:uid="{C64D3784-5384-4502-84C4-ECF5ABCFBF18}"/>
    <cellStyle name="Percent 6 3 4 4 2" xfId="50896" xr:uid="{64785093-2E2C-448A-8B36-4087FC939FEC}"/>
    <cellStyle name="Percent 6 3 4 5" xfId="50897" xr:uid="{268E277E-36EF-4CCF-89C4-6FA7F32D14F1}"/>
    <cellStyle name="Percent 6 3 5" xfId="50898" xr:uid="{9B4961C3-740B-421A-BF08-1392FC32690C}"/>
    <cellStyle name="Percent 6 3 5 2" xfId="50899" xr:uid="{03D89E3E-DDCB-47C7-8070-AD56CDC32B22}"/>
    <cellStyle name="Percent 6 3 5 2 2" xfId="50900" xr:uid="{A8DDE9ED-F88A-4A43-B563-854FB447A941}"/>
    <cellStyle name="Percent 6 3 5 2 2 2" xfId="50901" xr:uid="{B0403F03-1B72-4458-A88D-F6781FB1CBEC}"/>
    <cellStyle name="Percent 6 3 5 2 2 2 2" xfId="50902" xr:uid="{2B9E3F9D-A171-4BA7-8EAE-40A4ADC7FC01}"/>
    <cellStyle name="Percent 6 3 5 2 2 3" xfId="50903" xr:uid="{276509B6-2F1A-4866-92A5-D114163ED220}"/>
    <cellStyle name="Percent 6 3 5 2 3" xfId="50904" xr:uid="{4380A51A-5CE4-44F1-BD4F-DCD078AACD7D}"/>
    <cellStyle name="Percent 6 3 5 2 3 2" xfId="50905" xr:uid="{AFB29291-CBFA-49F4-8CB7-76B8BBD0DF47}"/>
    <cellStyle name="Percent 6 3 5 2 4" xfId="50906" xr:uid="{973E1984-B94E-48C8-BAD7-FFBF86847673}"/>
    <cellStyle name="Percent 6 3 5 3" xfId="50907" xr:uid="{4C96384D-DFFC-4C20-B702-E08BD101F3F7}"/>
    <cellStyle name="Percent 6 3 5 3 2" xfId="50908" xr:uid="{5D9FA812-E6D1-497A-9991-FE785465CE78}"/>
    <cellStyle name="Percent 6 3 5 3 2 2" xfId="50909" xr:uid="{BA51E219-E3AE-4D3D-869E-7D42FC6A50C1}"/>
    <cellStyle name="Percent 6 3 5 3 3" xfId="50910" xr:uid="{4F74A75B-C6D1-4530-8D19-24B111B1A3DF}"/>
    <cellStyle name="Percent 6 3 5 4" xfId="50911" xr:uid="{A5058657-EDB8-4CA9-AF83-37EB9B9EC799}"/>
    <cellStyle name="Percent 6 3 5 4 2" xfId="50912" xr:uid="{61A3FF8F-DACF-4E2D-9709-4881F890DFF8}"/>
    <cellStyle name="Percent 6 3 5 5" xfId="50913" xr:uid="{923EE417-54B2-4B48-89FB-12C767D8C7F4}"/>
    <cellStyle name="Percent 6 3 6" xfId="50914" xr:uid="{8B657BC5-C639-43CF-A4B4-218A0BBF8FBA}"/>
    <cellStyle name="Percent 6 3 6 2" xfId="50915" xr:uid="{BD3C17F5-C0F7-45E3-8BDB-7C48DBED15B9}"/>
    <cellStyle name="Percent 6 3 6 2 2" xfId="50916" xr:uid="{3C5A06C5-BCE8-4C5B-98EB-F2E8B30296E0}"/>
    <cellStyle name="Percent 6 3 6 2 2 2" xfId="50917" xr:uid="{01E701EC-F26F-431E-A502-EABEDB60F36F}"/>
    <cellStyle name="Percent 6 3 6 2 3" xfId="50918" xr:uid="{5B2792D0-7869-45DC-A878-E727E5978B33}"/>
    <cellStyle name="Percent 6 3 6 3" xfId="50919" xr:uid="{2DFAA90C-4EB5-487D-8594-A3519F83694F}"/>
    <cellStyle name="Percent 6 3 6 3 2" xfId="50920" xr:uid="{512ECC1A-8140-4719-A82C-6522B3C6F198}"/>
    <cellStyle name="Percent 6 3 6 4" xfId="50921" xr:uid="{2479740C-384F-4098-879B-847EADFE7135}"/>
    <cellStyle name="Percent 6 3 7" xfId="50922" xr:uid="{50F34644-EC5F-4A11-AD21-77B8E635A862}"/>
    <cellStyle name="Percent 6 3 7 2" xfId="50923" xr:uid="{F0CBFB65-8251-45FB-AF16-EE1269B124F3}"/>
    <cellStyle name="Percent 6 3 7 2 2" xfId="50924" xr:uid="{359E1BD4-359B-44DD-BB0A-2F4D86187018}"/>
    <cellStyle name="Percent 6 3 7 3" xfId="50925" xr:uid="{E060C132-7334-43E2-BA82-8E7FCB3BB651}"/>
    <cellStyle name="Percent 6 3 8" xfId="50926" xr:uid="{A0A83783-2900-4F8B-B384-7DCAC8DE3A1E}"/>
    <cellStyle name="Percent 6 3 8 2" xfId="50927" xr:uid="{336ACCFD-75ED-4A35-B678-9983307FE75C}"/>
    <cellStyle name="Percent 6 3 9" xfId="50928" xr:uid="{845C1E28-2D01-481A-8671-FE1BF2692F6D}"/>
    <cellStyle name="Percent 6 3 9 2" xfId="50929" xr:uid="{703EB828-8C0B-4D3B-8090-FBF9B8D6DBB1}"/>
    <cellStyle name="Percent 6 4" xfId="50930" xr:uid="{1667318D-1999-48A7-9F84-483A3BEFB7A1}"/>
    <cellStyle name="Percent 6 4 2" xfId="50931" xr:uid="{9F47CC50-2762-4FA1-88AE-8C99A417626B}"/>
    <cellStyle name="Percent 6 4 2 2" xfId="50932" xr:uid="{A2E1F97C-77A1-42D1-BD94-A3EC626B4F62}"/>
    <cellStyle name="Percent 6 4 2 2 2" xfId="50933" xr:uid="{290EA99D-5D90-4D61-BA59-9A6A50B35372}"/>
    <cellStyle name="Percent 6 4 2 2 2 2" xfId="50934" xr:uid="{5A2C9D44-48AD-4679-A48D-789D3D592743}"/>
    <cellStyle name="Percent 6 4 2 2 2 2 2" xfId="50935" xr:uid="{2BE55382-97FE-4450-A703-DE1C88E7DBA2}"/>
    <cellStyle name="Percent 6 4 2 2 2 3" xfId="50936" xr:uid="{D846AA21-4B4B-4F0C-9E2B-2E35067BE4E9}"/>
    <cellStyle name="Percent 6 4 2 2 3" xfId="50937" xr:uid="{9DE53756-6F0B-4603-AC8A-72812A1082EA}"/>
    <cellStyle name="Percent 6 4 2 2 3 2" xfId="50938" xr:uid="{421E4B18-2C84-44CD-831F-C67A22EBD791}"/>
    <cellStyle name="Percent 6 4 2 2 4" xfId="50939" xr:uid="{389B4341-291B-4BE1-B7C1-3FF1E1E3A2FA}"/>
    <cellStyle name="Percent 6 4 2 3" xfId="50940" xr:uid="{1E755AFB-59AF-4172-84F8-3726C2A1C878}"/>
    <cellStyle name="Percent 6 4 2 3 2" xfId="50941" xr:uid="{A888F2D2-8CF0-4F8A-8A45-210EAF64374E}"/>
    <cellStyle name="Percent 6 4 2 3 2 2" xfId="50942" xr:uid="{B141D591-BC53-428C-90DD-3ECA8C047529}"/>
    <cellStyle name="Percent 6 4 2 3 3" xfId="50943" xr:uid="{387FA8F6-6B30-49AE-A16C-DEEF5CD85DF1}"/>
    <cellStyle name="Percent 6 4 2 4" xfId="50944" xr:uid="{2CA0F48B-75BC-4332-A503-E90B850E9106}"/>
    <cellStyle name="Percent 6 4 2 4 2" xfId="50945" xr:uid="{CF77AE25-39AB-450A-8AEA-41FDC88FA9D8}"/>
    <cellStyle name="Percent 6 4 2 5" xfId="50946" xr:uid="{3C5DF2C9-119E-4716-9D1D-CB06529E871B}"/>
    <cellStyle name="Percent 6 4 3" xfId="50947" xr:uid="{9C50A5C6-E832-4A37-A5C5-E62C5B40BC64}"/>
    <cellStyle name="Percent 6 4 3 2" xfId="50948" xr:uid="{29AB61C3-99DC-48DC-8926-F728312B3FD0}"/>
    <cellStyle name="Percent 6 4 3 2 2" xfId="50949" xr:uid="{DCFCDA89-DB52-43A6-AEDD-AF413FFDA886}"/>
    <cellStyle name="Percent 6 4 3 2 2 2" xfId="50950" xr:uid="{0D54B5FB-EA3B-47B6-970F-17A8EA09A4AB}"/>
    <cellStyle name="Percent 6 4 3 2 3" xfId="50951" xr:uid="{B53290E2-7FB7-4268-866F-29AECF41D930}"/>
    <cellStyle name="Percent 6 4 3 3" xfId="50952" xr:uid="{E3C88820-BC2B-411B-A280-2A2BBE5F8043}"/>
    <cellStyle name="Percent 6 4 3 3 2" xfId="50953" xr:uid="{38D0E8A7-BE28-4B3F-827F-0FA86D1CD93E}"/>
    <cellStyle name="Percent 6 4 3 4" xfId="50954" xr:uid="{F912C78C-3081-49AE-B06B-5B582DFBAE79}"/>
    <cellStyle name="Percent 6 4 4" xfId="50955" xr:uid="{291FDEBE-0B03-4F99-88AD-CE2C2ADE49BD}"/>
    <cellStyle name="Percent 6 4 4 2" xfId="50956" xr:uid="{5ACFDF66-9A28-4799-B6BC-CEE7E05185D8}"/>
    <cellStyle name="Percent 6 4 4 2 2" xfId="50957" xr:uid="{3726E2AC-6931-4196-8058-BBD8EFBBF4B8}"/>
    <cellStyle name="Percent 6 4 4 3" xfId="50958" xr:uid="{ED711501-CB94-44BD-A1E4-435FE64CD2BD}"/>
    <cellStyle name="Percent 6 4 5" xfId="50959" xr:uid="{3B20416D-7B30-4D45-B2FF-70CD3498A3B6}"/>
    <cellStyle name="Percent 6 4 5 2" xfId="50960" xr:uid="{D2674F0F-4C69-4E77-B942-D710F00BB7C8}"/>
    <cellStyle name="Percent 6 4 6" xfId="50961" xr:uid="{59F98BC9-A74A-488C-A4CF-1FBAA9486D18}"/>
    <cellStyle name="Percent 6 5" xfId="50962" xr:uid="{1F21E12E-F43B-4125-830D-720985EC37B9}"/>
    <cellStyle name="Percent 6 5 2" xfId="50963" xr:uid="{29321CFA-97F0-4015-A5D3-45992DC5CFE5}"/>
    <cellStyle name="Percent 6 5 2 2" xfId="50964" xr:uid="{D0EDBED4-AFC4-42E0-B3D6-57089CCCAA2B}"/>
    <cellStyle name="Percent 6 5 2 2 2" xfId="50965" xr:uid="{3FD2167F-75D4-46ED-A51A-99538F906DB5}"/>
    <cellStyle name="Percent 6 5 2 2 2 2" xfId="50966" xr:uid="{9F458461-6C97-44A2-B16C-87CCED37171A}"/>
    <cellStyle name="Percent 6 5 2 2 3" xfId="50967" xr:uid="{FE0602DB-0080-4359-8A5C-6D30592E3398}"/>
    <cellStyle name="Percent 6 5 2 3" xfId="50968" xr:uid="{7779D5CD-2A19-4B81-A4BB-EE7A6AE30089}"/>
    <cellStyle name="Percent 6 5 2 3 2" xfId="50969" xr:uid="{9E24AC90-1FC6-4DA3-9A88-D85A524F9543}"/>
    <cellStyle name="Percent 6 5 2 4" xfId="50970" xr:uid="{F6521816-1A29-4C87-A532-3FD2BB601603}"/>
    <cellStyle name="Percent 6 5 3" xfId="50971" xr:uid="{0AF04108-7ADA-4E23-9708-25AEBC176040}"/>
    <cellStyle name="Percent 6 5 3 2" xfId="50972" xr:uid="{6A1C47EC-FCF4-4F3D-B445-B2CBCB1BD6F0}"/>
    <cellStyle name="Percent 6 5 3 2 2" xfId="50973" xr:uid="{13611612-05AF-44E8-AD7B-F24620B8A7A7}"/>
    <cellStyle name="Percent 6 5 3 3" xfId="50974" xr:uid="{7BF52872-DD53-4AB8-BF64-3B315C1B41E8}"/>
    <cellStyle name="Percent 6 5 4" xfId="50975" xr:uid="{44A8E238-2FBC-42F2-A1BC-ED2808E9AF56}"/>
    <cellStyle name="Percent 6 5 4 2" xfId="50976" xr:uid="{D7699151-7D80-45D8-AD88-1BDD42535510}"/>
    <cellStyle name="Percent 6 5 5" xfId="50977" xr:uid="{7FD1123C-F7A0-479C-A845-A3088475963F}"/>
    <cellStyle name="Percent 6 6" xfId="50978" xr:uid="{9F1358E8-52EB-4013-B561-92EE157C2821}"/>
    <cellStyle name="Percent 6 6 2" xfId="50979" xr:uid="{4E4EEA01-9FE5-4046-99ED-9D9C66C5AC7B}"/>
    <cellStyle name="Percent 6 6 2 2" xfId="50980" xr:uid="{AC97D9CA-0FBC-47CF-9F37-DB970E5ACF3A}"/>
    <cellStyle name="Percent 6 6 2 2 2" xfId="50981" xr:uid="{C00A2D0F-EF6F-4B60-BED7-2E774CA0A74B}"/>
    <cellStyle name="Percent 6 6 2 3" xfId="50982" xr:uid="{1C687536-D65E-43C0-A5BC-2DCA5213E573}"/>
    <cellStyle name="Percent 6 6 3" xfId="50983" xr:uid="{B0874451-33BD-4AD0-B3D8-AE7201D371CB}"/>
    <cellStyle name="Percent 6 6 3 2" xfId="50984" xr:uid="{CB51F3C1-603A-4FE7-A332-74BFC9499685}"/>
    <cellStyle name="Percent 6 6 4" xfId="50985" xr:uid="{1F4C46C5-BC1F-4797-AE45-535A2DCA2857}"/>
    <cellStyle name="Percent 6 7" xfId="50986" xr:uid="{2A56C567-65DE-4044-972D-0F7FF325CEF8}"/>
    <cellStyle name="Percent 6 7 2" xfId="50987" xr:uid="{E3DB8A88-2BA3-4CF3-92D7-C26697743E08}"/>
    <cellStyle name="Percent 6 7 2 2" xfId="50988" xr:uid="{E95CE13B-B5C7-4598-A6D3-DF5AB7B768F0}"/>
    <cellStyle name="Percent 6 7 3" xfId="50989" xr:uid="{7F7F38E4-F59F-478A-B0FD-43B97112BD56}"/>
    <cellStyle name="Percent 6 8" xfId="50990" xr:uid="{F442C24A-DFF6-49FC-95F0-28543B4B6F5D}"/>
    <cellStyle name="Percent 6 8 2" xfId="50991" xr:uid="{7E656908-672F-488E-AB85-E387E25AEDDD}"/>
    <cellStyle name="Percent 6 9" xfId="50992" xr:uid="{FD16E341-0EBB-4C83-9F43-97C40981F67E}"/>
    <cellStyle name="Percent 6 9 2" xfId="50993" xr:uid="{B97B536A-AA70-4522-8BED-A11845F7FC2E}"/>
    <cellStyle name="Percent 7" xfId="50994" xr:uid="{1488ACEB-5C38-4869-B4E7-9EA8209F0466}"/>
    <cellStyle name="Percent 7 10" xfId="50995" xr:uid="{B91B3860-75CC-464E-B7C1-FD81712A99C7}"/>
    <cellStyle name="Percent 7 10 2" xfId="50996" xr:uid="{3E4126BE-20CF-4080-BB7E-030B133469EB}"/>
    <cellStyle name="Percent 7 11" xfId="50997" xr:uid="{02EE6499-CBB0-48F7-BD1B-23427BFD34C7}"/>
    <cellStyle name="Percent 7 12" xfId="50998" xr:uid="{29E74C82-F5F8-4BDD-8822-BEF10ED2FCE7}"/>
    <cellStyle name="Percent 7 2" xfId="50999" xr:uid="{0502CA0E-DD30-4585-87A8-81AF9B466455}"/>
    <cellStyle name="Percent 7 2 2" xfId="51000" xr:uid="{684286DD-6860-4675-A3ED-7682844CAD78}"/>
    <cellStyle name="Percent 7 2 2 2" xfId="51001" xr:uid="{C46371D2-34E8-4438-B84C-E659B7AE3BAA}"/>
    <cellStyle name="Percent 7 2 2 3" xfId="51002" xr:uid="{7267DA90-D173-4257-B25F-03AA12A4FAD9}"/>
    <cellStyle name="Percent 7 2 3" xfId="51003" xr:uid="{9C5C3ADA-DFAB-423D-A8F1-27C86F18309C}"/>
    <cellStyle name="Percent 7 2 3 2" xfId="51004" xr:uid="{220C33F6-6976-41E6-8B30-8E5F4A92322F}"/>
    <cellStyle name="Percent 7 2 4" xfId="51005" xr:uid="{AB299B01-6AD3-4896-8AB7-93D61B4E107F}"/>
    <cellStyle name="Percent 7 3" xfId="51006" xr:uid="{C3594EA7-0AED-47EE-BDD8-F81B73606E38}"/>
    <cellStyle name="Percent 7 3 2" xfId="51007" xr:uid="{D3729383-C352-4431-8ECD-E32BB04EA487}"/>
    <cellStyle name="Percent 7 3 2 2" xfId="51008" xr:uid="{EB653A4A-67A7-4CEC-B141-754F134DA0ED}"/>
    <cellStyle name="Percent 7 3 2 2 2" xfId="51009" xr:uid="{C025663F-2177-4CD6-8370-0F550C23EE13}"/>
    <cellStyle name="Percent 7 3 2 2 2 2" xfId="51010" xr:uid="{EB41CA8D-D51E-41F6-86D2-4D02EFACA3D9}"/>
    <cellStyle name="Percent 7 3 2 2 3" xfId="51011" xr:uid="{E1C237F8-DDBB-4090-8E7C-ED58C7D2EDD4}"/>
    <cellStyle name="Percent 7 3 2 3" xfId="51012" xr:uid="{67F7DB94-5D48-41CE-B6CF-F1B28B36F487}"/>
    <cellStyle name="Percent 7 3 2 3 2" xfId="51013" xr:uid="{FA5BA144-8AA6-4E5A-9D4B-83DEC45B6DFF}"/>
    <cellStyle name="Percent 7 3 2 4" xfId="51014" xr:uid="{B54B3491-AC1C-4517-8FEA-933F2A7B8994}"/>
    <cellStyle name="Percent 7 3 3" xfId="51015" xr:uid="{602A153A-F2D9-49FB-B79D-639D33C073EB}"/>
    <cellStyle name="Percent 7 3 3 2" xfId="51016" xr:uid="{EA3BC25C-6282-4EE1-9702-9FEE8080465D}"/>
    <cellStyle name="Percent 7 3 3 2 2" xfId="51017" xr:uid="{AEFC1B9A-D33C-4D28-B629-47AE3B93F1C6}"/>
    <cellStyle name="Percent 7 3 3 3" xfId="51018" xr:uid="{9CDC42A4-2D14-4E75-8922-E350F66A8653}"/>
    <cellStyle name="Percent 7 3 4" xfId="51019" xr:uid="{C90912C5-8418-449C-A357-06D00B8ACF4D}"/>
    <cellStyle name="Percent 7 3 4 2" xfId="51020" xr:uid="{B2CBFB23-8996-42E6-B6F2-43A5A82A4DFB}"/>
    <cellStyle name="Percent 7 3 5" xfId="51021" xr:uid="{AFA6AF6E-A09E-411C-9A24-FE2F447C5E69}"/>
    <cellStyle name="Percent 7 3 5 2" xfId="51022" xr:uid="{F7CBDE86-186A-45E9-840B-0E61E362625F}"/>
    <cellStyle name="Percent 7 3 6" xfId="51023" xr:uid="{CA85E3FB-5F77-4DDA-8899-ADF98D2866C3}"/>
    <cellStyle name="Percent 7 3 7" xfId="51024" xr:uid="{EEF5B919-5061-42E6-B15F-331C1597A2A5}"/>
    <cellStyle name="Percent 7 4" xfId="51025" xr:uid="{E3520CC8-30CB-4F6F-96CB-5BC00C7C44EF}"/>
    <cellStyle name="Percent 7 4 2" xfId="51026" xr:uid="{DFDBD18A-31FF-4CAD-B9B1-9264309D956C}"/>
    <cellStyle name="Percent 7 4 2 2" xfId="51027" xr:uid="{A73AFB59-7E72-4779-86AD-B72331961593}"/>
    <cellStyle name="Percent 7 4 2 2 2" xfId="51028" xr:uid="{F10F952E-35AE-4436-939C-FC82FEF16BD9}"/>
    <cellStyle name="Percent 7 4 2 2 2 2" xfId="51029" xr:uid="{8C858D1B-79B7-4BDB-89DD-87B0CC48768B}"/>
    <cellStyle name="Percent 7 4 2 2 3" xfId="51030" xr:uid="{27EF0523-F06C-45D3-B029-E12E782A3F72}"/>
    <cellStyle name="Percent 7 4 2 3" xfId="51031" xr:uid="{D62D020E-C7F9-4DBC-BED9-E5115924353D}"/>
    <cellStyle name="Percent 7 4 2 3 2" xfId="51032" xr:uid="{9C52380E-2EEE-421F-951A-F6657EEF3F0C}"/>
    <cellStyle name="Percent 7 4 2 4" xfId="51033" xr:uid="{574BC2D2-F021-47EF-A074-997A584DC5FC}"/>
    <cellStyle name="Percent 7 4 3" xfId="51034" xr:uid="{81DC5983-9D6B-42D7-8CC9-9450AA6F742D}"/>
    <cellStyle name="Percent 7 4 3 2" xfId="51035" xr:uid="{63A60B38-521B-474B-80C6-20CB2B2BEC04}"/>
    <cellStyle name="Percent 7 4 3 2 2" xfId="51036" xr:uid="{EA5EB1E2-A54A-41AC-87CC-10E6289274DC}"/>
    <cellStyle name="Percent 7 4 3 3" xfId="51037" xr:uid="{1C200970-3357-40AD-B3AD-066EC33A0FAD}"/>
    <cellStyle name="Percent 7 4 4" xfId="51038" xr:uid="{AFB1D4EC-A9DC-4A24-B48E-00593F3B8AF7}"/>
    <cellStyle name="Percent 7 4 4 2" xfId="51039" xr:uid="{51F632B1-BC4E-470F-8171-EF8BDC5FD95A}"/>
    <cellStyle name="Percent 7 4 5" xfId="51040" xr:uid="{CB1CA99C-3160-48E7-8219-84FB60CAB0CB}"/>
    <cellStyle name="Percent 7 5" xfId="51041" xr:uid="{CB15E27E-420E-4614-9281-E2E4F5B4C4D3}"/>
    <cellStyle name="Percent 7 5 2" xfId="51042" xr:uid="{07165060-55E5-40C0-B91F-640787A256AA}"/>
    <cellStyle name="Percent 7 5 2 2" xfId="51043" xr:uid="{92E15CF0-A0FC-4729-939D-F82731106180}"/>
    <cellStyle name="Percent 7 5 2 2 2" xfId="51044" xr:uid="{FFC09D75-B4D7-4270-9DDA-E1CEF5AC22DE}"/>
    <cellStyle name="Percent 7 5 2 2 2 2" xfId="51045" xr:uid="{DACAB2A3-6DAC-4388-A8DC-9E6B3CFC8432}"/>
    <cellStyle name="Percent 7 5 2 2 3" xfId="51046" xr:uid="{9E7EB3C0-B465-402B-A31E-160737253290}"/>
    <cellStyle name="Percent 7 5 2 3" xfId="51047" xr:uid="{C0AA3B16-D62E-4264-B6EA-BC47056FB046}"/>
    <cellStyle name="Percent 7 5 2 3 2" xfId="51048" xr:uid="{0753142C-ED1C-435A-8549-C95386AB809D}"/>
    <cellStyle name="Percent 7 5 2 4" xfId="51049" xr:uid="{6BADA0B6-2B68-4396-9642-9B2FF6A17664}"/>
    <cellStyle name="Percent 7 5 3" xfId="51050" xr:uid="{12F7E033-4B91-4274-A7AA-6004C8511D8A}"/>
    <cellStyle name="Percent 7 5 3 2" xfId="51051" xr:uid="{00E8C471-9EA7-4D58-89FB-031AD3588C90}"/>
    <cellStyle name="Percent 7 5 3 2 2" xfId="51052" xr:uid="{BD99A638-53E2-4622-9EA8-AA170835AED4}"/>
    <cellStyle name="Percent 7 5 3 3" xfId="51053" xr:uid="{DE7DE2D1-3465-488B-831C-AF1869F6C0F0}"/>
    <cellStyle name="Percent 7 5 4" xfId="51054" xr:uid="{5BF7AC69-74E3-42FF-A54A-CDD45FB10140}"/>
    <cellStyle name="Percent 7 5 4 2" xfId="51055" xr:uid="{599615EA-06ED-4907-BDD2-0B883144A4F4}"/>
    <cellStyle name="Percent 7 5 5" xfId="51056" xr:uid="{6248E5FD-546F-4C17-8D16-BBA6B589F4D4}"/>
    <cellStyle name="Percent 7 6" xfId="51057" xr:uid="{26A5BECE-C949-4BA7-8BB2-267FFA7CADF9}"/>
    <cellStyle name="Percent 7 6 2" xfId="51058" xr:uid="{498F5BAC-C729-4973-B4DF-6A501E57B17A}"/>
    <cellStyle name="Percent 7 6 2 2" xfId="51059" xr:uid="{480B252B-40BE-481F-93D4-023B78714246}"/>
    <cellStyle name="Percent 7 6 2 2 2" xfId="51060" xr:uid="{277385F0-9352-48FE-90FF-6FFC9EA36806}"/>
    <cellStyle name="Percent 7 6 2 2 2 2" xfId="51061" xr:uid="{7189E90D-ED15-4074-B331-ABB2BBBEE3B0}"/>
    <cellStyle name="Percent 7 6 2 2 3" xfId="51062" xr:uid="{4EF75B34-B651-4A3C-9F76-7B85E490D88A}"/>
    <cellStyle name="Percent 7 6 2 3" xfId="51063" xr:uid="{0DA5D1B1-B51E-4EC2-BE28-EBAC7565C983}"/>
    <cellStyle name="Percent 7 6 2 3 2" xfId="51064" xr:uid="{A0B8182C-ED23-4D3A-B184-7FEA4426DD7F}"/>
    <cellStyle name="Percent 7 6 2 4" xfId="51065" xr:uid="{B24B1A53-1547-49A1-931B-EC2D58A78DB4}"/>
    <cellStyle name="Percent 7 6 3" xfId="51066" xr:uid="{0591403B-FF4E-4C85-8A8D-E0F5C789591A}"/>
    <cellStyle name="Percent 7 6 3 2" xfId="51067" xr:uid="{30646FB2-C399-462D-B3F5-E70730040A39}"/>
    <cellStyle name="Percent 7 6 3 2 2" xfId="51068" xr:uid="{35D0EB57-F070-4490-AE70-2BADC4845C9C}"/>
    <cellStyle name="Percent 7 6 3 3" xfId="51069" xr:uid="{962674DC-E170-4C7F-B09C-403CBE0811B6}"/>
    <cellStyle name="Percent 7 6 4" xfId="51070" xr:uid="{5A9B3100-93E3-41D2-8905-816B110D9060}"/>
    <cellStyle name="Percent 7 6 4 2" xfId="51071" xr:uid="{688F75F0-9DE9-4DD5-812F-D865594A3545}"/>
    <cellStyle name="Percent 7 6 5" xfId="51072" xr:uid="{142EAFEA-19E8-49B6-A2CE-3A9A63E8DB68}"/>
    <cellStyle name="Percent 7 7" xfId="51073" xr:uid="{11A1B91A-B667-495D-878B-3B53EE89DB63}"/>
    <cellStyle name="Percent 7 7 2" xfId="51074" xr:uid="{1F87A212-348A-439B-BDF3-4A839C6B3EA5}"/>
    <cellStyle name="Percent 7 7 2 2" xfId="51075" xr:uid="{D55013BC-B576-4FD4-BEDD-9F8AD5F47537}"/>
    <cellStyle name="Percent 7 7 2 2 2" xfId="51076" xr:uid="{2098BA52-7561-4128-8E53-659CD87D4487}"/>
    <cellStyle name="Percent 7 7 2 3" xfId="51077" xr:uid="{F1C414A1-8501-41A7-B6F9-D7735E35F881}"/>
    <cellStyle name="Percent 7 7 3" xfId="51078" xr:uid="{5DFFE7B0-B38D-47F7-9477-6235E6F24135}"/>
    <cellStyle name="Percent 7 7 3 2" xfId="51079" xr:uid="{35DF4FE0-EAC2-46E7-8234-AB5087F6A289}"/>
    <cellStyle name="Percent 7 7 4" xfId="51080" xr:uid="{B2E70967-04EA-450A-873F-BCA75EF325FE}"/>
    <cellStyle name="Percent 7 8" xfId="51081" xr:uid="{5CC5BEAC-AAD0-4DC6-8629-3A5879CD1305}"/>
    <cellStyle name="Percent 7 8 2" xfId="51082" xr:uid="{B1826543-B510-4621-BAFF-071C44078629}"/>
    <cellStyle name="Percent 7 8 2 2" xfId="51083" xr:uid="{9148E72A-520B-4909-9DBA-3E1A461D3E4D}"/>
    <cellStyle name="Percent 7 8 3" xfId="51084" xr:uid="{553000B3-D681-49FE-A730-967128B89F73}"/>
    <cellStyle name="Percent 7 9" xfId="51085" xr:uid="{8C3A5806-DFE1-44AD-99F7-50B96669AC28}"/>
    <cellStyle name="Percent 7 9 2" xfId="51086" xr:uid="{9CEF5AFE-8434-40BE-8D9D-27AA184449FF}"/>
    <cellStyle name="Percent 8" xfId="51087" xr:uid="{DC328BC8-D371-4F18-B581-5F04F59BD5B8}"/>
    <cellStyle name="Percent 8 10" xfId="51088" xr:uid="{E4F2306F-F589-4F9B-B62D-C2FBC0068CE5}"/>
    <cellStyle name="Percent 8 10 2" xfId="51089" xr:uid="{F8295FD7-1532-47D3-8897-E1476D3916C6}"/>
    <cellStyle name="Percent 8 11" xfId="51090" xr:uid="{E8C63840-04F3-461A-AEB1-39CB14B856A3}"/>
    <cellStyle name="Percent 8 12" xfId="51091" xr:uid="{A58998BF-AC4D-4056-90E2-95A1BD6994C5}"/>
    <cellStyle name="Percent 8 2" xfId="51092" xr:uid="{EE12B4F0-5E29-4D6F-978B-3E85F4CB9081}"/>
    <cellStyle name="Percent 8 3" xfId="51093" xr:uid="{F0A775AE-B934-479F-A746-DE6632C21744}"/>
    <cellStyle name="Percent 8 3 2" xfId="51094" xr:uid="{7B6BF87B-6088-44B4-92C6-661C6D7F44A6}"/>
    <cellStyle name="Percent 8 3 2 2" xfId="51095" xr:uid="{36FAB7D2-B62E-4D25-8453-3FA09505DEA4}"/>
    <cellStyle name="Percent 8 3 2 2 2" xfId="51096" xr:uid="{088FF5B9-9386-46B7-BF79-EAA2C09CC8AC}"/>
    <cellStyle name="Percent 8 3 2 2 2 2" xfId="51097" xr:uid="{C45FD310-5DD5-4227-9E70-E3ADB6DA0657}"/>
    <cellStyle name="Percent 8 3 2 2 3" xfId="51098" xr:uid="{6CE66CE3-DD35-4219-9105-1D00FBB78291}"/>
    <cellStyle name="Percent 8 3 2 3" xfId="51099" xr:uid="{F42FC8D2-CE2B-4AD5-A360-9F48CCFE19E1}"/>
    <cellStyle name="Percent 8 3 2 3 2" xfId="51100" xr:uid="{8027A28A-9651-492F-AD6A-3535B919BDD1}"/>
    <cellStyle name="Percent 8 3 2 4" xfId="51101" xr:uid="{4D62DA89-D995-4DC5-B17F-65CB2E9B4703}"/>
    <cellStyle name="Percent 8 3 3" xfId="51102" xr:uid="{550AEC6D-4B31-44E6-963B-BDB75ECF8F56}"/>
    <cellStyle name="Percent 8 3 3 2" xfId="51103" xr:uid="{32663F87-124F-461D-A8A5-4DDB4173CE47}"/>
    <cellStyle name="Percent 8 3 3 2 2" xfId="51104" xr:uid="{C306BBF4-B717-4682-8462-3D8884769F0C}"/>
    <cellStyle name="Percent 8 3 3 3" xfId="51105" xr:uid="{FFD3E107-51FF-4D76-862A-3734E3453AAA}"/>
    <cellStyle name="Percent 8 3 4" xfId="51106" xr:uid="{B11EE5DB-F90F-4D0E-9894-C31BB1F21DFB}"/>
    <cellStyle name="Percent 8 3 4 2" xfId="51107" xr:uid="{D4F8FE55-D6EB-412D-88D4-6BF3C1813EDC}"/>
    <cellStyle name="Percent 8 3 5" xfId="51108" xr:uid="{98186EA9-5877-4934-8500-DCB6CC869EFC}"/>
    <cellStyle name="Percent 8 4" xfId="51109" xr:uid="{68BE2F72-8379-4AD9-A642-B3863210A6A7}"/>
    <cellStyle name="Percent 8 4 2" xfId="51110" xr:uid="{EF6DCF64-C13E-4733-A1FB-9B08ED0C5C69}"/>
    <cellStyle name="Percent 8 4 2 2" xfId="51111" xr:uid="{A2C1A4E8-95C0-4704-8F45-CB1712CDE6C2}"/>
    <cellStyle name="Percent 8 4 2 2 2" xfId="51112" xr:uid="{99656F56-81FD-4364-ABA9-AF4C8D9E9712}"/>
    <cellStyle name="Percent 8 4 2 2 2 2" xfId="51113" xr:uid="{3B4D871E-F6ED-4EB9-89AA-423EA68C67E9}"/>
    <cellStyle name="Percent 8 4 2 2 3" xfId="51114" xr:uid="{F439E722-07CE-45A8-AA7E-8584CE6906AF}"/>
    <cellStyle name="Percent 8 4 2 3" xfId="51115" xr:uid="{BE475277-8A26-48D3-A23C-2D5388164FF2}"/>
    <cellStyle name="Percent 8 4 2 3 2" xfId="51116" xr:uid="{D6CE6248-B807-4586-8872-0611C51C3AE2}"/>
    <cellStyle name="Percent 8 4 2 4" xfId="51117" xr:uid="{B63E4A73-5FED-42C2-875A-7185780C4DB2}"/>
    <cellStyle name="Percent 8 4 3" xfId="51118" xr:uid="{4D46322F-4C19-4E13-9683-5D25A8B85826}"/>
    <cellStyle name="Percent 8 4 3 2" xfId="51119" xr:uid="{6B2161B0-3822-4C44-A414-23A3BFEFD197}"/>
    <cellStyle name="Percent 8 4 3 2 2" xfId="51120" xr:uid="{13A35C5E-348C-48C6-AD55-50CBA27261BA}"/>
    <cellStyle name="Percent 8 4 3 3" xfId="51121" xr:uid="{5FE45810-9644-4565-B309-B55897EC16D0}"/>
    <cellStyle name="Percent 8 4 4" xfId="51122" xr:uid="{73C135A5-D056-47F0-9707-FF82592C29DB}"/>
    <cellStyle name="Percent 8 4 4 2" xfId="51123" xr:uid="{91613759-8C68-4FF7-B4EF-12DE867BE799}"/>
    <cellStyle name="Percent 8 4 5" xfId="51124" xr:uid="{C82635D3-8887-4F5D-810D-B5A9CE894CDA}"/>
    <cellStyle name="Percent 8 5" xfId="51125" xr:uid="{5B9547E0-9BED-4AE6-AE64-F0DE658E9221}"/>
    <cellStyle name="Percent 8 5 2" xfId="51126" xr:uid="{703C8360-2309-4919-AF3D-7129D85B56BC}"/>
    <cellStyle name="Percent 8 5 2 2" xfId="51127" xr:uid="{4E807A71-C1FD-4975-A830-B334B0BB5A4D}"/>
    <cellStyle name="Percent 8 5 2 2 2" xfId="51128" xr:uid="{A09340A8-8D7E-4F0E-99FC-12FA8EA5124C}"/>
    <cellStyle name="Percent 8 5 2 2 2 2" xfId="51129" xr:uid="{F241F4A4-7C72-4CD1-97B2-E3F452995F0D}"/>
    <cellStyle name="Percent 8 5 2 2 3" xfId="51130" xr:uid="{78F6B702-4C39-4EA0-9B44-CCCDD47E5518}"/>
    <cellStyle name="Percent 8 5 2 3" xfId="51131" xr:uid="{494BBECC-B517-4BDA-A0A0-6D3B6E83C2D8}"/>
    <cellStyle name="Percent 8 5 2 3 2" xfId="51132" xr:uid="{C4415894-74C6-45E1-AB01-0DE2072F5A2E}"/>
    <cellStyle name="Percent 8 5 2 4" xfId="51133" xr:uid="{023F7F1C-57AC-426D-A4B1-7A594716C10C}"/>
    <cellStyle name="Percent 8 5 3" xfId="51134" xr:uid="{CFB561ED-29C9-4B7C-A6BD-64D0FF3AF028}"/>
    <cellStyle name="Percent 8 5 3 2" xfId="51135" xr:uid="{7392F75F-AEDF-4284-B0AC-5512688F3370}"/>
    <cellStyle name="Percent 8 5 3 2 2" xfId="51136" xr:uid="{C4520CFB-470B-4B67-AE34-DCD22D6B943B}"/>
    <cellStyle name="Percent 8 5 3 3" xfId="51137" xr:uid="{8E96BFC3-1773-45B0-A553-376F1D0E68D0}"/>
    <cellStyle name="Percent 8 5 4" xfId="51138" xr:uid="{37CF25E3-FFBB-44D8-84E6-0DD960349D20}"/>
    <cellStyle name="Percent 8 5 4 2" xfId="51139" xr:uid="{1D9D51F0-888C-458F-A1D9-E6BAD871321D}"/>
    <cellStyle name="Percent 8 5 5" xfId="51140" xr:uid="{90776D8F-683D-411D-BA6C-1B44DC776BD2}"/>
    <cellStyle name="Percent 8 6" xfId="51141" xr:uid="{77E4DBAF-5A5F-474E-88D4-83E8DA0475C1}"/>
    <cellStyle name="Percent 8 6 2" xfId="51142" xr:uid="{AC525888-E9BE-4F4E-97C2-FF4B88C9F597}"/>
    <cellStyle name="Percent 8 6 2 2" xfId="51143" xr:uid="{298C71D6-3107-48A4-862B-73E428145AFD}"/>
    <cellStyle name="Percent 8 6 2 2 2" xfId="51144" xr:uid="{7FFD8E4A-351E-49AE-B5E5-C4ADDB5A4578}"/>
    <cellStyle name="Percent 8 6 2 2 2 2" xfId="51145" xr:uid="{6841F37E-0C2F-4511-BFC5-3DE4F7F921CB}"/>
    <cellStyle name="Percent 8 6 2 2 3" xfId="51146" xr:uid="{E58BFF08-6711-414D-9CEF-EE0430BC6646}"/>
    <cellStyle name="Percent 8 6 2 3" xfId="51147" xr:uid="{03A2315C-CD20-425F-9FD7-4F1F01CA8FD9}"/>
    <cellStyle name="Percent 8 6 2 3 2" xfId="51148" xr:uid="{2689D135-E034-4F6D-83EA-A571015851A0}"/>
    <cellStyle name="Percent 8 6 2 4" xfId="51149" xr:uid="{4E083201-D7F0-41DB-B969-211EFEC464D4}"/>
    <cellStyle name="Percent 8 6 3" xfId="51150" xr:uid="{A308884E-E4C1-4E62-8370-395891AAB2B5}"/>
    <cellStyle name="Percent 8 6 3 2" xfId="51151" xr:uid="{C0B52B65-D077-45B2-A798-A33ACD3A3D4D}"/>
    <cellStyle name="Percent 8 6 3 2 2" xfId="51152" xr:uid="{E7106C91-8E29-42CB-BAA8-971485B81C23}"/>
    <cellStyle name="Percent 8 6 3 3" xfId="51153" xr:uid="{14CECC0B-143C-409E-9DBC-C12922C88396}"/>
    <cellStyle name="Percent 8 6 4" xfId="51154" xr:uid="{AD69A9BC-3D06-45B6-A29F-EFD389B0BE9B}"/>
    <cellStyle name="Percent 8 6 4 2" xfId="51155" xr:uid="{3E1E16E7-6DB5-4541-83B2-D8518C86943D}"/>
    <cellStyle name="Percent 8 6 5" xfId="51156" xr:uid="{93F0648E-4E25-4CC9-B9FB-16B0DC402327}"/>
    <cellStyle name="Percent 8 7" xfId="51157" xr:uid="{310C9D17-444D-4E92-A35B-3588C70501CE}"/>
    <cellStyle name="Percent 8 7 2" xfId="51158" xr:uid="{E17A9CD2-14E5-4BC7-9C88-BBB78B9A1461}"/>
    <cellStyle name="Percent 8 7 2 2" xfId="51159" xr:uid="{537D01A3-CCD0-4A5C-BCFD-9ABC01FE2305}"/>
    <cellStyle name="Percent 8 7 2 2 2" xfId="51160" xr:uid="{01D45E69-3E61-4447-9BB5-208F6C86447E}"/>
    <cellStyle name="Percent 8 7 2 3" xfId="51161" xr:uid="{C0C96A60-A883-4279-B454-68F4517C1548}"/>
    <cellStyle name="Percent 8 7 3" xfId="51162" xr:uid="{A64A11CD-17B5-4197-83E0-F06BE5C074C7}"/>
    <cellStyle name="Percent 8 7 3 2" xfId="51163" xr:uid="{C2760251-8E49-4688-BEC2-CF1821D8B5BD}"/>
    <cellStyle name="Percent 8 7 4" xfId="51164" xr:uid="{691A7ADC-9438-47A1-8443-CB192083CF1F}"/>
    <cellStyle name="Percent 8 8" xfId="51165" xr:uid="{8FDB6203-B569-4247-BB09-D1A18D10974A}"/>
    <cellStyle name="Percent 8 8 2" xfId="51166" xr:uid="{59DBDDA3-11C4-42F5-94F6-CD180A0B5F75}"/>
    <cellStyle name="Percent 8 8 2 2" xfId="51167" xr:uid="{5A5BAC34-FE89-4100-87BB-16005C830A65}"/>
    <cellStyle name="Percent 8 8 3" xfId="51168" xr:uid="{2EB4832F-4363-42B1-91E2-DE2449C35E0C}"/>
    <cellStyle name="Percent 8 9" xfId="51169" xr:uid="{1337D36F-5551-40A6-84E8-E1CAF6942F93}"/>
    <cellStyle name="Percent 8 9 2" xfId="51170" xr:uid="{DF4912FF-1421-4C9E-8FE9-B0383E4C1C5B}"/>
    <cellStyle name="Percent 9" xfId="51171" xr:uid="{94082494-B22D-43DE-A0AF-906170FAFA4D}"/>
    <cellStyle name="Percent 9 10" xfId="51172" xr:uid="{45A366C8-0CCE-4E07-AFEB-75A46E8AEF03}"/>
    <cellStyle name="Percent 9 2" xfId="51173" xr:uid="{59653BD9-13D9-477C-BADA-1294CC357196}"/>
    <cellStyle name="Percent 9 2 2" xfId="51174" xr:uid="{4C2B92AF-D8B0-408A-800A-996FC517C328}"/>
    <cellStyle name="Percent 9 2 2 2" xfId="51175" xr:uid="{27337B38-A0D1-41B3-AAA4-1E67EB6CBFA6}"/>
    <cellStyle name="Percent 9 2 2 2 2" xfId="51176" xr:uid="{1CF80A83-EDDB-4392-B2A0-4D416B20652A}"/>
    <cellStyle name="Percent 9 2 2 2 2 2" xfId="51177" xr:uid="{AE789608-461A-4E63-B4DC-88FB5F78CA9F}"/>
    <cellStyle name="Percent 9 2 2 2 3" xfId="51178" xr:uid="{52D315FA-A9D7-423D-A7CC-51BB17750996}"/>
    <cellStyle name="Percent 9 2 2 3" xfId="51179" xr:uid="{6851EAF3-120F-473B-ABD2-4FBBFD234765}"/>
    <cellStyle name="Percent 9 2 2 3 2" xfId="51180" xr:uid="{6922A235-1E0E-44F3-9956-D5AEF1384C84}"/>
    <cellStyle name="Percent 9 2 2 4" xfId="51181" xr:uid="{FABAF118-1A4F-4283-9CA9-7E7AD6B4A32F}"/>
    <cellStyle name="Percent 9 2 3" xfId="51182" xr:uid="{69F78122-657C-457E-9716-553A9995049F}"/>
    <cellStyle name="Percent 9 2 3 2" xfId="51183" xr:uid="{EA55D5D1-34A6-4CD2-A6E6-CDBA0483BCBB}"/>
    <cellStyle name="Percent 9 2 3 2 2" xfId="51184" xr:uid="{94FBAA20-9114-4569-8008-3693A10D62FF}"/>
    <cellStyle name="Percent 9 2 3 3" xfId="51185" xr:uid="{2FFF59B5-59E6-4A18-A365-4690738823E6}"/>
    <cellStyle name="Percent 9 2 4" xfId="51186" xr:uid="{D422388B-25E2-47F8-AED3-E71DDB92F15E}"/>
    <cellStyle name="Percent 9 2 4 2" xfId="51187" xr:uid="{0D0B70BD-4340-477F-9C41-34BE0ACFD98F}"/>
    <cellStyle name="Percent 9 2 5" xfId="51188" xr:uid="{8E669CD9-490E-4194-9AF9-ED3CF1C41E34}"/>
    <cellStyle name="Percent 9 3" xfId="51189" xr:uid="{AEADD9FC-410C-49F4-8272-0B722B99328F}"/>
    <cellStyle name="Percent 9 3 2" xfId="51190" xr:uid="{24ED4AC6-C8D8-441B-AEA2-7016669146BD}"/>
    <cellStyle name="Percent 9 3 2 2" xfId="51191" xr:uid="{F1EBB507-2F73-42BA-9EF5-8569F3B2E873}"/>
    <cellStyle name="Percent 9 3 2 2 2" xfId="51192" xr:uid="{C9359580-6B6E-4608-B341-AA7143CE73DE}"/>
    <cellStyle name="Percent 9 3 2 2 2 2" xfId="51193" xr:uid="{67A2E3AC-1DCF-40BB-9220-C4926F3E6F31}"/>
    <cellStyle name="Percent 9 3 2 2 3" xfId="51194" xr:uid="{C56B2E7F-053F-4618-A618-55B578EBE5A6}"/>
    <cellStyle name="Percent 9 3 2 3" xfId="51195" xr:uid="{0849F63F-B4E8-4728-BEED-3485CD13DF03}"/>
    <cellStyle name="Percent 9 3 2 3 2" xfId="51196" xr:uid="{477786A5-6A60-4995-A1AF-E130325E89CD}"/>
    <cellStyle name="Percent 9 3 2 4" xfId="51197" xr:uid="{48DDFC2E-4BE1-46D2-8C1B-7A5EE69639B6}"/>
    <cellStyle name="Percent 9 3 3" xfId="51198" xr:uid="{AE337733-DE8E-45FC-96D4-19AF5E25F653}"/>
    <cellStyle name="Percent 9 3 3 2" xfId="51199" xr:uid="{E2018B0F-9FCC-4322-931F-C944D0B097C1}"/>
    <cellStyle name="Percent 9 3 3 2 2" xfId="51200" xr:uid="{0F38F16F-759B-47C9-B780-64AB218AD7D2}"/>
    <cellStyle name="Percent 9 3 3 3" xfId="51201" xr:uid="{97810AE5-8407-4A39-82CD-A09F032EE2D5}"/>
    <cellStyle name="Percent 9 3 4" xfId="51202" xr:uid="{64627723-8E20-411F-BD56-22D495E9CDDD}"/>
    <cellStyle name="Percent 9 3 4 2" xfId="51203" xr:uid="{C4AA52D6-37D8-4D00-852F-93651C9BC7A5}"/>
    <cellStyle name="Percent 9 3 5" xfId="51204" xr:uid="{C17497A0-3529-478F-ABC4-461F29B54A5B}"/>
    <cellStyle name="Percent 9 4" xfId="51205" xr:uid="{0E7455EA-96CC-4D52-BEE3-3C15DA514414}"/>
    <cellStyle name="Percent 9 4 2" xfId="51206" xr:uid="{E6293C1E-B826-43D8-87A1-4E8B7061B1F2}"/>
    <cellStyle name="Percent 9 4 2 2" xfId="51207" xr:uid="{3129B5B5-FC74-4AB5-AC39-4B0FF6250B16}"/>
    <cellStyle name="Percent 9 4 2 2 2" xfId="51208" xr:uid="{599DD544-FCAF-45E4-9041-12878A21EC21}"/>
    <cellStyle name="Percent 9 4 2 2 2 2" xfId="51209" xr:uid="{B7EC6D0F-0F2D-4C12-8024-C9B02EB98247}"/>
    <cellStyle name="Percent 9 4 2 2 3" xfId="51210" xr:uid="{469AE197-062C-4BF6-AE07-FF7F1DEA39C7}"/>
    <cellStyle name="Percent 9 4 2 3" xfId="51211" xr:uid="{5A98D1B8-1A7F-4E14-B911-79C4B96F1E62}"/>
    <cellStyle name="Percent 9 4 2 3 2" xfId="51212" xr:uid="{F79558A1-BC72-4EFB-9D4F-0ECE12EC486E}"/>
    <cellStyle name="Percent 9 4 2 4" xfId="51213" xr:uid="{82DC4A88-ECB9-4882-9AAD-31FEF87329DB}"/>
    <cellStyle name="Percent 9 4 3" xfId="51214" xr:uid="{0317D95D-24B6-4E98-9115-F35EB528A563}"/>
    <cellStyle name="Percent 9 4 3 2" xfId="51215" xr:uid="{AD4262D3-F986-49CD-A829-9E12C0DF6626}"/>
    <cellStyle name="Percent 9 4 3 2 2" xfId="51216" xr:uid="{03C7081C-AC29-4ED5-83E3-3CBC5A2A3755}"/>
    <cellStyle name="Percent 9 4 3 3" xfId="51217" xr:uid="{9FB7CBB6-AE56-47C3-A829-764159D94C98}"/>
    <cellStyle name="Percent 9 4 4" xfId="51218" xr:uid="{1E358D09-2385-4FC5-8DE0-790407CAB886}"/>
    <cellStyle name="Percent 9 4 4 2" xfId="51219" xr:uid="{F6CDE5D1-27BF-4652-B8DB-9C29B9F0652D}"/>
    <cellStyle name="Percent 9 4 5" xfId="51220" xr:uid="{3826B1C9-56C0-4AAB-A814-C9343EE7B958}"/>
    <cellStyle name="Percent 9 5" xfId="51221" xr:uid="{221EC234-1725-40AA-BC18-03B0A78DE265}"/>
    <cellStyle name="Percent 9 5 2" xfId="51222" xr:uid="{1B496884-B4C7-4878-9161-A4967AC994B8}"/>
    <cellStyle name="Percent 9 5 2 2" xfId="51223" xr:uid="{7071DE56-322D-4E1E-BFBF-A30F07F7A7FE}"/>
    <cellStyle name="Percent 9 5 2 2 2" xfId="51224" xr:uid="{36FCE307-AC10-4B91-9B66-3EA11E2C39E2}"/>
    <cellStyle name="Percent 9 5 2 2 2 2" xfId="51225" xr:uid="{CF320B17-1B12-41DC-93C5-C7D981CCBBD6}"/>
    <cellStyle name="Percent 9 5 2 2 3" xfId="51226" xr:uid="{C5899842-FC7A-4250-9849-29D213EBF01E}"/>
    <cellStyle name="Percent 9 5 2 3" xfId="51227" xr:uid="{0A49F2D7-9379-4086-9BAB-210795CDCF27}"/>
    <cellStyle name="Percent 9 5 2 3 2" xfId="51228" xr:uid="{4F90E968-0312-481E-BF59-FC69C6CE341B}"/>
    <cellStyle name="Percent 9 5 2 4" xfId="51229" xr:uid="{D2A279AD-FCF8-4917-97AB-AE1E6D8D2DA5}"/>
    <cellStyle name="Percent 9 5 3" xfId="51230" xr:uid="{666FC79F-EC34-4884-9D6E-887E89D74597}"/>
    <cellStyle name="Percent 9 5 3 2" xfId="51231" xr:uid="{BD09585E-A81B-45D3-8FAD-6C9FA430E193}"/>
    <cellStyle name="Percent 9 5 3 2 2" xfId="51232" xr:uid="{D3C3CFEB-90B2-4C8C-BDBC-29C48C3570B5}"/>
    <cellStyle name="Percent 9 5 3 3" xfId="51233" xr:uid="{46B29E00-16FA-49A8-860C-1D57D7605F3D}"/>
    <cellStyle name="Percent 9 5 4" xfId="51234" xr:uid="{A1838F48-5AA5-4B2E-A2D9-8DCEC1AF8E34}"/>
    <cellStyle name="Percent 9 5 4 2" xfId="51235" xr:uid="{65455C55-9E08-4510-9564-6974E04EBB2C}"/>
    <cellStyle name="Percent 9 5 5" xfId="51236" xr:uid="{C22ED0F2-57F8-41E1-BF39-7340421DE5C6}"/>
    <cellStyle name="Percent 9 6" xfId="51237" xr:uid="{9CECB1B4-B12D-4C68-9F20-C5E8FFA97100}"/>
    <cellStyle name="Percent 9 6 2" xfId="51238" xr:uid="{39014BEA-0068-4D91-A1E1-7386B429BBE1}"/>
    <cellStyle name="Percent 9 6 2 2" xfId="51239" xr:uid="{F8A6D3F2-90F2-41E1-8EE7-E4F16AEAE725}"/>
    <cellStyle name="Percent 9 6 2 2 2" xfId="51240" xr:uid="{7E511BFC-3649-451C-93FA-9BAB1C2C154A}"/>
    <cellStyle name="Percent 9 6 2 3" xfId="51241" xr:uid="{FF3752F8-7D81-483B-9A1C-EA46BDC265BC}"/>
    <cellStyle name="Percent 9 6 3" xfId="51242" xr:uid="{1F54E647-F4F2-4F25-A0C4-20F914889E92}"/>
    <cellStyle name="Percent 9 6 3 2" xfId="51243" xr:uid="{73A70ADB-0EA5-41D8-8CDD-13FA48C14CD3}"/>
    <cellStyle name="Percent 9 6 4" xfId="51244" xr:uid="{090E5880-981E-45D9-B107-FAA8C02AFDC8}"/>
    <cellStyle name="Percent 9 7" xfId="51245" xr:uid="{27C69702-C9DE-46BF-8D7F-5BE2A24CA836}"/>
    <cellStyle name="Percent 9 7 2" xfId="51246" xr:uid="{07B35208-E17A-404C-93AA-7F705DC87A4E}"/>
    <cellStyle name="Percent 9 7 2 2" xfId="51247" xr:uid="{6E7E82CC-77D1-4E8A-9B5D-A8BEB703CE00}"/>
    <cellStyle name="Percent 9 7 3" xfId="51248" xr:uid="{00B3965F-8BBA-4A1D-9DC2-76D66F83B814}"/>
    <cellStyle name="Percent 9 8" xfId="51249" xr:uid="{5BE99006-E822-4618-B4D5-2A9A4A0D7B94}"/>
    <cellStyle name="Percent 9 8 2" xfId="51250" xr:uid="{208ACF32-7A42-4AF9-95D8-F6DAB280B1A8}"/>
    <cellStyle name="Percent 9 9" xfId="51251" xr:uid="{F32FB274-8C5D-4F07-9D43-157C193E9EAE}"/>
    <cellStyle name="Percent(0)" xfId="51252" xr:uid="{33721C07-7D65-45AD-BE23-C1369F13666D}"/>
    <cellStyle name="Percent(0) 2" xfId="36" xr:uid="{00000000-0005-0000-0000-0000D6C70000}"/>
    <cellStyle name="Percent(0) 3" xfId="51253" xr:uid="{913EA376-FF22-45B2-A478-21233B6875F5}"/>
    <cellStyle name="plus/less" xfId="25" xr:uid="{00000000-0005-0000-0000-0000D8C70000}"/>
    <cellStyle name="PSChar" xfId="51254" xr:uid="{8B1ABF4C-4FAB-4E73-B589-94025743F2B6}"/>
    <cellStyle name="PSChar 10" xfId="51255" xr:uid="{089A1DAB-9001-4800-B7DF-259070C638DD}"/>
    <cellStyle name="PSChar 10 2" xfId="51256" xr:uid="{302CB66D-BCBF-4471-B863-A50D31F29765}"/>
    <cellStyle name="PSChar 11" xfId="51257" xr:uid="{A4E1CFFD-D065-436D-81C7-A4A74F3B3106}"/>
    <cellStyle name="PSChar 12" xfId="51258" xr:uid="{E323B7BD-93C1-461F-893E-5BFE43B3FC4F}"/>
    <cellStyle name="PSChar 2" xfId="51259" xr:uid="{414CD6C3-495B-42E3-8BC3-FE7FA868B264}"/>
    <cellStyle name="PSChar 2 2" xfId="51260" xr:uid="{070FB1EC-15A0-4A60-9BCB-538A7FEC87DA}"/>
    <cellStyle name="PSChar 3" xfId="51261" xr:uid="{87D0F3EC-D605-4CCA-B588-EF2185D7A6BF}"/>
    <cellStyle name="PSChar 3 2" xfId="51262" xr:uid="{62EBEAEE-F24A-47FD-90F4-614B49657BB4}"/>
    <cellStyle name="PSChar 4" xfId="51263" xr:uid="{F823C921-F5FC-4497-B032-725DECA38A30}"/>
    <cellStyle name="PSChar 4 2" xfId="51264" xr:uid="{AE29146A-910D-4DD2-8AD6-CE0805328887}"/>
    <cellStyle name="PSChar 5" xfId="51265" xr:uid="{1A36F979-20A5-42CF-8593-021E4A350F83}"/>
    <cellStyle name="PSChar 5 2" xfId="51266" xr:uid="{6DFFF87A-980D-410D-8783-B0048108679A}"/>
    <cellStyle name="PSChar 6" xfId="51267" xr:uid="{826335CC-902E-4498-A13B-FEF570C41204}"/>
    <cellStyle name="PSChar 6 2" xfId="51268" xr:uid="{2303D4D0-F790-4864-A480-3E17CA91C0FD}"/>
    <cellStyle name="PSChar 7" xfId="51269" xr:uid="{BE641256-80B1-4B09-912F-C13BF025A587}"/>
    <cellStyle name="PSChar 7 2" xfId="51270" xr:uid="{4481B492-202B-467C-8F6F-D1849D209A4C}"/>
    <cellStyle name="PSChar 8" xfId="51271" xr:uid="{E57D54AC-5ECF-4E32-811B-E58E97B9B3CC}"/>
    <cellStyle name="PSChar 8 2" xfId="51272" xr:uid="{2715923E-22B6-4169-837A-FFC3F6C39963}"/>
    <cellStyle name="PSChar 9" xfId="51273" xr:uid="{E2F28C1C-B583-4A12-B9D2-EC925A4A0727}"/>
    <cellStyle name="PSChar 9 2" xfId="51274" xr:uid="{130BEE49-8FA6-464F-A7FA-48AE27E9875F}"/>
    <cellStyle name="PSDate" xfId="51275" xr:uid="{7299B56B-D6AA-4238-9B2F-39B6F1049B60}"/>
    <cellStyle name="PSDate 10" xfId="51276" xr:uid="{CCA6CE5D-B85D-4EED-9FD3-A52C086EDB07}"/>
    <cellStyle name="PSDate 10 2" xfId="51277" xr:uid="{FA4035D6-110D-4EFF-9193-4358C6575E68}"/>
    <cellStyle name="PSDate 11" xfId="51278" xr:uid="{DC2D9571-61BA-44F0-9370-EF44291EE5EE}"/>
    <cellStyle name="PSDate 12" xfId="51279" xr:uid="{8774B76F-3245-40B1-A8C0-2E628F8753C6}"/>
    <cellStyle name="PSDate 2" xfId="51280" xr:uid="{08D629FE-6C22-43AC-A14A-C348DCC13532}"/>
    <cellStyle name="PSDate 2 2" xfId="51281" xr:uid="{216D93C3-D0BF-4CE5-93B4-9B996C3740FF}"/>
    <cellStyle name="PSDate 3" xfId="51282" xr:uid="{7721FEDD-27CA-478A-8261-344D9ECABE1F}"/>
    <cellStyle name="PSDate 3 2" xfId="51283" xr:uid="{038E7234-EF42-4667-B406-0905BE453BF1}"/>
    <cellStyle name="PSDate 4" xfId="51284" xr:uid="{D385E980-5653-42B6-A754-4F82E753755D}"/>
    <cellStyle name="PSDate 4 2" xfId="51285" xr:uid="{0F7A26E7-3A3F-48F1-B5F7-AE679CCFDD99}"/>
    <cellStyle name="PSDate 5" xfId="51286" xr:uid="{FD27C58D-B4D3-434A-86F5-C3112F0BBA12}"/>
    <cellStyle name="PSDate 5 2" xfId="51287" xr:uid="{F6154D1E-9D19-4FB1-95D8-884BE6937235}"/>
    <cellStyle name="PSDate 6" xfId="51288" xr:uid="{3798820F-49D9-4013-8C2F-9D1A933D2C1F}"/>
    <cellStyle name="PSDate 6 2" xfId="51289" xr:uid="{20436042-76C7-479C-B85F-125841C54ED7}"/>
    <cellStyle name="PSDate 7" xfId="51290" xr:uid="{034523BE-2E34-4EC6-AFC5-4616B0EA42F5}"/>
    <cellStyle name="PSDate 7 2" xfId="51291" xr:uid="{614CEAF1-F5DA-4377-B230-66AF2EDE9384}"/>
    <cellStyle name="PSDate 8" xfId="51292" xr:uid="{44D97455-DFDE-4AC0-BD85-D714BAAF22D2}"/>
    <cellStyle name="PSDate 8 2" xfId="51293" xr:uid="{F45F9863-D655-4ED0-9C8E-DA68E7ACDAA3}"/>
    <cellStyle name="PSDate 9" xfId="51294" xr:uid="{FDF83665-7750-48EA-8C23-2B542287F097}"/>
    <cellStyle name="PSDate 9 2" xfId="51295" xr:uid="{F838E499-8EF1-44CD-821B-0A7D59E29509}"/>
    <cellStyle name="PSDec" xfId="51296" xr:uid="{F486E770-CF3B-4FD5-B2E1-DC0AA859606B}"/>
    <cellStyle name="PSDec 10" xfId="51297" xr:uid="{903CD82C-E9F2-4C83-A255-AE53437B16AA}"/>
    <cellStyle name="PSDec 10 2" xfId="51298" xr:uid="{4A2EBA70-4A78-4B1D-8AF4-A536FC4DCC3A}"/>
    <cellStyle name="PSDec 11" xfId="51299" xr:uid="{47DA8F15-24E3-4B5A-89AB-23C3939D3D09}"/>
    <cellStyle name="PSDec 12" xfId="51300" xr:uid="{2ACDCB72-8BA7-4C4C-9451-445DC99D75D1}"/>
    <cellStyle name="PSDec 2" xfId="51301" xr:uid="{1FAEE384-81B6-4F64-A4EB-AE4F2EF0DF23}"/>
    <cellStyle name="PSDec 2 2" xfId="51302" xr:uid="{4959B4F5-EE49-4901-89E7-19D0020C2E1F}"/>
    <cellStyle name="PSDec 3" xfId="51303" xr:uid="{40811D60-5ADB-4D0B-856D-B21936C0AB7D}"/>
    <cellStyle name="PSDec 3 2" xfId="51304" xr:uid="{60CB5406-8769-492A-B06E-D49202B28DC1}"/>
    <cellStyle name="PSDec 4" xfId="51305" xr:uid="{FD48F88A-78F9-4364-BADA-92DC7424550E}"/>
    <cellStyle name="PSDec 4 2" xfId="51306" xr:uid="{C297C91D-FB71-49D0-83F5-D84F2D9D5228}"/>
    <cellStyle name="PSDec 5" xfId="51307" xr:uid="{56117B6D-EDB4-4595-874B-290BE094A0C2}"/>
    <cellStyle name="PSDec 5 2" xfId="51308" xr:uid="{B2639141-23F0-41C1-A9B1-1E7D34AA7233}"/>
    <cellStyle name="PSDec 6" xfId="51309" xr:uid="{06CD2340-D08C-44A8-BD70-8E529ACAF0D5}"/>
    <cellStyle name="PSDec 6 2" xfId="51310" xr:uid="{3E7389BC-632C-4A05-BC92-9187E6D9BF98}"/>
    <cellStyle name="PSDec 7" xfId="51311" xr:uid="{33F62439-2D2F-4057-91F0-E0886F18EBA8}"/>
    <cellStyle name="PSDec 7 2" xfId="51312" xr:uid="{88769589-0E0D-4288-8613-8E4C9803D5F8}"/>
    <cellStyle name="PSDec 8" xfId="51313" xr:uid="{C61E9C2A-56DA-4D1B-AD66-EDEE18D0174B}"/>
    <cellStyle name="PSDec 8 2" xfId="51314" xr:uid="{8FE59C1C-59F2-4846-AD9D-23E27122653E}"/>
    <cellStyle name="PSDec 9" xfId="51315" xr:uid="{26100B51-C1CB-429B-95F9-C709B0652685}"/>
    <cellStyle name="PSDec 9 2" xfId="51316" xr:uid="{F5AB2C15-9709-4637-94FA-292E153465D9}"/>
    <cellStyle name="PSHeading" xfId="51317" xr:uid="{00A39BEC-9E6A-4429-8159-3741D3DB85A9}"/>
    <cellStyle name="PSHeading 10" xfId="51318" xr:uid="{348A76CB-1024-4F55-8604-84C91CCDE15D}"/>
    <cellStyle name="PSHeading 10 2" xfId="51319" xr:uid="{B853AC0E-F7E0-4E81-B485-7724D1FC6A4D}"/>
    <cellStyle name="PSHeading 10 2 2" xfId="51320" xr:uid="{62320688-C656-4271-8FEB-9ABE3A765F7E}"/>
    <cellStyle name="PSHeading 10 2 2 2" xfId="51321" xr:uid="{F48290E4-56F1-43A8-8792-7A0733128F3B}"/>
    <cellStyle name="PSHeading 10 2 3" xfId="51322" xr:uid="{6A58FAB8-CE00-4769-B92B-0C11C425C7AE}"/>
    <cellStyle name="PSHeading 10 3" xfId="51323" xr:uid="{1A0E3A80-B53D-4945-9AAB-F56849A74AF5}"/>
    <cellStyle name="PSHeading 10 3 2" xfId="51324" xr:uid="{36A2C588-5E40-47FF-81B1-7E6678AA1188}"/>
    <cellStyle name="PSHeading 10 4" xfId="51325" xr:uid="{AE49A9D1-6AF2-42A8-BA27-B2D44422D3C1}"/>
    <cellStyle name="PSHeading 11" xfId="51326" xr:uid="{61CF1A2A-97AA-400A-8D43-E3E50AA84BC2}"/>
    <cellStyle name="PSHeading 11 2" xfId="51327" xr:uid="{07CF7E73-2773-4F67-A237-EDE536453E60}"/>
    <cellStyle name="PSHeading 11 2 2" xfId="51328" xr:uid="{60A5C61D-C0FF-485A-88FE-CB42C1D9C863}"/>
    <cellStyle name="PSHeading 11 3" xfId="51329" xr:uid="{D78865EE-D3E1-405C-90C4-BD3021EB8B27}"/>
    <cellStyle name="PSHeading 12" xfId="51330" xr:uid="{09AFAFC0-C172-4309-8F97-5845431AF487}"/>
    <cellStyle name="PSHeading 12 2" xfId="51331" xr:uid="{84790762-812C-440D-9791-FB99C2272BE7}"/>
    <cellStyle name="PSHeading 12 2 2" xfId="51332" xr:uid="{43E5B148-84F5-446C-ADAF-676AF4F5C096}"/>
    <cellStyle name="PSHeading 12 3" xfId="51333" xr:uid="{11D8C605-B13D-4F75-8163-F057A7AA34B0}"/>
    <cellStyle name="PSHeading 13" xfId="51334" xr:uid="{63D86AFC-9458-44D7-AAE9-9E28068E2270}"/>
    <cellStyle name="PSHeading 13 2" xfId="51335" xr:uid="{E99C693E-4EF1-4BCE-B798-176F52C29A12}"/>
    <cellStyle name="PSHeading 14" xfId="51336" xr:uid="{BFD914BC-5FD0-4F80-8DD6-3BE01DE85C6F}"/>
    <cellStyle name="PSHeading 2" xfId="51337" xr:uid="{F68D09EB-A8D0-4452-B46A-BAF5FBE96B1F}"/>
    <cellStyle name="PSHeading 2 2" xfId="51338" xr:uid="{D90FA602-F738-407D-A142-EEAEEE865D19}"/>
    <cellStyle name="PSHeading 2 2 2" xfId="51339" xr:uid="{34D6D9EF-4CE9-4849-BA25-F37280BB592A}"/>
    <cellStyle name="PSHeading 2 2 2 2" xfId="51340" xr:uid="{8DDE10A9-E0E1-490E-B71D-BADC1DF18F91}"/>
    <cellStyle name="PSHeading 2 2 3" xfId="51341" xr:uid="{FBDCD01F-C37A-481C-8851-A3143D2B8E3E}"/>
    <cellStyle name="PSHeading 2 3" xfId="51342" xr:uid="{55FCE3A2-289A-445E-8DD4-F9AAA386BDB4}"/>
    <cellStyle name="PSHeading 2 3 2" xfId="51343" xr:uid="{A0DEDB05-896A-4897-B9A0-9B4306CD74A4}"/>
    <cellStyle name="PSHeading 2 4" xfId="51344" xr:uid="{5EFFEF54-68FA-4E4B-96BA-DF479AFB8A61}"/>
    <cellStyle name="PSHeading 3" xfId="51345" xr:uid="{719691AC-DEAA-439F-AF78-E568ABF48102}"/>
    <cellStyle name="PSHeading 3 2" xfId="51346" xr:uid="{A10D561E-EC5A-4139-8F5A-75C1597D3DD4}"/>
    <cellStyle name="PSHeading 3 2 2" xfId="51347" xr:uid="{E02C2C4F-C688-40FD-BCE3-E87311806568}"/>
    <cellStyle name="PSHeading 3 2 2 2" xfId="51348" xr:uid="{E5B25104-0AB1-4A3F-8FCA-B00FD7DA5C63}"/>
    <cellStyle name="PSHeading 3 2 3" xfId="51349" xr:uid="{C70711B2-BFEB-4D94-AB9F-7563F9E4A7AA}"/>
    <cellStyle name="PSHeading 3 3" xfId="51350" xr:uid="{C33FE28C-3162-493D-B279-BAEF4020D467}"/>
    <cellStyle name="PSHeading 3 3 2" xfId="51351" xr:uid="{5A19EA1A-3563-424D-8A0D-D9AACC429EF5}"/>
    <cellStyle name="PSHeading 3 4" xfId="51352" xr:uid="{E7DEE609-DE85-4E72-A43C-0F2EECBEE010}"/>
    <cellStyle name="PSHeading 4" xfId="51353" xr:uid="{B4D9C04D-0EFB-40CE-8E53-9FE7D9D6BC31}"/>
    <cellStyle name="PSHeading 4 2" xfId="51354" xr:uid="{2EF93970-E45B-42C3-A6F3-1CAC341F7892}"/>
    <cellStyle name="PSHeading 4 2 2" xfId="51355" xr:uid="{73DD1E57-8CBE-4B40-A9ED-6B6CA48054C9}"/>
    <cellStyle name="PSHeading 4 2 2 2" xfId="51356" xr:uid="{F26FB34F-8288-4FC6-9D59-C0D015D03B00}"/>
    <cellStyle name="PSHeading 4 2 3" xfId="51357" xr:uid="{C5EB55C5-A7D8-49FC-B873-89FC91F1F276}"/>
    <cellStyle name="PSHeading 4 3" xfId="51358" xr:uid="{7C228FAE-EC2A-480D-9C6D-7395BC282E08}"/>
    <cellStyle name="PSHeading 4 3 2" xfId="51359" xr:uid="{5EE77A38-A3E5-4697-9F51-C8338BBDC3FE}"/>
    <cellStyle name="PSHeading 4 4" xfId="51360" xr:uid="{8BEBBAC8-F139-40C3-AC00-1B63081B6538}"/>
    <cellStyle name="PSHeading 5" xfId="51361" xr:uid="{C2C301CD-AE85-4E39-83CD-80D6E2D52E78}"/>
    <cellStyle name="PSHeading 5 2" xfId="51362" xr:uid="{325B39F3-C5F7-4E47-8870-FF3A418F8FB4}"/>
    <cellStyle name="PSHeading 5 2 2" xfId="51363" xr:uid="{939037C4-6201-4A1F-B8C6-389B05125284}"/>
    <cellStyle name="PSHeading 5 2 2 2" xfId="51364" xr:uid="{0D634825-37C6-4114-B35E-5FAC7BE8E6E0}"/>
    <cellStyle name="PSHeading 5 2 3" xfId="51365" xr:uid="{7FDB9051-6457-47B5-86BF-4FD92FB52309}"/>
    <cellStyle name="PSHeading 5 3" xfId="51366" xr:uid="{6D901927-73FC-48AD-BCBD-282363E5FDAE}"/>
    <cellStyle name="PSHeading 5 3 2" xfId="51367" xr:uid="{D2D055B2-A4D7-4259-8756-F1C02682576C}"/>
    <cellStyle name="PSHeading 5 4" xfId="51368" xr:uid="{574A2870-8995-4183-B0F5-A4B517440509}"/>
    <cellStyle name="PSHeading 6" xfId="51369" xr:uid="{3CBB55D1-AC9F-4BAD-B445-B10631027612}"/>
    <cellStyle name="PSHeading 6 2" xfId="51370" xr:uid="{F27C744D-C430-4C0E-808F-D9D17A4A93EB}"/>
    <cellStyle name="PSHeading 6 2 2" xfId="51371" xr:uid="{6051B254-3421-4986-9FD1-04E781E4A441}"/>
    <cellStyle name="PSHeading 6 2 2 2" xfId="51372" xr:uid="{F12518E2-1355-48FC-B97A-AB75AB1C76DF}"/>
    <cellStyle name="PSHeading 6 2 3" xfId="51373" xr:uid="{C98FA3EC-1E18-4288-B351-477157E1685F}"/>
    <cellStyle name="PSHeading 6 3" xfId="51374" xr:uid="{6DBA0128-A066-42C9-9A53-9F0870A51491}"/>
    <cellStyle name="PSHeading 6 3 2" xfId="51375" xr:uid="{A8F9EED5-C9A0-4D0D-BB40-1A1399977E99}"/>
    <cellStyle name="PSHeading 6 4" xfId="51376" xr:uid="{5E7F552B-08AD-46BA-B7DE-7F2FB714577A}"/>
    <cellStyle name="PSHeading 7" xfId="51377" xr:uid="{89C96D0F-B138-4419-A585-59911CE3D37D}"/>
    <cellStyle name="PSHeading 7 2" xfId="51378" xr:uid="{37B6EAF9-BFB8-4DE6-852F-AA0C2DA2EF68}"/>
    <cellStyle name="PSHeading 7 2 2" xfId="51379" xr:uid="{56C20A2C-BBF9-4D96-8852-BB80EF482370}"/>
    <cellStyle name="PSHeading 7 2 2 2" xfId="51380" xr:uid="{9373E85A-B30A-444D-8D1A-56D9CF4DE9E9}"/>
    <cellStyle name="PSHeading 7 2 3" xfId="51381" xr:uid="{4AEA0132-A2EA-47A4-9C13-B33D7369D46A}"/>
    <cellStyle name="PSHeading 7 3" xfId="51382" xr:uid="{79993FA0-1349-43C1-8A3F-A2AB5B09BE4F}"/>
    <cellStyle name="PSHeading 7 3 2" xfId="51383" xr:uid="{7A685E4A-FAAB-4E51-BA92-A3EDF1FF89AB}"/>
    <cellStyle name="PSHeading 7 4" xfId="51384" xr:uid="{2A9F2A5D-4AE5-447C-8554-2C5DFA150572}"/>
    <cellStyle name="PSHeading 8" xfId="51385" xr:uid="{0956372C-45EE-4D14-9773-CE16AD3923E5}"/>
    <cellStyle name="PSHeading 8 2" xfId="51386" xr:uid="{69F92748-C45D-4CFA-A806-0660670D4CD4}"/>
    <cellStyle name="PSHeading 8 2 2" xfId="51387" xr:uid="{37DC5794-474A-4938-B7FD-8B9DF6432A45}"/>
    <cellStyle name="PSHeading 8 2 2 2" xfId="51388" xr:uid="{AF05BDC6-8745-46DC-BA1C-90D0922A10A9}"/>
    <cellStyle name="PSHeading 8 2 3" xfId="51389" xr:uid="{928050CA-E812-4685-8C4F-57B914B627F7}"/>
    <cellStyle name="PSHeading 8 3" xfId="51390" xr:uid="{2F5D1461-C871-41E2-935D-4BAF3F0CE3E5}"/>
    <cellStyle name="PSHeading 8 3 2" xfId="51391" xr:uid="{F3EA285D-908E-4ABA-9BA6-17B58C64839A}"/>
    <cellStyle name="PSHeading 8 4" xfId="51392" xr:uid="{B2047086-AAF3-426F-A892-3E46B0F12572}"/>
    <cellStyle name="PSHeading 9" xfId="51393" xr:uid="{668247CA-AFCE-44E0-A94E-D060187C0598}"/>
    <cellStyle name="PSHeading 9 2" xfId="51394" xr:uid="{2110EF15-2A70-4214-8D1A-C9F70A937EBC}"/>
    <cellStyle name="PSHeading 9 2 2" xfId="51395" xr:uid="{F86BE150-C2D2-46B2-8D2C-40B1E0DC08E2}"/>
    <cellStyle name="PSHeading 9 2 2 2" xfId="51396" xr:uid="{F13010E7-5511-4367-B636-358D02FE1EF1}"/>
    <cellStyle name="PSHeading 9 2 3" xfId="51397" xr:uid="{18628BC6-531E-4461-B6C3-40D031C7B7C4}"/>
    <cellStyle name="PSHeading 9 3" xfId="51398" xr:uid="{FDD89D97-E890-4615-8BB2-0585F1465E54}"/>
    <cellStyle name="PSHeading 9 3 2" xfId="51399" xr:uid="{FE62370E-5033-4924-B3F7-F2D7754FF294}"/>
    <cellStyle name="PSHeading 9 4" xfId="51400" xr:uid="{37907113-C102-49A8-95E5-3ADF80B25AF7}"/>
    <cellStyle name="PSInt" xfId="51401" xr:uid="{A4B6066C-F1EA-4766-B8F3-CFD0E897C596}"/>
    <cellStyle name="PSInt 10" xfId="51402" xr:uid="{F57AF6C5-F3AE-4A15-A9F3-6C69FEBB0D7D}"/>
    <cellStyle name="PSInt 10 2" xfId="51403" xr:uid="{F4BF2F9B-3FD0-4DD8-96F2-136C233F7D59}"/>
    <cellStyle name="PSInt 11" xfId="51404" xr:uid="{D145ADF8-CB5D-4A63-B52A-383365D4136D}"/>
    <cellStyle name="PSInt 12" xfId="51405" xr:uid="{7B517EFE-1F9B-4F80-BFAC-5F9DC2C56C86}"/>
    <cellStyle name="PSInt 2" xfId="51406" xr:uid="{97AC6D6F-ECCE-4756-B1F6-CE133C23A6D4}"/>
    <cellStyle name="PSInt 2 2" xfId="51407" xr:uid="{22E54405-831F-41A4-B21C-5F940FE02983}"/>
    <cellStyle name="PSInt 3" xfId="51408" xr:uid="{A443FE52-DA28-46BA-A51A-DBCC844B6FFF}"/>
    <cellStyle name="PSInt 3 2" xfId="51409" xr:uid="{509E9BFF-96D5-4498-94E2-6FEA8DB7207A}"/>
    <cellStyle name="PSInt 4" xfId="51410" xr:uid="{63135F32-A591-413B-AD3F-119EBA9540FB}"/>
    <cellStyle name="PSInt 4 2" xfId="51411" xr:uid="{50675665-71CE-40E9-A0B9-8E0692769F28}"/>
    <cellStyle name="PSInt 5" xfId="51412" xr:uid="{3DF93518-3472-4801-A6F0-9091DC660024}"/>
    <cellStyle name="PSInt 5 2" xfId="51413" xr:uid="{8716F143-FEF3-437B-952A-0F95D4FB30B0}"/>
    <cellStyle name="PSInt 6" xfId="51414" xr:uid="{3F29F37B-7B7A-4829-89BB-D2D2B4E6734E}"/>
    <cellStyle name="PSInt 6 2" xfId="51415" xr:uid="{192D68B4-B6C6-4234-9D12-9421F18720CF}"/>
    <cellStyle name="PSInt 7" xfId="51416" xr:uid="{123DC5DA-AED8-40A3-BEFD-0722BF0976A9}"/>
    <cellStyle name="PSInt 7 2" xfId="51417" xr:uid="{B2F8CDA7-5F92-447A-93C9-50D7D848CED8}"/>
    <cellStyle name="PSInt 8" xfId="51418" xr:uid="{B72CC997-78EB-4A2E-BAAF-7B689A107863}"/>
    <cellStyle name="PSInt 8 2" xfId="51419" xr:uid="{758B1D58-6868-4871-B448-F1491870CD8A}"/>
    <cellStyle name="PSInt 9" xfId="51420" xr:uid="{AA1B3B67-8414-4F1D-A419-92D8866ACDE8}"/>
    <cellStyle name="PSInt 9 2" xfId="51421" xr:uid="{FA91DB63-20F7-429D-B03B-A6CDE6A5B709}"/>
    <cellStyle name="PSSpacer" xfId="51422" xr:uid="{EC5678AF-8E95-41DE-9BA0-7CDBB2A0B35D}"/>
    <cellStyle name="PSSpacer 10" xfId="51423" xr:uid="{8B9AB646-1622-45E1-90F5-673DB0AF0BE4}"/>
    <cellStyle name="PSSpacer 10 2" xfId="51424" xr:uid="{3DF59E0C-2094-40CE-915C-B8123B2CD03D}"/>
    <cellStyle name="PSSpacer 11" xfId="51425" xr:uid="{8A7D0F75-912B-43E5-8E43-65FF2A93F79C}"/>
    <cellStyle name="PSSpacer 12" xfId="51426" xr:uid="{53498D2B-04BE-4594-971B-BB6C426EA227}"/>
    <cellStyle name="PSSpacer 2" xfId="51427" xr:uid="{87134261-3726-4894-ABBE-D6924A615B2C}"/>
    <cellStyle name="PSSpacer 2 2" xfId="51428" xr:uid="{7E37872B-E385-4F6C-8692-B6E5063BCF29}"/>
    <cellStyle name="PSSpacer 3" xfId="51429" xr:uid="{1A904FA1-474F-44BB-AA37-256D79890EB0}"/>
    <cellStyle name="PSSpacer 3 2" xfId="51430" xr:uid="{E9CC6565-88CC-4CF7-839C-2B8E8813D4BB}"/>
    <cellStyle name="PSSpacer 4" xfId="51431" xr:uid="{C77CCEE6-464D-4CD9-AB73-AFDD3CAF9114}"/>
    <cellStyle name="PSSpacer 4 2" xfId="51432" xr:uid="{EA2F0D48-D286-4AE0-A26F-67562DA5A342}"/>
    <cellStyle name="PSSpacer 5" xfId="51433" xr:uid="{9CA0A71C-C6FC-46FE-B1FA-3DA06A4A0DC1}"/>
    <cellStyle name="PSSpacer 5 2" xfId="51434" xr:uid="{CE383DA4-612E-4898-BEFF-C0F6FA7E2D46}"/>
    <cellStyle name="PSSpacer 6" xfId="51435" xr:uid="{C7A989CB-ECA9-4879-B0F3-D3C830ADA4AC}"/>
    <cellStyle name="PSSpacer 6 2" xfId="51436" xr:uid="{00A00B17-96A2-4FC1-BFF6-CBF341A877F8}"/>
    <cellStyle name="PSSpacer 7" xfId="51437" xr:uid="{96745365-EACC-49F7-B9F3-752262436E5C}"/>
    <cellStyle name="PSSpacer 7 2" xfId="51438" xr:uid="{8F456B82-2955-4062-9971-1BECEDA4E91A}"/>
    <cellStyle name="PSSpacer 8" xfId="51439" xr:uid="{CF83C058-80A6-4C6E-8B1F-F2EA7F5577F9}"/>
    <cellStyle name="PSSpacer 8 2" xfId="51440" xr:uid="{C7D1F27D-D2CE-4DDE-BCC3-8A5914A5A468}"/>
    <cellStyle name="PSSpacer 9" xfId="51441" xr:uid="{597A5462-6A36-43E6-8D06-2A3DBB975D61}"/>
    <cellStyle name="PSSpacer 9 2" xfId="51442" xr:uid="{70DA3BD8-78F9-4A53-9ED2-F8181C801775}"/>
    <cellStyle name="Ref" xfId="133" xr:uid="{3B1A50D8-DD8D-4318-A9F2-C033830C2FB9}"/>
    <cellStyle name="Row Name - IBM Cognos" xfId="51644" xr:uid="{CFDFF346-D8DA-4D3F-AD22-1E5DEB633DB4}"/>
    <cellStyle name="Row Template - IBM Cognos" xfId="51645" xr:uid="{91C74505-0DF3-414C-B02B-D0985DFB2E13}"/>
    <cellStyle name="RowRef" xfId="26" xr:uid="{00000000-0005-0000-0000-000096C80000}"/>
    <cellStyle name="RowRef 2" xfId="51549" xr:uid="{BF0279C7-9DB1-4B6A-9772-FF0FC83CD31D}"/>
    <cellStyle name="RowRef 3" xfId="148" xr:uid="{6E960F6A-E859-44FC-A879-B5473A4F7F9F}"/>
    <cellStyle name="Sch_TItle" xfId="132" xr:uid="{0407CE85-B82A-4D97-9C6B-0D6D550089EB}"/>
    <cellStyle name="Short Date" xfId="51443" xr:uid="{C2FB6F60-0BA9-4680-B735-6D5895EDE7D6}"/>
    <cellStyle name="Short Date 2" xfId="51444" xr:uid="{A6723A09-61F0-448D-A63D-45A50F1F37AF}"/>
    <cellStyle name="Short Date 3" xfId="51445" xr:uid="{3BAAFCF2-430B-4067-B2BD-B25F0471E27B}"/>
    <cellStyle name="Single Cell Column Heading" xfId="51446" xr:uid="{47858C37-F963-4DCC-8045-948F9B931B78}"/>
    <cellStyle name="Style 1" xfId="51447" xr:uid="{2C05D414-9CC1-4E1A-AD44-CA432C5F99C3}"/>
    <cellStyle name="Sum" xfId="51448" xr:uid="{A2CE38CF-7598-4BFC-A7B6-4DBD13235FDE}"/>
    <cellStyle name="Sum 2" xfId="51449" xr:uid="{09BE4DCB-5120-494C-8C62-2F60D59D2B7D}"/>
    <cellStyle name="Sum 2 2" xfId="51450" xr:uid="{7A2FB362-5603-4D54-90D8-4FEF3173D701}"/>
    <cellStyle name="Sum 2 3" xfId="51451" xr:uid="{A61109FF-F450-42BD-81D5-86815E415547}"/>
    <cellStyle name="Sum 3" xfId="51452" xr:uid="{CECD631B-4162-4DB6-8E69-9D16D744F646}"/>
    <cellStyle name="Summary Column Name - IBM Cognos" xfId="51646" xr:uid="{96A05447-2791-476F-9BF7-12783D2ED4FE}"/>
    <cellStyle name="Summary Column Name TM1 - IBM Cognos" xfId="51647" xr:uid="{DAB461ED-E4D5-4417-9E95-01454E109A76}"/>
    <cellStyle name="Summary Row Name - IBM Cognos" xfId="51648" xr:uid="{59E8CC16-BA51-4028-8258-D47BE274AAD7}"/>
    <cellStyle name="Summary Row Name TM1 - IBM Cognos" xfId="51649" xr:uid="{FFC902A7-C020-4190-80E3-294CADF7CA9C}"/>
    <cellStyle name="SYSTEM" xfId="51453" xr:uid="{1D21F6AB-0051-4206-A737-221C6122B17A}"/>
    <cellStyle name="Table Text" xfId="51454" xr:uid="{FBE19935-1E42-43B3-8BF2-F0C6B941F8D0}"/>
    <cellStyle name="table_headers" xfId="134" xr:uid="{BB974CE6-3FCC-44D2-8502-1BD160B2D91C}"/>
    <cellStyle name="Table2Heading" xfId="27" xr:uid="{00000000-0005-0000-0000-0000A3C80000}"/>
    <cellStyle name="Table2Heading 2" xfId="51455" xr:uid="{084D63BE-EFD5-4F15-A4A6-31C8C1CCA506}"/>
    <cellStyle name="TableHeading" xfId="51456" xr:uid="{338BA950-07F3-4BCE-8BBD-31E760CF9F49}"/>
    <cellStyle name="TableNumber" xfId="28" xr:uid="{00000000-0005-0000-0000-0000A5C80000}"/>
    <cellStyle name="TableNumber 2" xfId="51457" xr:uid="{36D60D6A-28CC-4844-B200-4B810651CCFF}"/>
    <cellStyle name="TableText" xfId="29" xr:uid="{00000000-0005-0000-0000-0000A6C80000}"/>
    <cellStyle name="TableText 2" xfId="51458" xr:uid="{95D5DAF2-3638-4DB9-A3BF-6ABC8C448F7A}"/>
    <cellStyle name="Text" xfId="30" xr:uid="{00000000-0005-0000-0000-0000A7C80000}"/>
    <cellStyle name="Text 2" xfId="51459" xr:uid="{D23A28A1-394D-4022-ACDC-A073920C0CBD}"/>
    <cellStyle name="Text 2 2" xfId="51460" xr:uid="{B413AE94-8E7E-4867-9666-42B293CFD01F}"/>
    <cellStyle name="Text 2 3" xfId="51461" xr:uid="{15EAB302-C1C3-47FA-B860-BFF4075FC126}"/>
    <cellStyle name="Text 3" xfId="51462" xr:uid="{C3491AB5-9999-467C-95F7-9AF00BDDE792}"/>
    <cellStyle name="Text Level 1" xfId="51463" xr:uid="{04098A04-3F92-436F-A71F-EE4560801662}"/>
    <cellStyle name="Text Level 2" xfId="51464" xr:uid="{8B5EB658-1F13-4F54-92AD-D30954159CE8}"/>
    <cellStyle name="Text Level 3" xfId="51465" xr:uid="{95D2AEE1-E729-4BE4-B632-318FCE5E20E7}"/>
    <cellStyle name="Text Level 4" xfId="51466" xr:uid="{F5EE25D3-D7F1-4582-A767-C5A71A0CC48C}"/>
    <cellStyle name="Text rjustify" xfId="51467" xr:uid="{CAA1F471-AA64-46EA-8D68-27E4B8B3AA80}"/>
    <cellStyle name="Text rjustify 2" xfId="51468" xr:uid="{D53500B7-9ABE-48B7-B0C7-35860636731C}"/>
    <cellStyle name="Text rjustify 2 2" xfId="51469" xr:uid="{87AF2922-FF65-431D-9C9D-8D3A7D4884CA}"/>
    <cellStyle name="Time" xfId="51470" xr:uid="{5A16166A-512C-4301-B70F-4349B363B3BC}"/>
    <cellStyle name="Time (entry)" xfId="51471" xr:uid="{341E0459-5245-409D-A3C7-C9B5DFE84B31}"/>
    <cellStyle name="Time 2" xfId="51472" xr:uid="{E4FE07B5-768F-4AEC-A682-230A3610CAE7}"/>
    <cellStyle name="Time 3" xfId="51473" xr:uid="{9ED472E5-A32C-4AA5-B59E-4F549639E4F2}"/>
    <cellStyle name="TIME Detail" xfId="51474" xr:uid="{7DA9640E-5F56-4600-9398-C54B30CBA0EC}"/>
    <cellStyle name="TIME Period Start" xfId="51475" xr:uid="{40A28706-AC52-4A9D-B041-0C89468D7537}"/>
    <cellStyle name="Time_Sheet1" xfId="51476" xr:uid="{AAEBA950-BC5C-43B8-8BA1-3EC5771FEFAA}"/>
    <cellStyle name="Title" xfId="74" builtinId="15" hidden="1"/>
    <cellStyle name="Title 10" xfId="51477" xr:uid="{51D800DC-3F94-4B67-B5E5-6F1F72E61CCA}"/>
    <cellStyle name="Title 2" xfId="51478" xr:uid="{DAE0C87B-7992-4494-ABC9-CDAF72D92947}"/>
    <cellStyle name="Title 2 2" xfId="51479" xr:uid="{3B44A45A-3CE4-4F80-A16D-47574D72131C}"/>
    <cellStyle name="Title 2 2 2" xfId="51480" xr:uid="{1C13DA7D-2407-49A0-A8FA-B77B9E9301BD}"/>
    <cellStyle name="Title 2 2 2 2" xfId="51481" xr:uid="{AA6C7C90-7403-4FCB-A9E3-74D9B1460119}"/>
    <cellStyle name="Title 2 2_Sheet1" xfId="51482" xr:uid="{E83F1ED1-9C3D-4D0C-BC46-24686BACDE15}"/>
    <cellStyle name="Title 2_Asset Register (new)" xfId="51483" xr:uid="{81F37737-81ED-4604-8ECD-8C85816299BD}"/>
    <cellStyle name="Title 3" xfId="51484" xr:uid="{51117B9C-1853-4544-8A3F-FD5F3A8924AA}"/>
    <cellStyle name="Title 3 2" xfId="51485" xr:uid="{37A51B9D-A59E-4BB8-A774-DFCE816BA412}"/>
    <cellStyle name="Title 3 2 2" xfId="51486" xr:uid="{FEC2E70F-4122-42E7-B771-DE20BF29EC19}"/>
    <cellStyle name="Title 3 2 2 2" xfId="51487" xr:uid="{4E62C6D3-614D-42AA-B03D-4608A0098D86}"/>
    <cellStyle name="Title 3 2_Sheet1" xfId="51488" xr:uid="{243CD9B1-959D-4F68-BF3F-CDC20EE463E5}"/>
    <cellStyle name="Title 3_Asset Register (new)" xfId="51489" xr:uid="{96B21ED6-1362-46C9-8326-12277FA8F092}"/>
    <cellStyle name="Title 4" xfId="51490" xr:uid="{1CE6B6C6-ED1A-4DE2-B62C-302CC871E574}"/>
    <cellStyle name="Title 5" xfId="51491" xr:uid="{87BE9CBA-ECCF-4A5D-B52D-FE2A4B2D7D95}"/>
    <cellStyle name="Title 6" xfId="51492" xr:uid="{1406DC05-A6BA-4BC1-A8D7-50C7DE128A5C}"/>
    <cellStyle name="Title 7" xfId="51493" xr:uid="{5E8FC435-04EC-421D-9607-A9FD9F93915F}"/>
    <cellStyle name="Title 8" xfId="51494" xr:uid="{CC52A9AF-3FB3-43C0-9DAE-70CE60F825B8}"/>
    <cellStyle name="Title 9" xfId="51495" xr:uid="{C2FC12B3-6625-4079-A2DE-525E6F596A92}"/>
    <cellStyle name="Top rows" xfId="51496" xr:uid="{56DD9433-AD4C-4223-BC47-7194A5F92C67}"/>
    <cellStyle name="Top rows 2" xfId="51497" xr:uid="{763E9E2B-84EA-4379-86E4-2724AE7C1A7B}"/>
    <cellStyle name="Top rows 3" xfId="51498" xr:uid="{EE61E133-378F-4DF2-B6A9-353FEAC28DA6}"/>
    <cellStyle name="Top rows 4" xfId="51499" xr:uid="{47CFF6E6-D3E6-4F00-98E5-302E78867170}"/>
    <cellStyle name="Total" xfId="90" builtinId="25" hidden="1"/>
    <cellStyle name="Total 2" xfId="51500" xr:uid="{1F5BC27D-63AA-451E-AA07-2F82A1D6A751}"/>
    <cellStyle name="Total 2 2" xfId="51501" xr:uid="{9CA1E8E0-FE0D-4BA9-9B2E-097A0A399E5F}"/>
    <cellStyle name="Total 2 3" xfId="51502" xr:uid="{02479390-6F22-4354-8AC5-B07C0613ED8D}"/>
    <cellStyle name="Total 2 3 2" xfId="51503" xr:uid="{213999FD-7F24-4828-9974-5B30AA65FC0E}"/>
    <cellStyle name="Total 2 3 2 2" xfId="51504" xr:uid="{261E4B06-4029-4127-88B0-12B7AAE6BF5F}"/>
    <cellStyle name="Total 2 3 3" xfId="51505" xr:uid="{1F293528-68F8-4B52-8149-32F372588730}"/>
    <cellStyle name="Total 2 3_Sheet1" xfId="51506" xr:uid="{4F4B6DFD-DA96-4FEF-BD5D-0394D937D66F}"/>
    <cellStyle name="Total 2_Asset Register (new)" xfId="51507" xr:uid="{58A48760-66F1-47F5-9049-76AA1F104FFD}"/>
    <cellStyle name="Total 3" xfId="51508" xr:uid="{4BFD3C12-D688-486C-BB5B-1F35DF2C56E9}"/>
    <cellStyle name="Total 3 2" xfId="51509" xr:uid="{F5E6D01F-AABE-4732-A488-D3F33EE73147}"/>
    <cellStyle name="Total 3 2 2" xfId="51510" xr:uid="{7C466ECC-2DAB-4D76-93CD-05EFB9BF3D5D}"/>
    <cellStyle name="Total 3 2 2 2" xfId="51511" xr:uid="{8850B63C-7859-4A73-967A-B37E1C8F210A}"/>
    <cellStyle name="Total 4" xfId="51512" xr:uid="{C27B697D-F73F-4352-902A-77F88FCAB561}"/>
    <cellStyle name="Total 5" xfId="51513" xr:uid="{EF32036C-3D70-478B-B091-FBF3A93660CA}"/>
    <cellStyle name="Total 6" xfId="51514" xr:uid="{198C0F0E-FBAF-44CB-BCD1-8E800A851FBB}"/>
    <cellStyle name="Total 7" xfId="51515" xr:uid="{422D7BB6-A1DF-4E25-B205-A6DBC3ADD99E}"/>
    <cellStyle name="Total 8" xfId="51516" xr:uid="{F31BBF63-F057-48D1-BE1C-4B012F3CC813}"/>
    <cellStyle name="Unsaved Change - IBM Cognos" xfId="51650" xr:uid="{475D9213-1DBA-4C62-85E0-8127861F5F55}"/>
    <cellStyle name="Warning Text" xfId="87" builtinId="11" hidden="1"/>
    <cellStyle name="Warning Text 2" xfId="51517" xr:uid="{40B1AB73-EE66-4794-ADC0-95D0FEA82DEF}"/>
    <cellStyle name="Warning Text 2 2" xfId="51518" xr:uid="{76B3D6C9-5D15-4E2C-BE5E-373A8ECDB1CC}"/>
    <cellStyle name="Warning Text 2 3" xfId="51519" xr:uid="{B3813A7A-460A-4328-A629-CE14360D3004}"/>
    <cellStyle name="Warning Text 2 3 2" xfId="51520" xr:uid="{6618F569-4FDD-4122-885E-2E3C68E94F06}"/>
    <cellStyle name="Warning Text 2 3 2 2" xfId="51521" xr:uid="{5144CB5F-8158-4472-8C45-9E9C595C2BC8}"/>
    <cellStyle name="Warning Text 2 3 3" xfId="51522" xr:uid="{EBA2BDE8-5AA8-4254-8BA4-275944709716}"/>
    <cellStyle name="Warning Text 2 3_Sheet1" xfId="51523" xr:uid="{8E0A263C-34E7-4176-AA0B-99E25D5EA655}"/>
    <cellStyle name="Warning Text 2_Asset Register (new)" xfId="51524" xr:uid="{9EC660DF-6077-44BF-AB15-C4A79F8AA2DD}"/>
    <cellStyle name="Warning Text 3" xfId="51525" xr:uid="{AAB9942F-1579-48B4-9BCA-5A8F9B31D3F8}"/>
    <cellStyle name="Warning Text 3 2" xfId="126" xr:uid="{00000000-0005-0000-0000-0000EEC80000}"/>
    <cellStyle name="Warning Text 3 2 2" xfId="51526" xr:uid="{C6F46E7B-F8B0-48F9-AD62-BD7508845A14}"/>
    <cellStyle name="Warning Text 3 2 2 2" xfId="51527" xr:uid="{58A59F00-DF0E-40A6-A0CC-A522D80D19D2}"/>
    <cellStyle name="Warning Text 4" xfId="51528" xr:uid="{0FAA4500-9E7B-4D54-9F92-2E2484E93816}"/>
    <cellStyle name="Warning Text 5" xfId="51529" xr:uid="{73AC8614-E375-42D6-9E58-4080161194AB}"/>
    <cellStyle name="Warning Text 6" xfId="51530" xr:uid="{4E161985-6662-45C1-A154-861FBB9F3662}"/>
    <cellStyle name="Warning Text 7" xfId="51531" xr:uid="{D501BB85-27EF-4A6A-A805-58AF64417EC1}"/>
    <cellStyle name="Warning Text 8" xfId="51532" xr:uid="{CDAA2F1F-F983-4D49-99DD-9F58F989CA4B}"/>
    <cellStyle name="Year" xfId="51533" xr:uid="{071415AC-FC5B-4CED-8865-F71CC20CABD1}"/>
    <cellStyle name="Year0" xfId="31" xr:uid="{00000000-0005-0000-0000-0000F7C80000}"/>
  </cellStyles>
  <dxfs count="74">
    <dxf>
      <font>
        <color rgb="FF9C0006"/>
      </font>
      <fill>
        <patternFill>
          <bgColor rgb="FFFFC7CE"/>
        </patternFill>
      </fill>
    </dxf>
    <dxf>
      <font>
        <color theme="1"/>
      </font>
    </dxf>
    <dxf>
      <font>
        <color theme="1"/>
      </font>
    </dxf>
    <dxf>
      <font>
        <color theme="1"/>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dxf>
    <dxf>
      <font>
        <color theme="1"/>
      </font>
    </dxf>
    <dxf>
      <font>
        <color theme="1"/>
      </font>
    </dxf>
    <dxf>
      <font>
        <color theme="1"/>
      </font>
    </dxf>
    <dxf>
      <font>
        <color theme="1"/>
      </font>
    </dxf>
    <dxf>
      <font>
        <color theme="1"/>
      </font>
    </dxf>
    <dxf>
      <font>
        <color theme="1"/>
      </font>
    </dxf>
    <dxf>
      <font>
        <b val="0"/>
        <i val="0"/>
        <strike val="0"/>
        <condense val="0"/>
        <extend val="0"/>
        <outline val="0"/>
        <shadow val="0"/>
        <u val="none"/>
        <vertAlign val="baseline"/>
        <sz val="11"/>
        <color auto="1"/>
        <name val="Calibri"/>
        <family val="2"/>
        <scheme val="minor"/>
      </font>
      <fill>
        <patternFill patternType="solid">
          <fgColor indexed="64"/>
          <bgColor theme="0"/>
        </patternFill>
      </fill>
      <alignment horizontal="center" vertical="top" textRotation="0" wrapText="1"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1"/>
        <color auto="1"/>
        <name val="Calibri"/>
        <family val="2"/>
        <scheme val="minor"/>
      </font>
      <fill>
        <patternFill patternType="solid">
          <fgColor indexed="64"/>
          <bgColor theme="0"/>
        </patternFill>
      </fill>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theme="0"/>
        </patternFill>
      </fill>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theme="8" tint="0.79998168889431442"/>
        </patternFill>
      </fill>
      <alignment horizontal="general" vertical="top" textRotation="0" wrapText="1" indent="0" justifyLastLine="0" shrinkToFit="0" readingOrder="0"/>
    </dxf>
    <dxf>
      <font>
        <b val="0"/>
        <i val="0"/>
        <strike val="0"/>
        <condense val="0"/>
        <extend val="0"/>
        <outline val="0"/>
        <shadow val="0"/>
        <u val="none"/>
        <vertAlign val="baseline"/>
        <sz val="11"/>
        <color auto="1"/>
        <name val="Calibri"/>
        <family val="2"/>
        <scheme val="minor"/>
      </font>
      <fill>
        <patternFill patternType="solid">
          <fgColor indexed="64"/>
          <bgColor theme="8" tint="0.79998168889431442"/>
        </patternFill>
      </fill>
      <alignment horizontal="general" vertical="top" textRotation="0" wrapText="1" indent="0" justifyLastLine="0" shrinkToFit="0" readingOrder="0"/>
    </dxf>
    <dxf>
      <font>
        <b val="0"/>
        <i val="0"/>
        <strike val="0"/>
        <condense val="0"/>
        <extend val="0"/>
        <outline val="0"/>
        <shadow val="0"/>
        <u val="none"/>
        <vertAlign val="baseline"/>
        <sz val="11"/>
        <color auto="1"/>
        <name val="Calibri"/>
        <family val="2"/>
        <scheme val="minor"/>
      </font>
      <fill>
        <patternFill patternType="solid">
          <fgColor indexed="64"/>
          <bgColor theme="8" tint="0.79998168889431442"/>
        </patternFill>
      </fill>
      <alignment horizontal="general" vertical="top" textRotation="0" wrapText="1" indent="0" justifyLastLine="0" shrinkToFit="0" readingOrder="0"/>
    </dxf>
    <dxf>
      <font>
        <b val="0"/>
        <i val="0"/>
        <strike val="0"/>
        <condense val="0"/>
        <extend val="0"/>
        <outline val="0"/>
        <shadow val="0"/>
        <u val="none"/>
        <vertAlign val="baseline"/>
        <sz val="11"/>
        <color auto="1"/>
        <name val="Calibri"/>
        <family val="2"/>
        <scheme val="minor"/>
      </font>
      <fill>
        <patternFill patternType="solid">
          <fgColor indexed="64"/>
          <bgColor theme="8" tint="0.79998168889431442"/>
        </patternFill>
      </fill>
      <alignment horizontal="general" vertical="top" textRotation="0" wrapText="1" indent="0" justifyLastLine="0" shrinkToFit="0" readingOrder="0"/>
    </dxf>
    <dxf>
      <font>
        <b val="0"/>
        <i val="0"/>
        <strike val="0"/>
        <condense val="0"/>
        <extend val="0"/>
        <outline val="0"/>
        <shadow val="0"/>
        <u val="none"/>
        <vertAlign val="baseline"/>
        <sz val="11"/>
        <color auto="1"/>
        <name val="Calibri"/>
        <family val="2"/>
        <scheme val="minor"/>
      </font>
      <fill>
        <patternFill patternType="solid">
          <fgColor indexed="64"/>
          <bgColor theme="8" tint="0.79998168889431442"/>
        </patternFill>
      </fill>
      <alignment horizontal="general" vertical="top" textRotation="0" wrapText="1" indent="0" justifyLastLine="0" shrinkToFit="0" readingOrder="0"/>
    </dxf>
    <dxf>
      <font>
        <b val="0"/>
        <i val="0"/>
        <strike val="0"/>
        <condense val="0"/>
        <extend val="0"/>
        <outline val="0"/>
        <shadow val="0"/>
        <u val="none"/>
        <vertAlign val="baseline"/>
        <sz val="11"/>
        <color auto="1"/>
        <name val="Calibri"/>
        <family val="2"/>
        <scheme val="minor"/>
      </font>
      <fill>
        <patternFill patternType="solid">
          <fgColor indexed="64"/>
          <bgColor theme="8" tint="0.79998168889431442"/>
        </patternFill>
      </fill>
      <alignment horizontal="general" vertical="top" textRotation="0" wrapText="1" indent="0" justifyLastLine="0" shrinkToFit="0" readingOrder="0"/>
    </dxf>
    <dxf>
      <font>
        <b val="0"/>
        <i val="0"/>
        <strike val="0"/>
        <condense val="0"/>
        <extend val="0"/>
        <outline val="0"/>
        <shadow val="0"/>
        <u val="none"/>
        <vertAlign val="baseline"/>
        <sz val="11"/>
        <color auto="1"/>
        <name val="Calibri"/>
        <family val="2"/>
        <scheme val="minor"/>
      </font>
      <fill>
        <patternFill patternType="solid">
          <fgColor indexed="64"/>
          <bgColor theme="8" tint="0.79998168889431442"/>
        </patternFill>
      </fill>
      <alignment horizontal="general" vertical="top" textRotation="0" wrapText="1" indent="0" justifyLastLine="0" shrinkToFit="0" readingOrder="0"/>
    </dxf>
    <dxf>
      <font>
        <b val="0"/>
        <i val="0"/>
        <strike val="0"/>
        <condense val="0"/>
        <extend val="0"/>
        <outline val="0"/>
        <shadow val="0"/>
        <u val="none"/>
        <vertAlign val="baseline"/>
        <sz val="11"/>
        <color auto="1"/>
        <name val="Calibri"/>
        <family val="2"/>
        <scheme val="minor"/>
      </font>
      <fill>
        <patternFill patternType="solid">
          <fgColor indexed="64"/>
          <bgColor theme="8" tint="0.79998168889431442"/>
        </patternFill>
      </fill>
      <alignment horizontal="general" vertical="top" textRotation="0" wrapText="1" indent="0" justifyLastLine="0" shrinkToFit="0" readingOrder="0"/>
    </dxf>
    <dxf>
      <font>
        <b val="0"/>
        <i val="0"/>
        <strike val="0"/>
        <condense val="0"/>
        <extend val="0"/>
        <outline val="0"/>
        <shadow val="0"/>
        <u val="none"/>
        <vertAlign val="baseline"/>
        <sz val="11"/>
        <color auto="1"/>
        <name val="Calibri"/>
        <family val="2"/>
        <scheme val="minor"/>
      </font>
      <fill>
        <patternFill patternType="solid">
          <fgColor indexed="64"/>
          <bgColor theme="8" tint="0.79998168889431442"/>
        </patternFill>
      </fill>
      <alignment horizontal="left" vertical="top" textRotation="0" wrapText="1" indent="0" justifyLastLine="0" shrinkToFit="0" readingOrder="0"/>
    </dxf>
    <dxf>
      <font>
        <b val="0"/>
        <i val="0"/>
        <strike val="0"/>
        <condense val="0"/>
        <extend val="0"/>
        <outline val="0"/>
        <shadow val="0"/>
        <u val="none"/>
        <vertAlign val="baseline"/>
        <sz val="11"/>
        <color auto="1"/>
        <name val="Calibri"/>
        <family val="2"/>
        <scheme val="minor"/>
      </font>
      <fill>
        <patternFill patternType="solid">
          <fgColor indexed="64"/>
          <bgColor theme="8" tint="0.79998168889431442"/>
        </patternFill>
      </fill>
      <alignment horizontal="left" vertical="top" textRotation="0" wrapText="1" indent="0" justifyLastLine="0" shrinkToFit="0" readingOrder="0"/>
    </dxf>
    <dxf>
      <font>
        <b val="0"/>
        <i val="0"/>
        <strike val="0"/>
        <condense val="0"/>
        <extend val="0"/>
        <outline val="0"/>
        <shadow val="0"/>
        <u val="none"/>
        <vertAlign val="baseline"/>
        <sz val="11"/>
        <color auto="1"/>
        <name val="Calibri"/>
        <family val="2"/>
        <scheme val="minor"/>
      </font>
      <fill>
        <patternFill patternType="solid">
          <fgColor indexed="64"/>
          <bgColor theme="8" tint="0.79998168889431442"/>
        </patternFill>
      </fill>
      <alignment horizontal="left" vertical="top" textRotation="0" wrapText="1" indent="0" justifyLastLine="0" shrinkToFit="0" readingOrder="0"/>
    </dxf>
    <dxf>
      <font>
        <b val="0"/>
        <i val="0"/>
        <strike val="0"/>
        <condense val="0"/>
        <extend val="0"/>
        <outline val="0"/>
        <shadow val="0"/>
        <u val="none"/>
        <vertAlign val="baseline"/>
        <sz val="11"/>
        <color auto="1"/>
        <name val="Calibri"/>
        <family val="2"/>
        <scheme val="minor"/>
      </font>
      <fill>
        <patternFill patternType="solid">
          <fgColor indexed="64"/>
          <bgColor theme="8" tint="0.79998168889431442"/>
        </patternFill>
      </fill>
      <alignment horizontal="general" vertical="top" textRotation="0" wrapText="1" indent="0" justifyLastLine="0" shrinkToFit="0" readingOrder="0"/>
    </dxf>
    <dxf>
      <font>
        <b val="0"/>
        <i val="0"/>
        <strike val="0"/>
        <condense val="0"/>
        <extend val="0"/>
        <outline val="0"/>
        <shadow val="0"/>
        <u val="none"/>
        <vertAlign val="baseline"/>
        <sz val="11"/>
        <color auto="1"/>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auto="1"/>
        <name val="Calibri"/>
        <family val="2"/>
        <scheme val="minor"/>
      </font>
      <fill>
        <patternFill patternType="solid">
          <fgColor indexed="64"/>
          <bgColor theme="0"/>
        </patternFill>
      </fill>
      <border diagonalUp="0" diagonalDown="0" outline="0">
        <left style="thin">
          <color indexed="64"/>
        </left>
        <right style="thin">
          <color indexed="64"/>
        </right>
        <top/>
        <bottom/>
      </border>
    </dxf>
    <dxf>
      <font>
        <strike val="0"/>
        <outline val="0"/>
        <shadow val="0"/>
        <u val="none"/>
        <vertAlign val="baseline"/>
        <sz val="11"/>
        <name val="Calibri"/>
      </font>
      <fill>
        <patternFill patternType="none">
          <fgColor indexed="64"/>
          <bgColor auto="1"/>
        </patternFill>
      </fill>
      <protection locked="0" hidden="0"/>
    </dxf>
    <dxf>
      <font>
        <strike val="0"/>
        <outline val="0"/>
        <shadow val="0"/>
        <u val="none"/>
        <vertAlign val="baseline"/>
        <sz val="11"/>
        <name val="Calibri"/>
      </font>
      <protection locked="0" hidden="0"/>
    </dxf>
    <dxf>
      <font>
        <strike val="0"/>
        <outline val="0"/>
        <shadow val="0"/>
        <u val="none"/>
        <vertAlign val="baseline"/>
        <sz val="11"/>
        <name val="Calibri"/>
      </font>
      <numFmt numFmtId="0" formatCode="General"/>
      <protection locked="0" hidden="0"/>
    </dxf>
    <dxf>
      <font>
        <strike val="0"/>
        <outline val="0"/>
        <shadow val="0"/>
        <u val="none"/>
        <vertAlign val="baseline"/>
        <sz val="11"/>
        <name val="Calibri"/>
      </font>
      <protection locked="0" hidden="0"/>
    </dxf>
    <dxf>
      <font>
        <strike val="0"/>
        <outline val="0"/>
        <shadow val="0"/>
        <u val="none"/>
        <vertAlign val="baseline"/>
        <sz val="11"/>
        <name val="Calibri"/>
      </font>
      <protection locked="0" hidden="0"/>
    </dxf>
    <dxf>
      <protection locked="1" hidden="0"/>
    </dxf>
    <dxf>
      <font>
        <strike val="0"/>
        <outline val="0"/>
        <shadow val="0"/>
        <u val="none"/>
        <vertAlign val="baseline"/>
        <sz val="11"/>
        <name val="Calibri"/>
      </font>
      <numFmt numFmtId="164" formatCode="_(* #,##0_);_(* \(#,##0\);_(* &quot;-&quot;_);_(@_)"/>
      <protection locked="0" hidden="0"/>
    </dxf>
    <dxf>
      <font>
        <strike val="0"/>
        <outline val="0"/>
        <shadow val="0"/>
        <u val="none"/>
        <vertAlign val="baseline"/>
        <sz val="11"/>
        <name val="Calibri"/>
      </font>
      <protection locked="0" hidden="0"/>
    </dxf>
    <dxf>
      <font>
        <b val="0"/>
        <strike val="0"/>
        <outline val="0"/>
        <shadow val="0"/>
        <u val="none"/>
        <vertAlign val="baseline"/>
        <sz val="11"/>
        <name val="Calibri"/>
      </font>
      <protection locked="0" hidden="0"/>
    </dxf>
    <dxf>
      <font>
        <strike val="0"/>
        <outline val="0"/>
        <shadow val="0"/>
        <u val="none"/>
        <vertAlign val="baseline"/>
        <sz val="11"/>
        <name val="Calibri"/>
      </font>
      <numFmt numFmtId="0" formatCode="General"/>
      <protection locked="0" hidden="0"/>
    </dxf>
    <dxf>
      <font>
        <b val="0"/>
        <strike val="0"/>
        <outline val="0"/>
        <shadow val="0"/>
        <u val="none"/>
        <vertAlign val="baseline"/>
        <sz val="11"/>
        <name val="Calibri"/>
      </font>
      <protection locked="0" hidden="0"/>
    </dxf>
    <dxf>
      <border outline="0">
        <top style="thin">
          <color theme="4" tint="0.39997558519241921"/>
        </top>
      </border>
    </dxf>
    <dxf>
      <font>
        <strike val="0"/>
        <outline val="0"/>
        <shadow val="0"/>
        <u val="none"/>
        <vertAlign val="baseline"/>
        <sz val="11"/>
        <name val="Calibri"/>
      </font>
      <protection locked="0" hidden="0"/>
    </dxf>
    <dxf>
      <protection locked="1" hidden="0"/>
    </dxf>
    <dxf>
      <font>
        <strike val="0"/>
        <outline val="0"/>
        <shadow val="0"/>
        <u val="none"/>
        <vertAlign val="baseline"/>
        <sz val="11"/>
        <name val="Calibri"/>
      </font>
      <protection locked="0" hidden="0"/>
    </dxf>
    <dxf>
      <font>
        <strike val="0"/>
        <outline val="0"/>
        <shadow val="0"/>
        <u val="none"/>
        <vertAlign val="baseline"/>
        <sz val="11"/>
        <name val="Calibri"/>
      </font>
      <numFmt numFmtId="0" formatCode="General"/>
      <protection locked="0" hidden="0"/>
    </dxf>
    <dxf>
      <font>
        <strike val="0"/>
        <outline val="0"/>
        <shadow val="0"/>
        <u val="none"/>
        <vertAlign val="baseline"/>
        <sz val="11"/>
        <name val="Calibri"/>
      </font>
      <protection locked="0" hidden="0"/>
    </dxf>
    <dxf>
      <font>
        <strike val="0"/>
        <outline val="0"/>
        <shadow val="0"/>
        <u val="none"/>
        <vertAlign val="baseline"/>
        <sz val="11"/>
        <name val="Calibri"/>
      </font>
      <numFmt numFmtId="0" formatCode="General"/>
      <protection locked="0" hidden="0"/>
    </dxf>
    <dxf>
      <font>
        <strike val="0"/>
        <outline val="0"/>
        <shadow val="0"/>
        <u val="none"/>
        <vertAlign val="baseline"/>
        <sz val="11"/>
        <name val="Calibri"/>
      </font>
      <numFmt numFmtId="164" formatCode="_(* #,##0_);_(* \(#,##0\);_(* &quot;-&quot;_);_(@_)"/>
      <protection locked="0" hidden="0"/>
    </dxf>
    <dxf>
      <font>
        <strike val="0"/>
        <outline val="0"/>
        <shadow val="0"/>
        <u val="none"/>
        <vertAlign val="baseline"/>
        <sz val="11"/>
        <name val="Calibri"/>
      </font>
      <protection locked="0" hidden="0"/>
    </dxf>
    <dxf>
      <font>
        <b val="0"/>
        <strike val="0"/>
        <outline val="0"/>
        <shadow val="0"/>
        <u val="none"/>
        <vertAlign val="baseline"/>
        <sz val="11"/>
        <name val="Calibri"/>
      </font>
      <protection locked="0" hidden="0"/>
    </dxf>
    <dxf>
      <font>
        <strike val="0"/>
        <outline val="0"/>
        <shadow val="0"/>
        <u val="none"/>
        <vertAlign val="baseline"/>
        <sz val="11"/>
        <name val="Calibri"/>
      </font>
      <numFmt numFmtId="0" formatCode="General"/>
      <protection locked="0" hidden="0"/>
    </dxf>
    <dxf>
      <font>
        <b val="0"/>
        <strike val="0"/>
        <outline val="0"/>
        <shadow val="0"/>
        <u val="none"/>
        <vertAlign val="baseline"/>
        <sz val="11"/>
        <name val="Calibri"/>
      </font>
      <protection locked="0" hidden="0"/>
    </dxf>
    <dxf>
      <border outline="0">
        <top style="thin">
          <color theme="4" tint="0.39997558519241921"/>
        </top>
      </border>
    </dxf>
    <dxf>
      <font>
        <strike val="0"/>
        <outline val="0"/>
        <shadow val="0"/>
        <u val="none"/>
        <vertAlign val="baseline"/>
        <sz val="11"/>
        <name val="Calibri"/>
      </font>
      <protection locked="0" hidden="0"/>
    </dxf>
    <dxf>
      <protection locked="1" hidden="0"/>
    </dxf>
    <dxf>
      <fill>
        <patternFill patternType="solid">
          <fgColor theme="4" tint="0.79998168889431442"/>
          <bgColor theme="4" tint="0.79998168889431442"/>
        </patternFill>
      </fill>
    </dxf>
    <dxf>
      <fill>
        <patternFill patternType="solid">
          <fgColor theme="4" tint="0.79998168889431442"/>
          <bgColor theme="4" tint="0.79998168889431442"/>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tint="0.39997558519241921"/>
        </left>
        <right style="thin">
          <color theme="4" tint="0.39997558519241921"/>
        </right>
        <top style="thin">
          <color theme="4" tint="0.39997558519241921"/>
        </top>
        <bottom style="thin">
          <color theme="4" tint="0.39997558519241921"/>
        </bottom>
        <horizontal style="thin">
          <color theme="4" tint="0.39997558519241921"/>
        </horizontal>
      </border>
    </dxf>
    <dxf>
      <fill>
        <patternFill patternType="solid">
          <fgColor rgb="FFCCE7EA"/>
          <bgColor rgb="FFCCE7EA"/>
        </patternFill>
      </fill>
    </dxf>
    <dxf>
      <fill>
        <patternFill patternType="solid">
          <fgColor rgb="FFCCE7EA"/>
          <bgColor rgb="FFCCE7EA"/>
        </patternFill>
      </fill>
    </dxf>
    <dxf>
      <font>
        <b/>
        <color rgb="FFBF2E1A"/>
      </font>
    </dxf>
    <dxf>
      <font>
        <b/>
        <color rgb="FFBF2E1A"/>
      </font>
    </dxf>
    <dxf>
      <font>
        <b/>
        <color rgb="FFBF2E1A"/>
      </font>
      <border>
        <top style="double">
          <color rgb="FF2E666C"/>
        </top>
      </border>
    </dxf>
    <dxf>
      <font>
        <color theme="0"/>
      </font>
      <fill>
        <patternFill patternType="solid">
          <fgColor rgb="FF2E666C"/>
          <bgColor rgb="FF2E666C"/>
        </patternFill>
      </fill>
    </dxf>
    <dxf>
      <font>
        <color auto="1"/>
      </font>
      <border>
        <left style="thin">
          <color rgb="FF68B7BF"/>
        </left>
        <right style="thin">
          <color rgb="FF68B7BF"/>
        </right>
        <top style="thin">
          <color rgb="FF68B7BF"/>
        </top>
        <bottom style="thin">
          <color rgb="FF68B7BF"/>
        </bottom>
        <horizontal style="thin">
          <color rgb="FF68B7BF"/>
        </horizontal>
      </border>
    </dxf>
  </dxfs>
  <tableStyles count="2" defaultTableStyle="TableStyleMedium9" defaultPivotStyle="PivotStyleLight16">
    <tableStyle name="cc_TableStyle" pivot="0" count="7" xr9:uid="{48F15C9B-E649-48DE-84C5-F9CCEF277CCF}">
      <tableStyleElement type="wholeTable" dxfId="73"/>
      <tableStyleElement type="headerRow" dxfId="72"/>
      <tableStyleElement type="totalRow" dxfId="71"/>
      <tableStyleElement type="firstColumn" dxfId="70"/>
      <tableStyleElement type="lastColumn" dxfId="69"/>
      <tableStyleElement type="firstRowStripe" dxfId="68"/>
      <tableStyleElement type="firstColumnStripe" dxfId="67"/>
    </tableStyle>
    <tableStyle name="TableStyleMedium_mod" pivot="0" count="7" xr9:uid="{A44F87DE-7321-4726-8F4A-CEA919597CF8}">
      <tableStyleElement type="wholeTable" dxfId="66"/>
      <tableStyleElement type="headerRow" dxfId="65"/>
      <tableStyleElement type="totalRow" dxfId="64"/>
      <tableStyleElement type="firstColumn" dxfId="63"/>
      <tableStyleElement type="lastColumn" dxfId="62"/>
      <tableStyleElement type="firstRowStripe" dxfId="61"/>
      <tableStyleElement type="firstColumnStripe" dxfId="60"/>
    </tableStyle>
  </tableStyles>
  <colors>
    <mruColors>
      <color rgb="FFFFFFCC"/>
      <color rgb="FFE5F2FF"/>
      <color rgb="FFD9ECFF"/>
      <color rgb="FF95E3B5"/>
      <color rgb="FFFF99FF"/>
      <color rgb="FFFEF0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5.xml"/><Relationship Id="rId21" Type="http://schemas.openxmlformats.org/officeDocument/2006/relationships/worksheet" Target="worksheets/sheet21.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eetMetadata" Target="metadata.xml"/><Relationship Id="rId38"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37" Type="http://schemas.openxmlformats.org/officeDocument/2006/relationships/customXml" Target="../customXml/item3.xml"/><Relationship Id="rId40" Type="http://schemas.openxmlformats.org/officeDocument/2006/relationships/customXml" Target="../customXml/item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 Id="rId35" Type="http://schemas.openxmlformats.org/officeDocument/2006/relationships/customXml" Target="../customXml/item1.xml"/><Relationship Id="rId8" Type="http://schemas.openxmlformats.org/officeDocument/2006/relationships/worksheet" Target="worksheets/sheet8.xml"/><Relationship Id="rId3" Type="http://schemas.openxmlformats.org/officeDocument/2006/relationships/worksheet" Target="worksheets/sheet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AMMAT Assessment Area Averages</a:t>
            </a:r>
          </a:p>
        </c:rich>
      </c:tx>
      <c:layout>
        <c:manualLayout>
          <c:xMode val="edge"/>
          <c:yMode val="edge"/>
          <c:x val="0.26503561764504019"/>
          <c:y val="5.3571428571428568E-2"/>
        </c:manualLayout>
      </c:layout>
      <c:overlay val="0"/>
      <c:spPr>
        <a:noFill/>
      </c:spPr>
    </c:title>
    <c:autoTitleDeleted val="0"/>
    <c:plotArea>
      <c:layout>
        <c:manualLayout>
          <c:layoutTarget val="inner"/>
          <c:xMode val="edge"/>
          <c:yMode val="edge"/>
          <c:x val="0.1197162153797655"/>
          <c:y val="0.19903824521934754"/>
          <c:w val="0.78086740532949195"/>
          <c:h val="0.46377368355072712"/>
        </c:manualLayout>
      </c:layout>
      <c:barChart>
        <c:barDir val="col"/>
        <c:grouping val="clustered"/>
        <c:varyColors val="0"/>
        <c:ser>
          <c:idx val="0"/>
          <c:order val="0"/>
          <c:tx>
            <c:v>Asset strategy and delivery</c:v>
          </c:tx>
          <c:spPr>
            <a:solidFill>
              <a:srgbClr val="1F4E78"/>
            </a:solidFill>
            <a:ln>
              <a:solidFill>
                <a:srgbClr val="1F4E78"/>
              </a:solidFill>
              <a:prstDash val="solid"/>
            </a:ln>
          </c:spPr>
          <c:invertIfNegative val="0"/>
          <c:dLbls>
            <c:numFmt formatCode="0.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'G8. AMMAT Results '!$E$42</c:f>
              <c:numCache>
                <c:formatCode>0.0</c:formatCode>
                <c:ptCount val="1"/>
                <c:pt idx="0">
                  <c:v>3</c:v>
                </c:pt>
              </c:numCache>
            </c:numRef>
          </c:val>
          <c:extLst>
            <c:ext xmlns:c16="http://schemas.microsoft.com/office/drawing/2014/chart" uri="{C3380CC4-5D6E-409C-BE32-E72D297353CC}">
              <c16:uniqueId val="{00000021-838D-438E-9004-E7B6A0C069EB}"/>
            </c:ext>
          </c:extLst>
        </c:ser>
        <c:ser>
          <c:idx val="1"/>
          <c:order val="1"/>
          <c:tx>
            <c:v>Documentation, controls and review</c:v>
          </c:tx>
          <c:spPr>
            <a:solidFill>
              <a:srgbClr val="5B9BD5"/>
            </a:solidFill>
            <a:ln>
              <a:solidFill>
                <a:srgbClr val="5B9BD5"/>
              </a:solidFill>
              <a:prstDash val="solid"/>
            </a:ln>
          </c:spPr>
          <c:invertIfNegative val="0"/>
          <c:dLbls>
            <c:numFmt formatCode="0.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'G8. AMMAT Results '!$E$43</c:f>
              <c:numCache>
                <c:formatCode>0.0</c:formatCode>
                <c:ptCount val="1"/>
                <c:pt idx="0">
                  <c:v>3</c:v>
                </c:pt>
              </c:numCache>
            </c:numRef>
          </c:val>
          <c:extLst>
            <c:ext xmlns:c16="http://schemas.microsoft.com/office/drawing/2014/chart" uri="{C3380CC4-5D6E-409C-BE32-E72D297353CC}">
              <c16:uniqueId val="{00000022-838D-438E-9004-E7B6A0C069EB}"/>
            </c:ext>
          </c:extLst>
        </c:ser>
        <c:ser>
          <c:idx val="2"/>
          <c:order val="2"/>
          <c:tx>
            <c:v>Systems, integration and information management</c:v>
          </c:tx>
          <c:spPr>
            <a:solidFill>
              <a:srgbClr val="70AD47"/>
            </a:solidFill>
            <a:ln>
              <a:solidFill>
                <a:srgbClr val="70AD47"/>
              </a:solidFill>
              <a:prstDash val="solid"/>
            </a:ln>
          </c:spPr>
          <c:invertIfNegative val="0"/>
          <c:dLbls>
            <c:numFmt formatCode="0.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'G8. AMMAT Results '!$E$44</c:f>
              <c:numCache>
                <c:formatCode>0.0</c:formatCode>
                <c:ptCount val="1"/>
                <c:pt idx="0">
                  <c:v>3</c:v>
                </c:pt>
              </c:numCache>
            </c:numRef>
          </c:val>
          <c:extLst>
            <c:ext xmlns:c16="http://schemas.microsoft.com/office/drawing/2014/chart" uri="{C3380CC4-5D6E-409C-BE32-E72D297353CC}">
              <c16:uniqueId val="{00000023-838D-438E-9004-E7B6A0C069EB}"/>
            </c:ext>
          </c:extLst>
        </c:ser>
        <c:ser>
          <c:idx val="3"/>
          <c:order val="3"/>
          <c:tx>
            <c:v>Communication and participation</c:v>
          </c:tx>
          <c:spPr>
            <a:solidFill>
              <a:srgbClr val="ED7D31"/>
            </a:solidFill>
            <a:ln>
              <a:solidFill>
                <a:srgbClr val="ED7D31"/>
              </a:solidFill>
              <a:prstDash val="solid"/>
            </a:ln>
          </c:spPr>
          <c:invertIfNegative val="0"/>
          <c:dLbls>
            <c:numFmt formatCode="0.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'G8. AMMAT Results '!$E$45</c:f>
              <c:numCache>
                <c:formatCode>0.0</c:formatCode>
                <c:ptCount val="1"/>
                <c:pt idx="0">
                  <c:v>3</c:v>
                </c:pt>
              </c:numCache>
            </c:numRef>
          </c:val>
          <c:extLst>
            <c:ext xmlns:c16="http://schemas.microsoft.com/office/drawing/2014/chart" uri="{C3380CC4-5D6E-409C-BE32-E72D297353CC}">
              <c16:uniqueId val="{00000024-838D-438E-9004-E7B6A0C069EB}"/>
            </c:ext>
          </c:extLst>
        </c:ser>
        <c:ser>
          <c:idx val="4"/>
          <c:order val="4"/>
          <c:tx>
            <c:v>Structure, capability and authority</c:v>
          </c:tx>
          <c:spPr>
            <a:solidFill>
              <a:srgbClr val="7030A0"/>
            </a:solidFill>
            <a:ln>
              <a:solidFill>
                <a:srgbClr val="7030A0"/>
              </a:solidFill>
              <a:prstDash val="solid"/>
            </a:ln>
          </c:spPr>
          <c:invertIfNegative val="0"/>
          <c:dLbls>
            <c:numFmt formatCode="0.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'G8. AMMAT Results '!$E$46</c:f>
              <c:numCache>
                <c:formatCode>0.0</c:formatCode>
                <c:ptCount val="1"/>
                <c:pt idx="0">
                  <c:v>3</c:v>
                </c:pt>
              </c:numCache>
            </c:numRef>
          </c:val>
          <c:extLst>
            <c:ext xmlns:c16="http://schemas.microsoft.com/office/drawing/2014/chart" uri="{C3380CC4-5D6E-409C-BE32-E72D297353CC}">
              <c16:uniqueId val="{00000025-838D-438E-9004-E7B6A0C069EB}"/>
            </c:ext>
          </c:extLst>
        </c:ser>
        <c:ser>
          <c:idx val="5"/>
          <c:order val="5"/>
          <c:tx>
            <c:v>Competency and training</c:v>
          </c:tx>
          <c:spPr>
            <a:solidFill>
              <a:srgbClr val="FFC000"/>
            </a:solidFill>
            <a:ln>
              <a:solidFill>
                <a:srgbClr val="FFC000"/>
              </a:solidFill>
              <a:prstDash val="solid"/>
            </a:ln>
          </c:spPr>
          <c:invertIfNegative val="0"/>
          <c:dLbls>
            <c:numFmt formatCode="0.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'G8. AMMAT Results '!$E$47</c:f>
              <c:numCache>
                <c:formatCode>0.0</c:formatCode>
                <c:ptCount val="1"/>
                <c:pt idx="0">
                  <c:v>3</c:v>
                </c:pt>
              </c:numCache>
            </c:numRef>
          </c:val>
          <c:extLst>
            <c:ext xmlns:c16="http://schemas.microsoft.com/office/drawing/2014/chart" uri="{C3380CC4-5D6E-409C-BE32-E72D297353CC}">
              <c16:uniqueId val="{00000026-838D-438E-9004-E7B6A0C069EB}"/>
            </c:ext>
          </c:extLst>
        </c:ser>
        <c:dLbls>
          <c:showLegendKey val="0"/>
          <c:showVal val="0"/>
          <c:showCatName val="0"/>
          <c:showSerName val="0"/>
          <c:showPercent val="0"/>
          <c:showBubbleSize val="0"/>
        </c:dLbls>
        <c:gapWidth val="25"/>
        <c:axId val="147870848"/>
        <c:axId val="147872384"/>
      </c:barChart>
      <c:catAx>
        <c:axId val="147870848"/>
        <c:scaling>
          <c:orientation val="minMax"/>
        </c:scaling>
        <c:delete val="0"/>
        <c:axPos val="b"/>
        <c:numFmt formatCode="General" sourceLinked="1"/>
        <c:majorTickMark val="out"/>
        <c:minorTickMark val="none"/>
        <c:tickLblPos val="none"/>
        <c:txPr>
          <a:bodyPr rot="2700000" vert="horz"/>
          <a:lstStyle/>
          <a:p>
            <a:pPr>
              <a:defRPr sz="1050"/>
            </a:pPr>
            <a:endParaRPr lang="en-US"/>
          </a:p>
        </c:txPr>
        <c:crossAx val="147872384"/>
        <c:crosses val="autoZero"/>
        <c:auto val="1"/>
        <c:lblAlgn val="ctr"/>
        <c:lblOffset val="100"/>
        <c:noMultiLvlLbl val="0"/>
      </c:catAx>
      <c:valAx>
        <c:axId val="147872384"/>
        <c:scaling>
          <c:orientation val="minMax"/>
          <c:max val="4"/>
        </c:scaling>
        <c:delete val="0"/>
        <c:axPos val="l"/>
        <c:majorGridlines/>
        <c:minorGridlines/>
        <c:title>
          <c:tx>
            <c:rich>
              <a:bodyPr rot="-5400000" vert="horz"/>
              <a:lstStyle/>
              <a:p>
                <a:pPr>
                  <a:defRPr/>
                </a:pPr>
                <a:r>
                  <a:rPr lang="en-US"/>
                  <a:t>Average score</a:t>
                </a:r>
              </a:p>
            </c:rich>
          </c:tx>
          <c:layout>
            <c:manualLayout>
              <c:xMode val="edge"/>
              <c:yMode val="edge"/>
              <c:x val="4.013348493739876E-2"/>
              <c:y val="0.33495781777277833"/>
            </c:manualLayout>
          </c:layout>
          <c:overlay val="0"/>
        </c:title>
        <c:numFmt formatCode="0.0" sourceLinked="0"/>
        <c:majorTickMark val="out"/>
        <c:minorTickMark val="none"/>
        <c:tickLblPos val="nextTo"/>
        <c:crossAx val="147870848"/>
        <c:crosses val="autoZero"/>
        <c:crossBetween val="between"/>
        <c:majorUnit val="1"/>
        <c:minorUnit val="0.5"/>
      </c:valAx>
    </c:plotArea>
    <c:legend>
      <c:legendPos val="r"/>
      <c:layout>
        <c:manualLayout>
          <c:xMode val="edge"/>
          <c:yMode val="edge"/>
          <c:x val="0.15187308263829813"/>
          <c:y val="0.78120688038995123"/>
          <c:w val="0.73404490491457952"/>
          <c:h val="0.15179743157105363"/>
        </c:manualLayout>
      </c:layout>
      <c:overlay val="0"/>
      <c:txPr>
        <a:bodyPr/>
        <a:lstStyle/>
        <a:p>
          <a:pPr>
            <a:defRPr sz="800"/>
          </a:pPr>
          <a:endParaRPr lang="en-US"/>
        </a:p>
      </c:txPr>
    </c:legend>
    <c:plotVisOnly val="1"/>
    <c:dispBlanksAs val="gap"/>
    <c:showDLblsOverMax val="0"/>
  </c:chart>
  <c:printSettings>
    <c:headerFooter/>
    <c:pageMargins b="0.75000000000000044" l="0.7000000000000004" r="0.7000000000000004" t="0.75000000000000044" header="0.30000000000000021" footer="0.30000000000000021"/>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AMMAT Results by Question</a:t>
            </a:r>
          </a:p>
        </c:rich>
      </c:tx>
      <c:layout>
        <c:manualLayout>
          <c:xMode val="edge"/>
          <c:yMode val="edge"/>
          <c:x val="0.34273937442902508"/>
          <c:y val="2.1592442645074223E-2"/>
        </c:manualLayout>
      </c:layout>
      <c:overlay val="0"/>
      <c:spPr>
        <a:solidFill>
          <a:schemeClr val="bg1"/>
        </a:solidFill>
      </c:spPr>
    </c:title>
    <c:autoTitleDeleted val="0"/>
    <c:plotArea>
      <c:layout/>
      <c:barChart>
        <c:barDir val="col"/>
        <c:grouping val="clustered"/>
        <c:varyColors val="0"/>
        <c:ser>
          <c:idx val="0"/>
          <c:order val="0"/>
          <c:invertIfNegative val="0"/>
          <c:cat>
            <c:numRef>
              <c:f>'G8. AMMAT Results '!$C$7:$C$37</c:f>
              <c:numCache>
                <c:formatCode>General</c:formatCode>
                <c:ptCount val="31"/>
                <c:pt idx="0">
                  <c:v>3</c:v>
                </c:pt>
                <c:pt idx="1">
                  <c:v>10</c:v>
                </c:pt>
                <c:pt idx="2">
                  <c:v>11</c:v>
                </c:pt>
                <c:pt idx="3">
                  <c:v>26</c:v>
                </c:pt>
                <c:pt idx="4">
                  <c:v>27</c:v>
                </c:pt>
                <c:pt idx="5">
                  <c:v>29</c:v>
                </c:pt>
                <c:pt idx="6">
                  <c:v>31</c:v>
                </c:pt>
                <c:pt idx="7">
                  <c:v>33</c:v>
                </c:pt>
                <c:pt idx="8">
                  <c:v>37</c:v>
                </c:pt>
                <c:pt idx="9">
                  <c:v>40</c:v>
                </c:pt>
                <c:pt idx="10">
                  <c:v>42</c:v>
                </c:pt>
                <c:pt idx="11">
                  <c:v>45</c:v>
                </c:pt>
                <c:pt idx="12">
                  <c:v>48</c:v>
                </c:pt>
                <c:pt idx="13">
                  <c:v>49</c:v>
                </c:pt>
                <c:pt idx="14">
                  <c:v>50</c:v>
                </c:pt>
                <c:pt idx="15">
                  <c:v>53</c:v>
                </c:pt>
                <c:pt idx="16">
                  <c:v>59</c:v>
                </c:pt>
                <c:pt idx="17">
                  <c:v>62</c:v>
                </c:pt>
                <c:pt idx="18">
                  <c:v>63</c:v>
                </c:pt>
                <c:pt idx="19">
                  <c:v>64</c:v>
                </c:pt>
                <c:pt idx="20">
                  <c:v>69</c:v>
                </c:pt>
                <c:pt idx="21">
                  <c:v>79</c:v>
                </c:pt>
                <c:pt idx="22">
                  <c:v>82</c:v>
                </c:pt>
                <c:pt idx="23">
                  <c:v>88</c:v>
                </c:pt>
                <c:pt idx="24">
                  <c:v>91</c:v>
                </c:pt>
                <c:pt idx="25">
                  <c:v>95</c:v>
                </c:pt>
                <c:pt idx="26">
                  <c:v>99</c:v>
                </c:pt>
                <c:pt idx="27">
                  <c:v>105</c:v>
                </c:pt>
                <c:pt idx="28">
                  <c:v>109</c:v>
                </c:pt>
                <c:pt idx="29">
                  <c:v>113</c:v>
                </c:pt>
                <c:pt idx="30">
                  <c:v>115</c:v>
                </c:pt>
              </c:numCache>
            </c:numRef>
          </c:cat>
          <c:val>
            <c:numRef>
              <c:f>'G8. AMMAT Results '!$E$7:$E$37</c:f>
              <c:numCache>
                <c:formatCode>0.0</c:formatCode>
                <c:ptCount val="31"/>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pt idx="25">
                  <c:v>3</c:v>
                </c:pt>
                <c:pt idx="26">
                  <c:v>3</c:v>
                </c:pt>
                <c:pt idx="27">
                  <c:v>3</c:v>
                </c:pt>
                <c:pt idx="28">
                  <c:v>3</c:v>
                </c:pt>
                <c:pt idx="29">
                  <c:v>3</c:v>
                </c:pt>
                <c:pt idx="30">
                  <c:v>3</c:v>
                </c:pt>
              </c:numCache>
            </c:numRef>
          </c:val>
          <c:extLst>
            <c:ext xmlns:c16="http://schemas.microsoft.com/office/drawing/2014/chart" uri="{C3380CC4-5D6E-409C-BE32-E72D297353CC}">
              <c16:uniqueId val="{00000000-220E-4A05-8EA1-590749C7CB96}"/>
            </c:ext>
          </c:extLst>
        </c:ser>
        <c:dLbls>
          <c:showLegendKey val="0"/>
          <c:showVal val="0"/>
          <c:showCatName val="0"/>
          <c:showSerName val="0"/>
          <c:showPercent val="0"/>
          <c:showBubbleSize val="0"/>
        </c:dLbls>
        <c:gapWidth val="150"/>
        <c:axId val="147897344"/>
        <c:axId val="147911808"/>
      </c:barChart>
      <c:catAx>
        <c:axId val="147897344"/>
        <c:scaling>
          <c:orientation val="minMax"/>
        </c:scaling>
        <c:delete val="0"/>
        <c:axPos val="b"/>
        <c:title>
          <c:tx>
            <c:rich>
              <a:bodyPr/>
              <a:lstStyle/>
              <a:p>
                <a:pPr>
                  <a:defRPr sz="1100"/>
                </a:pPr>
                <a:r>
                  <a:rPr lang="en-US" sz="1100"/>
                  <a:t>Question</a:t>
                </a:r>
              </a:p>
            </c:rich>
          </c:tx>
          <c:overlay val="0"/>
        </c:title>
        <c:numFmt formatCode="General" sourceLinked="1"/>
        <c:majorTickMark val="out"/>
        <c:minorTickMark val="none"/>
        <c:tickLblPos val="nextTo"/>
        <c:txPr>
          <a:bodyPr rot="0" vert="horz"/>
          <a:lstStyle/>
          <a:p>
            <a:pPr>
              <a:defRPr/>
            </a:pPr>
            <a:endParaRPr lang="en-US"/>
          </a:p>
        </c:txPr>
        <c:crossAx val="147911808"/>
        <c:crosses val="autoZero"/>
        <c:auto val="0"/>
        <c:lblAlgn val="ctr"/>
        <c:lblOffset val="100"/>
        <c:tickLblSkip val="1"/>
        <c:noMultiLvlLbl val="0"/>
      </c:catAx>
      <c:valAx>
        <c:axId val="147911808"/>
        <c:scaling>
          <c:orientation val="minMax"/>
          <c:max val="4"/>
        </c:scaling>
        <c:delete val="0"/>
        <c:axPos val="l"/>
        <c:majorGridlines/>
        <c:title>
          <c:tx>
            <c:rich>
              <a:bodyPr rot="-5400000" vert="horz"/>
              <a:lstStyle/>
              <a:p>
                <a:pPr>
                  <a:defRPr/>
                </a:pPr>
                <a:r>
                  <a:rPr lang="en-US"/>
                  <a:t>Score</a:t>
                </a:r>
              </a:p>
            </c:rich>
          </c:tx>
          <c:overlay val="0"/>
        </c:title>
        <c:numFmt formatCode="0.0" sourceLinked="0"/>
        <c:majorTickMark val="out"/>
        <c:minorTickMark val="none"/>
        <c:tickLblPos val="nextTo"/>
        <c:crossAx val="147897344"/>
        <c:crosses val="autoZero"/>
        <c:crossBetween val="between"/>
        <c:majorUnit val="1"/>
        <c:minorUnit val="0.5"/>
      </c:valAx>
    </c:plotArea>
    <c:plotVisOnly val="1"/>
    <c:dispBlanksAs val="gap"/>
    <c:showDLblsOverMax val="0"/>
  </c:chart>
  <c:printSettings>
    <c:headerFooter/>
    <c:pageMargins b="0.75000000000000044" l="0.7000000000000004" r="0.7000000000000004" t="0.75000000000000044" header="0.30000000000000021" footer="0.30000000000000021"/>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png"/><Relationship Id="rId1" Type="http://schemas.openxmlformats.org/officeDocument/2006/relationships/image" Target="../media/image5.png"/><Relationship Id="rId4"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9.png"/></Relationships>
</file>

<file path=xl/drawings/_rels/drawing6.xml.rels><?xml version="1.0" encoding="UTF-8" standalone="yes"?>
<Relationships xmlns="http://schemas.openxmlformats.org/package/2006/relationships"><Relationship Id="rId1" Type="http://schemas.openxmlformats.org/officeDocument/2006/relationships/image" Target="../media/image9.png"/></Relationships>
</file>

<file path=xl/drawings/_rels/drawing7.xml.rels><?xml version="1.0" encoding="UTF-8" standalone="yes"?>
<Relationships xmlns="http://schemas.openxmlformats.org/package/2006/relationships"><Relationship Id="rId1" Type="http://schemas.openxmlformats.org/officeDocument/2006/relationships/image" Target="../media/image9.png"/></Relationships>
</file>

<file path=xl/drawings/_rels/drawing8.xml.rels><?xml version="1.0" encoding="UTF-8" standalone="yes"?>
<Relationships xmlns="http://schemas.openxmlformats.org/package/2006/relationships"><Relationship Id="rId1" Type="http://schemas.openxmlformats.org/officeDocument/2006/relationships/image" Target="../media/image9.png"/></Relationships>
</file>

<file path=xl/drawings/_rels/drawing9.xml.rels><?xml version="1.0" encoding="UTF-8" standalone="yes"?>
<Relationships xmlns="http://schemas.openxmlformats.org/package/2006/relationships"><Relationship Id="rId1" Type="http://schemas.openxmlformats.org/officeDocument/2006/relationships/image" Target="../media/image9.png"/></Relationships>
</file>

<file path=xl/drawings/_rels/drawing10.xml.rels><?xml version="1.0" encoding="UTF-8" standalone="yes"?>
<Relationships xmlns="http://schemas.openxmlformats.org/package/2006/relationships"><Relationship Id="rId1" Type="http://schemas.openxmlformats.org/officeDocument/2006/relationships/image" Target="../media/image9.png"/></Relationships>
</file>

<file path=xl/drawings/_rels/drawing11.xml.rels><?xml version="1.0" encoding="UTF-8" standalone="yes"?>
<Relationships xmlns="http://schemas.openxmlformats.org/package/2006/relationships"><Relationship Id="rId1" Type="http://schemas.openxmlformats.org/officeDocument/2006/relationships/image" Target="../media/image9.png"/></Relationships>
</file>

<file path=xl/drawings/_rels/drawing12.xml.rels><?xml version="1.0" encoding="UTF-8" standalone="yes"?>
<Relationships xmlns="http://schemas.openxmlformats.org/package/2006/relationships"><Relationship Id="rId1" Type="http://schemas.openxmlformats.org/officeDocument/2006/relationships/image" Target="../media/image9.png"/></Relationships>
</file>

<file path=xl/drawings/_rels/drawing13.xml.rels><?xml version="1.0" encoding="UTF-8" standalone="yes"?>
<Relationships xmlns="http://schemas.openxmlformats.org/package/2006/relationships"><Relationship Id="rId1" Type="http://schemas.openxmlformats.org/officeDocument/2006/relationships/image" Target="../media/image9.png"/></Relationships>
</file>

<file path=xl/drawings/_rels/drawing14.xml.rels><?xml version="1.0" encoding="UTF-8" standalone="yes"?>
<Relationships xmlns="http://schemas.openxmlformats.org/package/2006/relationships"><Relationship Id="rId1" Type="http://schemas.openxmlformats.org/officeDocument/2006/relationships/image" Target="../media/image9.png"/></Relationships>
</file>

<file path=xl/drawings/_rels/drawing15.xml.rels><?xml version="1.0" encoding="UTF-8" standalone="yes"?>
<Relationships xmlns="http://schemas.openxmlformats.org/package/2006/relationships"><Relationship Id="rId1" Type="http://schemas.openxmlformats.org/officeDocument/2006/relationships/image" Target="../media/image9.png"/></Relationships>
</file>

<file path=xl/drawings/_rels/drawing16.xml.rels><?xml version="1.0" encoding="UTF-8" standalone="yes"?>
<Relationships xmlns="http://schemas.openxmlformats.org/package/2006/relationships"><Relationship Id="rId1" Type="http://schemas.openxmlformats.org/officeDocument/2006/relationships/image" Target="../media/image9.png"/></Relationships>
</file>

<file path=xl/drawings/_rels/drawing17.xml.rels><?xml version="1.0" encoding="UTF-8" standalone="yes"?>
<Relationships xmlns="http://schemas.openxmlformats.org/package/2006/relationships"><Relationship Id="rId1" Type="http://schemas.openxmlformats.org/officeDocument/2006/relationships/image" Target="../media/image9.png"/></Relationships>
</file>

<file path=xl/drawings/_rels/drawing18.xml.rels><?xml version="1.0" encoding="UTF-8" standalone="yes"?>
<Relationships xmlns="http://schemas.openxmlformats.org/package/2006/relationships"><Relationship Id="rId1" Type="http://schemas.openxmlformats.org/officeDocument/2006/relationships/image" Target="../media/image9.png"/></Relationships>
</file>

<file path=xl/drawings/_rels/drawing19.xml.rels><?xml version="1.0" encoding="UTF-8" standalone="yes"?>
<Relationships xmlns="http://schemas.openxmlformats.org/package/2006/relationships"><Relationship Id="rId1" Type="http://schemas.openxmlformats.org/officeDocument/2006/relationships/image" Target="../media/image9.png"/></Relationships>
</file>

<file path=xl/drawings/_rels/drawing20.xml.rels><?xml version="1.0" encoding="UTF-8" standalone="yes"?>
<Relationships xmlns="http://schemas.openxmlformats.org/package/2006/relationships"><Relationship Id="rId1" Type="http://schemas.openxmlformats.org/officeDocument/2006/relationships/image" Target="../media/image9.png"/></Relationships>
</file>

<file path=xl/drawings/_rels/drawing21.xml.rels><?xml version="1.0" encoding="UTF-8" standalone="yes"?>
<Relationships xmlns="http://schemas.openxmlformats.org/package/2006/relationships"><Relationship Id="rId1" Type="http://schemas.openxmlformats.org/officeDocument/2006/relationships/image" Target="../media/image9.png"/></Relationships>
</file>

<file path=xl/drawings/_rels/drawing22.xml.rels><?xml version="1.0" encoding="UTF-8" standalone="yes"?>
<Relationships xmlns="http://schemas.openxmlformats.org/package/2006/relationships"><Relationship Id="rId1" Type="http://schemas.openxmlformats.org/officeDocument/2006/relationships/image" Target="../media/image9.png"/></Relationships>
</file>

<file path=xl/drawings/_rels/drawing23.xml.rels><?xml version="1.0" encoding="UTF-8" standalone="yes"?>
<Relationships xmlns="http://schemas.openxmlformats.org/package/2006/relationships"><Relationship Id="rId1" Type="http://schemas.openxmlformats.org/officeDocument/2006/relationships/image" Target="../media/image9.png"/></Relationships>
</file>

<file path=xl/drawings/_rels/drawing24.xml.rels><?xml version="1.0" encoding="UTF-8" standalone="yes"?>
<Relationships xmlns="http://schemas.openxmlformats.org/package/2006/relationships"><Relationship Id="rId3" Type="http://schemas.openxmlformats.org/officeDocument/2006/relationships/image" Target="../media/image9.png"/><Relationship Id="rId2" Type="http://schemas.openxmlformats.org/officeDocument/2006/relationships/chart" Target="../charts/chart2.xml"/><Relationship Id="rId1" Type="http://schemas.openxmlformats.org/officeDocument/2006/relationships/chart" Target="../charts/chart1.xml"/></Relationships>
</file>

<file path=xl/drawings/_rels/drawing25.xml.rels><?xml version="1.0" encoding="UTF-8" standalone="yes"?>
<Relationships xmlns="http://schemas.openxmlformats.org/package/2006/relationships"><Relationship Id="rId1"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0</xdr:col>
      <xdr:colOff>400050</xdr:colOff>
      <xdr:row>1</xdr:row>
      <xdr:rowOff>47625</xdr:rowOff>
    </xdr:from>
    <xdr:to>
      <xdr:col>1</xdr:col>
      <xdr:colOff>942975</xdr:colOff>
      <xdr:row>1</xdr:row>
      <xdr:rowOff>752475</xdr:rowOff>
    </xdr:to>
    <xdr:pic>
      <xdr:nvPicPr>
        <xdr:cNvPr id="2543" name="Picture 6">
          <a:extLst>
            <a:ext uri="{FF2B5EF4-FFF2-40B4-BE49-F238E27FC236}">
              <a16:creationId xmlns:a16="http://schemas.microsoft.com/office/drawing/2014/main" id="{00000000-0008-0000-0000-0000EF09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0050" y="209550"/>
          <a:ext cx="2314575"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17319</xdr:colOff>
      <xdr:row>6</xdr:row>
      <xdr:rowOff>155865</xdr:rowOff>
    </xdr:from>
    <xdr:to>
      <xdr:col>6</xdr:col>
      <xdr:colOff>1644874</xdr:colOff>
      <xdr:row>40</xdr:row>
      <xdr:rowOff>155865</xdr:rowOff>
    </xdr:to>
    <xdr:pic>
      <xdr:nvPicPr>
        <xdr:cNvPr id="2" name="Picture 1">
          <a:extLst>
            <a:ext uri="{FF2B5EF4-FFF2-40B4-BE49-F238E27FC236}">
              <a16:creationId xmlns:a16="http://schemas.microsoft.com/office/drawing/2014/main" id="{7992002E-5BDA-5B75-C1C5-8237E18DD806}"/>
            </a:ext>
          </a:extLst>
        </xdr:cNvPr>
        <xdr:cNvPicPr>
          <a:picLocks noChangeAspect="1"/>
        </xdr:cNvPicPr>
      </xdr:nvPicPr>
      <xdr:blipFill>
        <a:blip xmlns:r="http://schemas.openxmlformats.org/officeDocument/2006/relationships" r:embed="rId1"/>
        <a:stretch>
          <a:fillRect/>
        </a:stretch>
      </xdr:blipFill>
      <xdr:spPr>
        <a:xfrm>
          <a:off x="519546" y="1402774"/>
          <a:ext cx="10442510" cy="6477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167044</xdr:colOff>
      <xdr:row>4</xdr:row>
      <xdr:rowOff>95250</xdr:rowOff>
    </xdr:from>
    <xdr:to>
      <xdr:col>4</xdr:col>
      <xdr:colOff>2416791</xdr:colOff>
      <xdr:row>50</xdr:row>
      <xdr:rowOff>103070</xdr:rowOff>
    </xdr:to>
    <xdr:pic>
      <xdr:nvPicPr>
        <xdr:cNvPr id="3" name="Picture 2" descr="The image shows a document from the Audit Office, specifically an Independent Assurance Report to the Directors of Transpower New Zealand Limited and the Commerce Commission, authored by Sam Nicolle.&#10;&#10;AI-generated content may be incorrect.">
          <a:extLst>
            <a:ext uri="{FF2B5EF4-FFF2-40B4-BE49-F238E27FC236}">
              <a16:creationId xmlns:a16="http://schemas.microsoft.com/office/drawing/2014/main" id="{711A59E0-1567-B210-3213-10CBE556C61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7044" y="948235"/>
          <a:ext cx="6201911" cy="8509238"/>
        </a:xfrm>
        <a:prstGeom prst="rect">
          <a:avLst/>
        </a:prstGeom>
      </xdr:spPr>
    </xdr:pic>
    <xdr:clientData/>
  </xdr:twoCellAnchor>
  <xdr:twoCellAnchor editAs="oneCell">
    <xdr:from>
      <xdr:col>5</xdr:col>
      <xdr:colOff>118251</xdr:colOff>
      <xdr:row>4</xdr:row>
      <xdr:rowOff>165875</xdr:rowOff>
    </xdr:from>
    <xdr:to>
      <xdr:col>8</xdr:col>
      <xdr:colOff>2587388</xdr:colOff>
      <xdr:row>50</xdr:row>
      <xdr:rowOff>60782</xdr:rowOff>
    </xdr:to>
    <xdr:pic>
      <xdr:nvPicPr>
        <xdr:cNvPr id="5" name="Picture 4" descr="The image depicts a document detailing the responsibilities and compliance requirements of Transpower, emphasizing their adherence to various regulations and ethical standards.&#10;&#10;AI-generated content may be incorrect.">
          <a:extLst>
            <a:ext uri="{FF2B5EF4-FFF2-40B4-BE49-F238E27FC236}">
              <a16:creationId xmlns:a16="http://schemas.microsoft.com/office/drawing/2014/main" id="{5A331074-AAC2-1A32-A411-CB41D05AB50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743102" y="1018860"/>
          <a:ext cx="6122756" cy="8396325"/>
        </a:xfrm>
        <a:prstGeom prst="rect">
          <a:avLst/>
        </a:prstGeom>
      </xdr:spPr>
    </xdr:pic>
    <xdr:clientData/>
  </xdr:twoCellAnchor>
  <xdr:twoCellAnchor editAs="oneCell">
    <xdr:from>
      <xdr:col>14</xdr:col>
      <xdr:colOff>85296</xdr:colOff>
      <xdr:row>4</xdr:row>
      <xdr:rowOff>21375</xdr:rowOff>
    </xdr:from>
    <xdr:to>
      <xdr:col>17</xdr:col>
      <xdr:colOff>56866</xdr:colOff>
      <xdr:row>49</xdr:row>
      <xdr:rowOff>54573</xdr:rowOff>
    </xdr:to>
    <xdr:pic>
      <xdr:nvPicPr>
        <xdr:cNvPr id="9" name="Picture 8">
          <a:extLst>
            <a:ext uri="{FF2B5EF4-FFF2-40B4-BE49-F238E27FC236}">
              <a16:creationId xmlns:a16="http://schemas.microsoft.com/office/drawing/2014/main" id="{F8FE308C-92A3-1569-B42F-F4679B6ACB5B}"/>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9533356" y="874360"/>
          <a:ext cx="6084629" cy="8349803"/>
        </a:xfrm>
        <a:prstGeom prst="rect">
          <a:avLst/>
        </a:prstGeom>
      </xdr:spPr>
    </xdr:pic>
    <xdr:clientData/>
  </xdr:twoCellAnchor>
  <xdr:twoCellAnchor editAs="oneCell">
    <xdr:from>
      <xdr:col>9</xdr:col>
      <xdr:colOff>168044</xdr:colOff>
      <xdr:row>4</xdr:row>
      <xdr:rowOff>46463</xdr:rowOff>
    </xdr:from>
    <xdr:to>
      <xdr:col>12</xdr:col>
      <xdr:colOff>2628900</xdr:colOff>
      <xdr:row>50</xdr:row>
      <xdr:rowOff>149670</xdr:rowOff>
    </xdr:to>
    <xdr:pic>
      <xdr:nvPicPr>
        <xdr:cNvPr id="11" name="Picture 10" descr="The image is a document containing a statement from Ernst &amp; Young regarding a reasonable assurance engagement report on Transpower's compliance, prepared for the Directors and the Commerce Commission, with a disclaimer on its restricted use.&#10;&#10;AI-generated content may be incorrect.">
          <a:extLst>
            <a:ext uri="{FF2B5EF4-FFF2-40B4-BE49-F238E27FC236}">
              <a16:creationId xmlns:a16="http://schemas.microsoft.com/office/drawing/2014/main" id="{0FC60388-4BC9-D18A-B205-33A16A62132F}"/>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3134744" y="910063"/>
          <a:ext cx="6118456" cy="886620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18</xdr:col>
      <xdr:colOff>201705</xdr:colOff>
      <xdr:row>131</xdr:row>
      <xdr:rowOff>280148</xdr:rowOff>
    </xdr:from>
    <xdr:to>
      <xdr:col>18</xdr:col>
      <xdr:colOff>543965</xdr:colOff>
      <xdr:row>131</xdr:row>
      <xdr:rowOff>568893</xdr:rowOff>
    </xdr:to>
    <xdr:pic>
      <xdr:nvPicPr>
        <xdr:cNvPr id="2" name="Picture 1">
          <a:extLst>
            <a:ext uri="{FF2B5EF4-FFF2-40B4-BE49-F238E27FC236}">
              <a16:creationId xmlns:a16="http://schemas.microsoft.com/office/drawing/2014/main" id="{D710F366-2A92-42EE-90F5-E9117716A63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963029" y="33191824"/>
          <a:ext cx="342260" cy="28874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11</xdr:col>
      <xdr:colOff>134471</xdr:colOff>
      <xdr:row>100</xdr:row>
      <xdr:rowOff>89647</xdr:rowOff>
    </xdr:from>
    <xdr:to>
      <xdr:col>11</xdr:col>
      <xdr:colOff>476731</xdr:colOff>
      <xdr:row>101</xdr:row>
      <xdr:rowOff>153256</xdr:rowOff>
    </xdr:to>
    <xdr:pic>
      <xdr:nvPicPr>
        <xdr:cNvPr id="2" name="Picture 1">
          <a:extLst>
            <a:ext uri="{FF2B5EF4-FFF2-40B4-BE49-F238E27FC236}">
              <a16:creationId xmlns:a16="http://schemas.microsoft.com/office/drawing/2014/main" id="{DD9531C9-74E0-4869-8F8C-BC9B5C7247E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547912" y="11362765"/>
          <a:ext cx="342260" cy="28772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11</xdr:col>
      <xdr:colOff>108856</xdr:colOff>
      <xdr:row>141</xdr:row>
      <xdr:rowOff>27214</xdr:rowOff>
    </xdr:from>
    <xdr:to>
      <xdr:col>11</xdr:col>
      <xdr:colOff>451116</xdr:colOff>
      <xdr:row>141</xdr:row>
      <xdr:rowOff>314940</xdr:rowOff>
    </xdr:to>
    <xdr:pic>
      <xdr:nvPicPr>
        <xdr:cNvPr id="3" name="Picture 2">
          <a:extLst>
            <a:ext uri="{FF2B5EF4-FFF2-40B4-BE49-F238E27FC236}">
              <a16:creationId xmlns:a16="http://schemas.microsoft.com/office/drawing/2014/main" id="{BEE22BD5-7115-4363-8D67-4C801B25D8F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736535" y="32085643"/>
          <a:ext cx="342260" cy="28772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12</xdr:col>
      <xdr:colOff>762000</xdr:colOff>
      <xdr:row>156</xdr:row>
      <xdr:rowOff>47625</xdr:rowOff>
    </xdr:from>
    <xdr:to>
      <xdr:col>12</xdr:col>
      <xdr:colOff>1104260</xdr:colOff>
      <xdr:row>156</xdr:row>
      <xdr:rowOff>335351</xdr:rowOff>
    </xdr:to>
    <xdr:pic>
      <xdr:nvPicPr>
        <xdr:cNvPr id="2" name="Picture 1">
          <a:extLst>
            <a:ext uri="{FF2B5EF4-FFF2-40B4-BE49-F238E27FC236}">
              <a16:creationId xmlns:a16="http://schemas.microsoft.com/office/drawing/2014/main" id="{8711F11D-EF6C-449F-80BE-7B47DCAE9EA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525500" y="36385500"/>
          <a:ext cx="342260" cy="287726"/>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21</xdr:col>
      <xdr:colOff>161925</xdr:colOff>
      <xdr:row>80</xdr:row>
      <xdr:rowOff>180975</xdr:rowOff>
    </xdr:from>
    <xdr:to>
      <xdr:col>21</xdr:col>
      <xdr:colOff>504185</xdr:colOff>
      <xdr:row>81</xdr:row>
      <xdr:rowOff>278201</xdr:rowOff>
    </xdr:to>
    <xdr:pic>
      <xdr:nvPicPr>
        <xdr:cNvPr id="2" name="Picture 1">
          <a:extLst>
            <a:ext uri="{FF2B5EF4-FFF2-40B4-BE49-F238E27FC236}">
              <a16:creationId xmlns:a16="http://schemas.microsoft.com/office/drawing/2014/main" id="{8BD98586-E9D0-4A82-A786-386E2D97765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717250" y="31299150"/>
          <a:ext cx="342260" cy="28772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27</xdr:col>
      <xdr:colOff>361950</xdr:colOff>
      <xdr:row>357</xdr:row>
      <xdr:rowOff>19050</xdr:rowOff>
    </xdr:from>
    <xdr:to>
      <xdr:col>27</xdr:col>
      <xdr:colOff>704210</xdr:colOff>
      <xdr:row>358</xdr:row>
      <xdr:rowOff>97226</xdr:rowOff>
    </xdr:to>
    <xdr:pic>
      <xdr:nvPicPr>
        <xdr:cNvPr id="2" name="Picture 1">
          <a:extLst>
            <a:ext uri="{FF2B5EF4-FFF2-40B4-BE49-F238E27FC236}">
              <a16:creationId xmlns:a16="http://schemas.microsoft.com/office/drawing/2014/main" id="{5972FCA2-DF7D-408A-B710-10BC4F53F93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690050" y="78390750"/>
          <a:ext cx="342260" cy="28772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9</xdr:col>
      <xdr:colOff>142875</xdr:colOff>
      <xdr:row>22</xdr:row>
      <xdr:rowOff>127000</xdr:rowOff>
    </xdr:from>
    <xdr:to>
      <xdr:col>9</xdr:col>
      <xdr:colOff>485135</xdr:colOff>
      <xdr:row>24</xdr:row>
      <xdr:rowOff>97226</xdr:rowOff>
    </xdr:to>
    <xdr:pic>
      <xdr:nvPicPr>
        <xdr:cNvPr id="2" name="Picture 1">
          <a:extLst>
            <a:ext uri="{FF2B5EF4-FFF2-40B4-BE49-F238E27FC236}">
              <a16:creationId xmlns:a16="http://schemas.microsoft.com/office/drawing/2014/main" id="{56479DBE-161C-47AE-A26E-0AF03DBAD91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446500" y="5111750"/>
          <a:ext cx="342260" cy="28772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13</xdr:col>
      <xdr:colOff>682625</xdr:colOff>
      <xdr:row>42</xdr:row>
      <xdr:rowOff>63500</xdr:rowOff>
    </xdr:from>
    <xdr:to>
      <xdr:col>13</xdr:col>
      <xdr:colOff>1024885</xdr:colOff>
      <xdr:row>42</xdr:row>
      <xdr:rowOff>351226</xdr:rowOff>
    </xdr:to>
    <xdr:pic>
      <xdr:nvPicPr>
        <xdr:cNvPr id="2" name="Picture 1">
          <a:extLst>
            <a:ext uri="{FF2B5EF4-FFF2-40B4-BE49-F238E27FC236}">
              <a16:creationId xmlns:a16="http://schemas.microsoft.com/office/drawing/2014/main" id="{C7114F17-1276-4636-8AD5-0D1938ADAF3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717250" y="9429750"/>
          <a:ext cx="342260" cy="287726"/>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10</xdr:col>
      <xdr:colOff>933450</xdr:colOff>
      <xdr:row>78</xdr:row>
      <xdr:rowOff>95250</xdr:rowOff>
    </xdr:from>
    <xdr:to>
      <xdr:col>11</xdr:col>
      <xdr:colOff>151760</xdr:colOff>
      <xdr:row>80</xdr:row>
      <xdr:rowOff>1976</xdr:rowOff>
    </xdr:to>
    <xdr:pic>
      <xdr:nvPicPr>
        <xdr:cNvPr id="2" name="Picture 1">
          <a:extLst>
            <a:ext uri="{FF2B5EF4-FFF2-40B4-BE49-F238E27FC236}">
              <a16:creationId xmlns:a16="http://schemas.microsoft.com/office/drawing/2014/main" id="{1AC43B96-7E0A-4F8F-9F47-037A9F256E3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372850" y="14773275"/>
          <a:ext cx="342260" cy="287726"/>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10</xdr:col>
      <xdr:colOff>952500</xdr:colOff>
      <xdr:row>25</xdr:row>
      <xdr:rowOff>190500</xdr:rowOff>
    </xdr:from>
    <xdr:to>
      <xdr:col>11</xdr:col>
      <xdr:colOff>104110</xdr:colOff>
      <xdr:row>26</xdr:row>
      <xdr:rowOff>82212</xdr:rowOff>
    </xdr:to>
    <xdr:pic>
      <xdr:nvPicPr>
        <xdr:cNvPr id="2" name="Picture 1">
          <a:extLst>
            <a:ext uri="{FF2B5EF4-FFF2-40B4-BE49-F238E27FC236}">
              <a16:creationId xmlns:a16="http://schemas.microsoft.com/office/drawing/2014/main" id="{FB571ABC-9444-42BB-8750-B8E41989A07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932833" y="6466417"/>
          <a:ext cx="336944" cy="28329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8</xdr:col>
      <xdr:colOff>871189</xdr:colOff>
      <xdr:row>21</xdr:row>
      <xdr:rowOff>290396</xdr:rowOff>
    </xdr:from>
    <xdr:to>
      <xdr:col>9</xdr:col>
      <xdr:colOff>69780</xdr:colOff>
      <xdr:row>22</xdr:row>
      <xdr:rowOff>143905</xdr:rowOff>
    </xdr:to>
    <xdr:pic>
      <xdr:nvPicPr>
        <xdr:cNvPr id="2" name="Picture 1">
          <a:extLst>
            <a:ext uri="{FF2B5EF4-FFF2-40B4-BE49-F238E27FC236}">
              <a16:creationId xmlns:a16="http://schemas.microsoft.com/office/drawing/2014/main" id="{46B60988-EC89-4EDF-8800-0B2085DE168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870366" y="10245183"/>
          <a:ext cx="336944" cy="28329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8</xdr:col>
      <xdr:colOff>920750</xdr:colOff>
      <xdr:row>31</xdr:row>
      <xdr:rowOff>158750</xdr:rowOff>
    </xdr:from>
    <xdr:to>
      <xdr:col>9</xdr:col>
      <xdr:colOff>93527</xdr:colOff>
      <xdr:row>33</xdr:row>
      <xdr:rowOff>61045</xdr:rowOff>
    </xdr:to>
    <xdr:pic>
      <xdr:nvPicPr>
        <xdr:cNvPr id="2" name="Picture 1">
          <a:extLst>
            <a:ext uri="{FF2B5EF4-FFF2-40B4-BE49-F238E27FC236}">
              <a16:creationId xmlns:a16="http://schemas.microsoft.com/office/drawing/2014/main" id="{E1031605-1C2E-465C-9AA8-5F882769949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932833" y="6138333"/>
          <a:ext cx="336944" cy="283295"/>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9</xdr:col>
      <xdr:colOff>202407</xdr:colOff>
      <xdr:row>28</xdr:row>
      <xdr:rowOff>130969</xdr:rowOff>
    </xdr:from>
    <xdr:to>
      <xdr:col>9</xdr:col>
      <xdr:colOff>539351</xdr:colOff>
      <xdr:row>29</xdr:row>
      <xdr:rowOff>104701</xdr:rowOff>
    </xdr:to>
    <xdr:pic>
      <xdr:nvPicPr>
        <xdr:cNvPr id="2" name="Picture 1">
          <a:extLst>
            <a:ext uri="{FF2B5EF4-FFF2-40B4-BE49-F238E27FC236}">
              <a16:creationId xmlns:a16="http://schemas.microsoft.com/office/drawing/2014/main" id="{A46A5C2A-5662-420F-940A-49CC331D3A6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407563" y="9941719"/>
          <a:ext cx="336944" cy="283295"/>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10</xdr:col>
      <xdr:colOff>762000</xdr:colOff>
      <xdr:row>56</xdr:row>
      <xdr:rowOff>155863</xdr:rowOff>
    </xdr:from>
    <xdr:to>
      <xdr:col>10</xdr:col>
      <xdr:colOff>1098944</xdr:colOff>
      <xdr:row>58</xdr:row>
      <xdr:rowOff>58158</xdr:rowOff>
    </xdr:to>
    <xdr:pic>
      <xdr:nvPicPr>
        <xdr:cNvPr id="2" name="Picture 1">
          <a:extLst>
            <a:ext uri="{FF2B5EF4-FFF2-40B4-BE49-F238E27FC236}">
              <a16:creationId xmlns:a16="http://schemas.microsoft.com/office/drawing/2014/main" id="{D205B936-474D-443F-9561-9D06A218106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689773" y="11447318"/>
          <a:ext cx="336944" cy="283295"/>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13</xdr:col>
      <xdr:colOff>40821</xdr:colOff>
      <xdr:row>24</xdr:row>
      <xdr:rowOff>40822</xdr:rowOff>
    </xdr:from>
    <xdr:to>
      <xdr:col>13</xdr:col>
      <xdr:colOff>377765</xdr:colOff>
      <xdr:row>25</xdr:row>
      <xdr:rowOff>160831</xdr:rowOff>
    </xdr:to>
    <xdr:pic>
      <xdr:nvPicPr>
        <xdr:cNvPr id="2" name="Picture 1">
          <a:extLst>
            <a:ext uri="{FF2B5EF4-FFF2-40B4-BE49-F238E27FC236}">
              <a16:creationId xmlns:a16="http://schemas.microsoft.com/office/drawing/2014/main" id="{C6E1D81F-4B6C-458A-AA77-0F0A96EE34F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43607" y="5320393"/>
          <a:ext cx="336944" cy="283295"/>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17</xdr:col>
      <xdr:colOff>3844636</xdr:colOff>
      <xdr:row>197</xdr:row>
      <xdr:rowOff>103910</xdr:rowOff>
    </xdr:from>
    <xdr:to>
      <xdr:col>18</xdr:col>
      <xdr:colOff>233034</xdr:colOff>
      <xdr:row>199</xdr:row>
      <xdr:rowOff>75477</xdr:rowOff>
    </xdr:to>
    <xdr:pic>
      <xdr:nvPicPr>
        <xdr:cNvPr id="2" name="Picture 1">
          <a:extLst>
            <a:ext uri="{FF2B5EF4-FFF2-40B4-BE49-F238E27FC236}">
              <a16:creationId xmlns:a16="http://schemas.microsoft.com/office/drawing/2014/main" id="{9B2AEE14-A36C-46C0-A08D-079A8179F53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967863" y="114732955"/>
          <a:ext cx="336944" cy="283295"/>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19</xdr:col>
      <xdr:colOff>174625</xdr:colOff>
      <xdr:row>281</xdr:row>
      <xdr:rowOff>127000</xdr:rowOff>
    </xdr:from>
    <xdr:to>
      <xdr:col>19</xdr:col>
      <xdr:colOff>511569</xdr:colOff>
      <xdr:row>283</xdr:row>
      <xdr:rowOff>13420</xdr:rowOff>
    </xdr:to>
    <xdr:pic>
      <xdr:nvPicPr>
        <xdr:cNvPr id="2" name="Picture 1">
          <a:extLst>
            <a:ext uri="{FF2B5EF4-FFF2-40B4-BE49-F238E27FC236}">
              <a16:creationId xmlns:a16="http://schemas.microsoft.com/office/drawing/2014/main" id="{44B46F35-C58A-4425-B340-AB74C0832E7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875625" y="54816375"/>
          <a:ext cx="336944" cy="283295"/>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18</xdr:col>
      <xdr:colOff>603698</xdr:colOff>
      <xdr:row>549</xdr:row>
      <xdr:rowOff>120739</xdr:rowOff>
    </xdr:from>
    <xdr:to>
      <xdr:col>18</xdr:col>
      <xdr:colOff>940642</xdr:colOff>
      <xdr:row>551</xdr:row>
      <xdr:rowOff>28400</xdr:rowOff>
    </xdr:to>
    <xdr:pic>
      <xdr:nvPicPr>
        <xdr:cNvPr id="2" name="Picture 1">
          <a:extLst>
            <a:ext uri="{FF2B5EF4-FFF2-40B4-BE49-F238E27FC236}">
              <a16:creationId xmlns:a16="http://schemas.microsoft.com/office/drawing/2014/main" id="{44667F07-5180-426A-B3ED-B46D32779CF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491621" y="164688591"/>
          <a:ext cx="336944" cy="283295"/>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83</xdr:col>
      <xdr:colOff>127000</xdr:colOff>
      <xdr:row>200</xdr:row>
      <xdr:rowOff>539750</xdr:rowOff>
    </xdr:from>
    <xdr:to>
      <xdr:col>83</xdr:col>
      <xdr:colOff>463944</xdr:colOff>
      <xdr:row>201</xdr:row>
      <xdr:rowOff>29295</xdr:rowOff>
    </xdr:to>
    <xdr:pic>
      <xdr:nvPicPr>
        <xdr:cNvPr id="2" name="Picture 1">
          <a:extLst>
            <a:ext uri="{FF2B5EF4-FFF2-40B4-BE49-F238E27FC236}">
              <a16:creationId xmlns:a16="http://schemas.microsoft.com/office/drawing/2014/main" id="{19FA6FFA-A9B4-4F9D-B404-BAEB106FAC9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8691125" y="54721125"/>
          <a:ext cx="336944" cy="283295"/>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18</xdr:col>
      <xdr:colOff>222250</xdr:colOff>
      <xdr:row>36</xdr:row>
      <xdr:rowOff>47625</xdr:rowOff>
    </xdr:from>
    <xdr:to>
      <xdr:col>18</xdr:col>
      <xdr:colOff>559194</xdr:colOff>
      <xdr:row>37</xdr:row>
      <xdr:rowOff>124545</xdr:rowOff>
    </xdr:to>
    <xdr:pic>
      <xdr:nvPicPr>
        <xdr:cNvPr id="2" name="Picture 1">
          <a:extLst>
            <a:ext uri="{FF2B5EF4-FFF2-40B4-BE49-F238E27FC236}">
              <a16:creationId xmlns:a16="http://schemas.microsoft.com/office/drawing/2014/main" id="{12E51073-5DCE-4C9E-9118-6D526C7027E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480750" y="92630625"/>
          <a:ext cx="336944" cy="283295"/>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xdr:from>
      <xdr:col>7</xdr:col>
      <xdr:colOff>1</xdr:colOff>
      <xdr:row>36</xdr:row>
      <xdr:rowOff>142875</xdr:rowOff>
    </xdr:from>
    <xdr:to>
      <xdr:col>16</xdr:col>
      <xdr:colOff>9525</xdr:colOff>
      <xdr:row>60</xdr:row>
      <xdr:rowOff>76200</xdr:rowOff>
    </xdr:to>
    <xdr:graphicFrame macro="">
      <xdr:nvGraphicFramePr>
        <xdr:cNvPr id="2" name="AMMAT Area Averages">
          <a:extLst>
            <a:ext uri="{FF2B5EF4-FFF2-40B4-BE49-F238E27FC236}">
              <a16:creationId xmlns:a16="http://schemas.microsoft.com/office/drawing/2014/main" id="{528A6366-121C-439B-BF82-0889339B8EC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123825</xdr:colOff>
      <xdr:row>6</xdr:row>
      <xdr:rowOff>47624</xdr:rowOff>
    </xdr:from>
    <xdr:to>
      <xdr:col>15</xdr:col>
      <xdr:colOff>1019175</xdr:colOff>
      <xdr:row>32</xdr:row>
      <xdr:rowOff>238125</xdr:rowOff>
    </xdr:to>
    <xdr:graphicFrame macro="">
      <xdr:nvGraphicFramePr>
        <xdr:cNvPr id="42" name="AMMAT Question Scores">
          <a:extLst>
            <a:ext uri="{FF2B5EF4-FFF2-40B4-BE49-F238E27FC236}">
              <a16:creationId xmlns:a16="http://schemas.microsoft.com/office/drawing/2014/main" id="{3E470E6E-906D-48BD-9611-0093C69643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16</xdr:col>
      <xdr:colOff>732692</xdr:colOff>
      <xdr:row>58</xdr:row>
      <xdr:rowOff>146538</xdr:rowOff>
    </xdr:from>
    <xdr:to>
      <xdr:col>16</xdr:col>
      <xdr:colOff>1069636</xdr:colOff>
      <xdr:row>60</xdr:row>
      <xdr:rowOff>112333</xdr:rowOff>
    </xdr:to>
    <xdr:pic>
      <xdr:nvPicPr>
        <xdr:cNvPr id="3" name="Picture 2">
          <a:extLst>
            <a:ext uri="{FF2B5EF4-FFF2-40B4-BE49-F238E27FC236}">
              <a16:creationId xmlns:a16="http://schemas.microsoft.com/office/drawing/2014/main" id="{4E1EBFC6-09C9-46E1-AE01-EB4B304A0EF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6314615" y="11442211"/>
          <a:ext cx="336944" cy="283295"/>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19</xdr:col>
      <xdr:colOff>254000</xdr:colOff>
      <xdr:row>136</xdr:row>
      <xdr:rowOff>47625</xdr:rowOff>
    </xdr:from>
    <xdr:to>
      <xdr:col>19</xdr:col>
      <xdr:colOff>590944</xdr:colOff>
      <xdr:row>137</xdr:row>
      <xdr:rowOff>124545</xdr:rowOff>
    </xdr:to>
    <xdr:pic>
      <xdr:nvPicPr>
        <xdr:cNvPr id="2" name="Picture 1">
          <a:extLst>
            <a:ext uri="{FF2B5EF4-FFF2-40B4-BE49-F238E27FC236}">
              <a16:creationId xmlns:a16="http://schemas.microsoft.com/office/drawing/2014/main" id="{DFCEBC32-ED18-477D-A07C-09E4E14C96E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398500" y="28702000"/>
          <a:ext cx="336944" cy="283295"/>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16E281C-E8AC-4254-90A7-AFE68F2DA470}" name="tb_F7i_1_table" displayName="tb_F7i_1_table" ref="A4:I22" totalsRowShown="0" headerRowDxfId="59" dataDxfId="58" tableBorderDxfId="57" headerRowCellStyle="table_headers">
  <autoFilter ref="A4:I22" xr:uid="{116E281C-E8AC-4254-90A7-AFE68F2DA470}"/>
  <tableColumns count="9">
    <tableColumn id="1" xr3:uid="{CDA72176-846D-4075-BC6D-65BB3C44B51D}" name="Section" dataDxfId="56"/>
    <tableColumn id="2" xr3:uid="{4FB348E6-487B-478B-B902-BE44C703284E}" name="Row" dataDxfId="55">
      <calculatedColumnFormula>ROW()</calculatedColumnFormula>
    </tableColumn>
    <tableColumn id="3" xr3:uid="{07AE439D-87A6-4E72-92D2-90E149C9E7C8}" name="Category1" dataDxfId="54"/>
    <tableColumn id="4" xr3:uid="{940E7DA5-4962-4186-8566-AB4E67E8CC2B}" name="Category2" dataDxfId="53"/>
    <tableColumn id="7" xr3:uid="{5E64EB46-1673-4E6F-87F6-2FB04A714FB3}" name="Arm's length deduction|Value allocated ($M)" dataDxfId="52"/>
    <tableColumn id="5" xr3:uid="{5A71839B-87B5-4F50-8537-14F927935FEB}" name="Transmission lines services|Value allocated ($M)" dataDxfId="51"/>
    <tableColumn id="6" xr3:uid="{5AB8ACAA-1C86-46C8-BEF0-100E54F2562E}" name="Other services (includes unregulated services, system operator and  investment contracts)|Value allocated ($M)" dataDxfId="50"/>
    <tableColumn id="9" xr3:uid="{38BD8299-1F2A-49ED-870C-7E69F1251EFD}" name="Total|Value allocated ($M)" dataDxfId="49"/>
    <tableColumn id="10" xr3:uid="{029A92E5-79E4-439A-9165-E11224989759}" name="ABAA allocation increase|Value allocated ($M)" dataDxfId="48"/>
  </tableColumns>
  <tableStyleInfo name="cc_TableStyle"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9F11E8C-0737-4504-BDA7-62A216DD9614}" name="tb_F7ai_1_table" displayName="tb_F7ai_1_table" ref="A4:E34" totalsRowShown="0" headerRowDxfId="47" dataDxfId="46" tableBorderDxfId="45" headerRowCellStyle="table_headers">
  <autoFilter ref="A4:E34" xr:uid="{A9F11E8C-0737-4504-BDA7-62A216DD9614}"/>
  <tableColumns count="5">
    <tableColumn id="1" xr3:uid="{E78FD9D9-0CB9-402C-8F2F-179F8E61C52B}" name="Section" dataDxfId="44"/>
    <tableColumn id="2" xr3:uid="{27A2683D-356F-40AA-B15D-1F701A6C11FA}" name="Row" dataDxfId="43">
      <calculatedColumnFormula>ROW()</calculatedColumnFormula>
    </tableColumn>
    <tableColumn id="3" xr3:uid="{237EB830-7E78-4B0F-94C1-6DF384AC4900}" name="Category1" dataDxfId="42"/>
    <tableColumn id="4" xr3:uid="{A9C66D3F-2276-4CF7-964E-8BB3447BD2B5}" name="Category2" dataDxfId="41"/>
    <tableColumn id="7" xr3:uid="{CADF846F-55B2-4B35-85AF-EDE63A66C880}" name="Transmission lines services|Value allocated ($M)" dataDxfId="40"/>
  </tableColumns>
  <tableStyleInfo name="cc_TableStyle"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3F4851FA-F78B-4B9E-ACFA-E86A460FE153}" name="tb_F7aii_1_table" displayName="tb_F7aii_1_table" ref="A39:N42" totalsRowShown="0" headerRowDxfId="39" dataDxfId="38" headerRowCellStyle="table_headers">
  <autoFilter ref="A39:N42" xr:uid="{3F4851FA-F78B-4B9E-ACFA-E86A460FE153}"/>
  <tableColumns count="14">
    <tableColumn id="1" xr3:uid="{758B4450-7E40-4883-8CB6-F0C88A3BC319}" name="Section" dataDxfId="37"/>
    <tableColumn id="2" xr3:uid="{23016DF4-0229-4248-BAFA-9D94C4554DFB}" name="Row" dataDxfId="36">
      <calculatedColumnFormula>ROW()</calculatedColumnFormula>
    </tableColumn>
    <tableColumn id="3" xr3:uid="{D24AE0C5-58A3-4085-A1D8-53DA281A975D}" name="Category1" dataDxfId="35"/>
    <tableColumn id="4" xr3:uid="{4BEF42E3-B5B8-4E41-B5A7-BA2D10DF90B2}" name="Category2" dataDxfId="34"/>
    <tableColumn id="5" xr3:uid="{CE9923E8-4983-4D3C-AA85-7A3DEC175823}" name="Asset category" dataCellStyle="Data entry"/>
    <tableColumn id="6" xr3:uid="{5F774801-7857-45CA-AB40-845E624EDDC4}" name="Original allocator or line items" dataCellStyle="Data entry"/>
    <tableColumn id="10" xr3:uid="{F40F9CB1-5C64-43E7-A044-ED74DC551FAB}" name="New allocator or line items" dataCellStyle="Data entry"/>
    <tableColumn id="11" xr3:uid="{F1B366F5-ADD1-4725-ADA0-5A0B02D5D4BC}" name="Rationale for change" dataCellStyle="Data entry"/>
    <tableColumn id="7" xr3:uid="{C2E75FFC-454D-4168-8025-CDEFAF56EBE0}" name="Original allocation|_x000a_CY-1|_x000a_($M)" dataCellStyle="Data entry"/>
    <tableColumn id="8" xr3:uid="{7A5D417B-87AF-4810-9B7B-C2194A88E248}" name="Original allocation|_x000a_Current Year (CY)|_x000a_($M)" dataCellStyle="Data entry"/>
    <tableColumn id="9" xr3:uid="{BC33E598-2EF3-40D4-97A1-FE515A47E7F5}" name="New allocation|_x000a_CY-1|_x000a_($M)" dataCellStyle="Data entry"/>
    <tableColumn id="12" xr3:uid="{873E0AFC-9C92-4284-945D-C270A4A5A451}" name="New allocation|_x000a_Current Year (CY)|_x000a_($M)" dataCellStyle="Data entry"/>
    <tableColumn id="13" xr3:uid="{01C9620D-8D78-4D59-ADCF-A41B0FE816F6}" name="Difference|_x000a_CY-1|_x000a_($M)" dataCellStyle="Formula">
      <calculatedColumnFormula>I40-K40</calculatedColumnFormula>
    </tableColumn>
    <tableColumn id="14" xr3:uid="{09C4F299-E22D-4EBF-BD41-30BA41DC062A}" name="Difference|_x000a_Current Year (CY)|_x000a_($M)" dataCellStyle="Formula">
      <calculatedColumnFormula>J40-L40</calculatedColumnFormula>
    </tableColumn>
  </tableColumns>
  <tableStyleInfo name="cc_TableStyle"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37FAF32-0C21-4CDB-AABB-ECFCB16D7534}" name="tb_G7_1_table" displayName="tb_G7_1_table" ref="C5:R36" totalsRowShown="0" headerRowDxfId="33" headerRowBorderDxfId="32" tableBorderDxfId="31" totalsRowBorderDxfId="30" headerRowCellStyle="Table2Heading">
  <autoFilter ref="C5:R36" xr:uid="{737FAF32-0C21-4CDB-AABB-ECFCB16D7534}"/>
  <tableColumns count="16">
    <tableColumn id="1" xr3:uid="{ACB28640-4A08-4019-A4F1-C81744138F23}" name="Question No. (See note 1)" dataDxfId="29" dataCellStyle="TableNumber"/>
    <tableColumn id="2" xr3:uid="{9622B6F2-0E0C-47E8-BF35-265D5E0AAD72}" name="Function" dataDxfId="28" dataCellStyle="TableText"/>
    <tableColumn id="3" xr3:uid="{FF8DC2F2-F005-4D05-ABD9-0A7D31C20A32}" name="Question" dataDxfId="27" dataCellStyle="TableText"/>
    <tableColumn id="4" xr3:uid="{3466448F-0DF9-43E6-8876-87C219F5406E}" name="Column1" dataDxfId="26" dataCellStyle="TableText"/>
    <tableColumn id="5" xr3:uid="{5F74D58F-7AE6-48AD-A569-73718760992C}" name="Column2" dataDxfId="25" dataCellStyle="TableText"/>
    <tableColumn id="6" xr3:uid="{18F176F1-2F37-46E6-8942-2C20C1036FE0}" name="Maturity Level 0" dataDxfId="24" dataCellStyle="TableText"/>
    <tableColumn id="7" xr3:uid="{F4359A06-C473-48D4-B934-D320C4F88089}" name="Maturity Level 1" dataDxfId="23" dataCellStyle="TableText"/>
    <tableColumn id="8" xr3:uid="{93E50BB9-E88B-4E12-B59B-90D8F2C0D8FD}" name="Maturity Level 2" dataDxfId="22" dataCellStyle="TableText"/>
    <tableColumn id="9" xr3:uid="{4A781987-44B9-4EDB-A82C-07AAF152F997}" name="Maturity Level 3" dataDxfId="21" dataCellStyle="TableText"/>
    <tableColumn id="10" xr3:uid="{C5275C71-2D1E-4E6A-A4E7-0F64BF132F45}" name="Maturity Level 4" dataDxfId="20" dataCellStyle="TableText"/>
    <tableColumn id="11" xr3:uid="{EA4D8C2B-229F-4DBE-91F0-D103DD7476D7}" name="Why" dataDxfId="19" dataCellStyle="TableText"/>
    <tableColumn id="12" xr3:uid="{A0FB2769-96C7-440B-9CC0-B89AD32ED5D4}" name="Who" dataDxfId="18" dataCellStyle="TableText"/>
    <tableColumn id="13" xr3:uid="{570518F9-5FA2-473F-B338-639F061B59D6}" name="Record/documented Information" dataDxfId="17" dataCellStyle="TableText"/>
    <tableColumn id="14" xr3:uid="{62F112AE-AD38-4F34-9FEB-7639A8D5ECAE}" name="User Guidance" dataDxfId="16" dataCellStyle="Data Input"/>
    <tableColumn id="15" xr3:uid="{11A3310B-8E51-4A10-874C-02428B568169}" name="Evidence—Summary" dataDxfId="15" dataCellStyle="Data Input"/>
    <tableColumn id="16" xr3:uid="{3B42D267-F049-4DC5-9421-B60A23EE08AE}" name="Score" dataDxfId="14" dataCellStyle="Data Input"/>
  </tableColumns>
  <tableStyleInfo name="TableStyleMedium9" showFirstColumn="0" showLastColumn="0" showRowStripes="1" showColumnStripes="0"/>
</table>
</file>

<file path=xl/theme/_rels/theme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theme/theme1.xml><?xml version="1.0" encoding="utf-8"?>
<a:theme xmlns:a="http://schemas.openxmlformats.org/drawingml/2006/main" name="ID Disclosures—EDB">
  <a:themeElements>
    <a:clrScheme name="Disclosure—Airports">
      <a:dk1>
        <a:srgbClr val="000000"/>
      </a:dk1>
      <a:lt1>
        <a:srgbClr val="FFFFFF"/>
      </a:lt1>
      <a:dk2>
        <a:srgbClr val="CCFFCC"/>
      </a:dk2>
      <a:lt2>
        <a:srgbClr val="FFFF99"/>
      </a:lt2>
      <a:accent1>
        <a:srgbClr val="0000FF"/>
      </a:accent1>
      <a:accent2>
        <a:srgbClr val="000000"/>
      </a:accent2>
      <a:accent3>
        <a:srgbClr val="C2E0FF"/>
      </a:accent3>
      <a:accent4>
        <a:srgbClr val="8064A2"/>
      </a:accent4>
      <a:accent5>
        <a:srgbClr val="0066CC"/>
      </a:accent5>
      <a:accent6>
        <a:srgbClr val="F79646"/>
      </a:accent6>
      <a:hlink>
        <a:srgbClr val="0000FF"/>
      </a:hlink>
      <a:folHlink>
        <a:srgbClr val="800080"/>
      </a:folHlink>
    </a:clrScheme>
    <a:fontScheme name="Custom 1">
      <a:majorFont>
        <a:latin typeface="Calibri"/>
        <a:ea typeface=""/>
        <a:cs typeface=""/>
      </a:majorFont>
      <a:minorFont>
        <a:latin typeface="Calibri"/>
        <a:ea typeface=""/>
        <a:cs typeface=""/>
      </a:minorFont>
    </a:fontScheme>
    <a:fmtScheme name="Median">
      <a:fillStyleLst>
        <a:solidFill>
          <a:schemeClr val="phClr"/>
        </a:solidFill>
        <a:solidFill>
          <a:schemeClr val="phClr">
            <a:tint val="50000"/>
          </a:schemeClr>
        </a:solidFill>
        <a:solidFill>
          <a:schemeClr val="phClr"/>
        </a:solidFill>
      </a:fillStyleLst>
      <a:lnStyleLst>
        <a:ln w="10000" cap="flat" cmpd="sng" algn="ctr">
          <a:solidFill>
            <a:schemeClr val="phClr"/>
          </a:solidFill>
          <a:prstDash val="solid"/>
        </a:ln>
        <a:ln w="19050" cap="flat" cmpd="sng" algn="ctr">
          <a:solidFill>
            <a:schemeClr val="phClr"/>
          </a:solidFill>
          <a:prstDash val="solid"/>
        </a:ln>
        <a:ln w="47625" cap="flat" cmpd="dbl" algn="ctr">
          <a:solidFill>
            <a:schemeClr val="phClr"/>
          </a:solidFill>
          <a:prstDash val="solid"/>
        </a:ln>
      </a:lnStyleLst>
      <a:effectStyleLst>
        <a:effectStyle>
          <a:effectLst>
            <a:outerShdw blurRad="38100" dist="30000" dir="5400000" rotWithShape="0">
              <a:srgbClr val="000000">
                <a:alpha val="45000"/>
              </a:srgbClr>
            </a:outerShdw>
          </a:effectLst>
        </a:effectStyle>
        <a:effectStyle>
          <a:effectLst>
            <a:outerShdw blurRad="38100" dist="30000" dir="5400000" rotWithShape="0">
              <a:srgbClr val="000000">
                <a:alpha val="45000"/>
              </a:srgbClr>
            </a:outerShdw>
          </a:effectLst>
        </a:effectStyle>
        <a:effectStyle>
          <a:effectLst>
            <a:outerShdw blurRad="38100" dist="25400" dir="5400000" rotWithShape="0">
              <a:srgbClr val="000000">
                <a:alpha val="35000"/>
              </a:srgbClr>
            </a:outerShdw>
          </a:effectLst>
          <a:scene3d>
            <a:camera prst="isometricTopDown" fov="0">
              <a:rot lat="0" lon="0" rev="0"/>
            </a:camera>
            <a:lightRig rig="balanced" dir="t">
              <a:rot lat="0" lon="0" rev="13800000"/>
            </a:lightRig>
          </a:scene3d>
          <a:sp3d extrusionH="12700" prstMaterial="plastic">
            <a:bevelT w="38100" h="25400" prst="softRound"/>
            <a:contourClr>
              <a:schemeClr val="phClr"/>
            </a:contourClr>
          </a:sp3d>
        </a:effectStyle>
      </a:effectStyleLst>
      <a:bgFillStyleLst>
        <a:solidFill>
          <a:schemeClr val="phClr"/>
        </a:solidFill>
        <a:blipFill>
          <a:blip xmlns:r="http://schemas.openxmlformats.org/officeDocument/2006/relationships" r:embed="rId1">
            <a:duotone>
              <a:schemeClr val="phClr">
                <a:shade val="90000"/>
                <a:satMod val="140000"/>
              </a:schemeClr>
              <a:schemeClr val="phClr">
                <a:satMod val="120000"/>
              </a:schemeClr>
            </a:duotone>
          </a:blip>
          <a:tile tx="0" ty="0" sx="100000" sy="100000" flip="none" algn="tl"/>
        </a:blipFill>
        <a:blipFill>
          <a:blip xmlns:r="http://schemas.openxmlformats.org/officeDocument/2006/relationships" r:embed="rId2">
            <a:duotone>
              <a:schemeClr val="phClr">
                <a:shade val="90000"/>
                <a:satMod val="140000"/>
              </a:schemeClr>
              <a:schemeClr val="phClr">
                <a:satMod val="120000"/>
              </a:schemeClr>
            </a:duotone>
          </a:blip>
          <a:tile tx="0" ty="0" sx="100000" sy="100000" flip="none" algn="tl"/>
        </a:blip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customProperty" Target="../customProperty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11.xml"/><Relationship Id="rId1" Type="http://schemas.openxmlformats.org/officeDocument/2006/relationships/printerSettings" Target="../printerSettings/printerSettings12.bin"/><Relationship Id="rId4" Type="http://schemas.openxmlformats.org/officeDocument/2006/relationships/table" Target="../tables/table3.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23.xml"/><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5.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6.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EACA2F-115A-4B70-A896-08651598F50E}">
  <dimension ref="A1"/>
  <sheetViews>
    <sheetView workbookViewId="0"/>
  </sheetViews>
  <sheetFormatPr defaultRowHeight="12.75"/>
  <sheetData/>
  <pageMargins left="0.7" right="0.7" top="0.75" bottom="0.75" header="0.3" footer="0.3"/>
  <customProperties>
    <customPr name="CafeStyleVersion" r:id="rId1"/>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176472-2B6E-42F4-840C-FEE72F8C73A0}">
  <dimension ref="B2:E26"/>
  <sheetViews>
    <sheetView workbookViewId="0">
      <selection activeCell="F32" sqref="F32"/>
    </sheetView>
  </sheetViews>
  <sheetFormatPr defaultRowHeight="12.75"/>
  <sheetData>
    <row r="2" spans="2:5">
      <c r="E2" t="s">
        <v>0</v>
      </c>
    </row>
    <row r="3" spans="2:5">
      <c r="E3" t="s">
        <v>1</v>
      </c>
    </row>
    <row r="4" spans="2:5">
      <c r="B4" t="s">
        <v>2</v>
      </c>
      <c r="E4" t="s">
        <v>3</v>
      </c>
    </row>
    <row r="5" spans="2:5">
      <c r="B5" t="s">
        <v>4</v>
      </c>
      <c r="E5" t="s">
        <v>5</v>
      </c>
    </row>
    <row r="6" spans="2:5">
      <c r="B6" t="s">
        <v>6</v>
      </c>
      <c r="E6" t="s">
        <v>7</v>
      </c>
    </row>
    <row r="7" spans="2:5">
      <c r="B7" t="s">
        <v>8</v>
      </c>
      <c r="E7" t="s">
        <v>9</v>
      </c>
    </row>
    <row r="8" spans="2:5">
      <c r="B8" t="s">
        <v>10</v>
      </c>
      <c r="E8" t="s">
        <v>11</v>
      </c>
    </row>
    <row r="9" spans="2:5">
      <c r="E9" t="s">
        <v>12</v>
      </c>
    </row>
    <row r="10" spans="2:5">
      <c r="E10" t="s">
        <v>13</v>
      </c>
    </row>
    <row r="11" spans="2:5">
      <c r="E11" t="s">
        <v>14</v>
      </c>
    </row>
    <row r="12" spans="2:5">
      <c r="E12" t="s">
        <v>15</v>
      </c>
    </row>
    <row r="13" spans="2:5">
      <c r="E13" t="s">
        <v>16</v>
      </c>
    </row>
    <row r="14" spans="2:5">
      <c r="E14" t="s">
        <v>17</v>
      </c>
    </row>
    <row r="15" spans="2:5">
      <c r="E15" t="s">
        <v>18</v>
      </c>
    </row>
    <row r="16" spans="2:5">
      <c r="E16" t="s">
        <v>19</v>
      </c>
    </row>
    <row r="17" spans="5:5">
      <c r="E17" s="502" t="s">
        <v>20</v>
      </c>
    </row>
    <row r="18" spans="5:5">
      <c r="E18" t="s">
        <v>21</v>
      </c>
    </row>
    <row r="19" spans="5:5">
      <c r="E19" t="s">
        <v>22</v>
      </c>
    </row>
    <row r="20" spans="5:5">
      <c r="E20" t="s">
        <v>23</v>
      </c>
    </row>
    <row r="21" spans="5:5">
      <c r="E21" t="s">
        <v>24</v>
      </c>
    </row>
    <row r="22" spans="5:5">
      <c r="E22" t="s">
        <v>25</v>
      </c>
    </row>
    <row r="23" spans="5:5">
      <c r="E23" s="502" t="s">
        <v>26</v>
      </c>
    </row>
    <row r="24" spans="5:5">
      <c r="E24" s="502" t="s">
        <v>27</v>
      </c>
    </row>
    <row r="25" spans="5:5">
      <c r="E25" t="s">
        <v>28</v>
      </c>
    </row>
    <row r="26" spans="5:5">
      <c r="E26" t="s">
        <v>29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theme="2"/>
    <pageSetUpPr fitToPage="1"/>
  </sheetPr>
  <dimension ref="A1:D15"/>
  <sheetViews>
    <sheetView showGridLines="0" tabSelected="1" view="pageBreakPreview" zoomScaleNormal="100" zoomScaleSheetLayoutView="100" workbookViewId="0"/>
  </sheetViews>
  <sheetFormatPr defaultRowHeight="12.75"/>
  <cols>
    <col min="1" max="1" width="26.5703125" customWidth="1"/>
    <col min="2" max="2" width="43" customWidth="1"/>
    <col min="3" max="3" width="32.7109375" customWidth="1"/>
    <col min="4" max="4" width="32.28515625" customWidth="1"/>
  </cols>
  <sheetData>
    <row r="1" spans="1:4">
      <c r="A1" s="1204"/>
      <c r="B1" s="869"/>
      <c r="C1" s="869"/>
      <c r="D1" s="968"/>
    </row>
    <row r="2" spans="1:4" ht="236.25" customHeight="1">
      <c r="A2" s="503"/>
      <c r="B2" s="4"/>
      <c r="C2" s="4"/>
      <c r="D2" s="816"/>
    </row>
    <row r="3" spans="1:4" ht="23.25">
      <c r="A3" s="504" t="s">
        <v>3370</v>
      </c>
      <c r="B3" s="1114"/>
      <c r="C3" s="1114"/>
      <c r="D3" s="817"/>
    </row>
    <row r="4" spans="1:4" ht="27.75" customHeight="1">
      <c r="A4" s="504"/>
      <c r="B4" s="1114"/>
      <c r="C4" s="1114"/>
      <c r="D4" s="817"/>
    </row>
    <row r="5" spans="1:4" ht="27.75" customHeight="1">
      <c r="A5" s="504"/>
      <c r="B5" s="1114"/>
      <c r="C5" s="1114"/>
      <c r="D5" s="817"/>
    </row>
    <row r="6" spans="1:4" ht="21">
      <c r="A6" s="505"/>
      <c r="B6" s="1114"/>
      <c r="C6" s="1114"/>
      <c r="D6" s="817"/>
    </row>
    <row r="7" spans="1:4" ht="3" customHeight="1">
      <c r="A7" s="503"/>
      <c r="B7" s="1115"/>
      <c r="C7" s="1115"/>
      <c r="D7" s="816"/>
    </row>
    <row r="8" spans="1:4" ht="15" customHeight="1">
      <c r="A8" s="503"/>
      <c r="B8" s="1116" t="s">
        <v>59</v>
      </c>
      <c r="C8" s="1205">
        <f>+'F1. RAB'!R2</f>
        <v>46203</v>
      </c>
      <c r="D8" s="816"/>
    </row>
    <row r="9" spans="1:4" ht="3" customHeight="1">
      <c r="A9" s="503"/>
      <c r="B9" s="4"/>
      <c r="C9" s="4"/>
      <c r="D9" s="816"/>
    </row>
    <row r="10" spans="1:4" ht="15" customHeight="1">
      <c r="A10" s="503"/>
      <c r="B10" s="1117"/>
      <c r="C10" s="84"/>
      <c r="D10" s="816"/>
    </row>
    <row r="11" spans="1:4" ht="15" customHeight="1">
      <c r="A11" s="503"/>
      <c r="D11" s="816"/>
    </row>
    <row r="12" spans="1:4" ht="15" customHeight="1">
      <c r="A12" s="503"/>
      <c r="D12" s="817"/>
    </row>
    <row r="13" spans="1:4" ht="15" customHeight="1">
      <c r="A13" s="503"/>
      <c r="B13" s="1118"/>
      <c r="C13" s="4"/>
      <c r="D13" s="816"/>
    </row>
    <row r="14" spans="1:4">
      <c r="A14" s="506"/>
      <c r="B14" s="1734" t="s">
        <v>60</v>
      </c>
      <c r="C14" s="1734"/>
      <c r="D14" s="817"/>
    </row>
    <row r="15" spans="1:4" ht="40.15" customHeight="1">
      <c r="A15" s="507"/>
      <c r="B15" s="1119"/>
      <c r="C15" s="1119"/>
      <c r="D15" s="980"/>
    </row>
  </sheetData>
  <sheetProtection formatColumns="0" formatRows="0"/>
  <mergeCells count="1">
    <mergeCell ref="B14:C14"/>
  </mergeCells>
  <phoneticPr fontId="19" type="noConversion"/>
  <dataValidations xWindow="506" yWindow="670" count="1">
    <dataValidation type="date" operator="greaterThan" allowBlank="1" showInputMessage="1" showErrorMessage="1" errorTitle="Date entry" error="Dates after 1 January 2011 accepted" promptTitle="Date entry" prompt=" " sqref="C10 C8" xr:uid="{00000000-0002-0000-0000-000000000000}">
      <formula1>40544</formula1>
    </dataValidation>
  </dataValidations>
  <pageMargins left="0.70866141732283472" right="0.70866141732283472" top="0.74803149606299213" bottom="0.74803149606299213" header="0.31496062992125984" footer="0.31496062992125984"/>
  <pageSetup paperSize="9" scale="72" fitToHeight="10" orientation="portrait" r:id="rId1"/>
  <headerFooter alignWithMargins="0">
    <oddFooter>&amp;A&amp;RPage &amp;P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3BF585-FAC6-4652-9C43-8D54435987D3}">
  <sheetPr>
    <tabColor theme="7" tint="0.59999389629810485"/>
    <pageSetUpPr fitToPage="1"/>
  </sheetPr>
  <dimension ref="A1:G46"/>
  <sheetViews>
    <sheetView showGridLines="0" view="pageBreakPreview" zoomScale="55" zoomScaleNormal="85" zoomScaleSheetLayoutView="55" workbookViewId="0">
      <pane ySplit="4" topLeftCell="A5" activePane="bottomLeft" state="frozen"/>
      <selection activeCell="B907" sqref="B907"/>
      <selection pane="bottomLeft" activeCell="A5" sqref="A5"/>
    </sheetView>
  </sheetViews>
  <sheetFormatPr defaultColWidth="9.140625" defaultRowHeight="12.75"/>
  <cols>
    <col min="1" max="1" width="4.42578125" style="422" customWidth="1"/>
    <col min="2" max="2" width="3.140625" style="422" customWidth="1"/>
    <col min="3" max="3" width="6.140625" style="422" customWidth="1"/>
    <col min="4" max="4" width="45.42578125" style="422" customWidth="1"/>
    <col min="5" max="7" width="40.140625" style="422" customWidth="1"/>
    <col min="8" max="16384" width="9.140625" style="422"/>
  </cols>
  <sheetData>
    <row r="1" spans="1:7" ht="15" customHeight="1">
      <c r="A1" s="1169"/>
      <c r="B1" s="870"/>
      <c r="C1" s="870"/>
      <c r="D1" s="870"/>
      <c r="E1" s="870"/>
      <c r="F1" s="870"/>
      <c r="G1" s="966"/>
    </row>
    <row r="2" spans="1:7" ht="20.25" customHeight="1">
      <c r="A2" s="423" t="s">
        <v>61</v>
      </c>
      <c r="B2" s="424"/>
      <c r="C2" s="425"/>
      <c r="D2" s="425"/>
      <c r="E2" s="425"/>
      <c r="F2" s="425"/>
      <c r="G2" s="818"/>
    </row>
    <row r="3" spans="1:7" ht="18" customHeight="1">
      <c r="A3" s="1735"/>
      <c r="B3" s="1736"/>
      <c r="C3" s="1736"/>
      <c r="D3" s="1736"/>
      <c r="E3" s="1736"/>
      <c r="F3" s="426"/>
      <c r="G3" s="819"/>
    </row>
    <row r="4" spans="1:7" ht="15" customHeight="1">
      <c r="A4" s="427"/>
      <c r="B4" s="1120"/>
      <c r="C4" s="1120"/>
      <c r="D4" s="1121"/>
      <c r="E4" s="1121"/>
      <c r="F4" s="1121"/>
      <c r="G4" s="981"/>
    </row>
    <row r="5" spans="1:7" ht="15" customHeight="1">
      <c r="A5" s="1170"/>
      <c r="B5" s="428"/>
      <c r="C5" s="429"/>
      <c r="D5" s="428"/>
      <c r="E5" s="428"/>
      <c r="F5" s="428"/>
      <c r="G5" s="967"/>
    </row>
    <row r="6" spans="1:7" ht="15" customHeight="1">
      <c r="A6" s="430"/>
      <c r="B6" s="428"/>
      <c r="C6" s="429"/>
      <c r="D6" s="428"/>
      <c r="E6" s="428"/>
      <c r="F6" s="428"/>
      <c r="G6" s="820"/>
    </row>
    <row r="7" spans="1:7" ht="15" customHeight="1">
      <c r="A7" s="430"/>
      <c r="B7" s="428"/>
      <c r="C7" s="429"/>
      <c r="D7" s="1208"/>
      <c r="E7" s="431"/>
      <c r="F7" s="431"/>
      <c r="G7" s="821"/>
    </row>
    <row r="8" spans="1:7" ht="15" customHeight="1">
      <c r="A8" s="430"/>
      <c r="B8" s="428"/>
      <c r="C8" s="1206"/>
      <c r="D8" s="1208"/>
      <c r="E8" s="431"/>
      <c r="F8" s="431"/>
      <c r="G8" s="821"/>
    </row>
    <row r="9" spans="1:7" ht="15" customHeight="1">
      <c r="A9" s="430"/>
      <c r="B9" s="428"/>
      <c r="C9" s="1206"/>
      <c r="D9" s="1208"/>
      <c r="E9" s="431"/>
      <c r="F9" s="431"/>
      <c r="G9" s="821"/>
    </row>
    <row r="10" spans="1:7" ht="15" customHeight="1">
      <c r="A10" s="430"/>
      <c r="B10" s="428"/>
      <c r="C10" s="429"/>
      <c r="D10" s="1208"/>
      <c r="E10" s="431"/>
      <c r="F10" s="431"/>
      <c r="G10" s="821"/>
    </row>
    <row r="11" spans="1:7" ht="15" customHeight="1">
      <c r="A11" s="430"/>
      <c r="B11" s="428"/>
      <c r="C11" s="431"/>
      <c r="D11" s="1208"/>
      <c r="E11" s="431"/>
      <c r="F11" s="431"/>
      <c r="G11" s="821"/>
    </row>
    <row r="12" spans="1:7" ht="15" customHeight="1">
      <c r="A12" s="430"/>
      <c r="B12" s="428"/>
      <c r="C12" s="431"/>
      <c r="D12" s="1208"/>
      <c r="E12" s="431"/>
      <c r="F12" s="431"/>
      <c r="G12" s="821"/>
    </row>
    <row r="13" spans="1:7" ht="15" customHeight="1">
      <c r="A13" s="430"/>
      <c r="B13" s="428"/>
      <c r="C13" s="432"/>
      <c r="D13" s="1206"/>
      <c r="E13" s="433"/>
      <c r="F13" s="433"/>
      <c r="G13" s="822"/>
    </row>
    <row r="14" spans="1:7" ht="15" customHeight="1">
      <c r="A14" s="430"/>
      <c r="B14" s="428"/>
      <c r="C14" s="1206"/>
      <c r="D14" s="1206"/>
      <c r="E14" s="1208"/>
      <c r="F14" s="1208"/>
      <c r="G14" s="1207"/>
    </row>
    <row r="15" spans="1:7" ht="15" customHeight="1">
      <c r="A15" s="430"/>
      <c r="B15" s="428"/>
      <c r="C15" s="1206"/>
      <c r="D15" s="1206"/>
      <c r="E15" s="1208"/>
      <c r="F15" s="1208"/>
      <c r="G15" s="1207"/>
    </row>
    <row r="16" spans="1:7" ht="15" customHeight="1">
      <c r="A16" s="430"/>
      <c r="B16" s="428"/>
      <c r="C16" s="1206"/>
      <c r="D16" s="1206"/>
      <c r="E16" s="1208"/>
      <c r="F16" s="1208"/>
      <c r="G16" s="1207"/>
    </row>
    <row r="17" spans="1:7" ht="15" customHeight="1">
      <c r="A17" s="430"/>
      <c r="B17" s="428"/>
      <c r="C17" s="1206"/>
      <c r="D17" s="1206"/>
      <c r="E17" s="1208"/>
      <c r="F17" s="1208"/>
      <c r="G17" s="1207"/>
    </row>
    <row r="18" spans="1:7" ht="15" customHeight="1">
      <c r="A18" s="430"/>
      <c r="B18" s="428"/>
      <c r="C18" s="1206"/>
      <c r="D18" s="1206"/>
      <c r="E18" s="1208"/>
      <c r="F18" s="1208"/>
      <c r="G18" s="1207"/>
    </row>
    <row r="19" spans="1:7" ht="15" customHeight="1">
      <c r="A19" s="430"/>
      <c r="B19" s="428"/>
      <c r="C19" s="1206"/>
      <c r="D19" s="1206"/>
      <c r="E19" s="1208"/>
      <c r="F19" s="1208"/>
      <c r="G19" s="1207"/>
    </row>
    <row r="20" spans="1:7" ht="15" customHeight="1">
      <c r="A20" s="430"/>
      <c r="B20" s="428"/>
      <c r="C20" s="1206"/>
      <c r="D20" s="1206"/>
      <c r="E20" s="1208"/>
      <c r="F20" s="1208"/>
      <c r="G20" s="1207"/>
    </row>
    <row r="21" spans="1:7" ht="15" customHeight="1">
      <c r="A21" s="430"/>
      <c r="B21" s="428"/>
      <c r="C21" s="1206"/>
      <c r="D21" s="1206"/>
      <c r="E21" s="1208"/>
      <c r="F21" s="1208"/>
      <c r="G21" s="1207"/>
    </row>
    <row r="22" spans="1:7" ht="15" customHeight="1">
      <c r="A22" s="430"/>
      <c r="B22" s="428"/>
      <c r="C22" s="1206"/>
      <c r="D22" s="1206"/>
      <c r="E22" s="1208"/>
      <c r="F22" s="1208"/>
      <c r="G22" s="1207"/>
    </row>
    <row r="23" spans="1:7" ht="15" customHeight="1">
      <c r="A23" s="430"/>
      <c r="B23" s="428"/>
      <c r="C23" s="1206"/>
      <c r="D23" s="1206"/>
      <c r="E23" s="1208"/>
      <c r="F23" s="1208"/>
      <c r="G23" s="1207"/>
    </row>
    <row r="24" spans="1:7" ht="15" customHeight="1">
      <c r="A24" s="430"/>
      <c r="B24" s="428"/>
      <c r="C24" s="1206"/>
      <c r="D24" s="1206"/>
      <c r="E24" s="1208"/>
      <c r="F24" s="1208"/>
      <c r="G24" s="1207"/>
    </row>
    <row r="25" spans="1:7" ht="15" customHeight="1">
      <c r="A25" s="430"/>
      <c r="B25" s="428"/>
      <c r="C25" s="1206"/>
      <c r="D25" s="1206"/>
      <c r="E25" s="1208"/>
      <c r="F25" s="1208"/>
      <c r="G25" s="1207"/>
    </row>
    <row r="26" spans="1:7" ht="15" customHeight="1">
      <c r="A26" s="430"/>
      <c r="B26" s="428"/>
      <c r="C26" s="1206"/>
      <c r="D26" s="1206"/>
      <c r="E26" s="1208"/>
      <c r="F26" s="1208"/>
      <c r="G26" s="1207"/>
    </row>
    <row r="27" spans="1:7" ht="15" customHeight="1">
      <c r="A27" s="430"/>
      <c r="B27" s="428"/>
      <c r="C27" s="1206"/>
      <c r="D27" s="1206"/>
      <c r="E27" s="1208"/>
      <c r="F27" s="1208"/>
      <c r="G27" s="1207"/>
    </row>
    <row r="28" spans="1:7" ht="15" customHeight="1">
      <c r="A28" s="430"/>
      <c r="B28" s="428"/>
      <c r="C28" s="1206"/>
      <c r="D28" s="1206"/>
      <c r="E28" s="1208"/>
      <c r="F28" s="1208"/>
      <c r="G28" s="1207"/>
    </row>
    <row r="29" spans="1:7" ht="15" customHeight="1">
      <c r="A29" s="430"/>
      <c r="B29" s="428"/>
      <c r="C29" s="1206"/>
      <c r="D29" s="1206"/>
      <c r="E29" s="1208"/>
      <c r="F29" s="1208"/>
      <c r="G29" s="1207"/>
    </row>
    <row r="30" spans="1:7" ht="15" customHeight="1">
      <c r="A30" s="430"/>
      <c r="B30" s="428"/>
      <c r="C30" s="1206"/>
      <c r="D30" s="1206"/>
      <c r="E30" s="1208"/>
      <c r="F30" s="1208"/>
      <c r="G30" s="1207"/>
    </row>
    <row r="31" spans="1:7" ht="15" customHeight="1">
      <c r="A31" s="430"/>
      <c r="B31" s="428"/>
      <c r="C31" s="431"/>
      <c r="D31" s="1206"/>
      <c r="E31" s="1208"/>
      <c r="F31" s="1208"/>
      <c r="G31" s="1207"/>
    </row>
    <row r="32" spans="1:7" ht="15" customHeight="1">
      <c r="A32" s="430"/>
      <c r="B32" s="428"/>
      <c r="C32" s="431"/>
      <c r="D32" s="1206"/>
      <c r="E32" s="1208"/>
      <c r="F32" s="1208"/>
      <c r="G32" s="1207"/>
    </row>
    <row r="33" spans="1:7" ht="15" customHeight="1">
      <c r="A33" s="430"/>
      <c r="B33" s="428"/>
      <c r="C33" s="431"/>
      <c r="D33" s="1208"/>
      <c r="E33" s="431"/>
      <c r="F33" s="431"/>
      <c r="G33" s="821"/>
    </row>
    <row r="34" spans="1:7" ht="15" customHeight="1">
      <c r="A34" s="430"/>
      <c r="B34" s="428"/>
      <c r="C34" s="431"/>
      <c r="D34" s="1208"/>
      <c r="E34" s="431"/>
      <c r="F34" s="431"/>
      <c r="G34" s="821"/>
    </row>
    <row r="35" spans="1:7" ht="15" customHeight="1">
      <c r="A35" s="430"/>
      <c r="B35" s="428"/>
      <c r="C35" s="431"/>
      <c r="D35" s="1208"/>
      <c r="E35" s="431"/>
      <c r="F35" s="431"/>
      <c r="G35" s="821"/>
    </row>
    <row r="36" spans="1:7" ht="15" customHeight="1">
      <c r="A36" s="430"/>
      <c r="B36" s="428"/>
      <c r="C36" s="431"/>
      <c r="D36" s="1208"/>
      <c r="E36" s="431"/>
      <c r="F36" s="431"/>
      <c r="G36" s="821"/>
    </row>
    <row r="37" spans="1:7" ht="15" customHeight="1">
      <c r="A37" s="430"/>
      <c r="B37" s="428"/>
      <c r="C37" s="429"/>
      <c r="D37" s="1206"/>
      <c r="E37" s="433"/>
      <c r="F37" s="433"/>
      <c r="G37" s="822"/>
    </row>
    <row r="38" spans="1:7" ht="15" customHeight="1">
      <c r="A38" s="430"/>
      <c r="B38" s="428"/>
      <c r="C38" s="431"/>
      <c r="D38" s="1206"/>
      <c r="E38" s="1208"/>
      <c r="F38" s="1208"/>
      <c r="G38" s="1207"/>
    </row>
    <row r="39" spans="1:7" ht="15" customHeight="1">
      <c r="A39" s="430"/>
      <c r="B39" s="428"/>
      <c r="C39" s="431"/>
      <c r="D39" s="1208"/>
      <c r="E39" s="431"/>
      <c r="F39" s="431"/>
      <c r="G39" s="821"/>
    </row>
    <row r="40" spans="1:7" ht="15" customHeight="1">
      <c r="A40" s="430"/>
      <c r="B40" s="428"/>
      <c r="C40" s="431"/>
      <c r="D40" s="1208"/>
      <c r="E40" s="431"/>
      <c r="F40" s="431"/>
      <c r="G40" s="821"/>
    </row>
    <row r="41" spans="1:7" ht="15" customHeight="1">
      <c r="A41" s="430"/>
      <c r="B41" s="428"/>
      <c r="C41" s="434"/>
      <c r="D41" s="1208"/>
      <c r="E41" s="431"/>
      <c r="F41" s="431"/>
      <c r="G41" s="821"/>
    </row>
    <row r="42" spans="1:7" ht="15" customHeight="1">
      <c r="A42" s="430"/>
      <c r="C42" s="434"/>
      <c r="D42" s="1208"/>
      <c r="E42" s="1206"/>
      <c r="F42" s="1206"/>
      <c r="G42" s="1209"/>
    </row>
    <row r="43" spans="1:7" ht="15" customHeight="1">
      <c r="A43" s="430"/>
      <c r="C43" s="434"/>
      <c r="D43" s="1208"/>
      <c r="E43" s="1206"/>
      <c r="F43" s="1206"/>
      <c r="G43" s="1209"/>
    </row>
    <row r="44" spans="1:7" ht="15" customHeight="1">
      <c r="A44" s="430"/>
      <c r="C44" s="434"/>
      <c r="D44" s="1208"/>
      <c r="E44" s="1206"/>
      <c r="F44" s="1206"/>
      <c r="G44" s="1209"/>
    </row>
    <row r="45" spans="1:7" ht="15" customHeight="1">
      <c r="A45" s="430"/>
      <c r="C45" s="434"/>
      <c r="D45" s="1208"/>
      <c r="E45" s="1206"/>
      <c r="F45" s="1206"/>
      <c r="G45" s="1209"/>
    </row>
    <row r="46" spans="1:7">
      <c r="A46" s="435"/>
      <c r="B46" s="1122"/>
      <c r="C46" s="1122"/>
      <c r="D46" s="1122"/>
      <c r="E46" s="1122"/>
      <c r="F46" s="1122"/>
      <c r="G46" s="982"/>
    </row>
  </sheetData>
  <sheetProtection formatColumns="0" formatRows="0"/>
  <mergeCells count="1">
    <mergeCell ref="A3:E3"/>
  </mergeCells>
  <conditionalFormatting sqref="D7 C8:D9 D10 C11:D12 C13:C32 C33:D36 C38 C39:D45">
    <cfRule type="expression" dxfId="13" priority="2">
      <formula>#REF!="Y"</formula>
    </cfRule>
  </conditionalFormatting>
  <conditionalFormatting sqref="E13:G32 E37:G38">
    <cfRule type="expression" dxfId="12" priority="1">
      <formula>#REF!="Y"</formula>
    </cfRule>
  </conditionalFormatting>
  <pageMargins left="0.70866141732283472" right="0.70866141732283472" top="0.74803149606299213" bottom="0.74803149606299213" header="0.31496062992125984" footer="0.31496062992125984"/>
  <pageSetup paperSize="9" scale="68" orientation="landscape" r:id="rId1"/>
  <headerFooter>
    <oddFooter>&amp;A&amp;RPage &amp;P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2"/>
    <pageSetUpPr fitToPage="1"/>
  </sheetPr>
  <dimension ref="B2:F34"/>
  <sheetViews>
    <sheetView showGridLines="0" view="pageBreakPreview" zoomScale="88" zoomScaleNormal="100" zoomScaleSheetLayoutView="100" workbookViewId="0"/>
  </sheetViews>
  <sheetFormatPr defaultRowHeight="12.75"/>
  <cols>
    <col min="2" max="2" width="3.7109375" customWidth="1"/>
    <col min="3" max="3" width="8" customWidth="1"/>
    <col min="4" max="4" width="70" customWidth="1"/>
    <col min="5" max="5" width="20.5703125" customWidth="1"/>
    <col min="6" max="6" width="2.140625" customWidth="1"/>
  </cols>
  <sheetData>
    <row r="2" spans="2:6" ht="28.5" customHeight="1">
      <c r="B2" s="1171"/>
      <c r="C2" s="871" t="s">
        <v>62</v>
      </c>
      <c r="D2" s="872"/>
      <c r="E2" s="872"/>
      <c r="F2" s="968"/>
    </row>
    <row r="3" spans="2:6" ht="18.75">
      <c r="B3" s="503"/>
      <c r="C3" s="82" t="s">
        <v>63</v>
      </c>
      <c r="D3" s="83"/>
      <c r="E3" s="4"/>
      <c r="F3" s="782"/>
    </row>
    <row r="4" spans="2:6">
      <c r="B4" s="503"/>
      <c r="C4" s="4"/>
      <c r="D4" s="4"/>
      <c r="E4" s="4"/>
      <c r="F4" s="782"/>
    </row>
    <row r="5" spans="2:6" ht="15">
      <c r="B5" s="503"/>
      <c r="C5" s="170" t="s">
        <v>64</v>
      </c>
      <c r="D5" s="657"/>
      <c r="E5" s="658"/>
      <c r="F5" s="782"/>
    </row>
    <row r="6" spans="2:6" ht="15">
      <c r="B6" s="503"/>
      <c r="C6" s="4"/>
      <c r="D6" s="315" t="s">
        <v>65</v>
      </c>
      <c r="E6" t="s">
        <v>66</v>
      </c>
      <c r="F6" s="782"/>
    </row>
    <row r="7" spans="2:6" ht="15">
      <c r="B7" s="503"/>
      <c r="C7" s="4"/>
      <c r="D7" s="315" t="s">
        <v>67</v>
      </c>
      <c r="E7" t="s">
        <v>66</v>
      </c>
      <c r="F7" s="782"/>
    </row>
    <row r="8" spans="2:6" ht="15.75" customHeight="1">
      <c r="B8" s="508"/>
      <c r="C8" s="170" t="s">
        <v>68</v>
      </c>
      <c r="D8" s="167"/>
      <c r="E8" s="658"/>
      <c r="F8" s="782"/>
    </row>
    <row r="9" spans="2:6" ht="15">
      <c r="B9" s="508"/>
      <c r="C9" s="661" t="s">
        <v>30</v>
      </c>
      <c r="D9" s="315" t="s">
        <v>69</v>
      </c>
      <c r="E9" s="4"/>
      <c r="F9" s="782"/>
    </row>
    <row r="10" spans="2:6" ht="15">
      <c r="B10" s="508"/>
      <c r="C10" s="661" t="s">
        <v>31</v>
      </c>
      <c r="D10" s="316" t="s">
        <v>70</v>
      </c>
      <c r="E10" s="4"/>
      <c r="F10" s="782"/>
    </row>
    <row r="11" spans="2:6" ht="15">
      <c r="B11" s="508"/>
      <c r="C11" s="661" t="s">
        <v>32</v>
      </c>
      <c r="D11" s="316" t="s">
        <v>71</v>
      </c>
      <c r="E11" s="4"/>
      <c r="F11" s="782"/>
    </row>
    <row r="12" spans="2:6" ht="15">
      <c r="B12" s="313"/>
      <c r="C12" s="661" t="s">
        <v>33</v>
      </c>
      <c r="D12" s="315" t="s">
        <v>72</v>
      </c>
      <c r="F12" s="782"/>
    </row>
    <row r="13" spans="2:6" ht="15">
      <c r="B13" s="313"/>
      <c r="C13" s="661" t="s">
        <v>34</v>
      </c>
      <c r="D13" s="315" t="s">
        <v>73</v>
      </c>
      <c r="F13" s="782"/>
    </row>
    <row r="14" spans="2:6" ht="15">
      <c r="B14" s="313"/>
      <c r="C14" s="661" t="s">
        <v>35</v>
      </c>
      <c r="D14" s="316" t="s">
        <v>74</v>
      </c>
      <c r="F14" s="782"/>
    </row>
    <row r="15" spans="2:6" ht="15">
      <c r="B15" s="313"/>
      <c r="C15" s="661" t="s">
        <v>36</v>
      </c>
      <c r="D15" s="316" t="s">
        <v>37</v>
      </c>
      <c r="E15" s="6"/>
      <c r="F15" s="782"/>
    </row>
    <row r="16" spans="2:6" ht="15">
      <c r="B16" s="313"/>
      <c r="C16" s="661" t="s">
        <v>38</v>
      </c>
      <c r="D16" s="316" t="s">
        <v>39</v>
      </c>
      <c r="E16" s="6"/>
      <c r="F16" s="782"/>
    </row>
    <row r="17" spans="2:6" ht="15">
      <c r="B17" s="313"/>
      <c r="C17" s="661" t="s">
        <v>40</v>
      </c>
      <c r="D17" s="316" t="s">
        <v>75</v>
      </c>
      <c r="E17" t="s">
        <v>66</v>
      </c>
      <c r="F17" s="782"/>
    </row>
    <row r="18" spans="2:6" ht="15">
      <c r="B18" s="313"/>
      <c r="C18" s="661" t="s">
        <v>41</v>
      </c>
      <c r="D18" s="316" t="s">
        <v>76</v>
      </c>
      <c r="E18" t="s">
        <v>66</v>
      </c>
      <c r="F18" s="782"/>
    </row>
    <row r="19" spans="2:6" ht="15">
      <c r="B19" s="313"/>
      <c r="C19" s="661" t="s">
        <v>42</v>
      </c>
      <c r="D19" s="316" t="s">
        <v>77</v>
      </c>
      <c r="E19" t="s">
        <v>66</v>
      </c>
      <c r="F19" s="782"/>
    </row>
    <row r="20" spans="2:6" ht="15">
      <c r="B20" s="313"/>
      <c r="C20" s="661" t="s">
        <v>43</v>
      </c>
      <c r="D20" s="316" t="s">
        <v>78</v>
      </c>
      <c r="E20" t="s">
        <v>79</v>
      </c>
      <c r="F20" s="782"/>
    </row>
    <row r="21" spans="2:6" ht="15">
      <c r="B21" s="313"/>
      <c r="C21" s="661" t="s">
        <v>45</v>
      </c>
      <c r="D21" s="316" t="s">
        <v>80</v>
      </c>
      <c r="E21" t="s">
        <v>66</v>
      </c>
      <c r="F21" s="782"/>
    </row>
    <row r="22" spans="2:6" ht="15">
      <c r="B22" s="313"/>
      <c r="C22" s="661" t="s">
        <v>46</v>
      </c>
      <c r="D22" s="316" t="s">
        <v>81</v>
      </c>
      <c r="E22" t="s">
        <v>66</v>
      </c>
      <c r="F22" s="782"/>
    </row>
    <row r="23" spans="2:6" ht="15">
      <c r="B23" s="313"/>
      <c r="C23" s="172" t="s">
        <v>82</v>
      </c>
      <c r="D23" s="168"/>
      <c r="E23" s="658"/>
      <c r="F23" s="782"/>
    </row>
    <row r="24" spans="2:6" ht="15">
      <c r="B24" s="313"/>
      <c r="C24" s="661" t="s">
        <v>47</v>
      </c>
      <c r="D24" s="315" t="s">
        <v>83</v>
      </c>
      <c r="F24" s="782"/>
    </row>
    <row r="25" spans="2:6" ht="15">
      <c r="B25" s="313"/>
      <c r="C25" s="661" t="s">
        <v>48</v>
      </c>
      <c r="D25" s="315" t="s">
        <v>84</v>
      </c>
      <c r="F25" s="823"/>
    </row>
    <row r="26" spans="2:6" ht="15">
      <c r="B26" s="313"/>
      <c r="C26" s="661" t="s">
        <v>49</v>
      </c>
      <c r="D26" s="316" t="s">
        <v>85</v>
      </c>
      <c r="F26" s="823"/>
    </row>
    <row r="27" spans="2:6" ht="15">
      <c r="B27" s="313"/>
      <c r="C27" s="661" t="s">
        <v>50</v>
      </c>
      <c r="D27" s="315" t="s">
        <v>86</v>
      </c>
      <c r="F27" s="782"/>
    </row>
    <row r="28" spans="2:6" ht="15">
      <c r="B28" s="313"/>
      <c r="C28" s="661" t="s">
        <v>51</v>
      </c>
      <c r="D28" s="315" t="s">
        <v>87</v>
      </c>
      <c r="F28" s="782"/>
    </row>
    <row r="29" spans="2:6" ht="15">
      <c r="B29" s="313"/>
      <c r="C29" s="661" t="s">
        <v>52</v>
      </c>
      <c r="D29" s="316" t="s">
        <v>88</v>
      </c>
      <c r="E29" s="6"/>
      <c r="F29" s="782"/>
    </row>
    <row r="30" spans="2:6" ht="15">
      <c r="B30" s="313"/>
      <c r="C30" s="661" t="s">
        <v>54</v>
      </c>
      <c r="D30" s="315" t="s">
        <v>89</v>
      </c>
      <c r="E30" s="6"/>
      <c r="F30" s="782"/>
    </row>
    <row r="31" spans="2:6" ht="15">
      <c r="B31" s="313"/>
      <c r="C31" s="661" t="s">
        <v>55</v>
      </c>
      <c r="D31" s="315" t="s">
        <v>90</v>
      </c>
      <c r="E31" s="6"/>
      <c r="F31" s="782"/>
    </row>
    <row r="32" spans="2:6" ht="15">
      <c r="B32" s="313"/>
      <c r="C32" s="171" t="s">
        <v>57</v>
      </c>
      <c r="D32" s="169"/>
      <c r="E32" s="658"/>
      <c r="F32" s="782"/>
    </row>
    <row r="33" spans="2:6" ht="15">
      <c r="B33" s="313"/>
      <c r="C33" s="661" t="s">
        <v>56</v>
      </c>
      <c r="D33" s="315" t="s">
        <v>57</v>
      </c>
      <c r="F33" s="782"/>
    </row>
    <row r="34" spans="2:6" ht="15">
      <c r="B34" s="88"/>
      <c r="C34" s="1123"/>
      <c r="D34" s="1124"/>
      <c r="E34" s="786"/>
      <c r="F34" s="2"/>
    </row>
  </sheetData>
  <sheetProtection formatColumns="0" formatRows="0"/>
  <phoneticPr fontId="19" type="noConversion"/>
  <hyperlinks>
    <hyperlink ref="C9" location="'F1. RAB'!A1" display="F1" xr:uid="{E7D63BC0-8243-4615-87AD-52A40D8BFD74}"/>
    <hyperlink ref="C10" location="F2.Opex!A1" display="F2" xr:uid="{642EE830-7AC2-4478-98CA-E0C4512E595B}"/>
    <hyperlink ref="C11" location="'F3. Base Capex'!A1" display="F3" xr:uid="{2D9326DE-9086-42DF-A1BC-B41E9986D749}"/>
    <hyperlink ref="C12" location="'F4. Actuals vs Forecasts'!A1" display="F4" xr:uid="{B1171A14-889B-4647-ADDE-9B5F12743F85}"/>
    <hyperlink ref="C13" location="'F5. Major Capex Projects'!A1" display="F5" xr:uid="{7E62D6C7-438A-415C-A772-E63E3C3A5CAD}"/>
    <hyperlink ref="C14" location="'F6. Revenues'!A1" display="F6" xr:uid="{8E86EC07-78F2-4891-9195-B44A51BB2AE5}"/>
    <hyperlink ref="C15" location="'F7. Cost Allocation'!A1" display="F7" xr:uid="{F98E9473-D85A-4563-AF31-BBA3BACA5B64}"/>
    <hyperlink ref="C16" location="'F7a. Asset Allocation'!A1" display="F7a" xr:uid="{305F6A43-B1FC-4205-BB60-44CB6C245D40}"/>
    <hyperlink ref="C17" location="'TP1. ROI and profit'!A1" display="TP1" xr:uid="{EF9FAA68-7C3D-4317-84FC-1F53D46AED08}"/>
    <hyperlink ref="C18" location="'TP2. Major project costs'!A1" display="TP2" xr:uid="{88D5FD01-891D-4A36-90AA-2884AA611AC7}"/>
    <hyperlink ref="C19" location="'TP3. Major project timing'!A1" display="TP3" xr:uid="{453ACEA3-4CF9-432C-90A8-4C8007EA3F94}"/>
    <hyperlink ref="C21" location="'TP5. Related party transactions'!A1" display="TP5" xr:uid="{A45CB513-9FC5-4CB5-A3AA-B11B36A24844}"/>
    <hyperlink ref="C22" location="'TP6. Investment contracts'!A1" display="TP6" xr:uid="{7505EC28-28DC-4E1F-B1E5-1C10BEE82B28}"/>
    <hyperlink ref="C24" location="'G1. System Statistics '!A1" display="G1" xr:uid="{56E5ECB4-B1AF-431B-BB83-30E196FCD31B}"/>
    <hyperlink ref="C25" location="'G2. Grid Demand and Injection'!A1" display="G2" xr:uid="{F7944A91-2A0F-47CC-8554-4F690E9D9C54}"/>
    <hyperlink ref="C26" location="'G3. GXP Capacity and Demand'!A1" display="G3" xr:uid="{FFB8D34A-161D-4984-9801-D0E94C4709BC}"/>
    <hyperlink ref="C27" location="'G4. Quality Grid Outputs'!A1" display="G4" xr:uid="{8206AD56-3CCD-4C72-A67B-F852128FE1E2}"/>
    <hyperlink ref="C28" location="'G5. Quality interconnection '!A1" display="G5" xr:uid="{73DBB5D6-129B-4D32-B799-B3C428F2F211}"/>
    <hyperlink ref="C29" location="'G6. Asset Health and Age'!A1" display="G6" xr:uid="{94B884B7-1851-426E-BDF7-23A76DC1CA6A}"/>
    <hyperlink ref="C30" location="'G7. AMMAT'!A1" display="G7" xr:uid="{098DDB0B-7F9E-435E-9289-30A6A83983E5}"/>
    <hyperlink ref="C31" location="'G8. AMMAT Results '!A1" display="G8" xr:uid="{28BCE1FD-0A24-448A-B470-AACF86F099F0}"/>
    <hyperlink ref="C33" location="'SO1. System Operator'!A1" display="SO1." xr:uid="{33A61BA7-ECB6-4F97-A5AC-7CAA89A0AAC7}"/>
    <hyperlink ref="C20" location="'TP4. Project close-out reports'!A1" display="TP4" xr:uid="{4D8DA658-1370-4708-A6F1-D6EE0382DA00}"/>
  </hyperlinks>
  <pageMargins left="1.1023622047244095" right="0.70866141732283472" top="1.1417322834645669" bottom="0.74803149606299213" header="0.31496062992125984" footer="0.31496062992125984"/>
  <pageSetup paperSize="9" scale="88" orientation="portrait" r:id="rId1"/>
  <headerFooter alignWithMargins="0">
    <oddFooter>&amp;A&amp;RPage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C528F-CCB0-4999-BB72-F568A0E06913}">
  <sheetPr>
    <tabColor theme="7" tint="0.59999389629810485"/>
    <pageSetUpPr fitToPage="1"/>
  </sheetPr>
  <dimension ref="A1:R54"/>
  <sheetViews>
    <sheetView showGridLines="0" view="pageBreakPreview" zoomScale="64" zoomScaleNormal="100" workbookViewId="0">
      <pane ySplit="4" topLeftCell="A5" activePane="bottomLeft" state="frozen"/>
      <selection activeCell="B907" sqref="B907"/>
      <selection pane="bottomLeft" activeCell="A5" sqref="A5"/>
    </sheetView>
  </sheetViews>
  <sheetFormatPr defaultColWidth="9.140625" defaultRowHeight="12.75"/>
  <cols>
    <col min="1" max="1" width="4.42578125" style="422" customWidth="1"/>
    <col min="2" max="2" width="3.140625" style="422" customWidth="1"/>
    <col min="3" max="3" width="6.140625" style="422" customWidth="1"/>
    <col min="4" max="4" width="45.42578125" style="422" customWidth="1"/>
    <col min="5" max="5" width="40.140625" style="422" customWidth="1"/>
    <col min="6" max="6" width="3.140625" style="422" customWidth="1"/>
    <col min="7" max="7" width="6.140625" style="422" customWidth="1"/>
    <col min="8" max="8" width="45.42578125" style="422" customWidth="1"/>
    <col min="9" max="9" width="40.140625" style="422" customWidth="1"/>
    <col min="10" max="10" width="3.140625" style="422" customWidth="1"/>
    <col min="11" max="11" width="6.140625" style="422" customWidth="1"/>
    <col min="12" max="12" width="45.42578125" style="422" customWidth="1"/>
    <col min="13" max="13" width="40.140625" style="422" customWidth="1"/>
    <col min="14" max="14" width="2.5703125" style="422" customWidth="1"/>
    <col min="15" max="15" width="6.140625" style="422" customWidth="1"/>
    <col min="16" max="16" width="45.42578125" style="422" customWidth="1"/>
    <col min="17" max="17" width="40.140625" style="422" customWidth="1"/>
    <col min="18" max="18" width="2.5703125" style="422" customWidth="1"/>
    <col min="19" max="16384" width="9.140625" style="422"/>
  </cols>
  <sheetData>
    <row r="1" spans="1:18" ht="15" customHeight="1">
      <c r="A1" s="1580"/>
      <c r="B1" s="1581"/>
      <c r="C1" s="1581"/>
      <c r="D1" s="1581"/>
      <c r="E1" s="1582"/>
      <c r="F1" s="1580"/>
      <c r="G1" s="1581"/>
      <c r="H1" s="1581"/>
      <c r="I1" s="1582"/>
      <c r="J1" s="1580"/>
      <c r="K1" s="1581"/>
      <c r="L1" s="1581"/>
      <c r="M1" s="1581"/>
      <c r="N1" s="1582"/>
      <c r="O1" s="1581"/>
      <c r="P1" s="1581"/>
      <c r="Q1" s="1581"/>
      <c r="R1" s="1582"/>
    </row>
    <row r="2" spans="1:18" ht="20.25" customHeight="1">
      <c r="A2" s="423" t="s">
        <v>3371</v>
      </c>
      <c r="B2" s="424"/>
      <c r="C2" s="425"/>
      <c r="D2" s="425"/>
      <c r="E2" s="818"/>
      <c r="F2" s="1583"/>
      <c r="G2" s="437"/>
      <c r="H2" s="437"/>
      <c r="I2" s="824"/>
      <c r="J2" s="1583"/>
      <c r="K2" s="437"/>
      <c r="L2" s="437"/>
      <c r="M2" s="437"/>
      <c r="N2" s="824"/>
      <c r="O2" s="437"/>
      <c r="P2" s="437"/>
      <c r="Q2" s="437"/>
      <c r="R2" s="824"/>
    </row>
    <row r="3" spans="1:18" ht="18" customHeight="1">
      <c r="A3" s="1735"/>
      <c r="B3" s="1736"/>
      <c r="C3" s="1736"/>
      <c r="D3" s="1736"/>
      <c r="E3" s="1737"/>
      <c r="F3" s="1584"/>
      <c r="G3" s="1579"/>
      <c r="H3" s="1579"/>
      <c r="I3" s="1585"/>
      <c r="J3" s="1584"/>
      <c r="K3" s="1579"/>
      <c r="L3" s="1579"/>
      <c r="M3" s="1579"/>
      <c r="N3" s="825"/>
      <c r="O3" s="1579"/>
      <c r="P3" s="1579"/>
      <c r="Q3" s="1579"/>
      <c r="R3" s="825"/>
    </row>
    <row r="4" spans="1:18" ht="15" customHeight="1">
      <c r="A4" s="427" t="s">
        <v>91</v>
      </c>
      <c r="B4" s="1120"/>
      <c r="C4" s="1120"/>
      <c r="D4" s="1121"/>
      <c r="E4" s="981"/>
      <c r="F4" s="1586"/>
      <c r="G4" s="1120"/>
      <c r="H4" s="1121"/>
      <c r="I4" s="981"/>
      <c r="J4" s="1586"/>
      <c r="K4" s="1120"/>
      <c r="L4" s="1121"/>
      <c r="M4" s="1121"/>
      <c r="N4" s="981"/>
      <c r="O4" s="1120"/>
      <c r="P4" s="1121"/>
      <c r="Q4" s="1121"/>
      <c r="R4" s="981"/>
    </row>
    <row r="5" spans="1:18" ht="15" customHeight="1">
      <c r="A5" s="430"/>
      <c r="B5" s="428"/>
      <c r="C5" s="429"/>
      <c r="D5" s="428"/>
      <c r="E5" s="820"/>
      <c r="F5" s="476"/>
      <c r="G5" s="429"/>
      <c r="H5" s="428"/>
      <c r="I5" s="820"/>
      <c r="J5" s="476"/>
      <c r="K5" s="429"/>
      <c r="L5" s="428"/>
      <c r="M5" s="428"/>
      <c r="N5" s="820"/>
      <c r="O5" s="429"/>
      <c r="P5" s="428"/>
      <c r="Q5" s="428"/>
      <c r="R5" s="820"/>
    </row>
    <row r="6" spans="1:18" ht="15" customHeight="1">
      <c r="A6" s="430"/>
      <c r="B6" s="428"/>
      <c r="C6" s="429"/>
      <c r="D6" s="428"/>
      <c r="E6" s="820"/>
      <c r="F6" s="476"/>
      <c r="G6" s="429"/>
      <c r="H6" s="428"/>
      <c r="I6" s="820"/>
      <c r="J6" s="476"/>
      <c r="K6" s="429"/>
      <c r="L6" s="428"/>
      <c r="M6" s="428"/>
      <c r="N6" s="820"/>
      <c r="O6" s="429"/>
      <c r="P6" s="428"/>
      <c r="Q6" s="428"/>
      <c r="R6" s="820"/>
    </row>
    <row r="7" spans="1:18" ht="15" customHeight="1">
      <c r="A7" s="430"/>
      <c r="B7" s="428"/>
      <c r="C7" s="429"/>
      <c r="D7" s="1208"/>
      <c r="E7" s="821"/>
      <c r="F7" s="476"/>
      <c r="G7" s="429"/>
      <c r="H7" s="1208"/>
      <c r="I7" s="821"/>
      <c r="J7" s="476"/>
      <c r="K7" s="429"/>
      <c r="L7" s="1208"/>
      <c r="M7" s="431"/>
      <c r="N7" s="820"/>
      <c r="O7" s="429"/>
      <c r="P7" s="1208"/>
      <c r="Q7" s="431"/>
      <c r="R7" s="820"/>
    </row>
    <row r="8" spans="1:18" ht="15" customHeight="1">
      <c r="A8" s="430"/>
      <c r="B8" s="428"/>
      <c r="C8" s="1206"/>
      <c r="D8" s="1574"/>
      <c r="E8" s="821"/>
      <c r="F8" s="476"/>
      <c r="G8" s="1206"/>
      <c r="H8" s="1208"/>
      <c r="I8" s="821"/>
      <c r="J8" s="476"/>
      <c r="K8" s="1206"/>
      <c r="L8" s="1208"/>
      <c r="M8" s="431"/>
      <c r="N8" s="820"/>
      <c r="O8" s="1206"/>
      <c r="P8" s="1208"/>
      <c r="Q8" s="431"/>
      <c r="R8" s="820"/>
    </row>
    <row r="9" spans="1:18" ht="15" customHeight="1">
      <c r="A9" s="430"/>
      <c r="B9" s="428"/>
      <c r="C9" s="1206"/>
      <c r="D9" s="1575"/>
      <c r="E9" s="821"/>
      <c r="F9" s="476"/>
      <c r="G9" s="1206"/>
      <c r="H9" s="1208"/>
      <c r="I9" s="821"/>
      <c r="J9" s="476"/>
      <c r="K9" s="1206"/>
      <c r="L9" s="1208"/>
      <c r="M9" s="431"/>
      <c r="N9" s="820"/>
      <c r="O9" s="1206"/>
      <c r="P9" s="1208"/>
      <c r="Q9" s="431"/>
      <c r="R9" s="820"/>
    </row>
    <row r="10" spans="1:18" ht="15" customHeight="1">
      <c r="A10" s="430"/>
      <c r="B10" s="428"/>
      <c r="C10" s="429"/>
      <c r="D10" s="1575"/>
      <c r="E10" s="821"/>
      <c r="F10" s="476"/>
      <c r="G10" s="429"/>
      <c r="H10" s="1208"/>
      <c r="I10" s="821"/>
      <c r="J10" s="476"/>
      <c r="K10" s="429"/>
      <c r="L10" s="1208"/>
      <c r="M10" s="431"/>
      <c r="N10" s="820"/>
      <c r="O10" s="429"/>
      <c r="P10" s="1208"/>
      <c r="Q10" s="431"/>
      <c r="R10" s="820"/>
    </row>
    <row r="11" spans="1:18" ht="15" customHeight="1">
      <c r="A11" s="430"/>
      <c r="B11" s="428"/>
      <c r="C11" s="431"/>
      <c r="D11" s="1208"/>
      <c r="E11" s="821"/>
      <c r="F11" s="476"/>
      <c r="G11" s="431"/>
      <c r="H11" s="1208"/>
      <c r="I11" s="821"/>
      <c r="J11" s="476"/>
      <c r="K11" s="431"/>
      <c r="L11" s="1208"/>
      <c r="M11" s="431"/>
      <c r="N11" s="820"/>
      <c r="O11" s="431"/>
      <c r="P11" s="1208"/>
      <c r="Q11" s="431"/>
      <c r="R11" s="820"/>
    </row>
    <row r="12" spans="1:18" ht="15" customHeight="1">
      <c r="A12" s="430"/>
      <c r="B12" s="428"/>
      <c r="C12" s="431"/>
      <c r="D12" s="1208"/>
      <c r="E12" s="821"/>
      <c r="F12" s="476"/>
      <c r="G12" s="431"/>
      <c r="H12" s="1208"/>
      <c r="I12" s="821"/>
      <c r="J12" s="476"/>
      <c r="K12" s="431"/>
      <c r="L12" s="1208"/>
      <c r="M12" s="431"/>
      <c r="N12" s="820"/>
      <c r="O12" s="431"/>
      <c r="P12" s="1208"/>
      <c r="Q12" s="431"/>
      <c r="R12" s="820"/>
    </row>
    <row r="13" spans="1:18" ht="15" customHeight="1">
      <c r="A13" s="430"/>
      <c r="B13" s="428"/>
      <c r="C13" s="432"/>
      <c r="D13" s="1206"/>
      <c r="E13" s="822"/>
      <c r="F13" s="476"/>
      <c r="G13" s="432"/>
      <c r="H13" s="1206"/>
      <c r="I13" s="822"/>
      <c r="J13" s="476"/>
      <c r="K13" s="432"/>
      <c r="L13" s="1206"/>
      <c r="M13" s="433"/>
      <c r="N13" s="820"/>
      <c r="O13" s="432"/>
      <c r="P13" s="1206"/>
      <c r="Q13" s="433"/>
      <c r="R13" s="820"/>
    </row>
    <row r="14" spans="1:18" ht="15" customHeight="1">
      <c r="A14" s="430"/>
      <c r="B14" s="428"/>
      <c r="C14" s="1206"/>
      <c r="D14" s="1206"/>
      <c r="E14" s="1207"/>
      <c r="F14" s="476"/>
      <c r="G14" s="1206"/>
      <c r="H14" s="1206"/>
      <c r="I14" s="1207"/>
      <c r="J14" s="476"/>
      <c r="K14" s="1206"/>
      <c r="L14" s="1206"/>
      <c r="M14" s="1208"/>
      <c r="N14" s="820"/>
      <c r="O14" s="1206"/>
      <c r="P14" s="1206"/>
      <c r="Q14" s="1208"/>
      <c r="R14" s="820"/>
    </row>
    <row r="15" spans="1:18" ht="15" customHeight="1">
      <c r="A15" s="430"/>
      <c r="B15" s="428"/>
      <c r="C15" s="1206"/>
      <c r="D15" s="1206"/>
      <c r="E15" s="1207"/>
      <c r="F15" s="476"/>
      <c r="G15" s="1206"/>
      <c r="H15" s="1206"/>
      <c r="I15" s="1207"/>
      <c r="J15" s="476"/>
      <c r="K15" s="1206"/>
      <c r="L15" s="1206"/>
      <c r="M15" s="1208"/>
      <c r="N15" s="820"/>
      <c r="O15" s="1206"/>
      <c r="P15" s="1206"/>
      <c r="Q15" s="1208"/>
      <c r="R15" s="820"/>
    </row>
    <row r="16" spans="1:18" ht="15" customHeight="1">
      <c r="A16" s="430"/>
      <c r="B16" s="428"/>
      <c r="C16" s="1206"/>
      <c r="D16" s="1206"/>
      <c r="E16" s="1207"/>
      <c r="F16" s="476"/>
      <c r="G16" s="1206"/>
      <c r="H16" s="1206"/>
      <c r="I16" s="1207"/>
      <c r="J16" s="476"/>
      <c r="K16" s="1206"/>
      <c r="L16" s="1206"/>
      <c r="M16" s="1208"/>
      <c r="N16" s="820"/>
      <c r="O16" s="1206"/>
      <c r="P16" s="1206"/>
      <c r="Q16" s="1208"/>
      <c r="R16" s="820"/>
    </row>
    <row r="17" spans="1:18" ht="15" customHeight="1">
      <c r="A17" s="430"/>
      <c r="B17" s="428"/>
      <c r="C17" s="1206"/>
      <c r="D17" s="1206"/>
      <c r="E17" s="1207"/>
      <c r="F17" s="476"/>
      <c r="G17" s="1206"/>
      <c r="H17" s="1206"/>
      <c r="I17" s="1207"/>
      <c r="J17" s="476"/>
      <c r="K17" s="1206"/>
      <c r="L17" s="1206"/>
      <c r="M17" s="1208"/>
      <c r="N17" s="820"/>
      <c r="O17" s="1206"/>
      <c r="P17" s="1206"/>
      <c r="Q17" s="1208"/>
      <c r="R17" s="820"/>
    </row>
    <row r="18" spans="1:18" ht="15" customHeight="1">
      <c r="A18" s="430"/>
      <c r="B18" s="428"/>
      <c r="C18" s="1206"/>
      <c r="D18" s="1206"/>
      <c r="E18" s="1207"/>
      <c r="F18" s="476"/>
      <c r="G18" s="1206"/>
      <c r="H18" s="1206"/>
      <c r="I18" s="1207"/>
      <c r="J18" s="476"/>
      <c r="K18" s="1206"/>
      <c r="L18" s="1206"/>
      <c r="M18" s="1208"/>
      <c r="N18" s="820"/>
      <c r="O18" s="1206"/>
      <c r="P18" s="1206"/>
      <c r="Q18" s="1208"/>
      <c r="R18" s="820"/>
    </row>
    <row r="19" spans="1:18" ht="15" customHeight="1">
      <c r="A19" s="430"/>
      <c r="B19" s="428"/>
      <c r="C19" s="1206"/>
      <c r="D19" s="1206"/>
      <c r="E19" s="1207"/>
      <c r="F19" s="476"/>
      <c r="G19" s="1206"/>
      <c r="H19" s="1206"/>
      <c r="I19" s="1207"/>
      <c r="J19" s="476"/>
      <c r="K19" s="1206"/>
      <c r="L19" s="1206"/>
      <c r="M19" s="1208"/>
      <c r="N19" s="820"/>
      <c r="O19" s="1206"/>
      <c r="P19" s="1206"/>
      <c r="Q19" s="1208"/>
      <c r="R19" s="820"/>
    </row>
    <row r="20" spans="1:18" ht="15" customHeight="1">
      <c r="A20" s="430"/>
      <c r="B20" s="428"/>
      <c r="C20" s="1206"/>
      <c r="D20" s="1206"/>
      <c r="E20" s="1207"/>
      <c r="F20" s="476"/>
      <c r="G20" s="1206"/>
      <c r="H20" s="1206"/>
      <c r="I20" s="1207"/>
      <c r="J20" s="476"/>
      <c r="K20" s="1206"/>
      <c r="L20" s="1206"/>
      <c r="M20" s="1208"/>
      <c r="N20" s="820"/>
      <c r="O20" s="1206"/>
      <c r="P20" s="1206"/>
      <c r="Q20" s="1208"/>
      <c r="R20" s="820"/>
    </row>
    <row r="21" spans="1:18" ht="15" customHeight="1">
      <c r="A21" s="430"/>
      <c r="B21" s="428"/>
      <c r="C21" s="1206"/>
      <c r="D21" s="1206"/>
      <c r="E21" s="1207"/>
      <c r="F21" s="476"/>
      <c r="G21" s="1206"/>
      <c r="H21" s="1206"/>
      <c r="I21" s="1207"/>
      <c r="J21" s="476"/>
      <c r="K21" s="1206"/>
      <c r="L21" s="1206"/>
      <c r="M21" s="1208"/>
      <c r="N21" s="820"/>
      <c r="O21" s="1206"/>
      <c r="P21" s="1206"/>
      <c r="Q21" s="1208"/>
      <c r="R21" s="820"/>
    </row>
    <row r="22" spans="1:18" ht="15" customHeight="1">
      <c r="A22" s="430"/>
      <c r="B22" s="428"/>
      <c r="C22" s="1206"/>
      <c r="D22" s="1206"/>
      <c r="E22" s="1207"/>
      <c r="F22" s="476"/>
      <c r="G22" s="1206"/>
      <c r="H22" s="1206"/>
      <c r="I22" s="1207"/>
      <c r="J22" s="476"/>
      <c r="K22" s="1206"/>
      <c r="L22" s="1206"/>
      <c r="M22" s="1208"/>
      <c r="N22" s="820"/>
      <c r="O22" s="1206"/>
      <c r="P22" s="1206"/>
      <c r="Q22" s="1208"/>
      <c r="R22" s="820"/>
    </row>
    <row r="23" spans="1:18" ht="15" customHeight="1">
      <c r="A23" s="430"/>
      <c r="B23" s="428"/>
      <c r="C23" s="1206"/>
      <c r="D23" s="1206"/>
      <c r="E23" s="1207"/>
      <c r="F23" s="476"/>
      <c r="G23" s="1206"/>
      <c r="H23" s="1206"/>
      <c r="I23" s="1207"/>
      <c r="J23" s="476"/>
      <c r="K23" s="1206"/>
      <c r="L23" s="1206"/>
      <c r="M23" s="1208"/>
      <c r="N23" s="820"/>
      <c r="O23" s="1206"/>
      <c r="P23" s="1206"/>
      <c r="Q23" s="1208"/>
      <c r="R23" s="820"/>
    </row>
    <row r="24" spans="1:18" ht="15" customHeight="1">
      <c r="A24" s="430"/>
      <c r="B24" s="428"/>
      <c r="C24" s="1206"/>
      <c r="D24" s="1206"/>
      <c r="E24" s="1207"/>
      <c r="F24" s="476"/>
      <c r="G24" s="1206"/>
      <c r="H24" s="1206"/>
      <c r="I24" s="1207"/>
      <c r="J24" s="476"/>
      <c r="K24" s="1206"/>
      <c r="L24" s="1206"/>
      <c r="M24" s="1208"/>
      <c r="N24" s="820"/>
      <c r="O24" s="1206"/>
      <c r="P24" s="1206"/>
      <c r="Q24" s="1208"/>
      <c r="R24" s="820"/>
    </row>
    <row r="25" spans="1:18" ht="15" customHeight="1">
      <c r="A25" s="430"/>
      <c r="B25" s="428"/>
      <c r="C25" s="1206"/>
      <c r="D25" s="1206"/>
      <c r="E25" s="1207"/>
      <c r="F25" s="476"/>
      <c r="G25" s="1206"/>
      <c r="H25" s="1206"/>
      <c r="I25" s="1207"/>
      <c r="J25" s="476"/>
      <c r="K25" s="1206"/>
      <c r="L25" s="1206"/>
      <c r="M25" s="1208"/>
      <c r="N25" s="820"/>
      <c r="O25" s="1206"/>
      <c r="P25" s="1206"/>
      <c r="Q25" s="1208"/>
      <c r="R25" s="820"/>
    </row>
    <row r="26" spans="1:18" ht="15" customHeight="1">
      <c r="A26" s="430"/>
      <c r="B26" s="428"/>
      <c r="C26" s="1206"/>
      <c r="D26" s="1206"/>
      <c r="E26" s="1207"/>
      <c r="F26" s="476"/>
      <c r="G26" s="1206"/>
      <c r="H26" s="1206"/>
      <c r="I26" s="1207"/>
      <c r="J26" s="476"/>
      <c r="K26" s="1206"/>
      <c r="L26" s="1206"/>
      <c r="M26" s="1208"/>
      <c r="N26" s="820"/>
      <c r="O26" s="1206"/>
      <c r="P26" s="1206"/>
      <c r="Q26" s="1208"/>
      <c r="R26" s="820"/>
    </row>
    <row r="27" spans="1:18" ht="15" customHeight="1">
      <c r="A27" s="430"/>
      <c r="B27" s="428"/>
      <c r="C27" s="1206"/>
      <c r="D27" s="1206"/>
      <c r="E27" s="1207"/>
      <c r="F27" s="476"/>
      <c r="G27" s="1206"/>
      <c r="H27" s="1206"/>
      <c r="I27" s="1207"/>
      <c r="J27" s="476"/>
      <c r="K27" s="1206"/>
      <c r="L27" s="1206"/>
      <c r="M27" s="1208"/>
      <c r="N27" s="820"/>
      <c r="O27" s="1206"/>
      <c r="P27" s="1206"/>
      <c r="Q27" s="1208"/>
      <c r="R27" s="820"/>
    </row>
    <row r="28" spans="1:18" ht="15" customHeight="1">
      <c r="A28" s="430"/>
      <c r="B28" s="428"/>
      <c r="C28" s="1206"/>
      <c r="D28" s="1206"/>
      <c r="E28" s="1207"/>
      <c r="F28" s="476"/>
      <c r="G28" s="1206"/>
      <c r="H28" s="1206"/>
      <c r="I28" s="1207"/>
      <c r="J28" s="476"/>
      <c r="K28" s="1206"/>
      <c r="L28" s="1206"/>
      <c r="M28" s="1208"/>
      <c r="N28" s="820"/>
      <c r="O28" s="1206"/>
      <c r="P28" s="1206"/>
      <c r="Q28" s="1208"/>
      <c r="R28" s="820"/>
    </row>
    <row r="29" spans="1:18" ht="15" customHeight="1">
      <c r="A29" s="430"/>
      <c r="B29" s="428"/>
      <c r="C29" s="1206"/>
      <c r="D29" s="1206"/>
      <c r="E29" s="1207"/>
      <c r="F29" s="476"/>
      <c r="G29" s="1206"/>
      <c r="H29" s="1206"/>
      <c r="I29" s="1207"/>
      <c r="J29" s="476"/>
      <c r="K29" s="1206"/>
      <c r="L29" s="1206"/>
      <c r="M29" s="1208"/>
      <c r="N29" s="820"/>
      <c r="O29" s="1206"/>
      <c r="P29" s="1206"/>
      <c r="Q29" s="1208"/>
      <c r="R29" s="820"/>
    </row>
    <row r="30" spans="1:18" ht="15" customHeight="1">
      <c r="A30" s="430"/>
      <c r="B30" s="428"/>
      <c r="C30" s="1206"/>
      <c r="D30" s="1206"/>
      <c r="E30" s="1207"/>
      <c r="F30" s="476"/>
      <c r="G30" s="1206"/>
      <c r="H30" s="1206"/>
      <c r="I30" s="1207"/>
      <c r="J30" s="476"/>
      <c r="K30" s="1206"/>
      <c r="L30" s="1206"/>
      <c r="M30" s="1208"/>
      <c r="N30" s="820"/>
      <c r="O30" s="1206"/>
      <c r="P30" s="1206"/>
      <c r="Q30" s="1208"/>
      <c r="R30" s="820"/>
    </row>
    <row r="31" spans="1:18" ht="15" customHeight="1">
      <c r="A31" s="430"/>
      <c r="B31" s="428"/>
      <c r="C31" s="431"/>
      <c r="D31" s="1206"/>
      <c r="E31" s="1207"/>
      <c r="F31" s="476"/>
      <c r="G31" s="431"/>
      <c r="H31" s="1206"/>
      <c r="I31" s="1207"/>
      <c r="J31" s="476"/>
      <c r="K31" s="431"/>
      <c r="L31" s="1206"/>
      <c r="M31" s="1208"/>
      <c r="N31" s="820"/>
      <c r="O31" s="431"/>
      <c r="P31" s="1206"/>
      <c r="Q31" s="1208"/>
      <c r="R31" s="820"/>
    </row>
    <row r="32" spans="1:18" ht="15" customHeight="1">
      <c r="A32" s="430"/>
      <c r="B32" s="428"/>
      <c r="C32" s="431"/>
      <c r="D32" s="1206"/>
      <c r="E32" s="1207"/>
      <c r="F32" s="476"/>
      <c r="G32" s="431"/>
      <c r="H32" s="1206"/>
      <c r="I32" s="1207"/>
      <c r="J32" s="476"/>
      <c r="K32" s="431"/>
      <c r="L32" s="1206"/>
      <c r="M32" s="1208"/>
      <c r="N32" s="820"/>
      <c r="O32" s="431"/>
      <c r="P32" s="1206"/>
      <c r="Q32" s="1208"/>
      <c r="R32" s="820"/>
    </row>
    <row r="33" spans="1:18" ht="15" customHeight="1">
      <c r="A33" s="430"/>
      <c r="B33" s="428"/>
      <c r="C33" s="431"/>
      <c r="D33" s="1208"/>
      <c r="E33" s="821"/>
      <c r="F33" s="476"/>
      <c r="G33" s="431"/>
      <c r="H33" s="1208"/>
      <c r="I33" s="821"/>
      <c r="J33" s="476"/>
      <c r="K33" s="431"/>
      <c r="L33" s="1208"/>
      <c r="M33" s="431"/>
      <c r="N33" s="820"/>
      <c r="O33" s="431"/>
      <c r="P33" s="1208"/>
      <c r="Q33" s="431"/>
      <c r="R33" s="820"/>
    </row>
    <row r="34" spans="1:18" ht="15" customHeight="1">
      <c r="A34" s="430"/>
      <c r="B34" s="428"/>
      <c r="C34" s="431"/>
      <c r="D34" s="1208"/>
      <c r="E34" s="821"/>
      <c r="F34" s="476"/>
      <c r="G34" s="431"/>
      <c r="H34" s="1208"/>
      <c r="I34" s="821"/>
      <c r="J34" s="476"/>
      <c r="K34" s="431"/>
      <c r="L34" s="1208"/>
      <c r="M34" s="431"/>
      <c r="N34" s="820"/>
      <c r="O34" s="431"/>
      <c r="P34" s="1208"/>
      <c r="Q34" s="431"/>
      <c r="R34" s="820"/>
    </row>
    <row r="35" spans="1:18" ht="15" customHeight="1">
      <c r="A35" s="430"/>
      <c r="B35" s="428"/>
      <c r="C35" s="431"/>
      <c r="D35" s="1208"/>
      <c r="E35" s="821"/>
      <c r="F35" s="476"/>
      <c r="G35" s="431"/>
      <c r="H35" s="1208"/>
      <c r="I35" s="821"/>
      <c r="J35" s="476"/>
      <c r="K35" s="431"/>
      <c r="L35" s="1208"/>
      <c r="M35" s="431"/>
      <c r="N35" s="820"/>
      <c r="O35" s="431"/>
      <c r="P35" s="1208"/>
      <c r="Q35" s="431"/>
      <c r="R35" s="820"/>
    </row>
    <row r="36" spans="1:18" ht="15" customHeight="1">
      <c r="A36" s="430"/>
      <c r="B36" s="428"/>
      <c r="C36" s="431"/>
      <c r="D36" s="1208"/>
      <c r="E36" s="821"/>
      <c r="F36" s="476"/>
      <c r="G36" s="431"/>
      <c r="H36" s="1208"/>
      <c r="I36" s="821"/>
      <c r="J36" s="476"/>
      <c r="K36" s="431"/>
      <c r="L36" s="1208"/>
      <c r="M36" s="431"/>
      <c r="N36" s="820"/>
      <c r="O36" s="431"/>
      <c r="P36" s="1208"/>
      <c r="Q36" s="431"/>
      <c r="R36" s="820"/>
    </row>
    <row r="37" spans="1:18" ht="15" customHeight="1">
      <c r="A37" s="430"/>
      <c r="B37" s="428"/>
      <c r="C37" s="429"/>
      <c r="D37" s="1206"/>
      <c r="E37" s="822"/>
      <c r="F37" s="476"/>
      <c r="G37" s="429"/>
      <c r="H37" s="1206"/>
      <c r="I37" s="822"/>
      <c r="J37" s="476"/>
      <c r="K37" s="429"/>
      <c r="L37" s="1206"/>
      <c r="M37" s="433"/>
      <c r="N37" s="820"/>
      <c r="O37" s="429"/>
      <c r="P37" s="1206"/>
      <c r="Q37" s="433"/>
      <c r="R37" s="820"/>
    </row>
    <row r="38" spans="1:18" ht="15" customHeight="1">
      <c r="A38" s="430"/>
      <c r="B38" s="428"/>
      <c r="C38" s="431"/>
      <c r="D38" s="1206"/>
      <c r="E38" s="1207"/>
      <c r="F38" s="476"/>
      <c r="G38" s="431"/>
      <c r="H38" s="1206"/>
      <c r="I38" s="1207"/>
      <c r="J38" s="476"/>
      <c r="K38" s="431"/>
      <c r="L38" s="1206"/>
      <c r="M38" s="1208"/>
      <c r="N38" s="820"/>
      <c r="O38" s="431"/>
      <c r="P38" s="1206"/>
      <c r="Q38" s="1208"/>
      <c r="R38" s="820"/>
    </row>
    <row r="39" spans="1:18" ht="15" customHeight="1">
      <c r="A39" s="430"/>
      <c r="B39" s="428"/>
      <c r="C39" s="431"/>
      <c r="D39" s="1208"/>
      <c r="E39" s="821"/>
      <c r="F39" s="476"/>
      <c r="G39" s="431"/>
      <c r="H39" s="1208"/>
      <c r="I39" s="821"/>
      <c r="J39" s="476"/>
      <c r="K39" s="431"/>
      <c r="L39" s="1208"/>
      <c r="M39" s="431"/>
      <c r="N39" s="820"/>
      <c r="O39" s="431"/>
      <c r="P39" s="1208"/>
      <c r="Q39" s="431"/>
      <c r="R39" s="820"/>
    </row>
    <row r="40" spans="1:18" ht="15" customHeight="1">
      <c r="A40" s="430"/>
      <c r="B40" s="428"/>
      <c r="C40" s="431"/>
      <c r="D40" s="1208"/>
      <c r="E40" s="821"/>
      <c r="F40" s="476"/>
      <c r="G40" s="431"/>
      <c r="H40" s="1208"/>
      <c r="I40" s="821"/>
      <c r="J40" s="476"/>
      <c r="K40" s="431"/>
      <c r="L40" s="1208"/>
      <c r="M40" s="431"/>
      <c r="N40" s="820"/>
      <c r="O40" s="431"/>
      <c r="P40" s="1208"/>
      <c r="Q40" s="431"/>
      <c r="R40" s="820"/>
    </row>
    <row r="41" spans="1:18" ht="15" customHeight="1">
      <c r="A41" s="430"/>
      <c r="B41" s="428"/>
      <c r="C41" s="434"/>
      <c r="D41" s="1208"/>
      <c r="E41" s="821"/>
      <c r="F41" s="476"/>
      <c r="G41" s="434"/>
      <c r="H41" s="1208"/>
      <c r="I41" s="821"/>
      <c r="J41" s="476"/>
      <c r="K41" s="434"/>
      <c r="L41" s="1208"/>
      <c r="M41" s="431"/>
      <c r="N41" s="820"/>
      <c r="O41" s="434"/>
      <c r="P41" s="1208"/>
      <c r="Q41" s="431"/>
      <c r="R41" s="820"/>
    </row>
    <row r="42" spans="1:18" ht="15" customHeight="1">
      <c r="A42" s="430"/>
      <c r="C42" s="434"/>
      <c r="D42" s="1208"/>
      <c r="E42" s="1209"/>
      <c r="F42" s="439"/>
      <c r="G42" s="434"/>
      <c r="H42" s="1208"/>
      <c r="I42" s="1209"/>
      <c r="J42" s="439"/>
      <c r="K42" s="434"/>
      <c r="L42" s="1208"/>
      <c r="M42" s="1206"/>
      <c r="N42" s="820"/>
      <c r="O42" s="434"/>
      <c r="P42" s="1208"/>
      <c r="Q42" s="1206"/>
      <c r="R42" s="820"/>
    </row>
    <row r="43" spans="1:18" ht="15" customHeight="1">
      <c r="A43" s="430"/>
      <c r="C43" s="434"/>
      <c r="D43" s="1208"/>
      <c r="E43" s="1209"/>
      <c r="F43" s="439"/>
      <c r="G43" s="434"/>
      <c r="H43" s="1208"/>
      <c r="I43" s="1209"/>
      <c r="J43" s="439"/>
      <c r="K43" s="434"/>
      <c r="L43" s="1208"/>
      <c r="M43" s="1206"/>
      <c r="N43" s="820"/>
      <c r="O43" s="434"/>
      <c r="P43" s="1208"/>
      <c r="Q43" s="1206"/>
      <c r="R43" s="820"/>
    </row>
    <row r="44" spans="1:18" ht="15" customHeight="1">
      <c r="A44" s="430"/>
      <c r="C44" s="434"/>
      <c r="D44" s="1208"/>
      <c r="E44" s="1209"/>
      <c r="F44" s="439"/>
      <c r="G44" s="434"/>
      <c r="H44" s="1208"/>
      <c r="I44" s="1209"/>
      <c r="J44" s="439"/>
      <c r="K44" s="434"/>
      <c r="L44" s="1208"/>
      <c r="M44" s="1206"/>
      <c r="N44" s="820"/>
      <c r="O44" s="434"/>
      <c r="P44" s="1208"/>
      <c r="Q44" s="1206"/>
      <c r="R44" s="820"/>
    </row>
    <row r="45" spans="1:18" ht="15" customHeight="1">
      <c r="A45" s="430"/>
      <c r="C45" s="434"/>
      <c r="D45" s="1208"/>
      <c r="E45" s="1209"/>
      <c r="F45" s="439"/>
      <c r="G45" s="434"/>
      <c r="H45" s="1208"/>
      <c r="I45" s="1209"/>
      <c r="J45" s="439"/>
      <c r="K45" s="434"/>
      <c r="L45" s="1208"/>
      <c r="M45" s="1206"/>
      <c r="N45" s="820"/>
      <c r="O45" s="434"/>
      <c r="P45" s="1208"/>
      <c r="Q45" s="1206"/>
      <c r="R45" s="820"/>
    </row>
    <row r="46" spans="1:18" ht="15" customHeight="1">
      <c r="A46" s="430"/>
      <c r="C46" s="434"/>
      <c r="D46" s="1208"/>
      <c r="E46" s="1209"/>
      <c r="F46" s="439"/>
      <c r="G46" s="434"/>
      <c r="H46" s="1208"/>
      <c r="I46" s="1209"/>
      <c r="J46" s="439"/>
      <c r="K46" s="434"/>
      <c r="L46" s="1208"/>
      <c r="M46" s="1206"/>
      <c r="N46" s="820"/>
      <c r="O46" s="434"/>
      <c r="P46" s="1208"/>
      <c r="Q46" s="1206"/>
      <c r="R46" s="820"/>
    </row>
    <row r="47" spans="1:18" ht="15" customHeight="1">
      <c r="A47" s="430"/>
      <c r="C47" s="434"/>
      <c r="D47" s="1208"/>
      <c r="E47" s="1209"/>
      <c r="F47" s="439"/>
      <c r="G47" s="434"/>
      <c r="H47" s="1208"/>
      <c r="I47" s="1209"/>
      <c r="J47" s="439"/>
      <c r="K47" s="434"/>
      <c r="L47" s="1208"/>
      <c r="M47" s="1206"/>
      <c r="N47" s="820"/>
      <c r="O47" s="434"/>
      <c r="P47" s="1208"/>
      <c r="Q47" s="1206"/>
      <c r="R47" s="820"/>
    </row>
    <row r="48" spans="1:18" ht="15" customHeight="1">
      <c r="A48" s="430"/>
      <c r="C48" s="431"/>
      <c r="D48" s="1208"/>
      <c r="E48" s="1209"/>
      <c r="F48" s="439"/>
      <c r="G48" s="431"/>
      <c r="H48" s="1208"/>
      <c r="I48" s="1209"/>
      <c r="J48" s="439"/>
      <c r="K48" s="431"/>
      <c r="L48" s="1208"/>
      <c r="M48" s="1206"/>
      <c r="N48" s="826"/>
      <c r="O48" s="431"/>
      <c r="P48" s="1208"/>
      <c r="Q48" s="1206"/>
      <c r="R48" s="826"/>
    </row>
    <row r="49" spans="1:18" ht="15" customHeight="1">
      <c r="A49" s="430"/>
      <c r="C49" s="434"/>
      <c r="D49" s="1208"/>
      <c r="E49" s="1209"/>
      <c r="F49" s="439"/>
      <c r="G49" s="434"/>
      <c r="H49" s="1208"/>
      <c r="I49" s="1209"/>
      <c r="J49" s="439"/>
      <c r="K49" s="434"/>
      <c r="L49" s="1208"/>
      <c r="M49" s="1206"/>
      <c r="N49" s="826"/>
      <c r="O49" s="434"/>
      <c r="P49" s="1208"/>
      <c r="Q49" s="1206"/>
      <c r="R49" s="826"/>
    </row>
    <row r="50" spans="1:18" ht="15" customHeight="1">
      <c r="A50" s="430"/>
      <c r="C50" s="434"/>
      <c r="D50" s="1208"/>
      <c r="E50" s="1209"/>
      <c r="F50" s="439"/>
      <c r="G50" s="434"/>
      <c r="H50" s="1208"/>
      <c r="I50" s="1209"/>
      <c r="J50" s="439"/>
      <c r="K50" s="434"/>
      <c r="L50" s="1208"/>
      <c r="M50" s="1206"/>
      <c r="N50" s="826"/>
      <c r="O50" s="434"/>
      <c r="P50" s="1208"/>
      <c r="Q50" s="1206"/>
      <c r="R50" s="826"/>
    </row>
    <row r="51" spans="1:18">
      <c r="A51" s="435"/>
      <c r="B51" s="1122"/>
      <c r="C51" s="1122"/>
      <c r="D51" s="1122"/>
      <c r="E51" s="982"/>
      <c r="F51" s="440"/>
      <c r="G51" s="1122"/>
      <c r="H51" s="1122"/>
      <c r="I51" s="982"/>
      <c r="J51" s="440"/>
      <c r="K51" s="1122"/>
      <c r="L51" s="1122"/>
      <c r="M51" s="1122"/>
      <c r="N51" s="982"/>
      <c r="O51" s="1122"/>
      <c r="P51" s="1122"/>
      <c r="Q51" s="1122"/>
      <c r="R51" s="982"/>
    </row>
    <row r="54" spans="1:18">
      <c r="E54" s="441"/>
    </row>
  </sheetData>
  <sheetProtection formatColumns="0" formatRows="0"/>
  <mergeCells count="1">
    <mergeCell ref="A3:E3"/>
  </mergeCells>
  <conditionalFormatting sqref="D7 C8 C9:D9 D10 C11:D12 C13:C32 E13:E32 C33:D36 E37:E38 C38 C39:D50">
    <cfRule type="expression" dxfId="11" priority="4">
      <formula>#REF!="Y"</formula>
    </cfRule>
  </conditionalFormatting>
  <conditionalFormatting sqref="H7 G8:H9 H10 G11:H12 G13:G32 I13:I32 G33:H36 I37:I38 G38 G39:H50">
    <cfRule type="expression" dxfId="10" priority="3">
      <formula>#REF!="Y"</formula>
    </cfRule>
  </conditionalFormatting>
  <conditionalFormatting sqref="L7 K8:L9 L10 K11:L12 K13:K32 M13:M32 K33:L36 M37:M38 K38 K39:L50">
    <cfRule type="expression" dxfId="9" priority="1">
      <formula>#REF!="Y"</formula>
    </cfRule>
  </conditionalFormatting>
  <conditionalFormatting sqref="P7 O8:P9 P10 O11:P12 O13:O32 Q13:Q32 O33:P36 Q37:Q38 O38 O39:P50">
    <cfRule type="expression" dxfId="8" priority="2">
      <formula>#REF!="Y"</formula>
    </cfRule>
  </conditionalFormatting>
  <pageMargins left="0.70866141732283472" right="0.70866141732283472" top="0.74803149606299213" bottom="0.74803149606299213" header="0.31496062992125984" footer="0.31496062992125984"/>
  <pageSetup paperSize="9" scale="37" orientation="landscape" r:id="rId1"/>
  <headerFooter>
    <oddFooter>&amp;F</oddFooter>
  </headerFooter>
  <colBreaks count="1" manualBreakCount="1">
    <brk id="5" max="50"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6">
    <tabColor theme="8" tint="0.59999389629810485"/>
    <pageSetUpPr fitToPage="1"/>
  </sheetPr>
  <dimension ref="A1:AF132"/>
  <sheetViews>
    <sheetView showGridLines="0" view="pageBreakPreview" zoomScale="69" zoomScaleNormal="70" zoomScaleSheetLayoutView="85" workbookViewId="0">
      <pane ySplit="4" topLeftCell="A5" activePane="bottomLeft" state="frozen"/>
      <selection activeCell="N48" sqref="N48"/>
      <selection pane="bottomLeft" activeCell="A5" sqref="A5"/>
    </sheetView>
  </sheetViews>
  <sheetFormatPr defaultRowHeight="12.75"/>
  <cols>
    <col min="1" max="1" width="5.5703125" customWidth="1"/>
    <col min="2" max="2" width="2.7109375" customWidth="1"/>
    <col min="3" max="3" width="3" customWidth="1"/>
    <col min="4" max="4" width="2.28515625" customWidth="1"/>
    <col min="5" max="5" width="7" customWidth="1"/>
    <col min="6" max="6" width="53.42578125" customWidth="1"/>
    <col min="7" max="7" width="3" customWidth="1"/>
    <col min="8" max="8" width="15.5703125" customWidth="1"/>
    <col min="9" max="9" width="18.85546875" customWidth="1"/>
    <col min="10" max="10" width="17.7109375" bestFit="1" customWidth="1"/>
    <col min="11" max="11" width="19.7109375" customWidth="1"/>
    <col min="12" max="16" width="15.7109375" customWidth="1"/>
    <col min="17" max="17" width="20.85546875" customWidth="1"/>
    <col min="18" max="18" width="17.5703125" customWidth="1"/>
    <col min="19" max="19" width="10.140625" customWidth="1"/>
    <col min="21" max="21" width="34.85546875" customWidth="1"/>
    <col min="22" max="22" width="19.28515625" customWidth="1"/>
    <col min="23" max="23" width="16" bestFit="1" customWidth="1"/>
    <col min="24" max="24" width="14.5703125" bestFit="1" customWidth="1"/>
    <col min="25" max="25" width="14.85546875" bestFit="1" customWidth="1"/>
    <col min="26" max="26" width="14.5703125" bestFit="1" customWidth="1"/>
    <col min="27" max="27" width="13.85546875" bestFit="1" customWidth="1"/>
    <col min="28" max="28" width="14.85546875" bestFit="1" customWidth="1"/>
    <col min="29" max="29" width="14.5703125" bestFit="1" customWidth="1"/>
    <col min="30" max="30" width="13.85546875" bestFit="1" customWidth="1"/>
    <col min="31" max="31" width="16.28515625" bestFit="1" customWidth="1"/>
  </cols>
  <sheetData>
    <row r="1" spans="1:27" ht="19.5" customHeight="1">
      <c r="A1" s="317"/>
      <c r="B1" s="122" t="s">
        <v>92</v>
      </c>
      <c r="C1" s="122"/>
      <c r="D1" s="122"/>
      <c r="E1" s="122"/>
      <c r="F1" s="122"/>
      <c r="G1" s="122"/>
      <c r="H1" s="122"/>
      <c r="I1" s="122"/>
      <c r="J1" s="122"/>
      <c r="K1" s="122"/>
      <c r="L1" s="122"/>
      <c r="M1" s="122" t="s">
        <v>92</v>
      </c>
      <c r="N1" s="1172" t="s">
        <v>93</v>
      </c>
      <c r="O1" s="873"/>
      <c r="P1" s="1739" t="s">
        <v>94</v>
      </c>
      <c r="Q1" s="1740"/>
      <c r="R1" s="1210">
        <v>46318</v>
      </c>
      <c r="S1" s="827"/>
    </row>
    <row r="2" spans="1:27" ht="20.25" customHeight="1">
      <c r="A2" s="318" t="s">
        <v>95</v>
      </c>
      <c r="B2" s="122"/>
      <c r="C2" s="122"/>
      <c r="D2" s="122"/>
      <c r="E2" s="122"/>
      <c r="F2" s="122"/>
      <c r="G2" s="122"/>
      <c r="H2" s="122"/>
      <c r="I2" s="122"/>
      <c r="J2" s="122"/>
      <c r="K2" s="122"/>
      <c r="L2" s="122"/>
      <c r="M2" s="122"/>
      <c r="N2" s="351"/>
      <c r="O2" s="352"/>
      <c r="P2" s="1211" t="s">
        <v>59</v>
      </c>
      <c r="Q2" s="1212"/>
      <c r="R2" s="1213">
        <v>46203</v>
      </c>
      <c r="S2" s="828"/>
    </row>
    <row r="3" spans="1:27" ht="56.25" customHeight="1">
      <c r="A3" s="1743" t="s">
        <v>3368</v>
      </c>
      <c r="B3" s="1744"/>
      <c r="C3" s="1744"/>
      <c r="D3" s="1744"/>
      <c r="E3" s="1744"/>
      <c r="F3" s="1744"/>
      <c r="G3" s="1744"/>
      <c r="H3" s="1744"/>
      <c r="I3" s="1744"/>
      <c r="J3" s="1744"/>
      <c r="K3" s="1744"/>
      <c r="L3" s="1744"/>
      <c r="M3" s="1744"/>
      <c r="N3" s="1744"/>
      <c r="O3" s="1744"/>
      <c r="P3" s="1744"/>
      <c r="Q3" s="1744"/>
      <c r="R3" s="1744"/>
      <c r="S3" s="1745"/>
    </row>
    <row r="4" spans="1:27" ht="15" customHeight="1">
      <c r="A4" s="16" t="s">
        <v>96</v>
      </c>
      <c r="B4" s="1125"/>
      <c r="C4" s="1126"/>
      <c r="D4" s="1127"/>
      <c r="E4" s="1127"/>
      <c r="F4" s="1127"/>
      <c r="G4" s="1127"/>
      <c r="H4" s="1127"/>
      <c r="I4" s="1127"/>
      <c r="J4" s="1127"/>
      <c r="K4" s="1127"/>
      <c r="L4" s="1127"/>
      <c r="M4" s="1127"/>
      <c r="N4" s="1127"/>
      <c r="O4" s="1127"/>
      <c r="P4" s="1127"/>
      <c r="Q4" s="1127"/>
      <c r="R4" s="1127"/>
      <c r="S4" s="983"/>
    </row>
    <row r="5" spans="1:27" ht="30" customHeight="1">
      <c r="A5" s="17">
        <f>ROW()</f>
        <v>5</v>
      </c>
      <c r="B5" s="27"/>
      <c r="C5" s="28" t="s">
        <v>97</v>
      </c>
      <c r="D5" s="27"/>
      <c r="E5" s="27"/>
      <c r="F5" s="27"/>
      <c r="G5" s="27"/>
      <c r="H5" s="27"/>
      <c r="I5" s="27"/>
      <c r="J5" s="27"/>
      <c r="K5" s="27"/>
      <c r="L5" s="7"/>
      <c r="M5" s="7"/>
      <c r="N5" s="7"/>
      <c r="O5" s="7"/>
      <c r="P5" s="7"/>
      <c r="Q5" s="7"/>
      <c r="R5" s="49"/>
      <c r="S5" s="765"/>
    </row>
    <row r="6" spans="1:27" ht="15.75" customHeight="1">
      <c r="A6" s="17">
        <f>ROW()</f>
        <v>6</v>
      </c>
      <c r="B6" s="27"/>
      <c r="C6" s="28"/>
      <c r="D6" s="27"/>
      <c r="E6" s="27"/>
      <c r="F6" s="27"/>
      <c r="G6" s="27"/>
      <c r="H6" s="27"/>
      <c r="I6" s="27"/>
      <c r="J6" s="27"/>
      <c r="K6" s="27"/>
      <c r="L6" s="97" t="s">
        <v>58</v>
      </c>
      <c r="M6" s="97" t="s">
        <v>58</v>
      </c>
      <c r="N6" s="97" t="s">
        <v>58</v>
      </c>
      <c r="O6" s="97" t="s">
        <v>58</v>
      </c>
      <c r="P6" s="97" t="s">
        <v>58</v>
      </c>
      <c r="Q6" s="7"/>
      <c r="S6" s="765"/>
    </row>
    <row r="7" spans="1:27" ht="16.149999999999999" customHeight="1">
      <c r="A7" s="17">
        <f>ROW()</f>
        <v>7</v>
      </c>
      <c r="B7" s="27"/>
      <c r="C7" s="27"/>
      <c r="D7" s="27"/>
      <c r="E7" s="27"/>
      <c r="F7" s="27"/>
      <c r="G7" s="27"/>
      <c r="H7" s="27"/>
      <c r="I7" s="27"/>
      <c r="J7" s="27"/>
      <c r="K7" s="27"/>
      <c r="L7" s="97" t="s">
        <v>98</v>
      </c>
      <c r="M7" s="97" t="s">
        <v>99</v>
      </c>
      <c r="N7" s="97" t="s">
        <v>100</v>
      </c>
      <c r="O7" s="97" t="s">
        <v>101</v>
      </c>
      <c r="P7" s="97" t="s">
        <v>102</v>
      </c>
      <c r="Q7" s="7"/>
      <c r="S7" s="765"/>
    </row>
    <row r="8" spans="1:27" ht="16.149999999999999" customHeight="1">
      <c r="A8" s="17">
        <f>ROW()</f>
        <v>8</v>
      </c>
      <c r="B8" s="27"/>
      <c r="C8" s="27"/>
      <c r="D8" s="27"/>
      <c r="E8" s="27"/>
      <c r="F8" s="240"/>
      <c r="G8" s="27"/>
      <c r="H8" s="27"/>
      <c r="I8" s="27"/>
      <c r="J8" s="27"/>
      <c r="K8" s="27"/>
      <c r="L8" s="98" t="s">
        <v>103</v>
      </c>
      <c r="M8" s="98" t="s">
        <v>103</v>
      </c>
      <c r="N8" s="98" t="s">
        <v>103</v>
      </c>
      <c r="O8" s="98" t="s">
        <v>103</v>
      </c>
      <c r="P8" s="98" t="s">
        <v>103</v>
      </c>
      <c r="Q8" s="7"/>
      <c r="S8" s="765"/>
      <c r="U8" s="621"/>
    </row>
    <row r="9" spans="1:27" ht="16.149999999999999" customHeight="1">
      <c r="A9" s="17">
        <f>ROW()</f>
        <v>9</v>
      </c>
      <c r="B9" s="27"/>
      <c r="C9" s="27"/>
      <c r="D9" s="1214"/>
      <c r="E9" s="106" t="s">
        <v>104</v>
      </c>
      <c r="F9" s="30"/>
      <c r="G9" s="27"/>
      <c r="H9" s="27"/>
      <c r="I9" s="27"/>
      <c r="J9" s="27"/>
      <c r="K9" s="7"/>
      <c r="L9" s="1215">
        <v>4864216474.6735697</v>
      </c>
      <c r="M9" s="1215">
        <v>4882848062.6985798</v>
      </c>
      <c r="N9" s="1215">
        <v>4956466525.2143993</v>
      </c>
      <c r="O9" s="1215">
        <v>5050212277.4995909</v>
      </c>
      <c r="P9" s="1216">
        <f>ROUND(+O17,-5)</f>
        <v>5224500000</v>
      </c>
      <c r="Q9" s="663"/>
      <c r="S9" s="765"/>
      <c r="V9" s="1012"/>
    </row>
    <row r="10" spans="1:27" ht="16.149999999999999" customHeight="1">
      <c r="A10" s="17">
        <f>ROW()</f>
        <v>10</v>
      </c>
      <c r="B10" s="27"/>
      <c r="C10" s="346"/>
      <c r="D10" s="1217" t="s">
        <v>105</v>
      </c>
      <c r="E10" s="1742" t="s">
        <v>106</v>
      </c>
      <c r="F10" s="1742"/>
      <c r="G10" s="1742"/>
      <c r="H10" s="1742"/>
      <c r="I10" s="1742"/>
      <c r="J10" s="1742"/>
      <c r="K10" s="27"/>
      <c r="L10" s="1218">
        <v>0</v>
      </c>
      <c r="M10" s="1218">
        <v>0</v>
      </c>
      <c r="N10" s="1218">
        <v>0</v>
      </c>
      <c r="O10" s="1218">
        <v>0</v>
      </c>
      <c r="P10" s="1219">
        <f>R76</f>
        <v>0</v>
      </c>
      <c r="Q10" s="7"/>
      <c r="S10" s="765"/>
      <c r="Z10" s="178"/>
      <c r="AA10" s="653"/>
    </row>
    <row r="11" spans="1:27" ht="16.149999999999999" customHeight="1">
      <c r="A11" s="17">
        <f>ROW()</f>
        <v>11</v>
      </c>
      <c r="B11" s="27"/>
      <c r="C11" s="346"/>
      <c r="D11" s="347" t="s">
        <v>107</v>
      </c>
      <c r="E11" s="1742" t="s">
        <v>108</v>
      </c>
      <c r="F11" s="1742"/>
      <c r="G11" s="1742"/>
      <c r="H11" s="1742"/>
      <c r="I11" s="1742"/>
      <c r="J11" s="1742"/>
      <c r="K11" s="27"/>
      <c r="L11" s="1218">
        <v>8994642.0899999961</v>
      </c>
      <c r="M11" s="1218">
        <v>7467082.1729999967</v>
      </c>
      <c r="N11" s="1218">
        <v>3060788.8399999952</v>
      </c>
      <c r="O11" s="1218">
        <v>3678767.9799999995</v>
      </c>
      <c r="P11" s="1219">
        <f>SUM(R82:R85)</f>
        <v>6400000</v>
      </c>
      <c r="Q11" s="7"/>
      <c r="S11" s="765"/>
      <c r="U11" s="653"/>
    </row>
    <row r="12" spans="1:27" ht="16.149999999999999" customHeight="1">
      <c r="A12" s="17">
        <f>ROW()</f>
        <v>12</v>
      </c>
      <c r="B12" s="27"/>
      <c r="C12" s="346"/>
      <c r="D12" s="347" t="s">
        <v>107</v>
      </c>
      <c r="E12" s="1746" t="s">
        <v>109</v>
      </c>
      <c r="F12" s="1746"/>
      <c r="G12" s="1746"/>
      <c r="H12" s="1746"/>
      <c r="I12" s="1746"/>
      <c r="J12" s="1746"/>
      <c r="K12" s="27"/>
      <c r="L12" s="1218">
        <v>0</v>
      </c>
      <c r="M12" s="1218">
        <v>0</v>
      </c>
      <c r="N12" s="1218">
        <v>0</v>
      </c>
      <c r="O12" s="1218">
        <v>0</v>
      </c>
      <c r="P12" s="1219">
        <f>R94</f>
        <v>0</v>
      </c>
      <c r="Q12" s="7"/>
      <c r="S12" s="765"/>
      <c r="U12" s="653"/>
    </row>
    <row r="13" spans="1:27" ht="16.149999999999999" customHeight="1">
      <c r="A13" s="17">
        <f>ROW()</f>
        <v>13</v>
      </c>
      <c r="B13" s="27"/>
      <c r="C13" s="346"/>
      <c r="D13" s="347" t="s">
        <v>107</v>
      </c>
      <c r="E13" s="1742" t="s">
        <v>110</v>
      </c>
      <c r="F13" s="1742"/>
      <c r="G13" s="1742"/>
      <c r="H13" s="1742"/>
      <c r="I13" s="1742"/>
      <c r="J13" s="1742"/>
      <c r="K13" s="27"/>
      <c r="L13" s="1218">
        <v>247604830.23370618</v>
      </c>
      <c r="M13" s="1218">
        <v>250836346.77628067</v>
      </c>
      <c r="N13" s="1218">
        <v>255632095.56960043</v>
      </c>
      <c r="O13" s="1218">
        <v>267558469.36951163</v>
      </c>
      <c r="P13" s="1219">
        <f>R100</f>
        <v>281600000</v>
      </c>
      <c r="Q13" s="659"/>
      <c r="S13" s="765"/>
      <c r="U13" s="653"/>
    </row>
    <row r="14" spans="1:27" s="314" customFormat="1" ht="16.149999999999999" customHeight="1">
      <c r="A14" s="17"/>
      <c r="B14" s="27"/>
      <c r="C14" s="1548"/>
      <c r="D14" s="1549" t="s">
        <v>105</v>
      </c>
      <c r="E14" s="106" t="s">
        <v>111</v>
      </c>
      <c r="F14" s="106"/>
      <c r="G14" s="108"/>
      <c r="H14" s="108"/>
      <c r="I14" s="108"/>
      <c r="J14" s="108"/>
      <c r="K14" s="108"/>
      <c r="L14" s="1550">
        <v>0</v>
      </c>
      <c r="M14" s="1550">
        <v>0</v>
      </c>
      <c r="N14" s="1550">
        <v>0</v>
      </c>
      <c r="O14" s="1550">
        <v>0</v>
      </c>
      <c r="P14" s="1551">
        <f>O52</f>
        <v>204100000</v>
      </c>
      <c r="Q14" s="660"/>
      <c r="S14" s="765"/>
      <c r="U14" s="1552"/>
    </row>
    <row r="15" spans="1:27" ht="16.149999999999999" customHeight="1">
      <c r="A15" s="17">
        <f>ROW()</f>
        <v>15</v>
      </c>
      <c r="B15" s="27"/>
      <c r="C15" s="346"/>
      <c r="D15" s="347" t="s">
        <v>105</v>
      </c>
      <c r="E15" s="1742" t="s">
        <v>112</v>
      </c>
      <c r="F15" s="1742"/>
      <c r="G15" s="1742"/>
      <c r="H15" s="1742"/>
      <c r="I15" s="1742"/>
      <c r="J15" s="1742"/>
      <c r="K15" s="1742"/>
      <c r="L15" s="1218">
        <v>275231060.34871638</v>
      </c>
      <c r="M15" s="1218">
        <v>331921891.46510011</v>
      </c>
      <c r="N15" s="1218">
        <v>331508408.02994949</v>
      </c>
      <c r="O15" s="1218">
        <v>445510163.21160001</v>
      </c>
      <c r="P15" s="1219">
        <f>R107</f>
        <v>482500000</v>
      </c>
      <c r="Q15" s="660"/>
      <c r="S15" s="765"/>
      <c r="U15" s="653"/>
    </row>
    <row r="16" spans="1:27" ht="16.149999999999999" customHeight="1" thickBot="1">
      <c r="A16" s="17">
        <f>ROW()</f>
        <v>16</v>
      </c>
      <c r="B16" s="27"/>
      <c r="C16" s="346"/>
      <c r="D16" s="347" t="s">
        <v>105</v>
      </c>
      <c r="E16" s="108" t="s">
        <v>113</v>
      </c>
      <c r="F16" s="106"/>
      <c r="G16" s="27"/>
      <c r="H16" s="27"/>
      <c r="I16" s="27"/>
      <c r="J16" s="27"/>
      <c r="K16" s="27"/>
      <c r="L16" s="1221">
        <v>0</v>
      </c>
      <c r="M16" s="1221">
        <v>0</v>
      </c>
      <c r="N16" s="1221">
        <v>0</v>
      </c>
      <c r="O16" s="1221">
        <v>0</v>
      </c>
      <c r="P16" s="1221">
        <v>-300000</v>
      </c>
      <c r="Q16" s="7"/>
      <c r="R16" t="s">
        <v>92</v>
      </c>
      <c r="S16" s="765"/>
      <c r="U16" s="653"/>
    </row>
    <row r="17" spans="1:24" ht="16.149999999999999" customHeight="1" thickBot="1">
      <c r="A17" s="17">
        <f>ROW()</f>
        <v>17</v>
      </c>
      <c r="B17" s="27"/>
      <c r="C17" s="29"/>
      <c r="D17" s="344"/>
      <c r="E17" s="1741" t="s">
        <v>114</v>
      </c>
      <c r="F17" s="1741"/>
      <c r="G17" s="1741"/>
      <c r="H17" s="1741"/>
      <c r="I17" s="1741"/>
      <c r="J17" s="1741"/>
      <c r="K17" s="1109"/>
      <c r="L17" s="319">
        <v>4882848062.6985798</v>
      </c>
      <c r="M17" s="320">
        <v>4956466525.2143993</v>
      </c>
      <c r="N17" s="320">
        <v>5029282048.8347483</v>
      </c>
      <c r="O17" s="320">
        <v>5224485203.36168</v>
      </c>
      <c r="P17" s="321">
        <f>+P9+P10-P11-P12-P13+P15+P16+P14</f>
        <v>5622800000</v>
      </c>
      <c r="Q17" s="153"/>
      <c r="S17" s="765"/>
      <c r="U17" s="1113"/>
    </row>
    <row r="18" spans="1:24" ht="16.149999999999999" customHeight="1">
      <c r="A18" s="17">
        <f>ROW()</f>
        <v>18</v>
      </c>
      <c r="B18" s="27"/>
      <c r="C18" s="29"/>
      <c r="D18" s="344"/>
      <c r="E18" s="106"/>
      <c r="F18" s="106"/>
      <c r="G18" s="106"/>
      <c r="H18" s="106"/>
      <c r="I18" s="106"/>
      <c r="J18" s="106"/>
      <c r="K18" s="27"/>
      <c r="L18" s="1110"/>
      <c r="M18" s="1111"/>
      <c r="N18" s="1111"/>
      <c r="O18" s="1111"/>
      <c r="P18" s="1111"/>
      <c r="Q18" s="153"/>
      <c r="S18" s="765"/>
    </row>
    <row r="19" spans="1:24" ht="15">
      <c r="A19" s="17">
        <f>ROW()</f>
        <v>19</v>
      </c>
      <c r="C19" s="391"/>
      <c r="D19" s="347" t="s">
        <v>105</v>
      </c>
      <c r="E19" s="106" t="s">
        <v>115</v>
      </c>
      <c r="S19" s="782"/>
    </row>
    <row r="20" spans="1:24" ht="16.149999999999999" customHeight="1">
      <c r="A20" s="17">
        <f>ROW()</f>
        <v>20</v>
      </c>
      <c r="B20" s="27"/>
      <c r="C20" s="27"/>
      <c r="D20" s="27"/>
      <c r="E20" s="108" t="s">
        <v>116</v>
      </c>
      <c r="G20" s="27"/>
      <c r="H20" s="27"/>
      <c r="I20" s="27"/>
      <c r="J20" s="27"/>
      <c r="K20" s="27"/>
      <c r="L20" s="1222"/>
      <c r="M20" s="1222"/>
      <c r="N20" s="1222"/>
      <c r="O20" s="1222"/>
      <c r="P20" s="1222">
        <f>+P9+P21</f>
        <v>5224500000</v>
      </c>
      <c r="Q20" s="27"/>
      <c r="S20" s="815"/>
      <c r="U20" s="392"/>
    </row>
    <row r="21" spans="1:24" ht="16.149999999999999" customHeight="1">
      <c r="A21" s="17">
        <f>ROW()</f>
        <v>21</v>
      </c>
      <c r="B21" s="27"/>
      <c r="C21" s="346"/>
      <c r="D21" s="347"/>
      <c r="E21" s="390" t="s">
        <v>117</v>
      </c>
      <c r="G21" s="361"/>
      <c r="H21" s="361"/>
      <c r="I21" s="361"/>
      <c r="J21" s="361"/>
      <c r="K21" s="361"/>
      <c r="L21" s="1221">
        <v>0</v>
      </c>
      <c r="M21" s="1221">
        <v>0</v>
      </c>
      <c r="N21" s="1221">
        <v>0</v>
      </c>
      <c r="O21" s="1221">
        <v>0</v>
      </c>
      <c r="P21" s="1223">
        <f>+R70</f>
        <v>0</v>
      </c>
      <c r="Q21" s="7"/>
      <c r="S21" s="765"/>
      <c r="U21" s="392"/>
    </row>
    <row r="22" spans="1:24" ht="16.149999999999999" customHeight="1">
      <c r="A22" s="17">
        <f>ROW()</f>
        <v>22</v>
      </c>
      <c r="B22" s="27"/>
      <c r="C22" s="29"/>
      <c r="D22" s="27"/>
      <c r="E22" s="27"/>
      <c r="F22" s="240"/>
      <c r="G22" s="27"/>
      <c r="H22" s="27"/>
      <c r="I22" s="27"/>
      <c r="J22" s="27"/>
      <c r="K22" s="27"/>
      <c r="L22" s="10"/>
      <c r="M22" s="10"/>
      <c r="N22" s="10"/>
      <c r="O22" s="10"/>
      <c r="P22" s="10"/>
      <c r="Q22" s="7"/>
      <c r="S22" s="765"/>
    </row>
    <row r="23" spans="1:24" ht="16.149999999999999" customHeight="1">
      <c r="A23" s="17">
        <f>ROW()</f>
        <v>23</v>
      </c>
      <c r="B23" s="27"/>
      <c r="C23" s="28" t="s">
        <v>118</v>
      </c>
      <c r="D23" s="27"/>
      <c r="E23" s="27"/>
      <c r="F23" s="27"/>
      <c r="G23" s="27"/>
      <c r="H23" s="27"/>
      <c r="I23" s="27"/>
      <c r="J23" s="27"/>
      <c r="K23" s="27"/>
      <c r="L23" s="49"/>
      <c r="Q23" s="7"/>
      <c r="S23" s="765"/>
    </row>
    <row r="24" spans="1:24" ht="32.25" customHeight="1">
      <c r="A24" s="17">
        <f>ROW()</f>
        <v>24</v>
      </c>
      <c r="B24" s="27"/>
      <c r="C24" s="28"/>
      <c r="D24" s="27"/>
      <c r="E24" s="27"/>
      <c r="F24" s="27"/>
      <c r="G24" s="27"/>
      <c r="H24" s="27"/>
      <c r="I24" s="27"/>
      <c r="J24" s="27"/>
      <c r="K24" s="27"/>
      <c r="L24" s="97" t="s">
        <v>119</v>
      </c>
      <c r="M24" s="97" t="s">
        <v>119</v>
      </c>
      <c r="N24" s="97" t="s">
        <v>119</v>
      </c>
      <c r="O24" s="97" t="s">
        <v>119</v>
      </c>
      <c r="P24" s="97" t="s">
        <v>119</v>
      </c>
      <c r="Q24" s="7"/>
      <c r="S24" s="765"/>
    </row>
    <row r="25" spans="1:24" ht="16.149999999999999" customHeight="1">
      <c r="A25" s="17">
        <f>ROW()</f>
        <v>25</v>
      </c>
      <c r="B25" s="5"/>
      <c r="C25" s="5"/>
      <c r="D25" s="27"/>
      <c r="E25" s="27"/>
      <c r="F25" s="240"/>
      <c r="G25" s="27"/>
      <c r="H25" s="27"/>
      <c r="I25" s="27"/>
      <c r="J25" s="27"/>
      <c r="K25" s="27"/>
      <c r="L25" s="97" t="str">
        <f>+L7</f>
        <v>CY-4</v>
      </c>
      <c r="M25" s="97" t="str">
        <f>+M7</f>
        <v>CY-3</v>
      </c>
      <c r="N25" s="97" t="str">
        <f>+N7</f>
        <v>CY-2</v>
      </c>
      <c r="O25" s="97" t="str">
        <f>+O7</f>
        <v>CY-1</v>
      </c>
      <c r="P25" s="97" t="str">
        <f>+P7</f>
        <v>CY</v>
      </c>
      <c r="Q25" s="7"/>
      <c r="S25" s="765"/>
    </row>
    <row r="26" spans="1:24" ht="16.149999999999999" customHeight="1">
      <c r="A26" s="17">
        <f>ROW()</f>
        <v>26</v>
      </c>
      <c r="B26" s="27"/>
      <c r="C26" s="27"/>
      <c r="D26" s="27"/>
      <c r="E26" s="27"/>
      <c r="F26" s="240"/>
      <c r="G26" s="27"/>
      <c r="H26" s="27"/>
      <c r="I26" s="27"/>
      <c r="J26" s="27"/>
      <c r="K26" s="27"/>
      <c r="L26" s="98" t="s">
        <v>103</v>
      </c>
      <c r="M26" s="98" t="s">
        <v>103</v>
      </c>
      <c r="N26" s="98" t="s">
        <v>103</v>
      </c>
      <c r="O26" s="98" t="s">
        <v>103</v>
      </c>
      <c r="P26" s="98" t="s">
        <v>103</v>
      </c>
      <c r="Q26" s="7"/>
      <c r="S26" s="765"/>
      <c r="U26" s="656"/>
    </row>
    <row r="27" spans="1:24" ht="16.149999999999999" customHeight="1">
      <c r="A27" s="17">
        <f>ROW()</f>
        <v>27</v>
      </c>
      <c r="B27" s="27"/>
      <c r="C27" s="27"/>
      <c r="D27" s="27"/>
      <c r="E27" s="106" t="s">
        <v>120</v>
      </c>
      <c r="F27" s="106"/>
      <c r="G27" s="27"/>
      <c r="H27" s="27"/>
      <c r="I27" s="27"/>
      <c r="J27" s="27"/>
      <c r="K27" s="27"/>
      <c r="L27" s="1224">
        <v>4910918248.5234585</v>
      </c>
      <c r="M27" s="1224">
        <v>4933005584.1312733</v>
      </c>
      <c r="N27" s="1224">
        <v>5009056431.4634266</v>
      </c>
      <c r="O27" s="1224">
        <v>5094097471.8646069</v>
      </c>
      <c r="P27" s="1225">
        <f>ROUND(+O34+V27,-5)</f>
        <v>5261400000</v>
      </c>
      <c r="Q27" s="7"/>
      <c r="S27" s="765"/>
      <c r="V27" s="1012"/>
    </row>
    <row r="28" spans="1:24" ht="16.149999999999999" customHeight="1">
      <c r="A28" s="17">
        <f>ROW()</f>
        <v>28</v>
      </c>
      <c r="B28" s="27"/>
      <c r="C28" s="27"/>
      <c r="D28" s="346" t="s">
        <v>105</v>
      </c>
      <c r="E28" s="108" t="s">
        <v>121</v>
      </c>
      <c r="F28" s="106"/>
      <c r="G28" s="27"/>
      <c r="H28" s="27"/>
      <c r="I28" s="27"/>
      <c r="J28" s="27"/>
      <c r="K28" s="27"/>
      <c r="L28" s="1224">
        <v>0</v>
      </c>
      <c r="M28" s="1224">
        <v>0</v>
      </c>
      <c r="N28" s="1224">
        <v>0</v>
      </c>
      <c r="O28" s="1224">
        <v>0</v>
      </c>
      <c r="P28" s="1226">
        <f>R77</f>
        <v>0</v>
      </c>
      <c r="Q28" s="7"/>
      <c r="S28" s="765"/>
      <c r="W28" s="178"/>
      <c r="X28" s="653"/>
    </row>
    <row r="29" spans="1:24" s="3" customFormat="1" ht="16.149999999999999" customHeight="1">
      <c r="A29" s="17">
        <f>ROW()</f>
        <v>29</v>
      </c>
      <c r="B29" s="27"/>
      <c r="C29" s="27"/>
      <c r="D29" s="346" t="s">
        <v>107</v>
      </c>
      <c r="E29" s="108" t="s">
        <v>122</v>
      </c>
      <c r="F29" s="345"/>
      <c r="G29" s="27"/>
      <c r="H29" s="27"/>
      <c r="I29" s="27"/>
      <c r="J29" s="27"/>
      <c r="K29" s="27"/>
      <c r="L29" s="1224">
        <v>8994642.0899999961</v>
      </c>
      <c r="M29" s="1224">
        <v>7467082.1729999967</v>
      </c>
      <c r="N29" s="1224">
        <v>3060788.8399999952</v>
      </c>
      <c r="O29" s="1224">
        <v>3678767.9799999995</v>
      </c>
      <c r="P29" s="1226">
        <f>SUM(R86:R89)</f>
        <v>6400000</v>
      </c>
      <c r="Q29" s="7"/>
      <c r="S29" s="765"/>
      <c r="W29" s="178"/>
      <c r="X29" s="653"/>
    </row>
    <row r="30" spans="1:24" s="3" customFormat="1" ht="16.149999999999999" customHeight="1">
      <c r="A30" s="17">
        <f>ROW()</f>
        <v>30</v>
      </c>
      <c r="B30" s="27"/>
      <c r="C30" s="27"/>
      <c r="D30" s="346" t="s">
        <v>107</v>
      </c>
      <c r="E30" s="1220" t="s">
        <v>123</v>
      </c>
      <c r="F30" s="345"/>
      <c r="G30" s="27"/>
      <c r="H30" s="27"/>
      <c r="I30" s="27"/>
      <c r="J30" s="27"/>
      <c r="K30" s="27"/>
      <c r="L30" s="1224">
        <v>0</v>
      </c>
      <c r="M30" s="1224">
        <v>0</v>
      </c>
      <c r="N30" s="1224">
        <v>0</v>
      </c>
      <c r="O30" s="1224">
        <v>0</v>
      </c>
      <c r="P30" s="1226">
        <f>R95</f>
        <v>0</v>
      </c>
      <c r="Q30" s="7"/>
      <c r="S30" s="765"/>
      <c r="W30" s="178"/>
      <c r="X30" s="653"/>
    </row>
    <row r="31" spans="1:24" s="3" customFormat="1" ht="16.149999999999999" customHeight="1">
      <c r="A31" s="17">
        <f>ROW()</f>
        <v>31</v>
      </c>
      <c r="B31" s="27"/>
      <c r="C31" s="27"/>
      <c r="D31" s="346" t="s">
        <v>107</v>
      </c>
      <c r="E31" s="108" t="s">
        <v>110</v>
      </c>
      <c r="F31" s="345"/>
      <c r="G31" s="27"/>
      <c r="H31" s="27"/>
      <c r="I31" s="27"/>
      <c r="J31" s="27"/>
      <c r="K31" s="27"/>
      <c r="L31" s="1224">
        <v>259858758.69090179</v>
      </c>
      <c r="M31" s="1224">
        <v>264897147.14284623</v>
      </c>
      <c r="N31" s="1224">
        <v>270196924.75188768</v>
      </c>
      <c r="O31" s="1224">
        <v>280485409.88799208</v>
      </c>
      <c r="P31" s="1226">
        <f>R101</f>
        <v>295900000</v>
      </c>
      <c r="Q31" s="7"/>
      <c r="S31" s="765"/>
      <c r="W31" s="178"/>
      <c r="X31" s="653"/>
    </row>
    <row r="32" spans="1:24" s="3" customFormat="1" ht="16.149999999999999" customHeight="1">
      <c r="A32" s="17"/>
      <c r="B32" s="48"/>
      <c r="C32" s="48"/>
      <c r="D32" s="1548" t="s">
        <v>105</v>
      </c>
      <c r="E32" s="106" t="s">
        <v>111</v>
      </c>
      <c r="F32" s="350"/>
      <c r="G32" s="27"/>
      <c r="H32" s="27"/>
      <c r="I32" s="27"/>
      <c r="J32" s="27"/>
      <c r="K32" s="27"/>
      <c r="L32" s="1550">
        <v>0</v>
      </c>
      <c r="M32" s="1550">
        <v>0</v>
      </c>
      <c r="N32" s="1550">
        <v>0</v>
      </c>
      <c r="O32" s="1550">
        <v>0</v>
      </c>
      <c r="P32" s="1551">
        <f>M52</f>
        <v>205200000.00000003</v>
      </c>
      <c r="Q32" s="7"/>
      <c r="S32" s="765"/>
      <c r="W32" s="1553"/>
      <c r="X32" s="1552"/>
    </row>
    <row r="33" spans="1:32" s="3" customFormat="1" ht="16.149999999999999" customHeight="1" thickBot="1">
      <c r="A33" s="17">
        <f>ROW()</f>
        <v>33</v>
      </c>
      <c r="B33" s="27"/>
      <c r="C33" s="27"/>
      <c r="D33" s="346" t="s">
        <v>105</v>
      </c>
      <c r="E33" s="108" t="s">
        <v>124</v>
      </c>
      <c r="F33" s="345"/>
      <c r="G33" s="27"/>
      <c r="H33" s="27"/>
      <c r="I33" s="27"/>
      <c r="J33" s="27"/>
      <c r="K33" s="27"/>
      <c r="L33" s="1224">
        <v>290940736.38871634</v>
      </c>
      <c r="M33" s="1224">
        <v>348415076.64800006</v>
      </c>
      <c r="N33" s="1224">
        <v>337425029.16994947</v>
      </c>
      <c r="O33" s="1224">
        <v>451496639.63660002</v>
      </c>
      <c r="P33" s="1226">
        <f>R108</f>
        <v>497800000</v>
      </c>
      <c r="Q33" s="7"/>
      <c r="S33" s="765"/>
      <c r="W33" s="178"/>
      <c r="X33" s="653"/>
    </row>
    <row r="34" spans="1:32" ht="16.149999999999999" customHeight="1" thickBot="1">
      <c r="A34" s="17">
        <f>ROW()</f>
        <v>34</v>
      </c>
      <c r="B34" s="27"/>
      <c r="C34" s="30"/>
      <c r="D34" s="27"/>
      <c r="E34" s="106" t="s">
        <v>125</v>
      </c>
      <c r="F34" s="345"/>
      <c r="G34" s="27"/>
      <c r="H34" s="27"/>
      <c r="I34" s="27"/>
      <c r="J34" s="27"/>
      <c r="K34" s="27"/>
      <c r="L34" s="322">
        <v>4933005584.1312733</v>
      </c>
      <c r="M34" s="322">
        <v>5009056431.4634266</v>
      </c>
      <c r="N34" s="322">
        <v>5073223747.0414886</v>
      </c>
      <c r="O34" s="322">
        <v>5261429933.633215</v>
      </c>
      <c r="P34" s="323">
        <f>+P27+P28-P29-P30-P31+P33+P32</f>
        <v>5662100000</v>
      </c>
      <c r="Q34" s="7"/>
      <c r="S34" s="765"/>
      <c r="W34" s="178"/>
      <c r="X34" s="653"/>
    </row>
    <row r="35" spans="1:32" ht="16.149999999999999" customHeight="1" thickBot="1">
      <c r="A35" s="17">
        <f>ROW()</f>
        <v>35</v>
      </c>
      <c r="B35" s="27"/>
      <c r="C35" s="30"/>
      <c r="D35" s="27"/>
      <c r="E35" s="106"/>
      <c r="F35" s="345"/>
      <c r="G35" s="27"/>
      <c r="H35" s="27"/>
      <c r="I35" s="27"/>
      <c r="J35" s="27"/>
      <c r="K35" s="27"/>
      <c r="L35" s="324"/>
      <c r="M35" s="324"/>
      <c r="N35" s="324"/>
      <c r="O35" s="324"/>
      <c r="P35" s="324"/>
      <c r="Q35" s="7"/>
      <c r="S35" s="765"/>
      <c r="W35" s="652"/>
    </row>
    <row r="36" spans="1:32" ht="16.149999999999999" customHeight="1" thickBot="1">
      <c r="A36" s="17">
        <f>ROW()</f>
        <v>36</v>
      </c>
      <c r="B36" s="27"/>
      <c r="C36" s="29"/>
      <c r="D36" s="27"/>
      <c r="E36" s="350" t="s">
        <v>126</v>
      </c>
      <c r="F36" s="109"/>
      <c r="G36" s="27"/>
      <c r="H36" s="27"/>
      <c r="I36" s="27"/>
      <c r="J36" s="27"/>
      <c r="K36" s="27"/>
      <c r="L36" s="385">
        <f>IF(L17=0,0,L9/L27)</f>
        <v>0.99049021557955474</v>
      </c>
      <c r="M36" s="385">
        <f>IF(M17=0,0,M9/M27)</f>
        <v>0.98983225934427432</v>
      </c>
      <c r="N36" s="385">
        <f>IF(N17=0,0,N9/N27)</f>
        <v>0.98950103538089651</v>
      </c>
      <c r="O36" s="385">
        <f>IF(O17=0,0,O9/O27)</f>
        <v>0.99138508938876813</v>
      </c>
      <c r="P36" s="385">
        <f>IF(P17=0,0,P9/P27)</f>
        <v>0.99298665754361959</v>
      </c>
      <c r="Q36" s="7"/>
      <c r="S36" s="765"/>
    </row>
    <row r="37" spans="1:32" ht="16.149999999999999" customHeight="1">
      <c r="A37" s="17">
        <f>ROW()</f>
        <v>37</v>
      </c>
      <c r="B37" s="27"/>
      <c r="C37" s="29"/>
      <c r="D37" s="27"/>
      <c r="E37" s="27"/>
      <c r="F37" s="240"/>
      <c r="G37" s="27"/>
      <c r="H37" s="27"/>
      <c r="I37" s="27"/>
      <c r="J37" s="27"/>
      <c r="K37" s="27"/>
      <c r="L37" s="7"/>
      <c r="M37" s="7"/>
      <c r="N37" s="7"/>
      <c r="O37" s="7"/>
      <c r="P37" s="7"/>
      <c r="Q37" s="7"/>
      <c r="R37" s="10"/>
      <c r="S37" s="765"/>
    </row>
    <row r="38" spans="1:32" ht="16.149999999999999" customHeight="1">
      <c r="A38" s="17">
        <f>ROW()</f>
        <v>38</v>
      </c>
      <c r="B38" s="7"/>
      <c r="C38" s="28" t="s">
        <v>127</v>
      </c>
      <c r="D38" s="7"/>
      <c r="E38" s="7"/>
      <c r="F38" s="11"/>
      <c r="G38" s="325"/>
      <c r="H38" s="325"/>
      <c r="I38" s="325"/>
      <c r="J38" s="325"/>
      <c r="K38" s="325"/>
      <c r="L38" s="325"/>
      <c r="M38" s="325"/>
      <c r="N38" s="325"/>
      <c r="O38" s="325"/>
      <c r="P38" s="325"/>
      <c r="Q38" s="7"/>
      <c r="R38" s="10"/>
      <c r="S38" s="765"/>
    </row>
    <row r="39" spans="1:32" ht="5.25" customHeight="1">
      <c r="A39" s="17">
        <f>ROW()</f>
        <v>39</v>
      </c>
      <c r="B39" s="7"/>
      <c r="C39" s="14"/>
      <c r="D39" s="7"/>
      <c r="E39" s="7"/>
      <c r="F39" s="11"/>
      <c r="G39" s="7"/>
      <c r="H39" s="7"/>
      <c r="I39" s="7"/>
      <c r="J39" s="7"/>
      <c r="K39" s="7"/>
      <c r="L39" s="7"/>
      <c r="M39" s="7"/>
      <c r="N39" s="7"/>
      <c r="O39" s="7"/>
      <c r="P39" s="7"/>
      <c r="Q39" s="7"/>
      <c r="R39" s="10"/>
      <c r="S39" s="765"/>
      <c r="T39" s="314"/>
      <c r="U39" s="314"/>
      <c r="V39" s="314"/>
      <c r="W39" s="314"/>
      <c r="X39" s="314"/>
      <c r="Y39" s="314"/>
      <c r="Z39" s="314"/>
      <c r="AA39" s="314"/>
      <c r="AB39" s="314"/>
      <c r="AC39" s="314"/>
      <c r="AD39" s="314"/>
    </row>
    <row r="40" spans="1:32" ht="16.149999999999999" customHeight="1">
      <c r="A40" s="17">
        <f>ROW()</f>
        <v>40</v>
      </c>
      <c r="B40" s="7"/>
      <c r="C40" s="99"/>
      <c r="D40" s="96"/>
      <c r="E40" s="58" t="s">
        <v>128</v>
      </c>
      <c r="F40" s="96"/>
      <c r="G40" s="7"/>
      <c r="H40" s="7"/>
      <c r="I40" s="7"/>
      <c r="J40" s="7"/>
      <c r="K40" s="7"/>
      <c r="L40" s="7"/>
      <c r="M40" s="7"/>
      <c r="N40" s="7"/>
      <c r="O40" s="314"/>
      <c r="P40" s="1227">
        <v>1359</v>
      </c>
      <c r="Q40" s="7"/>
      <c r="R40" s="10"/>
      <c r="S40" s="765"/>
      <c r="T40" s="314"/>
      <c r="U40" s="392"/>
      <c r="V40" s="314"/>
      <c r="W40" s="314"/>
      <c r="X40" s="314"/>
      <c r="Y40" s="314"/>
      <c r="Z40" s="314"/>
      <c r="AA40" s="314"/>
      <c r="AB40" s="314"/>
      <c r="AC40" s="314"/>
      <c r="AD40" s="314"/>
      <c r="AF40" s="662"/>
    </row>
    <row r="41" spans="1:32" ht="16.149999999999999" customHeight="1">
      <c r="A41" s="17">
        <f>ROW()</f>
        <v>41</v>
      </c>
      <c r="B41" s="7"/>
      <c r="C41" s="99"/>
      <c r="D41" s="96"/>
      <c r="E41" s="58" t="s">
        <v>129</v>
      </c>
      <c r="F41" s="96"/>
      <c r="G41" s="7"/>
      <c r="H41" s="7"/>
      <c r="I41" s="7"/>
      <c r="J41" s="7"/>
      <c r="K41" s="7"/>
      <c r="L41" s="7"/>
      <c r="M41" s="7"/>
      <c r="N41" s="7"/>
      <c r="O41" s="314"/>
      <c r="P41" s="1227">
        <v>1306</v>
      </c>
      <c r="Q41" s="7"/>
      <c r="R41" s="10"/>
      <c r="S41" s="765"/>
      <c r="T41" s="314"/>
      <c r="U41" s="392"/>
      <c r="V41" s="314"/>
      <c r="W41" s="314"/>
      <c r="X41" s="314"/>
      <c r="Y41" s="314"/>
      <c r="Z41" s="314"/>
      <c r="AA41" s="314"/>
      <c r="AB41" s="314"/>
      <c r="AC41" s="314"/>
      <c r="AD41" s="314"/>
      <c r="AF41" s="419"/>
    </row>
    <row r="42" spans="1:32" ht="16.149999999999999" customHeight="1">
      <c r="A42" s="17">
        <f>ROW()</f>
        <v>42</v>
      </c>
      <c r="B42" s="7"/>
      <c r="C42" s="99"/>
      <c r="D42" s="96"/>
      <c r="E42" s="58" t="s">
        <v>130</v>
      </c>
      <c r="F42" s="96"/>
      <c r="G42" s="7"/>
      <c r="H42" s="7"/>
      <c r="I42" s="7"/>
      <c r="J42" s="7"/>
      <c r="K42" s="7"/>
      <c r="L42" s="7"/>
      <c r="M42" s="7"/>
      <c r="N42" s="7"/>
      <c r="O42" s="314"/>
      <c r="P42" s="1228">
        <f>ROUND(IF(P40&lt;&gt;0,P40/P41-1, 0),3)</f>
        <v>4.1000000000000002E-2</v>
      </c>
      <c r="Q42" s="7"/>
      <c r="R42" s="10"/>
      <c r="S42" s="765"/>
      <c r="T42" s="314"/>
      <c r="U42" s="314"/>
      <c r="V42" s="314"/>
      <c r="W42" s="314"/>
      <c r="X42" s="314"/>
      <c r="Y42" s="314"/>
      <c r="Z42" s="314"/>
      <c r="AA42" s="314"/>
      <c r="AB42" s="314"/>
      <c r="AC42" s="314"/>
      <c r="AD42" s="314"/>
    </row>
    <row r="43" spans="1:32" ht="16.149999999999999" customHeight="1">
      <c r="A43" s="17">
        <f>ROW()</f>
        <v>43</v>
      </c>
      <c r="B43" s="7"/>
      <c r="C43" s="99"/>
      <c r="D43" s="96"/>
      <c r="E43" s="96"/>
      <c r="F43" s="58"/>
      <c r="G43" s="7"/>
      <c r="H43" s="7"/>
      <c r="I43" s="7"/>
      <c r="J43" s="7"/>
      <c r="K43" s="7"/>
      <c r="L43" s="7"/>
      <c r="M43" s="7"/>
      <c r="N43" s="7"/>
      <c r="O43" s="7"/>
      <c r="P43" s="7"/>
      <c r="Q43" s="7"/>
      <c r="R43" s="10"/>
      <c r="S43" s="765"/>
      <c r="T43" s="314"/>
      <c r="U43" s="314"/>
      <c r="V43" s="314"/>
      <c r="W43" s="314"/>
      <c r="X43" s="314"/>
      <c r="Y43" s="314"/>
      <c r="Z43" s="314"/>
      <c r="AA43" s="314"/>
      <c r="AB43" s="314"/>
      <c r="AC43" s="314"/>
      <c r="AD43" s="314"/>
    </row>
    <row r="44" spans="1:32" ht="40.5" customHeight="1">
      <c r="A44" s="17">
        <f>ROW()</f>
        <v>44</v>
      </c>
      <c r="B44" s="7"/>
      <c r="C44" s="105"/>
      <c r="D44" s="105"/>
      <c r="E44" s="105"/>
      <c r="F44" s="105"/>
      <c r="G44" s="5"/>
      <c r="H44" s="5"/>
      <c r="I44" s="5"/>
      <c r="J44" s="5"/>
      <c r="K44" s="5"/>
      <c r="L44" s="5"/>
      <c r="M44" s="393" t="s">
        <v>131</v>
      </c>
      <c r="N44" s="394"/>
      <c r="O44" s="393" t="s">
        <v>132</v>
      </c>
      <c r="P44" s="394"/>
      <c r="Q44" s="7"/>
      <c r="R44" s="10"/>
      <c r="S44" s="765"/>
      <c r="T44" s="314"/>
      <c r="U44" s="314"/>
      <c r="V44" s="314"/>
      <c r="W44" s="314"/>
      <c r="X44" s="314"/>
      <c r="Y44" s="314"/>
      <c r="Z44" s="314"/>
      <c r="AA44" s="314"/>
      <c r="AB44" s="314"/>
      <c r="AC44" s="314"/>
      <c r="AD44" s="314"/>
    </row>
    <row r="45" spans="1:32" ht="16.149999999999999" customHeight="1">
      <c r="A45" s="17">
        <f>ROW()</f>
        <v>45</v>
      </c>
      <c r="B45" s="7"/>
      <c r="C45" s="105"/>
      <c r="D45" s="105"/>
      <c r="E45" s="105"/>
      <c r="F45" s="105" t="s">
        <v>133</v>
      </c>
      <c r="G45" s="5"/>
      <c r="H45" s="5"/>
      <c r="I45" s="5"/>
      <c r="J45" s="5"/>
      <c r="K45" s="5"/>
      <c r="L45" s="5"/>
      <c r="M45" s="1226">
        <f>P27</f>
        <v>5261400000</v>
      </c>
      <c r="N45" s="5"/>
      <c r="O45" s="1226">
        <f>P9</f>
        <v>5224500000</v>
      </c>
      <c r="P45" s="5"/>
      <c r="Q45" s="7"/>
      <c r="R45" s="10"/>
      <c r="S45" s="765"/>
      <c r="T45" s="314"/>
      <c r="U45" s="1065"/>
      <c r="V45" s="1065"/>
      <c r="W45" s="314"/>
      <c r="X45" s="314"/>
      <c r="Y45" s="314"/>
      <c r="Z45" s="314"/>
      <c r="AA45" s="314"/>
      <c r="AB45" s="314"/>
      <c r="AC45" s="314"/>
      <c r="AD45" s="314"/>
    </row>
    <row r="46" spans="1:32" s="314" customFormat="1" ht="16.149999999999999" customHeight="1">
      <c r="A46" s="17"/>
      <c r="B46" s="7"/>
      <c r="C46" s="105"/>
      <c r="D46" s="347" t="s">
        <v>107</v>
      </c>
      <c r="E46" s="105"/>
      <c r="F46" s="1554" t="s">
        <v>134</v>
      </c>
      <c r="G46" s="5"/>
      <c r="H46" s="5"/>
      <c r="I46" s="5"/>
      <c r="J46" s="5"/>
      <c r="K46" s="5"/>
      <c r="L46" s="5"/>
      <c r="M46" s="1555">
        <v>36384714.846487999</v>
      </c>
      <c r="N46" s="1556"/>
      <c r="O46" s="1555">
        <v>32439772.187804222</v>
      </c>
      <c r="P46" s="5"/>
      <c r="Q46" s="7"/>
      <c r="R46" s="10"/>
      <c r="S46" s="765"/>
      <c r="U46" s="1065"/>
      <c r="V46" s="1065"/>
    </row>
    <row r="47" spans="1:32" s="314" customFormat="1" ht="16.149999999999999" customHeight="1">
      <c r="A47" s="17">
        <f>ROW()</f>
        <v>47</v>
      </c>
      <c r="B47" s="7"/>
      <c r="C47" s="395"/>
      <c r="D47" s="347" t="s">
        <v>107</v>
      </c>
      <c r="E47" s="395"/>
      <c r="F47" s="107" t="s">
        <v>135</v>
      </c>
      <c r="G47" s="35"/>
      <c r="H47" s="35"/>
      <c r="I47" s="35"/>
      <c r="J47" s="35"/>
      <c r="K47" s="35"/>
      <c r="L47" s="5"/>
      <c r="M47" s="1229">
        <v>6400000</v>
      </c>
      <c r="N47" s="5"/>
      <c r="O47" s="1229">
        <v>6400000</v>
      </c>
      <c r="P47" s="5"/>
      <c r="Q47" s="7"/>
      <c r="R47" s="10"/>
      <c r="S47" s="765"/>
      <c r="U47" s="1065"/>
      <c r="V47" s="1065"/>
    </row>
    <row r="48" spans="1:32" s="314" customFormat="1" ht="16.149999999999999" customHeight="1">
      <c r="A48" s="17"/>
      <c r="B48" s="7"/>
      <c r="C48" s="395"/>
      <c r="D48" s="1549" t="s">
        <v>107</v>
      </c>
      <c r="E48" s="1557"/>
      <c r="F48" s="1558" t="s">
        <v>136</v>
      </c>
      <c r="G48" s="35"/>
      <c r="H48" s="35"/>
      <c r="I48" s="35"/>
      <c r="J48" s="35"/>
      <c r="K48" s="35"/>
      <c r="L48" s="5"/>
      <c r="M48" s="1559">
        <v>286506666.06600004</v>
      </c>
      <c r="N48" s="5"/>
      <c r="O48" s="1559">
        <v>272490991.69999999</v>
      </c>
      <c r="P48" s="5"/>
      <c r="Q48" s="7"/>
      <c r="R48" s="10"/>
      <c r="S48" s="765"/>
      <c r="U48" s="1065"/>
      <c r="V48" s="1065"/>
    </row>
    <row r="49" spans="1:31" ht="16.149999999999999" customHeight="1">
      <c r="A49" s="17">
        <f>ROW()</f>
        <v>49</v>
      </c>
      <c r="B49" s="7"/>
      <c r="C49" s="105"/>
      <c r="D49" s="105"/>
      <c r="E49" s="105"/>
      <c r="F49" s="105"/>
      <c r="G49" s="5"/>
      <c r="H49" s="5"/>
      <c r="I49" s="5"/>
      <c r="J49" s="5"/>
      <c r="K49" s="5"/>
      <c r="L49" s="5"/>
      <c r="M49" s="5"/>
      <c r="N49" s="5"/>
      <c r="O49" s="5"/>
      <c r="P49" s="5"/>
      <c r="Q49" s="7"/>
      <c r="R49" s="10"/>
      <c r="S49" s="765"/>
      <c r="T49" s="314"/>
      <c r="U49" s="1065"/>
      <c r="V49" s="1065"/>
      <c r="W49" s="314"/>
      <c r="X49" s="314"/>
      <c r="Y49" s="314"/>
      <c r="Z49" s="314"/>
      <c r="AA49" s="314"/>
      <c r="AB49" s="314"/>
      <c r="AC49" s="314"/>
      <c r="AD49" s="314"/>
    </row>
    <row r="50" spans="1:31" ht="16.149999999999999" customHeight="1">
      <c r="A50" s="17">
        <f>ROW()</f>
        <v>50</v>
      </c>
      <c r="B50" s="7"/>
      <c r="C50" s="105"/>
      <c r="D50" s="107"/>
      <c r="E50" s="107"/>
      <c r="F50" s="107" t="s">
        <v>137</v>
      </c>
      <c r="G50" s="35"/>
      <c r="H50" s="35"/>
      <c r="I50" s="35"/>
      <c r="J50" s="35"/>
      <c r="K50" s="35"/>
      <c r="L50" s="5"/>
      <c r="M50" s="1226">
        <f>M45+M46-M47-M48</f>
        <v>5004878048.780488</v>
      </c>
      <c r="N50" s="5"/>
      <c r="O50" s="1226">
        <f>O45+O46-O47-O48</f>
        <v>4978048780.4878044</v>
      </c>
      <c r="P50" s="5"/>
      <c r="Q50" s="7"/>
      <c r="R50" s="10"/>
      <c r="S50" s="765"/>
      <c r="T50" s="314"/>
      <c r="U50" s="1065"/>
      <c r="V50" s="1065"/>
      <c r="W50" s="314"/>
      <c r="X50" s="314"/>
      <c r="Y50" s="314"/>
      <c r="Z50" s="314"/>
      <c r="AA50" s="314"/>
      <c r="AB50" s="314"/>
      <c r="AC50" s="314"/>
      <c r="AD50" s="314"/>
    </row>
    <row r="51" spans="1:31" ht="16.149999999999999" customHeight="1" thickBot="1">
      <c r="A51" s="17">
        <f>ROW()</f>
        <v>51</v>
      </c>
      <c r="B51" s="7"/>
      <c r="C51" s="5"/>
      <c r="D51" s="35"/>
      <c r="E51" s="35"/>
      <c r="F51" s="314"/>
      <c r="G51" s="35"/>
      <c r="H51" s="35"/>
      <c r="I51" s="35"/>
      <c r="J51" s="35"/>
      <c r="K51" s="35"/>
      <c r="L51" s="5"/>
      <c r="M51" s="5"/>
      <c r="N51" s="5"/>
      <c r="O51" s="5"/>
      <c r="P51" s="5"/>
      <c r="Q51" s="7"/>
      <c r="R51" s="10"/>
      <c r="S51" s="765"/>
      <c r="T51" s="314"/>
      <c r="U51" s="1065"/>
      <c r="V51" s="1065"/>
      <c r="W51" s="314"/>
      <c r="X51" s="314"/>
      <c r="Y51" s="314"/>
      <c r="Z51" s="314"/>
      <c r="AA51" s="314"/>
      <c r="AB51" s="314"/>
      <c r="AC51" s="314"/>
      <c r="AD51" s="314"/>
    </row>
    <row r="52" spans="1:31" ht="17.25" customHeight="1" thickBot="1">
      <c r="A52" s="17">
        <f>ROW()</f>
        <v>52</v>
      </c>
      <c r="B52" s="7"/>
      <c r="C52" s="5"/>
      <c r="D52" s="5"/>
      <c r="E52" s="396" t="s">
        <v>111</v>
      </c>
      <c r="F52" s="5"/>
      <c r="G52" s="5"/>
      <c r="H52" s="5"/>
      <c r="I52" s="5"/>
      <c r="J52" s="5"/>
      <c r="K52" s="5"/>
      <c r="L52" s="5"/>
      <c r="M52" s="357">
        <f>IF(M50&lt;&gt;0,M50*$P42,0)</f>
        <v>205200000.00000003</v>
      </c>
      <c r="N52" s="314"/>
      <c r="O52" s="357">
        <f>IF(O50&lt;&gt;0,O50*$P42,0)</f>
        <v>204100000</v>
      </c>
      <c r="P52" s="314"/>
      <c r="Q52" s="7"/>
      <c r="R52" s="10"/>
      <c r="S52" s="765"/>
      <c r="T52" s="314"/>
      <c r="U52" s="1065"/>
      <c r="V52" s="1065"/>
      <c r="W52" s="314"/>
      <c r="X52" s="314"/>
      <c r="Y52" s="314"/>
      <c r="Z52" s="314"/>
      <c r="AA52" s="314"/>
      <c r="AB52" s="314"/>
      <c r="AC52" s="314"/>
      <c r="AD52" s="314"/>
    </row>
    <row r="53" spans="1:31" ht="16.149999999999999" customHeight="1">
      <c r="A53" s="17">
        <f>ROW()</f>
        <v>53</v>
      </c>
      <c r="B53" s="7"/>
      <c r="C53" s="14"/>
      <c r="D53" s="7"/>
      <c r="E53" s="314"/>
      <c r="F53" s="11"/>
      <c r="G53" s="7"/>
      <c r="H53" s="7"/>
      <c r="I53" s="7"/>
      <c r="J53" s="7"/>
      <c r="K53" s="7"/>
      <c r="L53" s="7"/>
      <c r="M53" s="7"/>
      <c r="N53" s="314"/>
      <c r="O53" s="7"/>
      <c r="P53" s="7"/>
      <c r="Q53" s="7"/>
      <c r="R53" s="10"/>
      <c r="S53" s="765"/>
      <c r="T53" s="314"/>
      <c r="U53" s="314"/>
      <c r="V53" s="1066"/>
      <c r="W53" s="314"/>
      <c r="X53" s="314"/>
      <c r="Y53" s="314"/>
      <c r="Z53" s="314"/>
      <c r="AA53" s="314"/>
      <c r="AB53" s="314"/>
      <c r="AC53" s="314"/>
      <c r="AD53" s="314"/>
    </row>
    <row r="54" spans="1:31" ht="16.149999999999999" customHeight="1">
      <c r="A54" s="17">
        <f>ROW()</f>
        <v>54</v>
      </c>
      <c r="B54" s="7"/>
      <c r="C54" s="327"/>
      <c r="D54" s="325"/>
      <c r="E54" s="325"/>
      <c r="F54" s="326"/>
      <c r="G54" s="325"/>
      <c r="H54" s="325"/>
      <c r="I54" s="325"/>
      <c r="J54" s="325"/>
      <c r="K54" s="325"/>
      <c r="L54" s="325"/>
      <c r="M54" s="325"/>
      <c r="N54" s="325"/>
      <c r="O54" s="325"/>
      <c r="P54" s="325"/>
      <c r="Q54" s="7"/>
      <c r="R54" s="10"/>
      <c r="S54" s="765"/>
    </row>
    <row r="55" spans="1:31" ht="25.5" customHeight="1">
      <c r="A55" s="17">
        <f>ROW()</f>
        <v>55</v>
      </c>
      <c r="B55" s="7"/>
      <c r="C55" s="12" t="s">
        <v>138</v>
      </c>
      <c r="D55" s="7"/>
      <c r="E55" s="7"/>
      <c r="F55" s="7"/>
      <c r="G55" s="7"/>
      <c r="H55" s="7"/>
      <c r="S55" s="765"/>
    </row>
    <row r="56" spans="1:31" ht="71.25" customHeight="1">
      <c r="A56" s="17">
        <f>ROW()</f>
        <v>56</v>
      </c>
      <c r="B56" s="7"/>
      <c r="C56" s="102"/>
      <c r="D56" s="96"/>
      <c r="E56" s="96"/>
      <c r="F56" s="96"/>
      <c r="G56" s="96"/>
      <c r="H56" s="96"/>
      <c r="I56" s="97" t="s">
        <v>139</v>
      </c>
      <c r="J56" s="97" t="s">
        <v>140</v>
      </c>
      <c r="K56" s="97" t="s">
        <v>141</v>
      </c>
      <c r="L56" s="97" t="s">
        <v>142</v>
      </c>
      <c r="M56" s="97" t="s">
        <v>143</v>
      </c>
      <c r="N56" s="97" t="s">
        <v>144</v>
      </c>
      <c r="O56" s="97" t="s">
        <v>145</v>
      </c>
      <c r="P56" s="97" t="s">
        <v>146</v>
      </c>
      <c r="Q56" s="97" t="s">
        <v>147</v>
      </c>
      <c r="R56" s="97" t="s">
        <v>148</v>
      </c>
      <c r="S56" s="765"/>
    </row>
    <row r="57" spans="1:31" ht="16.149999999999999" customHeight="1" thickBot="1">
      <c r="A57" s="17">
        <f>ROW()</f>
        <v>57</v>
      </c>
      <c r="B57" s="7"/>
      <c r="C57" s="96"/>
      <c r="D57" s="96"/>
      <c r="E57" s="96"/>
      <c r="F57" s="58"/>
      <c r="G57" s="96"/>
      <c r="H57" s="96"/>
      <c r="I57" s="98" t="s">
        <v>103</v>
      </c>
      <c r="J57" s="98" t="s">
        <v>103</v>
      </c>
      <c r="K57" s="98" t="s">
        <v>103</v>
      </c>
      <c r="L57" s="98" t="s">
        <v>103</v>
      </c>
      <c r="M57" s="98" t="s">
        <v>103</v>
      </c>
      <c r="N57" s="98" t="s">
        <v>103</v>
      </c>
      <c r="O57" s="98" t="s">
        <v>103</v>
      </c>
      <c r="P57" s="98" t="s">
        <v>103</v>
      </c>
      <c r="Q57" s="98" t="s">
        <v>103</v>
      </c>
      <c r="R57" s="98" t="s">
        <v>103</v>
      </c>
      <c r="S57" s="829"/>
    </row>
    <row r="58" spans="1:31" ht="16.149999999999999" customHeight="1">
      <c r="A58" s="17">
        <f>ROW()</f>
        <v>58</v>
      </c>
      <c r="B58" s="27"/>
      <c r="C58" s="344"/>
      <c r="D58" s="345"/>
      <c r="E58" s="106" t="s">
        <v>149</v>
      </c>
      <c r="F58" s="345"/>
      <c r="G58" s="345"/>
      <c r="H58" s="345"/>
      <c r="I58" s="1230">
        <v>1878800000</v>
      </c>
      <c r="J58" s="1230">
        <v>2111900000</v>
      </c>
      <c r="K58" s="1230">
        <v>421500000</v>
      </c>
      <c r="L58" s="1230">
        <v>100000000</v>
      </c>
      <c r="M58" s="1230">
        <v>302600000</v>
      </c>
      <c r="N58" s="1230">
        <v>48600000</v>
      </c>
      <c r="O58" s="1230">
        <v>153600000</v>
      </c>
      <c r="P58" s="1230">
        <v>165600000</v>
      </c>
      <c r="Q58" s="1230">
        <v>41900000</v>
      </c>
      <c r="R58" s="222">
        <f>SUM(I58:Q58)</f>
        <v>5224500000</v>
      </c>
      <c r="S58" s="765"/>
      <c r="U58" s="1009"/>
      <c r="V58" s="804"/>
      <c r="W58" s="804"/>
      <c r="X58" s="804"/>
      <c r="Y58" s="804"/>
      <c r="Z58" s="804"/>
      <c r="AA58" s="804"/>
      <c r="AB58" s="804"/>
      <c r="AC58" s="804"/>
      <c r="AD58" s="804"/>
      <c r="AE58" s="804"/>
    </row>
    <row r="59" spans="1:31" ht="16.149999999999999" customHeight="1">
      <c r="A59" s="17">
        <f>ROW()</f>
        <v>59</v>
      </c>
      <c r="B59" s="27"/>
      <c r="C59" s="343" t="s">
        <v>105</v>
      </c>
      <c r="D59" s="344"/>
      <c r="E59" s="345" t="s">
        <v>121</v>
      </c>
      <c r="F59" s="345"/>
      <c r="G59" s="344"/>
      <c r="H59" s="344"/>
      <c r="I59" s="1219">
        <f>I76</f>
        <v>0</v>
      </c>
      <c r="J59" s="1219">
        <f t="shared" ref="J59:Q59" si="0">J76</f>
        <v>0</v>
      </c>
      <c r="K59" s="1219">
        <f t="shared" si="0"/>
        <v>0</v>
      </c>
      <c r="L59" s="1219">
        <f t="shared" si="0"/>
        <v>0</v>
      </c>
      <c r="M59" s="1219">
        <f t="shared" si="0"/>
        <v>0</v>
      </c>
      <c r="N59" s="1219">
        <f t="shared" si="0"/>
        <v>0</v>
      </c>
      <c r="O59" s="1219">
        <f t="shared" si="0"/>
        <v>0</v>
      </c>
      <c r="P59" s="1219">
        <f t="shared" si="0"/>
        <v>0</v>
      </c>
      <c r="Q59" s="1219">
        <f t="shared" si="0"/>
        <v>0</v>
      </c>
      <c r="R59" s="606">
        <f>IF(SUM(I59:Q59)=R76,R76,"ERROR")</f>
        <v>0</v>
      </c>
      <c r="S59" s="765"/>
      <c r="AE59" s="804"/>
    </row>
    <row r="60" spans="1:31" ht="16.149999999999999" customHeight="1">
      <c r="A60" s="17">
        <f>ROW()</f>
        <v>60</v>
      </c>
      <c r="B60" s="27"/>
      <c r="C60" s="343" t="s">
        <v>107</v>
      </c>
      <c r="D60" s="344"/>
      <c r="E60" s="345" t="s">
        <v>122</v>
      </c>
      <c r="F60" s="345"/>
      <c r="G60" s="344"/>
      <c r="H60" s="344"/>
      <c r="I60" s="1219">
        <f>SUM(I82:I85)</f>
        <v>3100000</v>
      </c>
      <c r="J60" s="1219">
        <f t="shared" ref="J60:Q60" si="1">SUM(J82:J85)</f>
        <v>1600000</v>
      </c>
      <c r="K60" s="1219">
        <f t="shared" si="1"/>
        <v>400000</v>
      </c>
      <c r="L60" s="1219">
        <f t="shared" si="1"/>
        <v>0</v>
      </c>
      <c r="M60" s="1219">
        <f t="shared" si="1"/>
        <v>0</v>
      </c>
      <c r="N60" s="1219">
        <f t="shared" si="1"/>
        <v>300000</v>
      </c>
      <c r="O60" s="1219">
        <f t="shared" si="1"/>
        <v>900000</v>
      </c>
      <c r="P60" s="1219">
        <f t="shared" si="1"/>
        <v>100000</v>
      </c>
      <c r="Q60" s="1219">
        <f t="shared" si="1"/>
        <v>0</v>
      </c>
      <c r="R60" s="606">
        <f>IF(SUM(I60:Q60)=SUM(R82:R85),SUM(R82:R85),"ERROR")</f>
        <v>6400000</v>
      </c>
      <c r="S60" s="765"/>
      <c r="V60" s="805"/>
      <c r="W60" s="805"/>
      <c r="X60" s="805"/>
      <c r="Y60" s="805"/>
      <c r="Z60" s="805"/>
      <c r="AA60" s="805"/>
      <c r="AB60" s="805"/>
      <c r="AC60" s="805"/>
      <c r="AD60" s="805"/>
      <c r="AE60" s="805"/>
    </row>
    <row r="61" spans="1:31" ht="16.149999999999999" customHeight="1">
      <c r="A61" s="17">
        <f>ROW()</f>
        <v>61</v>
      </c>
      <c r="B61" s="27"/>
      <c r="C61" s="343" t="s">
        <v>107</v>
      </c>
      <c r="D61" s="344"/>
      <c r="E61" s="345" t="s">
        <v>123</v>
      </c>
      <c r="F61" s="345"/>
      <c r="G61" s="344"/>
      <c r="H61" s="344"/>
      <c r="I61" s="1219">
        <f>I94</f>
        <v>0</v>
      </c>
      <c r="J61" s="1219">
        <f t="shared" ref="J61:Q61" si="2">J94</f>
        <v>0</v>
      </c>
      <c r="K61" s="1219">
        <f t="shared" si="2"/>
        <v>0</v>
      </c>
      <c r="L61" s="1219">
        <f t="shared" si="2"/>
        <v>0</v>
      </c>
      <c r="M61" s="1219">
        <f t="shared" si="2"/>
        <v>0</v>
      </c>
      <c r="N61" s="1219">
        <f t="shared" si="2"/>
        <v>0</v>
      </c>
      <c r="O61" s="1219">
        <f t="shared" si="2"/>
        <v>0</v>
      </c>
      <c r="P61" s="1219">
        <f t="shared" si="2"/>
        <v>0</v>
      </c>
      <c r="Q61" s="1219">
        <f t="shared" si="2"/>
        <v>0</v>
      </c>
      <c r="R61" s="606">
        <f>IF(SUM(I61:Q61)=R94,R94,"ERROR")</f>
        <v>0</v>
      </c>
      <c r="S61" s="765"/>
    </row>
    <row r="62" spans="1:31" ht="16.149999999999999" customHeight="1">
      <c r="A62" s="17">
        <f>ROW()</f>
        <v>62</v>
      </c>
      <c r="B62" s="27"/>
      <c r="C62" s="343" t="s">
        <v>107</v>
      </c>
      <c r="D62" s="344"/>
      <c r="E62" s="345" t="s">
        <v>110</v>
      </c>
      <c r="F62" s="345"/>
      <c r="G62" s="344"/>
      <c r="H62" s="344"/>
      <c r="I62" s="1219">
        <f>I100</f>
        <v>81800000</v>
      </c>
      <c r="J62" s="1219">
        <f t="shared" ref="J62:Q62" si="3">J100</f>
        <v>94400000</v>
      </c>
      <c r="K62" s="1219">
        <f t="shared" si="3"/>
        <v>27100000</v>
      </c>
      <c r="L62" s="1219">
        <f t="shared" si="3"/>
        <v>4900000</v>
      </c>
      <c r="M62" s="1219">
        <f t="shared" si="3"/>
        <v>600000</v>
      </c>
      <c r="N62" s="1219">
        <f t="shared" si="3"/>
        <v>20600000</v>
      </c>
      <c r="O62" s="1219">
        <f t="shared" si="3"/>
        <v>26200000</v>
      </c>
      <c r="P62" s="1219">
        <f t="shared" si="3"/>
        <v>24000000</v>
      </c>
      <c r="Q62" s="1219">
        <f t="shared" si="3"/>
        <v>2000000</v>
      </c>
      <c r="R62" s="1173">
        <f>(SUM(I62:Q62))</f>
        <v>281600000</v>
      </c>
      <c r="S62" s="765"/>
    </row>
    <row r="63" spans="1:31" s="314" customFormat="1" ht="16.149999999999999" customHeight="1">
      <c r="A63" s="17"/>
      <c r="B63" s="27"/>
      <c r="C63" s="1560"/>
      <c r="D63" s="1561" t="s">
        <v>105</v>
      </c>
      <c r="E63" s="1562" t="s">
        <v>111</v>
      </c>
      <c r="F63" s="106"/>
      <c r="G63" s="344"/>
      <c r="H63" s="344"/>
      <c r="I63" s="1563">
        <f>I114</f>
        <v>72800000</v>
      </c>
      <c r="J63" s="1563">
        <f t="shared" ref="J63:Q63" si="4">J114</f>
        <v>84500000</v>
      </c>
      <c r="K63" s="1563">
        <f t="shared" si="4"/>
        <v>16100000</v>
      </c>
      <c r="L63" s="1563">
        <f t="shared" si="4"/>
        <v>4000000</v>
      </c>
      <c r="M63" s="1563">
        <f t="shared" si="4"/>
        <v>12600000</v>
      </c>
      <c r="N63" s="1563">
        <f t="shared" si="4"/>
        <v>1300000</v>
      </c>
      <c r="O63" s="1563">
        <f t="shared" si="4"/>
        <v>5200000</v>
      </c>
      <c r="P63" s="1563">
        <f t="shared" si="4"/>
        <v>6000000</v>
      </c>
      <c r="Q63" s="1563">
        <f t="shared" si="4"/>
        <v>1600000</v>
      </c>
      <c r="R63" s="1564">
        <f>(SUM(I63:Q63))</f>
        <v>204100000</v>
      </c>
      <c r="S63" s="765"/>
    </row>
    <row r="64" spans="1:31" ht="16.149999999999999" customHeight="1">
      <c r="A64" s="17">
        <f>ROW()</f>
        <v>64</v>
      </c>
      <c r="B64" s="27"/>
      <c r="C64" s="343" t="s">
        <v>105</v>
      </c>
      <c r="D64" s="344"/>
      <c r="E64" s="345" t="s">
        <v>150</v>
      </c>
      <c r="F64" s="345"/>
      <c r="G64" s="344"/>
      <c r="H64" s="344"/>
      <c r="I64" s="1219">
        <f>I107</f>
        <v>142500000</v>
      </c>
      <c r="J64" s="1219">
        <f t="shared" ref="J64:Q64" si="5">J107</f>
        <v>224900000</v>
      </c>
      <c r="K64" s="1219">
        <f t="shared" si="5"/>
        <v>12600000</v>
      </c>
      <c r="L64" s="1219">
        <f t="shared" si="5"/>
        <v>1500000</v>
      </c>
      <c r="M64" s="1219">
        <f t="shared" si="5"/>
        <v>5100000</v>
      </c>
      <c r="N64" s="1219">
        <f t="shared" si="5"/>
        <v>31700000</v>
      </c>
      <c r="O64" s="1219">
        <f t="shared" si="5"/>
        <v>18500000</v>
      </c>
      <c r="P64" s="1219">
        <f t="shared" si="5"/>
        <v>45700000</v>
      </c>
      <c r="Q64" s="1219">
        <f t="shared" si="5"/>
        <v>0</v>
      </c>
      <c r="R64" s="1173">
        <f>(SUM(I64:Q64))</f>
        <v>482500000</v>
      </c>
      <c r="S64" s="765"/>
    </row>
    <row r="65" spans="1:21" ht="16.149999999999999" customHeight="1" thickBot="1">
      <c r="A65" s="17">
        <f>ROW()</f>
        <v>65</v>
      </c>
      <c r="B65" s="27"/>
      <c r="C65" s="343" t="s">
        <v>107</v>
      </c>
      <c r="D65" s="344"/>
      <c r="E65" s="108" t="s">
        <v>113</v>
      </c>
      <c r="F65" s="106"/>
      <c r="G65" s="344"/>
      <c r="H65" s="344"/>
      <c r="I65" s="1230"/>
      <c r="J65" s="1230"/>
      <c r="K65" s="221"/>
      <c r="L65" s="1230"/>
      <c r="M65" s="221"/>
      <c r="N65" s="1230"/>
      <c r="O65" s="1230"/>
      <c r="P65" s="1230">
        <v>-300000</v>
      </c>
      <c r="Q65" s="1231"/>
      <c r="R65" s="606">
        <f>(SUM(I65:Q65))</f>
        <v>-300000</v>
      </c>
      <c r="S65" s="765"/>
    </row>
    <row r="66" spans="1:21" ht="16.149999999999999" customHeight="1" thickBot="1">
      <c r="A66" s="17">
        <f>ROW()</f>
        <v>66</v>
      </c>
      <c r="B66" s="7"/>
      <c r="C66" s="99"/>
      <c r="D66" s="96"/>
      <c r="E66" s="95" t="s">
        <v>151</v>
      </c>
      <c r="F66" s="58"/>
      <c r="G66" s="96"/>
      <c r="H66" s="96"/>
      <c r="I66" s="223">
        <f t="shared" ref="I66:Q66" si="6">+I58+I59-I60-I61-I62+I64+I65+I63</f>
        <v>2009200000</v>
      </c>
      <c r="J66" s="223">
        <f t="shared" si="6"/>
        <v>2325300000</v>
      </c>
      <c r="K66" s="223">
        <f t="shared" si="6"/>
        <v>422700000</v>
      </c>
      <c r="L66" s="223">
        <f t="shared" si="6"/>
        <v>100600000</v>
      </c>
      <c r="M66" s="223">
        <f t="shared" si="6"/>
        <v>319700000</v>
      </c>
      <c r="N66" s="223">
        <f t="shared" si="6"/>
        <v>60700000</v>
      </c>
      <c r="O66" s="223">
        <f t="shared" si="6"/>
        <v>150200000</v>
      </c>
      <c r="P66" s="223">
        <f t="shared" si="6"/>
        <v>192900000</v>
      </c>
      <c r="Q66" s="223">
        <f t="shared" si="6"/>
        <v>41500000</v>
      </c>
      <c r="R66" s="1074">
        <f>+R58+R59-R60-R61-R62+R64+R65+R63</f>
        <v>5622800000</v>
      </c>
      <c r="S66" s="1075"/>
      <c r="U66" s="1009"/>
    </row>
    <row r="67" spans="1:21" ht="16.149999999999999" customHeight="1">
      <c r="A67" s="17">
        <f>ROW()</f>
        <v>67</v>
      </c>
      <c r="B67" s="7"/>
      <c r="C67" s="14"/>
      <c r="D67" s="7"/>
      <c r="E67" s="9"/>
      <c r="F67" s="11"/>
      <c r="G67" s="7"/>
      <c r="H67" s="7"/>
      <c r="I67" s="10"/>
      <c r="J67" s="10"/>
      <c r="K67" s="10"/>
      <c r="L67" s="10"/>
      <c r="M67" s="10"/>
      <c r="N67" s="10"/>
      <c r="O67" s="10"/>
      <c r="P67" s="10"/>
      <c r="Q67" s="10"/>
      <c r="R67" s="10"/>
      <c r="S67" s="765"/>
    </row>
    <row r="68" spans="1:21" ht="16.149999999999999" customHeight="1" thickBot="1">
      <c r="A68" s="17">
        <f>ROW()</f>
        <v>68</v>
      </c>
      <c r="B68" s="7"/>
      <c r="C68" s="7" t="s">
        <v>105</v>
      </c>
      <c r="D68" s="314"/>
      <c r="E68" s="106" t="s">
        <v>152</v>
      </c>
      <c r="F68" s="11"/>
      <c r="G68" s="7"/>
      <c r="H68" s="7"/>
      <c r="I68" s="10"/>
      <c r="J68" s="10"/>
      <c r="K68" s="10"/>
      <c r="L68" s="10"/>
      <c r="M68" s="10"/>
      <c r="N68" s="10"/>
      <c r="O68" s="10"/>
      <c r="P68" s="10"/>
      <c r="Q68" s="10"/>
      <c r="R68" s="10"/>
      <c r="S68" s="765"/>
      <c r="T68" s="314"/>
      <c r="U68" s="314"/>
    </row>
    <row r="69" spans="1:21" ht="16.149999999999999" customHeight="1" thickBot="1">
      <c r="A69" s="17">
        <f>ROW()</f>
        <v>69</v>
      </c>
      <c r="B69" s="27"/>
      <c r="C69" s="27"/>
      <c r="D69" s="27"/>
      <c r="E69" s="108" t="s">
        <v>116</v>
      </c>
      <c r="F69" s="314"/>
      <c r="G69" s="345"/>
      <c r="H69" s="345"/>
      <c r="I69" s="1230">
        <f t="shared" ref="I69:Q69" si="7">+I58</f>
        <v>1878800000</v>
      </c>
      <c r="J69" s="1230">
        <f t="shared" si="7"/>
        <v>2111900000</v>
      </c>
      <c r="K69" s="221">
        <f t="shared" si="7"/>
        <v>421500000</v>
      </c>
      <c r="L69" s="1230">
        <f t="shared" si="7"/>
        <v>100000000</v>
      </c>
      <c r="M69" s="221">
        <f t="shared" si="7"/>
        <v>302600000</v>
      </c>
      <c r="N69" s="1230">
        <f t="shared" si="7"/>
        <v>48600000</v>
      </c>
      <c r="O69" s="1230">
        <f t="shared" si="7"/>
        <v>153600000</v>
      </c>
      <c r="P69" s="1230">
        <f t="shared" si="7"/>
        <v>165600000</v>
      </c>
      <c r="Q69" s="1231">
        <f t="shared" si="7"/>
        <v>41900000</v>
      </c>
      <c r="R69" s="356">
        <f>SUM(I69:Q69)+V9</f>
        <v>5224500000</v>
      </c>
      <c r="S69" s="765"/>
      <c r="T69" s="314"/>
      <c r="U69" s="392"/>
    </row>
    <row r="70" spans="1:21" ht="16.149999999999999" customHeight="1" thickBot="1">
      <c r="A70" s="17">
        <f>ROW()</f>
        <v>70</v>
      </c>
      <c r="B70" s="27"/>
      <c r="C70" s="27"/>
      <c r="D70" s="346"/>
      <c r="E70" s="108" t="s">
        <v>153</v>
      </c>
      <c r="F70" s="314"/>
      <c r="G70" s="344"/>
      <c r="H70" s="344"/>
      <c r="I70" s="1230">
        <v>0</v>
      </c>
      <c r="J70" s="1230">
        <v>0</v>
      </c>
      <c r="K70" s="221">
        <v>0</v>
      </c>
      <c r="L70" s="1230">
        <v>0</v>
      </c>
      <c r="M70" s="221">
        <v>0</v>
      </c>
      <c r="N70" s="1230">
        <v>0</v>
      </c>
      <c r="O70" s="1230">
        <v>0</v>
      </c>
      <c r="P70" s="1230">
        <v>0</v>
      </c>
      <c r="Q70" s="1231">
        <v>0</v>
      </c>
      <c r="R70" s="356">
        <f>SUM(I70:Q70)</f>
        <v>0</v>
      </c>
      <c r="S70" s="765"/>
      <c r="T70" s="314"/>
      <c r="U70" s="392"/>
    </row>
    <row r="71" spans="1:21" ht="16.149999999999999" customHeight="1">
      <c r="A71" s="17">
        <f>ROW()</f>
        <v>71</v>
      </c>
      <c r="B71" s="7"/>
      <c r="C71" s="14"/>
      <c r="D71" s="7"/>
      <c r="E71" s="9"/>
      <c r="F71" s="11"/>
      <c r="G71" s="7"/>
      <c r="H71" s="7"/>
      <c r="I71" s="10"/>
      <c r="J71" s="10"/>
      <c r="K71" s="10"/>
      <c r="L71" s="10"/>
      <c r="M71" s="10"/>
      <c r="N71" s="10"/>
      <c r="O71" s="10"/>
      <c r="P71" s="10"/>
      <c r="Q71" s="10"/>
      <c r="R71" s="10"/>
      <c r="S71" s="765"/>
      <c r="T71" s="314"/>
      <c r="U71" s="314"/>
    </row>
    <row r="72" spans="1:21" ht="16.149999999999999" customHeight="1">
      <c r="A72" s="17">
        <f>ROW()</f>
        <v>72</v>
      </c>
      <c r="B72" s="7"/>
      <c r="C72" s="14"/>
      <c r="D72" s="7"/>
      <c r="E72" s="9"/>
      <c r="F72" s="11"/>
      <c r="G72" s="7"/>
      <c r="H72" s="7"/>
      <c r="I72" s="10"/>
      <c r="J72" s="10"/>
      <c r="K72" s="10"/>
      <c r="L72" s="10"/>
      <c r="M72" s="10"/>
      <c r="N72" s="10"/>
      <c r="O72" s="10"/>
      <c r="P72" s="10"/>
      <c r="Q72" s="10"/>
      <c r="R72" s="10"/>
      <c r="S72" s="765"/>
    </row>
    <row r="73" spans="1:21" ht="25.5" customHeight="1">
      <c r="A73" s="17">
        <f>ROW()</f>
        <v>73</v>
      </c>
      <c r="B73" s="7"/>
      <c r="C73" s="12" t="s">
        <v>154</v>
      </c>
      <c r="D73" s="32"/>
      <c r="E73" s="32"/>
      <c r="F73" s="33"/>
      <c r="G73" s="33"/>
      <c r="H73" s="33"/>
      <c r="S73" s="765"/>
    </row>
    <row r="74" spans="1:21" ht="57.75" customHeight="1">
      <c r="A74" s="17">
        <f>ROW()</f>
        <v>74</v>
      </c>
      <c r="B74" s="7"/>
      <c r="C74" s="12"/>
      <c r="D74" s="32"/>
      <c r="E74" s="32"/>
      <c r="F74" s="33"/>
      <c r="G74" s="33"/>
      <c r="H74" s="33"/>
      <c r="I74" s="97" t="str">
        <f t="shared" ref="I74:R74" si="8">+I56</f>
        <v>HVAC Substations</v>
      </c>
      <c r="J74" s="97" t="str">
        <f t="shared" si="8"/>
        <v>HVAC Lines and Transmission cables</v>
      </c>
      <c r="K74" s="97" t="str">
        <f t="shared" si="8"/>
        <v xml:space="preserve">HVDC Substations and Submarine cables </v>
      </c>
      <c r="L74" s="97" t="str">
        <f t="shared" si="8"/>
        <v>HVDC Lines</v>
      </c>
      <c r="M74" s="97" t="str">
        <f t="shared" si="8"/>
        <v>Easements</v>
      </c>
      <c r="N74" s="97" t="str">
        <f t="shared" si="8"/>
        <v>Intangibles</v>
      </c>
      <c r="O74" s="97" t="str">
        <f t="shared" si="8"/>
        <v>IST</v>
      </c>
      <c r="P74" s="97" t="str">
        <f t="shared" si="8"/>
        <v>Business Support</v>
      </c>
      <c r="Q74" s="97" t="str">
        <f t="shared" si="8"/>
        <v>Pseudo Assets</v>
      </c>
      <c r="R74" s="97" t="str">
        <f t="shared" si="8"/>
        <v xml:space="preserve">Total </v>
      </c>
      <c r="S74" s="765"/>
    </row>
    <row r="75" spans="1:21" ht="15.75" customHeight="1" thickBot="1">
      <c r="A75" s="17">
        <f>ROW()</f>
        <v>75</v>
      </c>
      <c r="B75" s="7"/>
      <c r="C75" s="32"/>
      <c r="D75" s="32"/>
      <c r="E75" s="32"/>
      <c r="F75" s="33"/>
      <c r="G75" s="33"/>
      <c r="H75" s="33"/>
      <c r="I75" s="98" t="str">
        <f t="shared" ref="I75:R75" si="9">+I57</f>
        <v>($M)</v>
      </c>
      <c r="J75" s="98" t="str">
        <f t="shared" si="9"/>
        <v>($M)</v>
      </c>
      <c r="K75" s="98" t="str">
        <f t="shared" si="9"/>
        <v>($M)</v>
      </c>
      <c r="L75" s="98" t="str">
        <f t="shared" si="9"/>
        <v>($M)</v>
      </c>
      <c r="M75" s="98" t="str">
        <f t="shared" si="9"/>
        <v>($M)</v>
      </c>
      <c r="N75" s="98" t="str">
        <f t="shared" si="9"/>
        <v>($M)</v>
      </c>
      <c r="O75" s="98" t="str">
        <f t="shared" si="9"/>
        <v>($M)</v>
      </c>
      <c r="P75" s="98" t="str">
        <f t="shared" si="9"/>
        <v>($M)</v>
      </c>
      <c r="Q75" s="98" t="str">
        <f t="shared" si="9"/>
        <v>($M)</v>
      </c>
      <c r="R75" s="98" t="str">
        <f t="shared" si="9"/>
        <v>($M)</v>
      </c>
      <c r="S75" s="765"/>
    </row>
    <row r="76" spans="1:21" ht="16.149999999999999" customHeight="1" thickBot="1">
      <c r="A76" s="17">
        <f>ROW()</f>
        <v>76</v>
      </c>
      <c r="B76" s="7"/>
      <c r="C76" s="32"/>
      <c r="D76" s="32"/>
      <c r="E76" s="32"/>
      <c r="F76" s="101" t="s">
        <v>155</v>
      </c>
      <c r="G76" s="33"/>
      <c r="H76" s="33"/>
      <c r="I76" s="1174">
        <v>0</v>
      </c>
      <c r="J76" s="1174">
        <v>0</v>
      </c>
      <c r="K76" s="1174">
        <v>0</v>
      </c>
      <c r="L76" s="1174">
        <v>0</v>
      </c>
      <c r="M76" s="1174">
        <v>0</v>
      </c>
      <c r="N76" s="1174">
        <v>0</v>
      </c>
      <c r="O76" s="1174">
        <v>0</v>
      </c>
      <c r="P76" s="1174">
        <v>0</v>
      </c>
      <c r="Q76" s="1174">
        <v>0</v>
      </c>
      <c r="R76" s="357">
        <f>SUM(I76:Q76)</f>
        <v>0</v>
      </c>
      <c r="S76" s="765"/>
    </row>
    <row r="77" spans="1:21" ht="16.149999999999999" customHeight="1" thickTop="1" thickBot="1">
      <c r="A77" s="17">
        <f>ROW()</f>
        <v>77</v>
      </c>
      <c r="B77" s="7"/>
      <c r="C77" s="32"/>
      <c r="D77" s="32"/>
      <c r="E77" s="32"/>
      <c r="F77" s="101" t="s">
        <v>156</v>
      </c>
      <c r="G77" s="33"/>
      <c r="H77" s="33"/>
      <c r="I77" s="224">
        <v>0</v>
      </c>
      <c r="J77" s="224">
        <v>0</v>
      </c>
      <c r="K77" s="224">
        <v>0</v>
      </c>
      <c r="L77" s="224">
        <v>0</v>
      </c>
      <c r="M77" s="224">
        <v>0</v>
      </c>
      <c r="N77" s="224">
        <v>0</v>
      </c>
      <c r="O77" s="224">
        <v>0</v>
      </c>
      <c r="P77" s="224">
        <v>0</v>
      </c>
      <c r="Q77" s="224">
        <v>0</v>
      </c>
      <c r="R77" s="357">
        <f>SUM(I77:Q77)</f>
        <v>0</v>
      </c>
      <c r="S77" s="765"/>
    </row>
    <row r="78" spans="1:21" ht="16.149999999999999" customHeight="1">
      <c r="A78" s="17">
        <f>ROW()</f>
        <v>78</v>
      </c>
      <c r="B78" s="7"/>
      <c r="C78" s="32"/>
      <c r="D78" s="32"/>
      <c r="E78" s="32"/>
      <c r="F78" s="33"/>
      <c r="G78" s="33"/>
      <c r="H78" s="33"/>
      <c r="I78" s="32"/>
      <c r="J78" s="32"/>
      <c r="K78" s="32"/>
      <c r="L78" s="32"/>
      <c r="M78" s="32"/>
      <c r="N78" s="32"/>
      <c r="O78" s="32"/>
      <c r="P78" s="32"/>
      <c r="Q78" s="32"/>
      <c r="R78" s="7"/>
      <c r="S78" s="765"/>
    </row>
    <row r="79" spans="1:21" ht="27.75" customHeight="1">
      <c r="A79" s="17">
        <f>ROW()</f>
        <v>79</v>
      </c>
      <c r="B79" s="7"/>
      <c r="C79" s="12" t="s">
        <v>157</v>
      </c>
      <c r="D79" s="32"/>
      <c r="E79" s="32"/>
      <c r="F79" s="33"/>
      <c r="G79" s="33"/>
      <c r="H79" s="33"/>
      <c r="S79" s="765"/>
    </row>
    <row r="80" spans="1:21" ht="54.75" customHeight="1">
      <c r="A80" s="17">
        <f>ROW()</f>
        <v>80</v>
      </c>
      <c r="B80" s="7"/>
      <c r="C80" s="12"/>
      <c r="D80" s="32"/>
      <c r="E80" s="32"/>
      <c r="F80" s="33"/>
      <c r="G80" s="33"/>
      <c r="H80" s="33"/>
      <c r="I80" s="97" t="str">
        <f t="shared" ref="I80:R80" si="10">+I74</f>
        <v>HVAC Substations</v>
      </c>
      <c r="J80" s="97" t="str">
        <f t="shared" si="10"/>
        <v>HVAC Lines and Transmission cables</v>
      </c>
      <c r="K80" s="97" t="str">
        <f t="shared" si="10"/>
        <v xml:space="preserve">HVDC Substations and Submarine cables </v>
      </c>
      <c r="L80" s="97" t="str">
        <f t="shared" si="10"/>
        <v>HVDC Lines</v>
      </c>
      <c r="M80" s="97" t="str">
        <f t="shared" si="10"/>
        <v>Easements</v>
      </c>
      <c r="N80" s="97" t="str">
        <f t="shared" si="10"/>
        <v>Intangibles</v>
      </c>
      <c r="O80" s="97" t="str">
        <f t="shared" si="10"/>
        <v>IST</v>
      </c>
      <c r="P80" s="97" t="str">
        <f t="shared" si="10"/>
        <v>Business Support</v>
      </c>
      <c r="Q80" s="97" t="str">
        <f t="shared" si="10"/>
        <v>Pseudo Assets</v>
      </c>
      <c r="R80" s="97" t="str">
        <f t="shared" si="10"/>
        <v xml:space="preserve">Total </v>
      </c>
      <c r="S80" s="765"/>
    </row>
    <row r="81" spans="1:19" ht="19.5" customHeight="1" thickBot="1">
      <c r="A81" s="17">
        <f>ROW()</f>
        <v>81</v>
      </c>
      <c r="B81" s="7"/>
      <c r="C81" s="32"/>
      <c r="D81" s="32"/>
      <c r="E81" s="32"/>
      <c r="F81" s="33"/>
      <c r="G81" s="33"/>
      <c r="H81" s="33"/>
      <c r="I81" s="98" t="str">
        <f>+I75</f>
        <v>($M)</v>
      </c>
      <c r="J81" s="98" t="str">
        <f t="shared" ref="J81:R81" si="11">+J75</f>
        <v>($M)</v>
      </c>
      <c r="K81" s="98" t="str">
        <f t="shared" si="11"/>
        <v>($M)</v>
      </c>
      <c r="L81" s="98" t="str">
        <f t="shared" si="11"/>
        <v>($M)</v>
      </c>
      <c r="M81" s="98" t="str">
        <f t="shared" si="11"/>
        <v>($M)</v>
      </c>
      <c r="N81" s="98" t="str">
        <f t="shared" si="11"/>
        <v>($M)</v>
      </c>
      <c r="O81" s="98" t="str">
        <f t="shared" si="11"/>
        <v>($M)</v>
      </c>
      <c r="P81" s="98" t="str">
        <f t="shared" si="11"/>
        <v>($M)</v>
      </c>
      <c r="Q81" s="98" t="str">
        <f t="shared" si="11"/>
        <v>($M)</v>
      </c>
      <c r="R81" s="98" t="str">
        <f t="shared" si="11"/>
        <v>($M)</v>
      </c>
      <c r="S81" s="765"/>
    </row>
    <row r="82" spans="1:19" ht="16.149999999999999" customHeight="1" thickBot="1">
      <c r="A82" s="17">
        <f>ROW()</f>
        <v>82</v>
      </c>
      <c r="B82" s="7"/>
      <c r="C82" s="32"/>
      <c r="D82" s="32"/>
      <c r="E82" s="32"/>
      <c r="F82" s="101" t="s">
        <v>158</v>
      </c>
      <c r="G82" s="33"/>
      <c r="H82" s="33"/>
      <c r="I82" s="1232"/>
      <c r="J82" s="1232"/>
      <c r="K82" s="226"/>
      <c r="L82" s="1233"/>
      <c r="M82" s="226"/>
      <c r="N82" s="1233"/>
      <c r="O82" s="1233"/>
      <c r="P82" s="1233"/>
      <c r="Q82" s="1234"/>
      <c r="R82" s="227">
        <f>SUM(I82:Q82)</f>
        <v>0</v>
      </c>
      <c r="S82" s="765"/>
    </row>
    <row r="83" spans="1:19" ht="16.149999999999999" customHeight="1" thickBot="1">
      <c r="A83" s="17">
        <f>ROW()</f>
        <v>83</v>
      </c>
      <c r="B83" s="7"/>
      <c r="C83" s="32"/>
      <c r="D83" s="32"/>
      <c r="E83" s="32"/>
      <c r="F83" s="101" t="s">
        <v>159</v>
      </c>
      <c r="G83" s="33"/>
      <c r="H83" s="33"/>
      <c r="I83" s="1232"/>
      <c r="J83" s="1232"/>
      <c r="K83" s="226"/>
      <c r="L83" s="1233"/>
      <c r="M83" s="226"/>
      <c r="N83" s="1233"/>
      <c r="O83" s="1233"/>
      <c r="P83" s="1234"/>
      <c r="Q83" s="1233"/>
      <c r="R83" s="227">
        <f t="shared" ref="R83:R84" si="12">SUM(I83:Q83)</f>
        <v>0</v>
      </c>
      <c r="S83" s="765"/>
    </row>
    <row r="84" spans="1:19" ht="16.149999999999999" customHeight="1" thickBot="1">
      <c r="A84" s="17">
        <f>ROW()</f>
        <v>84</v>
      </c>
      <c r="B84" s="7"/>
      <c r="C84" s="32"/>
      <c r="D84" s="32"/>
      <c r="E84" s="32"/>
      <c r="F84" s="101" t="s">
        <v>160</v>
      </c>
      <c r="G84" s="33"/>
      <c r="H84" s="33"/>
      <c r="I84" s="1232"/>
      <c r="J84" s="1175"/>
      <c r="K84" s="226"/>
      <c r="L84" s="1233"/>
      <c r="M84" s="226"/>
      <c r="N84" s="1233"/>
      <c r="O84" s="1233"/>
      <c r="P84" s="1234"/>
      <c r="Q84" s="1234"/>
      <c r="R84" s="227">
        <f t="shared" si="12"/>
        <v>0</v>
      </c>
      <c r="S84" s="765"/>
    </row>
    <row r="85" spans="1:19" ht="16.149999999999999" customHeight="1" thickBot="1">
      <c r="A85" s="17">
        <f>ROW()</f>
        <v>85</v>
      </c>
      <c r="B85" s="7"/>
      <c r="C85" s="32"/>
      <c r="D85" s="32"/>
      <c r="E85" s="32"/>
      <c r="F85" s="101" t="s">
        <v>161</v>
      </c>
      <c r="G85" s="33"/>
      <c r="H85" s="33"/>
      <c r="I85" s="1175">
        <v>3100000</v>
      </c>
      <c r="J85" s="1175">
        <v>1600000</v>
      </c>
      <c r="K85" s="1175">
        <v>400000</v>
      </c>
      <c r="L85" s="1175">
        <v>0</v>
      </c>
      <c r="M85" s="1175">
        <v>0</v>
      </c>
      <c r="N85" s="1175">
        <v>300000</v>
      </c>
      <c r="O85" s="1175">
        <v>900000</v>
      </c>
      <c r="P85" s="1175">
        <v>100000</v>
      </c>
      <c r="Q85" s="1175">
        <v>0</v>
      </c>
      <c r="R85" s="1011">
        <f>SUM(I85:Q85)</f>
        <v>6400000</v>
      </c>
      <c r="S85" s="765"/>
    </row>
    <row r="86" spans="1:19" ht="16.149999999999999" customHeight="1" thickTop="1" thickBot="1">
      <c r="A86" s="17">
        <f>ROW()</f>
        <v>86</v>
      </c>
      <c r="B86" s="7"/>
      <c r="C86" s="32"/>
      <c r="D86" s="32"/>
      <c r="E86" s="32"/>
      <c r="F86" s="101" t="s">
        <v>162</v>
      </c>
      <c r="G86" s="33"/>
      <c r="H86" s="33"/>
      <c r="I86" s="224"/>
      <c r="J86" s="224"/>
      <c r="K86" s="228"/>
      <c r="L86" s="224"/>
      <c r="M86" s="228"/>
      <c r="N86" s="224"/>
      <c r="O86" s="224"/>
      <c r="P86" s="225"/>
      <c r="Q86" s="224"/>
      <c r="R86" s="1010">
        <f t="shared" ref="R86:R88" si="13">SUM(I86:Q86)</f>
        <v>0</v>
      </c>
      <c r="S86" s="765"/>
    </row>
    <row r="87" spans="1:19" ht="14.25" customHeight="1" thickBot="1">
      <c r="A87" s="17">
        <f>ROW()</f>
        <v>87</v>
      </c>
      <c r="B87" s="7"/>
      <c r="C87" s="32"/>
      <c r="D87" s="32"/>
      <c r="E87" s="32"/>
      <c r="F87" s="101" t="s">
        <v>163</v>
      </c>
      <c r="G87" s="33"/>
      <c r="H87" s="33"/>
      <c r="I87" s="1233"/>
      <c r="J87" s="1233"/>
      <c r="K87" s="226"/>
      <c r="L87" s="1233"/>
      <c r="M87" s="226"/>
      <c r="N87" s="1233"/>
      <c r="O87" s="1233"/>
      <c r="P87" s="1233"/>
      <c r="Q87" s="1234"/>
      <c r="R87" s="227">
        <f>SUM(I87:Q87)</f>
        <v>0</v>
      </c>
      <c r="S87" s="765"/>
    </row>
    <row r="88" spans="1:19" ht="16.149999999999999" customHeight="1" thickBot="1">
      <c r="A88" s="17">
        <f>ROW()</f>
        <v>88</v>
      </c>
      <c r="B88" s="7"/>
      <c r="C88" s="32"/>
      <c r="D88" s="32"/>
      <c r="E88" s="32"/>
      <c r="F88" s="101" t="s">
        <v>164</v>
      </c>
      <c r="G88" s="33"/>
      <c r="H88" s="33"/>
      <c r="I88" s="1233"/>
      <c r="J88" s="1233"/>
      <c r="K88" s="226"/>
      <c r="L88" s="1233"/>
      <c r="M88" s="226"/>
      <c r="N88" s="1233"/>
      <c r="O88" s="1233"/>
      <c r="P88" s="1233"/>
      <c r="Q88" s="1234"/>
      <c r="R88" s="227">
        <f t="shared" si="13"/>
        <v>0</v>
      </c>
      <c r="S88" s="765"/>
    </row>
    <row r="89" spans="1:19" ht="16.149999999999999" customHeight="1" thickBot="1">
      <c r="A89" s="17">
        <f>ROW()</f>
        <v>89</v>
      </c>
      <c r="B89" s="7"/>
      <c r="C89" s="32"/>
      <c r="D89" s="32"/>
      <c r="E89" s="32"/>
      <c r="F89" s="101" t="s">
        <v>165</v>
      </c>
      <c r="G89" s="33"/>
      <c r="H89" s="33"/>
      <c r="I89" s="1233">
        <v>3100000</v>
      </c>
      <c r="J89" s="1233">
        <v>1600000</v>
      </c>
      <c r="K89" s="1233">
        <v>400000</v>
      </c>
      <c r="L89" s="1233">
        <v>0</v>
      </c>
      <c r="M89" s="1233">
        <v>0</v>
      </c>
      <c r="N89" s="1233">
        <v>300000</v>
      </c>
      <c r="O89" s="1233">
        <v>900000</v>
      </c>
      <c r="P89" s="1233">
        <v>100000</v>
      </c>
      <c r="Q89" s="1233">
        <v>0</v>
      </c>
      <c r="R89" s="227">
        <f>SUM(I89:Q89)</f>
        <v>6400000</v>
      </c>
      <c r="S89" s="765"/>
    </row>
    <row r="90" spans="1:19" ht="8.25" customHeight="1">
      <c r="A90" s="17">
        <f>ROW()</f>
        <v>90</v>
      </c>
      <c r="B90" s="7"/>
      <c r="C90" s="32"/>
      <c r="D90" s="32"/>
      <c r="E90" s="32"/>
      <c r="F90" s="90"/>
      <c r="G90" s="33"/>
      <c r="H90" s="33"/>
      <c r="I90" s="32"/>
      <c r="J90" s="32"/>
      <c r="K90" s="32"/>
      <c r="L90" s="32"/>
      <c r="M90" s="32"/>
      <c r="N90" s="32"/>
      <c r="O90" s="32"/>
      <c r="P90" s="32"/>
      <c r="Q90" s="32"/>
      <c r="R90" s="91"/>
      <c r="S90" s="765"/>
    </row>
    <row r="91" spans="1:19" ht="24" customHeight="1">
      <c r="A91" s="17">
        <f>ROW()</f>
        <v>91</v>
      </c>
      <c r="B91" s="7"/>
      <c r="C91" s="12" t="s">
        <v>166</v>
      </c>
      <c r="D91" s="32"/>
      <c r="E91" s="32"/>
      <c r="F91" s="33"/>
      <c r="G91" s="33"/>
      <c r="H91" s="33"/>
      <c r="S91" s="765"/>
    </row>
    <row r="92" spans="1:19" ht="69.75" customHeight="1">
      <c r="A92" s="17">
        <f>ROW()</f>
        <v>92</v>
      </c>
      <c r="B92" s="7"/>
      <c r="C92" s="12"/>
      <c r="D92" s="32"/>
      <c r="E92" s="32"/>
      <c r="F92" s="33"/>
      <c r="G92" s="33"/>
      <c r="H92" s="33"/>
      <c r="I92" s="97" t="str">
        <f t="shared" ref="I92:R93" si="14">+I80</f>
        <v>HVAC Substations</v>
      </c>
      <c r="J92" s="97" t="str">
        <f t="shared" si="14"/>
        <v>HVAC Lines and Transmission cables</v>
      </c>
      <c r="K92" s="97" t="str">
        <f t="shared" si="14"/>
        <v xml:space="preserve">HVDC Substations and Submarine cables </v>
      </c>
      <c r="L92" s="97" t="str">
        <f t="shared" si="14"/>
        <v>HVDC Lines</v>
      </c>
      <c r="M92" s="97" t="str">
        <f t="shared" si="14"/>
        <v>Easements</v>
      </c>
      <c r="N92" s="97" t="str">
        <f t="shared" si="14"/>
        <v>Intangibles</v>
      </c>
      <c r="O92" s="97" t="str">
        <f t="shared" si="14"/>
        <v>IST</v>
      </c>
      <c r="P92" s="97" t="str">
        <f t="shared" si="14"/>
        <v>Business Support</v>
      </c>
      <c r="Q92" s="97" t="str">
        <f t="shared" si="14"/>
        <v>Pseudo Assets</v>
      </c>
      <c r="R92" s="97" t="str">
        <f t="shared" si="14"/>
        <v xml:space="preserve">Total </v>
      </c>
      <c r="S92" s="765"/>
    </row>
    <row r="93" spans="1:19" ht="16.149999999999999" customHeight="1" thickBot="1">
      <c r="A93" s="17">
        <f>ROW()</f>
        <v>93</v>
      </c>
      <c r="B93" s="7"/>
      <c r="C93" s="32"/>
      <c r="D93" s="32"/>
      <c r="E93" s="32"/>
      <c r="F93" s="33"/>
      <c r="G93" s="33"/>
      <c r="H93" s="33"/>
      <c r="I93" s="98" t="str">
        <f t="shared" si="14"/>
        <v>($M)</v>
      </c>
      <c r="J93" s="98" t="str">
        <f t="shared" si="14"/>
        <v>($M)</v>
      </c>
      <c r="K93" s="98" t="str">
        <f t="shared" si="14"/>
        <v>($M)</v>
      </c>
      <c r="L93" s="98" t="str">
        <f t="shared" si="14"/>
        <v>($M)</v>
      </c>
      <c r="M93" s="98" t="str">
        <f t="shared" si="14"/>
        <v>($M)</v>
      </c>
      <c r="N93" s="98" t="str">
        <f t="shared" si="14"/>
        <v>($M)</v>
      </c>
      <c r="O93" s="98" t="str">
        <f t="shared" si="14"/>
        <v>($M)</v>
      </c>
      <c r="P93" s="98" t="str">
        <f t="shared" si="14"/>
        <v>($M)</v>
      </c>
      <c r="Q93" s="98" t="str">
        <f t="shared" si="14"/>
        <v>($M)</v>
      </c>
      <c r="R93" s="98" t="str">
        <f t="shared" si="14"/>
        <v>($M)</v>
      </c>
      <c r="S93" s="765"/>
    </row>
    <row r="94" spans="1:19" ht="16.149999999999999" customHeight="1" thickBot="1">
      <c r="A94" s="17">
        <f>ROW()</f>
        <v>94</v>
      </c>
      <c r="B94" s="7"/>
      <c r="C94" s="32"/>
      <c r="D94" s="32"/>
      <c r="E94" s="32"/>
      <c r="F94" s="101" t="s">
        <v>155</v>
      </c>
      <c r="G94" s="33"/>
      <c r="H94" s="33"/>
      <c r="I94" s="1176">
        <v>0</v>
      </c>
      <c r="J94" s="1176">
        <v>0</v>
      </c>
      <c r="K94" s="1176">
        <v>0</v>
      </c>
      <c r="L94" s="1176">
        <v>0</v>
      </c>
      <c r="M94" s="1176">
        <v>0</v>
      </c>
      <c r="N94" s="1176">
        <v>0</v>
      </c>
      <c r="O94" s="1176">
        <v>0</v>
      </c>
      <c r="P94" s="1176">
        <v>0</v>
      </c>
      <c r="Q94" s="1176">
        <v>0</v>
      </c>
      <c r="R94" s="227">
        <f>SUM(I94:Q94)</f>
        <v>0</v>
      </c>
      <c r="S94" s="765"/>
    </row>
    <row r="95" spans="1:19" ht="16.149999999999999" customHeight="1" thickTop="1" thickBot="1">
      <c r="A95" s="17">
        <f>ROW()</f>
        <v>95</v>
      </c>
      <c r="B95" s="7"/>
      <c r="C95" s="32"/>
      <c r="D95" s="32"/>
      <c r="E95" s="32"/>
      <c r="F95" s="101" t="s">
        <v>156</v>
      </c>
      <c r="G95" s="33"/>
      <c r="H95" s="33"/>
      <c r="I95" s="229">
        <v>0</v>
      </c>
      <c r="J95" s="229">
        <v>0</v>
      </c>
      <c r="K95" s="229">
        <v>0</v>
      </c>
      <c r="L95" s="229">
        <v>0</v>
      </c>
      <c r="M95" s="229">
        <v>0</v>
      </c>
      <c r="N95" s="229">
        <v>0</v>
      </c>
      <c r="O95" s="229">
        <v>0</v>
      </c>
      <c r="P95" s="229">
        <v>0</v>
      </c>
      <c r="Q95" s="229">
        <v>0</v>
      </c>
      <c r="R95" s="227">
        <f>SUM(I95:Q95)</f>
        <v>0</v>
      </c>
      <c r="S95" s="765"/>
    </row>
    <row r="96" spans="1:19" ht="16.149999999999999" customHeight="1">
      <c r="A96" s="17">
        <f>ROW()</f>
        <v>96</v>
      </c>
      <c r="B96" s="7"/>
      <c r="C96" s="32"/>
      <c r="D96" s="32"/>
      <c r="E96" s="32"/>
      <c r="F96" s="33"/>
      <c r="G96" s="33"/>
      <c r="H96" s="33"/>
      <c r="I96" s="176"/>
      <c r="J96" s="176"/>
      <c r="K96" s="176"/>
      <c r="L96" s="176"/>
      <c r="M96" s="176"/>
      <c r="N96" s="176"/>
      <c r="O96" s="176"/>
      <c r="P96" s="176"/>
      <c r="Q96" s="176"/>
      <c r="R96" s="177"/>
      <c r="S96" s="765"/>
    </row>
    <row r="97" spans="1:22" ht="45" customHeight="1">
      <c r="A97" s="17">
        <f>ROW()</f>
        <v>97</v>
      </c>
      <c r="B97" s="7"/>
      <c r="C97" s="12" t="s">
        <v>167</v>
      </c>
      <c r="D97" s="7"/>
      <c r="E97" s="7"/>
      <c r="F97" s="7"/>
      <c r="G97" s="7"/>
      <c r="H97" s="7"/>
      <c r="I97" s="178"/>
      <c r="J97" s="178"/>
      <c r="K97" s="178"/>
      <c r="L97" s="178"/>
      <c r="M97" s="178"/>
      <c r="N97" s="178"/>
      <c r="O97" s="178"/>
      <c r="P97" s="178"/>
      <c r="Q97" s="178"/>
      <c r="R97" s="178"/>
      <c r="S97" s="829"/>
    </row>
    <row r="98" spans="1:22" ht="66" customHeight="1">
      <c r="A98" s="17">
        <f>ROW()</f>
        <v>98</v>
      </c>
      <c r="B98" s="7"/>
      <c r="C98" s="12"/>
      <c r="D98" s="7"/>
      <c r="E98" s="7"/>
      <c r="F98" s="7"/>
      <c r="G98" s="7"/>
      <c r="H98" s="7"/>
      <c r="I98" s="179" t="str">
        <f t="shared" ref="I98:R98" si="15">+I56</f>
        <v>HVAC Substations</v>
      </c>
      <c r="J98" s="179" t="str">
        <f t="shared" si="15"/>
        <v>HVAC Lines and Transmission cables</v>
      </c>
      <c r="K98" s="179" t="str">
        <f t="shared" si="15"/>
        <v xml:space="preserve">HVDC Substations and Submarine cables </v>
      </c>
      <c r="L98" s="179" t="str">
        <f t="shared" si="15"/>
        <v>HVDC Lines</v>
      </c>
      <c r="M98" s="179" t="str">
        <f t="shared" si="15"/>
        <v>Easements</v>
      </c>
      <c r="N98" s="179" t="str">
        <f t="shared" si="15"/>
        <v>Intangibles</v>
      </c>
      <c r="O98" s="179" t="str">
        <f t="shared" si="15"/>
        <v>IST</v>
      </c>
      <c r="P98" s="179" t="str">
        <f t="shared" si="15"/>
        <v>Business Support</v>
      </c>
      <c r="Q98" s="179" t="str">
        <f t="shared" si="15"/>
        <v>Pseudo Assets</v>
      </c>
      <c r="R98" s="179" t="str">
        <f t="shared" si="15"/>
        <v xml:space="preserve">Total </v>
      </c>
      <c r="S98" s="829"/>
    </row>
    <row r="99" spans="1:22" ht="16.149999999999999" customHeight="1" thickBot="1">
      <c r="A99" s="17">
        <f>ROW()</f>
        <v>99</v>
      </c>
      <c r="B99" s="7"/>
      <c r="C99" s="7"/>
      <c r="D99" s="7"/>
      <c r="E99" s="7"/>
      <c r="F99" s="11"/>
      <c r="G99" s="7"/>
      <c r="H99" s="7"/>
      <c r="I99" s="180" t="s">
        <v>103</v>
      </c>
      <c r="J99" s="180" t="s">
        <v>103</v>
      </c>
      <c r="K99" s="180" t="s">
        <v>103</v>
      </c>
      <c r="L99" s="180" t="s">
        <v>103</v>
      </c>
      <c r="M99" s="180" t="s">
        <v>103</v>
      </c>
      <c r="N99" s="180" t="s">
        <v>103</v>
      </c>
      <c r="O99" s="180" t="s">
        <v>103</v>
      </c>
      <c r="P99" s="180" t="s">
        <v>103</v>
      </c>
      <c r="Q99" s="180" t="s">
        <v>103</v>
      </c>
      <c r="R99" s="180" t="s">
        <v>103</v>
      </c>
      <c r="S99" s="829"/>
    </row>
    <row r="100" spans="1:22" ht="16.149999999999999" customHeight="1" thickBot="1">
      <c r="A100" s="17">
        <f>ROW()</f>
        <v>100</v>
      </c>
      <c r="B100" s="7"/>
      <c r="C100" s="7"/>
      <c r="D100" s="7"/>
      <c r="F100" s="420" t="s">
        <v>168</v>
      </c>
      <c r="G100" s="7"/>
      <c r="H100" s="7"/>
      <c r="I100" s="1176">
        <v>81800000</v>
      </c>
      <c r="J100" s="1176">
        <v>94400000</v>
      </c>
      <c r="K100" s="1176">
        <v>27100000</v>
      </c>
      <c r="L100" s="1176">
        <v>4900000</v>
      </c>
      <c r="M100" s="1176">
        <v>600000</v>
      </c>
      <c r="N100" s="1176">
        <v>20600000</v>
      </c>
      <c r="O100" s="1176">
        <v>26200000</v>
      </c>
      <c r="P100" s="1176">
        <v>24000000</v>
      </c>
      <c r="Q100" s="1176">
        <v>2000000</v>
      </c>
      <c r="R100" s="358">
        <f>SUM(I100:Q100)</f>
        <v>281600000</v>
      </c>
      <c r="S100" s="829"/>
      <c r="U100" s="178"/>
      <c r="V100" s="178"/>
    </row>
    <row r="101" spans="1:22" ht="16.149999999999999" customHeight="1" thickBot="1">
      <c r="A101" s="17">
        <f>ROW()</f>
        <v>101</v>
      </c>
      <c r="B101" s="7"/>
      <c r="C101" s="7"/>
      <c r="D101" s="7"/>
      <c r="F101" s="420" t="s">
        <v>169</v>
      </c>
      <c r="G101" s="7"/>
      <c r="H101" s="7"/>
      <c r="I101" s="1235">
        <v>81800000</v>
      </c>
      <c r="J101" s="1235">
        <v>94400000</v>
      </c>
      <c r="K101" s="1235">
        <v>27100000</v>
      </c>
      <c r="L101" s="1235">
        <v>4900000</v>
      </c>
      <c r="M101" s="1235">
        <v>600000</v>
      </c>
      <c r="N101" s="1235">
        <v>31300000</v>
      </c>
      <c r="O101" s="1235">
        <v>26400000</v>
      </c>
      <c r="P101" s="1235">
        <v>27400000</v>
      </c>
      <c r="Q101" s="1235">
        <v>2000000</v>
      </c>
      <c r="R101" s="358">
        <f>SUM(I101:Q101)</f>
        <v>295900000</v>
      </c>
      <c r="S101" s="829"/>
      <c r="U101" s="178"/>
      <c r="V101" s="178"/>
    </row>
    <row r="102" spans="1:22" ht="16.149999999999999" customHeight="1">
      <c r="A102" s="17">
        <f>ROW()</f>
        <v>102</v>
      </c>
      <c r="B102" s="7"/>
      <c r="C102" s="7"/>
      <c r="D102" s="7"/>
      <c r="F102" s="100"/>
      <c r="G102" s="7"/>
      <c r="H102" s="7"/>
      <c r="I102" s="654"/>
      <c r="J102" s="654"/>
      <c r="K102" s="655"/>
      <c r="L102" s="654"/>
      <c r="M102" s="655"/>
      <c r="N102" s="654"/>
      <c r="O102" s="654"/>
      <c r="P102" s="654"/>
      <c r="Q102" s="655"/>
      <c r="R102" s="7"/>
      <c r="S102" s="829"/>
      <c r="U102" s="178"/>
      <c r="V102" s="178"/>
    </row>
    <row r="103" spans="1:22" ht="16.149999999999999" customHeight="1">
      <c r="A103" s="17">
        <f>ROW()</f>
        <v>103</v>
      </c>
      <c r="B103" s="7"/>
      <c r="C103" s="7"/>
      <c r="D103" s="7"/>
      <c r="E103" s="9"/>
      <c r="F103" s="7"/>
      <c r="G103" s="7"/>
      <c r="H103" s="7"/>
      <c r="I103" s="7"/>
      <c r="J103" s="7"/>
      <c r="K103" s="7"/>
      <c r="L103" s="7"/>
      <c r="M103" s="7"/>
      <c r="N103" s="7"/>
      <c r="O103" s="7"/>
      <c r="P103" s="7"/>
      <c r="Q103" s="7"/>
      <c r="R103" s="328"/>
      <c r="S103" s="829"/>
      <c r="U103" s="178"/>
      <c r="V103" s="178"/>
    </row>
    <row r="104" spans="1:22" ht="16.149999999999999" customHeight="1">
      <c r="A104" s="17">
        <f>ROW()</f>
        <v>104</v>
      </c>
      <c r="B104" s="7"/>
      <c r="C104" s="12" t="s">
        <v>170</v>
      </c>
      <c r="D104" s="7"/>
      <c r="E104" s="7"/>
      <c r="F104" s="7"/>
      <c r="G104" s="7"/>
      <c r="H104" s="7"/>
      <c r="S104" s="765"/>
    </row>
    <row r="105" spans="1:22" ht="63.75" customHeight="1">
      <c r="A105" s="17">
        <f>ROW()</f>
        <v>105</v>
      </c>
      <c r="B105" s="7"/>
      <c r="C105" s="12"/>
      <c r="D105" s="7"/>
      <c r="E105" s="7"/>
      <c r="F105" s="7"/>
      <c r="G105" s="7"/>
      <c r="H105" s="7"/>
      <c r="I105" s="97" t="str">
        <f t="shared" ref="I105:R105" si="16">+I98</f>
        <v>HVAC Substations</v>
      </c>
      <c r="J105" s="97" t="str">
        <f t="shared" si="16"/>
        <v>HVAC Lines and Transmission cables</v>
      </c>
      <c r="K105" s="97" t="str">
        <f t="shared" si="16"/>
        <v xml:space="preserve">HVDC Substations and Submarine cables </v>
      </c>
      <c r="L105" s="97" t="str">
        <f t="shared" si="16"/>
        <v>HVDC Lines</v>
      </c>
      <c r="M105" s="97" t="str">
        <f t="shared" si="16"/>
        <v>Easements</v>
      </c>
      <c r="N105" s="97" t="str">
        <f t="shared" si="16"/>
        <v>Intangibles</v>
      </c>
      <c r="O105" s="97" t="str">
        <f t="shared" si="16"/>
        <v>IST</v>
      </c>
      <c r="P105" s="97" t="str">
        <f t="shared" si="16"/>
        <v>Business Support</v>
      </c>
      <c r="Q105" s="97" t="str">
        <f t="shared" si="16"/>
        <v>Pseudo Assets</v>
      </c>
      <c r="R105" s="97" t="str">
        <f t="shared" si="16"/>
        <v xml:space="preserve">Total </v>
      </c>
      <c r="S105" s="765"/>
    </row>
    <row r="106" spans="1:22" ht="43.5" customHeight="1" thickBot="1">
      <c r="A106" s="17">
        <f>ROW()</f>
        <v>106</v>
      </c>
      <c r="B106" s="7"/>
      <c r="C106" s="14"/>
      <c r="D106" s="7"/>
      <c r="E106" s="7"/>
      <c r="F106" s="7"/>
      <c r="G106" s="7"/>
      <c r="H106" s="7"/>
      <c r="I106" s="98" t="str">
        <f t="shared" ref="I106:R106" si="17">+I99</f>
        <v>($M)</v>
      </c>
      <c r="J106" s="98" t="str">
        <f t="shared" si="17"/>
        <v>($M)</v>
      </c>
      <c r="K106" s="98" t="str">
        <f t="shared" si="17"/>
        <v>($M)</v>
      </c>
      <c r="L106" s="98" t="str">
        <f t="shared" si="17"/>
        <v>($M)</v>
      </c>
      <c r="M106" s="98" t="str">
        <f t="shared" si="17"/>
        <v>($M)</v>
      </c>
      <c r="N106" s="98" t="str">
        <f t="shared" si="17"/>
        <v>($M)</v>
      </c>
      <c r="O106" s="98" t="str">
        <f t="shared" si="17"/>
        <v>($M)</v>
      </c>
      <c r="P106" s="98" t="str">
        <f t="shared" si="17"/>
        <v>($M)</v>
      </c>
      <c r="Q106" s="98" t="str">
        <f t="shared" si="17"/>
        <v>($M)</v>
      </c>
      <c r="R106" s="98" t="str">
        <f t="shared" si="17"/>
        <v>($M)</v>
      </c>
      <c r="S106" s="765"/>
    </row>
    <row r="107" spans="1:22" ht="16.5" customHeight="1" thickBot="1">
      <c r="A107" s="17">
        <f>ROW()</f>
        <v>107</v>
      </c>
      <c r="B107" s="7"/>
      <c r="C107" s="14"/>
      <c r="D107" s="7"/>
      <c r="E107" s="7"/>
      <c r="F107" s="420" t="s">
        <v>155</v>
      </c>
      <c r="G107" s="7"/>
      <c r="H107" s="7"/>
      <c r="I107" s="1177">
        <v>142500000</v>
      </c>
      <c r="J107" s="1177">
        <v>224900000</v>
      </c>
      <c r="K107" s="1177">
        <v>12600000</v>
      </c>
      <c r="L107" s="1177">
        <v>1500000</v>
      </c>
      <c r="M107" s="1177">
        <v>5100000</v>
      </c>
      <c r="N107" s="1177">
        <v>31700000</v>
      </c>
      <c r="O107" s="1177">
        <v>18500000</v>
      </c>
      <c r="P107" s="1177">
        <v>45700000</v>
      </c>
      <c r="Q107" s="1177">
        <v>0</v>
      </c>
      <c r="R107" s="358">
        <f>SUM(I107:Q107)</f>
        <v>482500000</v>
      </c>
      <c r="S107" s="765"/>
    </row>
    <row r="108" spans="1:22" ht="16.149999999999999" customHeight="1" thickBot="1">
      <c r="A108" s="17">
        <f>ROW()</f>
        <v>108</v>
      </c>
      <c r="B108" s="7"/>
      <c r="C108" s="14"/>
      <c r="D108" s="7"/>
      <c r="E108" s="7"/>
      <c r="F108" s="420" t="s">
        <v>156</v>
      </c>
      <c r="G108" s="7"/>
      <c r="H108" s="7"/>
      <c r="I108" s="1236">
        <v>142500000</v>
      </c>
      <c r="J108" s="1236">
        <v>224900000</v>
      </c>
      <c r="K108" s="1236">
        <v>12600000</v>
      </c>
      <c r="L108" s="1236">
        <v>1500000</v>
      </c>
      <c r="M108" s="1236">
        <v>5100000</v>
      </c>
      <c r="N108" s="1236">
        <v>47100000</v>
      </c>
      <c r="O108" s="1236">
        <v>17500000</v>
      </c>
      <c r="P108" s="1236">
        <v>46600000</v>
      </c>
      <c r="Q108" s="1236">
        <v>0</v>
      </c>
      <c r="R108" s="358">
        <f>SUM(I108:Q108)</f>
        <v>497800000</v>
      </c>
      <c r="S108" s="765"/>
      <c r="U108" s="178"/>
      <c r="V108" s="178"/>
    </row>
    <row r="109" spans="1:22" ht="16.149999999999999" customHeight="1">
      <c r="A109" s="17">
        <f>ROW()</f>
        <v>109</v>
      </c>
      <c r="B109" s="7"/>
      <c r="C109" s="14"/>
      <c r="D109" s="7"/>
      <c r="E109" s="7"/>
      <c r="G109" s="7"/>
      <c r="H109" s="7"/>
      <c r="S109" s="782"/>
      <c r="U109" s="178"/>
      <c r="V109" s="178"/>
    </row>
    <row r="110" spans="1:22" ht="16.149999999999999" customHeight="1">
      <c r="A110" s="17">
        <f>ROW()</f>
        <v>110</v>
      </c>
      <c r="B110" s="7"/>
      <c r="C110" s="14"/>
      <c r="D110" s="1008"/>
      <c r="E110" s="420"/>
      <c r="F110" s="7"/>
      <c r="G110" s="7"/>
      <c r="H110" s="7"/>
      <c r="I110" s="21"/>
      <c r="J110" s="21"/>
      <c r="K110" s="21"/>
      <c r="L110" s="21"/>
      <c r="M110" s="21"/>
      <c r="N110" s="21"/>
      <c r="O110" s="21"/>
      <c r="P110" s="21"/>
      <c r="Q110" s="21"/>
      <c r="R110" s="21"/>
      <c r="S110" s="830"/>
      <c r="V110" s="178"/>
    </row>
    <row r="111" spans="1:22" s="314" customFormat="1" ht="16.149999999999999" customHeight="1">
      <c r="A111" s="17"/>
      <c r="B111" s="7"/>
      <c r="C111" s="12" t="s">
        <v>171</v>
      </c>
      <c r="D111" s="7"/>
      <c r="E111" s="7"/>
      <c r="F111" s="7"/>
      <c r="G111" s="7"/>
      <c r="H111" s="7"/>
      <c r="S111" s="1565"/>
      <c r="V111" s="1553"/>
    </row>
    <row r="112" spans="1:22" s="314" customFormat="1" ht="66" customHeight="1">
      <c r="A112" s="17"/>
      <c r="B112" s="7"/>
      <c r="C112" s="12"/>
      <c r="D112" s="7"/>
      <c r="E112" s="7"/>
      <c r="F112" s="7"/>
      <c r="G112" s="7"/>
      <c r="H112" s="7"/>
      <c r="I112" s="97" t="str">
        <f t="shared" ref="I112:R112" si="18">+I105</f>
        <v>HVAC Substations</v>
      </c>
      <c r="J112" s="97" t="str">
        <f t="shared" si="18"/>
        <v>HVAC Lines and Transmission cables</v>
      </c>
      <c r="K112" s="97" t="str">
        <f t="shared" si="18"/>
        <v xml:space="preserve">HVDC Substations and Submarine cables </v>
      </c>
      <c r="L112" s="97" t="str">
        <f t="shared" si="18"/>
        <v>HVDC Lines</v>
      </c>
      <c r="M112" s="97" t="str">
        <f t="shared" si="18"/>
        <v>Easements</v>
      </c>
      <c r="N112" s="97" t="str">
        <f t="shared" si="18"/>
        <v>Intangibles</v>
      </c>
      <c r="O112" s="97" t="str">
        <f t="shared" si="18"/>
        <v>IST</v>
      </c>
      <c r="P112" s="97" t="str">
        <f t="shared" si="18"/>
        <v>Business Support</v>
      </c>
      <c r="Q112" s="97" t="str">
        <f t="shared" si="18"/>
        <v>Pseudo Assets</v>
      </c>
      <c r="R112" s="97" t="str">
        <f t="shared" si="18"/>
        <v xml:space="preserve">Total </v>
      </c>
      <c r="S112" s="1565"/>
      <c r="V112" s="1553"/>
    </row>
    <row r="113" spans="1:30" s="314" customFormat="1" ht="16.5" customHeight="1" thickBot="1">
      <c r="A113" s="17"/>
      <c r="B113" s="7"/>
      <c r="C113" s="14"/>
      <c r="D113" s="7"/>
      <c r="E113" s="7"/>
      <c r="F113" s="7"/>
      <c r="G113" s="7"/>
      <c r="H113" s="7"/>
      <c r="I113" s="98" t="str">
        <f t="shared" ref="I113:R113" si="19">+I106</f>
        <v>($M)</v>
      </c>
      <c r="J113" s="98" t="str">
        <f t="shared" si="19"/>
        <v>($M)</v>
      </c>
      <c r="K113" s="98" t="str">
        <f t="shared" si="19"/>
        <v>($M)</v>
      </c>
      <c r="L113" s="98" t="str">
        <f t="shared" si="19"/>
        <v>($M)</v>
      </c>
      <c r="M113" s="98" t="str">
        <f t="shared" si="19"/>
        <v>($M)</v>
      </c>
      <c r="N113" s="98" t="str">
        <f t="shared" si="19"/>
        <v>($M)</v>
      </c>
      <c r="O113" s="98" t="str">
        <f t="shared" si="19"/>
        <v>($M)</v>
      </c>
      <c r="P113" s="98" t="str">
        <f t="shared" si="19"/>
        <v>($M)</v>
      </c>
      <c r="Q113" s="98" t="str">
        <f t="shared" si="19"/>
        <v>($M)</v>
      </c>
      <c r="R113" s="98" t="str">
        <f t="shared" si="19"/>
        <v>($M)</v>
      </c>
      <c r="S113" s="1565"/>
      <c r="V113" s="1553"/>
    </row>
    <row r="114" spans="1:30" s="314" customFormat="1" ht="16.149999999999999" customHeight="1" thickBot="1">
      <c r="A114" s="17"/>
      <c r="B114" s="7"/>
      <c r="C114" s="14"/>
      <c r="D114" s="7"/>
      <c r="E114" s="7"/>
      <c r="F114" s="420" t="s">
        <v>155</v>
      </c>
      <c r="G114" s="7"/>
      <c r="H114" s="7"/>
      <c r="I114" s="1177">
        <v>72800000</v>
      </c>
      <c r="J114" s="1177">
        <v>84500000</v>
      </c>
      <c r="K114" s="1177">
        <v>16100000</v>
      </c>
      <c r="L114" s="1177">
        <v>4000000</v>
      </c>
      <c r="M114" s="1177">
        <v>12600000</v>
      </c>
      <c r="N114" s="1177">
        <v>1300000</v>
      </c>
      <c r="O114" s="1177">
        <v>5200000</v>
      </c>
      <c r="P114" s="1177">
        <v>6000000</v>
      </c>
      <c r="Q114" s="1177">
        <v>1600000</v>
      </c>
      <c r="R114" s="358">
        <f>SUM(I114:Q114)</f>
        <v>204100000</v>
      </c>
      <c r="S114" s="1565"/>
      <c r="V114" s="1553"/>
    </row>
    <row r="115" spans="1:30" s="314" customFormat="1" ht="16.149999999999999" customHeight="1" thickBot="1">
      <c r="A115" s="17"/>
      <c r="B115" s="7"/>
      <c r="C115" s="14"/>
      <c r="D115" s="7"/>
      <c r="E115" s="7"/>
      <c r="F115" s="420" t="s">
        <v>156</v>
      </c>
      <c r="G115" s="7"/>
      <c r="H115" s="7"/>
      <c r="I115" s="1236">
        <v>72800000</v>
      </c>
      <c r="J115" s="1236">
        <v>84500000</v>
      </c>
      <c r="K115" s="1236">
        <v>16100000</v>
      </c>
      <c r="L115" s="1236">
        <v>4000000</v>
      </c>
      <c r="M115" s="1236">
        <v>12600000</v>
      </c>
      <c r="N115" s="1236">
        <v>1700000</v>
      </c>
      <c r="O115" s="1236">
        <v>5300000</v>
      </c>
      <c r="P115" s="1236">
        <v>6600000</v>
      </c>
      <c r="Q115" s="1236">
        <v>1600000</v>
      </c>
      <c r="R115" s="358">
        <f>SUM(I115:Q115)</f>
        <v>205200000</v>
      </c>
      <c r="S115" s="1565"/>
      <c r="V115" s="1553"/>
    </row>
    <row r="116" spans="1:30" s="314" customFormat="1" ht="16.149999999999999" customHeight="1">
      <c r="A116" s="17"/>
      <c r="B116" s="7"/>
      <c r="C116" s="14"/>
      <c r="D116" s="1566"/>
      <c r="E116" s="7"/>
      <c r="F116" s="7"/>
      <c r="G116" s="7"/>
      <c r="H116" s="7"/>
      <c r="I116" s="1567"/>
      <c r="J116" s="1567"/>
      <c r="K116" s="1567"/>
      <c r="L116" s="1567"/>
      <c r="M116" s="1567"/>
      <c r="N116" s="1567"/>
      <c r="O116" s="1567"/>
      <c r="P116" s="1567"/>
      <c r="Q116" s="1567"/>
      <c r="R116" s="1567"/>
      <c r="S116" s="1565"/>
      <c r="V116" s="1553"/>
    </row>
    <row r="117" spans="1:30" s="314" customFormat="1" ht="16.149999999999999" customHeight="1">
      <c r="A117" s="17"/>
      <c r="B117" s="7"/>
      <c r="C117" s="14"/>
      <c r="D117" s="1566"/>
      <c r="E117" s="7"/>
      <c r="F117" s="7"/>
      <c r="G117" s="7"/>
      <c r="H117" s="7"/>
      <c r="I117" s="1567"/>
      <c r="J117" s="1567"/>
      <c r="K117" s="1567"/>
      <c r="L117" s="1567"/>
      <c r="M117" s="1567"/>
      <c r="N117" s="1567"/>
      <c r="O117" s="1567"/>
      <c r="P117" s="1567"/>
      <c r="Q117" s="1567"/>
      <c r="R117" s="1567"/>
      <c r="S117" s="1565"/>
      <c r="V117" s="1553"/>
    </row>
    <row r="118" spans="1:30" s="314" customFormat="1" ht="16.149999999999999" customHeight="1">
      <c r="A118" s="17">
        <f>ROW()</f>
        <v>118</v>
      </c>
      <c r="S118" s="1568"/>
    </row>
    <row r="119" spans="1:30" s="314" customFormat="1" ht="16.149999999999999" customHeight="1">
      <c r="A119" s="17">
        <f>ROW()</f>
        <v>119</v>
      </c>
      <c r="B119" s="348"/>
      <c r="C119" s="397" t="s">
        <v>3369</v>
      </c>
      <c r="D119" s="397"/>
      <c r="E119" s="397"/>
      <c r="F119" s="397"/>
      <c r="G119" s="397"/>
      <c r="H119" s="397"/>
      <c r="I119" s="397"/>
      <c r="J119" s="1569"/>
      <c r="K119" s="29"/>
      <c r="L119" s="397"/>
      <c r="M119" s="397"/>
      <c r="N119" s="397"/>
      <c r="S119" s="1568"/>
    </row>
    <row r="120" spans="1:30" ht="25.5">
      <c r="A120" s="17">
        <f>ROW()</f>
        <v>120</v>
      </c>
      <c r="B120" s="348"/>
      <c r="C120" s="314"/>
      <c r="D120" s="398"/>
      <c r="E120" s="398"/>
      <c r="F120" s="398"/>
      <c r="G120" s="398"/>
      <c r="H120" s="398"/>
      <c r="I120" s="398"/>
      <c r="J120" s="399" t="s">
        <v>172</v>
      </c>
      <c r="K120" s="400" t="s">
        <v>173</v>
      </c>
      <c r="L120" s="51"/>
      <c r="M120" s="51"/>
      <c r="N120" s="51"/>
      <c r="S120" s="782"/>
    </row>
    <row r="121" spans="1:30">
      <c r="A121" s="17">
        <f>ROW()</f>
        <v>121</v>
      </c>
      <c r="B121" s="341"/>
      <c r="C121" s="314"/>
      <c r="D121" s="398" t="s">
        <v>174</v>
      </c>
      <c r="E121" s="314"/>
      <c r="F121" s="398"/>
      <c r="G121" s="398"/>
      <c r="H121" s="398"/>
      <c r="I121" s="398"/>
      <c r="J121" s="1237">
        <f>+'TP6. Investment contracts'!E30</f>
        <v>0</v>
      </c>
      <c r="K121" s="389" t="s">
        <v>175</v>
      </c>
      <c r="L121" s="51"/>
      <c r="M121" s="51"/>
      <c r="N121" s="51"/>
      <c r="S121" s="782"/>
    </row>
    <row r="122" spans="1:30" ht="13.5" thickBot="1">
      <c r="A122" s="17">
        <f>ROW()</f>
        <v>122</v>
      </c>
      <c r="B122" s="349"/>
      <c r="C122" s="314"/>
      <c r="D122" s="398" t="s">
        <v>176</v>
      </c>
      <c r="E122" s="314"/>
      <c r="F122" s="398"/>
      <c r="G122" s="398"/>
      <c r="H122" s="398"/>
      <c r="I122" s="398"/>
      <c r="J122" s="603">
        <f>+'TP6. Investment contracts'!F30</f>
        <v>0</v>
      </c>
      <c r="K122" s="389" t="s">
        <v>175</v>
      </c>
      <c r="L122" s="51"/>
      <c r="M122" s="51"/>
      <c r="N122" s="51"/>
      <c r="S122" s="782"/>
      <c r="U122" s="392"/>
    </row>
    <row r="123" spans="1:30" ht="15">
      <c r="A123" s="17">
        <f>ROW()</f>
        <v>123</v>
      </c>
      <c r="B123" s="349"/>
      <c r="C123" s="314"/>
      <c r="D123" s="398" t="s">
        <v>177</v>
      </c>
      <c r="E123" s="398"/>
      <c r="F123" s="398"/>
      <c r="G123" s="398"/>
      <c r="H123" s="398"/>
      <c r="I123" s="398"/>
      <c r="J123" s="386" t="str">
        <f>IFERROR(IF(J122&lt;0,0,J122/J121),"")</f>
        <v/>
      </c>
      <c r="K123" s="389" t="s">
        <v>178</v>
      </c>
      <c r="L123" s="51"/>
      <c r="M123" s="51"/>
      <c r="N123" s="51"/>
      <c r="S123" s="782"/>
      <c r="U123" s="392"/>
    </row>
    <row r="124" spans="1:30">
      <c r="A124" s="17">
        <f>ROW()</f>
        <v>124</v>
      </c>
      <c r="B124" s="349"/>
      <c r="C124" s="314"/>
      <c r="D124" s="398"/>
      <c r="E124" s="398"/>
      <c r="F124" s="398"/>
      <c r="G124" s="398"/>
      <c r="H124" s="398"/>
      <c r="I124" s="398"/>
      <c r="J124" s="314"/>
      <c r="K124" s="389"/>
      <c r="L124" s="51"/>
      <c r="M124" s="51"/>
      <c r="N124" s="51"/>
      <c r="S124" s="782"/>
      <c r="U124" s="392"/>
    </row>
    <row r="125" spans="1:30" ht="15">
      <c r="A125" s="17">
        <f>ROW()</f>
        <v>125</v>
      </c>
      <c r="C125" s="314"/>
      <c r="D125" s="398" t="s">
        <v>179</v>
      </c>
      <c r="E125" s="314"/>
      <c r="F125" s="314"/>
      <c r="G125" s="314"/>
      <c r="H125" s="314"/>
      <c r="I125" s="314"/>
      <c r="J125" s="1238">
        <f>+'TP6. Investment contracts'!G30</f>
        <v>0</v>
      </c>
      <c r="K125" s="389" t="s">
        <v>103</v>
      </c>
      <c r="S125" s="782"/>
      <c r="U125" s="314"/>
    </row>
    <row r="126" spans="1:30" ht="15.75" thickBot="1">
      <c r="A126" s="17">
        <f>ROW()</f>
        <v>126</v>
      </c>
      <c r="B126" s="349"/>
      <c r="C126" s="314"/>
      <c r="D126" s="398" t="s">
        <v>180</v>
      </c>
      <c r="E126" s="398"/>
      <c r="F126" s="398"/>
      <c r="G126" s="398"/>
      <c r="H126" s="398"/>
      <c r="I126" s="398"/>
      <c r="J126" s="1238">
        <f>+'TP6. Investment contracts'!I30</f>
        <v>0</v>
      </c>
      <c r="K126" s="389" t="s">
        <v>103</v>
      </c>
      <c r="L126" s="51"/>
      <c r="M126" s="51"/>
      <c r="N126" s="51"/>
      <c r="S126" s="782"/>
      <c r="U126" s="392"/>
    </row>
    <row r="127" spans="1:30" ht="15.75" thickBot="1">
      <c r="A127" s="17">
        <f>ROW()</f>
        <v>127</v>
      </c>
      <c r="B127" s="349"/>
      <c r="C127" s="314"/>
      <c r="D127" s="398" t="s">
        <v>181</v>
      </c>
      <c r="E127" s="398"/>
      <c r="F127" s="398"/>
      <c r="G127" s="398"/>
      <c r="H127" s="398"/>
      <c r="I127" s="398"/>
      <c r="J127" s="387" t="str">
        <f>IFERROR(IF(J126&lt;0,0,J126/J125),"")</f>
        <v/>
      </c>
      <c r="K127" s="389" t="s">
        <v>178</v>
      </c>
      <c r="L127" s="51"/>
      <c r="M127" s="51"/>
      <c r="N127" s="51"/>
      <c r="S127" s="782"/>
      <c r="U127" s="392"/>
      <c r="AC127" s="178"/>
      <c r="AD127" s="178"/>
    </row>
    <row r="128" spans="1:30">
      <c r="A128" s="17">
        <f>ROW()</f>
        <v>128</v>
      </c>
      <c r="B128" s="349"/>
      <c r="C128" s="51"/>
      <c r="D128" s="342"/>
      <c r="E128" s="342"/>
      <c r="F128" s="342"/>
      <c r="G128" s="342"/>
      <c r="H128" s="342"/>
      <c r="I128" s="342"/>
      <c r="J128" s="342"/>
      <c r="K128" s="359"/>
      <c r="L128" s="51"/>
      <c r="M128" s="51"/>
      <c r="N128" s="51"/>
      <c r="S128" s="782"/>
      <c r="U128" s="392"/>
    </row>
    <row r="129" spans="1:21">
      <c r="A129" s="17">
        <f>ROW()</f>
        <v>129</v>
      </c>
      <c r="B129" s="1"/>
      <c r="C129" s="786"/>
      <c r="D129" s="786"/>
      <c r="E129" s="786"/>
      <c r="F129" s="786"/>
      <c r="G129" s="786"/>
      <c r="H129" s="786"/>
      <c r="I129" s="786"/>
      <c r="J129" s="786"/>
      <c r="K129" s="786"/>
      <c r="L129" s="786"/>
      <c r="M129" s="786"/>
      <c r="N129" s="786"/>
      <c r="O129" s="786"/>
      <c r="P129" s="786"/>
      <c r="Q129" s="786"/>
      <c r="R129" s="786"/>
      <c r="S129" s="2"/>
      <c r="U129" s="314"/>
    </row>
    <row r="131" spans="1:21" ht="16.5">
      <c r="B131" s="1106" t="s">
        <v>182</v>
      </c>
    </row>
    <row r="132" spans="1:21" ht="52.5" customHeight="1">
      <c r="B132" s="1738" t="s">
        <v>3367</v>
      </c>
      <c r="C132" s="1738"/>
      <c r="D132" s="1738"/>
      <c r="E132" s="1738"/>
      <c r="F132" s="1738"/>
      <c r="G132" s="1738"/>
      <c r="H132" s="1738"/>
      <c r="I132" s="1738"/>
      <c r="J132" s="1738"/>
      <c r="K132" s="1738"/>
      <c r="L132" s="1738"/>
      <c r="M132" s="1738"/>
      <c r="N132" s="1738"/>
      <c r="O132" s="1738"/>
      <c r="P132" s="1738"/>
      <c r="Q132" s="1738"/>
      <c r="R132" s="1738"/>
      <c r="S132" s="1738"/>
    </row>
  </sheetData>
  <sheetProtection formatColumns="0" formatRows="0"/>
  <mergeCells count="9">
    <mergeCell ref="B132:S132"/>
    <mergeCell ref="P1:Q1"/>
    <mergeCell ref="E17:J17"/>
    <mergeCell ref="E15:K15"/>
    <mergeCell ref="A3:S3"/>
    <mergeCell ref="E13:J13"/>
    <mergeCell ref="E12:J12"/>
    <mergeCell ref="E11:J11"/>
    <mergeCell ref="E10:J10"/>
  </mergeCells>
  <phoneticPr fontId="123" type="noConversion"/>
  <conditionalFormatting sqref="P40:P41">
    <cfRule type="cellIs" dxfId="7" priority="1" operator="equal">
      <formula>0</formula>
    </cfRule>
  </conditionalFormatting>
  <dataValidations disablePrompts="1" count="1">
    <dataValidation type="date" operator="greaterThan" allowBlank="1" showInputMessage="1" showErrorMessage="1" errorTitle="Date entry" error="Dates after 1 January 2011 accepted" promptTitle="Date entry" prompt=" " sqref="Q2:R2 R1" xr:uid="{68215D59-1F7C-4BC2-9D8A-61C00CFA0A9A}">
      <formula1>40544</formula1>
    </dataValidation>
  </dataValidations>
  <pageMargins left="0.23622047244094491" right="0.23622047244094491" top="0.35433070866141736" bottom="0.35433070866141736" header="0.31496062992125984" footer="0.31496062992125984"/>
  <pageSetup paperSize="8" scale="83" fitToHeight="0" orientation="landscape" cellComments="asDisplayed" r:id="rId1"/>
  <headerFooter alignWithMargins="0">
    <oddHeader>Page &amp;P&amp;R&amp;A</oddHeader>
    <oddFooter>&amp;A&amp;RPage &amp;P</oddFooter>
  </headerFooter>
  <rowBreaks count="1" manualBreakCount="1">
    <brk id="96" max="18"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3">
    <tabColor theme="6" tint="-9.9978637043366805E-2"/>
    <pageSetUpPr fitToPage="1"/>
  </sheetPr>
  <dimension ref="A1:P102"/>
  <sheetViews>
    <sheetView showGridLines="0" view="pageBreakPreview" zoomScale="85" zoomScaleNormal="100" zoomScaleSheetLayoutView="55" workbookViewId="0">
      <pane ySplit="4" topLeftCell="A5" activePane="bottomLeft" state="frozen"/>
      <selection pane="bottomLeft" activeCell="A5" sqref="A5"/>
    </sheetView>
  </sheetViews>
  <sheetFormatPr defaultRowHeight="12.75"/>
  <cols>
    <col min="1" max="1" width="4.42578125" customWidth="1"/>
    <col min="2" max="2" width="3" customWidth="1"/>
    <col min="3" max="3" width="6" customWidth="1"/>
    <col min="4" max="4" width="41.28515625" customWidth="1"/>
    <col min="5" max="5" width="34.5703125" customWidth="1"/>
    <col min="6" max="6" width="38" customWidth="1"/>
    <col min="7" max="10" width="14.28515625" customWidth="1"/>
    <col min="11" max="11" width="16.7109375" customWidth="1"/>
    <col min="12" max="12" width="9" customWidth="1"/>
  </cols>
  <sheetData>
    <row r="1" spans="1:12" ht="15" customHeight="1">
      <c r="A1" s="1178"/>
      <c r="B1" s="874"/>
      <c r="C1" s="874"/>
      <c r="D1" s="874"/>
      <c r="E1" s="875"/>
      <c r="F1" s="875"/>
      <c r="G1" s="1172" t="s">
        <v>93</v>
      </c>
      <c r="H1" s="873"/>
      <c r="I1" s="1750" t="s">
        <v>94</v>
      </c>
      <c r="J1" s="1751"/>
      <c r="K1" s="1190">
        <f>+'F1. RAB'!$R$1</f>
        <v>46318</v>
      </c>
      <c r="L1" s="984"/>
    </row>
    <row r="2" spans="1:12" ht="20.25" customHeight="1">
      <c r="A2" s="340" t="s">
        <v>183</v>
      </c>
      <c r="B2" s="34"/>
      <c r="C2" s="509"/>
      <c r="D2" s="509"/>
      <c r="E2" s="510"/>
      <c r="F2" s="510"/>
      <c r="G2" s="351"/>
      <c r="H2" s="352"/>
      <c r="I2" s="1211" t="s">
        <v>59</v>
      </c>
      <c r="J2" s="1212"/>
      <c r="K2" s="1239">
        <f>CoverSheet!$C$8</f>
        <v>46203</v>
      </c>
      <c r="L2" s="831"/>
    </row>
    <row r="3" spans="1:12" ht="18" customHeight="1">
      <c r="A3" s="1748" t="s">
        <v>184</v>
      </c>
      <c r="B3" s="1749"/>
      <c r="C3" s="1749"/>
      <c r="D3" s="1749"/>
      <c r="E3" s="1749"/>
      <c r="F3" s="1749"/>
      <c r="G3" s="1749"/>
      <c r="H3" s="1749"/>
      <c r="I3" s="1749"/>
      <c r="J3" s="1749"/>
      <c r="K3" s="1749"/>
      <c r="L3" s="758"/>
    </row>
    <row r="4" spans="1:12" ht="15" customHeight="1">
      <c r="A4" s="24" t="s">
        <v>96</v>
      </c>
      <c r="B4" s="25"/>
      <c r="C4" s="1128"/>
      <c r="D4" s="1129"/>
      <c r="E4" s="1130"/>
      <c r="F4" s="1130"/>
      <c r="G4" s="510"/>
      <c r="H4" s="1130"/>
      <c r="I4" s="1130"/>
      <c r="J4" s="1129"/>
      <c r="K4" s="1129"/>
      <c r="L4" s="985"/>
    </row>
    <row r="5" spans="1:12" ht="30" customHeight="1">
      <c r="A5" s="26">
        <f>ROW()</f>
        <v>5</v>
      </c>
      <c r="B5" s="27"/>
      <c r="C5" s="28" t="s">
        <v>185</v>
      </c>
      <c r="D5" s="5"/>
      <c r="E5" s="5"/>
      <c r="F5" s="5"/>
      <c r="G5" s="876"/>
      <c r="L5" s="815"/>
    </row>
    <row r="6" spans="1:12" ht="15.75" customHeight="1">
      <c r="A6" s="26">
        <f>ROW()</f>
        <v>6</v>
      </c>
      <c r="B6" s="27"/>
      <c r="C6" s="28"/>
      <c r="D6" s="5"/>
      <c r="E6" s="5"/>
      <c r="F6" s="5"/>
      <c r="G6" s="103" t="s">
        <v>98</v>
      </c>
      <c r="H6" s="103" t="s">
        <v>99</v>
      </c>
      <c r="I6" s="103" t="s">
        <v>100</v>
      </c>
      <c r="J6" s="103" t="s">
        <v>101</v>
      </c>
      <c r="K6" s="103" t="s">
        <v>102</v>
      </c>
      <c r="L6" s="815"/>
    </row>
    <row r="7" spans="1:12" ht="15" customHeight="1">
      <c r="A7" s="26">
        <f>ROW()</f>
        <v>7</v>
      </c>
      <c r="B7" s="27"/>
      <c r="C7" s="29"/>
      <c r="D7" s="5"/>
      <c r="E7" s="5"/>
      <c r="F7" s="5"/>
      <c r="G7" s="104" t="s">
        <v>103</v>
      </c>
      <c r="H7" s="104" t="s">
        <v>103</v>
      </c>
      <c r="I7" s="104" t="s">
        <v>103</v>
      </c>
      <c r="J7" s="104" t="s">
        <v>103</v>
      </c>
      <c r="K7" s="104" t="s">
        <v>103</v>
      </c>
      <c r="L7" s="815"/>
    </row>
    <row r="8" spans="1:12" ht="15" hidden="1" customHeight="1">
      <c r="A8" s="26">
        <f>ROW()</f>
        <v>8</v>
      </c>
      <c r="B8" s="27"/>
      <c r="C8" s="29"/>
      <c r="D8" s="105" t="s">
        <v>186</v>
      </c>
      <c r="G8" s="1240">
        <f>G40</f>
        <v>0</v>
      </c>
      <c r="H8" s="1240">
        <f t="shared" ref="H8:J8" si="0">H40</f>
        <v>0</v>
      </c>
      <c r="I8" s="1240">
        <f t="shared" si="0"/>
        <v>0</v>
      </c>
      <c r="J8" s="1240">
        <f t="shared" si="0"/>
        <v>0</v>
      </c>
      <c r="K8" s="1240">
        <f>K40</f>
        <v>0</v>
      </c>
      <c r="L8" s="815"/>
    </row>
    <row r="9" spans="1:12" ht="15" hidden="1" customHeight="1">
      <c r="A9" s="26">
        <f>ROW()</f>
        <v>9</v>
      </c>
      <c r="B9" s="27"/>
      <c r="C9" s="29"/>
      <c r="D9" s="105" t="s">
        <v>187</v>
      </c>
      <c r="G9" s="1240">
        <f>G48</f>
        <v>0</v>
      </c>
      <c r="H9" s="1240">
        <f t="shared" ref="H9:J9" si="1">H48</f>
        <v>0</v>
      </c>
      <c r="I9" s="1240">
        <f t="shared" si="1"/>
        <v>0</v>
      </c>
      <c r="J9" s="1240">
        <f t="shared" si="1"/>
        <v>0</v>
      </c>
      <c r="K9" s="1240">
        <f>K48</f>
        <v>0</v>
      </c>
      <c r="L9" s="815"/>
    </row>
    <row r="10" spans="1:12" ht="15" hidden="1" customHeight="1">
      <c r="A10" s="26">
        <f>ROW()</f>
        <v>10</v>
      </c>
      <c r="B10" s="27"/>
      <c r="C10" s="29"/>
      <c r="D10" s="1241" t="s">
        <v>188</v>
      </c>
      <c r="G10" s="1240">
        <f>G48</f>
        <v>0</v>
      </c>
      <c r="H10" s="1240">
        <f t="shared" ref="H10:I10" si="2">H48</f>
        <v>0</v>
      </c>
      <c r="I10" s="1240">
        <f t="shared" si="2"/>
        <v>0</v>
      </c>
      <c r="J10" s="1240">
        <f>J48</f>
        <v>0</v>
      </c>
      <c r="K10" s="1240">
        <f>K54</f>
        <v>0</v>
      </c>
      <c r="L10" s="815"/>
    </row>
    <row r="11" spans="1:12" ht="15" hidden="1" customHeight="1">
      <c r="A11" s="26">
        <f>ROW()</f>
        <v>11</v>
      </c>
      <c r="B11" s="27"/>
      <c r="C11" s="29"/>
      <c r="D11" s="105" t="s">
        <v>189</v>
      </c>
      <c r="G11" s="1240">
        <f>G59</f>
        <v>0</v>
      </c>
      <c r="H11" s="1240">
        <f t="shared" ref="H11:J11" si="3">H59</f>
        <v>0</v>
      </c>
      <c r="I11" s="1240">
        <f t="shared" si="3"/>
        <v>0</v>
      </c>
      <c r="J11" s="1240">
        <f t="shared" si="3"/>
        <v>0</v>
      </c>
      <c r="K11" s="1240">
        <f>K59</f>
        <v>0</v>
      </c>
      <c r="L11" s="815"/>
    </row>
    <row r="12" spans="1:12" ht="15" hidden="1" customHeight="1">
      <c r="A12" s="26">
        <f>ROW()</f>
        <v>12</v>
      </c>
      <c r="B12" s="27"/>
      <c r="C12" s="29"/>
      <c r="D12" s="105" t="s">
        <v>190</v>
      </c>
      <c r="G12" s="1242">
        <f>G68</f>
        <v>0</v>
      </c>
      <c r="H12" s="1242">
        <f t="shared" ref="H12:J12" si="4">H68</f>
        <v>0</v>
      </c>
      <c r="I12" s="1242">
        <f t="shared" si="4"/>
        <v>0</v>
      </c>
      <c r="J12" s="1242">
        <f t="shared" si="4"/>
        <v>0</v>
      </c>
      <c r="K12" s="1242">
        <f>K68</f>
        <v>0</v>
      </c>
      <c r="L12" s="815"/>
    </row>
    <row r="13" spans="1:12" ht="15" customHeight="1">
      <c r="A13" s="26">
        <f>ROW()</f>
        <v>13</v>
      </c>
      <c r="B13" s="27"/>
      <c r="C13" s="29"/>
      <c r="D13" s="105"/>
      <c r="G13" s="362"/>
      <c r="H13" s="362"/>
      <c r="I13" s="362"/>
      <c r="J13" s="362"/>
      <c r="K13" s="362"/>
      <c r="L13" s="815"/>
    </row>
    <row r="14" spans="1:12" ht="15" customHeight="1">
      <c r="A14" s="26">
        <f>ROW()</f>
        <v>14</v>
      </c>
      <c r="B14" s="27"/>
      <c r="C14" s="29"/>
      <c r="D14" s="105" t="s">
        <v>191</v>
      </c>
      <c r="G14" s="1240">
        <f>G76</f>
        <v>107816842.63000001</v>
      </c>
      <c r="H14" s="1240">
        <f>H76</f>
        <v>133531615.73289999</v>
      </c>
      <c r="I14" s="1240">
        <f>I76</f>
        <v>131116662.60397997</v>
      </c>
      <c r="J14" s="1240">
        <f>J76</f>
        <v>140066409.57999998</v>
      </c>
      <c r="K14" s="1240">
        <f>K76</f>
        <v>148310707.95000002</v>
      </c>
      <c r="L14" s="815"/>
    </row>
    <row r="15" spans="1:12" ht="15" customHeight="1">
      <c r="A15" s="26">
        <f>ROW()</f>
        <v>15</v>
      </c>
      <c r="B15" s="27"/>
      <c r="C15" s="29"/>
      <c r="D15" s="105" t="s">
        <v>192</v>
      </c>
      <c r="G15" s="1240">
        <f>G80</f>
        <v>38168116.092911981</v>
      </c>
      <c r="H15" s="1240">
        <f>H80</f>
        <v>40962389.472886004</v>
      </c>
      <c r="I15" s="1240">
        <f>I80</f>
        <v>45893699.548410028</v>
      </c>
      <c r="J15" s="1240">
        <f>J80</f>
        <v>50768700.130089998</v>
      </c>
      <c r="K15" s="1240">
        <f>K80</f>
        <v>62294449.92309998</v>
      </c>
      <c r="L15" s="815"/>
    </row>
    <row r="16" spans="1:12" ht="15" customHeight="1">
      <c r="A16" s="26">
        <f>ROW()</f>
        <v>16</v>
      </c>
      <c r="B16" s="27"/>
      <c r="C16" s="29"/>
      <c r="D16" s="105" t="s">
        <v>193</v>
      </c>
      <c r="G16" s="1240">
        <f>G84</f>
        <v>65398707.953409985</v>
      </c>
      <c r="H16" s="1240">
        <f t="shared" ref="H16:I16" si="5">H84</f>
        <v>72474796.224560007</v>
      </c>
      <c r="I16" s="1240">
        <f t="shared" si="5"/>
        <v>77986279.415613994</v>
      </c>
      <c r="J16" s="1240">
        <f t="shared" ref="J16:K16" si="6">J84</f>
        <v>87587487.268051997</v>
      </c>
      <c r="K16" s="1240">
        <f t="shared" si="6"/>
        <v>94079841.355059013</v>
      </c>
      <c r="L16" s="815"/>
    </row>
    <row r="17" spans="1:16" ht="15" customHeight="1">
      <c r="A17" s="26">
        <f>ROW()</f>
        <v>17</v>
      </c>
      <c r="B17" s="27"/>
      <c r="C17" s="29"/>
      <c r="D17" s="105" t="s">
        <v>146</v>
      </c>
      <c r="G17" s="1240">
        <f>G86</f>
        <v>45441541.103650987</v>
      </c>
      <c r="H17" s="1240">
        <f t="shared" ref="H17" si="7">H86</f>
        <v>55085948.055500001</v>
      </c>
      <c r="I17" s="1240">
        <f>I86</f>
        <v>59628018.546283007</v>
      </c>
      <c r="J17" s="1240">
        <f>J86</f>
        <v>63787820.252108</v>
      </c>
      <c r="K17" s="1240">
        <f>K86</f>
        <v>66450660.930538997</v>
      </c>
      <c r="L17" s="815"/>
    </row>
    <row r="18" spans="1:16" ht="15" customHeight="1">
      <c r="A18" s="26">
        <f>ROW()</f>
        <v>18</v>
      </c>
      <c r="B18" s="27"/>
      <c r="C18" s="29"/>
      <c r="D18" s="105" t="s">
        <v>194</v>
      </c>
      <c r="G18" s="1242">
        <f>G88</f>
        <v>22154277.899999995</v>
      </c>
      <c r="H18" s="1242">
        <f t="shared" ref="H18:I18" si="8">H88</f>
        <v>26547466.959999993</v>
      </c>
      <c r="I18" s="1242">
        <f t="shared" si="8"/>
        <v>30086222.099999998</v>
      </c>
      <c r="J18" s="1242">
        <f t="shared" ref="J18:K18" si="9">J88</f>
        <v>32216912.760000002</v>
      </c>
      <c r="K18" s="1242">
        <f t="shared" si="9"/>
        <v>30995060.519999996</v>
      </c>
      <c r="L18" s="815"/>
    </row>
    <row r="19" spans="1:16" s="3" customFormat="1" ht="15" customHeight="1">
      <c r="A19" s="26">
        <f>ROW()</f>
        <v>19</v>
      </c>
      <c r="B19" s="27"/>
      <c r="C19" s="27"/>
      <c r="D19" s="668" t="s">
        <v>195</v>
      </c>
      <c r="F19" s="35"/>
      <c r="G19" s="1242">
        <f>SUM(G8:G18)</f>
        <v>278979485.67997295</v>
      </c>
      <c r="H19" s="1242">
        <f>SUM(H8:H18)</f>
        <v>328602216.44584602</v>
      </c>
      <c r="I19" s="1242">
        <f>SUM(I8:I18)</f>
        <v>344710882.21428704</v>
      </c>
      <c r="J19" s="1242">
        <f>SUM(J8:J18)</f>
        <v>374427329.99024993</v>
      </c>
      <c r="K19" s="1242">
        <f>SUM(K8:K18)</f>
        <v>402130720.678698</v>
      </c>
      <c r="L19" s="815"/>
    </row>
    <row r="20" spans="1:16" s="3" customFormat="1" ht="15" customHeight="1">
      <c r="A20" s="26">
        <f>ROW()</f>
        <v>20</v>
      </c>
      <c r="B20" s="27"/>
      <c r="C20" s="27"/>
      <c r="D20" s="106"/>
      <c r="F20" s="35"/>
      <c r="G20" s="212"/>
      <c r="H20" s="212"/>
      <c r="I20" s="212"/>
      <c r="J20" s="212"/>
      <c r="K20" s="212"/>
      <c r="L20" s="815"/>
    </row>
    <row r="21" spans="1:16" s="3" customFormat="1" ht="15" customHeight="1">
      <c r="A21" s="26">
        <f>ROW()</f>
        <v>21</v>
      </c>
      <c r="B21" s="27"/>
      <c r="C21" s="27"/>
      <c r="D21" s="108" t="s">
        <v>196</v>
      </c>
      <c r="F21" s="35"/>
      <c r="G21" s="212"/>
      <c r="H21" s="212"/>
      <c r="I21" s="212"/>
      <c r="J21" s="212"/>
      <c r="K21" s="212"/>
      <c r="L21" s="815"/>
    </row>
    <row r="22" spans="1:16" s="3" customFormat="1" ht="15" customHeight="1">
      <c r="A22" s="26">
        <f>ROW()</f>
        <v>22</v>
      </c>
      <c r="B22" s="27"/>
      <c r="C22" s="27"/>
      <c r="D22" s="106" t="s">
        <v>197</v>
      </c>
      <c r="F22" s="35"/>
      <c r="G22" s="1243">
        <v>249948011.3195731</v>
      </c>
      <c r="H22" s="1243">
        <v>294711672.39304638</v>
      </c>
      <c r="I22" s="1243">
        <v>306477315.29788667</v>
      </c>
      <c r="J22" s="1243">
        <v>331954464.71805024</v>
      </c>
      <c r="K22" s="1244"/>
      <c r="L22" s="815"/>
      <c r="M22" s="612" t="s">
        <v>198</v>
      </c>
      <c r="N22" s="612"/>
      <c r="O22" s="612"/>
      <c r="P22" s="612"/>
    </row>
    <row r="23" spans="1:16" s="3" customFormat="1" ht="15" customHeight="1">
      <c r="A23" s="26">
        <f>ROW()</f>
        <v>23</v>
      </c>
      <c r="B23" s="27"/>
      <c r="C23" s="27"/>
      <c r="D23" s="106" t="s">
        <v>199</v>
      </c>
      <c r="F23" s="35"/>
      <c r="G23" s="1243">
        <v>29031438.063700002</v>
      </c>
      <c r="H23" s="1243">
        <v>33858476.972800002</v>
      </c>
      <c r="I23" s="1243">
        <v>38233566.686400041</v>
      </c>
      <c r="J23" s="1243">
        <v>42467646.142199993</v>
      </c>
      <c r="K23" s="1244"/>
      <c r="L23" s="815"/>
      <c r="M23" s="612" t="s">
        <v>198</v>
      </c>
      <c r="N23" s="612"/>
      <c r="O23" s="612"/>
      <c r="P23" s="612"/>
    </row>
    <row r="24" spans="1:16" s="3" customFormat="1" ht="15" customHeight="1">
      <c r="A24" s="26">
        <f>ROW()</f>
        <v>24</v>
      </c>
      <c r="B24" s="27"/>
      <c r="C24" s="27"/>
      <c r="D24" s="667" t="s">
        <v>200</v>
      </c>
      <c r="E24" s="666"/>
      <c r="F24" s="665"/>
      <c r="G24" s="39"/>
      <c r="H24" s="39"/>
      <c r="I24" s="39"/>
      <c r="J24" s="39"/>
      <c r="K24" s="39"/>
      <c r="L24" s="815"/>
    </row>
    <row r="25" spans="1:16" ht="25.5" customHeight="1">
      <c r="A25" s="26">
        <f>ROW()</f>
        <v>25</v>
      </c>
      <c r="B25" s="27"/>
      <c r="C25" s="28" t="s">
        <v>201</v>
      </c>
      <c r="D25" s="5"/>
      <c r="E25" s="5"/>
      <c r="F25" s="5"/>
      <c r="G25" s="5"/>
      <c r="H25" s="1747"/>
      <c r="I25" s="1747"/>
      <c r="J25" s="48"/>
      <c r="L25" s="815"/>
    </row>
    <row r="26" spans="1:16" ht="15.75" customHeight="1">
      <c r="A26" s="26">
        <f>ROW()</f>
        <v>26</v>
      </c>
      <c r="B26" s="27"/>
      <c r="C26" s="28"/>
      <c r="D26" s="105"/>
      <c r="E26" s="105"/>
      <c r="F26" s="105"/>
      <c r="G26" s="103" t="s">
        <v>98</v>
      </c>
      <c r="H26" s="103" t="s">
        <v>99</v>
      </c>
      <c r="I26" s="103" t="s">
        <v>100</v>
      </c>
      <c r="J26" s="103" t="s">
        <v>101</v>
      </c>
      <c r="K26" s="103" t="s">
        <v>102</v>
      </c>
      <c r="L26" s="815"/>
    </row>
    <row r="27" spans="1:16" s="3" customFormat="1" ht="15.75" customHeight="1">
      <c r="A27" s="26">
        <f>ROW()</f>
        <v>27</v>
      </c>
      <c r="B27" s="27"/>
      <c r="C27" s="5"/>
      <c r="D27" s="109"/>
      <c r="E27" s="109"/>
      <c r="F27" s="109"/>
      <c r="G27" s="104" t="s">
        <v>103</v>
      </c>
      <c r="H27" s="104" t="s">
        <v>103</v>
      </c>
      <c r="I27" s="104" t="s">
        <v>103</v>
      </c>
      <c r="J27" s="104" t="s">
        <v>103</v>
      </c>
      <c r="K27" s="104" t="s">
        <v>103</v>
      </c>
      <c r="L27" s="815"/>
    </row>
    <row r="28" spans="1:16" ht="18" hidden="1" customHeight="1">
      <c r="A28" s="26">
        <f>ROW()</f>
        <v>28</v>
      </c>
      <c r="D28" s="42" t="s">
        <v>202</v>
      </c>
      <c r="E28" s="42" t="s">
        <v>203</v>
      </c>
      <c r="F28" s="1245" t="s">
        <v>204</v>
      </c>
      <c r="G28" s="1246">
        <v>0</v>
      </c>
      <c r="H28" s="1246">
        <v>0</v>
      </c>
      <c r="I28" s="1246">
        <v>0</v>
      </c>
      <c r="J28" s="1246">
        <v>0</v>
      </c>
      <c r="K28" s="1246">
        <v>0</v>
      </c>
      <c r="L28" s="815"/>
      <c r="N28" t="s">
        <v>205</v>
      </c>
    </row>
    <row r="29" spans="1:16" ht="18" hidden="1" customHeight="1">
      <c r="A29" s="26">
        <f>ROW()</f>
        <v>29</v>
      </c>
      <c r="D29" s="42" t="s">
        <v>202</v>
      </c>
      <c r="E29" s="42" t="s">
        <v>203</v>
      </c>
      <c r="F29" s="1245" t="s">
        <v>206</v>
      </c>
      <c r="G29" s="1246">
        <v>0</v>
      </c>
      <c r="H29" s="1246">
        <v>0</v>
      </c>
      <c r="I29" s="1246">
        <v>0</v>
      </c>
      <c r="J29" s="1246">
        <v>0</v>
      </c>
      <c r="K29" s="1246">
        <v>0</v>
      </c>
      <c r="L29" s="815"/>
      <c r="N29" t="s">
        <v>205</v>
      </c>
    </row>
    <row r="30" spans="1:16" ht="18" hidden="1" customHeight="1">
      <c r="A30" s="26">
        <f>ROW()</f>
        <v>30</v>
      </c>
      <c r="D30" s="42" t="s">
        <v>202</v>
      </c>
      <c r="E30" s="42" t="s">
        <v>203</v>
      </c>
      <c r="F30" s="1245" t="s">
        <v>207</v>
      </c>
      <c r="G30" s="1246">
        <v>0</v>
      </c>
      <c r="H30" s="1246">
        <v>0</v>
      </c>
      <c r="I30" s="1246">
        <v>0</v>
      </c>
      <c r="J30" s="1246">
        <v>0</v>
      </c>
      <c r="K30" s="1246">
        <v>0</v>
      </c>
      <c r="L30" s="815"/>
      <c r="N30" t="s">
        <v>205</v>
      </c>
    </row>
    <row r="31" spans="1:16" ht="18" hidden="1" customHeight="1">
      <c r="A31" s="26">
        <f>ROW()</f>
        <v>31</v>
      </c>
      <c r="D31" s="42" t="s">
        <v>202</v>
      </c>
      <c r="E31" s="42" t="s">
        <v>203</v>
      </c>
      <c r="F31" s="1245" t="s">
        <v>208</v>
      </c>
      <c r="G31" s="1246">
        <v>0</v>
      </c>
      <c r="H31" s="1246">
        <v>0</v>
      </c>
      <c r="I31" s="1246">
        <v>0</v>
      </c>
      <c r="J31" s="1246">
        <v>0</v>
      </c>
      <c r="K31" s="1246">
        <v>0</v>
      </c>
      <c r="L31" s="815"/>
      <c r="N31" t="s">
        <v>205</v>
      </c>
    </row>
    <row r="32" spans="1:16" ht="18" hidden="1" customHeight="1">
      <c r="A32" s="26">
        <f>ROW()</f>
        <v>32</v>
      </c>
      <c r="D32" s="42" t="s">
        <v>202</v>
      </c>
      <c r="E32" s="42" t="s">
        <v>203</v>
      </c>
      <c r="F32" s="1245" t="s">
        <v>209</v>
      </c>
      <c r="G32" s="1246">
        <v>0</v>
      </c>
      <c r="H32" s="1246">
        <v>0</v>
      </c>
      <c r="I32" s="1246">
        <v>0</v>
      </c>
      <c r="J32" s="1246">
        <v>0</v>
      </c>
      <c r="K32" s="1246">
        <v>0</v>
      </c>
      <c r="L32" s="815"/>
      <c r="N32" t="s">
        <v>205</v>
      </c>
    </row>
    <row r="33" spans="1:14" ht="18" hidden="1" customHeight="1">
      <c r="A33" s="26">
        <f>ROW()</f>
        <v>33</v>
      </c>
      <c r="D33" s="42" t="s">
        <v>202</v>
      </c>
      <c r="E33" s="42" t="s">
        <v>203</v>
      </c>
      <c r="F33" s="1245" t="s">
        <v>210</v>
      </c>
      <c r="G33" s="1246">
        <v>0</v>
      </c>
      <c r="H33" s="1246">
        <v>0</v>
      </c>
      <c r="I33" s="1246">
        <v>0</v>
      </c>
      <c r="J33" s="1246">
        <v>0</v>
      </c>
      <c r="K33" s="1246">
        <v>0</v>
      </c>
      <c r="L33" s="815"/>
      <c r="N33" t="s">
        <v>205</v>
      </c>
    </row>
    <row r="34" spans="1:14" ht="18" hidden="1" customHeight="1">
      <c r="A34" s="26">
        <f>ROW()</f>
        <v>34</v>
      </c>
      <c r="D34" s="42" t="s">
        <v>202</v>
      </c>
      <c r="E34" s="42" t="s">
        <v>211</v>
      </c>
      <c r="F34" s="1247" t="s">
        <v>212</v>
      </c>
      <c r="G34" s="1246">
        <v>0</v>
      </c>
      <c r="H34" s="1246">
        <v>0</v>
      </c>
      <c r="I34" s="1246">
        <v>0</v>
      </c>
      <c r="J34" s="1246">
        <v>0</v>
      </c>
      <c r="K34" s="1246">
        <v>0</v>
      </c>
      <c r="L34" s="815"/>
      <c r="N34" t="s">
        <v>205</v>
      </c>
    </row>
    <row r="35" spans="1:14" ht="18" hidden="1" customHeight="1">
      <c r="A35" s="26">
        <f>ROW()</f>
        <v>35</v>
      </c>
      <c r="D35" s="42" t="s">
        <v>202</v>
      </c>
      <c r="E35" s="42" t="s">
        <v>211</v>
      </c>
      <c r="F35" s="1247" t="s">
        <v>213</v>
      </c>
      <c r="G35" s="1246">
        <v>0</v>
      </c>
      <c r="H35" s="1246">
        <v>0</v>
      </c>
      <c r="I35" s="1246">
        <v>0</v>
      </c>
      <c r="J35" s="1246">
        <v>0</v>
      </c>
      <c r="K35" s="1246">
        <v>0</v>
      </c>
      <c r="L35" s="815"/>
      <c r="N35" t="s">
        <v>205</v>
      </c>
    </row>
    <row r="36" spans="1:14" ht="18" hidden="1" customHeight="1">
      <c r="A36" s="26">
        <f>ROW()</f>
        <v>36</v>
      </c>
      <c r="D36" s="42" t="s">
        <v>202</v>
      </c>
      <c r="E36" s="42" t="s">
        <v>211</v>
      </c>
      <c r="F36" s="1247" t="s">
        <v>214</v>
      </c>
      <c r="G36" s="1246">
        <v>0</v>
      </c>
      <c r="H36" s="1246">
        <v>0</v>
      </c>
      <c r="I36" s="1246">
        <v>0</v>
      </c>
      <c r="J36" s="1246">
        <v>0</v>
      </c>
      <c r="K36" s="1246">
        <v>0</v>
      </c>
      <c r="L36" s="815"/>
      <c r="N36" t="s">
        <v>205</v>
      </c>
    </row>
    <row r="37" spans="1:14" ht="18" hidden="1" customHeight="1">
      <c r="A37" s="26">
        <f>ROW()</f>
        <v>37</v>
      </c>
      <c r="D37" s="42" t="s">
        <v>202</v>
      </c>
      <c r="E37" s="42" t="s">
        <v>211</v>
      </c>
      <c r="F37" s="1247" t="s">
        <v>215</v>
      </c>
      <c r="G37" s="1246">
        <v>0</v>
      </c>
      <c r="H37" s="1246">
        <v>0</v>
      </c>
      <c r="I37" s="1246">
        <v>0</v>
      </c>
      <c r="J37" s="1246">
        <v>0</v>
      </c>
      <c r="K37" s="1246">
        <v>0</v>
      </c>
      <c r="L37" s="815"/>
      <c r="N37" t="s">
        <v>205</v>
      </c>
    </row>
    <row r="38" spans="1:14" ht="18" hidden="1" customHeight="1">
      <c r="A38" s="26">
        <f>ROW()</f>
        <v>38</v>
      </c>
      <c r="D38" s="42" t="s">
        <v>202</v>
      </c>
      <c r="E38" s="42" t="s">
        <v>216</v>
      </c>
      <c r="F38" s="1247" t="s">
        <v>217</v>
      </c>
      <c r="G38" s="1246">
        <v>0</v>
      </c>
      <c r="H38" s="1246">
        <v>0</v>
      </c>
      <c r="I38" s="1246">
        <v>0</v>
      </c>
      <c r="J38" s="1246">
        <v>0</v>
      </c>
      <c r="K38" s="1246">
        <v>0</v>
      </c>
      <c r="L38" s="815"/>
      <c r="N38" t="s">
        <v>205</v>
      </c>
    </row>
    <row r="39" spans="1:14" ht="18" hidden="1" customHeight="1" thickBot="1">
      <c r="A39" s="26">
        <f>ROW()</f>
        <v>39</v>
      </c>
      <c r="D39" s="42" t="s">
        <v>202</v>
      </c>
      <c r="E39" s="42" t="s">
        <v>218</v>
      </c>
      <c r="F39" s="1247" t="s">
        <v>219</v>
      </c>
      <c r="G39" s="1246">
        <v>0</v>
      </c>
      <c r="H39" s="1246">
        <v>0</v>
      </c>
      <c r="I39" s="1246">
        <v>0</v>
      </c>
      <c r="J39" s="1246">
        <v>0</v>
      </c>
      <c r="K39" s="1246">
        <v>0</v>
      </c>
      <c r="L39" s="815"/>
      <c r="N39" t="s">
        <v>205</v>
      </c>
    </row>
    <row r="40" spans="1:14" ht="18" hidden="1" customHeight="1" thickBot="1">
      <c r="A40" s="26">
        <f>ROW()</f>
        <v>40</v>
      </c>
      <c r="D40" s="112" t="s">
        <v>220</v>
      </c>
      <c r="E40" s="42"/>
      <c r="F40" s="42"/>
      <c r="G40" s="216">
        <f>SUM(G28:G39)</f>
        <v>0</v>
      </c>
      <c r="H40" s="216">
        <f>SUM(H28:H39)</f>
        <v>0</v>
      </c>
      <c r="I40" s="216">
        <f>SUM(I28:I39)</f>
        <v>0</v>
      </c>
      <c r="J40" s="216">
        <f>SUM(J28:J39)</f>
        <v>0</v>
      </c>
      <c r="K40" s="216">
        <f>SUM(K28:K39)</f>
        <v>0</v>
      </c>
      <c r="L40" s="815"/>
    </row>
    <row r="41" spans="1:14" ht="18" hidden="1" customHeight="1">
      <c r="A41" s="26">
        <f>ROW()</f>
        <v>41</v>
      </c>
      <c r="D41" s="42"/>
      <c r="E41" s="42"/>
      <c r="F41" s="42"/>
      <c r="G41" s="217"/>
      <c r="H41" s="217"/>
      <c r="I41" s="217"/>
      <c r="J41" s="217"/>
      <c r="K41" s="217"/>
      <c r="L41" s="815"/>
    </row>
    <row r="42" spans="1:14" ht="18" hidden="1" customHeight="1">
      <c r="A42" s="26">
        <f>ROW()</f>
        <v>42</v>
      </c>
      <c r="D42" s="42" t="s">
        <v>202</v>
      </c>
      <c r="E42" s="42" t="s">
        <v>221</v>
      </c>
      <c r="F42" s="42" t="s">
        <v>222</v>
      </c>
      <c r="G42" s="1246">
        <v>0</v>
      </c>
      <c r="H42" s="1246">
        <v>0</v>
      </c>
      <c r="I42" s="1246">
        <v>0</v>
      </c>
      <c r="J42" s="1246">
        <v>0</v>
      </c>
      <c r="K42" s="1246">
        <v>0</v>
      </c>
      <c r="L42" s="815"/>
      <c r="N42" t="s">
        <v>205</v>
      </c>
    </row>
    <row r="43" spans="1:14" ht="18" hidden="1" customHeight="1">
      <c r="A43" s="26">
        <f>ROW()</f>
        <v>43</v>
      </c>
      <c r="D43" s="42" t="s">
        <v>202</v>
      </c>
      <c r="E43" s="42" t="s">
        <v>221</v>
      </c>
      <c r="F43" s="42" t="s">
        <v>223</v>
      </c>
      <c r="G43" s="1246">
        <v>0</v>
      </c>
      <c r="H43" s="1246">
        <v>0</v>
      </c>
      <c r="I43" s="1246">
        <v>0</v>
      </c>
      <c r="J43" s="1246">
        <v>0</v>
      </c>
      <c r="K43" s="1246">
        <v>0</v>
      </c>
      <c r="L43" s="815"/>
      <c r="N43" t="s">
        <v>205</v>
      </c>
    </row>
    <row r="44" spans="1:14" ht="18" hidden="1" customHeight="1">
      <c r="A44" s="26">
        <f>ROW()</f>
        <v>44</v>
      </c>
      <c r="D44" s="42" t="s">
        <v>202</v>
      </c>
      <c r="E44" s="42" t="s">
        <v>221</v>
      </c>
      <c r="F44" s="42" t="s">
        <v>224</v>
      </c>
      <c r="G44" s="1246">
        <v>0</v>
      </c>
      <c r="H44" s="1246">
        <v>0</v>
      </c>
      <c r="I44" s="1246">
        <v>0</v>
      </c>
      <c r="J44" s="1246">
        <v>0</v>
      </c>
      <c r="K44" s="1246">
        <v>0</v>
      </c>
      <c r="L44" s="815"/>
      <c r="N44" t="s">
        <v>205</v>
      </c>
    </row>
    <row r="45" spans="1:14" ht="18" hidden="1" customHeight="1">
      <c r="A45" s="26">
        <f>ROW()</f>
        <v>45</v>
      </c>
      <c r="D45" s="42" t="s">
        <v>202</v>
      </c>
      <c r="E45" s="42" t="s">
        <v>221</v>
      </c>
      <c r="F45" s="42" t="s">
        <v>225</v>
      </c>
      <c r="G45" s="1246">
        <v>0</v>
      </c>
      <c r="H45" s="1246">
        <v>0</v>
      </c>
      <c r="I45" s="1246">
        <v>0</v>
      </c>
      <c r="J45" s="1246">
        <v>0</v>
      </c>
      <c r="K45" s="1246">
        <v>0</v>
      </c>
      <c r="L45" s="815"/>
      <c r="N45" t="s">
        <v>205</v>
      </c>
    </row>
    <row r="46" spans="1:14" ht="18" hidden="1" customHeight="1">
      <c r="A46" s="26">
        <f>ROW()</f>
        <v>46</v>
      </c>
      <c r="D46" s="42" t="s">
        <v>202</v>
      </c>
      <c r="E46" s="42" t="s">
        <v>221</v>
      </c>
      <c r="F46" s="42" t="s">
        <v>226</v>
      </c>
      <c r="G46" s="1246">
        <v>0</v>
      </c>
      <c r="H46" s="1246">
        <v>0</v>
      </c>
      <c r="I46" s="1246">
        <v>0</v>
      </c>
      <c r="J46" s="1246">
        <v>0</v>
      </c>
      <c r="K46" s="1246">
        <v>0</v>
      </c>
      <c r="L46" s="815"/>
      <c r="N46" t="s">
        <v>205</v>
      </c>
    </row>
    <row r="47" spans="1:14" ht="18" hidden="1" customHeight="1" thickBot="1">
      <c r="A47" s="26">
        <f>ROW()</f>
        <v>47</v>
      </c>
      <c r="D47" s="42" t="s">
        <v>202</v>
      </c>
      <c r="E47" s="42" t="s">
        <v>221</v>
      </c>
      <c r="F47" s="42" t="s">
        <v>227</v>
      </c>
      <c r="G47" s="1246">
        <v>0</v>
      </c>
      <c r="H47" s="1246">
        <v>0</v>
      </c>
      <c r="I47" s="1246">
        <v>0</v>
      </c>
      <c r="J47" s="1246">
        <v>0</v>
      </c>
      <c r="K47" s="1246">
        <v>0</v>
      </c>
      <c r="L47" s="815"/>
      <c r="N47" t="s">
        <v>205</v>
      </c>
    </row>
    <row r="48" spans="1:14" ht="18" hidden="1" customHeight="1" thickBot="1">
      <c r="A48" s="26">
        <f>ROW()</f>
        <v>48</v>
      </c>
      <c r="D48" s="112" t="s">
        <v>228</v>
      </c>
      <c r="E48" s="42"/>
      <c r="F48" s="42"/>
      <c r="G48" s="216">
        <f>SUM(G42:G47)</f>
        <v>0</v>
      </c>
      <c r="H48" s="216">
        <f>SUM(H42:H47)</f>
        <v>0</v>
      </c>
      <c r="I48" s="216">
        <f>SUM(I42:I47)</f>
        <v>0</v>
      </c>
      <c r="J48" s="216">
        <f>SUM(J42:J47)</f>
        <v>0</v>
      </c>
      <c r="K48" s="216">
        <f>SUM(K42:K47)</f>
        <v>0</v>
      </c>
      <c r="L48" s="815"/>
    </row>
    <row r="49" spans="1:14" ht="18" hidden="1" customHeight="1">
      <c r="A49" s="26">
        <f>ROW()</f>
        <v>49</v>
      </c>
      <c r="D49" s="42"/>
      <c r="E49" s="42"/>
      <c r="F49" s="42"/>
      <c r="G49" s="217"/>
      <c r="H49" s="217"/>
      <c r="I49" s="217"/>
      <c r="J49" s="217"/>
      <c r="K49" s="217"/>
      <c r="L49" s="815"/>
    </row>
    <row r="50" spans="1:14" ht="18" hidden="1" customHeight="1">
      <c r="A50" s="26">
        <f>ROW()</f>
        <v>50</v>
      </c>
      <c r="D50" s="42" t="s">
        <v>229</v>
      </c>
      <c r="E50" s="42" t="s">
        <v>229</v>
      </c>
      <c r="F50" s="42" t="s">
        <v>230</v>
      </c>
      <c r="G50" s="1246">
        <v>0</v>
      </c>
      <c r="H50" s="1246">
        <v>0</v>
      </c>
      <c r="I50" s="1246">
        <v>0</v>
      </c>
      <c r="J50" s="1246">
        <v>0</v>
      </c>
      <c r="K50" s="1246">
        <v>0</v>
      </c>
      <c r="L50" s="815"/>
      <c r="N50" t="s">
        <v>205</v>
      </c>
    </row>
    <row r="51" spans="1:14" ht="18" hidden="1" customHeight="1">
      <c r="A51" s="26">
        <f>ROW()</f>
        <v>51</v>
      </c>
      <c r="D51" s="42" t="s">
        <v>229</v>
      </c>
      <c r="E51" s="42" t="s">
        <v>229</v>
      </c>
      <c r="F51" s="42" t="s">
        <v>231</v>
      </c>
      <c r="G51" s="1246">
        <v>0</v>
      </c>
      <c r="H51" s="1246">
        <v>0</v>
      </c>
      <c r="I51" s="1246">
        <v>0</v>
      </c>
      <c r="J51" s="1246">
        <v>0</v>
      </c>
      <c r="K51" s="1246">
        <v>0</v>
      </c>
      <c r="L51" s="815"/>
      <c r="N51" t="s">
        <v>205</v>
      </c>
    </row>
    <row r="52" spans="1:14" ht="18" hidden="1" customHeight="1">
      <c r="A52" s="26">
        <f>ROW()</f>
        <v>52</v>
      </c>
      <c r="D52" s="42" t="s">
        <v>229</v>
      </c>
      <c r="E52" s="42" t="s">
        <v>229</v>
      </c>
      <c r="F52" s="42" t="s">
        <v>232</v>
      </c>
      <c r="G52" s="1246">
        <v>0</v>
      </c>
      <c r="H52" s="1246">
        <v>0</v>
      </c>
      <c r="I52" s="1246">
        <v>0</v>
      </c>
      <c r="J52" s="1246">
        <v>0</v>
      </c>
      <c r="K52" s="1246">
        <v>0</v>
      </c>
      <c r="L52" s="815"/>
      <c r="N52" t="s">
        <v>205</v>
      </c>
    </row>
    <row r="53" spans="1:14" ht="18" hidden="1" customHeight="1" thickBot="1">
      <c r="A53" s="26">
        <f>ROW()</f>
        <v>53</v>
      </c>
      <c r="D53" s="42" t="s">
        <v>229</v>
      </c>
      <c r="E53" s="42" t="s">
        <v>229</v>
      </c>
      <c r="F53" s="42" t="s">
        <v>233</v>
      </c>
      <c r="G53" s="1246">
        <v>0</v>
      </c>
      <c r="H53" s="1246">
        <v>0</v>
      </c>
      <c r="I53" s="1246">
        <v>0</v>
      </c>
      <c r="J53" s="1246">
        <v>0</v>
      </c>
      <c r="K53" s="1246">
        <v>0</v>
      </c>
      <c r="L53" s="815"/>
      <c r="N53" t="s">
        <v>205</v>
      </c>
    </row>
    <row r="54" spans="1:14" ht="18" hidden="1" customHeight="1" thickBot="1">
      <c r="A54" s="26">
        <f>ROW()</f>
        <v>54</v>
      </c>
      <c r="D54" s="112" t="s">
        <v>234</v>
      </c>
      <c r="E54" s="42"/>
      <c r="F54" s="42"/>
      <c r="G54" s="216">
        <f>SUM(G50:G53)</f>
        <v>0</v>
      </c>
      <c r="H54" s="216">
        <f>SUM(H50:H53)</f>
        <v>0</v>
      </c>
      <c r="I54" s="216">
        <f>SUM(I50:I53)</f>
        <v>0</v>
      </c>
      <c r="J54" s="216">
        <f>SUM(J50:J53)</f>
        <v>0</v>
      </c>
      <c r="K54" s="216">
        <f>SUM(K50:K53)</f>
        <v>0</v>
      </c>
      <c r="L54" s="815"/>
    </row>
    <row r="55" spans="1:14" ht="18" hidden="1" customHeight="1">
      <c r="A55" s="26">
        <f>ROW()</f>
        <v>55</v>
      </c>
      <c r="D55" s="42"/>
      <c r="E55" s="42"/>
      <c r="F55" s="42"/>
      <c r="G55" s="217"/>
      <c r="H55" s="217"/>
      <c r="I55" s="217"/>
      <c r="J55" s="217"/>
      <c r="K55" s="217"/>
      <c r="L55" s="815"/>
    </row>
    <row r="56" spans="1:14" ht="18" hidden="1" customHeight="1">
      <c r="A56" s="26">
        <f>ROW()</f>
        <v>56</v>
      </c>
      <c r="D56" s="42" t="s">
        <v>235</v>
      </c>
      <c r="E56" s="42" t="s">
        <v>235</v>
      </c>
      <c r="F56" s="42" t="s">
        <v>236</v>
      </c>
      <c r="G56" s="1246">
        <v>0</v>
      </c>
      <c r="H56" s="1246">
        <v>0</v>
      </c>
      <c r="I56" s="1246">
        <v>0</v>
      </c>
      <c r="J56" s="1246">
        <v>0</v>
      </c>
      <c r="K56" s="1246">
        <v>0</v>
      </c>
      <c r="L56" s="815"/>
      <c r="N56" t="s">
        <v>205</v>
      </c>
    </row>
    <row r="57" spans="1:14" ht="18" hidden="1" customHeight="1">
      <c r="A57" s="26">
        <f>ROW()</f>
        <v>57</v>
      </c>
      <c r="D57" s="42" t="s">
        <v>235</v>
      </c>
      <c r="E57" s="42" t="s">
        <v>235</v>
      </c>
      <c r="F57" s="42" t="s">
        <v>237</v>
      </c>
      <c r="G57" s="1246">
        <v>0</v>
      </c>
      <c r="H57" s="1246">
        <v>0</v>
      </c>
      <c r="I57" s="1246">
        <v>0</v>
      </c>
      <c r="J57" s="1246">
        <v>0</v>
      </c>
      <c r="K57" s="1246">
        <v>0</v>
      </c>
      <c r="L57" s="815"/>
      <c r="N57" t="s">
        <v>205</v>
      </c>
    </row>
    <row r="58" spans="1:14" ht="18" hidden="1" customHeight="1" thickBot="1">
      <c r="A58" s="26">
        <f>ROW()</f>
        <v>58</v>
      </c>
      <c r="D58" s="42" t="s">
        <v>235</v>
      </c>
      <c r="E58" s="42" t="s">
        <v>235</v>
      </c>
      <c r="F58" s="42" t="s">
        <v>238</v>
      </c>
      <c r="G58" s="1246">
        <v>0</v>
      </c>
      <c r="H58" s="1246">
        <v>0</v>
      </c>
      <c r="I58" s="1246">
        <v>0</v>
      </c>
      <c r="J58" s="1246">
        <v>0</v>
      </c>
      <c r="K58" s="1246">
        <v>0</v>
      </c>
      <c r="L58" s="815"/>
      <c r="N58" t="s">
        <v>205</v>
      </c>
    </row>
    <row r="59" spans="1:14" ht="18" hidden="1" customHeight="1" thickBot="1">
      <c r="A59" s="26">
        <f>ROW()</f>
        <v>59</v>
      </c>
      <c r="D59" s="112" t="s">
        <v>239</v>
      </c>
      <c r="E59" s="42"/>
      <c r="F59" s="42"/>
      <c r="G59" s="216">
        <f>SUM(G56:G58)</f>
        <v>0</v>
      </c>
      <c r="H59" s="216">
        <f>SUM(H56:H58)</f>
        <v>0</v>
      </c>
      <c r="I59" s="216">
        <f>SUM(I56:I58)</f>
        <v>0</v>
      </c>
      <c r="J59" s="216">
        <f>SUM(J56:J58)</f>
        <v>0</v>
      </c>
      <c r="K59" s="216">
        <f>SUM(K56:K58)</f>
        <v>0</v>
      </c>
      <c r="L59" s="815"/>
    </row>
    <row r="60" spans="1:14" ht="18" hidden="1" customHeight="1">
      <c r="A60" s="26">
        <f>ROW()</f>
        <v>60</v>
      </c>
      <c r="D60" s="42"/>
      <c r="E60" s="42"/>
      <c r="F60" s="42"/>
      <c r="G60" s="217"/>
      <c r="H60" s="217"/>
      <c r="I60" s="217"/>
      <c r="J60" s="217"/>
      <c r="K60" s="217"/>
      <c r="L60" s="815"/>
    </row>
    <row r="61" spans="1:14" ht="18" hidden="1" customHeight="1">
      <c r="A61" s="26">
        <f>ROW()</f>
        <v>61</v>
      </c>
      <c r="D61" s="42" t="s">
        <v>190</v>
      </c>
      <c r="E61" s="42" t="s">
        <v>190</v>
      </c>
      <c r="F61" s="42" t="s">
        <v>240</v>
      </c>
      <c r="G61" s="1246"/>
      <c r="H61" s="1246"/>
      <c r="I61" s="1246"/>
      <c r="J61" s="1246"/>
      <c r="K61" s="1246"/>
      <c r="L61" s="175"/>
      <c r="N61" t="s">
        <v>205</v>
      </c>
    </row>
    <row r="62" spans="1:14" ht="18" hidden="1" customHeight="1">
      <c r="A62" s="26">
        <f>ROW()</f>
        <v>62</v>
      </c>
      <c r="D62" s="42" t="s">
        <v>190</v>
      </c>
      <c r="E62" s="42" t="s">
        <v>190</v>
      </c>
      <c r="F62" s="42" t="s">
        <v>241</v>
      </c>
      <c r="G62" s="1246"/>
      <c r="H62" s="1246"/>
      <c r="I62" s="1246"/>
      <c r="J62" s="1246"/>
      <c r="K62" s="1246"/>
      <c r="L62" s="832"/>
      <c r="N62" t="s">
        <v>205</v>
      </c>
    </row>
    <row r="63" spans="1:14" ht="18" hidden="1" customHeight="1">
      <c r="A63" s="26">
        <f>ROW()</f>
        <v>63</v>
      </c>
      <c r="D63" s="42" t="s">
        <v>190</v>
      </c>
      <c r="E63" s="42" t="s">
        <v>190</v>
      </c>
      <c r="F63" s="42" t="s">
        <v>242</v>
      </c>
      <c r="G63" s="1246"/>
      <c r="H63" s="1246"/>
      <c r="I63" s="1246"/>
      <c r="J63" s="1246"/>
      <c r="K63" s="1246"/>
      <c r="L63" s="815"/>
      <c r="N63" t="s">
        <v>205</v>
      </c>
    </row>
    <row r="64" spans="1:14" ht="18" hidden="1" customHeight="1">
      <c r="A64" s="26">
        <f>ROW()</f>
        <v>64</v>
      </c>
      <c r="D64" s="42" t="s">
        <v>190</v>
      </c>
      <c r="E64" s="42" t="s">
        <v>190</v>
      </c>
      <c r="F64" s="42" t="s">
        <v>243</v>
      </c>
      <c r="G64" s="1246"/>
      <c r="H64" s="1246"/>
      <c r="I64" s="1246"/>
      <c r="J64" s="1246"/>
      <c r="K64" s="1246"/>
      <c r="L64" s="815"/>
      <c r="N64" t="s">
        <v>205</v>
      </c>
    </row>
    <row r="65" spans="1:15" ht="18" hidden="1" customHeight="1">
      <c r="A65" s="26">
        <f>ROW()</f>
        <v>65</v>
      </c>
      <c r="D65" s="42" t="s">
        <v>190</v>
      </c>
      <c r="E65" s="42" t="s">
        <v>190</v>
      </c>
      <c r="F65" s="42" t="s">
        <v>244</v>
      </c>
      <c r="G65" s="1246"/>
      <c r="H65" s="1246"/>
      <c r="I65" s="1246"/>
      <c r="J65" s="1246"/>
      <c r="K65" s="1246"/>
      <c r="L65" s="815"/>
      <c r="N65" t="s">
        <v>205</v>
      </c>
    </row>
    <row r="66" spans="1:15" ht="18" hidden="1" customHeight="1">
      <c r="A66" s="26">
        <f>ROW()</f>
        <v>66</v>
      </c>
      <c r="D66" s="42" t="s">
        <v>190</v>
      </c>
      <c r="E66" s="42" t="s">
        <v>190</v>
      </c>
      <c r="F66" s="42" t="s">
        <v>194</v>
      </c>
      <c r="G66" s="1246"/>
      <c r="H66" s="1246"/>
      <c r="I66" s="1246"/>
      <c r="J66" s="1246"/>
      <c r="K66" s="1246"/>
      <c r="L66" s="815"/>
      <c r="N66" t="s">
        <v>205</v>
      </c>
    </row>
    <row r="67" spans="1:15" ht="18" hidden="1" customHeight="1" thickBot="1">
      <c r="A67" s="26">
        <f>ROW()</f>
        <v>67</v>
      </c>
      <c r="D67" s="42" t="s">
        <v>190</v>
      </c>
      <c r="E67" s="42" t="s">
        <v>190</v>
      </c>
      <c r="F67" s="42" t="s">
        <v>245</v>
      </c>
      <c r="G67" s="1246"/>
      <c r="H67" s="1246"/>
      <c r="I67" s="1246"/>
      <c r="J67" s="1246"/>
      <c r="K67" s="1246"/>
      <c r="L67" s="815"/>
      <c r="N67" t="s">
        <v>205</v>
      </c>
    </row>
    <row r="68" spans="1:15" ht="18" hidden="1" customHeight="1" thickBot="1">
      <c r="A68" s="26">
        <f>ROW()</f>
        <v>68</v>
      </c>
      <c r="D68" s="112" t="s">
        <v>246</v>
      </c>
      <c r="E68" s="42"/>
      <c r="F68" s="42"/>
      <c r="G68" s="216">
        <f>SUM(G61:G67)</f>
        <v>0</v>
      </c>
      <c r="H68" s="216">
        <f>SUM(H61:H67)</f>
        <v>0</v>
      </c>
      <c r="I68" s="216">
        <f>SUM(I61:I67)</f>
        <v>0</v>
      </c>
      <c r="J68" s="216">
        <f>SUM(J61:J67)</f>
        <v>0</v>
      </c>
      <c r="K68" s="216">
        <f>SUM(K61:K67)</f>
        <v>0</v>
      </c>
      <c r="L68" s="815"/>
    </row>
    <row r="69" spans="1:15" ht="18" hidden="1" customHeight="1">
      <c r="A69" s="26">
        <f>ROW()</f>
        <v>69</v>
      </c>
      <c r="D69" s="112"/>
      <c r="E69" s="42"/>
      <c r="F69" s="42"/>
      <c r="G69" s="42"/>
      <c r="H69" s="42"/>
      <c r="I69" s="42"/>
      <c r="J69" s="42"/>
      <c r="K69" s="42"/>
      <c r="L69" s="815"/>
    </row>
    <row r="70" spans="1:15" ht="18" hidden="1" customHeight="1">
      <c r="A70" s="26">
        <f>ROW()</f>
        <v>70</v>
      </c>
      <c r="D70" s="112"/>
      <c r="E70" s="42"/>
      <c r="F70" s="42"/>
      <c r="G70" s="42"/>
      <c r="H70" s="42"/>
      <c r="I70" s="42"/>
      <c r="J70" s="42"/>
      <c r="K70" s="42"/>
      <c r="L70" s="815"/>
    </row>
    <row r="71" spans="1:15" ht="18" customHeight="1">
      <c r="A71" s="26">
        <f>ROW()</f>
        <v>71</v>
      </c>
      <c r="D71" s="105" t="s">
        <v>191</v>
      </c>
      <c r="E71" s="105" t="s">
        <v>191</v>
      </c>
      <c r="F71" s="381" t="s">
        <v>247</v>
      </c>
      <c r="G71" s="1243">
        <v>38780206.253541283</v>
      </c>
      <c r="H71" s="1243">
        <v>44322559.617256261</v>
      </c>
      <c r="I71" s="1243">
        <v>51363958.808723338</v>
      </c>
      <c r="J71" s="1243">
        <v>49747927.394508064</v>
      </c>
      <c r="K71" s="1248">
        <v>52017003.839917913</v>
      </c>
      <c r="L71" s="815"/>
      <c r="M71" s="382"/>
    </row>
    <row r="72" spans="1:15" ht="18" customHeight="1">
      <c r="A72" s="26">
        <f>ROW()</f>
        <v>72</v>
      </c>
      <c r="D72" s="105" t="s">
        <v>191</v>
      </c>
      <c r="E72" s="105" t="s">
        <v>191</v>
      </c>
      <c r="F72" s="381" t="s">
        <v>248</v>
      </c>
      <c r="G72" s="1243">
        <v>63667881.89645873</v>
      </c>
      <c r="H72" s="1243">
        <v>83568838.335643739</v>
      </c>
      <c r="I72" s="1243">
        <v>71875776.335256636</v>
      </c>
      <c r="J72" s="1243">
        <v>82766497.07549192</v>
      </c>
      <c r="K72" s="1248">
        <v>86120023.930082098</v>
      </c>
      <c r="L72" s="815"/>
      <c r="M72" s="382"/>
    </row>
    <row r="73" spans="1:15" ht="18" customHeight="1">
      <c r="A73" s="26">
        <f>ROW()</f>
        <v>73</v>
      </c>
      <c r="D73" s="105" t="s">
        <v>191</v>
      </c>
      <c r="E73" s="105" t="s">
        <v>191</v>
      </c>
      <c r="F73" s="381" t="s">
        <v>249</v>
      </c>
      <c r="G73" s="1243">
        <v>4756041.55</v>
      </c>
      <c r="H73" s="1243">
        <v>4870033.59</v>
      </c>
      <c r="I73" s="1243">
        <v>6838899.040000001</v>
      </c>
      <c r="J73" s="1243">
        <v>6505954.6699999999</v>
      </c>
      <c r="K73" s="1248">
        <v>7077966.46</v>
      </c>
      <c r="L73" s="815"/>
      <c r="M73" s="382"/>
    </row>
    <row r="74" spans="1:15" ht="18" customHeight="1">
      <c r="A74" s="26">
        <f>ROW()</f>
        <v>74</v>
      </c>
      <c r="D74" s="105" t="s">
        <v>191</v>
      </c>
      <c r="E74" s="105" t="s">
        <v>191</v>
      </c>
      <c r="F74" s="381" t="s">
        <v>250</v>
      </c>
      <c r="G74" s="1243">
        <v>612712.92999999993</v>
      </c>
      <c r="H74" s="1243">
        <v>770184.19</v>
      </c>
      <c r="I74" s="1243">
        <v>1038028.4199999999</v>
      </c>
      <c r="J74" s="1243">
        <v>1046030.44</v>
      </c>
      <c r="K74" s="1248">
        <v>859207.71999999986</v>
      </c>
      <c r="L74" s="815"/>
      <c r="M74" s="382"/>
    </row>
    <row r="75" spans="1:15" ht="18" customHeight="1">
      <c r="A75" s="26">
        <f>ROW()</f>
        <v>75</v>
      </c>
      <c r="D75" s="105" t="s">
        <v>191</v>
      </c>
      <c r="E75" s="105" t="s">
        <v>191</v>
      </c>
      <c r="F75" s="381" t="s">
        <v>251</v>
      </c>
      <c r="G75" s="1249"/>
      <c r="H75" s="1249"/>
      <c r="I75" s="1249"/>
      <c r="J75" s="1249"/>
      <c r="K75" s="1248">
        <v>2236506</v>
      </c>
      <c r="L75" s="815"/>
      <c r="M75" s="392" t="s">
        <v>252</v>
      </c>
      <c r="N75" s="314"/>
      <c r="O75" s="314"/>
    </row>
    <row r="76" spans="1:15" ht="18" customHeight="1">
      <c r="A76" s="26">
        <f>ROW()</f>
        <v>76</v>
      </c>
      <c r="D76" s="112" t="s">
        <v>253</v>
      </c>
      <c r="E76" s="314"/>
      <c r="F76" s="314"/>
      <c r="G76" s="216">
        <f>SUM(G71:G75)</f>
        <v>107816842.63000001</v>
      </c>
      <c r="H76" s="216">
        <f t="shared" ref="H76:I76" si="10">SUM(H71:H75)</f>
        <v>133531615.73289999</v>
      </c>
      <c r="I76" s="216">
        <f t="shared" si="10"/>
        <v>131116662.60397997</v>
      </c>
      <c r="J76" s="216">
        <f>+SUM(J71:J75)</f>
        <v>140066409.57999998</v>
      </c>
      <c r="K76" s="216">
        <v>148310707.95000002</v>
      </c>
      <c r="L76" s="815"/>
      <c r="M76" s="392"/>
      <c r="N76" s="314"/>
      <c r="O76" s="314"/>
    </row>
    <row r="77" spans="1:15" ht="18" customHeight="1">
      <c r="A77" s="26">
        <f>ROW()</f>
        <v>77</v>
      </c>
      <c r="D77" s="112"/>
      <c r="E77" s="314"/>
      <c r="F77" s="314"/>
      <c r="L77" s="815"/>
      <c r="M77" s="392"/>
      <c r="N77" s="314"/>
      <c r="O77" s="314"/>
    </row>
    <row r="78" spans="1:15" ht="18" customHeight="1">
      <c r="A78" s="26">
        <f>ROW()</f>
        <v>78</v>
      </c>
      <c r="D78" s="105" t="s">
        <v>192</v>
      </c>
      <c r="E78" s="105" t="s">
        <v>192</v>
      </c>
      <c r="F78" s="381" t="s">
        <v>254</v>
      </c>
      <c r="G78" s="1250">
        <v>38168116.092911981</v>
      </c>
      <c r="H78" s="1250">
        <v>40962389.472886004</v>
      </c>
      <c r="I78" s="1250">
        <v>45893699.548410028</v>
      </c>
      <c r="J78" s="1250">
        <v>50768700.130089998</v>
      </c>
      <c r="K78" s="1248">
        <v>47330317.613099985</v>
      </c>
      <c r="L78" s="815"/>
      <c r="M78" s="392" t="s">
        <v>252</v>
      </c>
      <c r="N78" s="314"/>
      <c r="O78" s="314"/>
    </row>
    <row r="79" spans="1:15" ht="18" customHeight="1" thickBot="1">
      <c r="A79" s="26">
        <f>ROW()</f>
        <v>79</v>
      </c>
      <c r="D79" s="105" t="s">
        <v>192</v>
      </c>
      <c r="E79" s="105" t="s">
        <v>192</v>
      </c>
      <c r="F79" s="381" t="s">
        <v>255</v>
      </c>
      <c r="G79" s="1249"/>
      <c r="H79" s="1249"/>
      <c r="I79" s="1249"/>
      <c r="J79" s="1249"/>
      <c r="K79" s="1248">
        <v>14964132.309999999</v>
      </c>
      <c r="L79" s="815"/>
      <c r="M79" s="392" t="s">
        <v>252</v>
      </c>
      <c r="N79" s="314"/>
      <c r="O79" s="314"/>
    </row>
    <row r="80" spans="1:15" ht="18" customHeight="1" thickBot="1">
      <c r="A80" s="26">
        <f>ROW()</f>
        <v>80</v>
      </c>
      <c r="D80" s="112" t="s">
        <v>256</v>
      </c>
      <c r="E80" s="314"/>
      <c r="F80" s="314"/>
      <c r="G80" s="216">
        <f>SUM(G78:G79)</f>
        <v>38168116.092911981</v>
      </c>
      <c r="H80" s="216">
        <f t="shared" ref="H80:I80" si="11">SUM(H78:H79)</f>
        <v>40962389.472886004</v>
      </c>
      <c r="I80" s="216">
        <f t="shared" si="11"/>
        <v>45893699.548410028</v>
      </c>
      <c r="J80" s="216">
        <f>+SUM(J78:J79)</f>
        <v>50768700.130089998</v>
      </c>
      <c r="K80" s="216">
        <v>62294449.92309998</v>
      </c>
      <c r="L80" s="815"/>
      <c r="M80" s="392"/>
      <c r="N80" s="314"/>
      <c r="O80" s="314"/>
    </row>
    <row r="81" spans="1:15" ht="18" customHeight="1">
      <c r="A81" s="26">
        <f>ROW()</f>
        <v>81</v>
      </c>
      <c r="D81" s="112"/>
      <c r="E81" s="314"/>
      <c r="F81" s="314"/>
      <c r="G81" s="368"/>
      <c r="H81" s="368"/>
      <c r="I81" s="368"/>
      <c r="J81" s="368"/>
      <c r="K81" s="368"/>
      <c r="L81" s="815"/>
      <c r="M81" s="392"/>
      <c r="N81" s="314"/>
      <c r="O81" s="314"/>
    </row>
    <row r="82" spans="1:15" ht="18" customHeight="1">
      <c r="A82" s="26">
        <f>ROW()</f>
        <v>82</v>
      </c>
      <c r="D82" s="105" t="s">
        <v>193</v>
      </c>
      <c r="E82" s="105" t="s">
        <v>193</v>
      </c>
      <c r="F82" s="381" t="s">
        <v>193</v>
      </c>
      <c r="G82" s="1250">
        <v>65398707.953409985</v>
      </c>
      <c r="H82" s="1250">
        <v>72474796.224560007</v>
      </c>
      <c r="I82" s="1250">
        <v>77986279.415613994</v>
      </c>
      <c r="J82" s="1250">
        <v>87587487.268051997</v>
      </c>
      <c r="K82" s="1248">
        <v>93493083.225059018</v>
      </c>
      <c r="L82" s="815"/>
      <c r="M82" s="392" t="s">
        <v>252</v>
      </c>
      <c r="N82" s="314"/>
      <c r="O82" s="314"/>
    </row>
    <row r="83" spans="1:15" ht="18" customHeight="1" thickBot="1">
      <c r="A83" s="26">
        <f>ROW()</f>
        <v>83</v>
      </c>
      <c r="D83" s="105" t="s">
        <v>193</v>
      </c>
      <c r="E83" s="105" t="s">
        <v>193</v>
      </c>
      <c r="F83" s="381" t="s">
        <v>257</v>
      </c>
      <c r="G83" s="1249"/>
      <c r="H83" s="1249"/>
      <c r="I83" s="1249"/>
      <c r="J83" s="1249">
        <v>0</v>
      </c>
      <c r="K83" s="1248">
        <v>586758.13</v>
      </c>
      <c r="L83" s="815"/>
      <c r="M83" s="392" t="s">
        <v>252</v>
      </c>
      <c r="N83" s="314"/>
      <c r="O83" s="314"/>
    </row>
    <row r="84" spans="1:15" ht="18" customHeight="1" thickBot="1">
      <c r="A84" s="26">
        <f>ROW()</f>
        <v>84</v>
      </c>
      <c r="D84" s="112" t="s">
        <v>258</v>
      </c>
      <c r="E84" s="105"/>
      <c r="F84" s="381"/>
      <c r="G84" s="216">
        <f>SUM(G82:G83)</f>
        <v>65398707.953409985</v>
      </c>
      <c r="H84" s="216">
        <f t="shared" ref="H84" si="12">SUM(H82:H83)</f>
        <v>72474796.224560007</v>
      </c>
      <c r="I84" s="216">
        <f>SUM(I82:I83)</f>
        <v>77986279.415613994</v>
      </c>
      <c r="J84" s="216">
        <f>+SUM(J82:J83)</f>
        <v>87587487.268051997</v>
      </c>
      <c r="K84" s="216">
        <v>94079841.355059013</v>
      </c>
      <c r="L84" s="815"/>
      <c r="M84" s="382"/>
    </row>
    <row r="85" spans="1:15" ht="18" customHeight="1">
      <c r="A85" s="26">
        <f>ROW()</f>
        <v>85</v>
      </c>
      <c r="D85" s="112"/>
      <c r="E85" s="314"/>
      <c r="F85" s="314"/>
      <c r="L85" s="815"/>
      <c r="M85" s="382"/>
    </row>
    <row r="86" spans="1:15" ht="18" customHeight="1">
      <c r="A86" s="26">
        <f>ROW()</f>
        <v>86</v>
      </c>
      <c r="D86" s="105" t="s">
        <v>146</v>
      </c>
      <c r="E86" s="105" t="s">
        <v>146</v>
      </c>
      <c r="F86" s="381" t="s">
        <v>146</v>
      </c>
      <c r="G86" s="1250">
        <v>45441541.103650987</v>
      </c>
      <c r="H86" s="1250">
        <v>55085948.055500001</v>
      </c>
      <c r="I86" s="1250">
        <v>59628018.546283007</v>
      </c>
      <c r="J86" s="1250">
        <v>63787820.252108</v>
      </c>
      <c r="K86" s="1248">
        <v>66450660.930538997</v>
      </c>
      <c r="L86" s="815"/>
      <c r="M86" s="382"/>
    </row>
    <row r="87" spans="1:15" ht="18" customHeight="1">
      <c r="A87" s="26">
        <f>ROW()</f>
        <v>87</v>
      </c>
      <c r="D87" s="105"/>
      <c r="E87" s="105"/>
      <c r="F87" s="381"/>
      <c r="L87" s="815"/>
      <c r="M87" s="382"/>
    </row>
    <row r="88" spans="1:15" ht="18" customHeight="1">
      <c r="A88" s="26">
        <f>ROW()</f>
        <v>88</v>
      </c>
      <c r="D88" s="105" t="s">
        <v>194</v>
      </c>
      <c r="E88" s="105" t="s">
        <v>194</v>
      </c>
      <c r="F88" s="381" t="s">
        <v>194</v>
      </c>
      <c r="G88" s="1250">
        <v>22154277.899999995</v>
      </c>
      <c r="H88" s="1250">
        <v>26547466.959999993</v>
      </c>
      <c r="I88" s="1250">
        <v>30086222.099999998</v>
      </c>
      <c r="J88" s="1250">
        <v>32216912.760000002</v>
      </c>
      <c r="K88" s="1248">
        <v>30995060.519999996</v>
      </c>
      <c r="L88" s="815"/>
      <c r="M88" s="382"/>
    </row>
    <row r="89" spans="1:15" ht="18" customHeight="1">
      <c r="A89" s="26">
        <f>ROW()</f>
        <v>89</v>
      </c>
      <c r="D89" s="112"/>
      <c r="E89" s="42"/>
      <c r="F89" s="381"/>
      <c r="G89" s="381"/>
      <c r="H89" s="381"/>
      <c r="I89" s="381"/>
      <c r="J89" s="381"/>
      <c r="K89" s="381"/>
      <c r="L89" s="815"/>
    </row>
    <row r="90" spans="1:15" ht="18" customHeight="1">
      <c r="A90" s="26">
        <f>ROW()</f>
        <v>90</v>
      </c>
      <c r="D90" s="112"/>
      <c r="E90" s="42"/>
      <c r="F90" s="42"/>
      <c r="L90" s="815"/>
    </row>
    <row r="91" spans="1:15" ht="18" customHeight="1">
      <c r="A91" s="26">
        <f>ROW()</f>
        <v>91</v>
      </c>
      <c r="C91" s="12" t="s">
        <v>259</v>
      </c>
      <c r="L91" s="815"/>
    </row>
    <row r="92" spans="1:15" ht="15.75" customHeight="1">
      <c r="A92" s="26">
        <f>ROW()</f>
        <v>92</v>
      </c>
      <c r="C92" s="12"/>
      <c r="G92" s="103" t="s">
        <v>98</v>
      </c>
      <c r="H92" s="103" t="s">
        <v>99</v>
      </c>
      <c r="I92" s="103" t="s">
        <v>100</v>
      </c>
      <c r="J92" s="103" t="s">
        <v>101</v>
      </c>
      <c r="K92" s="103" t="s">
        <v>102</v>
      </c>
      <c r="L92" s="815"/>
    </row>
    <row r="93" spans="1:15" ht="15.75" customHeight="1">
      <c r="A93" s="26">
        <f>ROW()</f>
        <v>93</v>
      </c>
      <c r="G93" s="104" t="s">
        <v>103</v>
      </c>
      <c r="H93" s="104" t="s">
        <v>103</v>
      </c>
      <c r="I93" s="104" t="s">
        <v>103</v>
      </c>
      <c r="J93" s="104" t="s">
        <v>103</v>
      </c>
      <c r="K93" s="104" t="s">
        <v>103</v>
      </c>
      <c r="L93" s="815"/>
    </row>
    <row r="94" spans="1:15" ht="18" customHeight="1">
      <c r="A94" s="26">
        <f>ROW()</f>
        <v>94</v>
      </c>
      <c r="D94" s="132" t="s">
        <v>260</v>
      </c>
      <c r="G94" s="1251">
        <v>0</v>
      </c>
      <c r="H94" s="1251">
        <v>0</v>
      </c>
      <c r="I94" s="1251">
        <v>0</v>
      </c>
      <c r="J94" s="1251">
        <v>0</v>
      </c>
      <c r="K94" s="1252">
        <v>0</v>
      </c>
      <c r="L94" s="815"/>
    </row>
    <row r="95" spans="1:15" ht="18" customHeight="1">
      <c r="A95" s="26">
        <f>ROW()</f>
        <v>95</v>
      </c>
      <c r="E95" s="8"/>
      <c r="L95" s="815"/>
    </row>
    <row r="96" spans="1:15" ht="18" customHeight="1">
      <c r="A96" s="26">
        <f>ROW()</f>
        <v>96</v>
      </c>
      <c r="C96" s="12" t="s">
        <v>261</v>
      </c>
      <c r="L96" s="815"/>
    </row>
    <row r="97" spans="1:13" ht="15.75" customHeight="1">
      <c r="A97" s="26">
        <f>ROW()</f>
        <v>97</v>
      </c>
      <c r="C97" s="12"/>
      <c r="G97" s="103" t="s">
        <v>98</v>
      </c>
      <c r="H97" s="103" t="s">
        <v>99</v>
      </c>
      <c r="I97" s="103" t="s">
        <v>100</v>
      </c>
      <c r="J97" s="103" t="s">
        <v>101</v>
      </c>
      <c r="K97" s="103" t="s">
        <v>102</v>
      </c>
      <c r="L97" s="815"/>
    </row>
    <row r="98" spans="1:13" ht="15.75" customHeight="1">
      <c r="A98" s="26">
        <f>ROW()</f>
        <v>98</v>
      </c>
      <c r="E98" s="10"/>
      <c r="F98" s="10"/>
      <c r="G98" s="104" t="s">
        <v>103</v>
      </c>
      <c r="H98" s="104" t="s">
        <v>103</v>
      </c>
      <c r="I98" s="104" t="s">
        <v>103</v>
      </c>
      <c r="J98" s="104" t="s">
        <v>103</v>
      </c>
      <c r="K98" s="104" t="s">
        <v>103</v>
      </c>
      <c r="L98" s="815"/>
    </row>
    <row r="99" spans="1:13" ht="16.5" customHeight="1">
      <c r="A99" s="26">
        <f>ROW()</f>
        <v>99</v>
      </c>
      <c r="D99" s="131" t="s">
        <v>262</v>
      </c>
      <c r="F99" s="10"/>
      <c r="G99" s="1251">
        <v>0</v>
      </c>
      <c r="H99" s="1253">
        <v>0</v>
      </c>
      <c r="I99" s="1253">
        <v>0</v>
      </c>
      <c r="J99" s="1253">
        <v>0</v>
      </c>
      <c r="K99" s="1254">
        <v>0</v>
      </c>
      <c r="L99" s="815"/>
      <c r="M99" s="621"/>
    </row>
    <row r="100" spans="1:13" ht="18" customHeight="1">
      <c r="A100" s="26">
        <f>ROW()</f>
        <v>100</v>
      </c>
      <c r="D100" s="132" t="s">
        <v>263</v>
      </c>
      <c r="F100" s="8"/>
      <c r="G100" s="1251">
        <v>17800223.694897979</v>
      </c>
      <c r="H100" s="1251">
        <v>19610840.858435776</v>
      </c>
      <c r="I100" s="1251">
        <v>21135822.202328283</v>
      </c>
      <c r="J100" s="1251">
        <v>22324331.06208713</v>
      </c>
      <c r="K100" s="1252">
        <v>36777978.040628366</v>
      </c>
      <c r="L100" s="152" t="s">
        <v>92</v>
      </c>
      <c r="M100" s="392"/>
    </row>
    <row r="101" spans="1:13" ht="18" customHeight="1">
      <c r="A101" s="26">
        <f>ROW()</f>
        <v>101</v>
      </c>
      <c r="D101" s="8"/>
      <c r="E101" s="13"/>
      <c r="F101" s="13"/>
      <c r="L101" s="815"/>
    </row>
    <row r="102" spans="1:13" ht="18" customHeight="1">
      <c r="A102" s="26">
        <f>ROW()</f>
        <v>102</v>
      </c>
      <c r="B102" s="1"/>
      <c r="C102" s="786"/>
      <c r="D102" s="786"/>
      <c r="E102" s="786"/>
      <c r="F102" s="786"/>
      <c r="G102" s="786"/>
      <c r="H102" s="786"/>
      <c r="I102" s="786"/>
      <c r="J102" s="786"/>
      <c r="K102" s="786"/>
      <c r="L102" s="22"/>
    </row>
  </sheetData>
  <sheetProtection formatColumns="0" formatRows="0"/>
  <mergeCells count="3">
    <mergeCell ref="H25:I25"/>
    <mergeCell ref="A3:K3"/>
    <mergeCell ref="I1:J1"/>
  </mergeCells>
  <phoneticPr fontId="123" type="noConversion"/>
  <dataValidations disablePrompts="1" count="1">
    <dataValidation type="date" operator="greaterThan" allowBlank="1" showInputMessage="1" showErrorMessage="1" errorTitle="Date entry" error="Dates after 1 January 2011 accepted" promptTitle="Date entry" prompt=" " sqref="J2:K2 K1" xr:uid="{E692CB33-260D-463A-9F13-E253E6FDF461}">
      <formula1>40544</formula1>
    </dataValidation>
  </dataValidations>
  <pageMargins left="0.23622047244094491" right="0.23622047244094491" top="0.74803149606299213" bottom="0.74803149606299213" header="0.31496062992125984" footer="0.31496062992125984"/>
  <pageSetup paperSize="8" fitToHeight="0" orientation="landscape" r:id="rId1"/>
  <headerFooter alignWithMargins="0">
    <oddFooter>Page &amp;P&amp;R&amp;A</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theme="6" tint="-9.9978637043366805E-2"/>
    <pageSetUpPr fitToPage="1"/>
  </sheetPr>
  <dimension ref="A1:P143"/>
  <sheetViews>
    <sheetView showGridLines="0" view="pageBreakPreview" zoomScale="85" zoomScaleNormal="85" zoomScaleSheetLayoutView="85" workbookViewId="0">
      <pane ySplit="4" topLeftCell="A5" activePane="bottomLeft" state="frozen"/>
      <selection activeCell="N48" sqref="N48"/>
      <selection pane="bottomLeft" activeCell="N19" sqref="N19"/>
    </sheetView>
  </sheetViews>
  <sheetFormatPr defaultRowHeight="12.75"/>
  <cols>
    <col min="1" max="1" width="4.85546875" customWidth="1"/>
    <col min="2" max="2" width="3" customWidth="1"/>
    <col min="3" max="3" width="6" customWidth="1"/>
    <col min="4" max="4" width="38" customWidth="1"/>
    <col min="5" max="5" width="44.42578125" customWidth="1"/>
    <col min="6" max="6" width="38" customWidth="1"/>
    <col min="7" max="7" width="17.5703125" customWidth="1"/>
    <col min="8" max="9" width="16.7109375" customWidth="1"/>
    <col min="10" max="10" width="15.7109375" customWidth="1"/>
    <col min="11" max="11" width="18.28515625" customWidth="1"/>
    <col min="12" max="12" width="7.5703125" customWidth="1"/>
    <col min="13" max="13" width="11.5703125" customWidth="1"/>
    <col min="16" max="16" width="12.7109375" bestFit="1" customWidth="1"/>
  </cols>
  <sheetData>
    <row r="1" spans="1:16" ht="15" customHeight="1">
      <c r="A1" s="1178"/>
      <c r="B1" s="874"/>
      <c r="C1" s="874"/>
      <c r="D1" s="874"/>
      <c r="E1" s="875"/>
      <c r="F1" s="875"/>
      <c r="G1" s="1172" t="s">
        <v>93</v>
      </c>
      <c r="H1" s="873"/>
      <c r="I1" s="1750" t="s">
        <v>94</v>
      </c>
      <c r="J1" s="1751"/>
      <c r="K1" s="1190">
        <f>+'F1. RAB'!$R$1</f>
        <v>46318</v>
      </c>
      <c r="L1" s="984"/>
    </row>
    <row r="2" spans="1:16" ht="20.25" customHeight="1">
      <c r="A2" s="340" t="s">
        <v>264</v>
      </c>
      <c r="B2" s="34"/>
      <c r="C2" s="509"/>
      <c r="D2" s="509"/>
      <c r="E2" s="510"/>
      <c r="F2" s="510"/>
      <c r="G2" s="351"/>
      <c r="H2" s="352"/>
      <c r="I2" s="1211" t="s">
        <v>59</v>
      </c>
      <c r="J2" s="1212"/>
      <c r="K2" s="1239">
        <f>CoverSheet!$C$8</f>
        <v>46203</v>
      </c>
      <c r="L2" s="831"/>
    </row>
    <row r="3" spans="1:16" ht="28.5" customHeight="1">
      <c r="A3" s="1748" t="s">
        <v>265</v>
      </c>
      <c r="B3" s="1749"/>
      <c r="C3" s="1749"/>
      <c r="D3" s="1749"/>
      <c r="E3" s="1749"/>
      <c r="F3" s="1749"/>
      <c r="G3" s="1749"/>
      <c r="H3" s="1749"/>
      <c r="I3" s="1749"/>
      <c r="J3" s="1749"/>
      <c r="K3" s="1749"/>
      <c r="L3" s="758"/>
    </row>
    <row r="4" spans="1:16" ht="13.5" customHeight="1">
      <c r="A4" s="24" t="s">
        <v>96</v>
      </c>
      <c r="B4" s="25"/>
      <c r="C4" s="25"/>
      <c r="D4" s="1752"/>
      <c r="E4" s="1752"/>
      <c r="F4" s="1752"/>
      <c r="G4" s="1752"/>
      <c r="H4" s="1752"/>
      <c r="I4" s="1752"/>
      <c r="J4" s="1752"/>
      <c r="K4" s="1752"/>
      <c r="L4" s="985"/>
    </row>
    <row r="5" spans="1:16" ht="30" customHeight="1">
      <c r="A5" s="26">
        <f>ROW()</f>
        <v>5</v>
      </c>
      <c r="B5" s="1587"/>
      <c r="C5" s="1588" t="s">
        <v>266</v>
      </c>
      <c r="D5" s="1589"/>
      <c r="E5" s="1589"/>
      <c r="F5" s="1589"/>
      <c r="G5" s="1590" t="s">
        <v>267</v>
      </c>
      <c r="H5" s="1590" t="s">
        <v>267</v>
      </c>
      <c r="I5" s="1590" t="s">
        <v>267</v>
      </c>
      <c r="J5" s="1591" t="s">
        <v>268</v>
      </c>
      <c r="K5" s="1591" t="s">
        <v>268</v>
      </c>
      <c r="L5" s="1592"/>
    </row>
    <row r="6" spans="1:16" ht="15.75" customHeight="1">
      <c r="A6" s="26">
        <f>ROW()</f>
        <v>6</v>
      </c>
      <c r="B6" s="348"/>
      <c r="C6" s="28"/>
      <c r="D6" s="5"/>
      <c r="E6" s="105"/>
      <c r="F6" s="105"/>
      <c r="G6" s="103" t="s">
        <v>98</v>
      </c>
      <c r="H6" s="103" t="s">
        <v>99</v>
      </c>
      <c r="I6" s="103" t="s">
        <v>100</v>
      </c>
      <c r="J6" s="103" t="s">
        <v>101</v>
      </c>
      <c r="K6" s="103" t="s">
        <v>102</v>
      </c>
      <c r="L6" s="815"/>
    </row>
    <row r="7" spans="1:16" ht="15" customHeight="1">
      <c r="A7" s="26">
        <f>ROW()</f>
        <v>7</v>
      </c>
      <c r="B7" s="348"/>
      <c r="C7" s="29"/>
      <c r="D7" s="5"/>
      <c r="E7" s="105"/>
      <c r="F7" s="105"/>
      <c r="G7" s="104" t="s">
        <v>103</v>
      </c>
      <c r="H7" s="104" t="s">
        <v>103</v>
      </c>
      <c r="I7" s="104" t="s">
        <v>103</v>
      </c>
      <c r="J7" s="104" t="s">
        <v>103</v>
      </c>
      <c r="K7" s="104" t="s">
        <v>103</v>
      </c>
      <c r="L7" s="815"/>
    </row>
    <row r="8" spans="1:16" ht="15" customHeight="1">
      <c r="A8" s="26">
        <f>ROW()</f>
        <v>8</v>
      </c>
      <c r="B8" s="348"/>
      <c r="C8" s="29"/>
      <c r="D8" s="58" t="s">
        <v>269</v>
      </c>
      <c r="F8" s="1220"/>
      <c r="G8" s="1593">
        <f>G53</f>
        <v>176025394.63999999</v>
      </c>
      <c r="H8" s="1593">
        <f t="shared" ref="H8:J8" si="0">H53</f>
        <v>210824205.44</v>
      </c>
      <c r="I8" s="1593">
        <f t="shared" si="0"/>
        <v>241832966.75999999</v>
      </c>
      <c r="J8" s="1593">
        <f t="shared" si="0"/>
        <v>348936574.68000001</v>
      </c>
      <c r="K8" s="1593">
        <f>K53</f>
        <v>331348186</v>
      </c>
      <c r="L8" s="815"/>
    </row>
    <row r="9" spans="1:16" ht="15" customHeight="1">
      <c r="A9" s="26">
        <f>ROW()</f>
        <v>9</v>
      </c>
      <c r="B9" s="348"/>
      <c r="C9" s="29"/>
      <c r="D9" s="58" t="s">
        <v>270</v>
      </c>
      <c r="F9" s="1220"/>
      <c r="G9" s="1593">
        <f t="shared" ref="G9:J9" si="1">G114</f>
        <v>7115716</v>
      </c>
      <c r="H9" s="1593">
        <f t="shared" si="1"/>
        <v>21873281</v>
      </c>
      <c r="I9" s="1593">
        <f t="shared" si="1"/>
        <v>47076178.020000003</v>
      </c>
      <c r="J9" s="1593">
        <f t="shared" si="1"/>
        <v>47822321.000000007</v>
      </c>
      <c r="K9" s="1593">
        <f>K114</f>
        <v>45795538</v>
      </c>
      <c r="L9" s="815"/>
    </row>
    <row r="10" spans="1:16" ht="15" customHeight="1">
      <c r="A10" s="26">
        <f>ROW()</f>
        <v>10</v>
      </c>
      <c r="B10" s="348"/>
      <c r="C10" s="29"/>
      <c r="D10" s="1255" t="s">
        <v>271</v>
      </c>
      <c r="F10" s="1220"/>
      <c r="G10" s="1593">
        <f t="shared" ref="G10:J10" si="2">G132</f>
        <v>28253820.82</v>
      </c>
      <c r="H10" s="1593">
        <f t="shared" si="2"/>
        <v>21841730.739999998</v>
      </c>
      <c r="I10" s="1593">
        <f t="shared" si="2"/>
        <v>22392572.080000002</v>
      </c>
      <c r="J10" s="1593">
        <f t="shared" si="2"/>
        <v>47587019.129999995</v>
      </c>
      <c r="K10" s="1593">
        <f>K132</f>
        <v>67198026.831</v>
      </c>
      <c r="L10" s="815"/>
    </row>
    <row r="11" spans="1:16" ht="15" customHeight="1" thickBot="1">
      <c r="A11" s="26">
        <f>ROW()</f>
        <v>11</v>
      </c>
      <c r="B11" s="348"/>
      <c r="C11" s="29"/>
      <c r="D11" s="58" t="s">
        <v>272</v>
      </c>
      <c r="F11" s="1220"/>
      <c r="G11" s="1593">
        <f t="shared" ref="G11:J11" si="3">G141</f>
        <v>17324445</v>
      </c>
      <c r="H11" s="1593">
        <f t="shared" si="3"/>
        <v>3860306.836999997</v>
      </c>
      <c r="I11" s="1593">
        <f t="shared" si="3"/>
        <v>9741593.5441999994</v>
      </c>
      <c r="J11" s="1593">
        <f t="shared" si="3"/>
        <v>9582106</v>
      </c>
      <c r="K11" s="1593">
        <f>K141</f>
        <v>6423577.3371000001</v>
      </c>
      <c r="L11" s="815"/>
    </row>
    <row r="12" spans="1:16" s="3" customFormat="1" ht="15" customHeight="1" thickBot="1">
      <c r="A12" s="26">
        <f>ROW()</f>
        <v>12</v>
      </c>
      <c r="B12" s="348"/>
      <c r="C12" s="27"/>
      <c r="D12" s="106" t="s">
        <v>273</v>
      </c>
      <c r="F12" s="107"/>
      <c r="G12" s="208">
        <f>SUM(G8:G11)</f>
        <v>228719376.45999998</v>
      </c>
      <c r="H12" s="209">
        <f>SUM(H8:H11)</f>
        <v>258399524.01699999</v>
      </c>
      <c r="I12" s="210">
        <f>SUM(I8:I11)</f>
        <v>321043310.40419996</v>
      </c>
      <c r="J12" s="210">
        <f>SUM(J8:J11)</f>
        <v>453928020.81</v>
      </c>
      <c r="K12" s="211">
        <f>SUM(K8:K11)</f>
        <v>450765328.1681</v>
      </c>
      <c r="L12" s="815"/>
    </row>
    <row r="13" spans="1:16" s="3" customFormat="1" ht="15" customHeight="1">
      <c r="A13" s="26">
        <f>ROW()</f>
        <v>13</v>
      </c>
      <c r="B13" s="348"/>
      <c r="C13" s="27"/>
      <c r="D13" s="106"/>
      <c r="F13" s="107"/>
      <c r="G13" s="212"/>
      <c r="H13" s="212"/>
      <c r="I13" s="212"/>
      <c r="J13" s="212"/>
      <c r="K13" s="212"/>
      <c r="L13" s="815"/>
    </row>
    <row r="14" spans="1:16" s="3" customFormat="1" ht="15" customHeight="1">
      <c r="A14" s="26">
        <f>ROW()</f>
        <v>14</v>
      </c>
      <c r="B14" s="348"/>
      <c r="C14" s="27"/>
      <c r="D14" s="108" t="s">
        <v>196</v>
      </c>
      <c r="F14" s="107"/>
      <c r="G14" s="212"/>
      <c r="H14" s="212"/>
      <c r="I14" s="212"/>
      <c r="J14" s="212"/>
      <c r="K14" s="212"/>
      <c r="L14" s="815"/>
    </row>
    <row r="15" spans="1:16" s="3" customFormat="1" ht="15" customHeight="1">
      <c r="A15" s="26">
        <f>ROW()</f>
        <v>15</v>
      </c>
      <c r="B15" s="348"/>
      <c r="C15" s="27"/>
      <c r="D15" s="106" t="s">
        <v>274</v>
      </c>
      <c r="F15" s="107"/>
      <c r="G15" s="1594">
        <v>221738914.59499997</v>
      </c>
      <c r="H15" s="1594">
        <v>245085445.68699998</v>
      </c>
      <c r="I15" s="1594">
        <v>295000000</v>
      </c>
      <c r="J15" s="1594">
        <v>407310699.31</v>
      </c>
      <c r="K15" s="1595"/>
      <c r="L15" s="815"/>
      <c r="N15" s="612" t="s">
        <v>198</v>
      </c>
      <c r="O15" s="611"/>
      <c r="P15" s="611"/>
    </row>
    <row r="16" spans="1:16" s="3" customFormat="1" ht="15" customHeight="1">
      <c r="A16" s="26">
        <f>ROW()</f>
        <v>16</v>
      </c>
      <c r="B16" s="348"/>
      <c r="C16" s="27"/>
      <c r="D16" s="106" t="s">
        <v>275</v>
      </c>
      <c r="F16" s="107"/>
      <c r="G16" s="1594">
        <v>6980461.8649999993</v>
      </c>
      <c r="H16" s="1594">
        <v>13314078.330000002</v>
      </c>
      <c r="I16" s="1594">
        <v>26080469</v>
      </c>
      <c r="J16" s="1594">
        <v>46617321.5</v>
      </c>
      <c r="K16" s="1595"/>
      <c r="L16" s="815"/>
      <c r="N16" s="612" t="s">
        <v>198</v>
      </c>
      <c r="O16" s="611"/>
      <c r="P16" s="611"/>
    </row>
    <row r="17" spans="1:13" s="3" customFormat="1" ht="15" customHeight="1">
      <c r="A17" s="26">
        <f>ROW()</f>
        <v>17</v>
      </c>
      <c r="B17" s="348"/>
      <c r="C17" s="27"/>
      <c r="D17" s="35"/>
      <c r="E17" s="106"/>
      <c r="F17" s="107"/>
      <c r="G17" s="181"/>
      <c r="H17" s="181"/>
      <c r="I17" s="181"/>
      <c r="J17" s="181"/>
      <c r="K17" s="181"/>
      <c r="L17" s="815"/>
    </row>
    <row r="18" spans="1:13" ht="19.5" customHeight="1">
      <c r="A18" s="26">
        <f>ROW()</f>
        <v>18</v>
      </c>
      <c r="B18" s="348"/>
      <c r="C18" s="28" t="s">
        <v>276</v>
      </c>
      <c r="D18" s="5"/>
      <c r="E18" s="5"/>
      <c r="F18" s="5"/>
      <c r="G18" s="40" t="s">
        <v>267</v>
      </c>
      <c r="H18" s="40" t="s">
        <v>267</v>
      </c>
      <c r="I18" s="40" t="s">
        <v>267</v>
      </c>
      <c r="J18" s="40" t="str">
        <f>J5</f>
        <v>SPEND basis</v>
      </c>
      <c r="K18" s="619" t="s">
        <v>268</v>
      </c>
      <c r="L18" s="815"/>
    </row>
    <row r="19" spans="1:13" ht="15.75" customHeight="1">
      <c r="A19" s="26">
        <f>ROW()</f>
        <v>19</v>
      </c>
      <c r="B19" s="348"/>
      <c r="C19" s="28"/>
      <c r="D19" s="105"/>
      <c r="E19" s="105"/>
      <c r="F19" s="105"/>
      <c r="G19" s="182" t="s">
        <v>98</v>
      </c>
      <c r="H19" s="182" t="s">
        <v>99</v>
      </c>
      <c r="I19" s="182" t="s">
        <v>100</v>
      </c>
      <c r="J19" s="182" t="s">
        <v>101</v>
      </c>
      <c r="K19" s="1596" t="s">
        <v>102</v>
      </c>
      <c r="L19" s="815"/>
    </row>
    <row r="20" spans="1:13" s="3" customFormat="1" ht="15.75" customHeight="1">
      <c r="A20" s="26">
        <f>ROW()</f>
        <v>20</v>
      </c>
      <c r="B20" s="348"/>
      <c r="C20" s="5"/>
      <c r="D20" s="109"/>
      <c r="E20" s="109"/>
      <c r="F20" s="109"/>
      <c r="G20" s="183" t="s">
        <v>103</v>
      </c>
      <c r="H20" s="183" t="s">
        <v>103</v>
      </c>
      <c r="I20" s="183" t="s">
        <v>103</v>
      </c>
      <c r="J20" s="183" t="s">
        <v>103</v>
      </c>
      <c r="K20" s="183" t="s">
        <v>103</v>
      </c>
      <c r="L20" s="815"/>
    </row>
    <row r="21" spans="1:13" ht="18" customHeight="1">
      <c r="A21" s="26">
        <f>ROW()</f>
        <v>21</v>
      </c>
      <c r="B21" s="349"/>
      <c r="D21" s="110" t="s">
        <v>277</v>
      </c>
      <c r="E21" s="110" t="s">
        <v>278</v>
      </c>
      <c r="F21" s="110" t="s">
        <v>213</v>
      </c>
      <c r="G21" s="1597">
        <v>10568565</v>
      </c>
      <c r="H21" s="1597">
        <v>25083339</v>
      </c>
      <c r="I21" s="1597">
        <v>6854812</v>
      </c>
      <c r="J21" s="1597">
        <v>33191462</v>
      </c>
      <c r="K21" s="1598">
        <v>18412478</v>
      </c>
      <c r="L21" s="815"/>
      <c r="M21" s="1014"/>
    </row>
    <row r="22" spans="1:13" ht="18" customHeight="1">
      <c r="A22" s="26">
        <f>ROW()</f>
        <v>22</v>
      </c>
      <c r="B22" s="349"/>
      <c r="D22" s="110" t="s">
        <v>277</v>
      </c>
      <c r="E22" s="111" t="s">
        <v>278</v>
      </c>
      <c r="F22" s="111" t="s">
        <v>279</v>
      </c>
      <c r="G22" s="1597">
        <v>33445865</v>
      </c>
      <c r="H22" s="1597">
        <v>4386356.9999999991</v>
      </c>
      <c r="I22" s="1597">
        <v>3014161.9999999995</v>
      </c>
      <c r="J22" s="1597">
        <v>1795688.0000000005</v>
      </c>
      <c r="K22" s="1598">
        <v>4294966</v>
      </c>
      <c r="L22" s="815"/>
      <c r="M22" s="1014"/>
    </row>
    <row r="23" spans="1:13" ht="18" customHeight="1">
      <c r="A23" s="26">
        <f>ROW()</f>
        <v>23</v>
      </c>
      <c r="B23" s="349"/>
      <c r="D23" s="110" t="s">
        <v>277</v>
      </c>
      <c r="E23" s="111" t="s">
        <v>278</v>
      </c>
      <c r="F23" s="111" t="s">
        <v>280</v>
      </c>
      <c r="G23" s="1597">
        <v>0</v>
      </c>
      <c r="H23" s="1597">
        <v>0</v>
      </c>
      <c r="I23" s="1597">
        <v>0</v>
      </c>
      <c r="J23" s="1597">
        <v>0</v>
      </c>
      <c r="K23" s="1598">
        <v>0</v>
      </c>
      <c r="L23" s="815"/>
      <c r="M23" s="1014"/>
    </row>
    <row r="24" spans="1:13" ht="18" customHeight="1">
      <c r="A24" s="26">
        <f>ROW()</f>
        <v>24</v>
      </c>
      <c r="B24" s="349"/>
      <c r="D24" s="110" t="s">
        <v>277</v>
      </c>
      <c r="E24" s="111" t="s">
        <v>278</v>
      </c>
      <c r="F24" s="111" t="s">
        <v>212</v>
      </c>
      <c r="G24" s="1597">
        <v>5125842.6400000006</v>
      </c>
      <c r="H24" s="1597">
        <v>9860131.4399999976</v>
      </c>
      <c r="I24" s="1597">
        <v>14096915.76</v>
      </c>
      <c r="J24" s="1597">
        <v>48463912.68</v>
      </c>
      <c r="K24" s="1598">
        <v>17063017.000000007</v>
      </c>
      <c r="L24" s="815"/>
      <c r="M24" s="1014"/>
    </row>
    <row r="25" spans="1:13" ht="18" customHeight="1">
      <c r="A25" s="26">
        <f>ROW()</f>
        <v>25</v>
      </c>
      <c r="B25" s="349"/>
      <c r="D25" s="110" t="s">
        <v>277</v>
      </c>
      <c r="E25" s="111" t="s">
        <v>278</v>
      </c>
      <c r="F25" s="111" t="s">
        <v>214</v>
      </c>
      <c r="G25" s="1597">
        <v>1257850</v>
      </c>
      <c r="H25" s="1597">
        <v>469458</v>
      </c>
      <c r="I25" s="1597">
        <v>203297</v>
      </c>
      <c r="J25" s="1597">
        <v>1440363.9999999998</v>
      </c>
      <c r="K25" s="1598">
        <v>2432701</v>
      </c>
      <c r="L25" s="815"/>
      <c r="M25" s="1014"/>
    </row>
    <row r="26" spans="1:13" ht="18" customHeight="1">
      <c r="A26" s="26">
        <f>ROW()</f>
        <v>26</v>
      </c>
      <c r="B26" s="349"/>
      <c r="D26" s="110" t="s">
        <v>277</v>
      </c>
      <c r="E26" s="111" t="s">
        <v>278</v>
      </c>
      <c r="F26" s="111" t="s">
        <v>215</v>
      </c>
      <c r="G26" s="1597">
        <v>7932259</v>
      </c>
      <c r="H26" s="1597">
        <v>11571151</v>
      </c>
      <c r="I26" s="1597">
        <v>6945099</v>
      </c>
      <c r="J26" s="1597">
        <v>16513010</v>
      </c>
      <c r="K26" s="1598">
        <v>7063730.9999999991</v>
      </c>
      <c r="L26" s="815"/>
      <c r="M26" s="1014"/>
    </row>
    <row r="27" spans="1:13" ht="18" customHeight="1">
      <c r="A27" s="26">
        <f>ROW()</f>
        <v>27</v>
      </c>
      <c r="B27" s="349"/>
      <c r="D27" s="110" t="s">
        <v>277</v>
      </c>
      <c r="E27" s="111" t="s">
        <v>278</v>
      </c>
      <c r="F27" s="111" t="s">
        <v>281</v>
      </c>
      <c r="G27" s="1597">
        <v>0</v>
      </c>
      <c r="H27" s="1597">
        <v>3555159</v>
      </c>
      <c r="I27" s="1597">
        <v>757795</v>
      </c>
      <c r="J27" s="1597">
        <v>718668</v>
      </c>
      <c r="K27" s="1598">
        <v>272428</v>
      </c>
      <c r="L27" s="815"/>
      <c r="M27" s="1014"/>
    </row>
    <row r="28" spans="1:13" ht="18" customHeight="1">
      <c r="A28" s="26">
        <f>ROW()</f>
        <v>28</v>
      </c>
      <c r="B28" s="349"/>
      <c r="D28" s="110" t="s">
        <v>277</v>
      </c>
      <c r="E28" s="111" t="s">
        <v>278</v>
      </c>
      <c r="F28" s="111" t="s">
        <v>282</v>
      </c>
      <c r="G28" s="1597">
        <v>13475.999999999971</v>
      </c>
      <c r="H28" s="1597">
        <v>192990</v>
      </c>
      <c r="I28" s="1597">
        <v>219566</v>
      </c>
      <c r="J28" s="1597">
        <v>4031968</v>
      </c>
      <c r="K28" s="1598">
        <v>2594234</v>
      </c>
      <c r="L28" s="815"/>
      <c r="M28" s="1014"/>
    </row>
    <row r="29" spans="1:13" ht="18" customHeight="1">
      <c r="A29" s="26">
        <f>ROW()</f>
        <v>29</v>
      </c>
      <c r="B29" s="349"/>
      <c r="D29" s="110" t="s">
        <v>277</v>
      </c>
      <c r="E29" s="111" t="s">
        <v>278</v>
      </c>
      <c r="F29" s="111" t="s">
        <v>283</v>
      </c>
      <c r="G29" s="1597">
        <v>2948897</v>
      </c>
      <c r="H29" s="1597">
        <v>1888745</v>
      </c>
      <c r="I29" s="1597">
        <v>1852274</v>
      </c>
      <c r="J29" s="1597">
        <v>2904788</v>
      </c>
      <c r="K29" s="1598">
        <v>7466464</v>
      </c>
      <c r="L29" s="815"/>
      <c r="M29" s="1014"/>
    </row>
    <row r="30" spans="1:13" ht="18" customHeight="1">
      <c r="A30" s="26">
        <f>ROW()</f>
        <v>30</v>
      </c>
      <c r="B30" s="349"/>
      <c r="D30" s="110" t="s">
        <v>277</v>
      </c>
      <c r="E30" s="111" t="s">
        <v>278</v>
      </c>
      <c r="F30" s="111" t="s">
        <v>284</v>
      </c>
      <c r="G30" s="1597">
        <v>926142</v>
      </c>
      <c r="H30" s="1597">
        <v>3497</v>
      </c>
      <c r="I30" s="1597">
        <v>0</v>
      </c>
      <c r="J30" s="1597">
        <v>2558001</v>
      </c>
      <c r="K30" s="1598">
        <v>4053061.0000000005</v>
      </c>
      <c r="L30" s="815"/>
      <c r="M30" s="1014"/>
    </row>
    <row r="31" spans="1:13" ht="18" customHeight="1">
      <c r="A31" s="26">
        <f>ROW()</f>
        <v>31</v>
      </c>
      <c r="B31" s="349"/>
      <c r="D31" s="110" t="s">
        <v>277</v>
      </c>
      <c r="E31" s="111" t="s">
        <v>278</v>
      </c>
      <c r="F31" s="111" t="s">
        <v>285</v>
      </c>
      <c r="G31" s="1597">
        <v>799253</v>
      </c>
      <c r="H31" s="1597">
        <v>14238209.000000002</v>
      </c>
      <c r="I31" s="1597">
        <v>8882619</v>
      </c>
      <c r="J31" s="1597">
        <v>6254533</v>
      </c>
      <c r="K31" s="1598">
        <v>14283036</v>
      </c>
      <c r="L31" s="815"/>
      <c r="M31" s="1014"/>
    </row>
    <row r="32" spans="1:13" ht="18" customHeight="1">
      <c r="A32" s="26">
        <f>ROW()</f>
        <v>32</v>
      </c>
      <c r="B32" s="349"/>
      <c r="D32" s="110" t="s">
        <v>277</v>
      </c>
      <c r="E32" s="111" t="s">
        <v>278</v>
      </c>
      <c r="F32" s="111" t="s">
        <v>286</v>
      </c>
      <c r="G32" s="1597">
        <v>12209.000000000002</v>
      </c>
      <c r="H32" s="1597">
        <v>5890693</v>
      </c>
      <c r="I32" s="1597">
        <v>4109810.9999999991</v>
      </c>
      <c r="J32" s="1597">
        <v>30671176</v>
      </c>
      <c r="K32" s="1598">
        <v>31000435.000000004</v>
      </c>
      <c r="L32" s="815"/>
      <c r="M32" s="1014"/>
    </row>
    <row r="33" spans="1:14" ht="18" customHeight="1">
      <c r="A33" s="26">
        <f>ROW()</f>
        <v>33</v>
      </c>
      <c r="B33" s="349"/>
      <c r="D33" s="110" t="s">
        <v>277</v>
      </c>
      <c r="E33" s="111" t="s">
        <v>278</v>
      </c>
      <c r="F33" s="111" t="s">
        <v>287</v>
      </c>
      <c r="G33" s="1597">
        <v>1772238</v>
      </c>
      <c r="H33" s="1597">
        <v>3563655</v>
      </c>
      <c r="I33" s="1597">
        <v>6087002</v>
      </c>
      <c r="J33" s="1597">
        <v>5684479</v>
      </c>
      <c r="K33" s="1598">
        <v>5224145</v>
      </c>
      <c r="L33" s="815"/>
      <c r="M33" s="1014"/>
    </row>
    <row r="34" spans="1:14" ht="18" customHeight="1">
      <c r="A34" s="26">
        <f>ROW()</f>
        <v>34</v>
      </c>
      <c r="B34" s="349"/>
      <c r="D34" s="110" t="s">
        <v>277</v>
      </c>
      <c r="E34" s="111" t="s">
        <v>288</v>
      </c>
      <c r="F34" s="111" t="s">
        <v>289</v>
      </c>
      <c r="G34" s="1597">
        <v>227160</v>
      </c>
      <c r="H34" s="1597">
        <v>67455</v>
      </c>
      <c r="I34" s="1597">
        <v>4648758</v>
      </c>
      <c r="J34" s="1597">
        <v>1868163</v>
      </c>
      <c r="K34" s="1598">
        <v>32932</v>
      </c>
      <c r="L34" s="815"/>
      <c r="M34" s="1014"/>
    </row>
    <row r="35" spans="1:14" ht="18" customHeight="1">
      <c r="A35" s="26">
        <f>ROW()</f>
        <v>35</v>
      </c>
      <c r="B35" s="349"/>
      <c r="D35" s="110" t="s">
        <v>277</v>
      </c>
      <c r="E35" s="111" t="s">
        <v>288</v>
      </c>
      <c r="F35" s="111" t="s">
        <v>290</v>
      </c>
      <c r="G35" s="1597">
        <v>4286435</v>
      </c>
      <c r="H35" s="1597">
        <v>4992306</v>
      </c>
      <c r="I35" s="1597">
        <v>6153707</v>
      </c>
      <c r="J35" s="1597">
        <v>10697535</v>
      </c>
      <c r="K35" s="1598">
        <v>13859738</v>
      </c>
      <c r="L35" s="815"/>
      <c r="M35" s="1014"/>
    </row>
    <row r="36" spans="1:14" ht="18" customHeight="1">
      <c r="A36" s="26">
        <f>ROW()</f>
        <v>36</v>
      </c>
      <c r="B36" s="349"/>
      <c r="D36" s="110" t="s">
        <v>277</v>
      </c>
      <c r="E36" s="111" t="s">
        <v>288</v>
      </c>
      <c r="F36" s="111" t="s">
        <v>291</v>
      </c>
      <c r="G36" s="1597">
        <v>11222622</v>
      </c>
      <c r="H36" s="1597">
        <v>2965856</v>
      </c>
      <c r="I36" s="1597">
        <v>6269628</v>
      </c>
      <c r="J36" s="1597">
        <v>7089969.9999999991</v>
      </c>
      <c r="K36" s="1598">
        <v>12306918</v>
      </c>
      <c r="L36" s="815"/>
      <c r="M36" s="1014"/>
    </row>
    <row r="37" spans="1:14" ht="18" customHeight="1">
      <c r="A37" s="26">
        <f>ROW()</f>
        <v>37</v>
      </c>
      <c r="B37" s="349"/>
      <c r="D37" s="110" t="s">
        <v>277</v>
      </c>
      <c r="E37" s="111" t="s">
        <v>288</v>
      </c>
      <c r="F37" s="111" t="s">
        <v>292</v>
      </c>
      <c r="G37" s="1597">
        <v>814121</v>
      </c>
      <c r="H37" s="1597">
        <v>1505527</v>
      </c>
      <c r="I37" s="1597">
        <v>3949958</v>
      </c>
      <c r="J37" s="1597">
        <v>3700653</v>
      </c>
      <c r="K37" s="1598">
        <v>7685208</v>
      </c>
      <c r="L37" s="815"/>
      <c r="M37" s="1014"/>
    </row>
    <row r="38" spans="1:14" ht="18" customHeight="1">
      <c r="A38" s="26">
        <f>ROW()</f>
        <v>38</v>
      </c>
      <c r="B38" s="349"/>
      <c r="D38" s="110" t="s">
        <v>277</v>
      </c>
      <c r="E38" s="111" t="s">
        <v>288</v>
      </c>
      <c r="F38" s="111" t="s">
        <v>293</v>
      </c>
      <c r="G38" s="1597">
        <v>1898869</v>
      </c>
      <c r="H38" s="1597">
        <v>4660068</v>
      </c>
      <c r="I38" s="1597">
        <v>2615864</v>
      </c>
      <c r="J38" s="1597">
        <v>3583167</v>
      </c>
      <c r="K38" s="1598">
        <v>2130549</v>
      </c>
      <c r="L38" s="815"/>
      <c r="M38" s="1014"/>
    </row>
    <row r="39" spans="1:14" ht="18" customHeight="1">
      <c r="A39" s="26">
        <f>ROW()</f>
        <v>39</v>
      </c>
      <c r="B39" s="349"/>
      <c r="D39" s="110" t="s">
        <v>277</v>
      </c>
      <c r="E39" s="111" t="s">
        <v>288</v>
      </c>
      <c r="F39" s="111" t="s">
        <v>294</v>
      </c>
      <c r="G39" s="1597">
        <v>3421893</v>
      </c>
      <c r="H39" s="1597">
        <v>1839267</v>
      </c>
      <c r="I39" s="1597">
        <v>4369033</v>
      </c>
      <c r="J39" s="1597">
        <v>2196741</v>
      </c>
      <c r="K39" s="1598">
        <v>908731</v>
      </c>
      <c r="L39" s="815"/>
      <c r="M39" s="1014"/>
    </row>
    <row r="40" spans="1:14" ht="18" customHeight="1">
      <c r="A40" s="26">
        <f>ROW()</f>
        <v>40</v>
      </c>
      <c r="B40" s="349"/>
      <c r="D40" s="110" t="s">
        <v>277</v>
      </c>
      <c r="E40" s="111" t="s">
        <v>288</v>
      </c>
      <c r="F40" s="111" t="s">
        <v>295</v>
      </c>
      <c r="G40" s="1597">
        <v>12484480</v>
      </c>
      <c r="H40" s="1597">
        <v>12765256.999999998</v>
      </c>
      <c r="I40" s="1597">
        <v>16330294</v>
      </c>
      <c r="J40" s="1597">
        <v>8673551</v>
      </c>
      <c r="K40" s="1598">
        <v>5026926</v>
      </c>
      <c r="L40" s="815"/>
      <c r="M40" s="1014"/>
    </row>
    <row r="41" spans="1:14" ht="18" customHeight="1">
      <c r="A41" s="26">
        <f>ROW()</f>
        <v>41</v>
      </c>
      <c r="B41" s="349"/>
      <c r="D41" s="110" t="s">
        <v>277</v>
      </c>
      <c r="E41" s="111" t="s">
        <v>288</v>
      </c>
      <c r="F41" s="111" t="s">
        <v>296</v>
      </c>
      <c r="G41" s="1597">
        <v>-21742</v>
      </c>
      <c r="H41" s="1597">
        <v>634976</v>
      </c>
      <c r="I41" s="1597">
        <v>841541</v>
      </c>
      <c r="J41" s="1597">
        <v>700396</v>
      </c>
      <c r="K41" s="1598">
        <v>403386</v>
      </c>
      <c r="L41" s="815"/>
      <c r="M41" s="1014"/>
    </row>
    <row r="42" spans="1:14" ht="18" customHeight="1">
      <c r="A42" s="26"/>
      <c r="B42" s="349"/>
      <c r="C42" s="621" t="s">
        <v>297</v>
      </c>
      <c r="D42" s="110" t="s">
        <v>277</v>
      </c>
      <c r="E42" s="111" t="s">
        <v>288</v>
      </c>
      <c r="F42" s="111" t="s">
        <v>298</v>
      </c>
      <c r="G42" s="1597"/>
      <c r="H42" s="1597"/>
      <c r="I42" s="1597"/>
      <c r="J42" s="1597"/>
      <c r="K42" s="1598">
        <v>2271262</v>
      </c>
      <c r="L42" s="815"/>
      <c r="M42" s="1014"/>
    </row>
    <row r="43" spans="1:14" ht="18" customHeight="1">
      <c r="A43" s="26"/>
      <c r="B43" s="349"/>
      <c r="C43" s="621" t="s">
        <v>297</v>
      </c>
      <c r="D43" s="110" t="s">
        <v>277</v>
      </c>
      <c r="E43" s="111" t="s">
        <v>288</v>
      </c>
      <c r="F43" s="111" t="s">
        <v>299</v>
      </c>
      <c r="G43" s="1597"/>
      <c r="H43" s="1597"/>
      <c r="I43" s="1597"/>
      <c r="J43" s="1597"/>
      <c r="K43" s="1598">
        <v>1008691</v>
      </c>
      <c r="L43" s="815"/>
      <c r="M43" s="1014"/>
    </row>
    <row r="44" spans="1:14" ht="18" customHeight="1">
      <c r="A44" s="26">
        <f>ROW()</f>
        <v>44</v>
      </c>
      <c r="B44" s="349"/>
      <c r="D44" s="110" t="s">
        <v>277</v>
      </c>
      <c r="E44" s="111" t="s">
        <v>300</v>
      </c>
      <c r="F44" s="421" t="s">
        <v>217</v>
      </c>
      <c r="G44" s="1597">
        <v>2259803</v>
      </c>
      <c r="H44" s="1597">
        <v>8151077</v>
      </c>
      <c r="I44" s="1597">
        <v>21453047</v>
      </c>
      <c r="J44" s="1597">
        <v>24601589</v>
      </c>
      <c r="K44" s="1598">
        <v>24415933</v>
      </c>
      <c r="L44" s="815"/>
      <c r="M44" s="1014"/>
      <c r="N44" s="381"/>
    </row>
    <row r="45" spans="1:14" ht="18" customHeight="1">
      <c r="A45" s="26">
        <f>ROW()</f>
        <v>45</v>
      </c>
      <c r="B45" s="349"/>
      <c r="D45" s="110" t="s">
        <v>277</v>
      </c>
      <c r="E45" s="111" t="s">
        <v>301</v>
      </c>
      <c r="F45" s="111" t="s">
        <v>302</v>
      </c>
      <c r="G45" s="1597">
        <v>38879163</v>
      </c>
      <c r="H45" s="1597">
        <v>43566111</v>
      </c>
      <c r="I45" s="1597">
        <v>56277714</v>
      </c>
      <c r="J45" s="1597">
        <v>55702469.000000007</v>
      </c>
      <c r="K45" s="1598">
        <v>64683855</v>
      </c>
      <c r="L45" s="815"/>
      <c r="M45" s="1014"/>
    </row>
    <row r="46" spans="1:14" ht="18" customHeight="1">
      <c r="A46" s="26">
        <f>ROW()</f>
        <v>46</v>
      </c>
      <c r="B46" s="349"/>
      <c r="D46" s="110" t="s">
        <v>277</v>
      </c>
      <c r="E46" s="111" t="s">
        <v>301</v>
      </c>
      <c r="F46" s="111" t="s">
        <v>204</v>
      </c>
      <c r="G46" s="1597">
        <v>15329</v>
      </c>
      <c r="H46" s="1597">
        <v>4050412</v>
      </c>
      <c r="I46" s="1597">
        <v>9248928</v>
      </c>
      <c r="J46" s="1597">
        <v>16813227</v>
      </c>
      <c r="K46" s="1598">
        <v>12215756</v>
      </c>
      <c r="L46" s="815"/>
      <c r="M46" s="1014"/>
    </row>
    <row r="47" spans="1:14" ht="18" customHeight="1">
      <c r="A47" s="26">
        <f>ROW()</f>
        <v>47</v>
      </c>
      <c r="B47" s="349"/>
      <c r="D47" s="110" t="s">
        <v>277</v>
      </c>
      <c r="E47" s="111" t="s">
        <v>301</v>
      </c>
      <c r="F47" s="111" t="s">
        <v>207</v>
      </c>
      <c r="G47" s="1597">
        <v>4282499</v>
      </c>
      <c r="H47" s="1597">
        <v>3526657</v>
      </c>
      <c r="I47" s="1597">
        <v>7191313</v>
      </c>
      <c r="J47" s="1597">
        <v>17639445</v>
      </c>
      <c r="K47" s="1598">
        <v>12066346</v>
      </c>
      <c r="L47" s="815"/>
      <c r="M47" s="1014"/>
    </row>
    <row r="48" spans="1:14" ht="18" customHeight="1">
      <c r="A48" s="26">
        <f>ROW()</f>
        <v>48</v>
      </c>
      <c r="B48" s="349"/>
      <c r="D48" s="110" t="s">
        <v>277</v>
      </c>
      <c r="E48" s="111" t="s">
        <v>301</v>
      </c>
      <c r="F48" s="111" t="s">
        <v>303</v>
      </c>
      <c r="G48" s="1597">
        <v>6815811.0000000009</v>
      </c>
      <c r="H48" s="1597">
        <v>5693106</v>
      </c>
      <c r="I48" s="1597">
        <v>10688686.999999998</v>
      </c>
      <c r="J48" s="1597">
        <v>9074071</v>
      </c>
      <c r="K48" s="1598">
        <v>9111820</v>
      </c>
      <c r="L48" s="815"/>
      <c r="M48" s="1014"/>
    </row>
    <row r="49" spans="1:13" ht="18" customHeight="1">
      <c r="A49" s="26">
        <f>ROW()</f>
        <v>49</v>
      </c>
      <c r="B49" s="349"/>
      <c r="D49" s="110" t="s">
        <v>277</v>
      </c>
      <c r="E49" s="111" t="s">
        <v>301</v>
      </c>
      <c r="F49" s="111" t="s">
        <v>206</v>
      </c>
      <c r="G49" s="1597">
        <v>11242023</v>
      </c>
      <c r="H49" s="1597">
        <v>24764385</v>
      </c>
      <c r="I49" s="1597">
        <v>15756868</v>
      </c>
      <c r="J49" s="1597">
        <v>10475871</v>
      </c>
      <c r="K49" s="1598">
        <v>21155083</v>
      </c>
      <c r="L49" s="815"/>
      <c r="M49" s="1014"/>
    </row>
    <row r="50" spans="1:13" ht="18" customHeight="1">
      <c r="A50" s="26">
        <f>ROW()</f>
        <v>50</v>
      </c>
      <c r="B50" s="349"/>
      <c r="D50" s="110" t="s">
        <v>277</v>
      </c>
      <c r="E50" s="111" t="s">
        <v>301</v>
      </c>
      <c r="F50" s="111" t="s">
        <v>209</v>
      </c>
      <c r="G50" s="1597">
        <v>9614996.0000000019</v>
      </c>
      <c r="H50" s="1597">
        <v>7869126</v>
      </c>
      <c r="I50" s="1597">
        <v>8745147.0000000037</v>
      </c>
      <c r="J50" s="1597">
        <v>13564950.000000002</v>
      </c>
      <c r="K50" s="1598">
        <v>15766771.000000002</v>
      </c>
      <c r="L50" s="815"/>
      <c r="M50" s="1014"/>
    </row>
    <row r="51" spans="1:13" ht="18" customHeight="1">
      <c r="A51" s="26">
        <f>ROW()</f>
        <v>51</v>
      </c>
      <c r="B51" s="349"/>
      <c r="D51" s="110" t="s">
        <v>277</v>
      </c>
      <c r="E51" s="111" t="s">
        <v>301</v>
      </c>
      <c r="F51" s="111" t="s">
        <v>208</v>
      </c>
      <c r="G51" s="1597">
        <v>2635922</v>
      </c>
      <c r="H51" s="1597">
        <v>2425272</v>
      </c>
      <c r="I51" s="1597">
        <v>6115445</v>
      </c>
      <c r="J51" s="1597">
        <v>6651104</v>
      </c>
      <c r="K51" s="1598">
        <v>8447468</v>
      </c>
      <c r="L51" s="815"/>
      <c r="M51" s="1014"/>
    </row>
    <row r="52" spans="1:13" ht="18" customHeight="1" thickBot="1">
      <c r="A52" s="26">
        <f>ROW()</f>
        <v>52</v>
      </c>
      <c r="B52" s="349"/>
      <c r="D52" s="110" t="s">
        <v>277</v>
      </c>
      <c r="E52" s="111" t="s">
        <v>301</v>
      </c>
      <c r="F52" s="111" t="s">
        <v>210</v>
      </c>
      <c r="G52" s="1597">
        <v>1143414</v>
      </c>
      <c r="H52" s="1597">
        <v>643963</v>
      </c>
      <c r="I52" s="1597">
        <v>8153682</v>
      </c>
      <c r="J52" s="1597">
        <v>1675623</v>
      </c>
      <c r="K52" s="1598">
        <v>3690117</v>
      </c>
      <c r="L52" s="815"/>
      <c r="M52" s="1014"/>
    </row>
    <row r="53" spans="1:13" ht="18" customHeight="1" thickBot="1">
      <c r="A53" s="26">
        <f>ROW()</f>
        <v>53</v>
      </c>
      <c r="B53" s="349"/>
      <c r="D53" s="1599" t="s">
        <v>304</v>
      </c>
      <c r="E53" s="42"/>
      <c r="F53" s="1220"/>
      <c r="G53" s="213">
        <f>SUM(G21:G52)</f>
        <v>176025394.63999999</v>
      </c>
      <c r="H53" s="214">
        <f>SUM(H21:H52)</f>
        <v>210824205.44</v>
      </c>
      <c r="I53" s="214">
        <f>SUM(I21:I52)</f>
        <v>241832966.75999999</v>
      </c>
      <c r="J53" s="214">
        <f>SUM(J21:J52)</f>
        <v>348936574.68000001</v>
      </c>
      <c r="K53" s="215">
        <f>SUM(K21:K52)</f>
        <v>331348186</v>
      </c>
      <c r="L53" s="815"/>
    </row>
    <row r="54" spans="1:13" ht="18" customHeight="1">
      <c r="A54" s="26">
        <f>ROW()</f>
        <v>54</v>
      </c>
      <c r="B54" s="349"/>
      <c r="D54" s="112"/>
      <c r="E54" s="42"/>
      <c r="F54" s="42"/>
      <c r="G54" s="1600"/>
      <c r="H54" s="1600"/>
      <c r="I54" s="1600"/>
      <c r="J54" s="1600"/>
      <c r="K54" s="1600"/>
      <c r="L54" s="815"/>
    </row>
    <row r="55" spans="1:13" ht="18" customHeight="1">
      <c r="A55" s="26">
        <f>ROW()</f>
        <v>55</v>
      </c>
      <c r="B55" s="349"/>
      <c r="D55" s="111" t="s">
        <v>305</v>
      </c>
      <c r="E55" s="1601" t="s">
        <v>306</v>
      </c>
      <c r="G55" s="1602">
        <v>200036</v>
      </c>
      <c r="H55" s="1602">
        <v>610858</v>
      </c>
      <c r="I55" s="1602">
        <v>0</v>
      </c>
      <c r="J55" s="1602">
        <v>1372218.9999999998</v>
      </c>
      <c r="K55" s="1603">
        <v>1088217</v>
      </c>
      <c r="L55" s="815"/>
    </row>
    <row r="56" spans="1:13" ht="18" customHeight="1">
      <c r="A56" s="26">
        <f>ROW()</f>
        <v>56</v>
      </c>
      <c r="B56" s="349"/>
      <c r="D56" s="111" t="s">
        <v>305</v>
      </c>
      <c r="E56" s="421" t="s">
        <v>307</v>
      </c>
      <c r="G56" s="1597">
        <v>5460</v>
      </c>
      <c r="H56" s="1597">
        <v>0</v>
      </c>
      <c r="I56" s="1597">
        <v>-8450</v>
      </c>
      <c r="J56" s="1597">
        <v>0</v>
      </c>
      <c r="K56" s="1603">
        <v>0</v>
      </c>
      <c r="L56" s="815"/>
    </row>
    <row r="57" spans="1:13" ht="18" customHeight="1">
      <c r="A57" s="26">
        <f>ROW()</f>
        <v>57</v>
      </c>
      <c r="B57" s="349"/>
      <c r="D57" s="111" t="s">
        <v>305</v>
      </c>
      <c r="E57" s="421" t="s">
        <v>308</v>
      </c>
      <c r="G57" s="1597">
        <v>111891</v>
      </c>
      <c r="H57" s="1597">
        <v>19436</v>
      </c>
      <c r="I57" s="1597">
        <v>0</v>
      </c>
      <c r="J57" s="1597">
        <v>0</v>
      </c>
      <c r="K57" s="1603">
        <v>0</v>
      </c>
      <c r="L57" s="815"/>
    </row>
    <row r="58" spans="1:13" ht="18" customHeight="1">
      <c r="A58" s="26">
        <f>ROW()</f>
        <v>58</v>
      </c>
      <c r="B58" s="349"/>
      <c r="D58" s="111" t="s">
        <v>305</v>
      </c>
      <c r="E58" s="421" t="s">
        <v>309</v>
      </c>
      <c r="G58" s="1597">
        <v>50762.999999999869</v>
      </c>
      <c r="H58" s="1597">
        <v>1956</v>
      </c>
      <c r="I58" s="1597">
        <v>0</v>
      </c>
      <c r="J58" s="1597">
        <v>0</v>
      </c>
      <c r="K58" s="1603">
        <v>0</v>
      </c>
      <c r="L58" s="815"/>
    </row>
    <row r="59" spans="1:13" ht="18" customHeight="1">
      <c r="A59" s="26">
        <f>ROW()</f>
        <v>59</v>
      </c>
      <c r="B59" s="349"/>
      <c r="D59" s="111" t="s">
        <v>305</v>
      </c>
      <c r="E59" s="421" t="s">
        <v>310</v>
      </c>
      <c r="G59" s="1597">
        <v>227127</v>
      </c>
      <c r="H59" s="1597">
        <v>298517</v>
      </c>
      <c r="I59" s="1597">
        <v>0</v>
      </c>
      <c r="J59" s="1597">
        <v>0</v>
      </c>
      <c r="K59" s="1603">
        <v>0</v>
      </c>
      <c r="L59" s="815"/>
    </row>
    <row r="60" spans="1:13" ht="18" customHeight="1">
      <c r="A60" s="26">
        <f>ROW()</f>
        <v>60</v>
      </c>
      <c r="B60" s="349"/>
      <c r="D60" s="111" t="s">
        <v>305</v>
      </c>
      <c r="E60" s="421" t="s">
        <v>311</v>
      </c>
      <c r="G60" s="1597">
        <v>488266</v>
      </c>
      <c r="H60" s="1597">
        <v>0</v>
      </c>
      <c r="I60" s="1597">
        <v>0</v>
      </c>
      <c r="J60" s="1597">
        <v>0</v>
      </c>
      <c r="K60" s="1603">
        <v>0</v>
      </c>
      <c r="L60" s="815"/>
    </row>
    <row r="61" spans="1:13" ht="18" customHeight="1">
      <c r="A61" s="26">
        <f>ROW()</f>
        <v>61</v>
      </c>
      <c r="B61" s="349"/>
      <c r="D61" s="111" t="s">
        <v>305</v>
      </c>
      <c r="E61" s="421" t="s">
        <v>312</v>
      </c>
      <c r="G61" s="1597">
        <v>5130581</v>
      </c>
      <c r="H61" s="1597">
        <v>149237</v>
      </c>
      <c r="I61" s="1597">
        <v>512837</v>
      </c>
      <c r="J61" s="1597">
        <v>54084</v>
      </c>
      <c r="K61" s="1603">
        <v>0</v>
      </c>
      <c r="L61" s="815"/>
    </row>
    <row r="62" spans="1:13" ht="18" customHeight="1">
      <c r="A62" s="26">
        <f>ROW()</f>
        <v>62</v>
      </c>
      <c r="B62" s="349"/>
      <c r="D62" s="111" t="s">
        <v>305</v>
      </c>
      <c r="E62" s="421" t="s">
        <v>313</v>
      </c>
      <c r="G62" s="1597">
        <v>413619</v>
      </c>
      <c r="H62" s="1597">
        <v>13787</v>
      </c>
      <c r="I62" s="1597">
        <v>0</v>
      </c>
      <c r="J62" s="1597">
        <v>0</v>
      </c>
      <c r="K62" s="1603">
        <v>0</v>
      </c>
      <c r="L62" s="815"/>
    </row>
    <row r="63" spans="1:13" ht="18" customHeight="1">
      <c r="A63" s="26">
        <f>ROW()</f>
        <v>63</v>
      </c>
      <c r="B63" s="349"/>
      <c r="D63" s="111" t="s">
        <v>305</v>
      </c>
      <c r="E63" s="421" t="s">
        <v>314</v>
      </c>
      <c r="G63" s="1597">
        <v>389509</v>
      </c>
      <c r="H63" s="1597">
        <v>0</v>
      </c>
      <c r="I63" s="1597">
        <v>0</v>
      </c>
      <c r="J63" s="1597">
        <v>0</v>
      </c>
      <c r="K63" s="1603">
        <v>0</v>
      </c>
      <c r="L63" s="815"/>
    </row>
    <row r="64" spans="1:13" ht="18" customHeight="1">
      <c r="A64" s="26">
        <f>ROW()</f>
        <v>64</v>
      </c>
      <c r="B64" s="349"/>
      <c r="D64" s="111" t="s">
        <v>305</v>
      </c>
      <c r="E64" s="421" t="s">
        <v>315</v>
      </c>
      <c r="G64" s="1597"/>
      <c r="H64" s="1597">
        <v>2172712</v>
      </c>
      <c r="I64" s="1597">
        <v>0</v>
      </c>
      <c r="J64" s="1597">
        <v>0</v>
      </c>
      <c r="K64" s="1603">
        <v>0</v>
      </c>
      <c r="L64" s="815"/>
    </row>
    <row r="65" spans="1:12" ht="18" customHeight="1">
      <c r="A65" s="26">
        <f>ROW()</f>
        <v>65</v>
      </c>
      <c r="B65" s="349"/>
      <c r="D65" s="111" t="s">
        <v>305</v>
      </c>
      <c r="E65" s="421" t="s">
        <v>316</v>
      </c>
      <c r="G65" s="1597"/>
      <c r="H65" s="1597">
        <v>5401828</v>
      </c>
      <c r="I65" s="1597">
        <v>167160</v>
      </c>
      <c r="J65" s="1597">
        <v>133073</v>
      </c>
      <c r="K65" s="1603">
        <v>0</v>
      </c>
      <c r="L65" s="815"/>
    </row>
    <row r="66" spans="1:12" ht="18" customHeight="1">
      <c r="A66" s="26">
        <f>ROW()</f>
        <v>66</v>
      </c>
      <c r="B66" s="349"/>
      <c r="D66" s="111" t="s">
        <v>305</v>
      </c>
      <c r="E66" s="421" t="s">
        <v>317</v>
      </c>
      <c r="G66" s="1597"/>
      <c r="H66" s="1597">
        <v>826853</v>
      </c>
      <c r="I66" s="1597">
        <v>0</v>
      </c>
      <c r="J66" s="1597">
        <v>0</v>
      </c>
      <c r="K66" s="1603">
        <v>0</v>
      </c>
      <c r="L66" s="815"/>
    </row>
    <row r="67" spans="1:12" ht="18" customHeight="1">
      <c r="A67" s="26">
        <f>ROW()</f>
        <v>67</v>
      </c>
      <c r="B67" s="349"/>
      <c r="D67" s="111" t="s">
        <v>305</v>
      </c>
      <c r="E67" s="421" t="s">
        <v>318</v>
      </c>
      <c r="G67" s="1597"/>
      <c r="H67" s="1597">
        <v>2946938.0000000005</v>
      </c>
      <c r="I67" s="1597">
        <v>183926</v>
      </c>
      <c r="J67" s="1597">
        <v>0</v>
      </c>
      <c r="K67" s="1603">
        <v>0</v>
      </c>
      <c r="L67" s="815"/>
    </row>
    <row r="68" spans="1:12" ht="18" customHeight="1">
      <c r="A68" s="26">
        <f>ROW()</f>
        <v>68</v>
      </c>
      <c r="B68" s="349"/>
      <c r="D68" s="111" t="s">
        <v>305</v>
      </c>
      <c r="E68" s="421" t="s">
        <v>319</v>
      </c>
      <c r="G68" s="1597"/>
      <c r="H68" s="1597">
        <v>4194928</v>
      </c>
      <c r="I68" s="1597">
        <v>0</v>
      </c>
      <c r="J68" s="1597">
        <v>0</v>
      </c>
      <c r="K68" s="1603">
        <v>0</v>
      </c>
      <c r="L68" s="815"/>
    </row>
    <row r="69" spans="1:12" ht="18" customHeight="1">
      <c r="A69" s="26">
        <f>ROW()</f>
        <v>69</v>
      </c>
      <c r="B69" s="349"/>
      <c r="D69" s="111" t="s">
        <v>305</v>
      </c>
      <c r="E69" s="421" t="s">
        <v>320</v>
      </c>
      <c r="G69" s="1597"/>
      <c r="H69" s="1597">
        <v>123726</v>
      </c>
      <c r="I69" s="1597">
        <v>606708.99999999988</v>
      </c>
      <c r="J69" s="1597">
        <v>0</v>
      </c>
      <c r="K69" s="1603">
        <v>0</v>
      </c>
      <c r="L69" s="815"/>
    </row>
    <row r="70" spans="1:12" ht="18" customHeight="1">
      <c r="A70" s="26">
        <f>ROW()</f>
        <v>70</v>
      </c>
      <c r="B70" s="349"/>
      <c r="D70" s="111" t="s">
        <v>305</v>
      </c>
      <c r="E70" s="421" t="s">
        <v>321</v>
      </c>
      <c r="G70" s="1597"/>
      <c r="H70" s="1597">
        <v>2906416</v>
      </c>
      <c r="I70" s="1597">
        <v>0</v>
      </c>
      <c r="J70" s="1597">
        <v>0</v>
      </c>
      <c r="K70" s="1603">
        <v>0</v>
      </c>
      <c r="L70" s="815"/>
    </row>
    <row r="71" spans="1:12" ht="18" customHeight="1">
      <c r="A71" s="26">
        <f>ROW()</f>
        <v>71</v>
      </c>
      <c r="B71" s="349"/>
      <c r="D71" s="111" t="s">
        <v>305</v>
      </c>
      <c r="E71" s="421" t="s">
        <v>322</v>
      </c>
      <c r="G71" s="1597"/>
      <c r="H71" s="1597">
        <v>1789552</v>
      </c>
      <c r="I71" s="1597">
        <v>0</v>
      </c>
      <c r="J71" s="1597">
        <v>0</v>
      </c>
      <c r="K71" s="1603">
        <v>0</v>
      </c>
      <c r="L71" s="815"/>
    </row>
    <row r="72" spans="1:12" ht="18" customHeight="1">
      <c r="A72" s="26">
        <f>ROW()</f>
        <v>72</v>
      </c>
      <c r="B72" s="349"/>
      <c r="D72" s="111" t="s">
        <v>305</v>
      </c>
      <c r="E72" s="421" t="s">
        <v>323</v>
      </c>
      <c r="G72" s="1597"/>
      <c r="H72" s="1597">
        <v>416537</v>
      </c>
      <c r="I72" s="1597">
        <v>543617</v>
      </c>
      <c r="J72" s="1597">
        <v>0</v>
      </c>
      <c r="K72" s="1603">
        <v>0</v>
      </c>
      <c r="L72" s="815"/>
    </row>
    <row r="73" spans="1:12" ht="18" customHeight="1">
      <c r="A73" s="26">
        <f>ROW()</f>
        <v>73</v>
      </c>
      <c r="B73" s="349"/>
      <c r="D73" s="111" t="s">
        <v>305</v>
      </c>
      <c r="E73" s="421" t="s">
        <v>324</v>
      </c>
      <c r="G73" s="1597">
        <v>0</v>
      </c>
      <c r="H73" s="1597">
        <v>0</v>
      </c>
      <c r="I73" s="1597">
        <v>14444930</v>
      </c>
      <c r="J73" s="1597">
        <v>602270</v>
      </c>
      <c r="K73" s="1603">
        <v>372682</v>
      </c>
      <c r="L73" s="815"/>
    </row>
    <row r="74" spans="1:12" ht="18" customHeight="1">
      <c r="A74" s="26">
        <f>ROW()</f>
        <v>74</v>
      </c>
      <c r="B74" s="349"/>
      <c r="D74" s="111" t="s">
        <v>305</v>
      </c>
      <c r="E74" s="421" t="s">
        <v>325</v>
      </c>
      <c r="G74" s="1597">
        <v>0</v>
      </c>
      <c r="H74" s="1597">
        <v>0</v>
      </c>
      <c r="I74" s="1597">
        <v>10058247</v>
      </c>
      <c r="J74" s="1597">
        <v>2017626.9999999998</v>
      </c>
      <c r="K74" s="1603">
        <v>0</v>
      </c>
      <c r="L74" s="815"/>
    </row>
    <row r="75" spans="1:12" ht="18" customHeight="1">
      <c r="A75" s="26">
        <f>ROW()</f>
        <v>75</v>
      </c>
      <c r="B75" s="349"/>
      <c r="D75" s="111" t="s">
        <v>305</v>
      </c>
      <c r="E75" s="421" t="s">
        <v>326</v>
      </c>
      <c r="G75" s="1597">
        <v>0</v>
      </c>
      <c r="H75" s="1597">
        <v>0</v>
      </c>
      <c r="I75" s="1597">
        <v>7679343.0000000009</v>
      </c>
      <c r="J75" s="1597">
        <v>0</v>
      </c>
      <c r="K75" s="1603">
        <v>0</v>
      </c>
      <c r="L75" s="815"/>
    </row>
    <row r="76" spans="1:12" ht="18" customHeight="1">
      <c r="A76" s="26">
        <f>ROW()</f>
        <v>76</v>
      </c>
      <c r="B76" s="349"/>
      <c r="D76" s="111" t="s">
        <v>305</v>
      </c>
      <c r="E76" s="421" t="s">
        <v>327</v>
      </c>
      <c r="G76" s="1597">
        <v>0</v>
      </c>
      <c r="H76" s="1597">
        <v>0</v>
      </c>
      <c r="I76" s="1597">
        <v>2093225.0000000005</v>
      </c>
      <c r="J76" s="1597">
        <v>0</v>
      </c>
      <c r="K76" s="1603">
        <v>3141</v>
      </c>
      <c r="L76" s="815"/>
    </row>
    <row r="77" spans="1:12" ht="18" customHeight="1">
      <c r="A77" s="26">
        <f>ROW()</f>
        <v>77</v>
      </c>
      <c r="B77" s="349"/>
      <c r="D77" s="111" t="s">
        <v>305</v>
      </c>
      <c r="E77" s="421" t="s">
        <v>328</v>
      </c>
      <c r="G77" s="1597">
        <v>0</v>
      </c>
      <c r="H77" s="1597">
        <v>0</v>
      </c>
      <c r="I77" s="1597">
        <v>2195507.9999999995</v>
      </c>
      <c r="J77" s="1597">
        <v>0</v>
      </c>
      <c r="K77" s="1603">
        <v>0</v>
      </c>
      <c r="L77" s="815"/>
    </row>
    <row r="78" spans="1:12" ht="18" customHeight="1">
      <c r="A78" s="26">
        <f>ROW()</f>
        <v>78</v>
      </c>
      <c r="B78" s="349"/>
      <c r="D78" s="111" t="s">
        <v>305</v>
      </c>
      <c r="E78" s="421" t="s">
        <v>329</v>
      </c>
      <c r="G78" s="1597">
        <v>0</v>
      </c>
      <c r="H78" s="1597">
        <v>0</v>
      </c>
      <c r="I78" s="1597">
        <v>1585859</v>
      </c>
      <c r="J78" s="1597">
        <v>157343.99999999997</v>
      </c>
      <c r="K78" s="1603">
        <v>0</v>
      </c>
      <c r="L78" s="815"/>
    </row>
    <row r="79" spans="1:12" ht="18" customHeight="1">
      <c r="A79" s="26">
        <f>ROW()</f>
        <v>79</v>
      </c>
      <c r="B79" s="349"/>
      <c r="D79" s="111" t="s">
        <v>305</v>
      </c>
      <c r="E79" s="421" t="s">
        <v>330</v>
      </c>
      <c r="G79" s="1597">
        <v>0</v>
      </c>
      <c r="H79" s="1597">
        <v>0</v>
      </c>
      <c r="I79" s="1597">
        <v>482740</v>
      </c>
      <c r="J79" s="1597">
        <v>0</v>
      </c>
      <c r="K79" s="1603">
        <v>0</v>
      </c>
      <c r="L79" s="815"/>
    </row>
    <row r="80" spans="1:12" ht="18" customHeight="1">
      <c r="A80" s="26">
        <f>ROW()</f>
        <v>80</v>
      </c>
      <c r="B80" s="349"/>
      <c r="D80" s="111" t="s">
        <v>305</v>
      </c>
      <c r="E80" s="421" t="s">
        <v>331</v>
      </c>
      <c r="G80" s="1597">
        <v>0</v>
      </c>
      <c r="H80" s="1597">
        <v>0</v>
      </c>
      <c r="I80" s="1597">
        <v>320765</v>
      </c>
      <c r="J80" s="1597">
        <v>0</v>
      </c>
      <c r="K80" s="1603">
        <v>0</v>
      </c>
      <c r="L80" s="815"/>
    </row>
    <row r="81" spans="1:12" ht="18" customHeight="1">
      <c r="A81" s="26">
        <f>ROW()</f>
        <v>81</v>
      </c>
      <c r="B81" s="349"/>
      <c r="D81" s="111" t="s">
        <v>305</v>
      </c>
      <c r="E81" s="421" t="s">
        <v>332</v>
      </c>
      <c r="G81" s="1597">
        <v>0</v>
      </c>
      <c r="H81" s="1597">
        <v>0</v>
      </c>
      <c r="I81" s="1597">
        <v>464137</v>
      </c>
      <c r="J81" s="1597">
        <v>0</v>
      </c>
      <c r="K81" s="1603">
        <v>0</v>
      </c>
      <c r="L81" s="815"/>
    </row>
    <row r="82" spans="1:12" ht="18" customHeight="1">
      <c r="A82" s="26">
        <f>ROW()</f>
        <v>82</v>
      </c>
      <c r="B82" s="349"/>
      <c r="D82" s="111" t="s">
        <v>305</v>
      </c>
      <c r="E82" s="421" t="s">
        <v>333</v>
      </c>
      <c r="G82" s="1597">
        <v>0</v>
      </c>
      <c r="H82" s="1597">
        <v>0</v>
      </c>
      <c r="I82" s="1597">
        <v>250393</v>
      </c>
      <c r="J82" s="1597">
        <v>0</v>
      </c>
      <c r="K82" s="1603">
        <v>0</v>
      </c>
      <c r="L82" s="815"/>
    </row>
    <row r="83" spans="1:12" ht="18" customHeight="1">
      <c r="A83" s="26">
        <f>ROW()</f>
        <v>83</v>
      </c>
      <c r="B83" s="349"/>
      <c r="D83" s="111" t="s">
        <v>305</v>
      </c>
      <c r="E83" s="421" t="s">
        <v>334</v>
      </c>
      <c r="G83" s="1597">
        <v>0</v>
      </c>
      <c r="H83" s="1597">
        <v>0</v>
      </c>
      <c r="I83" s="1597">
        <v>917127.00000000012</v>
      </c>
      <c r="J83" s="1597">
        <v>0</v>
      </c>
      <c r="K83" s="1603">
        <v>0</v>
      </c>
      <c r="L83" s="815"/>
    </row>
    <row r="84" spans="1:12" ht="18" customHeight="1">
      <c r="A84" s="26">
        <f>ROW()</f>
        <v>84</v>
      </c>
      <c r="B84" s="349"/>
      <c r="D84" s="111" t="s">
        <v>305</v>
      </c>
      <c r="E84" s="421" t="s">
        <v>335</v>
      </c>
      <c r="G84" s="1597">
        <v>0</v>
      </c>
      <c r="H84" s="1597">
        <v>0</v>
      </c>
      <c r="I84" s="1597">
        <v>711761</v>
      </c>
      <c r="J84" s="1597">
        <v>0</v>
      </c>
      <c r="K84" s="1603">
        <v>0</v>
      </c>
      <c r="L84" s="815"/>
    </row>
    <row r="85" spans="1:12" ht="18" customHeight="1">
      <c r="A85" s="26">
        <f>ROW()</f>
        <v>85</v>
      </c>
      <c r="B85" s="349"/>
      <c r="D85" s="111" t="s">
        <v>305</v>
      </c>
      <c r="E85" s="421" t="s">
        <v>336</v>
      </c>
      <c r="G85" s="1597">
        <v>0</v>
      </c>
      <c r="H85" s="1597">
        <v>0</v>
      </c>
      <c r="I85" s="1597">
        <v>394317</v>
      </c>
      <c r="J85" s="1597">
        <v>0</v>
      </c>
      <c r="K85" s="1603">
        <v>0</v>
      </c>
      <c r="L85" s="815"/>
    </row>
    <row r="86" spans="1:12" ht="18" customHeight="1">
      <c r="A86" s="26">
        <f>ROW()</f>
        <v>86</v>
      </c>
      <c r="B86" s="349"/>
      <c r="C86" s="6"/>
      <c r="D86" s="111" t="s">
        <v>305</v>
      </c>
      <c r="E86" s="421" t="s">
        <v>337</v>
      </c>
      <c r="G86" s="1597">
        <v>0</v>
      </c>
      <c r="H86" s="1597">
        <v>0</v>
      </c>
      <c r="I86" s="1597">
        <v>0</v>
      </c>
      <c r="J86" s="1597">
        <v>895268</v>
      </c>
      <c r="K86" s="1603">
        <v>730105.99999999988</v>
      </c>
      <c r="L86" s="815"/>
    </row>
    <row r="87" spans="1:12" ht="18" customHeight="1">
      <c r="A87" s="26">
        <f>ROW()</f>
        <v>87</v>
      </c>
      <c r="B87" s="349"/>
      <c r="C87" s="6"/>
      <c r="D87" s="111" t="s">
        <v>305</v>
      </c>
      <c r="E87" s="421" t="s">
        <v>338</v>
      </c>
      <c r="G87" s="1597">
        <v>0</v>
      </c>
      <c r="H87" s="1597">
        <v>0</v>
      </c>
      <c r="I87" s="1597">
        <v>0</v>
      </c>
      <c r="J87" s="1597">
        <v>2577</v>
      </c>
      <c r="K87" s="1603">
        <v>0</v>
      </c>
      <c r="L87" s="815"/>
    </row>
    <row r="88" spans="1:12" ht="18" customHeight="1">
      <c r="A88" s="26">
        <f>ROW()</f>
        <v>88</v>
      </c>
      <c r="B88" s="349"/>
      <c r="C88" s="6"/>
      <c r="D88" s="111" t="s">
        <v>305</v>
      </c>
      <c r="E88" s="421" t="s">
        <v>339</v>
      </c>
      <c r="G88" s="1597">
        <v>0</v>
      </c>
      <c r="H88" s="1597">
        <v>0</v>
      </c>
      <c r="I88" s="1597">
        <v>0</v>
      </c>
      <c r="J88" s="1597">
        <v>-5419.9999999999991</v>
      </c>
      <c r="K88" s="1603">
        <v>0</v>
      </c>
      <c r="L88" s="815"/>
    </row>
    <row r="89" spans="1:12" ht="18" customHeight="1">
      <c r="A89" s="26">
        <f>ROW()</f>
        <v>89</v>
      </c>
      <c r="B89" s="349"/>
      <c r="C89" s="6"/>
      <c r="D89" s="111" t="s">
        <v>305</v>
      </c>
      <c r="E89" s="421" t="s">
        <v>340</v>
      </c>
      <c r="G89" s="1597">
        <v>0</v>
      </c>
      <c r="H89" s="1597">
        <v>0</v>
      </c>
      <c r="I89" s="1597">
        <v>0</v>
      </c>
      <c r="J89" s="1597">
        <v>114340</v>
      </c>
      <c r="K89" s="1603">
        <v>8501</v>
      </c>
      <c r="L89" s="815"/>
    </row>
    <row r="90" spans="1:12" ht="18" customHeight="1">
      <c r="A90" s="26">
        <f>ROW()</f>
        <v>90</v>
      </c>
      <c r="B90" s="349"/>
      <c r="C90" s="6"/>
      <c r="D90" s="111" t="s">
        <v>305</v>
      </c>
      <c r="E90" s="421" t="s">
        <v>341</v>
      </c>
      <c r="G90" s="1597">
        <v>0</v>
      </c>
      <c r="H90" s="1597">
        <v>0</v>
      </c>
      <c r="I90" s="1597">
        <v>0</v>
      </c>
      <c r="J90" s="1597">
        <v>3711</v>
      </c>
      <c r="K90" s="1603">
        <v>0</v>
      </c>
      <c r="L90" s="815"/>
    </row>
    <row r="91" spans="1:12" ht="18" customHeight="1">
      <c r="A91" s="26">
        <f>ROW()</f>
        <v>91</v>
      </c>
      <c r="B91" s="349"/>
      <c r="C91" s="6"/>
      <c r="D91" s="111" t="s">
        <v>305</v>
      </c>
      <c r="E91" s="421" t="s">
        <v>342</v>
      </c>
      <c r="G91" s="1597">
        <v>0</v>
      </c>
      <c r="H91" s="1597">
        <v>0</v>
      </c>
      <c r="I91" s="1597">
        <v>0</v>
      </c>
      <c r="J91" s="1597">
        <v>261820</v>
      </c>
      <c r="K91" s="1603">
        <v>13351</v>
      </c>
      <c r="L91" s="815"/>
    </row>
    <row r="92" spans="1:12" ht="18" customHeight="1">
      <c r="A92" s="26">
        <f>ROW()</f>
        <v>92</v>
      </c>
      <c r="B92" s="349"/>
      <c r="C92" s="6"/>
      <c r="D92" s="111" t="s">
        <v>305</v>
      </c>
      <c r="E92" s="421" t="s">
        <v>343</v>
      </c>
      <c r="G92" s="1597">
        <v>0</v>
      </c>
      <c r="H92" s="1597">
        <v>0</v>
      </c>
      <c r="I92" s="1597">
        <v>0</v>
      </c>
      <c r="J92" s="1597">
        <v>1245609</v>
      </c>
      <c r="K92" s="1603">
        <v>154586</v>
      </c>
      <c r="L92" s="815"/>
    </row>
    <row r="93" spans="1:12" ht="18" customHeight="1">
      <c r="A93" s="26">
        <f>ROW()</f>
        <v>93</v>
      </c>
      <c r="B93" s="349"/>
      <c r="C93" s="6"/>
      <c r="D93" s="111" t="s">
        <v>305</v>
      </c>
      <c r="E93" s="421" t="s">
        <v>344</v>
      </c>
      <c r="G93" s="1597">
        <v>0</v>
      </c>
      <c r="H93" s="1597">
        <v>0</v>
      </c>
      <c r="I93" s="1597">
        <v>0</v>
      </c>
      <c r="J93" s="1597">
        <v>11030255.000000002</v>
      </c>
      <c r="K93" s="1603">
        <v>2840039</v>
      </c>
      <c r="L93" s="815"/>
    </row>
    <row r="94" spans="1:12" ht="18" customHeight="1">
      <c r="A94" s="26">
        <f>ROW()</f>
        <v>94</v>
      </c>
      <c r="B94" s="349"/>
      <c r="C94" s="6"/>
      <c r="D94" s="111" t="s">
        <v>305</v>
      </c>
      <c r="E94" s="421" t="s">
        <v>345</v>
      </c>
      <c r="G94" s="1597">
        <v>0</v>
      </c>
      <c r="H94" s="1597">
        <v>0</v>
      </c>
      <c r="I94" s="1597">
        <v>0</v>
      </c>
      <c r="J94" s="1597">
        <v>1143997</v>
      </c>
      <c r="K94" s="1603">
        <v>0</v>
      </c>
      <c r="L94" s="815"/>
    </row>
    <row r="95" spans="1:12" ht="18" customHeight="1">
      <c r="A95" s="26">
        <f>ROW()</f>
        <v>95</v>
      </c>
      <c r="B95" s="349"/>
      <c r="C95" s="6"/>
      <c r="D95" s="111" t="s">
        <v>305</v>
      </c>
      <c r="E95" s="421" t="s">
        <v>346</v>
      </c>
      <c r="G95" s="1597">
        <v>0</v>
      </c>
      <c r="H95" s="1597">
        <v>0</v>
      </c>
      <c r="I95" s="1597">
        <v>0</v>
      </c>
      <c r="J95" s="1597">
        <v>97430</v>
      </c>
      <c r="K95" s="1603">
        <v>10398606</v>
      </c>
      <c r="L95" s="815"/>
    </row>
    <row r="96" spans="1:12" ht="18" customHeight="1">
      <c r="A96" s="26">
        <f>ROW()</f>
        <v>96</v>
      </c>
      <c r="B96" s="349"/>
      <c r="C96" s="6"/>
      <c r="D96" s="111" t="s">
        <v>305</v>
      </c>
      <c r="E96" s="421" t="s">
        <v>347</v>
      </c>
      <c r="G96" s="1597">
        <v>0</v>
      </c>
      <c r="H96" s="1597">
        <v>0</v>
      </c>
      <c r="I96" s="1597">
        <v>0</v>
      </c>
      <c r="J96" s="1597">
        <v>140711</v>
      </c>
      <c r="K96" s="1603">
        <v>0</v>
      </c>
      <c r="L96" s="815"/>
    </row>
    <row r="97" spans="1:12" ht="18" customHeight="1">
      <c r="A97" s="26">
        <f>ROW()</f>
        <v>97</v>
      </c>
      <c r="B97" s="349"/>
      <c r="C97" s="6"/>
      <c r="D97" s="111" t="s">
        <v>305</v>
      </c>
      <c r="E97" s="421" t="s">
        <v>348</v>
      </c>
      <c r="G97" s="1597">
        <v>0</v>
      </c>
      <c r="H97" s="1597">
        <v>0</v>
      </c>
      <c r="I97" s="1597">
        <v>0</v>
      </c>
      <c r="J97" s="1597">
        <v>273024</v>
      </c>
      <c r="K97" s="1603">
        <v>17434</v>
      </c>
      <c r="L97" s="815"/>
    </row>
    <row r="98" spans="1:12" ht="18" customHeight="1">
      <c r="A98" s="26">
        <f>ROW()</f>
        <v>98</v>
      </c>
      <c r="B98" s="349"/>
      <c r="C98" s="6"/>
      <c r="D98" s="111" t="s">
        <v>305</v>
      </c>
      <c r="E98" s="421" t="s">
        <v>349</v>
      </c>
      <c r="G98" s="1597">
        <v>0</v>
      </c>
      <c r="H98" s="1597">
        <v>0</v>
      </c>
      <c r="I98" s="1597">
        <v>0</v>
      </c>
      <c r="J98" s="1597">
        <v>1303875</v>
      </c>
      <c r="K98" s="1603">
        <v>0</v>
      </c>
      <c r="L98" s="815"/>
    </row>
    <row r="99" spans="1:12" ht="18" customHeight="1">
      <c r="A99" s="26">
        <f>ROW()</f>
        <v>99</v>
      </c>
      <c r="B99" s="349"/>
      <c r="C99" s="6"/>
      <c r="D99" s="111" t="s">
        <v>305</v>
      </c>
      <c r="E99" s="421" t="s">
        <v>350</v>
      </c>
      <c r="G99" s="1597">
        <v>0</v>
      </c>
      <c r="H99" s="1597">
        <v>0</v>
      </c>
      <c r="I99" s="1597">
        <v>0</v>
      </c>
      <c r="J99" s="1597">
        <v>378942</v>
      </c>
      <c r="K99" s="1603">
        <v>559966</v>
      </c>
      <c r="L99" s="815"/>
    </row>
    <row r="100" spans="1:12" ht="18" customHeight="1">
      <c r="A100" s="26">
        <f>ROW()</f>
        <v>100</v>
      </c>
      <c r="B100" s="349"/>
      <c r="C100" s="6"/>
      <c r="D100" s="111" t="s">
        <v>305</v>
      </c>
      <c r="E100" s="421" t="s">
        <v>351</v>
      </c>
      <c r="G100" s="1597">
        <v>0</v>
      </c>
      <c r="H100" s="1597">
        <v>0</v>
      </c>
      <c r="I100" s="1597">
        <v>0</v>
      </c>
      <c r="J100" s="1597">
        <v>258006</v>
      </c>
      <c r="K100" s="1603">
        <v>216848</v>
      </c>
      <c r="L100" s="815"/>
    </row>
    <row r="101" spans="1:12" ht="18" customHeight="1">
      <c r="A101" s="26">
        <f>ROW()</f>
        <v>101</v>
      </c>
      <c r="B101" s="349"/>
      <c r="C101" s="6"/>
      <c r="D101" s="111" t="s">
        <v>305</v>
      </c>
      <c r="E101" s="421" t="s">
        <v>352</v>
      </c>
      <c r="G101" s="1597">
        <v>0</v>
      </c>
      <c r="H101" s="1597">
        <v>0</v>
      </c>
      <c r="I101" s="1597">
        <v>0</v>
      </c>
      <c r="J101" s="1597">
        <v>433320</v>
      </c>
      <c r="K101" s="1603">
        <v>71664.999999999985</v>
      </c>
      <c r="L101" s="815"/>
    </row>
    <row r="102" spans="1:12" ht="18" customHeight="1">
      <c r="A102" s="26">
        <f>ROW()</f>
        <v>102</v>
      </c>
      <c r="B102" s="349"/>
      <c r="C102" s="6"/>
      <c r="D102" s="111" t="s">
        <v>305</v>
      </c>
      <c r="E102" s="421" t="s">
        <v>353</v>
      </c>
      <c r="G102" s="1597">
        <v>0</v>
      </c>
      <c r="H102" s="1597">
        <v>0</v>
      </c>
      <c r="I102" s="1597">
        <v>0</v>
      </c>
      <c r="J102" s="1597">
        <v>5436329</v>
      </c>
      <c r="K102" s="1603">
        <v>0</v>
      </c>
      <c r="L102" s="815"/>
    </row>
    <row r="103" spans="1:12" ht="18" customHeight="1">
      <c r="A103" s="26">
        <f>ROW()</f>
        <v>103</v>
      </c>
      <c r="B103" s="349"/>
      <c r="C103" s="6"/>
      <c r="D103" s="111" t="s">
        <v>305</v>
      </c>
      <c r="E103" s="421" t="s">
        <v>354</v>
      </c>
      <c r="G103" s="1597">
        <v>0</v>
      </c>
      <c r="H103" s="1597">
        <v>0</v>
      </c>
      <c r="I103" s="1597">
        <v>0</v>
      </c>
      <c r="J103" s="1597">
        <v>0</v>
      </c>
      <c r="K103" s="1603">
        <v>2291054.9999999995</v>
      </c>
      <c r="L103" s="815"/>
    </row>
    <row r="104" spans="1:12" ht="18" customHeight="1">
      <c r="A104" s="26">
        <f>ROW()</f>
        <v>104</v>
      </c>
      <c r="B104" s="349"/>
      <c r="C104" s="6"/>
      <c r="D104" s="111" t="s">
        <v>305</v>
      </c>
      <c r="E104" s="421" t="s">
        <v>355</v>
      </c>
      <c r="G104" s="1597">
        <v>0</v>
      </c>
      <c r="H104" s="1597">
        <v>0</v>
      </c>
      <c r="I104" s="1597">
        <v>0</v>
      </c>
      <c r="J104" s="1597">
        <v>0</v>
      </c>
      <c r="K104" s="1603">
        <v>4978769</v>
      </c>
      <c r="L104" s="815"/>
    </row>
    <row r="105" spans="1:12" ht="18" customHeight="1">
      <c r="A105" s="26">
        <f>ROW()</f>
        <v>105</v>
      </c>
      <c r="B105" s="349"/>
      <c r="C105" s="6"/>
      <c r="D105" s="111" t="s">
        <v>305</v>
      </c>
      <c r="E105" s="421" t="s">
        <v>356</v>
      </c>
      <c r="G105" s="1597">
        <v>0</v>
      </c>
      <c r="H105" s="1597">
        <v>0</v>
      </c>
      <c r="I105" s="1597">
        <v>0</v>
      </c>
      <c r="J105" s="1597">
        <v>0</v>
      </c>
      <c r="K105" s="1603">
        <v>185099</v>
      </c>
      <c r="L105" s="815"/>
    </row>
    <row r="106" spans="1:12" ht="18" customHeight="1">
      <c r="A106" s="26">
        <f>ROW()</f>
        <v>106</v>
      </c>
      <c r="B106" s="349"/>
      <c r="C106" s="6"/>
      <c r="D106" s="111" t="s">
        <v>305</v>
      </c>
      <c r="E106" s="421" t="s">
        <v>357</v>
      </c>
      <c r="G106" s="1597">
        <v>0</v>
      </c>
      <c r="H106" s="1597">
        <v>0</v>
      </c>
      <c r="I106" s="1597">
        <v>0</v>
      </c>
      <c r="J106" s="1597">
        <v>0</v>
      </c>
      <c r="K106" s="1603">
        <v>32679</v>
      </c>
      <c r="L106" s="815"/>
    </row>
    <row r="107" spans="1:12" ht="18" customHeight="1">
      <c r="A107" s="26">
        <f>ROW()</f>
        <v>107</v>
      </c>
      <c r="B107" s="349"/>
      <c r="C107" s="6"/>
      <c r="D107" s="111" t="s">
        <v>305</v>
      </c>
      <c r="E107" s="421" t="s">
        <v>358</v>
      </c>
      <c r="G107" s="1597">
        <v>0</v>
      </c>
      <c r="H107" s="1597">
        <v>0</v>
      </c>
      <c r="I107" s="1597">
        <v>0</v>
      </c>
      <c r="J107" s="1597">
        <v>0</v>
      </c>
      <c r="K107" s="1603">
        <v>0</v>
      </c>
      <c r="L107" s="815"/>
    </row>
    <row r="108" spans="1:12" ht="18" customHeight="1">
      <c r="A108" s="26"/>
      <c r="B108" s="349"/>
      <c r="C108" s="6"/>
      <c r="D108" s="111" t="s">
        <v>305</v>
      </c>
      <c r="E108" s="421" t="s">
        <v>359</v>
      </c>
      <c r="G108" s="1597"/>
      <c r="H108" s="1597"/>
      <c r="I108" s="1597"/>
      <c r="J108" s="1597"/>
      <c r="K108" s="1603">
        <v>17001706</v>
      </c>
      <c r="L108" s="815"/>
    </row>
    <row r="109" spans="1:12" ht="18" customHeight="1">
      <c r="A109" s="26">
        <f>ROW()</f>
        <v>109</v>
      </c>
      <c r="B109" s="349"/>
      <c r="C109" s="6"/>
      <c r="D109" s="111" t="s">
        <v>305</v>
      </c>
      <c r="E109" s="421" t="s">
        <v>360</v>
      </c>
      <c r="G109" s="1597">
        <v>0</v>
      </c>
      <c r="H109" s="1597">
        <v>0</v>
      </c>
      <c r="I109" s="1597">
        <v>0</v>
      </c>
      <c r="J109" s="1597">
        <v>0</v>
      </c>
      <c r="K109" s="1603">
        <v>175727</v>
      </c>
      <c r="L109" s="815"/>
    </row>
    <row r="110" spans="1:12" ht="18" customHeight="1">
      <c r="A110" s="26">
        <f>ROW()</f>
        <v>110</v>
      </c>
      <c r="B110" s="349"/>
      <c r="C110" s="6" t="s">
        <v>297</v>
      </c>
      <c r="D110" s="111" t="s">
        <v>305</v>
      </c>
      <c r="E110" s="421" t="s">
        <v>361</v>
      </c>
      <c r="G110" s="1597">
        <v>0</v>
      </c>
      <c r="H110" s="1597">
        <v>0</v>
      </c>
      <c r="I110" s="1597">
        <v>0</v>
      </c>
      <c r="J110" s="1597">
        <v>1514197</v>
      </c>
      <c r="K110" s="1603">
        <v>4389207</v>
      </c>
      <c r="L110" s="815"/>
    </row>
    <row r="111" spans="1:12" ht="18" customHeight="1">
      <c r="A111" s="26">
        <f>ROW()</f>
        <v>111</v>
      </c>
      <c r="B111" s="349"/>
      <c r="C111" s="6"/>
      <c r="D111" s="111" t="s">
        <v>305</v>
      </c>
      <c r="E111" s="421" t="s">
        <v>362</v>
      </c>
      <c r="G111" s="1597">
        <v>98464</v>
      </c>
      <c r="H111" s="1597">
        <v>0</v>
      </c>
      <c r="I111" s="1597">
        <v>2451</v>
      </c>
      <c r="J111" s="1597">
        <v>382016</v>
      </c>
      <c r="K111" s="1603">
        <v>266154</v>
      </c>
      <c r="L111" s="815"/>
    </row>
    <row r="112" spans="1:12" ht="18" customHeight="1">
      <c r="A112" s="26">
        <f>ROW()</f>
        <v>112</v>
      </c>
      <c r="B112" s="349"/>
      <c r="C112" s="6"/>
      <c r="D112" s="111" t="s">
        <v>305</v>
      </c>
      <c r="E112" s="421" t="s">
        <v>363</v>
      </c>
      <c r="G112" s="1597">
        <v>0</v>
      </c>
      <c r="H112" s="1597">
        <v>0</v>
      </c>
      <c r="I112" s="1597">
        <v>3469576.02</v>
      </c>
      <c r="J112" s="1597"/>
      <c r="K112" s="1603">
        <v>0</v>
      </c>
      <c r="L112" s="815"/>
    </row>
    <row r="113" spans="1:14" ht="18" customHeight="1" thickBot="1">
      <c r="A113" s="26">
        <f>ROW()</f>
        <v>113</v>
      </c>
      <c r="B113" s="349"/>
      <c r="C113" s="6" t="s">
        <v>297</v>
      </c>
      <c r="D113" s="111" t="s">
        <v>305</v>
      </c>
      <c r="E113" s="421" t="s">
        <v>364</v>
      </c>
      <c r="G113" s="1597">
        <v>0</v>
      </c>
      <c r="H113" s="1597">
        <v>0</v>
      </c>
      <c r="I113" s="1597">
        <v>0</v>
      </c>
      <c r="J113" s="833">
        <v>18575697.000000007</v>
      </c>
      <c r="K113" s="1603">
        <v>0</v>
      </c>
      <c r="L113" s="815"/>
    </row>
    <row r="114" spans="1:14" ht="18" customHeight="1" thickBot="1">
      <c r="A114" s="26">
        <f>ROW()</f>
        <v>114</v>
      </c>
      <c r="B114" s="349"/>
      <c r="C114" s="6"/>
      <c r="D114" s="113" t="s">
        <v>365</v>
      </c>
      <c r="E114" s="111"/>
      <c r="F114" s="111"/>
      <c r="G114" s="213">
        <f>SUM(G55:G113)</f>
        <v>7115716</v>
      </c>
      <c r="H114" s="213">
        <f>SUM(H55:H113)</f>
        <v>21873281</v>
      </c>
      <c r="I114" s="213">
        <f>SUM(I55:I113)</f>
        <v>47076178.020000003</v>
      </c>
      <c r="J114" s="213">
        <f>SUM(J55:J113)</f>
        <v>47822321.000000007</v>
      </c>
      <c r="K114" s="213">
        <f>SUM(K55:K113)</f>
        <v>45795538</v>
      </c>
      <c r="L114" s="815"/>
      <c r="N114" t="s">
        <v>366</v>
      </c>
    </row>
    <row r="115" spans="1:14" ht="18" customHeight="1">
      <c r="A115" s="26">
        <f>ROW()</f>
        <v>115</v>
      </c>
      <c r="B115" s="349"/>
      <c r="D115" s="87" t="s">
        <v>367</v>
      </c>
      <c r="E115" s="111"/>
      <c r="F115" s="111"/>
      <c r="G115" s="1600"/>
      <c r="H115" s="1600"/>
      <c r="I115" s="1600"/>
      <c r="J115" s="1600"/>
      <c r="K115" s="1600"/>
      <c r="L115" s="815"/>
      <c r="M115" s="421"/>
    </row>
    <row r="116" spans="1:14" ht="18" customHeight="1">
      <c r="A116" s="26">
        <f>ROW()</f>
        <v>116</v>
      </c>
      <c r="B116" s="349"/>
      <c r="D116" s="87"/>
      <c r="E116" s="111"/>
      <c r="F116" s="111"/>
      <c r="G116" s="1600"/>
      <c r="H116" s="1600"/>
      <c r="I116" s="1600"/>
      <c r="J116" s="1600"/>
      <c r="K116" s="1600"/>
      <c r="L116" s="815"/>
      <c r="M116" s="421"/>
    </row>
    <row r="117" spans="1:14" ht="18" customHeight="1">
      <c r="A117" s="26">
        <f>ROW()</f>
        <v>117</v>
      </c>
      <c r="B117" s="349"/>
      <c r="D117" s="111" t="s">
        <v>145</v>
      </c>
      <c r="E117" s="111" t="s">
        <v>368</v>
      </c>
      <c r="F117" s="111" t="s">
        <v>369</v>
      </c>
      <c r="G117" s="1594">
        <v>13446005.82</v>
      </c>
      <c r="H117" s="1594">
        <v>6212577.4400000004</v>
      </c>
      <c r="I117" s="1594">
        <v>9853103.0800000001</v>
      </c>
      <c r="J117" s="1604">
        <v>17102446.259999998</v>
      </c>
      <c r="K117" s="1598">
        <v>12891148.970000001</v>
      </c>
      <c r="L117" s="815"/>
      <c r="M117" s="421"/>
    </row>
    <row r="118" spans="1:14" ht="18" customHeight="1">
      <c r="A118" s="26">
        <f>ROW()</f>
        <v>118</v>
      </c>
      <c r="B118" s="349"/>
      <c r="D118" s="111" t="s">
        <v>145</v>
      </c>
      <c r="E118" s="111" t="s">
        <v>368</v>
      </c>
      <c r="F118" s="111" t="s">
        <v>370</v>
      </c>
      <c r="G118" s="1594">
        <v>0</v>
      </c>
      <c r="H118" s="1594">
        <v>0</v>
      </c>
      <c r="I118" s="1594">
        <v>0</v>
      </c>
      <c r="J118" s="1604">
        <v>0</v>
      </c>
      <c r="K118" s="1598">
        <v>0</v>
      </c>
      <c r="L118" s="815"/>
      <c r="M118" s="421"/>
    </row>
    <row r="119" spans="1:14" ht="18" customHeight="1">
      <c r="A119" s="26">
        <f>ROW()</f>
        <v>119</v>
      </c>
      <c r="B119" s="349"/>
      <c r="D119" s="111" t="s">
        <v>145</v>
      </c>
      <c r="E119" s="111" t="s">
        <v>371</v>
      </c>
      <c r="F119" s="111" t="s">
        <v>372</v>
      </c>
      <c r="G119" s="1594">
        <v>371279</v>
      </c>
      <c r="H119" s="1594">
        <v>126246</v>
      </c>
      <c r="I119" s="1594">
        <v>1196150</v>
      </c>
      <c r="J119" s="1604">
        <v>2899047</v>
      </c>
      <c r="K119" s="1598">
        <v>2164357.85</v>
      </c>
      <c r="L119" s="815"/>
      <c r="M119" s="421"/>
    </row>
    <row r="120" spans="1:14" ht="18" customHeight="1">
      <c r="A120" s="26">
        <f>ROW()</f>
        <v>120</v>
      </c>
      <c r="B120" s="349"/>
      <c r="D120" s="111" t="s">
        <v>145</v>
      </c>
      <c r="E120" s="111" t="s">
        <v>371</v>
      </c>
      <c r="F120" s="111" t="s">
        <v>373</v>
      </c>
      <c r="G120" s="1594">
        <v>7589</v>
      </c>
      <c r="H120" s="1594">
        <v>0</v>
      </c>
      <c r="I120" s="1594">
        <v>0</v>
      </c>
      <c r="J120" s="1604">
        <v>0</v>
      </c>
      <c r="K120" s="1598">
        <v>0</v>
      </c>
      <c r="L120" s="815"/>
      <c r="M120" s="421"/>
    </row>
    <row r="121" spans="1:14" ht="18" customHeight="1">
      <c r="A121" s="26">
        <f>ROW()</f>
        <v>121</v>
      </c>
      <c r="B121" s="349"/>
      <c r="D121" s="111" t="s">
        <v>145</v>
      </c>
      <c r="E121" s="111" t="s">
        <v>374</v>
      </c>
      <c r="F121" s="111" t="s">
        <v>375</v>
      </c>
      <c r="G121" s="1594">
        <v>-13987</v>
      </c>
      <c r="H121" s="1594">
        <v>0</v>
      </c>
      <c r="I121" s="1594">
        <v>0</v>
      </c>
      <c r="J121" s="1604">
        <v>0</v>
      </c>
      <c r="K121" s="1598">
        <v>0</v>
      </c>
      <c r="L121" s="815"/>
      <c r="M121" s="421"/>
    </row>
    <row r="122" spans="1:14" ht="18" customHeight="1">
      <c r="A122" s="26">
        <f>ROW()</f>
        <v>122</v>
      </c>
      <c r="B122" s="349"/>
      <c r="D122" s="111" t="s">
        <v>145</v>
      </c>
      <c r="E122" s="111" t="s">
        <v>374</v>
      </c>
      <c r="F122" s="111" t="s">
        <v>376</v>
      </c>
      <c r="G122" s="1594">
        <v>0</v>
      </c>
      <c r="H122" s="1594">
        <v>0</v>
      </c>
      <c r="I122" s="1594">
        <v>0</v>
      </c>
      <c r="J122" s="1604">
        <v>0</v>
      </c>
      <c r="K122" s="1598">
        <v>0</v>
      </c>
      <c r="L122" s="815"/>
      <c r="M122" s="421"/>
    </row>
    <row r="123" spans="1:14" ht="18" customHeight="1">
      <c r="A123" s="26">
        <f>ROW()</f>
        <v>123</v>
      </c>
      <c r="B123" s="349"/>
      <c r="D123" s="111" t="s">
        <v>145</v>
      </c>
      <c r="E123" s="111" t="s">
        <v>374</v>
      </c>
      <c r="F123" s="421" t="s">
        <v>377</v>
      </c>
      <c r="G123" s="1594">
        <v>315</v>
      </c>
      <c r="H123" s="1594">
        <v>0</v>
      </c>
      <c r="I123" s="1594">
        <v>5490879.6500000004</v>
      </c>
      <c r="J123" s="1604">
        <v>20329757.869999997</v>
      </c>
      <c r="K123" s="1598">
        <v>48587103.030999996</v>
      </c>
      <c r="L123" s="815"/>
      <c r="M123" s="421"/>
    </row>
    <row r="124" spans="1:14" ht="18" customHeight="1">
      <c r="A124" s="26">
        <f>ROW()</f>
        <v>124</v>
      </c>
      <c r="B124" s="349"/>
      <c r="D124" s="111" t="s">
        <v>145</v>
      </c>
      <c r="E124" s="111" t="s">
        <v>378</v>
      </c>
      <c r="F124" s="111" t="s">
        <v>379</v>
      </c>
      <c r="G124" s="1594">
        <v>0</v>
      </c>
      <c r="H124" s="1594">
        <v>7419277.9000000004</v>
      </c>
      <c r="I124" s="1594">
        <v>0</v>
      </c>
      <c r="J124" s="1604">
        <v>0</v>
      </c>
      <c r="K124" s="1598">
        <v>0</v>
      </c>
      <c r="L124" s="815"/>
      <c r="M124" s="421"/>
    </row>
    <row r="125" spans="1:14" ht="18" customHeight="1">
      <c r="A125" s="26">
        <f>ROW()</f>
        <v>125</v>
      </c>
      <c r="B125" s="349"/>
      <c r="D125" s="111" t="s">
        <v>145</v>
      </c>
      <c r="E125" s="111" t="s">
        <v>378</v>
      </c>
      <c r="F125" s="421" t="s">
        <v>380</v>
      </c>
      <c r="G125" s="1594">
        <v>2573515</v>
      </c>
      <c r="H125" s="1594">
        <v>0</v>
      </c>
      <c r="I125" s="1594">
        <v>1789889</v>
      </c>
      <c r="J125" s="1604">
        <v>4143034</v>
      </c>
      <c r="K125" s="1598">
        <v>1064864.635</v>
      </c>
      <c r="L125" s="815"/>
      <c r="M125" s="421"/>
    </row>
    <row r="126" spans="1:14" ht="18" customHeight="1">
      <c r="A126" s="26">
        <f>ROW()</f>
        <v>126</v>
      </c>
      <c r="B126" s="349"/>
      <c r="D126" s="111" t="s">
        <v>145</v>
      </c>
      <c r="E126" s="111" t="s">
        <v>381</v>
      </c>
      <c r="F126" s="111" t="s">
        <v>382</v>
      </c>
      <c r="G126" s="1594">
        <v>0</v>
      </c>
      <c r="H126" s="1594">
        <v>2595752</v>
      </c>
      <c r="I126" s="1594">
        <v>0</v>
      </c>
      <c r="J126" s="1604">
        <v>0</v>
      </c>
      <c r="K126" s="1598">
        <v>0</v>
      </c>
      <c r="L126" s="815"/>
      <c r="M126" s="421"/>
    </row>
    <row r="127" spans="1:14" ht="18" customHeight="1">
      <c r="A127" s="26">
        <f>ROW()</f>
        <v>127</v>
      </c>
      <c r="B127" s="349"/>
      <c r="D127" s="111" t="s">
        <v>145</v>
      </c>
      <c r="E127" s="111" t="s">
        <v>381</v>
      </c>
      <c r="F127" s="421" t="s">
        <v>383</v>
      </c>
      <c r="G127" s="1594">
        <v>2909836</v>
      </c>
      <c r="H127" s="1594">
        <v>0</v>
      </c>
      <c r="I127" s="1594">
        <v>2872678</v>
      </c>
      <c r="J127" s="1604">
        <v>3112734</v>
      </c>
      <c r="K127" s="1598">
        <v>1969137.345</v>
      </c>
      <c r="L127" s="815"/>
      <c r="M127" s="421"/>
    </row>
    <row r="128" spans="1:14" ht="18" customHeight="1">
      <c r="A128" s="26">
        <f>ROW()</f>
        <v>128</v>
      </c>
      <c r="B128" s="349"/>
      <c r="D128" s="111" t="s">
        <v>145</v>
      </c>
      <c r="E128" s="111" t="s">
        <v>384</v>
      </c>
      <c r="F128" s="111" t="s">
        <v>385</v>
      </c>
      <c r="G128" s="1594">
        <v>0</v>
      </c>
      <c r="H128" s="1594">
        <v>2624771</v>
      </c>
      <c r="I128" s="1594">
        <v>0</v>
      </c>
      <c r="J128" s="1604">
        <v>0</v>
      </c>
      <c r="K128" s="1598">
        <v>0</v>
      </c>
      <c r="L128" s="815"/>
      <c r="M128" s="421"/>
    </row>
    <row r="129" spans="1:16" ht="18" customHeight="1">
      <c r="A129" s="26">
        <f>ROW()</f>
        <v>129</v>
      </c>
      <c r="B129" s="349"/>
      <c r="D129" s="111" t="s">
        <v>145</v>
      </c>
      <c r="E129" s="111" t="s">
        <v>384</v>
      </c>
      <c r="F129" s="421" t="s">
        <v>386</v>
      </c>
      <c r="G129" s="1594">
        <v>6328038</v>
      </c>
      <c r="H129" s="1594">
        <v>0</v>
      </c>
      <c r="I129" s="1594">
        <v>0</v>
      </c>
      <c r="J129" s="1604">
        <v>0</v>
      </c>
      <c r="K129" s="1598">
        <v>0</v>
      </c>
      <c r="L129" s="815"/>
    </row>
    <row r="130" spans="1:16" ht="18" customHeight="1">
      <c r="A130" s="26">
        <f>ROW()</f>
        <v>130</v>
      </c>
      <c r="B130" s="349"/>
      <c r="D130" s="111" t="s">
        <v>145</v>
      </c>
      <c r="E130" s="111" t="s">
        <v>384</v>
      </c>
      <c r="F130" s="421" t="s">
        <v>387</v>
      </c>
      <c r="G130" s="1594">
        <v>2032566</v>
      </c>
      <c r="H130" s="1594">
        <v>1939856</v>
      </c>
      <c r="I130" s="1594">
        <v>1003838</v>
      </c>
      <c r="J130" s="1604">
        <v>0</v>
      </c>
      <c r="K130" s="1598">
        <v>521415</v>
      </c>
      <c r="L130" s="815"/>
    </row>
    <row r="131" spans="1:16" ht="18" customHeight="1" thickBot="1">
      <c r="A131" s="26">
        <f>ROW()</f>
        <v>131</v>
      </c>
      <c r="B131" s="349"/>
      <c r="D131" s="111" t="s">
        <v>145</v>
      </c>
      <c r="E131" s="111" t="s">
        <v>384</v>
      </c>
      <c r="F131" s="421" t="s">
        <v>388</v>
      </c>
      <c r="G131" s="1594">
        <v>598664</v>
      </c>
      <c r="H131" s="1594">
        <v>923250.39999999967</v>
      </c>
      <c r="I131" s="1594">
        <v>186034.35</v>
      </c>
      <c r="J131" s="1604"/>
      <c r="K131" s="1598">
        <v>0</v>
      </c>
      <c r="L131" s="815"/>
    </row>
    <row r="132" spans="1:16" ht="18" customHeight="1" thickBot="1">
      <c r="A132" s="26">
        <f>ROW()</f>
        <v>132</v>
      </c>
      <c r="B132" s="349"/>
      <c r="D132" s="113" t="s">
        <v>389</v>
      </c>
      <c r="E132" s="111"/>
      <c r="F132" s="111"/>
      <c r="G132" s="213">
        <f>SUM(G117:G131)</f>
        <v>28253820.82</v>
      </c>
      <c r="H132" s="213">
        <f>SUM(H117:H131)</f>
        <v>21841730.739999998</v>
      </c>
      <c r="I132" s="213">
        <f>SUM(I117:I131)</f>
        <v>22392572.080000002</v>
      </c>
      <c r="J132" s="213">
        <f>SUM(J117:J131)</f>
        <v>47587019.129999995</v>
      </c>
      <c r="K132" s="216">
        <f>SUM(K117:K131)</f>
        <v>67198026.831</v>
      </c>
      <c r="L132" s="815"/>
      <c r="N132" t="s">
        <v>366</v>
      </c>
    </row>
    <row r="133" spans="1:16" ht="18" customHeight="1">
      <c r="A133" s="26">
        <f>ROW()</f>
        <v>133</v>
      </c>
      <c r="B133" s="349"/>
      <c r="D133" s="111"/>
      <c r="E133" s="111"/>
      <c r="F133" s="111"/>
      <c r="G133" s="1600"/>
      <c r="H133" s="1600"/>
      <c r="I133" s="1600"/>
      <c r="J133" s="1600"/>
      <c r="K133" s="1600"/>
      <c r="L133" s="815"/>
    </row>
    <row r="134" spans="1:16" ht="18" customHeight="1">
      <c r="A134" s="26">
        <f>ROW()</f>
        <v>134</v>
      </c>
      <c r="B134" s="349"/>
      <c r="D134" s="111" t="s">
        <v>272</v>
      </c>
      <c r="E134" s="111" t="s">
        <v>390</v>
      </c>
      <c r="F134" s="111" t="s">
        <v>391</v>
      </c>
      <c r="G134" s="1605">
        <v>21311</v>
      </c>
      <c r="H134" s="1605">
        <v>829670.76</v>
      </c>
      <c r="I134" s="1605">
        <v>686866</v>
      </c>
      <c r="J134" s="1605">
        <v>370784</v>
      </c>
      <c r="K134" s="1598">
        <v>368048.41399999999</v>
      </c>
      <c r="L134" s="815"/>
    </row>
    <row r="135" spans="1:16" ht="15">
      <c r="A135" s="26">
        <f>ROW()</f>
        <v>135</v>
      </c>
      <c r="B135" s="349"/>
      <c r="D135" s="111" t="s">
        <v>272</v>
      </c>
      <c r="E135" s="111" t="s">
        <v>392</v>
      </c>
      <c r="F135" s="111" t="s">
        <v>393</v>
      </c>
      <c r="G135" s="1605">
        <v>773459</v>
      </c>
      <c r="H135" s="1605">
        <v>651262</v>
      </c>
      <c r="I135" s="1605">
        <v>1197992</v>
      </c>
      <c r="J135" s="1605">
        <v>2164485</v>
      </c>
      <c r="K135" s="1598">
        <v>2286434</v>
      </c>
      <c r="L135" s="815"/>
    </row>
    <row r="136" spans="1:16" ht="15">
      <c r="A136" s="26">
        <f>ROW()</f>
        <v>136</v>
      </c>
      <c r="B136" s="349"/>
      <c r="D136" s="111" t="s">
        <v>272</v>
      </c>
      <c r="E136" s="111" t="s">
        <v>392</v>
      </c>
      <c r="F136" s="111" t="s">
        <v>394</v>
      </c>
      <c r="G136" s="1605">
        <v>1689250</v>
      </c>
      <c r="H136" s="1605">
        <v>2084512.9999999998</v>
      </c>
      <c r="I136" s="1605">
        <v>3061363</v>
      </c>
      <c r="J136" s="1605">
        <v>3839823</v>
      </c>
      <c r="K136" s="1598">
        <v>3769094.9231000002</v>
      </c>
      <c r="L136" s="815"/>
    </row>
    <row r="137" spans="1:16" ht="15">
      <c r="A137" s="26">
        <f>ROW()</f>
        <v>137</v>
      </c>
      <c r="B137" s="349"/>
      <c r="D137" s="111" t="s">
        <v>272</v>
      </c>
      <c r="E137" s="111" t="s">
        <v>395</v>
      </c>
      <c r="F137" s="111" t="s">
        <v>396</v>
      </c>
      <c r="G137" s="1605">
        <v>0</v>
      </c>
      <c r="H137" s="1605">
        <v>0</v>
      </c>
      <c r="I137" s="1605">
        <v>0</v>
      </c>
      <c r="J137" s="1605">
        <v>0</v>
      </c>
      <c r="K137" s="1598">
        <v>0</v>
      </c>
      <c r="L137" s="815"/>
    </row>
    <row r="138" spans="1:16" ht="15">
      <c r="A138" s="26">
        <f>ROW()</f>
        <v>138</v>
      </c>
      <c r="B138" s="349"/>
      <c r="D138" s="111" t="s">
        <v>272</v>
      </c>
      <c r="E138" s="111" t="s">
        <v>397</v>
      </c>
      <c r="F138" s="111" t="s">
        <v>398</v>
      </c>
      <c r="G138" s="1605">
        <v>0</v>
      </c>
      <c r="H138" s="1605">
        <v>0</v>
      </c>
      <c r="I138" s="1605">
        <v>0</v>
      </c>
      <c r="J138" s="1605">
        <v>3207014</v>
      </c>
      <c r="K138" s="1598">
        <v>0</v>
      </c>
      <c r="L138" s="815"/>
      <c r="P138" s="651"/>
    </row>
    <row r="139" spans="1:16" ht="15">
      <c r="A139" s="26">
        <f>ROW()</f>
        <v>139</v>
      </c>
      <c r="B139" s="349"/>
      <c r="D139" s="111" t="s">
        <v>272</v>
      </c>
      <c r="E139" s="111" t="s">
        <v>362</v>
      </c>
      <c r="F139" s="111" t="s">
        <v>399</v>
      </c>
      <c r="G139" s="1606">
        <v>72152</v>
      </c>
      <c r="H139" s="1606">
        <v>246826</v>
      </c>
      <c r="I139" s="1606">
        <v>0</v>
      </c>
      <c r="J139" s="1606">
        <v>0</v>
      </c>
      <c r="K139" s="1598">
        <v>0</v>
      </c>
      <c r="L139" s="815"/>
    </row>
    <row r="140" spans="1:16" ht="15.75" thickBot="1">
      <c r="A140" s="26">
        <f>ROW()</f>
        <v>140</v>
      </c>
      <c r="B140" s="349"/>
      <c r="D140" s="111" t="s">
        <v>272</v>
      </c>
      <c r="E140" s="421" t="s">
        <v>388</v>
      </c>
      <c r="F140" s="421" t="s">
        <v>388</v>
      </c>
      <c r="G140" s="1607">
        <v>14768273</v>
      </c>
      <c r="H140" s="1607">
        <v>48035.076999997378</v>
      </c>
      <c r="I140" s="1607">
        <v>4795372.5441999994</v>
      </c>
      <c r="J140" s="1607"/>
      <c r="K140" s="1608"/>
      <c r="L140" s="815"/>
    </row>
    <row r="141" spans="1:16" ht="15.75" thickBot="1">
      <c r="A141" s="26">
        <f>ROW()</f>
        <v>141</v>
      </c>
      <c r="B141" s="349"/>
      <c r="D141" s="113" t="s">
        <v>400</v>
      </c>
      <c r="E141" s="1220"/>
      <c r="F141" s="1220"/>
      <c r="G141" s="213">
        <f>SUM(G134:G140)</f>
        <v>17324445</v>
      </c>
      <c r="H141" s="213">
        <f t="shared" ref="H141:K141" si="4">SUM(H134:H140)</f>
        <v>3860306.836999997</v>
      </c>
      <c r="I141" s="213">
        <f t="shared" si="4"/>
        <v>9741593.5441999994</v>
      </c>
      <c r="J141" s="213">
        <f t="shared" si="4"/>
        <v>9582106</v>
      </c>
      <c r="K141" s="216">
        <f t="shared" si="4"/>
        <v>6423577.3371000001</v>
      </c>
      <c r="L141" s="815"/>
      <c r="N141" t="s">
        <v>366</v>
      </c>
    </row>
    <row r="142" spans="1:16" ht="30" customHeight="1">
      <c r="A142" s="26">
        <f>ROW()</f>
        <v>142</v>
      </c>
      <c r="B142" s="1"/>
      <c r="C142" s="786"/>
      <c r="D142" s="786"/>
      <c r="E142" s="786"/>
      <c r="F142" s="786"/>
      <c r="G142" s="786"/>
      <c r="H142" s="786"/>
      <c r="I142" s="786"/>
      <c r="J142" s="786"/>
      <c r="K142" s="786"/>
      <c r="L142" s="2"/>
    </row>
    <row r="143" spans="1:16">
      <c r="K143" s="651"/>
    </row>
  </sheetData>
  <sheetProtection formatColumns="0" formatRows="0"/>
  <mergeCells count="3">
    <mergeCell ref="A3:K3"/>
    <mergeCell ref="I1:J1"/>
    <mergeCell ref="D4:K4"/>
  </mergeCells>
  <conditionalFormatting sqref="E74:E85 E55:E72">
    <cfRule type="duplicateValues" dxfId="6" priority="3"/>
  </conditionalFormatting>
  <conditionalFormatting sqref="E74:E113 E55:E72">
    <cfRule type="duplicateValues" dxfId="5" priority="40"/>
  </conditionalFormatting>
  <conditionalFormatting sqref="E112:E113 E86:E110">
    <cfRule type="duplicateValues" dxfId="4" priority="39"/>
  </conditionalFormatting>
  <dataValidations disablePrompts="1" count="1">
    <dataValidation type="date" operator="greaterThan" allowBlank="1" showInputMessage="1" showErrorMessage="1" errorTitle="Date entry" error="Dates after 1 January 2011 accepted" promptTitle="Date entry" prompt=" " sqref="J2:K2 K1" xr:uid="{5B56CDE8-9909-44FF-88F1-46E9A68D7027}">
      <formula1>40544</formula1>
    </dataValidation>
  </dataValidations>
  <pageMargins left="0.23622047244094491" right="0.23622047244094491" top="0.74803149606299213" bottom="0.74803149606299213" header="0.31496062992125984" footer="0.31496062992125984"/>
  <pageSetup paperSize="8" scale="70" fitToHeight="0" orientation="portrait" r:id="rId1"/>
  <headerFooter alignWithMargins="0">
    <oddFooter>&amp;A&amp;RPage &amp;P</oddFooter>
  </headerFooter>
  <rowBreaks count="2" manualBreakCount="2">
    <brk id="53" max="11" man="1"/>
    <brk id="114" max="11"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tabColor theme="6" tint="-9.9978637043366805E-2"/>
    <pageSetUpPr fitToPage="1"/>
  </sheetPr>
  <dimension ref="A1:V157"/>
  <sheetViews>
    <sheetView showGridLines="0" view="pageBreakPreview" zoomScale="89" zoomScaleNormal="100" workbookViewId="0">
      <selection activeCell="D8" sqref="D7:D8"/>
    </sheetView>
  </sheetViews>
  <sheetFormatPr defaultRowHeight="12.75" outlineLevelRow="1"/>
  <cols>
    <col min="1" max="1" width="4.28515625" customWidth="1"/>
    <col min="2" max="2" width="2.28515625" customWidth="1"/>
    <col min="3" max="3" width="9.42578125" customWidth="1"/>
    <col min="4" max="4" width="44.42578125" customWidth="1"/>
    <col min="5" max="5" width="11.85546875" customWidth="1"/>
    <col min="6" max="6" width="16.5703125" customWidth="1"/>
    <col min="7" max="7" width="15.7109375" customWidth="1"/>
    <col min="8" max="8" width="15.42578125" customWidth="1"/>
    <col min="9" max="10" width="19.42578125" customWidth="1"/>
    <col min="11" max="11" width="9" customWidth="1"/>
    <col min="12" max="12" width="22.85546875" customWidth="1"/>
    <col min="13" max="13" width="18.42578125" customWidth="1"/>
    <col min="19" max="19" width="12.42578125" bestFit="1" customWidth="1"/>
  </cols>
  <sheetData>
    <row r="1" spans="1:13" ht="15" customHeight="1">
      <c r="A1" s="511"/>
      <c r="B1" s="53"/>
      <c r="C1" s="53"/>
      <c r="D1" s="53"/>
      <c r="E1" s="20"/>
      <c r="F1" s="53"/>
      <c r="G1" s="53"/>
      <c r="H1" s="53"/>
      <c r="I1" s="1172" t="s">
        <v>93</v>
      </c>
      <c r="J1" s="873"/>
      <c r="K1" s="1750" t="s">
        <v>94</v>
      </c>
      <c r="L1" s="1751"/>
      <c r="M1" s="1190">
        <f>+'F1. RAB'!$R$1</f>
        <v>46318</v>
      </c>
    </row>
    <row r="2" spans="1:13" ht="15.75" customHeight="1">
      <c r="A2" s="511" t="s">
        <v>401</v>
      </c>
      <c r="B2" s="53"/>
      <c r="C2" s="53"/>
      <c r="D2" s="53"/>
      <c r="E2" s="20"/>
      <c r="F2" s="53"/>
      <c r="G2" s="53"/>
      <c r="H2" s="53"/>
      <c r="I2" s="351"/>
      <c r="J2" s="352"/>
      <c r="K2" s="1211" t="s">
        <v>59</v>
      </c>
      <c r="L2" s="1212"/>
      <c r="M2" s="1239">
        <f>CoverSheet!$C$8</f>
        <v>46203</v>
      </c>
    </row>
    <row r="3" spans="1:13" ht="15.75" customHeight="1">
      <c r="A3" s="1753" t="s">
        <v>402</v>
      </c>
      <c r="B3" s="1754"/>
      <c r="C3" s="1754"/>
      <c r="D3" s="1754"/>
      <c r="E3" s="1754"/>
      <c r="F3" s="1754"/>
      <c r="G3" s="363"/>
      <c r="H3" s="363"/>
      <c r="I3" s="363"/>
      <c r="J3" s="363"/>
      <c r="K3" s="363"/>
      <c r="L3" s="121"/>
      <c r="M3" s="834"/>
    </row>
    <row r="4" spans="1:13">
      <c r="A4" s="512" t="s">
        <v>403</v>
      </c>
      <c r="B4" s="20"/>
      <c r="C4" s="20"/>
      <c r="D4" s="53"/>
      <c r="E4" s="53"/>
      <c r="F4" s="53"/>
      <c r="G4" s="53"/>
      <c r="H4" s="53"/>
      <c r="I4" s="122"/>
      <c r="J4" s="121"/>
      <c r="K4" s="121"/>
      <c r="L4" s="121"/>
      <c r="M4" s="834"/>
    </row>
    <row r="5" spans="1:13" ht="16.149999999999999" customHeight="1">
      <c r="A5" s="56">
        <f>ROW()</f>
        <v>5</v>
      </c>
      <c r="B5" s="14"/>
      <c r="C5" s="12"/>
      <c r="D5" s="59"/>
      <c r="E5" s="131"/>
      <c r="F5" s="197"/>
      <c r="G5" s="197"/>
      <c r="H5" s="139"/>
      <c r="I5" s="7"/>
      <c r="M5" s="782"/>
    </row>
    <row r="6" spans="1:13" ht="16.149999999999999" customHeight="1">
      <c r="A6" s="56">
        <f>ROW()</f>
        <v>6</v>
      </c>
      <c r="B6" s="7"/>
      <c r="C6" s="12" t="s">
        <v>404</v>
      </c>
      <c r="D6" s="19"/>
      <c r="E6" s="97"/>
      <c r="F6" s="196"/>
      <c r="G6" s="198"/>
      <c r="H6" s="138"/>
      <c r="I6" s="7"/>
      <c r="M6" s="782"/>
    </row>
    <row r="7" spans="1:13" ht="16.149999999999999" customHeight="1">
      <c r="A7" s="56">
        <f>ROW()</f>
        <v>7</v>
      </c>
      <c r="B7" s="7"/>
      <c r="C7" s="12"/>
      <c r="D7" s="19"/>
      <c r="E7" s="97"/>
      <c r="F7" s="199" t="s">
        <v>102</v>
      </c>
      <c r="G7" s="199" t="s">
        <v>102</v>
      </c>
      <c r="H7" s="94" t="s">
        <v>102</v>
      </c>
      <c r="I7" s="7"/>
      <c r="M7" s="782"/>
    </row>
    <row r="8" spans="1:13" ht="16.149999999999999" customHeight="1">
      <c r="A8" s="56">
        <f>ROW()</f>
        <v>8</v>
      </c>
      <c r="B8" s="7"/>
      <c r="C8" s="12"/>
      <c r="D8" s="19"/>
      <c r="E8" s="97"/>
      <c r="F8" s="199" t="s">
        <v>405</v>
      </c>
      <c r="G8" s="199" t="s">
        <v>406</v>
      </c>
      <c r="H8" s="94" t="s">
        <v>407</v>
      </c>
      <c r="I8" s="7"/>
      <c r="M8" s="782"/>
    </row>
    <row r="9" spans="1:13" ht="16.149999999999999" customHeight="1">
      <c r="A9" s="56">
        <f>ROW()</f>
        <v>9</v>
      </c>
      <c r="B9" s="7"/>
      <c r="C9" s="12"/>
      <c r="D9" s="1256"/>
      <c r="E9" s="97"/>
      <c r="F9" s="200" t="s">
        <v>103</v>
      </c>
      <c r="G9" s="200" t="s">
        <v>103</v>
      </c>
      <c r="H9" s="138" t="s">
        <v>408</v>
      </c>
      <c r="I9" s="7"/>
      <c r="M9" s="782"/>
    </row>
    <row r="10" spans="1:13" ht="16.149999999999999" customHeight="1">
      <c r="A10" s="56">
        <f>ROW()</f>
        <v>10</v>
      </c>
      <c r="B10" s="7"/>
      <c r="C10" s="10"/>
      <c r="D10" s="105" t="s">
        <v>191</v>
      </c>
      <c r="E10" s="131"/>
      <c r="F10" s="218">
        <f>+'F2.Opex'!K14</f>
        <v>148310707.95000002</v>
      </c>
      <c r="G10" s="1257">
        <v>154579933.34719276</v>
      </c>
      <c r="H10" s="1258">
        <f t="shared" ref="H10:H14" si="0">IF(F10=0,0,(F10-G10)/G10)</f>
        <v>-4.0556528013968106E-2</v>
      </c>
      <c r="I10" s="10"/>
      <c r="M10" s="782"/>
    </row>
    <row r="11" spans="1:13" ht="16.149999999999999" customHeight="1">
      <c r="A11" s="56">
        <f>ROW()</f>
        <v>11</v>
      </c>
      <c r="B11" s="7"/>
      <c r="C11" s="10"/>
      <c r="D11" s="105" t="s">
        <v>192</v>
      </c>
      <c r="E11" s="131"/>
      <c r="F11" s="218">
        <f>+'F2.Opex'!K15</f>
        <v>62294449.92309998</v>
      </c>
      <c r="G11" s="1257">
        <v>63606822.920398712</v>
      </c>
      <c r="H11" s="1258">
        <f t="shared" si="0"/>
        <v>-2.0632582120020559E-2</v>
      </c>
      <c r="I11" s="10"/>
      <c r="M11" s="782"/>
    </row>
    <row r="12" spans="1:13" ht="16.149999999999999" customHeight="1">
      <c r="A12" s="56">
        <f>ROW()</f>
        <v>12</v>
      </c>
      <c r="B12" s="7"/>
      <c r="C12" s="10"/>
      <c r="D12" s="105" t="s">
        <v>193</v>
      </c>
      <c r="E12" s="131"/>
      <c r="F12" s="218">
        <f>+'F2.Opex'!K16</f>
        <v>94079841.355059013</v>
      </c>
      <c r="G12" s="1257">
        <v>101579287.8698938</v>
      </c>
      <c r="H12" s="1258">
        <f t="shared" si="0"/>
        <v>-7.3828500593943289E-2</v>
      </c>
      <c r="I12" s="10"/>
      <c r="M12" s="782"/>
    </row>
    <row r="13" spans="1:13" ht="16.149999999999999" customHeight="1">
      <c r="A13" s="56">
        <f>ROW()</f>
        <v>13</v>
      </c>
      <c r="B13" s="7"/>
      <c r="C13" s="10"/>
      <c r="D13" s="105" t="s">
        <v>146</v>
      </c>
      <c r="E13" s="131"/>
      <c r="F13" s="218">
        <f>+'F2.Opex'!K17</f>
        <v>66450660.930538997</v>
      </c>
      <c r="G13" s="1257">
        <v>69655804.213807881</v>
      </c>
      <c r="H13" s="1258">
        <f t="shared" si="0"/>
        <v>-4.601401590929486E-2</v>
      </c>
      <c r="I13" s="10"/>
      <c r="M13" s="782"/>
    </row>
    <row r="14" spans="1:13" ht="16.149999999999999" customHeight="1" thickBot="1">
      <c r="A14" s="56">
        <f>ROW()</f>
        <v>14</v>
      </c>
      <c r="B14" s="7"/>
      <c r="C14" s="10"/>
      <c r="D14" s="105" t="s">
        <v>194</v>
      </c>
      <c r="E14" s="131"/>
      <c r="F14" s="1179">
        <f>+'F2.Opex'!K18</f>
        <v>30995060.519999996</v>
      </c>
      <c r="G14" s="1257">
        <v>36777978.040628366</v>
      </c>
      <c r="H14" s="1258">
        <f t="shared" si="0"/>
        <v>-0.15723859300367254</v>
      </c>
      <c r="I14" s="10" t="s">
        <v>409</v>
      </c>
      <c r="M14" s="782"/>
    </row>
    <row r="15" spans="1:13" ht="16.149999999999999" customHeight="1" thickBot="1">
      <c r="A15" s="56">
        <f>ROW()</f>
        <v>15</v>
      </c>
      <c r="B15" s="7"/>
      <c r="C15" s="10"/>
      <c r="D15" s="106" t="s">
        <v>410</v>
      </c>
      <c r="E15" s="131"/>
      <c r="F15" s="219">
        <f>+'F2.Opex'!K19</f>
        <v>402130720.678698</v>
      </c>
      <c r="G15" s="220">
        <v>426199826.39192152</v>
      </c>
      <c r="H15" s="310">
        <f>IF(F15=0,0,(F15-G15)/G15)</f>
        <v>-5.6473757666644933E-2</v>
      </c>
      <c r="I15" s="10"/>
      <c r="M15" s="782"/>
    </row>
    <row r="16" spans="1:13" ht="16.149999999999999" customHeight="1">
      <c r="A16" s="56">
        <f>ROW()</f>
        <v>16</v>
      </c>
      <c r="B16" s="7"/>
      <c r="C16" s="10"/>
      <c r="D16" s="106"/>
      <c r="E16" s="131"/>
      <c r="F16" s="10"/>
      <c r="G16" s="10"/>
      <c r="H16" s="10"/>
      <c r="I16" s="10"/>
      <c r="M16" s="782"/>
    </row>
    <row r="17" spans="1:15" ht="16.149999999999999" customHeight="1">
      <c r="A17" s="56">
        <f>ROW()</f>
        <v>17</v>
      </c>
      <c r="B17" s="7"/>
      <c r="C17" s="10"/>
      <c r="D17" s="105" t="s">
        <v>411</v>
      </c>
      <c r="E17" s="131"/>
      <c r="F17" s="1259">
        <v>12728786</v>
      </c>
      <c r="G17" s="1260">
        <v>11454702.163989196</v>
      </c>
      <c r="H17" s="1258">
        <f>IF(F17=0,0,(F17-G17)/G17)</f>
        <v>0.11122801953037373</v>
      </c>
      <c r="I17" s="10"/>
      <c r="J17" s="1760" t="s">
        <v>412</v>
      </c>
      <c r="K17" s="1760"/>
      <c r="L17" s="1760"/>
      <c r="M17" s="1761"/>
    </row>
    <row r="18" spans="1:15" ht="16.149999999999999" customHeight="1">
      <c r="A18" s="56">
        <f>ROW()</f>
        <v>18</v>
      </c>
      <c r="B18" s="7"/>
      <c r="C18" s="10"/>
      <c r="D18" s="106"/>
      <c r="J18" s="1760"/>
      <c r="K18" s="1760"/>
      <c r="L18" s="1760"/>
      <c r="M18" s="1761"/>
    </row>
    <row r="19" spans="1:15" ht="16.149999999999999" customHeight="1">
      <c r="A19" s="56">
        <f>ROW()</f>
        <v>19</v>
      </c>
      <c r="B19" s="7"/>
      <c r="C19" s="12" t="s">
        <v>413</v>
      </c>
      <c r="D19" s="19"/>
      <c r="E19" s="154"/>
      <c r="F19" s="1261" t="s">
        <v>414</v>
      </c>
      <c r="G19" s="1261" t="s">
        <v>414</v>
      </c>
      <c r="H19" s="131"/>
      <c r="I19" s="10"/>
      <c r="M19" s="782"/>
    </row>
    <row r="20" spans="1:15" ht="16.149999999999999" customHeight="1">
      <c r="A20" s="56">
        <f>ROW()</f>
        <v>20</v>
      </c>
      <c r="B20" s="7"/>
      <c r="C20" s="12"/>
      <c r="D20" s="19"/>
      <c r="E20" s="154"/>
      <c r="F20" s="199" t="s">
        <v>102</v>
      </c>
      <c r="G20" s="199" t="s">
        <v>102</v>
      </c>
      <c r="H20" s="94" t="s">
        <v>102</v>
      </c>
      <c r="I20" s="10"/>
      <c r="M20" s="782"/>
    </row>
    <row r="21" spans="1:15" ht="16.149999999999999" customHeight="1">
      <c r="A21" s="56">
        <f>ROW()</f>
        <v>21</v>
      </c>
      <c r="B21" s="7"/>
      <c r="C21" s="12"/>
      <c r="D21" s="19"/>
      <c r="E21" s="154"/>
      <c r="F21" s="199" t="s">
        <v>405</v>
      </c>
      <c r="G21" s="199" t="s">
        <v>406</v>
      </c>
      <c r="H21" s="94" t="s">
        <v>407</v>
      </c>
      <c r="I21" s="10"/>
      <c r="M21" s="782"/>
    </row>
    <row r="22" spans="1:15" ht="16.149999999999999" customHeight="1">
      <c r="A22" s="56">
        <f>ROW()</f>
        <v>22</v>
      </c>
      <c r="B22" s="7"/>
      <c r="C22" s="12"/>
      <c r="D22" s="19"/>
      <c r="E22" s="131"/>
      <c r="F22" s="200" t="s">
        <v>103</v>
      </c>
      <c r="G22" s="200" t="s">
        <v>103</v>
      </c>
      <c r="H22" s="138" t="s">
        <v>408</v>
      </c>
      <c r="I22" s="10"/>
      <c r="M22" s="782"/>
    </row>
    <row r="23" spans="1:15" ht="16.149999999999999" customHeight="1">
      <c r="A23" s="56">
        <f>ROW()</f>
        <v>23</v>
      </c>
      <c r="B23" s="7"/>
      <c r="C23" s="10"/>
      <c r="D23" s="58" t="s">
        <v>415</v>
      </c>
      <c r="E23" s="131"/>
      <c r="F23" s="218">
        <f>'F3. Base Capex'!K8</f>
        <v>331348186</v>
      </c>
      <c r="G23" s="1257">
        <v>377562955.33866513</v>
      </c>
      <c r="H23" s="1258">
        <f>IF(F23=0,0,(F23-G23)/G23)</f>
        <v>-0.12240281702745853</v>
      </c>
      <c r="I23" s="10" t="s">
        <v>416</v>
      </c>
      <c r="M23" s="782"/>
    </row>
    <row r="24" spans="1:15" ht="16.149999999999999" customHeight="1" outlineLevel="1">
      <c r="A24" s="56">
        <f>ROW()</f>
        <v>24</v>
      </c>
      <c r="B24" s="7"/>
      <c r="C24" s="10"/>
      <c r="D24" s="109" t="s">
        <v>417</v>
      </c>
      <c r="E24" s="131"/>
      <c r="F24" s="218">
        <v>0</v>
      </c>
      <c r="G24" s="1257">
        <v>0</v>
      </c>
      <c r="H24" s="1258">
        <f>IF(F24=0,0,(F24-G24)/G24)</f>
        <v>0</v>
      </c>
      <c r="I24" s="10"/>
      <c r="M24" s="782"/>
      <c r="N24" s="314"/>
      <c r="O24" s="392" t="s">
        <v>252</v>
      </c>
    </row>
    <row r="25" spans="1:15" ht="16.149999999999999" customHeight="1">
      <c r="A25" s="56">
        <f>ROW()</f>
        <v>25</v>
      </c>
      <c r="B25" s="7"/>
      <c r="C25" s="10"/>
      <c r="D25" s="109" t="s">
        <v>418</v>
      </c>
      <c r="E25" s="131"/>
      <c r="F25" s="1259">
        <f>'F3. Base Capex'!K9-F24</f>
        <v>45795538</v>
      </c>
      <c r="G25" s="1257">
        <v>46033382.18083109</v>
      </c>
      <c r="H25" s="1258">
        <f>IF(F25=0,0,(F25-G25)/G25)</f>
        <v>-5.1667761429472171E-3</v>
      </c>
      <c r="I25" s="10"/>
      <c r="M25" s="782"/>
      <c r="N25" s="314"/>
      <c r="O25" s="392" t="s">
        <v>252</v>
      </c>
    </row>
    <row r="26" spans="1:15" ht="16.149999999999999" customHeight="1">
      <c r="A26" s="56">
        <f>ROW()</f>
        <v>26</v>
      </c>
      <c r="B26" s="7"/>
      <c r="C26" s="10"/>
      <c r="D26" s="58" t="s">
        <v>271</v>
      </c>
      <c r="E26" s="131"/>
      <c r="F26" s="218">
        <f>'F3. Base Capex'!K10</f>
        <v>67198026.831</v>
      </c>
      <c r="G26" s="1257">
        <v>60038938.287682392</v>
      </c>
      <c r="H26" s="1258">
        <f t="shared" ref="H26" si="1">IF(F26=0,0,(F26-G26)/G26)</f>
        <v>0.11924075853930231</v>
      </c>
      <c r="I26" s="10" t="s">
        <v>419</v>
      </c>
      <c r="M26" s="782"/>
    </row>
    <row r="27" spans="1:15" ht="16.149999999999999" customHeight="1" thickBot="1">
      <c r="A27" s="56">
        <f>ROW()</f>
        <v>27</v>
      </c>
      <c r="B27" s="7"/>
      <c r="C27" s="10"/>
      <c r="D27" s="58" t="s">
        <v>272</v>
      </c>
      <c r="E27" s="131"/>
      <c r="F27" s="1179">
        <f>'F3. Base Capex'!K11</f>
        <v>6423577.3371000001</v>
      </c>
      <c r="G27" s="1257">
        <v>8294518.7892190218</v>
      </c>
      <c r="H27" s="1180">
        <f>IF(F27=0,0,(F27-G27)/G27)</f>
        <v>-0.22556359201341708</v>
      </c>
      <c r="I27" s="10" t="s">
        <v>420</v>
      </c>
      <c r="J27" s="651"/>
      <c r="M27" s="782"/>
    </row>
    <row r="28" spans="1:15" ht="16.149999999999999" customHeight="1" thickBot="1">
      <c r="A28" s="56">
        <f>ROW()</f>
        <v>28</v>
      </c>
      <c r="B28" s="7"/>
      <c r="C28" s="10"/>
      <c r="D28" s="106" t="s">
        <v>421</v>
      </c>
      <c r="E28" s="131"/>
      <c r="F28" s="219">
        <f>'F3. Base Capex'!K12</f>
        <v>450765328.1681</v>
      </c>
      <c r="G28" s="220">
        <f>SUM(G23:G27)</f>
        <v>491929794.59639764</v>
      </c>
      <c r="H28" s="310">
        <f>IF(F28=0,0,(F28-G28)/G28)</f>
        <v>-8.3679555254568189E-2</v>
      </c>
      <c r="I28" s="10"/>
      <c r="M28" s="782"/>
    </row>
    <row r="29" spans="1:15" ht="16.149999999999999" customHeight="1">
      <c r="A29" s="56">
        <f>ROW()</f>
        <v>29</v>
      </c>
      <c r="B29" s="7"/>
      <c r="C29" s="10"/>
      <c r="D29" s="9"/>
      <c r="E29" s="10"/>
      <c r="F29" s="140" t="s">
        <v>422</v>
      </c>
      <c r="G29" s="60"/>
      <c r="H29" s="61"/>
      <c r="I29" s="10"/>
      <c r="M29" s="782"/>
    </row>
    <row r="30" spans="1:15">
      <c r="A30" s="599">
        <f>ROW()</f>
        <v>30</v>
      </c>
      <c r="B30" s="379"/>
      <c r="C30" s="8"/>
      <c r="D30" s="8"/>
      <c r="E30" s="8"/>
      <c r="F30" s="8"/>
      <c r="G30" s="8"/>
      <c r="H30" s="8"/>
      <c r="I30" s="7"/>
      <c r="M30" s="782"/>
    </row>
    <row r="31" spans="1:15">
      <c r="A31" s="56">
        <f>ROW()</f>
        <v>31</v>
      </c>
      <c r="M31" s="782"/>
    </row>
    <row r="32" spans="1:15">
      <c r="A32" s="56">
        <f>ROW()</f>
        <v>32</v>
      </c>
      <c r="M32" s="782"/>
    </row>
    <row r="33" spans="1:18" ht="15.75">
      <c r="A33" s="56">
        <f>ROW()</f>
        <v>33</v>
      </c>
      <c r="C33" s="401" t="s">
        <v>423</v>
      </c>
      <c r="D33" s="401"/>
      <c r="E33" s="314"/>
      <c r="F33" s="314"/>
      <c r="G33" s="314"/>
      <c r="H33" s="314"/>
      <c r="M33" s="782"/>
    </row>
    <row r="34" spans="1:18" ht="15">
      <c r="A34" s="599">
        <f>ROW()</f>
        <v>34</v>
      </c>
      <c r="C34" s="314"/>
      <c r="D34" s="314"/>
      <c r="E34" s="314"/>
      <c r="F34" s="402" t="s">
        <v>102</v>
      </c>
      <c r="G34" s="402" t="s">
        <v>102</v>
      </c>
      <c r="H34" s="402" t="s">
        <v>102</v>
      </c>
      <c r="M34" s="782"/>
    </row>
    <row r="35" spans="1:18" ht="30">
      <c r="A35" s="56">
        <f>ROW()</f>
        <v>35</v>
      </c>
      <c r="C35" s="314"/>
      <c r="D35" s="314"/>
      <c r="E35" s="403"/>
      <c r="F35" s="402" t="s">
        <v>405</v>
      </c>
      <c r="G35" s="404" t="s">
        <v>424</v>
      </c>
      <c r="H35" s="404" t="s">
        <v>407</v>
      </c>
      <c r="M35" s="782"/>
      <c r="O35" s="382"/>
    </row>
    <row r="36" spans="1:18" ht="15">
      <c r="A36" s="56">
        <f>ROW()</f>
        <v>36</v>
      </c>
      <c r="C36" s="314"/>
      <c r="D36" s="314"/>
      <c r="E36" s="314"/>
      <c r="F36" s="402" t="s">
        <v>103</v>
      </c>
      <c r="G36" s="402" t="s">
        <v>103</v>
      </c>
      <c r="H36" s="402" t="s">
        <v>408</v>
      </c>
      <c r="M36" s="782"/>
      <c r="O36" s="382"/>
    </row>
    <row r="37" spans="1:18" ht="15">
      <c r="A37" s="56">
        <f>ROW()</f>
        <v>37</v>
      </c>
      <c r="C37" s="314"/>
      <c r="D37" s="381" t="s">
        <v>247</v>
      </c>
      <c r="E37" s="314"/>
      <c r="F37" s="218">
        <f>'F2.Opex'!K71</f>
        <v>52017003.839917913</v>
      </c>
      <c r="G37" s="1257">
        <v>51246988.729270115</v>
      </c>
      <c r="H37" s="1262">
        <v>1.5025567935623844E-2</v>
      </c>
      <c r="M37" s="782"/>
      <c r="O37" s="392" t="s">
        <v>252</v>
      </c>
      <c r="P37" s="314"/>
      <c r="Q37" s="314"/>
      <c r="R37" s="314"/>
    </row>
    <row r="38" spans="1:18" ht="15">
      <c r="A38" s="599">
        <f>ROW()</f>
        <v>38</v>
      </c>
      <c r="C38" s="314"/>
      <c r="D38" s="381" t="s">
        <v>248</v>
      </c>
      <c r="E38" s="314"/>
      <c r="F38" s="218">
        <f>'F2.Opex'!K72</f>
        <v>86120023.930082098</v>
      </c>
      <c r="G38" s="1257">
        <v>95286268.818435431</v>
      </c>
      <c r="H38" s="1262">
        <v>-9.6196912755806233E-2</v>
      </c>
      <c r="M38" s="782"/>
      <c r="O38" s="392" t="s">
        <v>252</v>
      </c>
      <c r="P38" s="314"/>
      <c r="Q38" s="314"/>
      <c r="R38" s="314"/>
    </row>
    <row r="39" spans="1:18" ht="15">
      <c r="A39" s="56">
        <f>ROW()</f>
        <v>39</v>
      </c>
      <c r="C39" s="314"/>
      <c r="D39" s="381" t="s">
        <v>249</v>
      </c>
      <c r="E39" s="314"/>
      <c r="F39" s="218">
        <f>'F2.Opex'!K73</f>
        <v>7077966.46</v>
      </c>
      <c r="G39" s="1257">
        <v>5344139.0922684688</v>
      </c>
      <c r="H39" s="1262">
        <v>0.32443529964253975</v>
      </c>
      <c r="M39" s="782"/>
      <c r="O39" s="392" t="s">
        <v>252</v>
      </c>
      <c r="P39" s="314"/>
      <c r="Q39" s="314"/>
      <c r="R39" s="314"/>
    </row>
    <row r="40" spans="1:18" ht="15">
      <c r="A40" s="56">
        <f>ROW()</f>
        <v>40</v>
      </c>
      <c r="C40" s="314"/>
      <c r="D40" s="381" t="s">
        <v>250</v>
      </c>
      <c r="E40" s="314"/>
      <c r="F40" s="218">
        <f>'F2.Opex'!K74</f>
        <v>859207.71999999986</v>
      </c>
      <c r="G40" s="1257">
        <v>1199320.2747628931</v>
      </c>
      <c r="H40" s="1262">
        <v>-0.28358776376905148</v>
      </c>
      <c r="M40" s="782"/>
      <c r="O40" s="392" t="s">
        <v>252</v>
      </c>
      <c r="P40" s="314"/>
      <c r="Q40" s="314"/>
      <c r="R40" s="314"/>
    </row>
    <row r="41" spans="1:18" ht="15">
      <c r="A41" s="56">
        <f>ROW()</f>
        <v>41</v>
      </c>
      <c r="C41" s="314"/>
      <c r="D41" s="381" t="s">
        <v>251</v>
      </c>
      <c r="E41" s="314"/>
      <c r="F41" s="218">
        <f>'F2.Opex'!K75</f>
        <v>2236506</v>
      </c>
      <c r="G41" s="1257">
        <v>1503216.432455864</v>
      </c>
      <c r="H41" s="1262">
        <v>0.48781369848793621</v>
      </c>
      <c r="M41" s="782"/>
      <c r="O41" s="392" t="s">
        <v>252</v>
      </c>
      <c r="P41" s="314"/>
      <c r="Q41" s="314"/>
      <c r="R41" s="314"/>
    </row>
    <row r="42" spans="1:18" ht="15">
      <c r="A42" s="56">
        <f>ROW()</f>
        <v>42</v>
      </c>
      <c r="C42" s="314"/>
      <c r="D42" s="405" t="s">
        <v>253</v>
      </c>
      <c r="E42" s="314"/>
      <c r="F42" s="218">
        <f>'F2.Opex'!K76</f>
        <v>148310707.95000002</v>
      </c>
      <c r="G42" s="613">
        <v>154579933.34719276</v>
      </c>
      <c r="H42" s="1262">
        <v>-4.0556528013968106E-2</v>
      </c>
      <c r="M42" s="782"/>
      <c r="O42" s="392" t="s">
        <v>252</v>
      </c>
      <c r="P42" s="314"/>
      <c r="Q42" s="314"/>
      <c r="R42" s="314"/>
    </row>
    <row r="43" spans="1:18" ht="15">
      <c r="A43" s="599">
        <f>ROW()</f>
        <v>43</v>
      </c>
      <c r="C43" s="314"/>
      <c r="D43" s="381"/>
      <c r="E43" s="314"/>
      <c r="F43" s="314"/>
      <c r="G43" s="314"/>
      <c r="H43" s="314"/>
      <c r="M43" s="782"/>
      <c r="O43" s="392"/>
      <c r="P43" s="314"/>
      <c r="Q43" s="314"/>
      <c r="R43" s="314"/>
    </row>
    <row r="44" spans="1:18" ht="15">
      <c r="A44" s="56">
        <f>ROW()</f>
        <v>44</v>
      </c>
      <c r="C44" s="314"/>
      <c r="D44" s="381" t="s">
        <v>254</v>
      </c>
      <c r="E44" s="314"/>
      <c r="F44" s="218">
        <f>'F2.Opex'!K78</f>
        <v>47330317.613099985</v>
      </c>
      <c r="G44" s="1257">
        <v>46830984.764696158</v>
      </c>
      <c r="H44" s="1262">
        <v>1.0662446047477772E-2</v>
      </c>
      <c r="M44" s="782"/>
      <c r="O44" s="392" t="s">
        <v>252</v>
      </c>
      <c r="P44" s="314"/>
      <c r="Q44" s="314"/>
      <c r="R44" s="314"/>
    </row>
    <row r="45" spans="1:18" ht="15">
      <c r="A45" s="56">
        <f>ROW()</f>
        <v>45</v>
      </c>
      <c r="C45" s="314"/>
      <c r="D45" s="381" t="s">
        <v>255</v>
      </c>
      <c r="E45" s="314"/>
      <c r="F45" s="218">
        <f>'F2.Opex'!K79</f>
        <v>14964132.309999999</v>
      </c>
      <c r="G45" s="1257">
        <v>16775838.155702552</v>
      </c>
      <c r="H45" s="1262">
        <v>-0.10799495255542307</v>
      </c>
      <c r="M45" s="782"/>
      <c r="O45" s="392" t="s">
        <v>252</v>
      </c>
      <c r="P45" s="314"/>
      <c r="Q45" s="314"/>
      <c r="R45" s="314"/>
    </row>
    <row r="46" spans="1:18" ht="15">
      <c r="A46" s="56">
        <f>ROW()</f>
        <v>46</v>
      </c>
      <c r="C46" s="314"/>
      <c r="D46" s="405" t="s">
        <v>256</v>
      </c>
      <c r="E46" s="314"/>
      <c r="F46" s="218">
        <f>'F2.Opex'!K80</f>
        <v>62294449.92309998</v>
      </c>
      <c r="G46" s="1263">
        <v>63606822.920398712</v>
      </c>
      <c r="H46" s="1262">
        <v>-2.0632582120020559E-2</v>
      </c>
      <c r="M46" s="782"/>
      <c r="O46" s="392" t="s">
        <v>252</v>
      </c>
      <c r="P46" s="314"/>
      <c r="Q46" s="314"/>
      <c r="R46" s="314"/>
    </row>
    <row r="47" spans="1:18" ht="15">
      <c r="A47" s="599">
        <f>ROW()</f>
        <v>47</v>
      </c>
      <c r="C47" s="314"/>
      <c r="D47" s="381"/>
      <c r="E47" s="314"/>
      <c r="F47" s="314"/>
      <c r="G47" s="314"/>
      <c r="H47" s="314"/>
      <c r="M47" s="782"/>
      <c r="O47" s="392"/>
      <c r="P47" s="314"/>
      <c r="Q47" s="314"/>
      <c r="R47" s="314"/>
    </row>
    <row r="48" spans="1:18" ht="15">
      <c r="A48" s="56">
        <f>ROW()</f>
        <v>48</v>
      </c>
      <c r="C48" s="314"/>
      <c r="D48" s="381" t="s">
        <v>193</v>
      </c>
      <c r="E48" s="314"/>
      <c r="F48" s="218">
        <f>'F2.Opex'!K82</f>
        <v>93493083.225059018</v>
      </c>
      <c r="G48" s="1257">
        <v>101052674.70668055</v>
      </c>
      <c r="H48" s="1262">
        <v>-7.4808425443109741E-2</v>
      </c>
      <c r="M48" s="782"/>
      <c r="O48" s="392" t="s">
        <v>252</v>
      </c>
      <c r="P48" s="314"/>
      <c r="Q48" s="314"/>
      <c r="R48" s="314"/>
    </row>
    <row r="49" spans="1:22" ht="15">
      <c r="A49" s="56">
        <f>ROW()</f>
        <v>49</v>
      </c>
      <c r="C49" s="314"/>
      <c r="D49" s="381" t="s">
        <v>257</v>
      </c>
      <c r="E49" s="314"/>
      <c r="F49" s="218">
        <f>'F2.Opex'!K83</f>
        <v>586758.13</v>
      </c>
      <c r="G49" s="1257">
        <v>526613.16321324708</v>
      </c>
      <c r="H49" s="1262">
        <v>0.11421090657849313</v>
      </c>
      <c r="M49" s="782"/>
      <c r="O49" s="392" t="s">
        <v>252</v>
      </c>
      <c r="P49" s="314"/>
      <c r="Q49" s="314"/>
      <c r="R49" s="314"/>
    </row>
    <row r="50" spans="1:22" ht="15">
      <c r="A50" s="56">
        <f>ROW()</f>
        <v>50</v>
      </c>
      <c r="C50" s="314"/>
      <c r="D50" s="406" t="s">
        <v>258</v>
      </c>
      <c r="E50" s="314"/>
      <c r="F50" s="218">
        <f>'F2.Opex'!K84</f>
        <v>94079841.355059013</v>
      </c>
      <c r="G50" s="1263">
        <v>101579287.8698938</v>
      </c>
      <c r="H50" s="1262">
        <v>-7.3828500593943289E-2</v>
      </c>
      <c r="M50" s="782"/>
      <c r="O50" s="392" t="s">
        <v>252</v>
      </c>
      <c r="P50" s="314"/>
      <c r="Q50" s="314"/>
      <c r="R50" s="314"/>
    </row>
    <row r="51" spans="1:22" ht="15">
      <c r="A51" s="56">
        <f>ROW()</f>
        <v>51</v>
      </c>
      <c r="C51" s="314"/>
      <c r="D51" s="381"/>
      <c r="E51" s="314"/>
      <c r="F51" s="314"/>
      <c r="G51" s="314"/>
      <c r="H51" s="314"/>
      <c r="M51" s="782"/>
      <c r="O51" s="392"/>
      <c r="P51" s="314"/>
      <c r="Q51" s="314"/>
      <c r="R51" s="314"/>
    </row>
    <row r="52" spans="1:22" ht="15">
      <c r="A52" s="56">
        <f>ROW()</f>
        <v>52</v>
      </c>
      <c r="C52" s="314"/>
      <c r="D52" s="406" t="s">
        <v>272</v>
      </c>
      <c r="E52" s="314"/>
      <c r="F52" s="218">
        <f>'F2.Opex'!K86</f>
        <v>66450660.930538997</v>
      </c>
      <c r="G52" s="1257">
        <v>69655804.213807881</v>
      </c>
      <c r="H52" s="1262">
        <v>-4.601401590929486E-2</v>
      </c>
      <c r="M52" s="782"/>
      <c r="O52" s="392" t="s">
        <v>252</v>
      </c>
      <c r="P52" s="314"/>
      <c r="Q52" s="314"/>
      <c r="R52" s="314"/>
    </row>
    <row r="53" spans="1:22" ht="15">
      <c r="A53" s="56">
        <f>ROW()</f>
        <v>53</v>
      </c>
      <c r="C53" s="314"/>
      <c r="D53" s="381"/>
      <c r="E53" s="314"/>
      <c r="F53" s="314"/>
      <c r="G53" s="314"/>
      <c r="H53" s="314"/>
      <c r="M53" s="782"/>
      <c r="O53" s="392"/>
      <c r="P53" s="314"/>
      <c r="Q53" s="314"/>
      <c r="R53" s="314"/>
    </row>
    <row r="54" spans="1:22" ht="15">
      <c r="A54" s="56">
        <f>ROW()</f>
        <v>54</v>
      </c>
      <c r="C54" s="314"/>
      <c r="D54" s="406" t="s">
        <v>194</v>
      </c>
      <c r="E54" s="314"/>
      <c r="F54" s="218">
        <f>'F2.Opex'!K88</f>
        <v>30995060.519999996</v>
      </c>
      <c r="G54" s="1257">
        <v>36777978.040628366</v>
      </c>
      <c r="H54" s="1262">
        <v>-0.15723859300367254</v>
      </c>
      <c r="M54" s="782"/>
      <c r="O54" s="392" t="s">
        <v>252</v>
      </c>
      <c r="P54" s="314"/>
      <c r="Q54" s="314"/>
      <c r="R54" s="314"/>
    </row>
    <row r="55" spans="1:22">
      <c r="A55" s="599">
        <f>ROW()</f>
        <v>55</v>
      </c>
      <c r="M55" s="782"/>
    </row>
    <row r="56" spans="1:22">
      <c r="A56" s="56">
        <f>ROW()</f>
        <v>56</v>
      </c>
      <c r="D56" s="368"/>
      <c r="M56" s="782"/>
    </row>
    <row r="57" spans="1:22" ht="15.75">
      <c r="A57" s="56">
        <f>ROW()</f>
        <v>57</v>
      </c>
      <c r="C57" s="401" t="s">
        <v>425</v>
      </c>
      <c r="D57" s="401"/>
      <c r="E57" s="314"/>
      <c r="F57" s="314"/>
      <c r="G57" s="314"/>
      <c r="H57" s="314"/>
      <c r="I57" s="314"/>
      <c r="J57" s="314"/>
      <c r="K57" s="314"/>
      <c r="L57" s="314"/>
      <c r="M57" s="782"/>
    </row>
    <row r="58" spans="1:22" ht="15">
      <c r="A58" s="56">
        <f>ROW()</f>
        <v>58</v>
      </c>
      <c r="C58" s="314"/>
      <c r="D58" s="314"/>
      <c r="E58" s="381"/>
      <c r="F58" s="407" t="s">
        <v>102</v>
      </c>
      <c r="G58" s="407" t="s">
        <v>102</v>
      </c>
      <c r="H58" s="407" t="s">
        <v>102</v>
      </c>
      <c r="I58" s="407" t="s">
        <v>426</v>
      </c>
      <c r="J58" s="407" t="s">
        <v>102</v>
      </c>
      <c r="K58" s="407" t="s">
        <v>102</v>
      </c>
      <c r="L58" s="407" t="s">
        <v>102</v>
      </c>
      <c r="M58" s="782"/>
    </row>
    <row r="59" spans="1:22" ht="86.25" customHeight="1">
      <c r="A59" s="599">
        <f>ROW()</f>
        <v>59</v>
      </c>
      <c r="C59" s="314"/>
      <c r="D59" s="314"/>
      <c r="E59" s="381"/>
      <c r="F59" s="407" t="s">
        <v>405</v>
      </c>
      <c r="G59" s="408" t="s">
        <v>424</v>
      </c>
      <c r="H59" s="407" t="s">
        <v>407</v>
      </c>
      <c r="I59" s="1107" t="s">
        <v>427</v>
      </c>
      <c r="J59" s="1108" t="s">
        <v>428</v>
      </c>
      <c r="K59" s="1108" t="s">
        <v>407</v>
      </c>
      <c r="L59" s="1108" t="s">
        <v>429</v>
      </c>
      <c r="M59" s="782"/>
      <c r="R59" s="788"/>
      <c r="S59" s="788"/>
      <c r="T59" s="788"/>
      <c r="U59" s="788"/>
      <c r="V59" s="788"/>
    </row>
    <row r="60" spans="1:22" ht="15">
      <c r="A60" s="56">
        <f>ROW()</f>
        <v>60</v>
      </c>
      <c r="C60" s="314"/>
      <c r="D60" s="314"/>
      <c r="E60" s="409"/>
      <c r="F60" s="407" t="s">
        <v>103</v>
      </c>
      <c r="G60" s="407" t="s">
        <v>103</v>
      </c>
      <c r="H60" s="407" t="s">
        <v>408</v>
      </c>
      <c r="I60" s="410"/>
      <c r="J60" s="410"/>
      <c r="K60" s="411" t="s">
        <v>430</v>
      </c>
      <c r="L60" s="410"/>
      <c r="M60" s="782"/>
    </row>
    <row r="61" spans="1:22">
      <c r="A61" s="56">
        <f>ROW()</f>
        <v>61</v>
      </c>
      <c r="D61" s="378"/>
      <c r="E61" s="378"/>
      <c r="F61" s="378"/>
      <c r="G61" s="378"/>
      <c r="I61" s="378"/>
      <c r="J61" s="378"/>
      <c r="M61" s="782"/>
    </row>
    <row r="62" spans="1:22" ht="15">
      <c r="A62" s="56">
        <f>ROW()</f>
        <v>62</v>
      </c>
      <c r="D62" s="110" t="s">
        <v>213</v>
      </c>
      <c r="E62" s="378"/>
      <c r="F62" s="218" cm="1">
        <f t="array" ref="F62">INDEX('F3. Base Capex'!K$21:K$52,MATCH('F4. Actuals vs Forecasts'!D62,'F3. Base Capex'!F$21:F$52,0),0)</f>
        <v>18412478</v>
      </c>
      <c r="G62" s="1257">
        <v>28352223.707968384</v>
      </c>
      <c r="H62" s="1262">
        <f t="shared" ref="H62:H63" si="2">IF(OR(F62=0,G62=0),0,(F62-G62)/G62)</f>
        <v>-0.35058081547144471</v>
      </c>
      <c r="I62" s="1264">
        <v>3.95E-2</v>
      </c>
      <c r="J62" s="1264">
        <v>5.8599999999999999E-2</v>
      </c>
      <c r="K62" s="1265">
        <f>IF(OR(I62=0,I62="N/A"),0,(I62-J62))</f>
        <v>-1.9099999999999999E-2</v>
      </c>
      <c r="L62" s="1264">
        <v>2.4299999999999999E-2</v>
      </c>
      <c r="M62" s="782"/>
      <c r="O62" s="392" t="s">
        <v>252</v>
      </c>
      <c r="S62" s="959"/>
    </row>
    <row r="63" spans="1:22" ht="15">
      <c r="A63" s="599">
        <f>ROW()</f>
        <v>63</v>
      </c>
      <c r="D63" s="111" t="s">
        <v>279</v>
      </c>
      <c r="E63" s="378"/>
      <c r="F63" s="218" cm="1">
        <f t="array" ref="F63">INDEX('F3. Base Capex'!K$21:K$52,MATCH('F4. Actuals vs Forecasts'!D63,'F3. Base Capex'!F$21:F$52,0),0)</f>
        <v>4294966</v>
      </c>
      <c r="G63" s="1257">
        <v>19917246.335751966</v>
      </c>
      <c r="H63" s="1262">
        <f t="shared" si="2"/>
        <v>-0.78435944770686361</v>
      </c>
      <c r="I63" s="1266" t="s">
        <v>44</v>
      </c>
      <c r="J63" s="1266" t="s">
        <v>44</v>
      </c>
      <c r="K63" s="1265">
        <f t="shared" ref="K63:K125" si="3">IF(OR(I63=0,I63="N/A"),0,(I63-J63))</f>
        <v>0</v>
      </c>
      <c r="L63" s="1266" t="s">
        <v>44</v>
      </c>
      <c r="M63" s="782"/>
      <c r="O63" s="392" t="s">
        <v>252</v>
      </c>
      <c r="P63" s="314"/>
      <c r="Q63" s="314"/>
      <c r="R63" s="314"/>
      <c r="S63" s="959"/>
    </row>
    <row r="64" spans="1:22" ht="15">
      <c r="A64" s="56">
        <f>ROW()</f>
        <v>64</v>
      </c>
      <c r="D64" s="111" t="s">
        <v>280</v>
      </c>
      <c r="E64" s="378"/>
      <c r="F64" s="218" cm="1">
        <f t="array" ref="F64">INDEX('F3. Base Capex'!K$21:K$52,MATCH('F4. Actuals vs Forecasts'!D64,'F3. Base Capex'!F$21:F$52,0),0)</f>
        <v>0</v>
      </c>
      <c r="G64" s="1257" t="s">
        <v>92</v>
      </c>
      <c r="H64" s="1262">
        <f>IF(OR(F64=0,G64=0),0,(F64-G64)/G64)</f>
        <v>0</v>
      </c>
      <c r="I64" s="1266" t="s">
        <v>44</v>
      </c>
      <c r="J64" s="1266" t="s">
        <v>44</v>
      </c>
      <c r="K64" s="1265">
        <f t="shared" si="3"/>
        <v>0</v>
      </c>
      <c r="L64" s="1266" t="s">
        <v>44</v>
      </c>
      <c r="M64" s="782"/>
      <c r="O64" s="392" t="s">
        <v>252</v>
      </c>
      <c r="P64" s="314"/>
      <c r="Q64" s="314"/>
      <c r="R64" s="314"/>
      <c r="S64" s="958"/>
    </row>
    <row r="65" spans="1:19" ht="15">
      <c r="A65" s="56">
        <f>ROW()</f>
        <v>65</v>
      </c>
      <c r="D65" s="111" t="s">
        <v>212</v>
      </c>
      <c r="E65" s="378"/>
      <c r="F65" s="218" cm="1">
        <f t="array" ref="F65">INDEX('F3. Base Capex'!K$21:K$52,MATCH('F4. Actuals vs Forecasts'!D65,'F3. Base Capex'!F$21:F$52,0),0)</f>
        <v>17063017.000000007</v>
      </c>
      <c r="G65" s="1257">
        <v>21717583.003096547</v>
      </c>
      <c r="H65" s="1262">
        <f t="shared" ref="H65:H94" si="4">IF(OR(F65=0,G65=0),0,(F65-G65)/G65)</f>
        <v>-0.21432246868506868</v>
      </c>
      <c r="I65" s="1266" t="s">
        <v>44</v>
      </c>
      <c r="J65" s="1266" t="s">
        <v>44</v>
      </c>
      <c r="K65" s="1265">
        <f t="shared" si="3"/>
        <v>0</v>
      </c>
      <c r="L65" s="1266" t="s">
        <v>44</v>
      </c>
      <c r="M65" s="782"/>
      <c r="O65" s="392" t="s">
        <v>252</v>
      </c>
      <c r="P65" s="314"/>
      <c r="Q65" s="314"/>
      <c r="R65" s="314"/>
      <c r="S65" s="958"/>
    </row>
    <row r="66" spans="1:19" ht="15">
      <c r="A66" s="56">
        <f>ROW()</f>
        <v>66</v>
      </c>
      <c r="D66" s="111" t="s">
        <v>214</v>
      </c>
      <c r="E66" s="378"/>
      <c r="F66" s="218" cm="1">
        <f t="array" ref="F66">INDEX('F3. Base Capex'!K$21:K$52,MATCH('F4. Actuals vs Forecasts'!D66,'F3. Base Capex'!F$21:F$52,0),0)</f>
        <v>2432701</v>
      </c>
      <c r="G66" s="1257">
        <v>8438800.7449351512</v>
      </c>
      <c r="H66" s="1262">
        <f t="shared" si="4"/>
        <v>-0.71172432274099218</v>
      </c>
      <c r="I66" s="1264">
        <v>3.0000000000000001E-3</v>
      </c>
      <c r="J66" s="1264">
        <v>3.7000000000000002E-3</v>
      </c>
      <c r="K66" s="1265">
        <f t="shared" si="3"/>
        <v>-7.000000000000001E-4</v>
      </c>
      <c r="L66" s="1264">
        <v>1.7000000000000001E-2</v>
      </c>
      <c r="M66" s="782"/>
      <c r="O66" s="392" t="s">
        <v>252</v>
      </c>
      <c r="P66" s="314"/>
      <c r="Q66" s="314"/>
      <c r="R66" s="314"/>
      <c r="S66" s="959"/>
    </row>
    <row r="67" spans="1:19" ht="15">
      <c r="A67" s="599">
        <f>ROW()</f>
        <v>67</v>
      </c>
      <c r="D67" s="111" t="s">
        <v>215</v>
      </c>
      <c r="E67" s="378"/>
      <c r="F67" s="218" cm="1">
        <f t="array" ref="F67">INDEX('F3. Base Capex'!K$21:K$52,MATCH('F4. Actuals vs Forecasts'!D67,'F3. Base Capex'!F$21:F$52,0),0)</f>
        <v>7063730.9999999991</v>
      </c>
      <c r="G67" s="1257">
        <v>11688967.883438595</v>
      </c>
      <c r="H67" s="1262">
        <f t="shared" si="4"/>
        <v>-0.39569249651133181</v>
      </c>
      <c r="I67" s="1264">
        <v>2.8E-3</v>
      </c>
      <c r="J67" s="1264">
        <v>8.9999999999999998E-4</v>
      </c>
      <c r="K67" s="1265">
        <f t="shared" si="3"/>
        <v>1.9E-3</v>
      </c>
      <c r="L67" s="1264">
        <v>2.9899999999999999E-2</v>
      </c>
      <c r="M67" s="782"/>
      <c r="O67" s="392" t="s">
        <v>252</v>
      </c>
      <c r="P67" s="314"/>
      <c r="Q67" s="314"/>
      <c r="R67" s="314"/>
      <c r="S67" s="958"/>
    </row>
    <row r="68" spans="1:19" ht="15">
      <c r="A68" s="56">
        <f>ROW()</f>
        <v>68</v>
      </c>
      <c r="D68" s="111" t="s">
        <v>281</v>
      </c>
      <c r="E68" s="378"/>
      <c r="F68" s="218" cm="1">
        <f t="array" ref="F68">INDEX('F3. Base Capex'!K$21:K$52,MATCH('F4. Actuals vs Forecasts'!D68,'F3. Base Capex'!F$21:F$52,0),0)</f>
        <v>272428</v>
      </c>
      <c r="G68" s="1257">
        <v>1303541.7582425724</v>
      </c>
      <c r="H68" s="1262">
        <f t="shared" si="4"/>
        <v>-0.7910093801925564</v>
      </c>
      <c r="I68" s="1264">
        <v>4.2000000000000003E-2</v>
      </c>
      <c r="J68" s="1264">
        <v>4.3400000000000001E-2</v>
      </c>
      <c r="K68" s="1265">
        <f t="shared" si="3"/>
        <v>-1.3999999999999985E-3</v>
      </c>
      <c r="L68" s="1264">
        <v>2.8999999999999998E-3</v>
      </c>
      <c r="M68" s="782"/>
      <c r="O68" s="392" t="s">
        <v>252</v>
      </c>
      <c r="P68" s="314"/>
      <c r="Q68" s="314"/>
      <c r="R68" s="314"/>
      <c r="S68" s="958"/>
    </row>
    <row r="69" spans="1:19" ht="15">
      <c r="A69" s="56">
        <f>ROW()</f>
        <v>69</v>
      </c>
      <c r="D69" s="111" t="s">
        <v>282</v>
      </c>
      <c r="E69" s="378"/>
      <c r="F69" s="218" cm="1">
        <f t="array" ref="F69">INDEX('F3. Base Capex'!K$21:K$52,MATCH('F4. Actuals vs Forecasts'!D69,'F3. Base Capex'!F$21:F$52,0),0)</f>
        <v>2594234</v>
      </c>
      <c r="G69" s="1257">
        <v>11944.182997738468</v>
      </c>
      <c r="H69" s="1262">
        <f t="shared" si="4"/>
        <v>216.19643783850236</v>
      </c>
      <c r="I69" s="1264" t="s">
        <v>44</v>
      </c>
      <c r="J69" s="1264" t="s">
        <v>44</v>
      </c>
      <c r="K69" s="1265">
        <f t="shared" si="3"/>
        <v>0</v>
      </c>
      <c r="L69" s="1264" t="s">
        <v>44</v>
      </c>
      <c r="M69" s="782"/>
      <c r="O69" s="392" t="s">
        <v>252</v>
      </c>
      <c r="P69" s="314"/>
      <c r="Q69" s="314"/>
      <c r="R69" s="314"/>
      <c r="S69" s="958"/>
    </row>
    <row r="70" spans="1:19" ht="15">
      <c r="A70" s="56">
        <f>ROW()</f>
        <v>70</v>
      </c>
      <c r="D70" s="111" t="s">
        <v>283</v>
      </c>
      <c r="E70" s="378"/>
      <c r="F70" s="218" cm="1">
        <f t="array" ref="F70">INDEX('F3. Base Capex'!K$21:K$52,MATCH('F4. Actuals vs Forecasts'!D70,'F3. Base Capex'!F$21:F$52,0),0)</f>
        <v>7466464</v>
      </c>
      <c r="G70" s="1257">
        <v>13531729.458509928</v>
      </c>
      <c r="H70" s="1262">
        <f t="shared" si="4"/>
        <v>-0.44822544502584344</v>
      </c>
      <c r="I70" s="1264">
        <v>5.7999999999999996E-3</v>
      </c>
      <c r="J70" s="1264">
        <v>1.04E-2</v>
      </c>
      <c r="K70" s="1265">
        <f t="shared" si="3"/>
        <v>-4.5999999999999999E-3</v>
      </c>
      <c r="L70" s="1264">
        <v>2.8000000000000001E-2</v>
      </c>
      <c r="M70" s="782"/>
      <c r="O70" s="392" t="s">
        <v>252</v>
      </c>
      <c r="P70" s="314"/>
      <c r="Q70" s="314"/>
      <c r="R70" s="314"/>
      <c r="S70" s="959"/>
    </row>
    <row r="71" spans="1:19" ht="15">
      <c r="A71" s="599">
        <f>ROW()</f>
        <v>71</v>
      </c>
      <c r="D71" s="111" t="s">
        <v>284</v>
      </c>
      <c r="E71" s="378"/>
      <c r="F71" s="218" cm="1">
        <f t="array" ref="F71">INDEX('F3. Base Capex'!K$21:K$52,MATCH('F4. Actuals vs Forecasts'!D71,'F3. Base Capex'!F$21:F$52,0),0)</f>
        <v>4053061.0000000005</v>
      </c>
      <c r="G71" s="1257">
        <v>9326379.1764894947</v>
      </c>
      <c r="H71" s="1262">
        <f t="shared" si="4"/>
        <v>-0.56541966359064588</v>
      </c>
      <c r="I71" s="1264">
        <v>0.15509999999999999</v>
      </c>
      <c r="J71" s="1264">
        <v>0.20230000000000001</v>
      </c>
      <c r="K71" s="1265">
        <f t="shared" si="3"/>
        <v>-4.720000000000002E-2</v>
      </c>
      <c r="L71" s="1264">
        <v>9.7000000000000003E-3</v>
      </c>
      <c r="M71" s="782"/>
      <c r="O71" s="392" t="s">
        <v>252</v>
      </c>
      <c r="P71" s="314"/>
      <c r="Q71" s="314"/>
      <c r="R71" s="314"/>
      <c r="S71" s="958"/>
    </row>
    <row r="72" spans="1:19" ht="15">
      <c r="A72" s="1112">
        <f>ROW()</f>
        <v>72</v>
      </c>
      <c r="D72" s="111" t="s">
        <v>285</v>
      </c>
      <c r="E72" s="378"/>
      <c r="F72" s="218" cm="1">
        <f t="array" ref="F72">INDEX('F3. Base Capex'!K$21:K$52,MATCH('F4. Actuals vs Forecasts'!D72,'F3. Base Capex'!F$21:F$52,0),0)</f>
        <v>14283036</v>
      </c>
      <c r="G72" s="1257">
        <v>10272146.079069702</v>
      </c>
      <c r="H72" s="1262">
        <f t="shared" si="4"/>
        <v>0.39046270273577971</v>
      </c>
      <c r="I72" s="1264" t="s">
        <v>44</v>
      </c>
      <c r="J72" s="1264" t="s">
        <v>44</v>
      </c>
      <c r="K72" s="1265">
        <f t="shared" si="3"/>
        <v>0</v>
      </c>
      <c r="L72" s="1264" t="s">
        <v>44</v>
      </c>
      <c r="M72" s="782"/>
      <c r="O72" s="392" t="s">
        <v>252</v>
      </c>
      <c r="P72" s="314"/>
      <c r="Q72" s="314"/>
      <c r="R72" s="314"/>
      <c r="S72" s="958"/>
    </row>
    <row r="73" spans="1:19" ht="15">
      <c r="A73" s="1112">
        <f>ROW()</f>
        <v>73</v>
      </c>
      <c r="D73" s="111" t="s">
        <v>286</v>
      </c>
      <c r="E73" s="378"/>
      <c r="F73" s="218" cm="1">
        <f t="array" ref="F73">INDEX('F3. Base Capex'!K$21:K$52,MATCH('F4. Actuals vs Forecasts'!D73,'F3. Base Capex'!F$21:F$52,0),0)</f>
        <v>31000435.000000004</v>
      </c>
      <c r="G73" s="1257">
        <v>29178248.655716997</v>
      </c>
      <c r="H73" s="1262">
        <f t="shared" si="4"/>
        <v>6.2450161618112732E-2</v>
      </c>
      <c r="I73" s="1264" t="s">
        <v>44</v>
      </c>
      <c r="J73" s="1264" t="s">
        <v>44</v>
      </c>
      <c r="K73" s="1265">
        <f t="shared" si="3"/>
        <v>0</v>
      </c>
      <c r="L73" s="1264" t="s">
        <v>44</v>
      </c>
      <c r="M73" s="782"/>
      <c r="O73" s="392" t="s">
        <v>252</v>
      </c>
      <c r="P73" s="314"/>
      <c r="Q73" s="314"/>
      <c r="R73" s="314"/>
      <c r="S73" s="958"/>
    </row>
    <row r="74" spans="1:19" ht="15">
      <c r="A74" s="1112">
        <f>ROW()</f>
        <v>74</v>
      </c>
      <c r="D74" s="111" t="s">
        <v>287</v>
      </c>
      <c r="E74" s="378"/>
      <c r="F74" s="218" cm="1">
        <f t="array" ref="F74">INDEX('F3. Base Capex'!K$21:K$52,MATCH('F4. Actuals vs Forecasts'!D74,'F3. Base Capex'!F$21:F$52,0),0)</f>
        <v>5224145</v>
      </c>
      <c r="G74" s="1257">
        <v>8574911.0631021839</v>
      </c>
      <c r="H74" s="1262">
        <f t="shared" si="4"/>
        <v>-0.39076394360759265</v>
      </c>
      <c r="I74" s="1264" t="s">
        <v>44</v>
      </c>
      <c r="J74" s="1264" t="s">
        <v>44</v>
      </c>
      <c r="K74" s="1265">
        <f t="shared" si="3"/>
        <v>0</v>
      </c>
      <c r="L74" s="1264" t="s">
        <v>44</v>
      </c>
      <c r="M74" s="782"/>
      <c r="O74" s="392" t="s">
        <v>252</v>
      </c>
      <c r="P74" s="314"/>
      <c r="Q74" s="314"/>
      <c r="R74" s="314"/>
      <c r="S74" s="958"/>
    </row>
    <row r="75" spans="1:19" ht="15">
      <c r="A75" s="599">
        <f>ROW()</f>
        <v>75</v>
      </c>
      <c r="D75" s="111" t="s">
        <v>289</v>
      </c>
      <c r="E75" s="378"/>
      <c r="F75" s="218" cm="1">
        <f t="array" ref="F75">INDEX('F3. Base Capex'!K$21:K$52,MATCH('F4. Actuals vs Forecasts'!D75,'F3. Base Capex'!F$21:F$52,0),0)</f>
        <v>32932</v>
      </c>
      <c r="G75" s="1257">
        <v>169277.22220629948</v>
      </c>
      <c r="H75" s="1262">
        <f t="shared" si="4"/>
        <v>-0.80545521972315026</v>
      </c>
      <c r="I75" s="1264">
        <v>1.6000000000000001E-3</v>
      </c>
      <c r="J75" s="1264">
        <v>3.3E-3</v>
      </c>
      <c r="K75" s="1265">
        <f t="shared" si="3"/>
        <v>-1.6999999999999999E-3</v>
      </c>
      <c r="L75" s="1264">
        <v>6.9199999999999998E-2</v>
      </c>
      <c r="M75" s="782"/>
      <c r="O75" s="392" t="s">
        <v>252</v>
      </c>
      <c r="P75" s="314"/>
      <c r="Q75" s="314"/>
      <c r="R75" s="314"/>
      <c r="S75" s="958"/>
    </row>
    <row r="76" spans="1:19" ht="15">
      <c r="A76" s="1112">
        <f>ROW()</f>
        <v>76</v>
      </c>
      <c r="D76" s="111" t="s">
        <v>290</v>
      </c>
      <c r="E76" s="378"/>
      <c r="F76" s="218" cm="1">
        <f t="array" ref="F76">INDEX('F3. Base Capex'!K$21:K$52,MATCH('F4. Actuals vs Forecasts'!D76,'F3. Base Capex'!F$21:F$52,0),0)</f>
        <v>13859738</v>
      </c>
      <c r="G76" s="1257">
        <v>20386768.673688274</v>
      </c>
      <c r="H76" s="1262">
        <f t="shared" si="4"/>
        <v>-0.32016013808565158</v>
      </c>
      <c r="I76" s="1264">
        <v>5.9700000000000003E-2</v>
      </c>
      <c r="J76" s="1264">
        <v>5.7200000000000001E-2</v>
      </c>
      <c r="K76" s="1265">
        <f t="shared" si="3"/>
        <v>2.5000000000000022E-3</v>
      </c>
      <c r="L76" s="1264">
        <v>5.4000000000000003E-3</v>
      </c>
      <c r="M76" s="782"/>
      <c r="O76" s="392" t="s">
        <v>252</v>
      </c>
      <c r="P76" s="314"/>
      <c r="Q76" s="314"/>
      <c r="R76" s="314"/>
      <c r="S76" s="959"/>
    </row>
    <row r="77" spans="1:19" ht="15">
      <c r="A77" s="1112">
        <f>ROW()</f>
        <v>77</v>
      </c>
      <c r="D77" s="111" t="s">
        <v>291</v>
      </c>
      <c r="E77" s="378"/>
      <c r="F77" s="218" cm="1">
        <f t="array" ref="F77">INDEX('F3. Base Capex'!K$21:K$52,MATCH('F4. Actuals vs Forecasts'!D77,'F3. Base Capex'!F$21:F$52,0),0)</f>
        <v>12306918</v>
      </c>
      <c r="G77" s="1257">
        <v>12550116.069396656</v>
      </c>
      <c r="H77" s="1262">
        <f t="shared" si="4"/>
        <v>-1.9378153002878776E-2</v>
      </c>
      <c r="I77" s="1264">
        <v>6.5600000000000006E-2</v>
      </c>
      <c r="J77" s="1264">
        <v>6.1699999999999998E-2</v>
      </c>
      <c r="K77" s="1265">
        <f t="shared" si="3"/>
        <v>3.9000000000000076E-3</v>
      </c>
      <c r="L77" s="1264">
        <v>1.8800000000000001E-2</v>
      </c>
      <c r="M77" s="782"/>
      <c r="O77" s="392" t="s">
        <v>252</v>
      </c>
      <c r="P77" s="314"/>
      <c r="Q77" s="314"/>
      <c r="R77" s="314"/>
      <c r="S77" s="958"/>
    </row>
    <row r="78" spans="1:19" ht="15">
      <c r="A78" s="1112">
        <f>ROW()</f>
        <v>78</v>
      </c>
      <c r="D78" s="111" t="s">
        <v>292</v>
      </c>
      <c r="E78" s="378"/>
      <c r="F78" s="218" cm="1">
        <f t="array" ref="F78">INDEX('F3. Base Capex'!K$21:K$52,MATCH('F4. Actuals vs Forecasts'!D78,'F3. Base Capex'!F$21:F$52,0),0)</f>
        <v>7685208</v>
      </c>
      <c r="G78" s="1257">
        <v>5549251.6479928261</v>
      </c>
      <c r="H78" s="1262">
        <f t="shared" si="4"/>
        <v>0.38490890078480278</v>
      </c>
      <c r="I78" s="1264">
        <v>0.13039999999999999</v>
      </c>
      <c r="J78" s="1264">
        <v>0.13980000000000001</v>
      </c>
      <c r="K78" s="1265">
        <f t="shared" si="3"/>
        <v>-9.4000000000000195E-3</v>
      </c>
      <c r="L78" s="1264">
        <v>6.1999999999999998E-3</v>
      </c>
      <c r="M78" s="782"/>
      <c r="O78" s="392" t="s">
        <v>252</v>
      </c>
      <c r="P78" s="314"/>
      <c r="Q78" s="314"/>
      <c r="R78" s="314"/>
      <c r="S78" s="958"/>
    </row>
    <row r="79" spans="1:19" ht="15">
      <c r="A79" s="599">
        <f>ROW()</f>
        <v>79</v>
      </c>
      <c r="D79" s="111" t="s">
        <v>293</v>
      </c>
      <c r="E79" s="378"/>
      <c r="F79" s="218" cm="1">
        <f t="array" ref="F79">INDEX('F3. Base Capex'!K$21:K$52,MATCH('F4. Actuals vs Forecasts'!D79,'F3. Base Capex'!F$21:F$52,0),0)</f>
        <v>2130549</v>
      </c>
      <c r="G79" s="1257">
        <v>1435858.9850489921</v>
      </c>
      <c r="H79" s="1262">
        <f t="shared" si="4"/>
        <v>0.48381493042459517</v>
      </c>
      <c r="I79" s="1264">
        <v>6.3700000000000007E-2</v>
      </c>
      <c r="J79" s="1264">
        <v>4.9200000000000001E-2</v>
      </c>
      <c r="K79" s="1265">
        <f t="shared" si="3"/>
        <v>1.4500000000000006E-2</v>
      </c>
      <c r="L79" s="1264">
        <v>7.4800000000000005E-2</v>
      </c>
      <c r="M79" s="782"/>
      <c r="O79" s="392" t="s">
        <v>252</v>
      </c>
      <c r="P79" s="314"/>
      <c r="Q79" s="314"/>
      <c r="R79" s="314"/>
      <c r="S79" s="958"/>
    </row>
    <row r="80" spans="1:19" ht="15">
      <c r="A80" s="1112">
        <f>ROW()</f>
        <v>80</v>
      </c>
      <c r="D80" s="111" t="s">
        <v>294</v>
      </c>
      <c r="E80" s="378"/>
      <c r="F80" s="218" cm="1">
        <f t="array" ref="F80">INDEX('F3. Base Capex'!K$21:K$52,MATCH('F4. Actuals vs Forecasts'!D80,'F3. Base Capex'!F$21:F$52,0),0)</f>
        <v>908731</v>
      </c>
      <c r="G80" s="1257">
        <v>3857352.4650034495</v>
      </c>
      <c r="H80" s="1262">
        <f t="shared" si="4"/>
        <v>-0.76441587636996311</v>
      </c>
      <c r="I80" s="1264">
        <v>0.10440000000000001</v>
      </c>
      <c r="J80" s="1264">
        <v>0.126</v>
      </c>
      <c r="K80" s="1265">
        <f t="shared" si="3"/>
        <v>-2.1599999999999994E-2</v>
      </c>
      <c r="L80" s="1264">
        <v>4.4600000000000001E-2</v>
      </c>
      <c r="M80" s="782"/>
      <c r="O80" s="392" t="s">
        <v>252</v>
      </c>
      <c r="P80" s="314"/>
      <c r="Q80" s="314"/>
      <c r="R80" s="314"/>
      <c r="S80" s="958"/>
    </row>
    <row r="81" spans="1:19" ht="15">
      <c r="A81" s="1112">
        <f>ROW()</f>
        <v>81</v>
      </c>
      <c r="D81" s="421" t="s">
        <v>296</v>
      </c>
      <c r="E81" s="378"/>
      <c r="F81" s="218" cm="1">
        <f t="array" ref="F81">INDEX('F3. Base Capex'!K$21:K$52,MATCH('F4. Actuals vs Forecasts'!D81,'F3. Base Capex'!F$21:F$52,0),0)</f>
        <v>403386</v>
      </c>
      <c r="G81" s="1257">
        <v>994437.14868691424</v>
      </c>
      <c r="H81" s="1262">
        <f t="shared" si="4"/>
        <v>-0.59435747092448887</v>
      </c>
      <c r="I81" s="1264">
        <v>0.122</v>
      </c>
      <c r="J81" s="1264">
        <v>0.1111</v>
      </c>
      <c r="K81" s="1265">
        <f t="shared" si="3"/>
        <v>1.0899999999999993E-2</v>
      </c>
      <c r="L81" s="1264">
        <v>9.7600000000000006E-2</v>
      </c>
      <c r="M81" s="782"/>
      <c r="O81" s="392" t="s">
        <v>252</v>
      </c>
      <c r="P81" s="314"/>
      <c r="Q81" s="314"/>
      <c r="R81" s="314"/>
      <c r="S81" s="958"/>
    </row>
    <row r="82" spans="1:19" ht="15">
      <c r="A82" s="1112">
        <f>ROW()</f>
        <v>82</v>
      </c>
      <c r="C82" t="s">
        <v>297</v>
      </c>
      <c r="D82" s="111" t="s">
        <v>299</v>
      </c>
      <c r="E82" s="378"/>
      <c r="F82" s="218" cm="1">
        <f t="array" ref="F82">INDEX('F3. Base Capex'!K$21:K$52,MATCH('F4. Actuals vs Forecasts'!D82,'F3. Base Capex'!F$21:F$52,0),0)</f>
        <v>1008691</v>
      </c>
      <c r="G82" s="1257">
        <v>295645.10633178742</v>
      </c>
      <c r="H82" s="1262">
        <f t="shared" si="4"/>
        <v>2.4118305305821552</v>
      </c>
      <c r="I82" s="1264">
        <v>4.2599999999999999E-2</v>
      </c>
      <c r="J82" s="1264">
        <v>0.1</v>
      </c>
      <c r="K82" s="1265">
        <f t="shared" si="3"/>
        <v>-5.7400000000000007E-2</v>
      </c>
      <c r="L82" s="1264">
        <v>2.1299999999999999E-2</v>
      </c>
      <c r="M82" s="782"/>
      <c r="O82" s="392"/>
      <c r="P82" s="314"/>
      <c r="Q82" s="314"/>
      <c r="R82" s="314"/>
      <c r="S82" s="958"/>
    </row>
    <row r="83" spans="1:19" ht="15">
      <c r="A83" s="1112">
        <f>ROW()</f>
        <v>83</v>
      </c>
      <c r="C83" t="s">
        <v>297</v>
      </c>
      <c r="D83" s="111" t="s">
        <v>298</v>
      </c>
      <c r="E83" s="378"/>
      <c r="F83" s="218" cm="1">
        <f t="array" ref="F83">INDEX('F3. Base Capex'!K$21:K$52,MATCH('F4. Actuals vs Forecasts'!D83,'F3. Base Capex'!F$21:F$52,0),0)</f>
        <v>2271262</v>
      </c>
      <c r="G83" s="1257">
        <v>7069056.9597428543</v>
      </c>
      <c r="H83" s="1262">
        <f t="shared" si="4"/>
        <v>-0.67870367816605914</v>
      </c>
      <c r="I83" s="1264">
        <v>0.26219999999999999</v>
      </c>
      <c r="J83" s="1264">
        <v>0.26069999999999999</v>
      </c>
      <c r="K83" s="1265">
        <f t="shared" si="3"/>
        <v>1.5000000000000013E-3</v>
      </c>
      <c r="L83" s="1264">
        <v>3.6299999999999999E-2</v>
      </c>
      <c r="M83" s="782"/>
      <c r="O83" s="392"/>
      <c r="P83" s="314"/>
      <c r="Q83" s="314"/>
      <c r="R83" s="314"/>
      <c r="S83" s="958"/>
    </row>
    <row r="84" spans="1:19" ht="15">
      <c r="A84" s="1112">
        <f>ROW()</f>
        <v>84</v>
      </c>
      <c r="D84" s="111" t="s">
        <v>295</v>
      </c>
      <c r="E84" s="378"/>
      <c r="F84" s="218" cm="1">
        <f t="array" ref="F84">INDEX('F3. Base Capex'!K$21:K$52,MATCH('F4. Actuals vs Forecasts'!D84,'F3. Base Capex'!F$21:F$52,0),0)</f>
        <v>5026926</v>
      </c>
      <c r="G84" s="1257">
        <v>5396569.2898049504</v>
      </c>
      <c r="H84" s="1262">
        <f t="shared" si="4"/>
        <v>-6.8495977713706052E-2</v>
      </c>
      <c r="I84" s="1264">
        <v>3.8399999999999997E-2</v>
      </c>
      <c r="J84" s="1264">
        <v>1.7399999999999999E-2</v>
      </c>
      <c r="K84" s="1265">
        <f t="shared" si="3"/>
        <v>2.0999999999999998E-2</v>
      </c>
      <c r="L84" s="1264">
        <v>9.1000000000000004E-3</v>
      </c>
      <c r="M84" s="782"/>
      <c r="O84" s="392" t="s">
        <v>252</v>
      </c>
      <c r="P84" s="314"/>
      <c r="Q84" s="314"/>
      <c r="R84" s="314"/>
      <c r="S84" s="958"/>
    </row>
    <row r="85" spans="1:19" ht="15">
      <c r="A85" s="1112">
        <f>ROW()</f>
        <v>85</v>
      </c>
      <c r="D85" s="421" t="s">
        <v>217</v>
      </c>
      <c r="E85" s="378"/>
      <c r="F85" s="218" cm="1">
        <f t="array" ref="F85">INDEX('F3. Base Capex'!K$21:K$52,MATCH('F4. Actuals vs Forecasts'!D85,'F3. Base Capex'!F$21:F$52,0),0)</f>
        <v>24415933</v>
      </c>
      <c r="G85" s="1257">
        <v>15328134.772401121</v>
      </c>
      <c r="H85" s="1262">
        <f t="shared" si="4"/>
        <v>0.5928835023007365</v>
      </c>
      <c r="I85" s="1264" t="s">
        <v>44</v>
      </c>
      <c r="J85" s="1264" t="s">
        <v>44</v>
      </c>
      <c r="K85" s="1265">
        <f t="shared" si="3"/>
        <v>0</v>
      </c>
      <c r="L85" s="1264" t="s">
        <v>44</v>
      </c>
      <c r="M85" s="782"/>
      <c r="O85" s="392" t="s">
        <v>252</v>
      </c>
      <c r="P85" s="314"/>
      <c r="Q85" s="314"/>
      <c r="R85" s="314"/>
      <c r="S85" s="958"/>
    </row>
    <row r="86" spans="1:19" ht="28.5" customHeight="1">
      <c r="A86" s="599">
        <f>ROW()</f>
        <v>86</v>
      </c>
      <c r="D86" s="111" t="s">
        <v>302</v>
      </c>
      <c r="E86" s="378"/>
      <c r="F86" s="218" cm="1">
        <f t="array" ref="F86">INDEX('F3. Base Capex'!K$21:K$52,MATCH('F4. Actuals vs Forecasts'!D86,'F3. Base Capex'!F$21:F$52,0),0)</f>
        <v>64683855</v>
      </c>
      <c r="G86" s="1257">
        <v>69162511.777173802</v>
      </c>
      <c r="H86" s="1262">
        <f t="shared" si="4"/>
        <v>-6.475555415921036E-2</v>
      </c>
      <c r="I86" s="1264">
        <v>9.11E-2</v>
      </c>
      <c r="J86" s="1264">
        <v>0.1119</v>
      </c>
      <c r="K86" s="1265">
        <f t="shared" si="3"/>
        <v>-2.0799999999999999E-2</v>
      </c>
      <c r="L86" s="1264">
        <v>2.9999999999999997E-4</v>
      </c>
      <c r="M86" s="900" t="s">
        <v>431</v>
      </c>
      <c r="O86" s="392" t="s">
        <v>252</v>
      </c>
      <c r="P86" s="314"/>
      <c r="Q86" s="314"/>
      <c r="R86" s="314"/>
      <c r="S86" s="958"/>
    </row>
    <row r="87" spans="1:19" ht="15">
      <c r="A87" s="1112">
        <f>ROW()</f>
        <v>87</v>
      </c>
      <c r="D87" s="111" t="s">
        <v>204</v>
      </c>
      <c r="E87" s="378"/>
      <c r="F87" s="218" cm="1">
        <f t="array" ref="F87">INDEX('F3. Base Capex'!K$21:K$52,MATCH('F4. Actuals vs Forecasts'!D87,'F3. Base Capex'!F$21:F$52,0),0)</f>
        <v>12215756</v>
      </c>
      <c r="G87" s="1257">
        <v>14568677.468171829</v>
      </c>
      <c r="H87" s="1262">
        <f t="shared" si="4"/>
        <v>-0.16150549514959431</v>
      </c>
      <c r="I87" s="1264">
        <v>6.1000000000000004E-3</v>
      </c>
      <c r="J87" s="1264">
        <v>6.4999999999999997E-3</v>
      </c>
      <c r="K87" s="1265">
        <f t="shared" si="3"/>
        <v>-3.9999999999999931E-4</v>
      </c>
      <c r="L87" s="1264">
        <v>2.9999999999999997E-4</v>
      </c>
      <c r="M87" s="782"/>
      <c r="O87" s="392" t="s">
        <v>252</v>
      </c>
      <c r="P87" s="314"/>
      <c r="Q87" s="314"/>
      <c r="R87" s="314"/>
      <c r="S87" s="958"/>
    </row>
    <row r="88" spans="1:19" ht="15">
      <c r="A88" s="1112">
        <f>ROW()</f>
        <v>88</v>
      </c>
      <c r="D88" s="111" t="s">
        <v>207</v>
      </c>
      <c r="E88" s="378"/>
      <c r="F88" s="218" cm="1">
        <f t="array" ref="F88">INDEX('F3. Base Capex'!K$21:K$52,MATCH('F4. Actuals vs Forecasts'!D88,'F3. Base Capex'!F$21:F$52,0),0)</f>
        <v>12066346</v>
      </c>
      <c r="G88" s="1257">
        <v>3121352.0767893875</v>
      </c>
      <c r="H88" s="1262">
        <f t="shared" si="4"/>
        <v>2.8657433391530138</v>
      </c>
      <c r="I88" s="1264">
        <v>8.9999999999999998E-4</v>
      </c>
      <c r="J88" s="1264">
        <v>2.3E-3</v>
      </c>
      <c r="K88" s="1265">
        <f t="shared" si="3"/>
        <v>-1.4E-3</v>
      </c>
      <c r="L88" s="1264">
        <v>2.3800000000000002E-2</v>
      </c>
      <c r="M88" s="782"/>
      <c r="O88" s="392" t="s">
        <v>252</v>
      </c>
      <c r="P88" s="314"/>
      <c r="Q88" s="314"/>
      <c r="R88" s="314"/>
      <c r="S88" s="958"/>
    </row>
    <row r="89" spans="1:19" ht="64.5">
      <c r="A89" s="1112">
        <f>ROW()</f>
        <v>89</v>
      </c>
      <c r="D89" s="111" t="s">
        <v>303</v>
      </c>
      <c r="E89" s="378"/>
      <c r="F89" s="218" cm="1">
        <f t="array" ref="F89">INDEX('F3. Base Capex'!K$21:K$52,MATCH('F4. Actuals vs Forecasts'!D89,'F3. Base Capex'!F$21:F$52,0),0)</f>
        <v>9111820</v>
      </c>
      <c r="G89" s="1257">
        <v>9782071.1144964136</v>
      </c>
      <c r="H89" s="1262">
        <f t="shared" si="4"/>
        <v>-6.8518323640393869E-2</v>
      </c>
      <c r="I89" s="1264">
        <v>5.8400000000000001E-2</v>
      </c>
      <c r="J89" s="1264">
        <v>6.9800000000000001E-2</v>
      </c>
      <c r="K89" s="1265">
        <f t="shared" si="3"/>
        <v>-1.14E-2</v>
      </c>
      <c r="L89" s="1264">
        <v>4.1999999999999997E-3</v>
      </c>
      <c r="M89" s="900" t="s">
        <v>432</v>
      </c>
      <c r="O89" s="392" t="s">
        <v>252</v>
      </c>
      <c r="P89" s="314"/>
      <c r="Q89" s="314"/>
      <c r="R89" s="314"/>
      <c r="S89" s="958"/>
    </row>
    <row r="90" spans="1:19" ht="15">
      <c r="A90" s="599">
        <f>ROW()</f>
        <v>90</v>
      </c>
      <c r="D90" s="111" t="s">
        <v>206</v>
      </c>
      <c r="E90" s="378"/>
      <c r="F90" s="218" cm="1">
        <f t="array" ref="F90">INDEX('F3. Base Capex'!K$21:K$52,MATCH('F4. Actuals vs Forecasts'!D90,'F3. Base Capex'!F$21:F$52,0),0)</f>
        <v>21155083</v>
      </c>
      <c r="G90" s="1257">
        <v>23485556.068709545</v>
      </c>
      <c r="H90" s="1262">
        <f t="shared" si="4"/>
        <v>-9.9230057056834964E-2</v>
      </c>
      <c r="I90" s="1264">
        <v>5.5999999999999999E-3</v>
      </c>
      <c r="J90" s="1264">
        <v>6.7999999999999996E-3</v>
      </c>
      <c r="K90" s="1265">
        <f t="shared" si="3"/>
        <v>-1.1999999999999997E-3</v>
      </c>
      <c r="L90" s="1264">
        <v>6.0000000000000001E-3</v>
      </c>
      <c r="M90" s="782"/>
      <c r="O90" s="392" t="s">
        <v>252</v>
      </c>
      <c r="P90" s="314"/>
      <c r="Q90" s="314"/>
      <c r="R90" s="314"/>
      <c r="S90" s="958"/>
    </row>
    <row r="91" spans="1:19" ht="15">
      <c r="A91" s="1112">
        <f>ROW()</f>
        <v>91</v>
      </c>
      <c r="D91" s="111" t="s">
        <v>209</v>
      </c>
      <c r="E91" s="378"/>
      <c r="F91" s="218" cm="1">
        <f t="array" ref="F91">INDEX('F3. Base Capex'!K$21:K$52,MATCH('F4. Actuals vs Forecasts'!D91,'F3. Base Capex'!F$21:F$52,0),0)</f>
        <v>15766771.000000002</v>
      </c>
      <c r="G91" s="1257">
        <v>13300542.079924336</v>
      </c>
      <c r="H91" s="1262">
        <f t="shared" si="4"/>
        <v>0.18542318841261063</v>
      </c>
      <c r="I91" s="1264">
        <v>7.7000000000000002E-3</v>
      </c>
      <c r="J91" s="1264">
        <v>1.2800000000000001E-2</v>
      </c>
      <c r="K91" s="1265">
        <f t="shared" si="3"/>
        <v>-5.1000000000000004E-3</v>
      </c>
      <c r="L91" s="1264">
        <v>2.2200000000000001E-2</v>
      </c>
      <c r="M91" s="782"/>
      <c r="O91" s="392" t="s">
        <v>252</v>
      </c>
      <c r="P91" s="314"/>
      <c r="Q91" s="314"/>
      <c r="R91" s="314"/>
      <c r="S91" s="958"/>
    </row>
    <row r="92" spans="1:19" ht="15">
      <c r="A92" s="1112">
        <f>ROW()</f>
        <v>92</v>
      </c>
      <c r="D92" s="111" t="s">
        <v>208</v>
      </c>
      <c r="E92" s="378"/>
      <c r="F92" s="218" cm="1">
        <f t="array" ref="F92">INDEX('F3. Base Capex'!K$21:K$52,MATCH('F4. Actuals vs Forecasts'!D92,'F3. Base Capex'!F$21:F$52,0),0)</f>
        <v>8447468</v>
      </c>
      <c r="G92" s="1257">
        <v>6565793.0740445964</v>
      </c>
      <c r="H92" s="1262">
        <f t="shared" si="4"/>
        <v>0.28658760712302989</v>
      </c>
      <c r="I92" s="1264">
        <v>2.3599999999999999E-2</v>
      </c>
      <c r="J92" s="1264">
        <v>2.7699999999999999E-2</v>
      </c>
      <c r="K92" s="1265">
        <f t="shared" si="3"/>
        <v>-4.0999999999999995E-3</v>
      </c>
      <c r="L92" s="1264">
        <v>2.46E-2</v>
      </c>
      <c r="M92" s="782"/>
      <c r="O92" s="392" t="s">
        <v>252</v>
      </c>
      <c r="P92" s="314"/>
      <c r="Q92" s="314"/>
      <c r="R92" s="314"/>
      <c r="S92" s="958"/>
    </row>
    <row r="93" spans="1:19" ht="15.75" thickBot="1">
      <c r="A93" s="1112">
        <f>ROW()</f>
        <v>93</v>
      </c>
      <c r="D93" s="111" t="s">
        <v>210</v>
      </c>
      <c r="E93" s="378"/>
      <c r="F93" s="218" cm="1">
        <f t="array" ref="F93">INDEX('F3. Base Capex'!K$21:K$52,MATCH('F4. Actuals vs Forecasts'!D93,'F3. Base Capex'!F$21:F$52,0),0)</f>
        <v>3690117</v>
      </c>
      <c r="G93" s="1257">
        <v>2230261.2897318499</v>
      </c>
      <c r="H93" s="1262">
        <f t="shared" si="4"/>
        <v>0.65456712044877585</v>
      </c>
      <c r="I93" s="1264" t="s">
        <v>44</v>
      </c>
      <c r="J93" s="1264" t="s">
        <v>44</v>
      </c>
      <c r="K93" s="1265">
        <f t="shared" si="3"/>
        <v>0</v>
      </c>
      <c r="L93" s="1264" t="s">
        <v>44</v>
      </c>
      <c r="M93" s="782"/>
      <c r="O93" s="392" t="s">
        <v>252</v>
      </c>
      <c r="P93" s="314"/>
      <c r="Q93" s="314"/>
      <c r="R93" s="314"/>
      <c r="S93" s="958"/>
    </row>
    <row r="94" spans="1:19" ht="15.75" thickBot="1">
      <c r="A94" s="599">
        <f>ROW()</f>
        <v>94</v>
      </c>
      <c r="D94" s="412" t="s">
        <v>304</v>
      </c>
      <c r="E94" s="378"/>
      <c r="F94" s="219">
        <f>SUM(F62:F93)</f>
        <v>331348186</v>
      </c>
      <c r="G94" s="219">
        <f>SUM(G62:G93)</f>
        <v>377562955.33866513</v>
      </c>
      <c r="H94" s="1262">
        <f t="shared" si="4"/>
        <v>-0.12240281702745853</v>
      </c>
      <c r="I94" s="1267" t="s">
        <v>44</v>
      </c>
      <c r="J94" s="1267" t="s">
        <v>44</v>
      </c>
      <c r="K94" s="1265">
        <f t="shared" si="3"/>
        <v>0</v>
      </c>
      <c r="L94" s="1267" t="s">
        <v>44</v>
      </c>
      <c r="M94" s="782"/>
      <c r="O94" s="392" t="s">
        <v>252</v>
      </c>
      <c r="P94" s="314"/>
      <c r="Q94" s="314"/>
      <c r="R94" s="314"/>
      <c r="S94" s="958"/>
    </row>
    <row r="95" spans="1:19" ht="15">
      <c r="A95" s="1112">
        <f>ROW()</f>
        <v>95</v>
      </c>
      <c r="D95" s="377"/>
      <c r="E95" s="378"/>
      <c r="F95" s="378"/>
      <c r="G95" s="378"/>
      <c r="I95" s="901"/>
      <c r="J95" s="901"/>
      <c r="K95" s="901"/>
      <c r="L95" s="901"/>
      <c r="M95" s="782"/>
    </row>
    <row r="96" spans="1:19" ht="15">
      <c r="A96" s="1112">
        <f>ROW()</f>
        <v>96</v>
      </c>
      <c r="C96" s="314"/>
      <c r="D96" s="111" t="s">
        <v>433</v>
      </c>
      <c r="E96" s="378"/>
      <c r="F96" s="218" cm="1">
        <f t="array" ref="F96">IFERROR(INDEX('F3. Base Capex'!$K$117:$K$131,MATCH('F4. Actuals vs Forecasts'!D96,'F3. Base Capex'!$F$117:$F$131,0),0),0)</f>
        <v>0</v>
      </c>
      <c r="G96" s="1257">
        <v>0</v>
      </c>
      <c r="H96" s="1262">
        <f t="shared" ref="H96:H122" si="5">IF(F96=0,0,(F96-G96)/G96)</f>
        <v>0</v>
      </c>
      <c r="I96" s="1264" t="s">
        <v>44</v>
      </c>
      <c r="J96" s="1264" t="s">
        <v>44</v>
      </c>
      <c r="K96" s="1265">
        <f t="shared" si="3"/>
        <v>0</v>
      </c>
      <c r="L96" s="1264" t="s">
        <v>44</v>
      </c>
      <c r="M96" s="782"/>
      <c r="O96" s="392" t="s">
        <v>252</v>
      </c>
      <c r="P96" s="314"/>
      <c r="Q96" s="314"/>
      <c r="R96" s="314"/>
    </row>
    <row r="97" spans="1:18" ht="15">
      <c r="A97" s="56">
        <f>ROW()</f>
        <v>97</v>
      </c>
      <c r="C97" s="314"/>
      <c r="D97" s="111" t="s">
        <v>434</v>
      </c>
      <c r="E97" s="378"/>
      <c r="F97" s="1259" cm="1">
        <f t="array" ref="F97">IFERROR(INDEX('F3. Base Capex'!$K$117:$K$131,MATCH('F4. Actuals vs Forecasts'!D97,'F3. Base Capex'!$F$117:$F$131,0),0),0)</f>
        <v>0</v>
      </c>
      <c r="G97" s="1257">
        <v>0</v>
      </c>
      <c r="H97" s="1262">
        <f t="shared" si="5"/>
        <v>0</v>
      </c>
      <c r="I97" s="1264" t="s">
        <v>44</v>
      </c>
      <c r="J97" s="1264" t="s">
        <v>44</v>
      </c>
      <c r="K97" s="1265">
        <f t="shared" si="3"/>
        <v>0</v>
      </c>
      <c r="L97" s="1264" t="s">
        <v>44</v>
      </c>
      <c r="M97" s="782"/>
      <c r="O97" s="392" t="s">
        <v>252</v>
      </c>
      <c r="P97" s="314"/>
      <c r="Q97" s="314"/>
      <c r="R97" s="314"/>
    </row>
    <row r="98" spans="1:18" ht="15">
      <c r="A98" s="599">
        <f>ROW()</f>
        <v>98</v>
      </c>
      <c r="C98" s="314"/>
      <c r="D98" s="111" t="s">
        <v>369</v>
      </c>
      <c r="E98" s="378"/>
      <c r="F98" s="1259" cm="1">
        <f t="array" ref="F98">IFERROR(INDEX('F3. Base Capex'!$K$117:$K$131,MATCH('F4. Actuals vs Forecasts'!D98,'F3. Base Capex'!$F$117:$F$131,0),0),0)</f>
        <v>12891148.970000001</v>
      </c>
      <c r="G98" s="1257">
        <v>11969560.411156274</v>
      </c>
      <c r="H98" s="1262">
        <f t="shared" si="5"/>
        <v>7.6994352940877947E-2</v>
      </c>
      <c r="I98" s="1264" t="s">
        <v>44</v>
      </c>
      <c r="J98" s="1264" t="s">
        <v>44</v>
      </c>
      <c r="K98" s="1265">
        <f t="shared" si="3"/>
        <v>0</v>
      </c>
      <c r="L98" s="1264" t="s">
        <v>44</v>
      </c>
      <c r="M98" s="782"/>
      <c r="O98" s="392" t="s">
        <v>252</v>
      </c>
      <c r="P98" s="314"/>
      <c r="Q98" s="314"/>
      <c r="R98" s="314"/>
    </row>
    <row r="99" spans="1:18" ht="15">
      <c r="A99" s="56">
        <f>ROW()</f>
        <v>99</v>
      </c>
      <c r="C99" s="314"/>
      <c r="D99" s="111" t="s">
        <v>370</v>
      </c>
      <c r="E99" s="378"/>
      <c r="F99" s="1259" cm="1">
        <f t="array" ref="F99">IFERROR(INDEX('F3. Base Capex'!$K$117:$K$131,MATCH('F4. Actuals vs Forecasts'!D99,'F3. Base Capex'!$F$117:$F$131,0),0),0)</f>
        <v>0</v>
      </c>
      <c r="G99" s="1257" t="s">
        <v>92</v>
      </c>
      <c r="H99" s="1262">
        <f t="shared" si="5"/>
        <v>0</v>
      </c>
      <c r="I99" s="1264" t="s">
        <v>44</v>
      </c>
      <c r="J99" s="1264" t="s">
        <v>44</v>
      </c>
      <c r="K99" s="1265">
        <f t="shared" si="3"/>
        <v>0</v>
      </c>
      <c r="L99" s="1264" t="s">
        <v>44</v>
      </c>
      <c r="M99" s="782"/>
      <c r="O99" s="392" t="s">
        <v>252</v>
      </c>
      <c r="P99" s="314"/>
      <c r="Q99" s="314"/>
      <c r="R99" s="314"/>
    </row>
    <row r="100" spans="1:18" ht="15">
      <c r="A100" s="56">
        <f>ROW()</f>
        <v>100</v>
      </c>
      <c r="C100" s="314"/>
      <c r="D100" s="111" t="s">
        <v>372</v>
      </c>
      <c r="E100" s="378"/>
      <c r="F100" s="1259" cm="1">
        <f t="array" ref="F100">IFERROR(INDEX('F3. Base Capex'!$K$117:$K$131,MATCH('F4. Actuals vs Forecasts'!D100,'F3. Base Capex'!$F$117:$F$131,0),0),0)</f>
        <v>2164357.85</v>
      </c>
      <c r="G100" s="1257">
        <v>3256401.6199445031</v>
      </c>
      <c r="H100" s="1262">
        <f t="shared" si="5"/>
        <v>-0.33535291324511562</v>
      </c>
      <c r="I100" s="1264" t="s">
        <v>44</v>
      </c>
      <c r="J100" s="1264" t="s">
        <v>44</v>
      </c>
      <c r="K100" s="1265">
        <f t="shared" si="3"/>
        <v>0</v>
      </c>
      <c r="L100" s="1264" t="s">
        <v>44</v>
      </c>
      <c r="M100" s="782"/>
      <c r="O100" s="392" t="s">
        <v>252</v>
      </c>
      <c r="P100" s="314"/>
      <c r="Q100" s="314"/>
      <c r="R100" s="314"/>
    </row>
    <row r="101" spans="1:18" ht="15">
      <c r="A101" s="56">
        <f>ROW()</f>
        <v>101</v>
      </c>
      <c r="C101" s="314"/>
      <c r="D101" s="111" t="s">
        <v>435</v>
      </c>
      <c r="E101" s="378"/>
      <c r="F101" s="1259" cm="1">
        <f t="array" ref="F101">IFERROR(INDEX('F3. Base Capex'!$K$117:$K$131,MATCH('F4. Actuals vs Forecasts'!D101,'F3. Base Capex'!$F$117:$F$131,0),0),0)</f>
        <v>0</v>
      </c>
      <c r="G101" s="1257" t="s">
        <v>92</v>
      </c>
      <c r="H101" s="1262">
        <f t="shared" si="5"/>
        <v>0</v>
      </c>
      <c r="I101" s="1264" t="s">
        <v>44</v>
      </c>
      <c r="J101" s="1264" t="s">
        <v>44</v>
      </c>
      <c r="K101" s="1265">
        <f t="shared" si="3"/>
        <v>0</v>
      </c>
      <c r="L101" s="1264" t="s">
        <v>44</v>
      </c>
      <c r="M101" s="782"/>
      <c r="O101" s="392" t="s">
        <v>252</v>
      </c>
      <c r="P101" s="314"/>
      <c r="Q101" s="314"/>
      <c r="R101" s="314"/>
    </row>
    <row r="102" spans="1:18" ht="15">
      <c r="A102" s="599">
        <f>ROW()</f>
        <v>102</v>
      </c>
      <c r="C102" s="314"/>
      <c r="D102" s="111" t="s">
        <v>373</v>
      </c>
      <c r="E102" s="378"/>
      <c r="F102" s="1259" cm="1">
        <f t="array" ref="F102">IFERROR(INDEX('F3. Base Capex'!$K$117:$K$131,MATCH('F4. Actuals vs Forecasts'!D102,'F3. Base Capex'!$F$117:$F$131,0),0),0)</f>
        <v>0</v>
      </c>
      <c r="G102" s="1257" t="s">
        <v>92</v>
      </c>
      <c r="H102" s="1262">
        <f t="shared" si="5"/>
        <v>0</v>
      </c>
      <c r="I102" s="1264" t="s">
        <v>44</v>
      </c>
      <c r="J102" s="1264" t="s">
        <v>44</v>
      </c>
      <c r="K102" s="1265">
        <f t="shared" si="3"/>
        <v>0</v>
      </c>
      <c r="L102" s="1264" t="s">
        <v>44</v>
      </c>
      <c r="M102" s="782"/>
      <c r="O102" s="392" t="s">
        <v>252</v>
      </c>
      <c r="P102" s="314"/>
      <c r="Q102" s="314"/>
      <c r="R102" s="314"/>
    </row>
    <row r="103" spans="1:18" ht="15">
      <c r="A103" s="56">
        <f>ROW()</f>
        <v>103</v>
      </c>
      <c r="C103" s="314"/>
      <c r="D103" s="111" t="s">
        <v>436</v>
      </c>
      <c r="E103" s="378"/>
      <c r="F103" s="1259" cm="1">
        <f t="array" ref="F103">IFERROR(INDEX('F3. Base Capex'!$K$117:$K$131,MATCH('F4. Actuals vs Forecasts'!D103,'F3. Base Capex'!$F$117:$F$131,0),0),0)</f>
        <v>0</v>
      </c>
      <c r="G103" s="1257" t="s">
        <v>92</v>
      </c>
      <c r="H103" s="1262">
        <f t="shared" si="5"/>
        <v>0</v>
      </c>
      <c r="I103" s="1264" t="s">
        <v>44</v>
      </c>
      <c r="J103" s="1264" t="s">
        <v>44</v>
      </c>
      <c r="K103" s="1265">
        <f t="shared" si="3"/>
        <v>0</v>
      </c>
      <c r="L103" s="1264" t="s">
        <v>44</v>
      </c>
      <c r="M103" s="782"/>
      <c r="O103" s="392" t="s">
        <v>252</v>
      </c>
      <c r="P103" s="314"/>
      <c r="Q103" s="314"/>
      <c r="R103" s="314"/>
    </row>
    <row r="104" spans="1:18" ht="15">
      <c r="A104" s="56">
        <f>ROW()</f>
        <v>104</v>
      </c>
      <c r="C104" s="314"/>
      <c r="D104" s="111" t="s">
        <v>375</v>
      </c>
      <c r="E104" s="378"/>
      <c r="F104" s="1259" cm="1">
        <f t="array" ref="F104">IFERROR(INDEX('F3. Base Capex'!$K$117:$K$131,MATCH('F4. Actuals vs Forecasts'!D104,'F3. Base Capex'!$F$117:$F$131,0),0),0)</f>
        <v>0</v>
      </c>
      <c r="G104" s="1257" t="s">
        <v>92</v>
      </c>
      <c r="H104" s="1262">
        <f t="shared" si="5"/>
        <v>0</v>
      </c>
      <c r="I104" s="1264" t="s">
        <v>44</v>
      </c>
      <c r="J104" s="1264" t="s">
        <v>44</v>
      </c>
      <c r="K104" s="1265">
        <f t="shared" si="3"/>
        <v>0</v>
      </c>
      <c r="L104" s="1264" t="s">
        <v>44</v>
      </c>
      <c r="M104" s="782"/>
      <c r="O104" s="392" t="s">
        <v>252</v>
      </c>
      <c r="P104" s="314"/>
      <c r="Q104" s="314"/>
      <c r="R104" s="314"/>
    </row>
    <row r="105" spans="1:18" ht="15">
      <c r="A105" s="56">
        <f>ROW()</f>
        <v>105</v>
      </c>
      <c r="C105" s="314"/>
      <c r="D105" s="111" t="s">
        <v>376</v>
      </c>
      <c r="E105" s="378"/>
      <c r="F105" s="1259" cm="1">
        <f t="array" ref="F105">IFERROR(INDEX('F3. Base Capex'!$K$117:$K$131,MATCH('F4. Actuals vs Forecasts'!D105,'F3. Base Capex'!$F$117:$F$131,0),0),0)</f>
        <v>0</v>
      </c>
      <c r="G105" s="1257" t="s">
        <v>92</v>
      </c>
      <c r="H105" s="1262">
        <f t="shared" si="5"/>
        <v>0</v>
      </c>
      <c r="I105" s="1264" t="s">
        <v>44</v>
      </c>
      <c r="J105" s="1264" t="s">
        <v>44</v>
      </c>
      <c r="K105" s="1265">
        <f t="shared" si="3"/>
        <v>0</v>
      </c>
      <c r="L105" s="1264" t="s">
        <v>44</v>
      </c>
      <c r="M105" s="782"/>
      <c r="O105" s="392" t="s">
        <v>252</v>
      </c>
      <c r="P105" s="314"/>
      <c r="Q105" s="314"/>
      <c r="R105" s="314"/>
    </row>
    <row r="106" spans="1:18" ht="15">
      <c r="A106" s="599">
        <f>ROW()</f>
        <v>106</v>
      </c>
      <c r="C106" s="314"/>
      <c r="D106" s="111" t="s">
        <v>377</v>
      </c>
      <c r="E106" s="378"/>
      <c r="F106" s="1259" cm="1">
        <f t="array" ref="F106">IFERROR(INDEX('F3. Base Capex'!$K$117:$K$131,MATCH('F4. Actuals vs Forecasts'!D106,'F3. Base Capex'!$F$117:$F$131,0),0),0)</f>
        <v>48587103.030999996</v>
      </c>
      <c r="G106" s="1257">
        <v>40656968.56760183</v>
      </c>
      <c r="H106" s="1262">
        <f t="shared" si="5"/>
        <v>0.19504982153827927</v>
      </c>
      <c r="I106" s="1264" t="s">
        <v>44</v>
      </c>
      <c r="J106" s="1264" t="s">
        <v>44</v>
      </c>
      <c r="K106" s="1265">
        <f t="shared" si="3"/>
        <v>0</v>
      </c>
      <c r="L106" s="1264" t="s">
        <v>44</v>
      </c>
      <c r="M106" s="782"/>
      <c r="O106" s="392" t="s">
        <v>252</v>
      </c>
      <c r="P106" s="314"/>
      <c r="Q106" s="314"/>
      <c r="R106" s="314"/>
    </row>
    <row r="107" spans="1:18" ht="15">
      <c r="A107" s="56">
        <f>ROW()</f>
        <v>107</v>
      </c>
      <c r="C107" s="314"/>
      <c r="D107" s="111" t="s">
        <v>379</v>
      </c>
      <c r="E107" s="378"/>
      <c r="F107" s="1259" cm="1">
        <f t="array" ref="F107">IFERROR(INDEX('F3. Base Capex'!$K$117:$K$131,MATCH('F4. Actuals vs Forecasts'!D107,'F3. Base Capex'!$F$117:$F$131,0),0),0)</f>
        <v>0</v>
      </c>
      <c r="G107" s="1257" t="s">
        <v>92</v>
      </c>
      <c r="H107" s="1262">
        <f t="shared" si="5"/>
        <v>0</v>
      </c>
      <c r="I107" s="1264" t="s">
        <v>44</v>
      </c>
      <c r="J107" s="1264" t="s">
        <v>44</v>
      </c>
      <c r="K107" s="1265">
        <f t="shared" si="3"/>
        <v>0</v>
      </c>
      <c r="L107" s="1264" t="s">
        <v>44</v>
      </c>
      <c r="M107" s="782"/>
      <c r="O107" s="392" t="s">
        <v>252</v>
      </c>
      <c r="P107" s="314"/>
      <c r="Q107" s="314"/>
      <c r="R107" s="314"/>
    </row>
    <row r="108" spans="1:18" ht="15">
      <c r="A108" s="56">
        <f>ROW()</f>
        <v>108</v>
      </c>
      <c r="C108" s="314"/>
      <c r="D108" s="111" t="s">
        <v>437</v>
      </c>
      <c r="E108" s="378"/>
      <c r="F108" s="1259" cm="1">
        <f t="array" ref="F108">IFERROR(INDEX('F3. Base Capex'!$K$117:$K$131,MATCH('F4. Actuals vs Forecasts'!D108,'F3. Base Capex'!$F$117:$F$131,0),0),0)</f>
        <v>0</v>
      </c>
      <c r="G108" s="1257" t="s">
        <v>92</v>
      </c>
      <c r="H108" s="1262">
        <f t="shared" si="5"/>
        <v>0</v>
      </c>
      <c r="I108" s="1264" t="s">
        <v>44</v>
      </c>
      <c r="J108" s="1264" t="s">
        <v>44</v>
      </c>
      <c r="K108" s="1265">
        <f t="shared" si="3"/>
        <v>0</v>
      </c>
      <c r="L108" s="1264" t="s">
        <v>44</v>
      </c>
      <c r="M108" s="782"/>
      <c r="O108" s="392" t="s">
        <v>252</v>
      </c>
      <c r="P108" s="314"/>
      <c r="Q108" s="314"/>
      <c r="R108" s="314"/>
    </row>
    <row r="109" spans="1:18" ht="15">
      <c r="A109" s="56">
        <f>ROW()</f>
        <v>109</v>
      </c>
      <c r="C109" s="314"/>
      <c r="D109" s="111" t="s">
        <v>438</v>
      </c>
      <c r="E109" s="378"/>
      <c r="F109" s="1259" cm="1">
        <f t="array" ref="F109">IFERROR(INDEX('F3. Base Capex'!$K$117:$K$131,MATCH('F4. Actuals vs Forecasts'!D109,'F3. Base Capex'!$F$117:$F$131,0),0),0)</f>
        <v>0</v>
      </c>
      <c r="G109" s="1257" t="s">
        <v>92</v>
      </c>
      <c r="H109" s="1262">
        <f t="shared" si="5"/>
        <v>0</v>
      </c>
      <c r="I109" s="1264" t="s">
        <v>44</v>
      </c>
      <c r="J109" s="1264" t="s">
        <v>44</v>
      </c>
      <c r="K109" s="1265">
        <f t="shared" si="3"/>
        <v>0</v>
      </c>
      <c r="L109" s="1264" t="s">
        <v>44</v>
      </c>
      <c r="M109" s="782"/>
      <c r="O109" s="392" t="s">
        <v>252</v>
      </c>
      <c r="P109" s="314"/>
      <c r="Q109" s="314"/>
      <c r="R109" s="314"/>
    </row>
    <row r="110" spans="1:18" ht="15">
      <c r="A110" s="599">
        <f>ROW()</f>
        <v>110</v>
      </c>
      <c r="C110" s="314"/>
      <c r="D110" s="111" t="s">
        <v>439</v>
      </c>
      <c r="E110" s="378"/>
      <c r="F110" s="1259" cm="1">
        <f t="array" ref="F110">IFERROR(INDEX('F3. Base Capex'!$K$117:$K$131,MATCH('F4. Actuals vs Forecasts'!D110,'F3. Base Capex'!$F$117:$F$131,0),0),0)</f>
        <v>0</v>
      </c>
      <c r="G110" s="1257" t="s">
        <v>92</v>
      </c>
      <c r="H110" s="1262">
        <f t="shared" si="5"/>
        <v>0</v>
      </c>
      <c r="I110" s="1264" t="s">
        <v>44</v>
      </c>
      <c r="J110" s="1264" t="s">
        <v>44</v>
      </c>
      <c r="K110" s="1265">
        <f t="shared" si="3"/>
        <v>0</v>
      </c>
      <c r="L110" s="1264" t="s">
        <v>44</v>
      </c>
      <c r="M110" s="782"/>
      <c r="O110" s="392" t="s">
        <v>252</v>
      </c>
      <c r="P110" s="314"/>
      <c r="Q110" s="314"/>
      <c r="R110" s="314"/>
    </row>
    <row r="111" spans="1:18" ht="15">
      <c r="A111" s="56">
        <f>ROW()</f>
        <v>111</v>
      </c>
      <c r="C111" s="314"/>
      <c r="D111" s="111" t="s">
        <v>440</v>
      </c>
      <c r="E111" s="378"/>
      <c r="F111" s="1259" cm="1">
        <f t="array" ref="F111">IFERROR(INDEX('F3. Base Capex'!$K$117:$K$131,MATCH('F4. Actuals vs Forecasts'!D111,'F3. Base Capex'!$F$117:$F$131,0),0),0)</f>
        <v>0</v>
      </c>
      <c r="G111" s="1257" t="s">
        <v>92</v>
      </c>
      <c r="H111" s="1262">
        <f t="shared" si="5"/>
        <v>0</v>
      </c>
      <c r="I111" s="1264" t="s">
        <v>44</v>
      </c>
      <c r="J111" s="1264" t="s">
        <v>44</v>
      </c>
      <c r="K111" s="1265">
        <f t="shared" si="3"/>
        <v>0</v>
      </c>
      <c r="L111" s="1264" t="s">
        <v>44</v>
      </c>
      <c r="M111" s="782"/>
      <c r="O111" s="392" t="s">
        <v>252</v>
      </c>
      <c r="P111" s="314"/>
      <c r="Q111" s="314"/>
      <c r="R111" s="314"/>
    </row>
    <row r="112" spans="1:18" ht="15">
      <c r="A112" s="56">
        <f>ROW()</f>
        <v>112</v>
      </c>
      <c r="C112" s="314"/>
      <c r="D112" s="111" t="s">
        <v>441</v>
      </c>
      <c r="E112" s="378"/>
      <c r="F112" s="1259" cm="1">
        <f t="array" ref="F112">IFERROR(INDEX('F3. Base Capex'!$K$117:$K$131,MATCH('F4. Actuals vs Forecasts'!D112,'F3. Base Capex'!$F$117:$F$131,0),0),0)</f>
        <v>0</v>
      </c>
      <c r="G112" s="1257" t="s">
        <v>92</v>
      </c>
      <c r="H112" s="1262">
        <f t="shared" si="5"/>
        <v>0</v>
      </c>
      <c r="I112" s="1264" t="s">
        <v>44</v>
      </c>
      <c r="J112" s="1264" t="s">
        <v>44</v>
      </c>
      <c r="K112" s="1265">
        <f t="shared" si="3"/>
        <v>0</v>
      </c>
      <c r="L112" s="1264" t="s">
        <v>44</v>
      </c>
      <c r="M112" s="782"/>
      <c r="O112" s="392" t="s">
        <v>252</v>
      </c>
      <c r="P112" s="314"/>
      <c r="Q112" s="314"/>
      <c r="R112" s="314"/>
    </row>
    <row r="113" spans="1:18" ht="15">
      <c r="A113" s="56">
        <f>ROW()</f>
        <v>113</v>
      </c>
      <c r="C113" s="314"/>
      <c r="D113" s="421" t="s">
        <v>380</v>
      </c>
      <c r="E113" s="378"/>
      <c r="F113" s="1259" cm="1">
        <f t="array" ref="F113">IFERROR(INDEX('F3. Base Capex'!$K$117:$K$131,MATCH('F4. Actuals vs Forecasts'!D113,'F3. Base Capex'!$F$117:$F$131,0),0),0)</f>
        <v>1064864.635</v>
      </c>
      <c r="G113" s="1257">
        <v>997265.64597794821</v>
      </c>
      <c r="H113" s="1262">
        <f t="shared" si="5"/>
        <v>6.7784335392163469E-2</v>
      </c>
      <c r="I113" s="1264" t="s">
        <v>44</v>
      </c>
      <c r="J113" s="1264" t="s">
        <v>44</v>
      </c>
      <c r="K113" s="1265">
        <f t="shared" si="3"/>
        <v>0</v>
      </c>
      <c r="L113" s="1264" t="s">
        <v>44</v>
      </c>
      <c r="M113" s="782"/>
      <c r="O113" s="392" t="s">
        <v>252</v>
      </c>
      <c r="P113" s="314"/>
      <c r="Q113" s="314"/>
      <c r="R113" s="314"/>
    </row>
    <row r="114" spans="1:18" ht="15">
      <c r="A114" s="599">
        <f>ROW()</f>
        <v>114</v>
      </c>
      <c r="C114" s="314"/>
      <c r="D114" s="111" t="s">
        <v>382</v>
      </c>
      <c r="E114" s="378"/>
      <c r="F114" s="1259" cm="1">
        <f t="array" ref="F114">IFERROR(INDEX('F3. Base Capex'!$K$117:$K$131,MATCH('F4. Actuals vs Forecasts'!D114,'F3. Base Capex'!$F$117:$F$131,0),0),0)</f>
        <v>0</v>
      </c>
      <c r="G114" s="1257" t="s">
        <v>92</v>
      </c>
      <c r="H114" s="1262">
        <f t="shared" si="5"/>
        <v>0</v>
      </c>
      <c r="I114" s="1264" t="s">
        <v>44</v>
      </c>
      <c r="J114" s="1264" t="s">
        <v>44</v>
      </c>
      <c r="K114" s="1265">
        <f t="shared" si="3"/>
        <v>0</v>
      </c>
      <c r="L114" s="1264" t="s">
        <v>44</v>
      </c>
      <c r="M114" s="782"/>
      <c r="O114" s="392" t="s">
        <v>252</v>
      </c>
      <c r="P114" s="314"/>
      <c r="Q114" s="314"/>
      <c r="R114" s="314"/>
    </row>
    <row r="115" spans="1:18" ht="15">
      <c r="A115" s="56">
        <f>ROW()</f>
        <v>115</v>
      </c>
      <c r="C115" s="314"/>
      <c r="D115" s="111" t="s">
        <v>442</v>
      </c>
      <c r="E115" s="378"/>
      <c r="F115" s="1259" cm="1">
        <f t="array" ref="F115">IFERROR(INDEX('F3. Base Capex'!$K$117:$K$131,MATCH('F4. Actuals vs Forecasts'!D115,'F3. Base Capex'!$F$117:$F$131,0),0),0)</f>
        <v>0</v>
      </c>
      <c r="G115" s="1257" t="s">
        <v>92</v>
      </c>
      <c r="H115" s="1262">
        <f t="shared" si="5"/>
        <v>0</v>
      </c>
      <c r="I115" s="1264" t="s">
        <v>44</v>
      </c>
      <c r="J115" s="1264" t="s">
        <v>44</v>
      </c>
      <c r="K115" s="1265">
        <f t="shared" si="3"/>
        <v>0</v>
      </c>
      <c r="L115" s="1264" t="s">
        <v>44</v>
      </c>
      <c r="M115" s="782"/>
      <c r="O115" s="392" t="s">
        <v>252</v>
      </c>
      <c r="P115" s="314"/>
      <c r="Q115" s="314"/>
      <c r="R115" s="314"/>
    </row>
    <row r="116" spans="1:18" ht="15">
      <c r="A116" s="56">
        <f>ROW()</f>
        <v>116</v>
      </c>
      <c r="C116" s="314"/>
      <c r="D116" s="111" t="s">
        <v>443</v>
      </c>
      <c r="E116" s="378"/>
      <c r="F116" s="1259" cm="1">
        <f t="array" ref="F116">IFERROR(INDEX('F3. Base Capex'!$K$117:$K$131,MATCH('F4. Actuals vs Forecasts'!D116,'F3. Base Capex'!$F$117:$F$131,0),0),0)</f>
        <v>0</v>
      </c>
      <c r="G116" s="1257" t="s">
        <v>92</v>
      </c>
      <c r="H116" s="1262">
        <f t="shared" si="5"/>
        <v>0</v>
      </c>
      <c r="I116" s="1264" t="s">
        <v>44</v>
      </c>
      <c r="J116" s="1264" t="s">
        <v>44</v>
      </c>
      <c r="K116" s="1265">
        <f t="shared" si="3"/>
        <v>0</v>
      </c>
      <c r="L116" s="1264" t="s">
        <v>44</v>
      </c>
      <c r="M116" s="782"/>
      <c r="O116" s="392" t="s">
        <v>252</v>
      </c>
      <c r="P116" s="314"/>
      <c r="Q116" s="314"/>
      <c r="R116" s="314"/>
    </row>
    <row r="117" spans="1:18" ht="15">
      <c r="A117" s="56">
        <f>ROW()</f>
        <v>117</v>
      </c>
      <c r="C117" s="314"/>
      <c r="D117" s="111" t="s">
        <v>444</v>
      </c>
      <c r="E117" s="378"/>
      <c r="F117" s="1259" cm="1">
        <f t="array" ref="F117">IFERROR(INDEX('F3. Base Capex'!$K$117:$K$131,MATCH('F4. Actuals vs Forecasts'!D117,'F3. Base Capex'!$F$117:$F$131,0),0),0)</f>
        <v>0</v>
      </c>
      <c r="G117" s="1257" t="s">
        <v>92</v>
      </c>
      <c r="H117" s="1262">
        <f t="shared" si="5"/>
        <v>0</v>
      </c>
      <c r="I117" s="1264" t="s">
        <v>44</v>
      </c>
      <c r="J117" s="1264" t="s">
        <v>44</v>
      </c>
      <c r="K117" s="1265">
        <f t="shared" si="3"/>
        <v>0</v>
      </c>
      <c r="L117" s="1264" t="s">
        <v>44</v>
      </c>
      <c r="M117" s="782"/>
      <c r="O117" s="392" t="s">
        <v>252</v>
      </c>
      <c r="P117" s="314"/>
      <c r="Q117" s="314"/>
      <c r="R117" s="314"/>
    </row>
    <row r="118" spans="1:18" ht="15">
      <c r="A118" s="599"/>
      <c r="C118" s="314"/>
      <c r="D118" s="111" t="s">
        <v>383</v>
      </c>
      <c r="E118" s="378"/>
      <c r="F118" s="1259" cm="1">
        <f t="array" ref="F118">IFERROR(INDEX('F3. Base Capex'!$K$117:$K$131,MATCH('F4. Actuals vs Forecasts'!D118,'F3. Base Capex'!$F$117:$F$131,0),0),0)</f>
        <v>1969137.345</v>
      </c>
      <c r="G118" s="1257">
        <v>3158791.8928027931</v>
      </c>
      <c r="H118" s="1262">
        <f t="shared" si="5"/>
        <v>-0.37661694349456298</v>
      </c>
      <c r="I118" s="1264" t="s">
        <v>44</v>
      </c>
      <c r="J118" s="1264" t="s">
        <v>44</v>
      </c>
      <c r="K118" s="1265">
        <f t="shared" si="3"/>
        <v>0</v>
      </c>
      <c r="L118" s="1264" t="s">
        <v>44</v>
      </c>
      <c r="M118" s="782"/>
      <c r="O118" s="392" t="s">
        <v>445</v>
      </c>
      <c r="P118" s="314"/>
      <c r="Q118" s="314"/>
      <c r="R118" s="314"/>
    </row>
    <row r="119" spans="1:18" ht="15">
      <c r="A119" s="599"/>
      <c r="C119" s="314"/>
      <c r="D119" s="111" t="s">
        <v>385</v>
      </c>
      <c r="E119" s="378"/>
      <c r="F119" s="1259" cm="1">
        <f t="array" ref="F119">IFERROR(INDEX('F3. Base Capex'!$K$117:$K$131,MATCH('F4. Actuals vs Forecasts'!D119,'F3. Base Capex'!$F$117:$F$131,0),0),0)</f>
        <v>0</v>
      </c>
      <c r="G119" s="1257" t="s">
        <v>92</v>
      </c>
      <c r="H119" s="1262">
        <f t="shared" si="5"/>
        <v>0</v>
      </c>
      <c r="I119" s="1264" t="s">
        <v>44</v>
      </c>
      <c r="J119" s="1264" t="s">
        <v>44</v>
      </c>
      <c r="K119" s="1265">
        <f t="shared" si="3"/>
        <v>0</v>
      </c>
      <c r="L119" s="1264" t="s">
        <v>44</v>
      </c>
      <c r="M119" s="782"/>
      <c r="O119" s="392" t="s">
        <v>446</v>
      </c>
      <c r="P119" s="314"/>
      <c r="Q119" s="314"/>
      <c r="R119" s="314"/>
    </row>
    <row r="120" spans="1:18" ht="15">
      <c r="A120" s="599"/>
      <c r="C120" s="314"/>
      <c r="D120" s="111" t="s">
        <v>386</v>
      </c>
      <c r="E120" s="378"/>
      <c r="F120" s="1259" cm="1">
        <f t="array" ref="F120">IFERROR(INDEX('F3. Base Capex'!$K$117:$K$131,MATCH('F4. Actuals vs Forecasts'!D120,'F3. Base Capex'!$F$117:$F$131,0),0),0)</f>
        <v>0</v>
      </c>
      <c r="G120" s="1257" t="s">
        <v>92</v>
      </c>
      <c r="H120" s="1262">
        <f t="shared" si="5"/>
        <v>0</v>
      </c>
      <c r="I120" s="1264" t="s">
        <v>44</v>
      </c>
      <c r="J120" s="1264" t="s">
        <v>44</v>
      </c>
      <c r="K120" s="1265">
        <f t="shared" si="3"/>
        <v>0</v>
      </c>
      <c r="L120" s="1264" t="s">
        <v>44</v>
      </c>
      <c r="M120" s="782"/>
      <c r="O120" s="392" t="s">
        <v>447</v>
      </c>
      <c r="P120" s="314"/>
      <c r="Q120" s="314"/>
      <c r="R120" s="314"/>
    </row>
    <row r="121" spans="1:18" ht="15.75" thickBot="1">
      <c r="A121" s="599"/>
      <c r="C121" s="314"/>
      <c r="D121" s="111" t="s">
        <v>387</v>
      </c>
      <c r="E121" s="378"/>
      <c r="F121" s="1179" cm="1">
        <f t="array" ref="F121">IFERROR(INDEX('F3. Base Capex'!$K$117:$K$131,MATCH('F4. Actuals vs Forecasts'!D121,'F3. Base Capex'!$F$117:$F$131,0),0),0)</f>
        <v>521415</v>
      </c>
      <c r="G121" s="1257" t="s">
        <v>92</v>
      </c>
      <c r="H121" s="1262" t="e">
        <f t="shared" si="5"/>
        <v>#VALUE!</v>
      </c>
      <c r="I121" s="1264" t="s">
        <v>44</v>
      </c>
      <c r="J121" s="1264" t="s">
        <v>44</v>
      </c>
      <c r="K121" s="1265">
        <f t="shared" si="3"/>
        <v>0</v>
      </c>
      <c r="L121" s="1264" t="s">
        <v>44</v>
      </c>
      <c r="M121" s="782"/>
      <c r="O121" s="392" t="s">
        <v>448</v>
      </c>
      <c r="P121" s="314"/>
      <c r="Q121" s="314"/>
      <c r="R121" s="314"/>
    </row>
    <row r="122" spans="1:18" ht="15.75" thickBot="1">
      <c r="A122" s="599">
        <f>ROW()</f>
        <v>122</v>
      </c>
      <c r="C122" s="314"/>
      <c r="D122" s="413" t="s">
        <v>449</v>
      </c>
      <c r="E122" s="378"/>
      <c r="F122" s="219">
        <f>SUM(F96:F121)</f>
        <v>67198026.831</v>
      </c>
      <c r="G122" s="220">
        <f>SUM(G96:G121)</f>
        <v>60038988.137483351</v>
      </c>
      <c r="H122" s="896">
        <f t="shared" si="5"/>
        <v>0.119239829244343</v>
      </c>
      <c r="I122" s="1268" t="s">
        <v>44</v>
      </c>
      <c r="J122" s="1269" t="s">
        <v>44</v>
      </c>
      <c r="K122" s="1265">
        <f t="shared" si="3"/>
        <v>0</v>
      </c>
      <c r="L122" s="1269" t="s">
        <v>44</v>
      </c>
      <c r="M122" s="782"/>
      <c r="O122" s="392" t="s">
        <v>252</v>
      </c>
      <c r="P122" s="314"/>
      <c r="Q122" s="314"/>
      <c r="R122" s="314"/>
    </row>
    <row r="123" spans="1:18" ht="15">
      <c r="A123" s="56">
        <f>ROW()</f>
        <v>123</v>
      </c>
      <c r="C123" s="314"/>
      <c r="D123" s="111"/>
      <c r="E123" s="957"/>
      <c r="F123" s="378"/>
      <c r="G123" s="378"/>
      <c r="M123" s="782"/>
      <c r="O123" s="314"/>
      <c r="P123" s="314"/>
      <c r="Q123" s="314"/>
      <c r="R123" s="314"/>
    </row>
    <row r="124" spans="1:18" ht="15">
      <c r="A124" s="56">
        <f>ROW()</f>
        <v>124</v>
      </c>
      <c r="C124" s="314"/>
      <c r="D124" s="111" t="s">
        <v>391</v>
      </c>
      <c r="E124" s="378"/>
      <c r="F124" s="218">
        <f>'F3. Base Capex'!K134</f>
        <v>368048.41399999999</v>
      </c>
      <c r="G124" s="1257">
        <v>4720882.5992364716</v>
      </c>
      <c r="H124" s="1262">
        <f t="shared" ref="H124:H130" si="6">IF(F124=0,0,(F124-G124)/G124)</f>
        <v>-0.92203821928138485</v>
      </c>
      <c r="I124" s="1266" t="s">
        <v>44</v>
      </c>
      <c r="J124" s="1266" t="s">
        <v>44</v>
      </c>
      <c r="K124" s="1265">
        <f t="shared" si="3"/>
        <v>0</v>
      </c>
      <c r="L124" s="1266" t="s">
        <v>44</v>
      </c>
      <c r="M124" s="782"/>
      <c r="O124" s="392" t="s">
        <v>252</v>
      </c>
      <c r="P124" s="314"/>
      <c r="Q124" s="314"/>
      <c r="R124" s="314"/>
    </row>
    <row r="125" spans="1:18" ht="15">
      <c r="A125" s="56">
        <f>ROW()</f>
        <v>125</v>
      </c>
      <c r="C125" s="314"/>
      <c r="D125" s="111" t="s">
        <v>393</v>
      </c>
      <c r="E125" s="378"/>
      <c r="F125" s="218">
        <f>'F3. Base Capex'!K135</f>
        <v>2286434</v>
      </c>
      <c r="G125" s="1257">
        <v>896572.47017937328</v>
      </c>
      <c r="H125" s="1262">
        <f t="shared" si="6"/>
        <v>1.5501942966669087</v>
      </c>
      <c r="I125" s="1266" t="s">
        <v>44</v>
      </c>
      <c r="J125" s="1266" t="s">
        <v>44</v>
      </c>
      <c r="K125" s="1265">
        <f t="shared" si="3"/>
        <v>0</v>
      </c>
      <c r="L125" s="1266" t="s">
        <v>44</v>
      </c>
      <c r="M125" s="782"/>
      <c r="O125" s="392" t="s">
        <v>252</v>
      </c>
      <c r="P125" s="314"/>
      <c r="Q125" s="314"/>
      <c r="R125" s="314"/>
    </row>
    <row r="126" spans="1:18" ht="15">
      <c r="A126" s="599">
        <f>ROW()</f>
        <v>126</v>
      </c>
      <c r="C126" s="314"/>
      <c r="D126" s="111" t="s">
        <v>394</v>
      </c>
      <c r="E126" s="378"/>
      <c r="F126" s="218">
        <f>'F3. Base Capex'!K136</f>
        <v>3769094.9231000002</v>
      </c>
      <c r="G126" s="1257">
        <v>2677063.7198031773</v>
      </c>
      <c r="H126" s="1262">
        <f t="shared" si="6"/>
        <v>0.40792125910888333</v>
      </c>
      <c r="I126" s="1266" t="s">
        <v>44</v>
      </c>
      <c r="J126" s="1266" t="s">
        <v>44</v>
      </c>
      <c r="K126" s="1265">
        <f t="shared" ref="K126:K130" si="7">IF(OR(I126=0,I126="N/A"),0,(I126-J126))</f>
        <v>0</v>
      </c>
      <c r="L126" s="1266" t="s">
        <v>44</v>
      </c>
      <c r="M126" s="782"/>
      <c r="O126" s="392" t="s">
        <v>252</v>
      </c>
      <c r="P126" s="314"/>
      <c r="Q126" s="314"/>
      <c r="R126" s="314"/>
    </row>
    <row r="127" spans="1:18" ht="15">
      <c r="A127" s="56">
        <f>ROW()</f>
        <v>127</v>
      </c>
      <c r="C127" s="314"/>
      <c r="D127" s="111" t="s">
        <v>396</v>
      </c>
      <c r="E127" s="378"/>
      <c r="F127" s="218">
        <f>'F3. Base Capex'!K137</f>
        <v>0</v>
      </c>
      <c r="G127" s="1257" t="s">
        <v>92</v>
      </c>
      <c r="H127" s="1262">
        <f t="shared" si="6"/>
        <v>0</v>
      </c>
      <c r="I127" s="1266" t="s">
        <v>44</v>
      </c>
      <c r="J127" s="1266" t="s">
        <v>44</v>
      </c>
      <c r="K127" s="1265">
        <f t="shared" si="7"/>
        <v>0</v>
      </c>
      <c r="L127" s="1266" t="s">
        <v>44</v>
      </c>
      <c r="M127" s="782"/>
      <c r="O127" s="392" t="s">
        <v>252</v>
      </c>
      <c r="P127" s="314"/>
      <c r="Q127" s="314"/>
      <c r="R127" s="314"/>
    </row>
    <row r="128" spans="1:18" ht="15">
      <c r="A128" s="56">
        <f>ROW()</f>
        <v>128</v>
      </c>
      <c r="C128" s="314"/>
      <c r="D128" s="111" t="s">
        <v>398</v>
      </c>
      <c r="E128" s="378"/>
      <c r="F128" s="1179">
        <f>'F3. Base Capex'!K138</f>
        <v>0</v>
      </c>
      <c r="G128" s="1257" t="s">
        <v>92</v>
      </c>
      <c r="H128" s="1262">
        <f t="shared" si="6"/>
        <v>0</v>
      </c>
      <c r="I128" s="1266" t="s">
        <v>44</v>
      </c>
      <c r="J128" s="1266" t="s">
        <v>44</v>
      </c>
      <c r="K128" s="1265">
        <f t="shared" si="7"/>
        <v>0</v>
      </c>
      <c r="L128" s="1266" t="s">
        <v>44</v>
      </c>
      <c r="M128" s="782"/>
      <c r="O128" s="392" t="s">
        <v>252</v>
      </c>
      <c r="P128" s="314"/>
      <c r="Q128" s="314"/>
      <c r="R128" s="314"/>
    </row>
    <row r="129" spans="1:18" ht="15.75" thickBot="1">
      <c r="A129" s="56">
        <f>ROW()</f>
        <v>129</v>
      </c>
      <c r="C129" s="314"/>
      <c r="D129" s="111" t="s">
        <v>399</v>
      </c>
      <c r="E129" s="378"/>
      <c r="F129" s="1181">
        <f>'F3. Base Capex'!K139</f>
        <v>0</v>
      </c>
      <c r="G129" s="1257" t="s">
        <v>92</v>
      </c>
      <c r="H129" s="1182">
        <f t="shared" si="6"/>
        <v>0</v>
      </c>
      <c r="I129" s="1266" t="s">
        <v>44</v>
      </c>
      <c r="J129" s="1266" t="s">
        <v>44</v>
      </c>
      <c r="K129" s="1265">
        <f t="shared" si="7"/>
        <v>0</v>
      </c>
      <c r="L129" s="1266" t="s">
        <v>44</v>
      </c>
      <c r="M129" s="782"/>
      <c r="O129" s="392" t="s">
        <v>252</v>
      </c>
      <c r="P129" s="314"/>
      <c r="Q129" s="314"/>
      <c r="R129" s="314"/>
    </row>
    <row r="130" spans="1:18" ht="15.75" thickBot="1">
      <c r="A130" s="599">
        <f>ROW()</f>
        <v>130</v>
      </c>
      <c r="C130" s="314"/>
      <c r="D130" s="413" t="s">
        <v>400</v>
      </c>
      <c r="E130" s="378"/>
      <c r="F130" s="380">
        <f>SUM(F124:F129)</f>
        <v>6423577.3371000001</v>
      </c>
      <c r="G130" s="220">
        <f>SUM(G124:G129)</f>
        <v>8294518.7892190218</v>
      </c>
      <c r="H130" s="614">
        <f t="shared" si="6"/>
        <v>-0.22556359201341708</v>
      </c>
      <c r="I130" s="1268" t="s">
        <v>44</v>
      </c>
      <c r="J130" s="1269" t="s">
        <v>44</v>
      </c>
      <c r="K130" s="1265">
        <f t="shared" si="7"/>
        <v>0</v>
      </c>
      <c r="L130" s="1269" t="s">
        <v>44</v>
      </c>
      <c r="M130" s="782"/>
      <c r="O130" s="392" t="s">
        <v>252</v>
      </c>
      <c r="P130" s="314"/>
      <c r="Q130" s="314"/>
      <c r="R130" s="314"/>
    </row>
    <row r="131" spans="1:18">
      <c r="A131" s="56">
        <f>ROW()</f>
        <v>131</v>
      </c>
      <c r="B131" s="786"/>
      <c r="C131" s="786"/>
      <c r="D131" s="786"/>
      <c r="E131" s="786"/>
      <c r="F131" s="786"/>
      <c r="G131" s="786"/>
      <c r="H131" s="786"/>
      <c r="I131" s="786"/>
      <c r="J131" s="786"/>
      <c r="K131" s="786"/>
      <c r="L131" s="786"/>
      <c r="M131" s="782"/>
    </row>
    <row r="132" spans="1:18">
      <c r="A132" s="56">
        <f>ROW()</f>
        <v>132</v>
      </c>
      <c r="M132" s="968"/>
    </row>
    <row r="133" spans="1:18">
      <c r="A133" s="56">
        <f>ROW()</f>
        <v>133</v>
      </c>
      <c r="M133" s="782"/>
    </row>
    <row r="134" spans="1:18" ht="15.75">
      <c r="A134" s="56">
        <f>ROW()</f>
        <v>134</v>
      </c>
      <c r="C134" s="1759" t="s">
        <v>450</v>
      </c>
      <c r="D134" s="1759"/>
      <c r="E134" s="1759"/>
      <c r="F134" s="1759"/>
      <c r="G134" s="1759"/>
      <c r="H134" s="1759"/>
      <c r="I134" s="1759"/>
      <c r="J134" s="1759"/>
      <c r="K134" s="1759"/>
      <c r="L134" s="1759"/>
      <c r="M134" s="782"/>
    </row>
    <row r="135" spans="1:18">
      <c r="A135" s="56">
        <f>ROW()</f>
        <v>135</v>
      </c>
      <c r="M135" s="782"/>
    </row>
    <row r="136" spans="1:18" ht="15">
      <c r="A136" s="56">
        <f>ROW()</f>
        <v>136</v>
      </c>
      <c r="C136" s="1220" t="s">
        <v>409</v>
      </c>
      <c r="D136" s="1220" t="s">
        <v>451</v>
      </c>
      <c r="M136" s="782"/>
    </row>
    <row r="137" spans="1:18">
      <c r="A137" s="56">
        <f>ROW()</f>
        <v>137</v>
      </c>
      <c r="C137" t="s">
        <v>92</v>
      </c>
      <c r="M137" s="782"/>
    </row>
    <row r="138" spans="1:18" ht="15">
      <c r="A138" s="56">
        <f>ROW()</f>
        <v>138</v>
      </c>
      <c r="C138" s="1220" t="s">
        <v>452</v>
      </c>
      <c r="D138" s="1076" t="s">
        <v>453</v>
      </c>
      <c r="M138" s="782"/>
    </row>
    <row r="139" spans="1:18" ht="15">
      <c r="A139" s="56">
        <f>ROW()</f>
        <v>139</v>
      </c>
      <c r="D139" s="1220"/>
      <c r="M139" s="782"/>
    </row>
    <row r="140" spans="1:18" ht="15">
      <c r="A140" s="56">
        <f>ROW()</f>
        <v>140</v>
      </c>
      <c r="C140" s="1220" t="s">
        <v>454</v>
      </c>
      <c r="D140" s="1220"/>
      <c r="M140" s="782"/>
    </row>
    <row r="141" spans="1:18" ht="15">
      <c r="A141" s="56">
        <f>ROW()</f>
        <v>141</v>
      </c>
      <c r="C141" s="1220"/>
      <c r="D141" s="1220"/>
      <c r="M141" s="782"/>
    </row>
    <row r="142" spans="1:18" ht="15">
      <c r="A142" s="56">
        <f>ROW()</f>
        <v>142</v>
      </c>
      <c r="C142" s="1220"/>
      <c r="D142" s="1220"/>
      <c r="M142" s="782"/>
    </row>
    <row r="143" spans="1:18" ht="15.95" customHeight="1" collapsed="1">
      <c r="A143" s="521">
        <f>ROW()</f>
        <v>143</v>
      </c>
      <c r="B143" s="376"/>
      <c r="C143" s="1755" t="s">
        <v>455</v>
      </c>
      <c r="D143" s="1755"/>
      <c r="E143" s="1755"/>
      <c r="F143" s="1755"/>
      <c r="G143" s="1755"/>
      <c r="H143" s="1755"/>
      <c r="I143" s="1755"/>
      <c r="J143" s="1755"/>
      <c r="K143" s="1755"/>
      <c r="L143" s="1755"/>
      <c r="M143" s="782"/>
    </row>
    <row r="144" spans="1:18" ht="15.95" customHeight="1">
      <c r="A144" s="521">
        <f>ROW()</f>
        <v>144</v>
      </c>
      <c r="B144" s="376"/>
      <c r="C144" s="669"/>
      <c r="D144" s="1015"/>
      <c r="E144" s="314"/>
      <c r="F144" s="1015"/>
      <c r="G144" s="1016"/>
      <c r="H144" s="1017"/>
      <c r="I144" s="314"/>
      <c r="M144" s="782"/>
    </row>
    <row r="145" spans="1:13" s="307" customFormat="1" ht="227.25" customHeight="1">
      <c r="A145" s="521">
        <f>ROW()</f>
        <v>145</v>
      </c>
      <c r="B145" s="522"/>
      <c r="C145" s="671" t="s">
        <v>416</v>
      </c>
      <c r="D145" s="1756" t="s">
        <v>456</v>
      </c>
      <c r="E145" s="1756"/>
      <c r="F145" s="1756"/>
      <c r="G145" s="1756"/>
      <c r="H145" s="1756"/>
      <c r="I145" s="1756"/>
      <c r="J145" s="1756"/>
      <c r="K145" s="1756"/>
      <c r="L145" s="1756"/>
      <c r="M145" s="782"/>
    </row>
    <row r="146" spans="1:13" s="307" customFormat="1" ht="39.75" customHeight="1">
      <c r="A146" s="521">
        <f>ROW()</f>
        <v>146</v>
      </c>
      <c r="B146" s="522"/>
      <c r="C146" s="671" t="s">
        <v>419</v>
      </c>
      <c r="D146" s="1758" t="s">
        <v>457</v>
      </c>
      <c r="E146" s="1758"/>
      <c r="F146" s="1758"/>
      <c r="G146" s="1758"/>
      <c r="H146" s="1758"/>
      <c r="I146" s="1758"/>
      <c r="J146" s="1758"/>
      <c r="K146" s="1758"/>
      <c r="L146" s="1758"/>
      <c r="M146" s="782"/>
    </row>
    <row r="147" spans="1:13" ht="36.75" customHeight="1">
      <c r="A147" s="521">
        <f>ROW()</f>
        <v>147</v>
      </c>
      <c r="B147" s="376"/>
      <c r="C147" s="671" t="s">
        <v>420</v>
      </c>
      <c r="D147" s="1758" t="s">
        <v>458</v>
      </c>
      <c r="E147" s="1758"/>
      <c r="F147" s="1758"/>
      <c r="G147" s="1758"/>
      <c r="H147" s="1758"/>
      <c r="I147" s="1758"/>
      <c r="J147" s="1758"/>
      <c r="K147" s="1758"/>
      <c r="L147" s="1758"/>
      <c r="M147" s="782"/>
    </row>
    <row r="148" spans="1:13" ht="15">
      <c r="A148" s="521">
        <f>ROW()</f>
        <v>148</v>
      </c>
      <c r="B148" s="376"/>
      <c r="C148" s="671"/>
      <c r="D148" s="1270"/>
      <c r="E148" s="1270"/>
      <c r="F148" s="1270"/>
      <c r="G148" s="1270"/>
      <c r="H148" s="1270"/>
      <c r="I148" s="1270"/>
      <c r="J148" s="1270"/>
      <c r="K148" s="1270"/>
      <c r="L148" s="1270"/>
      <c r="M148" s="782"/>
    </row>
    <row r="149" spans="1:13" ht="15.75">
      <c r="A149" s="521">
        <f>ROW()</f>
        <v>149</v>
      </c>
      <c r="B149" s="376"/>
      <c r="C149" s="1762" t="s">
        <v>459</v>
      </c>
      <c r="D149" s="1759"/>
      <c r="E149" s="1759"/>
      <c r="F149" s="1759"/>
      <c r="G149" s="1759"/>
      <c r="H149" s="1759"/>
      <c r="I149" s="1759"/>
      <c r="J149" s="1759"/>
      <c r="K149" s="1759"/>
      <c r="L149" s="1759"/>
      <c r="M149" s="782"/>
    </row>
    <row r="150" spans="1:13" ht="15.75">
      <c r="A150" s="521">
        <f>ROW()</f>
        <v>150</v>
      </c>
      <c r="B150" s="376"/>
      <c r="C150" s="866"/>
      <c r="D150" s="810"/>
      <c r="E150" s="810"/>
      <c r="F150" s="810"/>
      <c r="G150" s="810"/>
      <c r="H150" s="810"/>
      <c r="I150" s="810"/>
      <c r="J150" s="810"/>
      <c r="K150" s="810"/>
      <c r="L150" s="810"/>
      <c r="M150" s="782"/>
    </row>
    <row r="151" spans="1:13" ht="46.5" customHeight="1">
      <c r="A151" s="521">
        <f>ROW()</f>
        <v>151</v>
      </c>
      <c r="B151" s="376"/>
      <c r="C151" s="867" t="s">
        <v>460</v>
      </c>
      <c r="D151" s="1763" t="s">
        <v>461</v>
      </c>
      <c r="E151" s="1757"/>
      <c r="F151" s="1757"/>
      <c r="G151" s="1757"/>
      <c r="H151" s="1757"/>
      <c r="I151" s="1757"/>
      <c r="J151" s="1757"/>
      <c r="K151" s="1757"/>
      <c r="L151" s="1757"/>
      <c r="M151" s="782"/>
    </row>
    <row r="152" spans="1:13" ht="54.75" customHeight="1">
      <c r="A152" s="521">
        <f>ROW()</f>
        <v>152</v>
      </c>
      <c r="B152" s="376"/>
      <c r="C152" s="867" t="s">
        <v>462</v>
      </c>
      <c r="D152" s="1763" t="s">
        <v>463</v>
      </c>
      <c r="E152" s="1757"/>
      <c r="F152" s="1757"/>
      <c r="G152" s="1757"/>
      <c r="H152" s="1757"/>
      <c r="I152" s="1757"/>
      <c r="J152" s="1757"/>
      <c r="K152" s="1757"/>
      <c r="L152" s="1757"/>
      <c r="M152" s="782"/>
    </row>
    <row r="153" spans="1:13" ht="33" customHeight="1">
      <c r="A153" s="521">
        <f>ROW()</f>
        <v>153</v>
      </c>
      <c r="B153" s="376"/>
      <c r="C153" s="867" t="s">
        <v>464</v>
      </c>
      <c r="D153" s="1757" t="s">
        <v>465</v>
      </c>
      <c r="E153" s="1757"/>
      <c r="F153" s="1757"/>
      <c r="G153" s="1757"/>
      <c r="H153" s="1757"/>
      <c r="I153" s="1757"/>
      <c r="J153" s="1757"/>
      <c r="K153" s="1757"/>
      <c r="L153" s="1757"/>
      <c r="M153" s="782"/>
    </row>
    <row r="154" spans="1:13" ht="15.75">
      <c r="A154" s="521">
        <f>ROW()</f>
        <v>154</v>
      </c>
      <c r="B154" s="376"/>
      <c r="C154" s="867"/>
      <c r="D154" s="1757"/>
      <c r="E154" s="1757"/>
      <c r="F154" s="1757"/>
      <c r="G154" s="1757"/>
      <c r="H154" s="1757"/>
      <c r="I154" s="1757"/>
      <c r="J154" s="1757"/>
      <c r="K154" s="1757"/>
      <c r="L154" s="1757"/>
      <c r="M154" s="782"/>
    </row>
    <row r="155" spans="1:13" ht="15.75">
      <c r="A155" s="521">
        <f>ROW()</f>
        <v>155</v>
      </c>
      <c r="B155" s="376"/>
      <c r="C155" s="867"/>
      <c r="D155" s="1757"/>
      <c r="E155" s="1757"/>
      <c r="F155" s="1757"/>
      <c r="G155" s="1757"/>
      <c r="H155" s="1757"/>
      <c r="I155" s="1757"/>
      <c r="J155" s="1757"/>
      <c r="K155" s="1757"/>
      <c r="L155" s="1757"/>
      <c r="M155" s="782"/>
    </row>
    <row r="156" spans="1:13" ht="15.75">
      <c r="A156" s="521">
        <f>ROW()</f>
        <v>156</v>
      </c>
      <c r="B156" s="376"/>
      <c r="C156" s="867"/>
      <c r="D156" s="1757"/>
      <c r="E156" s="1757"/>
      <c r="F156" s="1757"/>
      <c r="G156" s="1757"/>
      <c r="H156" s="1757"/>
      <c r="I156" s="1757"/>
      <c r="J156" s="1757"/>
      <c r="K156" s="1757"/>
      <c r="L156" s="1757"/>
      <c r="M156" s="782"/>
    </row>
    <row r="157" spans="1:13" s="236" customFormat="1" ht="36.75" customHeight="1">
      <c r="A157" s="521">
        <f>ROW()</f>
        <v>157</v>
      </c>
      <c r="B157" s="672"/>
      <c r="C157" s="1131"/>
      <c r="D157" s="1764"/>
      <c r="E157" s="1764"/>
      <c r="F157" s="1764"/>
      <c r="G157" s="1764"/>
      <c r="H157" s="1764"/>
      <c r="I157" s="1764"/>
      <c r="J157" s="1764"/>
      <c r="K157" s="1764"/>
      <c r="L157" s="1764"/>
      <c r="M157" s="2"/>
    </row>
  </sheetData>
  <mergeCells count="16">
    <mergeCell ref="D155:L155"/>
    <mergeCell ref="D156:L156"/>
    <mergeCell ref="D147:L147"/>
    <mergeCell ref="D157:L157"/>
    <mergeCell ref="D152:L152"/>
    <mergeCell ref="D153:L153"/>
    <mergeCell ref="K1:L1"/>
    <mergeCell ref="A3:F3"/>
    <mergeCell ref="C143:L143"/>
    <mergeCell ref="D145:L145"/>
    <mergeCell ref="D154:L154"/>
    <mergeCell ref="D146:L146"/>
    <mergeCell ref="C134:L134"/>
    <mergeCell ref="J17:M18"/>
    <mergeCell ref="C149:L149"/>
    <mergeCell ref="D151:L151"/>
  </mergeCells>
  <phoneticPr fontId="123" type="noConversion"/>
  <dataValidations disablePrompts="1" count="1">
    <dataValidation type="date" operator="greaterThan" allowBlank="1" showInputMessage="1" showErrorMessage="1" errorTitle="Date entry" error="Dates after 1 January 2011 accepted" promptTitle="Date entry" prompt=" " sqref="L2:L3 M1:M3" xr:uid="{D1F21A26-8A7A-4C79-9B14-0861F331A21D}">
      <formula1>40544</formula1>
    </dataValidation>
  </dataValidations>
  <pageMargins left="0.23622047244094491" right="0.23622047244094491" top="0.74803149606299213" bottom="0.74803149606299213" header="0.31496062992125984" footer="0.31496062992125984"/>
  <pageSetup paperSize="8" scale="76" fitToHeight="0" orientation="portrait" r:id="rId1"/>
  <headerFooter>
    <oddFooter>&amp;A&amp;RPage &amp;P</oddFooter>
  </headerFooter>
  <rowBreaks count="2" manualBreakCount="2">
    <brk id="56" max="12" man="1"/>
    <brk id="131" max="12"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7">
    <tabColor theme="6" tint="-9.9978637043366805E-2"/>
    <pageSetUpPr fitToPage="1"/>
  </sheetPr>
  <dimension ref="A1:X82"/>
  <sheetViews>
    <sheetView showGridLines="0" view="pageBreakPreview" topLeftCell="D1" zoomScaleNormal="55" zoomScaleSheetLayoutView="100" workbookViewId="0">
      <pane xSplit="3" ySplit="9" topLeftCell="G10" activePane="bottomRight" state="frozen"/>
      <selection pane="topRight" activeCell="G1" sqref="G1"/>
      <selection pane="bottomLeft" activeCell="D10" sqref="D10"/>
      <selection pane="bottomRight" activeCell="G10" sqref="G10"/>
    </sheetView>
  </sheetViews>
  <sheetFormatPr defaultRowHeight="12.75"/>
  <cols>
    <col min="1" max="1" width="4.85546875" customWidth="1"/>
    <col min="2" max="2" width="3.85546875" customWidth="1"/>
    <col min="4" max="4" width="13.5703125" customWidth="1"/>
    <col min="5" max="5" width="24.5703125" customWidth="1"/>
    <col min="6" max="6" width="61.85546875" customWidth="1"/>
    <col min="7" max="10" width="14.85546875" customWidth="1"/>
    <col min="11" max="11" width="15.28515625" customWidth="1"/>
    <col min="12" max="19" width="14.85546875" customWidth="1"/>
    <col min="20" max="20" width="19.85546875" customWidth="1"/>
    <col min="21" max="21" width="22" customWidth="1"/>
  </cols>
  <sheetData>
    <row r="1" spans="1:22" ht="15" customHeight="1">
      <c r="A1" s="1183"/>
      <c r="B1" s="877"/>
      <c r="C1" s="877"/>
      <c r="D1" s="877"/>
      <c r="E1" s="877"/>
      <c r="F1" s="877"/>
      <c r="G1" s="877"/>
      <c r="H1" s="877"/>
      <c r="I1" s="877"/>
      <c r="J1" s="877"/>
      <c r="K1" s="877"/>
      <c r="L1" s="877"/>
      <c r="M1" s="877"/>
      <c r="N1" s="877"/>
      <c r="O1" s="877"/>
      <c r="P1" s="877"/>
      <c r="Q1" s="1172" t="s">
        <v>93</v>
      </c>
      <c r="R1" s="873"/>
      <c r="S1" s="1750" t="s">
        <v>94</v>
      </c>
      <c r="T1" s="1751"/>
      <c r="U1" s="1190">
        <f>+'F1. RAB'!$R$1</f>
        <v>46318</v>
      </c>
      <c r="V1" s="986"/>
    </row>
    <row r="2" spans="1:22" ht="21">
      <c r="A2" s="340" t="s">
        <v>466</v>
      </c>
      <c r="B2" s="36"/>
      <c r="C2" s="23"/>
      <c r="D2" s="23"/>
      <c r="E2" s="23"/>
      <c r="F2" s="23"/>
      <c r="G2" s="23"/>
      <c r="H2" s="23"/>
      <c r="I2" s="23"/>
      <c r="J2" s="23"/>
      <c r="K2" s="23"/>
      <c r="L2" s="23"/>
      <c r="M2" s="23"/>
      <c r="N2" s="23"/>
      <c r="O2" s="23"/>
      <c r="P2" s="20"/>
      <c r="Q2" s="351"/>
      <c r="R2" s="352"/>
      <c r="S2" s="1211" t="s">
        <v>59</v>
      </c>
      <c r="T2" s="1212"/>
      <c r="U2" s="1239">
        <f>CoverSheet!$C$8</f>
        <v>46203</v>
      </c>
      <c r="V2" s="835"/>
    </row>
    <row r="3" spans="1:22" ht="15.75" customHeight="1">
      <c r="A3" s="1748"/>
      <c r="B3" s="1749"/>
      <c r="C3" s="1749"/>
      <c r="D3" s="1749"/>
      <c r="E3" s="1749"/>
      <c r="F3" s="1749"/>
      <c r="G3" s="1749"/>
      <c r="H3" s="1749"/>
      <c r="I3" s="1749"/>
      <c r="J3" s="1749"/>
      <c r="K3" s="1749"/>
      <c r="L3" s="1749"/>
      <c r="M3" s="1749"/>
      <c r="N3" s="1749"/>
      <c r="O3" s="1749"/>
      <c r="P3" s="1749"/>
      <c r="Q3" s="1749"/>
      <c r="R3" s="1749"/>
      <c r="S3" s="1749"/>
      <c r="T3" s="1749"/>
      <c r="U3" s="233"/>
      <c r="V3" s="758"/>
    </row>
    <row r="4" spans="1:22" ht="15" customHeight="1">
      <c r="A4" s="24" t="s">
        <v>96</v>
      </c>
      <c r="B4" s="1132"/>
      <c r="C4" s="25"/>
      <c r="D4" s="1133"/>
      <c r="E4" s="1133"/>
      <c r="F4" s="1133"/>
      <c r="G4" s="1133"/>
      <c r="H4" s="1133"/>
      <c r="I4" s="1133"/>
      <c r="J4" s="1133"/>
      <c r="K4" s="1133"/>
      <c r="L4" s="1133"/>
      <c r="M4" s="1133"/>
      <c r="N4" s="1133"/>
      <c r="O4" s="1133"/>
      <c r="P4" s="1133"/>
      <c r="Q4" s="1133"/>
      <c r="R4" s="1133"/>
      <c r="S4" s="1133"/>
      <c r="T4" s="1133"/>
      <c r="U4" s="1133"/>
      <c r="V4" s="38"/>
    </row>
    <row r="5" spans="1:22" ht="18.75">
      <c r="A5" s="26">
        <f>ROW()</f>
        <v>5</v>
      </c>
      <c r="B5" s="241"/>
      <c r="C5" s="246" t="s">
        <v>467</v>
      </c>
      <c r="D5" s="5"/>
      <c r="E5" s="5"/>
      <c r="F5" s="5"/>
      <c r="V5" s="815"/>
    </row>
    <row r="6" spans="1:22" ht="19.5" thickBot="1">
      <c r="A6" s="26">
        <f>ROW()</f>
        <v>6</v>
      </c>
      <c r="B6" s="241"/>
      <c r="C6" s="246"/>
      <c r="D6" s="5"/>
      <c r="E6" s="5"/>
      <c r="F6" s="5"/>
      <c r="V6" s="815"/>
    </row>
    <row r="7" spans="1:22" ht="19.5" thickBot="1">
      <c r="A7" s="26">
        <f>ROW()</f>
        <v>7</v>
      </c>
      <c r="B7" s="241"/>
      <c r="C7" s="246"/>
      <c r="D7" s="5"/>
      <c r="E7" s="5"/>
      <c r="F7" s="1790" t="s">
        <v>468</v>
      </c>
      <c r="G7" s="1791"/>
      <c r="H7" s="1791"/>
      <c r="I7" s="1791"/>
      <c r="J7" s="1791"/>
      <c r="K7" s="1791"/>
      <c r="L7" s="1791"/>
      <c r="M7" s="1791"/>
      <c r="N7" s="1792"/>
      <c r="O7" s="1793" t="s">
        <v>469</v>
      </c>
      <c r="P7" s="1794"/>
      <c r="Q7" s="1794"/>
      <c r="R7" s="1794"/>
      <c r="S7" s="1794"/>
      <c r="T7" s="1794"/>
      <c r="U7" s="1795"/>
      <c r="V7" s="815"/>
    </row>
    <row r="8" spans="1:22" ht="45.75" thickBot="1">
      <c r="A8" s="26">
        <f>ROW()</f>
        <v>8</v>
      </c>
      <c r="B8" s="241"/>
      <c r="D8" s="5"/>
      <c r="E8" s="5"/>
      <c r="F8" s="294" t="s">
        <v>470</v>
      </c>
      <c r="G8" s="295" t="s">
        <v>471</v>
      </c>
      <c r="H8" s="295" t="s">
        <v>472</v>
      </c>
      <c r="I8" s="1796" t="s">
        <v>473</v>
      </c>
      <c r="J8" s="1796"/>
      <c r="K8" s="296" t="s">
        <v>474</v>
      </c>
      <c r="L8" s="296" t="s">
        <v>475</v>
      </c>
      <c r="M8" s="296" t="s">
        <v>476</v>
      </c>
      <c r="N8" s="296" t="s">
        <v>477</v>
      </c>
      <c r="O8" s="294" t="s">
        <v>471</v>
      </c>
      <c r="P8" s="295" t="s">
        <v>472</v>
      </c>
      <c r="Q8" s="295" t="s">
        <v>473</v>
      </c>
      <c r="R8" s="295" t="s">
        <v>475</v>
      </c>
      <c r="S8" s="295" t="s">
        <v>476</v>
      </c>
      <c r="T8" s="296" t="s">
        <v>478</v>
      </c>
      <c r="U8" s="297" t="s">
        <v>470</v>
      </c>
      <c r="V8" s="815"/>
    </row>
    <row r="9" spans="1:22" ht="15.75" thickBot="1">
      <c r="A9" s="26">
        <f>ROW()</f>
        <v>9</v>
      </c>
      <c r="B9" s="241"/>
      <c r="C9" s="240"/>
      <c r="D9" s="1271"/>
      <c r="E9" s="243" t="s">
        <v>479</v>
      </c>
      <c r="F9" s="298"/>
      <c r="G9" s="299" t="s">
        <v>103</v>
      </c>
      <c r="H9" s="299" t="s">
        <v>103</v>
      </c>
      <c r="I9" s="300"/>
      <c r="J9" s="300"/>
      <c r="K9" s="301"/>
      <c r="L9" s="302" t="s">
        <v>103</v>
      </c>
      <c r="M9" s="301"/>
      <c r="N9" s="301"/>
      <c r="O9" s="303" t="s">
        <v>103</v>
      </c>
      <c r="P9" s="299" t="s">
        <v>103</v>
      </c>
      <c r="Q9" s="300"/>
      <c r="R9" s="304" t="s">
        <v>103</v>
      </c>
      <c r="S9" s="300"/>
      <c r="T9" s="301"/>
      <c r="U9" s="305"/>
      <c r="V9" s="815"/>
    </row>
    <row r="10" spans="1:22" ht="166.5" thickBot="1">
      <c r="A10" s="26">
        <f>ROW()</f>
        <v>10</v>
      </c>
      <c r="B10" s="241"/>
      <c r="C10" s="240"/>
      <c r="D10" s="43"/>
      <c r="E10" s="1272" t="s">
        <v>480</v>
      </c>
      <c r="F10" s="1273" t="s">
        <v>481</v>
      </c>
      <c r="G10" s="523">
        <v>143000000</v>
      </c>
      <c r="H10" s="1274" t="s">
        <v>482</v>
      </c>
      <c r="I10" s="1765" t="s">
        <v>483</v>
      </c>
      <c r="J10" s="1766"/>
      <c r="K10" s="1275" t="s">
        <v>484</v>
      </c>
      <c r="L10" s="523">
        <f>G10</f>
        <v>143000000</v>
      </c>
      <c r="M10" s="536">
        <v>47453</v>
      </c>
      <c r="N10" s="535" t="s">
        <v>485</v>
      </c>
      <c r="O10" s="281"/>
      <c r="P10" s="1276"/>
      <c r="Q10" s="1277"/>
      <c r="R10" s="1278"/>
      <c r="S10" s="1278"/>
      <c r="T10" s="1278"/>
      <c r="U10" s="253"/>
      <c r="V10" s="815"/>
    </row>
    <row r="11" spans="1:22" ht="360.75" customHeight="1">
      <c r="A11" s="26">
        <f>ROW()</f>
        <v>11</v>
      </c>
      <c r="B11" s="241"/>
      <c r="C11" s="240"/>
      <c r="D11" s="1271"/>
      <c r="E11" s="1279" t="s">
        <v>486</v>
      </c>
      <c r="F11" s="1280" t="s">
        <v>487</v>
      </c>
      <c r="G11" s="523">
        <v>392900000</v>
      </c>
      <c r="H11" s="523" t="s">
        <v>482</v>
      </c>
      <c r="I11" s="1797" t="s">
        <v>483</v>
      </c>
      <c r="J11" s="1798"/>
      <c r="K11" s="534" t="s">
        <v>488</v>
      </c>
      <c r="L11" s="523">
        <f>G11</f>
        <v>392900000</v>
      </c>
      <c r="M11" s="524">
        <v>49674</v>
      </c>
      <c r="N11" s="525">
        <v>46934</v>
      </c>
      <c r="O11" s="526">
        <v>0</v>
      </c>
      <c r="P11" s="527">
        <v>0</v>
      </c>
      <c r="Q11" s="528"/>
      <c r="R11" s="529"/>
      <c r="S11" s="529"/>
      <c r="T11" s="529"/>
      <c r="U11" s="530"/>
      <c r="V11" s="815"/>
    </row>
    <row r="12" spans="1:22" ht="167.25" customHeight="1">
      <c r="A12" s="26">
        <f>ROW()</f>
        <v>12</v>
      </c>
      <c r="B12" s="241"/>
      <c r="C12" s="240"/>
      <c r="D12" s="43"/>
      <c r="E12" s="1279" t="s">
        <v>489</v>
      </c>
      <c r="F12" s="531" t="s">
        <v>490</v>
      </c>
      <c r="G12" s="1281">
        <f>86100000</f>
        <v>86100000</v>
      </c>
      <c r="H12" s="1281" t="s">
        <v>482</v>
      </c>
      <c r="I12" s="1765" t="s">
        <v>483</v>
      </c>
      <c r="J12" s="1766"/>
      <c r="K12" s="1282" t="s">
        <v>488</v>
      </c>
      <c r="L12" s="1281">
        <f>G12</f>
        <v>86100000</v>
      </c>
      <c r="M12" s="1282">
        <v>50405</v>
      </c>
      <c r="N12" s="1282">
        <v>48579</v>
      </c>
      <c r="O12" s="532"/>
      <c r="P12" s="1281"/>
      <c r="Q12" s="1283"/>
      <c r="R12" s="1284"/>
      <c r="S12" s="1284"/>
      <c r="T12" s="1284"/>
      <c r="U12" s="533"/>
      <c r="V12" s="815"/>
    </row>
    <row r="13" spans="1:22" ht="67.5" customHeight="1">
      <c r="A13" s="26">
        <f>ROW()</f>
        <v>13</v>
      </c>
      <c r="B13" s="241"/>
      <c r="C13" s="240"/>
      <c r="D13" s="43"/>
      <c r="E13" s="1279" t="s">
        <v>491</v>
      </c>
      <c r="F13" s="964" t="s">
        <v>492</v>
      </c>
      <c r="G13" s="1281">
        <v>47000000</v>
      </c>
      <c r="H13" s="1281" t="s">
        <v>482</v>
      </c>
      <c r="I13" s="1765" t="s">
        <v>483</v>
      </c>
      <c r="J13" s="1766"/>
      <c r="K13" s="1285">
        <v>46722</v>
      </c>
      <c r="L13" s="1281">
        <f>G13</f>
        <v>47000000</v>
      </c>
      <c r="M13" s="1282">
        <v>48579</v>
      </c>
      <c r="N13" s="1285">
        <v>46722</v>
      </c>
      <c r="O13" s="281"/>
      <c r="P13" s="1276"/>
      <c r="Q13" s="1277"/>
      <c r="R13" s="1278"/>
      <c r="S13" s="1278"/>
      <c r="T13" s="1278"/>
      <c r="U13" s="253"/>
      <c r="V13" s="815"/>
    </row>
    <row r="14" spans="1:22" ht="231" customHeight="1">
      <c r="A14" s="26">
        <f>ROW()</f>
        <v>14</v>
      </c>
      <c r="B14" s="241"/>
      <c r="C14" s="240"/>
      <c r="D14" s="43"/>
      <c r="E14" s="1279" t="s">
        <v>493</v>
      </c>
      <c r="F14" s="963" t="s">
        <v>494</v>
      </c>
      <c r="G14" s="1281">
        <v>1138600000</v>
      </c>
      <c r="H14" s="1281" t="s">
        <v>482</v>
      </c>
      <c r="I14" s="1765" t="s">
        <v>483</v>
      </c>
      <c r="J14" s="1766"/>
      <c r="K14" s="1285">
        <v>48183</v>
      </c>
      <c r="L14" s="1281">
        <f>G14</f>
        <v>1138600000</v>
      </c>
      <c r="M14" s="1282">
        <v>50040</v>
      </c>
      <c r="N14" s="965">
        <f>K14</f>
        <v>48183</v>
      </c>
      <c r="O14" s="281"/>
      <c r="P14" s="1276"/>
      <c r="Q14" s="1277"/>
      <c r="R14" s="1278"/>
      <c r="S14" s="1278"/>
      <c r="T14" s="1278"/>
      <c r="U14" s="253"/>
      <c r="V14" s="815"/>
    </row>
    <row r="15" spans="1:22">
      <c r="A15" s="26">
        <f>ROW()</f>
        <v>15</v>
      </c>
      <c r="B15" s="241"/>
      <c r="C15" s="240"/>
      <c r="D15" s="43"/>
      <c r="E15" s="1286" t="s">
        <v>495</v>
      </c>
      <c r="F15" s="255"/>
      <c r="G15" s="1287"/>
      <c r="H15" s="1287"/>
      <c r="I15" s="1767"/>
      <c r="J15" s="1768"/>
      <c r="K15" s="1288"/>
      <c r="L15" s="1289"/>
      <c r="M15" s="1288"/>
      <c r="N15" s="254"/>
      <c r="O15" s="281"/>
      <c r="P15" s="1276"/>
      <c r="Q15" s="1277"/>
      <c r="R15" s="1278"/>
      <c r="S15" s="1278"/>
      <c r="T15" s="1278"/>
      <c r="U15" s="253"/>
      <c r="V15" s="815"/>
    </row>
    <row r="16" spans="1:22" ht="13.5" thickBot="1">
      <c r="A16" s="26">
        <f>ROW()</f>
        <v>16</v>
      </c>
      <c r="B16" s="241"/>
      <c r="C16" s="240"/>
      <c r="D16" s="43"/>
      <c r="E16" s="1286" t="s">
        <v>495</v>
      </c>
      <c r="F16" s="252"/>
      <c r="G16" s="251"/>
      <c r="H16" s="251"/>
      <c r="I16" s="1769"/>
      <c r="J16" s="1770"/>
      <c r="K16" s="279"/>
      <c r="L16" s="280"/>
      <c r="M16" s="279"/>
      <c r="N16" s="278"/>
      <c r="O16" s="277"/>
      <c r="P16" s="276"/>
      <c r="Q16" s="275"/>
      <c r="R16" s="274"/>
      <c r="S16" s="274"/>
      <c r="T16" s="274"/>
      <c r="U16" s="273"/>
      <c r="V16" s="815"/>
    </row>
    <row r="17" spans="1:22">
      <c r="A17" s="26">
        <f>ROW()</f>
        <v>17</v>
      </c>
      <c r="B17" s="241"/>
      <c r="C17" s="240"/>
      <c r="D17" s="43"/>
      <c r="E17" s="43"/>
      <c r="F17" s="43"/>
      <c r="G17" s="29"/>
      <c r="H17" s="29"/>
      <c r="I17" s="29"/>
      <c r="J17" s="29"/>
      <c r="K17" s="29"/>
      <c r="L17" s="248"/>
      <c r="M17" s="248"/>
      <c r="N17" s="248"/>
      <c r="O17" s="247"/>
      <c r="P17" s="247"/>
      <c r="Q17" s="247"/>
      <c r="R17" s="247"/>
      <c r="S17" s="247"/>
      <c r="T17" s="247"/>
      <c r="U17" s="247"/>
      <c r="V17" s="815"/>
    </row>
    <row r="18" spans="1:22" ht="18.75">
      <c r="A18" s="26">
        <f>ROW()</f>
        <v>18</v>
      </c>
      <c r="B18" s="241"/>
      <c r="C18" s="246" t="s">
        <v>496</v>
      </c>
      <c r="D18" s="43"/>
      <c r="E18" s="43"/>
      <c r="F18" s="43"/>
      <c r="V18" s="815"/>
    </row>
    <row r="19" spans="1:22" ht="18.75">
      <c r="A19" s="26">
        <f>ROW()</f>
        <v>19</v>
      </c>
      <c r="B19" s="241"/>
      <c r="C19" s="246"/>
      <c r="D19" s="272" t="s">
        <v>497</v>
      </c>
      <c r="E19" s="43"/>
      <c r="F19" s="43"/>
      <c r="G19" s="245"/>
      <c r="H19" s="245"/>
      <c r="I19" s="245"/>
      <c r="J19" s="245"/>
      <c r="K19" s="245"/>
      <c r="L19" s="245"/>
      <c r="M19" s="245"/>
      <c r="N19" s="245"/>
      <c r="O19" s="245"/>
      <c r="P19" s="245"/>
      <c r="Q19" s="245"/>
      <c r="R19" s="245"/>
      <c r="S19" s="245"/>
      <c r="T19" s="245"/>
      <c r="U19" s="245"/>
      <c r="V19" s="815"/>
    </row>
    <row r="20" spans="1:22" ht="18.75">
      <c r="A20" s="26">
        <f>ROW()</f>
        <v>20</v>
      </c>
      <c r="B20" s="241"/>
      <c r="C20" s="246"/>
      <c r="D20" s="272"/>
      <c r="E20" s="43"/>
      <c r="F20" s="43"/>
      <c r="G20" s="268" t="s">
        <v>498</v>
      </c>
      <c r="H20" s="268" t="s">
        <v>99</v>
      </c>
      <c r="I20" s="268" t="s">
        <v>100</v>
      </c>
      <c r="J20" s="268" t="s">
        <v>101</v>
      </c>
      <c r="K20" s="268" t="s">
        <v>102</v>
      </c>
      <c r="L20" s="268" t="s">
        <v>499</v>
      </c>
      <c r="M20" s="268" t="s">
        <v>500</v>
      </c>
      <c r="N20" s="268" t="s">
        <v>501</v>
      </c>
      <c r="O20" s="268" t="s">
        <v>502</v>
      </c>
      <c r="P20" s="268" t="s">
        <v>503</v>
      </c>
      <c r="Q20" s="268" t="s">
        <v>504</v>
      </c>
      <c r="R20" s="268" t="s">
        <v>505</v>
      </c>
      <c r="S20" s="268" t="s">
        <v>506</v>
      </c>
      <c r="T20" s="268" t="s">
        <v>507</v>
      </c>
      <c r="U20" s="268"/>
      <c r="V20" s="815"/>
    </row>
    <row r="21" spans="1:22" ht="19.5" thickBot="1">
      <c r="A21" s="26">
        <f>ROW()</f>
        <v>21</v>
      </c>
      <c r="B21" s="241"/>
      <c r="C21" s="246"/>
      <c r="D21" s="43"/>
      <c r="E21" s="43"/>
      <c r="F21" s="43"/>
      <c r="G21" s="267" t="s">
        <v>103</v>
      </c>
      <c r="H21" s="267" t="s">
        <v>103</v>
      </c>
      <c r="I21" s="267" t="s">
        <v>103</v>
      </c>
      <c r="J21" s="267" t="s">
        <v>103</v>
      </c>
      <c r="K21" s="267" t="s">
        <v>103</v>
      </c>
      <c r="L21" s="267" t="s">
        <v>103</v>
      </c>
      <c r="M21" s="267" t="s">
        <v>103</v>
      </c>
      <c r="N21" s="267" t="s">
        <v>103</v>
      </c>
      <c r="O21" s="267" t="s">
        <v>103</v>
      </c>
      <c r="P21" s="267" t="s">
        <v>103</v>
      </c>
      <c r="Q21" s="267" t="s">
        <v>103</v>
      </c>
      <c r="R21" s="267" t="s">
        <v>103</v>
      </c>
      <c r="S21" s="267" t="s">
        <v>103</v>
      </c>
      <c r="T21" s="267" t="s">
        <v>103</v>
      </c>
      <c r="U21" s="267"/>
      <c r="V21" s="815"/>
    </row>
    <row r="22" spans="1:22" ht="39" customHeight="1" thickBot="1">
      <c r="A22" s="26">
        <f>ROW()</f>
        <v>22</v>
      </c>
      <c r="B22" s="241"/>
      <c r="C22" s="240"/>
      <c r="D22" s="811" t="s">
        <v>508</v>
      </c>
      <c r="E22" s="1290" t="s">
        <v>480</v>
      </c>
      <c r="F22" s="265" t="s">
        <v>509</v>
      </c>
      <c r="G22" s="1291">
        <v>120139439.46653679</v>
      </c>
      <c r="H22" s="1291">
        <v>22892086.323959954</v>
      </c>
      <c r="I22" s="1291">
        <v>95919.48237139218</v>
      </c>
      <c r="J22" s="1291">
        <v>0</v>
      </c>
      <c r="K22" s="1291">
        <v>0</v>
      </c>
      <c r="L22" s="1291"/>
      <c r="M22" s="1291"/>
      <c r="N22" s="1291"/>
      <c r="O22" s="1291"/>
      <c r="P22" s="1291"/>
      <c r="Q22" s="1291"/>
      <c r="R22" s="1291"/>
      <c r="S22" s="1291"/>
      <c r="T22" s="266">
        <f>SUM(G22:S22)</f>
        <v>143127445.27286813</v>
      </c>
      <c r="U22" s="270"/>
      <c r="V22" s="815"/>
    </row>
    <row r="23" spans="1:22" ht="15.75" thickBot="1">
      <c r="A23" s="26">
        <f>ROW()</f>
        <v>23</v>
      </c>
      <c r="B23" s="241"/>
      <c r="C23" s="240"/>
      <c r="D23" s="812"/>
      <c r="E23" s="111"/>
      <c r="F23" s="265" t="s">
        <v>510</v>
      </c>
      <c r="G23" s="1184">
        <v>29044549</v>
      </c>
      <c r="H23" s="1184">
        <v>16658094</v>
      </c>
      <c r="I23" s="1184">
        <v>25468587</v>
      </c>
      <c r="J23" s="1184">
        <v>25253307</v>
      </c>
      <c r="K23" s="1185">
        <v>7660072</v>
      </c>
      <c r="L23" s="1184"/>
      <c r="M23" s="1184"/>
      <c r="N23" s="1184"/>
      <c r="O23" s="1184"/>
      <c r="P23" s="1184"/>
      <c r="Q23" s="1184"/>
      <c r="R23" s="1184"/>
      <c r="S23" s="1184"/>
      <c r="T23" s="266">
        <f>SUM(G23:S23)</f>
        <v>104084609</v>
      </c>
      <c r="U23" s="270"/>
      <c r="V23" s="815"/>
    </row>
    <row r="24" spans="1:22" ht="15.75" thickBot="1">
      <c r="A24" s="26">
        <f>ROW()</f>
        <v>24</v>
      </c>
      <c r="B24" s="241"/>
      <c r="C24" s="240"/>
      <c r="D24" s="812"/>
      <c r="E24" s="111"/>
      <c r="F24" s="265" t="s">
        <v>407</v>
      </c>
      <c r="G24" s="264">
        <f>G22-G23</f>
        <v>91094890.46653679</v>
      </c>
      <c r="H24" s="264">
        <f t="shared" ref="H24" si="0">H22-H23</f>
        <v>6233992.3239599541</v>
      </c>
      <c r="I24" s="264">
        <f t="shared" ref="I24" si="1">I22-I23</f>
        <v>-25372667.517628606</v>
      </c>
      <c r="J24" s="264">
        <f t="shared" ref="J24" si="2">J22-J23</f>
        <v>-25253307</v>
      </c>
      <c r="K24" s="264">
        <f t="shared" ref="K24" si="3">K22-K23</f>
        <v>-7660072</v>
      </c>
      <c r="L24" s="264">
        <f t="shared" ref="L24" si="4">L22-L23</f>
        <v>0</v>
      </c>
      <c r="M24" s="264">
        <f t="shared" ref="M24" si="5">M22-M23</f>
        <v>0</v>
      </c>
      <c r="N24" s="264">
        <f t="shared" ref="N24" si="6">N22-N23</f>
        <v>0</v>
      </c>
      <c r="O24" s="264">
        <f t="shared" ref="O24" si="7">O22-O23</f>
        <v>0</v>
      </c>
      <c r="P24" s="264">
        <f t="shared" ref="P24" si="8">P22-P23</f>
        <v>0</v>
      </c>
      <c r="Q24" s="264">
        <f t="shared" ref="Q24" si="9">Q22-Q23</f>
        <v>0</v>
      </c>
      <c r="R24" s="264">
        <f t="shared" ref="R24" si="10">R22-R23</f>
        <v>0</v>
      </c>
      <c r="S24" s="264">
        <f t="shared" ref="S24:T24" si="11">S22-S23</f>
        <v>0</v>
      </c>
      <c r="T24" s="266">
        <f t="shared" si="11"/>
        <v>39042836.272868127</v>
      </c>
      <c r="U24" s="263"/>
      <c r="V24" s="815"/>
    </row>
    <row r="25" spans="1:22" ht="15">
      <c r="A25" s="26">
        <f>ROW()</f>
        <v>25</v>
      </c>
      <c r="B25" s="241"/>
      <c r="C25" s="240"/>
      <c r="D25" s="812"/>
      <c r="E25" s="111"/>
      <c r="F25" s="265"/>
      <c r="G25" s="269"/>
      <c r="H25" s="269"/>
      <c r="I25" s="269"/>
      <c r="J25" s="269"/>
      <c r="K25" s="269"/>
      <c r="L25" s="269"/>
      <c r="M25" s="269"/>
      <c r="N25" s="269"/>
      <c r="O25" s="269"/>
      <c r="P25" s="269"/>
      <c r="Q25" s="269"/>
      <c r="R25" s="269"/>
      <c r="S25" s="269"/>
      <c r="T25" s="269"/>
      <c r="U25" s="263"/>
      <c r="V25" s="815"/>
    </row>
    <row r="26" spans="1:22" ht="18.75">
      <c r="A26" s="26">
        <f>ROW()</f>
        <v>26</v>
      </c>
      <c r="B26" s="241"/>
      <c r="C26" s="246"/>
      <c r="D26" s="813"/>
      <c r="E26" s="43"/>
      <c r="F26" s="43"/>
      <c r="G26" s="268" t="s">
        <v>498</v>
      </c>
      <c r="H26" s="268" t="s">
        <v>99</v>
      </c>
      <c r="I26" s="268" t="s">
        <v>100</v>
      </c>
      <c r="J26" s="268" t="s">
        <v>101</v>
      </c>
      <c r="K26" s="268" t="s">
        <v>102</v>
      </c>
      <c r="L26" s="268" t="s">
        <v>499</v>
      </c>
      <c r="M26" s="268" t="s">
        <v>500</v>
      </c>
      <c r="N26" s="268" t="s">
        <v>501</v>
      </c>
      <c r="O26" s="268" t="s">
        <v>502</v>
      </c>
      <c r="P26" s="268" t="s">
        <v>503</v>
      </c>
      <c r="Q26" s="268" t="s">
        <v>504</v>
      </c>
      <c r="R26" s="268" t="s">
        <v>505</v>
      </c>
      <c r="S26" s="268" t="s">
        <v>506</v>
      </c>
      <c r="T26" s="268" t="s">
        <v>507</v>
      </c>
      <c r="U26" s="268"/>
      <c r="V26" s="815"/>
    </row>
    <row r="27" spans="1:22" ht="19.5" thickBot="1">
      <c r="A27" s="26">
        <f>ROW()</f>
        <v>27</v>
      </c>
      <c r="B27" s="241"/>
      <c r="C27" s="246"/>
      <c r="D27" s="814"/>
      <c r="E27" s="43"/>
      <c r="F27" s="43"/>
      <c r="G27" s="267" t="s">
        <v>103</v>
      </c>
      <c r="H27" s="267" t="s">
        <v>103</v>
      </c>
      <c r="I27" s="267" t="s">
        <v>103</v>
      </c>
      <c r="J27" s="267" t="s">
        <v>103</v>
      </c>
      <c r="K27" s="267" t="s">
        <v>103</v>
      </c>
      <c r="L27" s="267" t="s">
        <v>103</v>
      </c>
      <c r="M27" s="267" t="s">
        <v>103</v>
      </c>
      <c r="N27" s="267" t="s">
        <v>103</v>
      </c>
      <c r="O27" s="267" t="s">
        <v>103</v>
      </c>
      <c r="P27" s="267" t="s">
        <v>103</v>
      </c>
      <c r="Q27" s="267" t="s">
        <v>103</v>
      </c>
      <c r="R27" s="267" t="s">
        <v>103</v>
      </c>
      <c r="S27" s="267" t="s">
        <v>103</v>
      </c>
      <c r="T27" s="267" t="s">
        <v>103</v>
      </c>
      <c r="U27" s="267"/>
      <c r="V27" s="815"/>
    </row>
    <row r="28" spans="1:22" ht="28.5" customHeight="1" thickBot="1">
      <c r="A28" s="26">
        <f>ROW()</f>
        <v>28</v>
      </c>
      <c r="B28" s="241"/>
      <c r="C28" s="240"/>
      <c r="D28" s="811" t="s">
        <v>508</v>
      </c>
      <c r="E28" s="1290" t="str">
        <f>E11</f>
        <v>Net Zero Grid Pathways stage 1</v>
      </c>
      <c r="F28" s="265" t="s">
        <v>509</v>
      </c>
      <c r="G28" s="1291">
        <v>11550</v>
      </c>
      <c r="H28" s="1291">
        <v>1663743</v>
      </c>
      <c r="I28" s="1291">
        <v>11558970</v>
      </c>
      <c r="J28" s="1291">
        <v>30586642</v>
      </c>
      <c r="K28" s="1291">
        <v>62336009</v>
      </c>
      <c r="L28" s="1291">
        <v>74376298</v>
      </c>
      <c r="M28" s="1291">
        <v>81114742</v>
      </c>
      <c r="N28" s="1291">
        <v>109771515</v>
      </c>
      <c r="O28" s="1291">
        <v>21480531</v>
      </c>
      <c r="P28" s="1291">
        <v>0</v>
      </c>
      <c r="Q28" s="1291">
        <v>0</v>
      </c>
      <c r="R28" s="1291"/>
      <c r="S28" s="1292"/>
      <c r="T28" s="266">
        <f>SUM(G28:S28)</f>
        <v>392900000</v>
      </c>
      <c r="U28" s="270"/>
      <c r="V28" s="815"/>
    </row>
    <row r="29" spans="1:22" ht="15.75" thickBot="1">
      <c r="A29" s="26">
        <f>ROW()</f>
        <v>29</v>
      </c>
      <c r="B29" s="241"/>
      <c r="C29" s="240"/>
      <c r="D29" s="814"/>
      <c r="E29" s="43"/>
      <c r="F29" s="265" t="s">
        <v>510</v>
      </c>
      <c r="G29" s="1184">
        <v>0</v>
      </c>
      <c r="H29" s="1184">
        <v>0</v>
      </c>
      <c r="I29" s="1184">
        <v>11563060</v>
      </c>
      <c r="J29" s="1184">
        <v>28769904</v>
      </c>
      <c r="K29" s="1184">
        <v>68737726</v>
      </c>
      <c r="L29" s="1184"/>
      <c r="M29" s="1184"/>
      <c r="N29" s="1184"/>
      <c r="O29" s="1184"/>
      <c r="P29" s="1184"/>
      <c r="Q29" s="1184"/>
      <c r="R29" s="1184"/>
      <c r="S29" s="1186"/>
      <c r="T29" s="266">
        <f>SUM(G29:S29)</f>
        <v>109070690</v>
      </c>
      <c r="U29" s="270"/>
      <c r="V29" s="815"/>
    </row>
    <row r="30" spans="1:22" ht="15.75" thickBot="1">
      <c r="A30" s="26">
        <f>ROW()</f>
        <v>30</v>
      </c>
      <c r="B30" s="241"/>
      <c r="C30" s="240"/>
      <c r="D30" s="814"/>
      <c r="E30" s="43"/>
      <c r="F30" s="265" t="s">
        <v>407</v>
      </c>
      <c r="G30" s="264">
        <f>G28-G29</f>
        <v>11550</v>
      </c>
      <c r="H30" s="264">
        <f t="shared" ref="H30:T30" si="12">H28-H29</f>
        <v>1663743</v>
      </c>
      <c r="I30" s="264">
        <f t="shared" si="12"/>
        <v>-4090</v>
      </c>
      <c r="J30" s="264">
        <f t="shared" si="12"/>
        <v>1816738</v>
      </c>
      <c r="K30" s="264">
        <f t="shared" si="12"/>
        <v>-6401717</v>
      </c>
      <c r="L30" s="264">
        <f t="shared" si="12"/>
        <v>74376298</v>
      </c>
      <c r="M30" s="264">
        <f t="shared" si="12"/>
        <v>81114742</v>
      </c>
      <c r="N30" s="264">
        <f t="shared" si="12"/>
        <v>109771515</v>
      </c>
      <c r="O30" s="264">
        <f t="shared" si="12"/>
        <v>21480531</v>
      </c>
      <c r="P30" s="264">
        <f t="shared" si="12"/>
        <v>0</v>
      </c>
      <c r="Q30" s="264">
        <f t="shared" si="12"/>
        <v>0</v>
      </c>
      <c r="R30" s="264">
        <f t="shared" si="12"/>
        <v>0</v>
      </c>
      <c r="S30" s="264">
        <f t="shared" si="12"/>
        <v>0</v>
      </c>
      <c r="T30" s="266">
        <f t="shared" si="12"/>
        <v>283829310</v>
      </c>
      <c r="U30" s="263"/>
      <c r="V30" s="815"/>
    </row>
    <row r="31" spans="1:22" ht="15.75">
      <c r="A31" s="26">
        <f>ROW()</f>
        <v>31</v>
      </c>
      <c r="B31" s="241"/>
      <c r="C31" s="240"/>
      <c r="D31" s="814"/>
      <c r="E31" s="43"/>
      <c r="F31" s="262"/>
      <c r="G31" s="250"/>
      <c r="H31" s="250"/>
      <c r="I31" s="250"/>
      <c r="J31" s="250"/>
      <c r="K31" s="250"/>
      <c r="L31" s="250"/>
      <c r="M31" s="250"/>
      <c r="N31" s="250"/>
      <c r="O31" s="250"/>
      <c r="P31" s="250"/>
      <c r="Q31" s="250"/>
      <c r="R31" s="250"/>
      <c r="S31" s="250"/>
      <c r="T31" s="250"/>
      <c r="U31" s="250"/>
      <c r="V31" s="815"/>
    </row>
    <row r="32" spans="1:22" ht="19.5" customHeight="1">
      <c r="A32" s="26">
        <f>ROW()</f>
        <v>32</v>
      </c>
      <c r="B32" s="241"/>
      <c r="C32" s="240"/>
      <c r="D32" s="814"/>
      <c r="E32" s="43"/>
      <c r="F32" s="262"/>
      <c r="G32" s="268" t="s">
        <v>498</v>
      </c>
      <c r="H32" s="268" t="s">
        <v>99</v>
      </c>
      <c r="I32" s="268" t="s">
        <v>100</v>
      </c>
      <c r="J32" s="268" t="s">
        <v>101</v>
      </c>
      <c r="K32" s="268" t="s">
        <v>102</v>
      </c>
      <c r="L32" s="268" t="s">
        <v>499</v>
      </c>
      <c r="M32" s="268" t="s">
        <v>500</v>
      </c>
      <c r="N32" s="268" t="s">
        <v>501</v>
      </c>
      <c r="O32" s="268" t="s">
        <v>502</v>
      </c>
      <c r="P32" s="268" t="s">
        <v>503</v>
      </c>
      <c r="Q32" s="268" t="s">
        <v>504</v>
      </c>
      <c r="R32" s="268" t="s">
        <v>505</v>
      </c>
      <c r="S32" s="268" t="s">
        <v>506</v>
      </c>
      <c r="T32" s="268" t="s">
        <v>507</v>
      </c>
      <c r="U32" s="268"/>
      <c r="V32" s="815"/>
    </row>
    <row r="33" spans="1:22" ht="15.75" thickBot="1">
      <c r="A33" s="26">
        <f>ROW()</f>
        <v>33</v>
      </c>
      <c r="B33" s="241"/>
      <c r="C33" s="240"/>
      <c r="D33" s="814"/>
      <c r="E33" s="43"/>
      <c r="F33" s="262"/>
      <c r="G33" s="267" t="s">
        <v>103</v>
      </c>
      <c r="H33" s="267" t="s">
        <v>103</v>
      </c>
      <c r="I33" s="267" t="s">
        <v>103</v>
      </c>
      <c r="J33" s="267" t="s">
        <v>103</v>
      </c>
      <c r="K33" s="267" t="s">
        <v>103</v>
      </c>
      <c r="L33" s="267" t="s">
        <v>103</v>
      </c>
      <c r="M33" s="267" t="s">
        <v>103</v>
      </c>
      <c r="N33" s="267" t="s">
        <v>103</v>
      </c>
      <c r="O33" s="267" t="s">
        <v>103</v>
      </c>
      <c r="P33" s="267" t="s">
        <v>103</v>
      </c>
      <c r="Q33" s="267" t="s">
        <v>103</v>
      </c>
      <c r="R33" s="267" t="s">
        <v>103</v>
      </c>
      <c r="S33" s="267" t="s">
        <v>103</v>
      </c>
      <c r="T33" s="267" t="s">
        <v>103</v>
      </c>
      <c r="U33" s="267"/>
      <c r="V33" s="815"/>
    </row>
    <row r="34" spans="1:22" ht="39" thickBot="1">
      <c r="A34" s="26">
        <f>ROW()</f>
        <v>34</v>
      </c>
      <c r="B34" s="241"/>
      <c r="C34" s="240"/>
      <c r="D34" s="811" t="s">
        <v>508</v>
      </c>
      <c r="E34" s="1290" t="s">
        <v>511</v>
      </c>
      <c r="F34" s="265" t="s">
        <v>509</v>
      </c>
      <c r="G34" s="1291"/>
      <c r="H34" s="1291"/>
      <c r="I34" s="1293"/>
      <c r="J34" s="1293">
        <v>315000</v>
      </c>
      <c r="K34" s="1293">
        <v>315000</v>
      </c>
      <c r="L34" s="1291">
        <v>3943000</v>
      </c>
      <c r="M34" s="1291">
        <v>10489000</v>
      </c>
      <c r="N34" s="1291">
        <v>12616000</v>
      </c>
      <c r="O34" s="1291">
        <v>22669000</v>
      </c>
      <c r="P34" s="1291">
        <v>21683000</v>
      </c>
      <c r="Q34" s="1291">
        <v>9787000</v>
      </c>
      <c r="R34" s="1291">
        <v>1662000</v>
      </c>
      <c r="S34" s="1291"/>
      <c r="T34" s="266">
        <f>SUM(G34:S34)</f>
        <v>83479000</v>
      </c>
      <c r="U34" s="270"/>
      <c r="V34" s="815"/>
    </row>
    <row r="35" spans="1:22" ht="15.75" thickBot="1">
      <c r="A35" s="26">
        <f>ROW()</f>
        <v>35</v>
      </c>
      <c r="B35" s="241"/>
      <c r="C35" s="240"/>
      <c r="D35" s="812"/>
      <c r="E35" s="111"/>
      <c r="F35" s="265" t="s">
        <v>510</v>
      </c>
      <c r="G35" s="1184"/>
      <c r="H35" s="1184"/>
      <c r="I35" s="1185"/>
      <c r="J35" s="1185">
        <v>1538687</v>
      </c>
      <c r="K35" s="1185">
        <v>1449169</v>
      </c>
      <c r="L35" s="1184"/>
      <c r="M35" s="1184"/>
      <c r="N35" s="1184"/>
      <c r="O35" s="1184"/>
      <c r="P35" s="1184"/>
      <c r="Q35" s="1184"/>
      <c r="R35" s="1184"/>
      <c r="S35" s="1184"/>
      <c r="T35" s="266">
        <f>SUM(G35:S35)</f>
        <v>2987856</v>
      </c>
      <c r="U35" s="270"/>
      <c r="V35" s="815"/>
    </row>
    <row r="36" spans="1:22" ht="15.75" thickBot="1">
      <c r="A36" s="26">
        <f>ROW()</f>
        <v>36</v>
      </c>
      <c r="B36" s="241"/>
      <c r="C36" s="240"/>
      <c r="D36" s="812"/>
      <c r="E36" s="111"/>
      <c r="F36" s="265" t="s">
        <v>407</v>
      </c>
      <c r="G36" s="264">
        <f>G34-G35</f>
        <v>0</v>
      </c>
      <c r="H36" s="264">
        <f t="shared" ref="H36" si="13">H34-H35</f>
        <v>0</v>
      </c>
      <c r="I36" s="264">
        <f t="shared" ref="I36" si="14">I34-I35</f>
        <v>0</v>
      </c>
      <c r="J36" s="264">
        <f t="shared" ref="J36" si="15">J34-J35</f>
        <v>-1223687</v>
      </c>
      <c r="K36" s="264">
        <f t="shared" ref="K36" si="16">K34-K35</f>
        <v>-1134169</v>
      </c>
      <c r="L36" s="264">
        <f t="shared" ref="L36" si="17">L34-L35</f>
        <v>3943000</v>
      </c>
      <c r="M36" s="264">
        <f t="shared" ref="M36" si="18">M34-M35</f>
        <v>10489000</v>
      </c>
      <c r="N36" s="264">
        <f t="shared" ref="N36" si="19">N34-N35</f>
        <v>12616000</v>
      </c>
      <c r="O36" s="264">
        <f t="shared" ref="O36" si="20">O34-O35</f>
        <v>22669000</v>
      </c>
      <c r="P36" s="264">
        <f t="shared" ref="P36" si="21">P34-P35</f>
        <v>21683000</v>
      </c>
      <c r="Q36" s="264">
        <f t="shared" ref="Q36" si="22">Q34-Q35</f>
        <v>9787000</v>
      </c>
      <c r="R36" s="264">
        <f t="shared" ref="R36" si="23">R34-R35</f>
        <v>1662000</v>
      </c>
      <c r="S36" s="264">
        <f t="shared" ref="S36:T36" si="24">S34-S35</f>
        <v>0</v>
      </c>
      <c r="T36" s="266">
        <f t="shared" si="24"/>
        <v>80491144</v>
      </c>
      <c r="U36" s="263"/>
      <c r="V36" s="815"/>
    </row>
    <row r="37" spans="1:22" ht="15">
      <c r="A37" s="26">
        <f>ROW()</f>
        <v>37</v>
      </c>
      <c r="B37" s="241"/>
      <c r="C37" s="240"/>
      <c r="D37" s="812"/>
      <c r="E37" s="111"/>
      <c r="F37" s="265"/>
      <c r="G37" s="271"/>
      <c r="H37" s="271"/>
      <c r="I37" s="271"/>
      <c r="J37" s="271"/>
      <c r="K37" s="271"/>
      <c r="L37" s="271"/>
      <c r="M37" s="271"/>
      <c r="N37" s="271"/>
      <c r="O37" s="271"/>
      <c r="P37" s="271"/>
      <c r="Q37" s="271"/>
      <c r="R37" s="271"/>
      <c r="S37" s="271"/>
      <c r="T37" s="271"/>
      <c r="U37" s="271"/>
      <c r="V37" s="815"/>
    </row>
    <row r="38" spans="1:22" ht="15">
      <c r="A38" s="26">
        <f>ROW()</f>
        <v>38</v>
      </c>
      <c r="B38" s="241"/>
      <c r="C38" s="240"/>
      <c r="D38" s="812"/>
      <c r="E38" s="111"/>
      <c r="F38" s="265"/>
      <c r="G38" s="268" t="s">
        <v>498</v>
      </c>
      <c r="H38" s="268" t="s">
        <v>99</v>
      </c>
      <c r="I38" s="268" t="s">
        <v>100</v>
      </c>
      <c r="J38" s="268" t="s">
        <v>101</v>
      </c>
      <c r="K38" s="268" t="s">
        <v>102</v>
      </c>
      <c r="L38" s="268" t="s">
        <v>499</v>
      </c>
      <c r="M38" s="268" t="s">
        <v>500</v>
      </c>
      <c r="N38" s="268" t="s">
        <v>501</v>
      </c>
      <c r="O38" s="268" t="s">
        <v>502</v>
      </c>
      <c r="P38" s="268" t="s">
        <v>503</v>
      </c>
      <c r="Q38" s="268" t="s">
        <v>504</v>
      </c>
      <c r="R38" s="268" t="s">
        <v>505</v>
      </c>
      <c r="S38" s="268" t="s">
        <v>506</v>
      </c>
      <c r="T38" s="268" t="s">
        <v>507</v>
      </c>
      <c r="U38" s="268"/>
      <c r="V38" s="815"/>
    </row>
    <row r="39" spans="1:22" ht="15">
      <c r="A39" s="26">
        <f>ROW()</f>
        <v>39</v>
      </c>
      <c r="B39" s="241"/>
      <c r="C39" s="240"/>
      <c r="D39" s="814"/>
      <c r="E39" s="43"/>
      <c r="F39" s="262"/>
      <c r="G39" s="267" t="s">
        <v>103</v>
      </c>
      <c r="H39" s="267" t="s">
        <v>103</v>
      </c>
      <c r="I39" s="267" t="s">
        <v>103</v>
      </c>
      <c r="J39" s="267" t="s">
        <v>103</v>
      </c>
      <c r="K39" s="267" t="s">
        <v>103</v>
      </c>
      <c r="L39" s="267" t="s">
        <v>103</v>
      </c>
      <c r="M39" s="267" t="s">
        <v>103</v>
      </c>
      <c r="N39" s="267" t="s">
        <v>103</v>
      </c>
      <c r="O39" s="267" t="s">
        <v>103</v>
      </c>
      <c r="P39" s="267" t="s">
        <v>103</v>
      </c>
      <c r="Q39" s="267" t="s">
        <v>103</v>
      </c>
      <c r="R39" s="267" t="s">
        <v>103</v>
      </c>
      <c r="S39" s="267" t="s">
        <v>103</v>
      </c>
      <c r="T39" s="267" t="s">
        <v>103</v>
      </c>
      <c r="U39" s="267"/>
      <c r="V39" s="815"/>
    </row>
    <row r="40" spans="1:22" ht="15">
      <c r="A40" s="26">
        <f>ROW()</f>
        <v>40</v>
      </c>
      <c r="B40" s="241"/>
      <c r="C40" s="240"/>
      <c r="D40" s="812"/>
      <c r="E40" s="111"/>
      <c r="F40" s="265"/>
      <c r="G40" s="268" t="s">
        <v>498</v>
      </c>
      <c r="H40" s="268" t="s">
        <v>99</v>
      </c>
      <c r="I40" s="268" t="s">
        <v>100</v>
      </c>
      <c r="J40" s="268" t="s">
        <v>101</v>
      </c>
      <c r="K40" s="268" t="s">
        <v>102</v>
      </c>
      <c r="L40" s="268" t="s">
        <v>499</v>
      </c>
      <c r="M40" s="268" t="s">
        <v>500</v>
      </c>
      <c r="N40" s="268" t="s">
        <v>501</v>
      </c>
      <c r="O40" s="268" t="s">
        <v>502</v>
      </c>
      <c r="P40" s="268" t="s">
        <v>503</v>
      </c>
      <c r="Q40" s="268" t="s">
        <v>504</v>
      </c>
      <c r="R40" s="268" t="s">
        <v>505</v>
      </c>
      <c r="S40" s="268" t="s">
        <v>506</v>
      </c>
      <c r="T40" s="268" t="s">
        <v>507</v>
      </c>
      <c r="U40" s="263"/>
      <c r="V40" s="815"/>
    </row>
    <row r="41" spans="1:22" ht="15.75" thickBot="1">
      <c r="A41" s="26">
        <f>ROW()</f>
        <v>41</v>
      </c>
      <c r="B41" s="241"/>
      <c r="C41" s="240"/>
      <c r="D41" s="814"/>
      <c r="E41" s="43"/>
      <c r="F41" s="262"/>
      <c r="G41" s="267" t="s">
        <v>103</v>
      </c>
      <c r="H41" s="267" t="s">
        <v>103</v>
      </c>
      <c r="I41" s="267" t="s">
        <v>103</v>
      </c>
      <c r="J41" s="267" t="s">
        <v>103</v>
      </c>
      <c r="K41" s="267" t="s">
        <v>103</v>
      </c>
      <c r="L41" s="267" t="s">
        <v>103</v>
      </c>
      <c r="M41" s="267" t="s">
        <v>103</v>
      </c>
      <c r="N41" s="267" t="s">
        <v>103</v>
      </c>
      <c r="O41" s="267" t="s">
        <v>103</v>
      </c>
      <c r="P41" s="267" t="s">
        <v>103</v>
      </c>
      <c r="Q41" s="267" t="s">
        <v>103</v>
      </c>
      <c r="R41" s="267" t="s">
        <v>103</v>
      </c>
      <c r="S41" s="267" t="s">
        <v>103</v>
      </c>
      <c r="T41" s="267" t="s">
        <v>103</v>
      </c>
      <c r="U41" s="263"/>
      <c r="V41" s="815"/>
    </row>
    <row r="42" spans="1:22" ht="26.25" thickBot="1">
      <c r="A42" s="26">
        <f>ROW()</f>
        <v>42</v>
      </c>
      <c r="B42" s="241"/>
      <c r="C42" s="240"/>
      <c r="D42" s="811" t="s">
        <v>508</v>
      </c>
      <c r="E42" s="1294" t="s">
        <v>491</v>
      </c>
      <c r="F42" s="265" t="s">
        <v>509</v>
      </c>
      <c r="G42" s="1291"/>
      <c r="H42" s="1291"/>
      <c r="I42" s="1293"/>
      <c r="J42" s="1293">
        <v>700000</v>
      </c>
      <c r="K42" s="1293">
        <v>17200000</v>
      </c>
      <c r="L42" s="1291">
        <v>29100000</v>
      </c>
      <c r="M42" s="1291"/>
      <c r="N42" s="1291"/>
      <c r="O42" s="1291"/>
      <c r="P42" s="1291"/>
      <c r="Q42" s="1291"/>
      <c r="R42" s="1291"/>
      <c r="S42" s="1291"/>
      <c r="T42" s="266">
        <f>SUM(G42:S42)</f>
        <v>47000000</v>
      </c>
      <c r="U42" s="263"/>
      <c r="V42" s="815"/>
    </row>
    <row r="43" spans="1:22" ht="15.75" thickBot="1">
      <c r="A43" s="26">
        <f>ROW()</f>
        <v>43</v>
      </c>
      <c r="B43" s="241"/>
      <c r="C43" s="240"/>
      <c r="D43" s="812"/>
      <c r="E43" s="111"/>
      <c r="F43" s="265" t="s">
        <v>510</v>
      </c>
      <c r="G43" s="1184"/>
      <c r="H43" s="1184"/>
      <c r="I43" s="1185"/>
      <c r="J43" s="1185"/>
      <c r="K43" s="1185">
        <v>3495941</v>
      </c>
      <c r="L43" s="1184"/>
      <c r="M43" s="1184"/>
      <c r="N43" s="1184"/>
      <c r="O43" s="1184"/>
      <c r="P43" s="1184"/>
      <c r="Q43" s="1184"/>
      <c r="R43" s="1184"/>
      <c r="S43" s="1184"/>
      <c r="T43" s="266">
        <f>SUM(G43:S43)</f>
        <v>3495941</v>
      </c>
      <c r="U43" s="263"/>
      <c r="V43" s="815"/>
    </row>
    <row r="44" spans="1:22" ht="15.75" thickBot="1">
      <c r="A44" s="26">
        <f>ROW()</f>
        <v>44</v>
      </c>
      <c r="B44" s="241"/>
      <c r="C44" s="240"/>
      <c r="D44" s="812"/>
      <c r="E44" s="111"/>
      <c r="F44" s="265" t="s">
        <v>407</v>
      </c>
      <c r="G44" s="264">
        <f>G42-G43</f>
        <v>0</v>
      </c>
      <c r="H44" s="264">
        <f t="shared" ref="H44" si="25">H42-H43</f>
        <v>0</v>
      </c>
      <c r="I44" s="264">
        <f t="shared" ref="I44" si="26">I42-I43</f>
        <v>0</v>
      </c>
      <c r="J44" s="264">
        <f t="shared" ref="J44" si="27">J42-J43</f>
        <v>700000</v>
      </c>
      <c r="K44" s="264">
        <f t="shared" ref="K44" si="28">K42-K43</f>
        <v>13704059</v>
      </c>
      <c r="L44" s="264">
        <f t="shared" ref="L44" si="29">L42-L43</f>
        <v>29100000</v>
      </c>
      <c r="M44" s="264">
        <f t="shared" ref="M44" si="30">M42-M43</f>
        <v>0</v>
      </c>
      <c r="N44" s="264">
        <f t="shared" ref="N44" si="31">N42-N43</f>
        <v>0</v>
      </c>
      <c r="O44" s="264">
        <f t="shared" ref="O44" si="32">O42-O43</f>
        <v>0</v>
      </c>
      <c r="P44" s="264">
        <f t="shared" ref="P44" si="33">P42-P43</f>
        <v>0</v>
      </c>
      <c r="Q44" s="264">
        <f t="shared" ref="Q44" si="34">Q42-Q43</f>
        <v>0</v>
      </c>
      <c r="R44" s="264">
        <f t="shared" ref="R44" si="35">R42-R43</f>
        <v>0</v>
      </c>
      <c r="S44" s="264">
        <f t="shared" ref="S44:T44" si="36">S42-S43</f>
        <v>0</v>
      </c>
      <c r="T44" s="266">
        <f t="shared" si="36"/>
        <v>43504059</v>
      </c>
      <c r="U44" s="263"/>
      <c r="V44" s="815"/>
    </row>
    <row r="45" spans="1:22" ht="15">
      <c r="A45" s="26">
        <f>ROW()</f>
        <v>45</v>
      </c>
      <c r="B45" s="241"/>
      <c r="C45" s="240"/>
      <c r="D45" s="812"/>
      <c r="E45" s="111"/>
      <c r="F45" s="265"/>
      <c r="G45" s="269"/>
      <c r="H45" s="269"/>
      <c r="I45" s="269"/>
      <c r="J45" s="269"/>
      <c r="K45" s="269"/>
      <c r="L45" s="269"/>
      <c r="M45" s="269"/>
      <c r="N45" s="269"/>
      <c r="O45" s="269"/>
      <c r="P45" s="269"/>
      <c r="Q45" s="269"/>
      <c r="R45" s="269"/>
      <c r="S45" s="269"/>
      <c r="T45" s="269"/>
      <c r="U45" s="263"/>
      <c r="V45" s="815"/>
    </row>
    <row r="46" spans="1:22" ht="15">
      <c r="A46" s="26">
        <f>ROW()</f>
        <v>46</v>
      </c>
      <c r="B46" s="241"/>
      <c r="C46" s="240"/>
      <c r="D46" s="812"/>
      <c r="E46" s="111"/>
      <c r="F46" s="265"/>
      <c r="G46" s="268" t="s">
        <v>498</v>
      </c>
      <c r="H46" s="268" t="s">
        <v>99</v>
      </c>
      <c r="I46" s="268" t="s">
        <v>100</v>
      </c>
      <c r="J46" s="268" t="s">
        <v>101</v>
      </c>
      <c r="K46" s="268" t="s">
        <v>102</v>
      </c>
      <c r="L46" s="268" t="s">
        <v>499</v>
      </c>
      <c r="M46" s="268" t="s">
        <v>500</v>
      </c>
      <c r="N46" s="268" t="s">
        <v>501</v>
      </c>
      <c r="O46" s="268" t="s">
        <v>502</v>
      </c>
      <c r="P46" s="268" t="s">
        <v>503</v>
      </c>
      <c r="Q46" s="268" t="s">
        <v>504</v>
      </c>
      <c r="R46" s="268" t="s">
        <v>505</v>
      </c>
      <c r="S46" s="268" t="s">
        <v>506</v>
      </c>
      <c r="T46" s="268" t="s">
        <v>507</v>
      </c>
      <c r="U46" s="263"/>
      <c r="V46" s="815"/>
    </row>
    <row r="47" spans="1:22" ht="15.75" thickBot="1">
      <c r="A47" s="26">
        <f>ROW()</f>
        <v>47</v>
      </c>
      <c r="B47" s="241"/>
      <c r="C47" s="240"/>
      <c r="D47" s="814"/>
      <c r="E47" s="43"/>
      <c r="F47" s="262"/>
      <c r="G47" s="267" t="s">
        <v>103</v>
      </c>
      <c r="H47" s="267" t="s">
        <v>103</v>
      </c>
      <c r="I47" s="267" t="s">
        <v>103</v>
      </c>
      <c r="J47" s="267" t="s">
        <v>103</v>
      </c>
      <c r="K47" s="267" t="s">
        <v>103</v>
      </c>
      <c r="L47" s="267" t="s">
        <v>103</v>
      </c>
      <c r="M47" s="267" t="s">
        <v>103</v>
      </c>
      <c r="N47" s="267" t="s">
        <v>103</v>
      </c>
      <c r="O47" s="267" t="s">
        <v>103</v>
      </c>
      <c r="P47" s="267" t="s">
        <v>103</v>
      </c>
      <c r="Q47" s="267" t="s">
        <v>103</v>
      </c>
      <c r="R47" s="267" t="s">
        <v>103</v>
      </c>
      <c r="S47" s="267" t="s">
        <v>103</v>
      </c>
      <c r="T47" s="267" t="s">
        <v>103</v>
      </c>
      <c r="U47" s="263"/>
      <c r="V47" s="815"/>
    </row>
    <row r="48" spans="1:22" ht="26.25" thickBot="1">
      <c r="A48" s="26">
        <f>ROW()</f>
        <v>48</v>
      </c>
      <c r="B48" s="241"/>
      <c r="C48" s="240"/>
      <c r="D48" s="811" t="s">
        <v>508</v>
      </c>
      <c r="E48" s="1295" t="s">
        <v>493</v>
      </c>
      <c r="F48" s="265" t="s">
        <v>509</v>
      </c>
      <c r="G48" s="1291"/>
      <c r="H48" s="1291"/>
      <c r="I48" s="1293"/>
      <c r="J48" s="1293">
        <v>27300000</v>
      </c>
      <c r="K48" s="1293">
        <v>69300000</v>
      </c>
      <c r="L48" s="1291">
        <f>39800000+5800000</f>
        <v>45600000</v>
      </c>
      <c r="M48" s="1291">
        <f>64200000+8800000</f>
        <v>73000000</v>
      </c>
      <c r="N48" s="1291">
        <f>194300000+15700000</f>
        <v>210000000</v>
      </c>
      <c r="O48" s="1291">
        <f>203100000+24300000</f>
        <v>227400000</v>
      </c>
      <c r="P48" s="1291">
        <f>448600000+37300000+50000</f>
        <v>485950000</v>
      </c>
      <c r="Q48" s="1291"/>
      <c r="R48" s="1291"/>
      <c r="S48" s="1291"/>
      <c r="T48" s="266">
        <f>SUM(G48:S48)</f>
        <v>1138550000</v>
      </c>
      <c r="U48" s="263"/>
      <c r="V48" s="815"/>
    </row>
    <row r="49" spans="1:22" ht="15.75" thickBot="1">
      <c r="A49" s="26">
        <f>ROW()</f>
        <v>49</v>
      </c>
      <c r="B49" s="241"/>
      <c r="C49" s="240"/>
      <c r="D49" s="812"/>
      <c r="E49" s="111"/>
      <c r="F49" s="265" t="s">
        <v>510</v>
      </c>
      <c r="G49" s="1184"/>
      <c r="H49" s="1184"/>
      <c r="I49" s="1185"/>
      <c r="J49" s="1185">
        <v>24012026</v>
      </c>
      <c r="K49" s="1185">
        <v>16076288</v>
      </c>
      <c r="L49" s="1184"/>
      <c r="M49" s="1184"/>
      <c r="N49" s="1184"/>
      <c r="O49" s="1184"/>
      <c r="P49" s="1184"/>
      <c r="Q49" s="1184"/>
      <c r="R49" s="1184"/>
      <c r="S49" s="1184"/>
      <c r="T49" s="266">
        <f>SUM(G49:S49)</f>
        <v>40088314</v>
      </c>
      <c r="U49" s="263"/>
      <c r="V49" s="815"/>
    </row>
    <row r="50" spans="1:22" ht="15.75" thickBot="1">
      <c r="A50" s="26">
        <f>ROW()</f>
        <v>50</v>
      </c>
      <c r="B50" s="241"/>
      <c r="C50" s="240"/>
      <c r="D50" s="812"/>
      <c r="E50" s="111"/>
      <c r="F50" s="265" t="s">
        <v>407</v>
      </c>
      <c r="G50" s="264">
        <f>G48-G49</f>
        <v>0</v>
      </c>
      <c r="H50" s="264">
        <f t="shared" ref="H50" si="37">H48-H49</f>
        <v>0</v>
      </c>
      <c r="I50" s="264">
        <f t="shared" ref="I50" si="38">I48-I49</f>
        <v>0</v>
      </c>
      <c r="J50" s="264">
        <f t="shared" ref="J50" si="39">J48-J49</f>
        <v>3287974</v>
      </c>
      <c r="K50" s="264">
        <f t="shared" ref="K50" si="40">K48-K49</f>
        <v>53223712</v>
      </c>
      <c r="L50" s="264">
        <f t="shared" ref="L50" si="41">L48-L49</f>
        <v>45600000</v>
      </c>
      <c r="M50" s="264">
        <f t="shared" ref="M50" si="42">M48-M49</f>
        <v>73000000</v>
      </c>
      <c r="N50" s="264">
        <f t="shared" ref="N50" si="43">N48-N49</f>
        <v>210000000</v>
      </c>
      <c r="O50" s="264">
        <f t="shared" ref="O50" si="44">O48-O49</f>
        <v>227400000</v>
      </c>
      <c r="P50" s="264">
        <f t="shared" ref="P50" si="45">P48-P49</f>
        <v>485950000</v>
      </c>
      <c r="Q50" s="264">
        <f t="shared" ref="Q50" si="46">Q48-Q49</f>
        <v>0</v>
      </c>
      <c r="R50" s="264">
        <f t="shared" ref="R50" si="47">R48-R49</f>
        <v>0</v>
      </c>
      <c r="S50" s="264">
        <f t="shared" ref="S50:T50" si="48">S48-S49</f>
        <v>0</v>
      </c>
      <c r="T50" s="266">
        <f t="shared" si="48"/>
        <v>1098461686</v>
      </c>
      <c r="U50" s="263"/>
      <c r="V50" s="815"/>
    </row>
    <row r="51" spans="1:22" ht="15">
      <c r="A51" s="26">
        <f>ROW()</f>
        <v>51</v>
      </c>
      <c r="B51" s="241"/>
      <c r="C51" s="240"/>
      <c r="D51" s="812"/>
      <c r="E51" s="111"/>
      <c r="F51" s="265"/>
      <c r="G51" s="269"/>
      <c r="H51" s="269"/>
      <c r="I51" s="269"/>
      <c r="J51" s="269"/>
      <c r="K51" s="269"/>
      <c r="L51" s="269"/>
      <c r="M51" s="269"/>
      <c r="N51" s="269"/>
      <c r="O51" s="269"/>
      <c r="P51" s="269"/>
      <c r="Q51" s="269"/>
      <c r="R51" s="269"/>
      <c r="S51" s="269"/>
      <c r="T51" s="269"/>
      <c r="U51" s="263"/>
      <c r="V51" s="815"/>
    </row>
    <row r="52" spans="1:22" ht="15">
      <c r="A52" s="26">
        <f>ROW()</f>
        <v>52</v>
      </c>
      <c r="B52" s="241"/>
      <c r="C52" s="240"/>
      <c r="D52" s="812"/>
      <c r="E52" s="111"/>
      <c r="F52" s="265"/>
      <c r="G52" s="268" t="s">
        <v>498</v>
      </c>
      <c r="H52" s="268" t="s">
        <v>99</v>
      </c>
      <c r="I52" s="268" t="s">
        <v>100</v>
      </c>
      <c r="J52" s="268" t="s">
        <v>101</v>
      </c>
      <c r="K52" s="268" t="s">
        <v>102</v>
      </c>
      <c r="L52" s="268" t="s">
        <v>499</v>
      </c>
      <c r="M52" s="268" t="s">
        <v>500</v>
      </c>
      <c r="N52" s="268" t="s">
        <v>501</v>
      </c>
      <c r="O52" s="268" t="s">
        <v>502</v>
      </c>
      <c r="P52" s="268" t="s">
        <v>503</v>
      </c>
      <c r="Q52" s="268" t="s">
        <v>504</v>
      </c>
      <c r="R52" s="268" t="s">
        <v>505</v>
      </c>
      <c r="S52" s="268" t="s">
        <v>506</v>
      </c>
      <c r="T52" s="268" t="s">
        <v>507</v>
      </c>
      <c r="U52" s="263"/>
      <c r="V52" s="815"/>
    </row>
    <row r="53" spans="1:22" ht="15.75" thickBot="1">
      <c r="A53" s="26">
        <f>ROW()</f>
        <v>53</v>
      </c>
      <c r="B53" s="241"/>
      <c r="C53" s="240"/>
      <c r="D53" s="814"/>
      <c r="E53" s="43"/>
      <c r="F53" s="262"/>
      <c r="G53" s="267" t="s">
        <v>103</v>
      </c>
      <c r="H53" s="267" t="s">
        <v>103</v>
      </c>
      <c r="I53" s="267" t="s">
        <v>103</v>
      </c>
      <c r="J53" s="267" t="s">
        <v>103</v>
      </c>
      <c r="K53" s="267" t="s">
        <v>103</v>
      </c>
      <c r="L53" s="267" t="s">
        <v>103</v>
      </c>
      <c r="M53" s="267" t="s">
        <v>103</v>
      </c>
      <c r="N53" s="267" t="s">
        <v>103</v>
      </c>
      <c r="O53" s="267" t="s">
        <v>103</v>
      </c>
      <c r="P53" s="267" t="s">
        <v>103</v>
      </c>
      <c r="Q53" s="267" t="s">
        <v>103</v>
      </c>
      <c r="R53" s="267" t="s">
        <v>103</v>
      </c>
      <c r="S53" s="267" t="s">
        <v>103</v>
      </c>
      <c r="T53" s="267" t="s">
        <v>103</v>
      </c>
      <c r="U53" s="263"/>
      <c r="V53" s="815"/>
    </row>
    <row r="54" spans="1:22" ht="15.75" thickBot="1">
      <c r="A54" s="26">
        <f>ROW()</f>
        <v>54</v>
      </c>
      <c r="B54" s="241"/>
      <c r="C54" s="240"/>
      <c r="D54" s="811" t="s">
        <v>508</v>
      </c>
      <c r="E54" s="1296" t="s">
        <v>495</v>
      </c>
      <c r="F54" s="265" t="s">
        <v>509</v>
      </c>
      <c r="G54" s="1291"/>
      <c r="H54" s="1291"/>
      <c r="I54" s="1293"/>
      <c r="J54" s="1293"/>
      <c r="K54" s="1293"/>
      <c r="L54" s="1291"/>
      <c r="M54" s="1291"/>
      <c r="N54" s="1291"/>
      <c r="O54" s="1291"/>
      <c r="P54" s="1291"/>
      <c r="Q54" s="1291"/>
      <c r="R54" s="1291"/>
      <c r="S54" s="1291"/>
      <c r="T54" s="266">
        <f>SUM(G54:S54)</f>
        <v>0</v>
      </c>
      <c r="U54" s="263"/>
      <c r="V54" s="815"/>
    </row>
    <row r="55" spans="1:22" ht="15.75" thickBot="1">
      <c r="A55" s="26">
        <f>ROW()</f>
        <v>55</v>
      </c>
      <c r="B55" s="241"/>
      <c r="C55" s="240"/>
      <c r="D55" s="812"/>
      <c r="E55" s="111"/>
      <c r="F55" s="265" t="s">
        <v>510</v>
      </c>
      <c r="G55" s="1184"/>
      <c r="H55" s="1184"/>
      <c r="I55" s="1185"/>
      <c r="J55" s="1185"/>
      <c r="K55" s="1185"/>
      <c r="L55" s="1184"/>
      <c r="M55" s="1184"/>
      <c r="N55" s="1184"/>
      <c r="O55" s="1184"/>
      <c r="P55" s="1184"/>
      <c r="Q55" s="1184"/>
      <c r="R55" s="1184"/>
      <c r="S55" s="1184"/>
      <c r="T55" s="266">
        <f>SUM(G55:S55)</f>
        <v>0</v>
      </c>
      <c r="U55" s="263"/>
      <c r="V55" s="815"/>
    </row>
    <row r="56" spans="1:22" ht="15.75" thickBot="1">
      <c r="A56" s="26">
        <f>ROW()</f>
        <v>56</v>
      </c>
      <c r="B56" s="241"/>
      <c r="C56" s="240"/>
      <c r="D56" s="812"/>
      <c r="E56" s="111"/>
      <c r="F56" s="265" t="s">
        <v>407</v>
      </c>
      <c r="G56" s="264">
        <f>G54-G55</f>
        <v>0</v>
      </c>
      <c r="H56" s="264">
        <f t="shared" ref="H56" si="49">H54-H55</f>
        <v>0</v>
      </c>
      <c r="I56" s="264">
        <f t="shared" ref="I56" si="50">I54-I55</f>
        <v>0</v>
      </c>
      <c r="J56" s="264">
        <f t="shared" ref="J56" si="51">J54-J55</f>
        <v>0</v>
      </c>
      <c r="K56" s="264">
        <f t="shared" ref="K56" si="52">K54-K55</f>
        <v>0</v>
      </c>
      <c r="L56" s="264">
        <f t="shared" ref="L56" si="53">L54-L55</f>
        <v>0</v>
      </c>
      <c r="M56" s="264">
        <f t="shared" ref="M56" si="54">M54-M55</f>
        <v>0</v>
      </c>
      <c r="N56" s="264">
        <f t="shared" ref="N56" si="55">N54-N55</f>
        <v>0</v>
      </c>
      <c r="O56" s="264">
        <f t="shared" ref="O56" si="56">O54-O55</f>
        <v>0</v>
      </c>
      <c r="P56" s="264">
        <f t="shared" ref="P56" si="57">P54-P55</f>
        <v>0</v>
      </c>
      <c r="Q56" s="264">
        <f t="shared" ref="Q56" si="58">Q54-Q55</f>
        <v>0</v>
      </c>
      <c r="R56" s="264">
        <f t="shared" ref="R56" si="59">R54-R55</f>
        <v>0</v>
      </c>
      <c r="S56" s="264">
        <f t="shared" ref="S56:T56" si="60">S54-S55</f>
        <v>0</v>
      </c>
      <c r="T56" s="266">
        <f t="shared" si="60"/>
        <v>0</v>
      </c>
      <c r="U56" s="263"/>
      <c r="V56" s="815"/>
    </row>
    <row r="57" spans="1:22" ht="15">
      <c r="A57" s="26">
        <f>ROW()</f>
        <v>57</v>
      </c>
      <c r="B57" s="241"/>
      <c r="C57" s="240"/>
      <c r="D57" s="812"/>
      <c r="E57" s="111"/>
      <c r="F57" s="265"/>
      <c r="G57" s="269"/>
      <c r="H57" s="269"/>
      <c r="I57" s="269"/>
      <c r="J57" s="269"/>
      <c r="K57" s="269"/>
      <c r="L57" s="269"/>
      <c r="M57" s="269"/>
      <c r="N57" s="269"/>
      <c r="O57" s="269"/>
      <c r="P57" s="269"/>
      <c r="Q57" s="269"/>
      <c r="R57" s="269"/>
      <c r="S57" s="269"/>
      <c r="T57" s="269"/>
      <c r="U57" s="263"/>
      <c r="V57" s="815"/>
    </row>
    <row r="58" spans="1:22" ht="15">
      <c r="A58" s="26">
        <f>ROW()</f>
        <v>58</v>
      </c>
      <c r="B58" s="241"/>
      <c r="C58" s="240"/>
      <c r="D58" s="812"/>
      <c r="E58" s="111"/>
      <c r="F58" s="265"/>
      <c r="G58" s="268" t="s">
        <v>498</v>
      </c>
      <c r="H58" s="268" t="s">
        <v>99</v>
      </c>
      <c r="I58" s="268" t="s">
        <v>100</v>
      </c>
      <c r="J58" s="268" t="s">
        <v>101</v>
      </c>
      <c r="K58" s="268" t="s">
        <v>102</v>
      </c>
      <c r="L58" s="268" t="s">
        <v>499</v>
      </c>
      <c r="M58" s="268" t="s">
        <v>500</v>
      </c>
      <c r="N58" s="268" t="s">
        <v>501</v>
      </c>
      <c r="O58" s="268" t="s">
        <v>502</v>
      </c>
      <c r="P58" s="268" t="s">
        <v>503</v>
      </c>
      <c r="Q58" s="268" t="s">
        <v>504</v>
      </c>
      <c r="R58" s="268" t="s">
        <v>505</v>
      </c>
      <c r="S58" s="268" t="s">
        <v>506</v>
      </c>
      <c r="T58" s="268" t="s">
        <v>507</v>
      </c>
      <c r="U58" s="263"/>
      <c r="V58" s="815"/>
    </row>
    <row r="59" spans="1:22" ht="15.75" thickBot="1">
      <c r="A59" s="26">
        <f>ROW()</f>
        <v>59</v>
      </c>
      <c r="B59" s="241"/>
      <c r="C59" s="240"/>
      <c r="D59" s="814"/>
      <c r="E59" s="43"/>
      <c r="F59" s="262"/>
      <c r="G59" s="267" t="s">
        <v>103</v>
      </c>
      <c r="H59" s="267" t="s">
        <v>103</v>
      </c>
      <c r="I59" s="267" t="s">
        <v>103</v>
      </c>
      <c r="J59" s="267" t="s">
        <v>103</v>
      </c>
      <c r="K59" s="267" t="s">
        <v>103</v>
      </c>
      <c r="L59" s="267" t="s">
        <v>103</v>
      </c>
      <c r="M59" s="267" t="s">
        <v>103</v>
      </c>
      <c r="N59" s="267" t="s">
        <v>103</v>
      </c>
      <c r="O59" s="267" t="s">
        <v>103</v>
      </c>
      <c r="P59" s="267" t="s">
        <v>103</v>
      </c>
      <c r="Q59" s="267" t="s">
        <v>103</v>
      </c>
      <c r="R59" s="267" t="s">
        <v>103</v>
      </c>
      <c r="S59" s="267" t="s">
        <v>103</v>
      </c>
      <c r="T59" s="267" t="s">
        <v>103</v>
      </c>
      <c r="U59" s="263"/>
      <c r="V59" s="815"/>
    </row>
    <row r="60" spans="1:22" ht="15.75" thickBot="1">
      <c r="A60" s="26">
        <f>ROW()</f>
        <v>60</v>
      </c>
      <c r="B60" s="241"/>
      <c r="C60" s="240"/>
      <c r="D60" s="811" t="s">
        <v>508</v>
      </c>
      <c r="E60" s="1296" t="s">
        <v>495</v>
      </c>
      <c r="F60" s="265" t="s">
        <v>509</v>
      </c>
      <c r="G60" s="1291"/>
      <c r="H60" s="1291"/>
      <c r="I60" s="1293"/>
      <c r="J60" s="1293"/>
      <c r="K60" s="1293"/>
      <c r="L60" s="1291"/>
      <c r="M60" s="1291"/>
      <c r="N60" s="1291"/>
      <c r="O60" s="1291"/>
      <c r="P60" s="1291"/>
      <c r="Q60" s="1291"/>
      <c r="R60" s="1291"/>
      <c r="S60" s="1291"/>
      <c r="T60" s="266">
        <f>SUM(G60:S60)</f>
        <v>0</v>
      </c>
      <c r="U60" s="263"/>
      <c r="V60" s="815"/>
    </row>
    <row r="61" spans="1:22" ht="15.75" thickBot="1">
      <c r="A61" s="26">
        <f>ROW()</f>
        <v>61</v>
      </c>
      <c r="B61" s="241"/>
      <c r="C61" s="240"/>
      <c r="D61" s="812"/>
      <c r="E61" s="111"/>
      <c r="F61" s="265" t="s">
        <v>510</v>
      </c>
      <c r="G61" s="1184"/>
      <c r="H61" s="1184"/>
      <c r="I61" s="1185"/>
      <c r="J61" s="1185"/>
      <c r="K61" s="1185"/>
      <c r="L61" s="1184"/>
      <c r="M61" s="1184"/>
      <c r="N61" s="1184"/>
      <c r="O61" s="1184"/>
      <c r="P61" s="1184"/>
      <c r="Q61" s="1184"/>
      <c r="R61" s="1184"/>
      <c r="S61" s="1184"/>
      <c r="T61" s="266">
        <f>SUM(G61:S61)</f>
        <v>0</v>
      </c>
      <c r="U61" s="263"/>
      <c r="V61" s="815"/>
    </row>
    <row r="62" spans="1:22" ht="15.75" thickBot="1">
      <c r="A62" s="26">
        <f>ROW()</f>
        <v>62</v>
      </c>
      <c r="B62" s="241"/>
      <c r="C62" s="240"/>
      <c r="D62" s="111"/>
      <c r="E62" s="111"/>
      <c r="F62" s="265" t="s">
        <v>407</v>
      </c>
      <c r="G62" s="264">
        <f>G60-G61</f>
        <v>0</v>
      </c>
      <c r="H62" s="264">
        <f t="shared" ref="H62" si="61">H60-H61</f>
        <v>0</v>
      </c>
      <c r="I62" s="264">
        <f t="shared" ref="I62" si="62">I60-I61</f>
        <v>0</v>
      </c>
      <c r="J62" s="264">
        <f t="shared" ref="J62" si="63">J60-J61</f>
        <v>0</v>
      </c>
      <c r="K62" s="264">
        <f t="shared" ref="K62" si="64">K60-K61</f>
        <v>0</v>
      </c>
      <c r="L62" s="264">
        <f t="shared" ref="L62" si="65">L60-L61</f>
        <v>0</v>
      </c>
      <c r="M62" s="264">
        <f t="shared" ref="M62" si="66">M60-M61</f>
        <v>0</v>
      </c>
      <c r="N62" s="264">
        <f t="shared" ref="N62" si="67">N60-N61</f>
        <v>0</v>
      </c>
      <c r="O62" s="264">
        <f t="shared" ref="O62" si="68">O60-O61</f>
        <v>0</v>
      </c>
      <c r="P62" s="264">
        <f t="shared" ref="P62" si="69">P60-P61</f>
        <v>0</v>
      </c>
      <c r="Q62" s="264">
        <f t="shared" ref="Q62" si="70">Q60-Q61</f>
        <v>0</v>
      </c>
      <c r="R62" s="264">
        <f t="shared" ref="R62" si="71">R60-R61</f>
        <v>0</v>
      </c>
      <c r="S62" s="264">
        <f t="shared" ref="S62:T62" si="72">S60-S61</f>
        <v>0</v>
      </c>
      <c r="T62" s="266">
        <f t="shared" si="72"/>
        <v>0</v>
      </c>
      <c r="U62" s="263"/>
      <c r="V62" s="815"/>
    </row>
    <row r="63" spans="1:22" ht="15.75">
      <c r="A63" s="26">
        <f>ROW()</f>
        <v>63</v>
      </c>
      <c r="B63" s="241"/>
      <c r="C63" s="240"/>
      <c r="E63" s="43"/>
      <c r="F63" s="262"/>
      <c r="G63" s="250"/>
      <c r="H63" s="250"/>
      <c r="I63" s="261"/>
      <c r="J63" s="261"/>
      <c r="K63" s="261"/>
      <c r="L63" s="250"/>
      <c r="M63" s="250"/>
      <c r="N63" s="250"/>
      <c r="O63" s="250"/>
      <c r="P63" s="250"/>
      <c r="Q63" s="250"/>
      <c r="R63" s="250"/>
      <c r="S63" s="250"/>
      <c r="T63" s="250"/>
      <c r="U63" s="250"/>
      <c r="V63" s="815"/>
    </row>
    <row r="64" spans="1:22" ht="18.75">
      <c r="A64" s="26">
        <f>ROW()</f>
        <v>64</v>
      </c>
      <c r="B64" s="241"/>
      <c r="C64" s="246" t="s">
        <v>512</v>
      </c>
      <c r="D64" s="43"/>
      <c r="E64" s="43"/>
      <c r="F64" s="43"/>
      <c r="G64" s="1789"/>
      <c r="H64" s="1789"/>
      <c r="I64" s="1789"/>
      <c r="J64" s="1789"/>
      <c r="K64" s="1789"/>
      <c r="L64" s="248"/>
      <c r="M64" s="248"/>
      <c r="N64" s="248"/>
      <c r="O64" s="247"/>
      <c r="P64" s="247"/>
      <c r="Q64" s="247"/>
      <c r="R64" s="247"/>
      <c r="S64" s="247"/>
      <c r="T64" s="247"/>
      <c r="U64" s="247"/>
      <c r="V64" s="815"/>
    </row>
    <row r="65" spans="1:24" ht="18.75">
      <c r="A65" s="26">
        <f>ROW()</f>
        <v>65</v>
      </c>
      <c r="B65" s="241"/>
      <c r="C65" s="246"/>
      <c r="D65" s="43"/>
      <c r="E65" s="43"/>
      <c r="F65" s="43"/>
      <c r="G65" s="249"/>
      <c r="H65" s="249"/>
      <c r="I65" s="249"/>
      <c r="J65" s="249"/>
      <c r="K65" s="249"/>
      <c r="L65" s="248"/>
      <c r="M65" s="248"/>
      <c r="N65" s="248"/>
      <c r="O65" s="247"/>
      <c r="P65" s="247"/>
      <c r="Q65" s="247"/>
      <c r="R65" s="247"/>
      <c r="S65" s="247"/>
      <c r="T65" s="247"/>
      <c r="U65" s="247"/>
      <c r="V65" s="815"/>
    </row>
    <row r="66" spans="1:24" ht="45">
      <c r="A66" s="26">
        <f>ROW()</f>
        <v>66</v>
      </c>
      <c r="B66" s="241"/>
      <c r="C66" s="240"/>
      <c r="D66" s="242"/>
      <c r="E66" s="1134" t="s">
        <v>479</v>
      </c>
      <c r="F66" s="1776" t="s">
        <v>513</v>
      </c>
      <c r="G66" s="1776"/>
      <c r="H66" s="1776"/>
      <c r="I66" s="1135" t="s">
        <v>514</v>
      </c>
      <c r="J66" s="1135" t="s">
        <v>515</v>
      </c>
      <c r="K66" s="1135" t="s">
        <v>516</v>
      </c>
      <c r="L66" s="1772" t="s">
        <v>517</v>
      </c>
      <c r="M66" s="1772"/>
      <c r="N66" s="1772"/>
      <c r="O66" s="1772"/>
      <c r="P66" s="1772"/>
      <c r="Q66" s="1772"/>
      <c r="R66" s="1772"/>
      <c r="S66" s="1772"/>
      <c r="T66" s="1772"/>
      <c r="U66" s="1772"/>
      <c r="V66" s="815"/>
    </row>
    <row r="67" spans="1:24" ht="42.95" customHeight="1">
      <c r="A67" s="26">
        <f>ROW()</f>
        <v>67</v>
      </c>
      <c r="B67" s="241"/>
      <c r="C67" s="240"/>
      <c r="D67" s="43"/>
      <c r="E67" s="1296" t="s">
        <v>518</v>
      </c>
      <c r="F67" s="1799" t="s">
        <v>519</v>
      </c>
      <c r="G67" s="1800"/>
      <c r="H67" s="1801"/>
      <c r="I67" s="1297">
        <v>193000000</v>
      </c>
      <c r="J67" s="1298" t="s">
        <v>521</v>
      </c>
      <c r="K67" s="1299">
        <v>47848</v>
      </c>
      <c r="L67" s="1771" t="s">
        <v>522</v>
      </c>
      <c r="M67" s="1771"/>
      <c r="N67" s="1771"/>
      <c r="O67" s="1771"/>
      <c r="P67" s="1771"/>
      <c r="Q67" s="1771"/>
      <c r="R67" s="1771"/>
      <c r="S67" s="1771"/>
      <c r="T67" s="1771"/>
      <c r="U67" s="1771"/>
      <c r="V67" s="815"/>
    </row>
    <row r="68" spans="1:24" ht="41.25" customHeight="1">
      <c r="A68" s="26">
        <f>ROW()</f>
        <v>68</v>
      </c>
      <c r="B68" s="241"/>
      <c r="C68" s="240"/>
      <c r="D68" s="43"/>
      <c r="E68" s="1296" t="s">
        <v>495</v>
      </c>
      <c r="F68" s="1773" t="s">
        <v>520</v>
      </c>
      <c r="G68" s="1774"/>
      <c r="H68" s="1775"/>
      <c r="I68" s="1300"/>
      <c r="J68" s="1301"/>
      <c r="K68" s="1301"/>
      <c r="L68" s="1784"/>
      <c r="M68" s="1784"/>
      <c r="N68" s="1784"/>
      <c r="O68" s="1784"/>
      <c r="P68" s="1784"/>
      <c r="Q68" s="1784"/>
      <c r="R68" s="1784"/>
      <c r="S68" s="1784"/>
      <c r="T68" s="1784"/>
      <c r="U68" s="1784"/>
      <c r="V68" s="815"/>
    </row>
    <row r="69" spans="1:24" ht="15">
      <c r="A69" s="26">
        <f>ROW()</f>
        <v>69</v>
      </c>
      <c r="B69" s="241"/>
      <c r="C69" s="240"/>
      <c r="D69" s="43"/>
      <c r="E69" s="1296" t="s">
        <v>495</v>
      </c>
      <c r="F69" s="1786"/>
      <c r="G69" s="1787"/>
      <c r="H69" s="1788"/>
      <c r="I69" s="1300"/>
      <c r="J69" s="1301"/>
      <c r="K69" s="1301"/>
      <c r="L69" s="1784"/>
      <c r="M69" s="1784"/>
      <c r="N69" s="1784"/>
      <c r="O69" s="1784"/>
      <c r="P69" s="1784"/>
      <c r="Q69" s="1784"/>
      <c r="R69" s="1784"/>
      <c r="S69" s="1784"/>
      <c r="T69" s="1784"/>
      <c r="U69" s="1784"/>
      <c r="V69" s="815"/>
    </row>
    <row r="70" spans="1:24">
      <c r="A70" s="26">
        <f>ROW()</f>
        <v>70</v>
      </c>
      <c r="B70" s="241"/>
      <c r="C70" s="240"/>
      <c r="D70" s="43"/>
      <c r="E70" s="43"/>
      <c r="F70" s="43"/>
      <c r="G70" s="29"/>
      <c r="H70" s="29"/>
      <c r="I70" s="29"/>
      <c r="J70" s="29"/>
      <c r="K70" s="29"/>
      <c r="L70" s="248"/>
      <c r="M70" s="248"/>
      <c r="N70" s="248"/>
      <c r="O70" s="247"/>
      <c r="P70" s="247"/>
      <c r="Q70" s="247"/>
      <c r="R70" s="247"/>
      <c r="S70" s="247"/>
      <c r="T70" s="247"/>
      <c r="U70" s="247"/>
      <c r="V70" s="815"/>
    </row>
    <row r="71" spans="1:24">
      <c r="A71" s="26">
        <f>ROW()</f>
        <v>71</v>
      </c>
      <c r="B71" s="241"/>
      <c r="C71" s="240"/>
      <c r="D71" s="45"/>
      <c r="E71" s="235"/>
      <c r="F71" s="235"/>
      <c r="G71" s="239"/>
      <c r="H71" s="239"/>
      <c r="I71" s="239"/>
      <c r="J71" s="239"/>
      <c r="K71" s="238"/>
      <c r="L71" s="238"/>
      <c r="M71" s="238"/>
      <c r="N71" s="238"/>
      <c r="O71" s="238"/>
      <c r="P71" s="238"/>
      <c r="Q71" s="238"/>
      <c r="R71" s="237"/>
      <c r="S71" s="236"/>
      <c r="T71" s="236"/>
      <c r="U71" s="236"/>
      <c r="V71" s="836"/>
    </row>
    <row r="72" spans="1:24" ht="18.600000000000001" customHeight="1">
      <c r="A72" s="26">
        <f>ROW()</f>
        <v>72</v>
      </c>
      <c r="B72" s="241"/>
      <c r="C72" s="246" t="s">
        <v>523</v>
      </c>
      <c r="D72" s="43"/>
      <c r="E72" s="43"/>
      <c r="F72" s="43"/>
      <c r="G72" s="245"/>
      <c r="H72" s="245"/>
      <c r="I72" s="245"/>
      <c r="K72" s="383"/>
      <c r="L72" s="383"/>
      <c r="M72" s="383"/>
      <c r="N72" s="383"/>
      <c r="O72" s="383"/>
      <c r="P72" s="383"/>
      <c r="Q72" s="383"/>
      <c r="R72" s="383"/>
      <c r="S72" s="1777" t="s">
        <v>252</v>
      </c>
      <c r="T72" s="1777"/>
      <c r="U72" s="1777"/>
      <c r="V72" s="836"/>
    </row>
    <row r="73" spans="1:24" ht="15">
      <c r="A73" s="26">
        <f>ROW()</f>
        <v>73</v>
      </c>
      <c r="B73" s="241"/>
      <c r="C73" s="240"/>
      <c r="D73" s="43"/>
      <c r="E73" s="43"/>
      <c r="F73" s="43"/>
      <c r="G73" s="1785" t="s">
        <v>524</v>
      </c>
      <c r="H73" s="1785"/>
      <c r="I73" s="1785"/>
      <c r="J73" s="1785"/>
      <c r="K73" s="1785"/>
      <c r="L73" s="1785"/>
      <c r="M73" s="1779" t="s">
        <v>525</v>
      </c>
      <c r="N73" s="1780"/>
      <c r="O73" s="1780"/>
      <c r="P73" s="1781"/>
      <c r="Q73" s="1782" t="s">
        <v>526</v>
      </c>
      <c r="R73" s="1783"/>
      <c r="S73" s="1778" t="s">
        <v>527</v>
      </c>
      <c r="T73" s="1778"/>
      <c r="U73" s="1778"/>
      <c r="V73" s="836"/>
    </row>
    <row r="74" spans="1:24" ht="59.25" customHeight="1">
      <c r="A74" s="26">
        <f>ROW()</f>
        <v>74</v>
      </c>
      <c r="B74" s="241"/>
      <c r="C74" s="244"/>
      <c r="D74" s="260"/>
      <c r="E74" s="1134" t="s">
        <v>479</v>
      </c>
      <c r="F74" s="234" t="s">
        <v>513</v>
      </c>
      <c r="G74" s="1136" t="s">
        <v>528</v>
      </c>
      <c r="H74" s="1136" t="s">
        <v>529</v>
      </c>
      <c r="I74" s="1136" t="s">
        <v>530</v>
      </c>
      <c r="J74" s="1136" t="s">
        <v>531</v>
      </c>
      <c r="K74" s="1136" t="s">
        <v>532</v>
      </c>
      <c r="L74" s="1136" t="s">
        <v>533</v>
      </c>
      <c r="M74" s="258" t="s">
        <v>534</v>
      </c>
      <c r="N74" s="257" t="s">
        <v>535</v>
      </c>
      <c r="O74" s="257" t="s">
        <v>536</v>
      </c>
      <c r="P74" s="257" t="s">
        <v>537</v>
      </c>
      <c r="Q74" s="256" t="s">
        <v>538</v>
      </c>
      <c r="R74" s="256" t="s">
        <v>539</v>
      </c>
      <c r="S74" s="256" t="s">
        <v>540</v>
      </c>
      <c r="T74" s="256" t="s">
        <v>541</v>
      </c>
      <c r="U74" s="257" t="s">
        <v>542</v>
      </c>
      <c r="V74" s="836"/>
      <c r="X74" s="382"/>
    </row>
    <row r="75" spans="1:24">
      <c r="A75" s="26">
        <f>ROW()</f>
        <v>75</v>
      </c>
      <c r="B75" s="241"/>
      <c r="C75" s="240"/>
      <c r="D75" s="45"/>
      <c r="E75" s="243" t="s">
        <v>526</v>
      </c>
      <c r="F75" s="235"/>
      <c r="G75" s="239"/>
      <c r="H75" s="239"/>
      <c r="I75" s="239"/>
      <c r="J75" s="239"/>
      <c r="K75" s="238"/>
      <c r="M75" s="238"/>
      <c r="N75" s="238"/>
      <c r="O75" s="238"/>
      <c r="P75" s="238"/>
      <c r="Q75" s="238"/>
      <c r="R75" s="238"/>
      <c r="S75" s="236"/>
      <c r="T75" s="236"/>
      <c r="U75" s="236"/>
      <c r="V75" s="836"/>
      <c r="X75" s="382"/>
    </row>
    <row r="76" spans="1:24" ht="15">
      <c r="A76" s="26">
        <f>ROW()</f>
        <v>76</v>
      </c>
      <c r="B76" s="241"/>
      <c r="C76" s="240"/>
      <c r="D76" s="45"/>
      <c r="E76" s="1296" t="s">
        <v>543</v>
      </c>
      <c r="F76" s="235"/>
      <c r="G76" s="239"/>
      <c r="H76" s="239"/>
      <c r="I76" s="239"/>
      <c r="J76" s="239"/>
      <c r="K76" s="238"/>
      <c r="M76" s="1302" t="s">
        <v>543</v>
      </c>
      <c r="N76" s="1302" t="s">
        <v>543</v>
      </c>
      <c r="O76" s="1302" t="s">
        <v>543</v>
      </c>
      <c r="P76" s="1302" t="s">
        <v>543</v>
      </c>
      <c r="Q76" s="1302" t="s">
        <v>543</v>
      </c>
      <c r="R76" s="1302" t="s">
        <v>543</v>
      </c>
      <c r="S76" s="1303"/>
      <c r="T76" s="1291"/>
      <c r="U76" s="1304"/>
      <c r="V76" s="836"/>
    </row>
    <row r="77" spans="1:24">
      <c r="A77" s="26">
        <f>ROW()</f>
        <v>77</v>
      </c>
      <c r="B77" s="241"/>
      <c r="C77" s="240"/>
      <c r="D77" s="242"/>
      <c r="E77" s="235"/>
      <c r="F77" s="235"/>
      <c r="G77" s="239"/>
      <c r="H77" s="239"/>
      <c r="I77" s="239"/>
      <c r="J77" s="239"/>
      <c r="K77" s="238"/>
      <c r="L77" s="238"/>
      <c r="M77" s="238"/>
      <c r="N77" s="238"/>
      <c r="O77" s="238"/>
      <c r="P77" s="27"/>
      <c r="Q77" s="27"/>
      <c r="R77" s="237"/>
      <c r="S77" s="236"/>
      <c r="T77" s="236"/>
      <c r="U77" s="236"/>
      <c r="V77" s="836"/>
    </row>
    <row r="78" spans="1:24" ht="15">
      <c r="A78" s="26">
        <f>ROW()</f>
        <v>78</v>
      </c>
      <c r="B78" s="241"/>
      <c r="C78" s="240"/>
      <c r="D78" s="242"/>
      <c r="E78" s="43"/>
      <c r="F78" s="43"/>
      <c r="G78" s="1779" t="s">
        <v>524</v>
      </c>
      <c r="H78" s="1780"/>
      <c r="I78" s="1780"/>
      <c r="J78" s="1780"/>
      <c r="K78" s="1780"/>
      <c r="L78" s="1781"/>
      <c r="M78" s="1779" t="s">
        <v>525</v>
      </c>
      <c r="N78" s="1780"/>
      <c r="O78" s="1780"/>
      <c r="P78" s="1781"/>
      <c r="Q78" s="1782" t="s">
        <v>526</v>
      </c>
      <c r="R78" s="1783"/>
      <c r="S78" s="1778" t="s">
        <v>527</v>
      </c>
      <c r="T78" s="1778"/>
      <c r="U78" s="1778"/>
      <c r="V78" s="836"/>
    </row>
    <row r="79" spans="1:24" ht="45">
      <c r="A79" s="26">
        <f>ROW()</f>
        <v>79</v>
      </c>
      <c r="B79" s="241"/>
      <c r="C79" s="240"/>
      <c r="D79" s="242"/>
      <c r="E79" s="1134" t="s">
        <v>479</v>
      </c>
      <c r="F79" s="234" t="s">
        <v>513</v>
      </c>
      <c r="G79" s="1136" t="s">
        <v>528</v>
      </c>
      <c r="H79" s="1136" t="s">
        <v>544</v>
      </c>
      <c r="I79" s="1136" t="s">
        <v>530</v>
      </c>
      <c r="J79" s="1136" t="s">
        <v>531</v>
      </c>
      <c r="K79" s="1136" t="s">
        <v>545</v>
      </c>
      <c r="L79" s="1136" t="s">
        <v>533</v>
      </c>
      <c r="M79" s="258" t="s">
        <v>534</v>
      </c>
      <c r="N79" s="257" t="s">
        <v>535</v>
      </c>
      <c r="O79" s="257" t="s">
        <v>536</v>
      </c>
      <c r="P79" s="257" t="s">
        <v>537</v>
      </c>
      <c r="Q79" s="256" t="s">
        <v>538</v>
      </c>
      <c r="R79" s="256" t="s">
        <v>539</v>
      </c>
      <c r="S79" s="256" t="s">
        <v>540</v>
      </c>
      <c r="T79" s="256" t="s">
        <v>541</v>
      </c>
      <c r="U79" s="256" t="s">
        <v>542</v>
      </c>
      <c r="V79" s="836"/>
    </row>
    <row r="80" spans="1:24">
      <c r="A80" s="26">
        <f>ROW()</f>
        <v>80</v>
      </c>
      <c r="B80" s="241"/>
      <c r="C80" s="240"/>
      <c r="D80" s="242"/>
      <c r="E80" s="243" t="s">
        <v>526</v>
      </c>
      <c r="F80" s="235"/>
      <c r="G80" s="239"/>
      <c r="H80" s="239"/>
      <c r="I80" s="239"/>
      <c r="J80" s="239"/>
      <c r="K80" s="238"/>
      <c r="M80" s="238"/>
      <c r="N80" s="238"/>
      <c r="O80" s="238"/>
      <c r="P80" s="238"/>
      <c r="Q80" s="238"/>
      <c r="R80" s="238"/>
      <c r="S80" s="236"/>
      <c r="T80" s="236"/>
      <c r="U80" s="236"/>
      <c r="V80" s="836"/>
    </row>
    <row r="81" spans="1:22" ht="15">
      <c r="A81" s="26">
        <f>ROW()</f>
        <v>81</v>
      </c>
      <c r="B81" s="241"/>
      <c r="C81" s="240"/>
      <c r="D81" s="242"/>
      <c r="E81" s="1296" t="s">
        <v>543</v>
      </c>
      <c r="F81" s="235"/>
      <c r="G81" s="239"/>
      <c r="H81" s="239"/>
      <c r="I81" s="239"/>
      <c r="J81" s="239"/>
      <c r="K81" s="238"/>
      <c r="M81" s="1305" t="s">
        <v>543</v>
      </c>
      <c r="N81" s="1305" t="s">
        <v>543</v>
      </c>
      <c r="O81" s="1305" t="s">
        <v>543</v>
      </c>
      <c r="P81" s="1305" t="s">
        <v>543</v>
      </c>
      <c r="Q81" s="1304" t="s">
        <v>543</v>
      </c>
      <c r="R81" s="1304" t="s">
        <v>543</v>
      </c>
      <c r="S81" s="1303"/>
      <c r="T81" s="1291"/>
      <c r="U81" s="1304"/>
      <c r="V81" s="836"/>
    </row>
    <row r="82" spans="1:22" ht="26.25" customHeight="1">
      <c r="A82" s="26">
        <f>ROW()</f>
        <v>82</v>
      </c>
      <c r="B82" s="241"/>
      <c r="C82" s="240"/>
      <c r="D82" s="242"/>
      <c r="E82" s="235"/>
      <c r="F82" s="235"/>
      <c r="G82" s="239"/>
      <c r="H82" s="239"/>
      <c r="I82" s="239"/>
      <c r="J82" s="239"/>
      <c r="K82" s="238"/>
      <c r="L82" s="238"/>
      <c r="M82" s="238"/>
      <c r="N82" s="238"/>
      <c r="O82" s="238"/>
      <c r="P82" s="27"/>
      <c r="Q82" s="27"/>
      <c r="R82" s="237"/>
      <c r="S82" s="236"/>
      <c r="T82" s="236"/>
      <c r="U82" s="236"/>
      <c r="V82" s="836"/>
    </row>
  </sheetData>
  <mergeCells count="30">
    <mergeCell ref="S1:T1"/>
    <mergeCell ref="A3:T3"/>
    <mergeCell ref="G73:L73"/>
    <mergeCell ref="M73:P73"/>
    <mergeCell ref="Q73:R73"/>
    <mergeCell ref="I10:J10"/>
    <mergeCell ref="I13:J13"/>
    <mergeCell ref="F69:H69"/>
    <mergeCell ref="L69:U69"/>
    <mergeCell ref="G64:K64"/>
    <mergeCell ref="F7:N7"/>
    <mergeCell ref="O7:U7"/>
    <mergeCell ref="I8:J8"/>
    <mergeCell ref="I11:J11"/>
    <mergeCell ref="I12:J12"/>
    <mergeCell ref="F67:H67"/>
    <mergeCell ref="F68:H68"/>
    <mergeCell ref="F66:H66"/>
    <mergeCell ref="S72:U72"/>
    <mergeCell ref="S78:U78"/>
    <mergeCell ref="S73:U73"/>
    <mergeCell ref="G78:L78"/>
    <mergeCell ref="M78:P78"/>
    <mergeCell ref="Q78:R78"/>
    <mergeCell ref="L68:U68"/>
    <mergeCell ref="I14:J14"/>
    <mergeCell ref="I15:J15"/>
    <mergeCell ref="I16:J16"/>
    <mergeCell ref="L67:U67"/>
    <mergeCell ref="L66:U66"/>
  </mergeCells>
  <dataValidations disablePrompts="1" count="1">
    <dataValidation type="date" operator="greaterThan" allowBlank="1" showInputMessage="1" showErrorMessage="1" errorTitle="Date entry" error="Dates after 1 January 2011 accepted" promptTitle="Date entry" prompt=" " sqref="T2:U2 U1" xr:uid="{7D49F32A-2C1A-40D2-93CB-B284853011AC}">
      <formula1>40544</formula1>
    </dataValidation>
  </dataValidations>
  <pageMargins left="0.70866141732283472" right="0.70866141732283472" top="0.74803149606299213" bottom="0.74803149606299213" header="0.31496062992125984" footer="0.31496062992125984"/>
  <pageSetup paperSize="8" scale="57" fitToHeight="2" orientation="landscape" r:id="rId1"/>
  <headerFooter>
    <oddFooter>&amp;A&amp;RPage &amp;P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9499F2-DB69-48A7-8E3C-DDB6678B94F9}">
  <sheetPr>
    <tabColor theme="6" tint="-9.9978637043366805E-2"/>
    <pageSetUpPr fitToPage="1"/>
  </sheetPr>
  <dimension ref="A1:AT359"/>
  <sheetViews>
    <sheetView showGridLines="0" view="pageBreakPreview" zoomScale="70" zoomScaleNormal="55" zoomScaleSheetLayoutView="70" workbookViewId="0">
      <pane ySplit="4" topLeftCell="A5" activePane="bottomLeft" state="frozen"/>
      <selection pane="bottomLeft" activeCell="A5" sqref="A5"/>
    </sheetView>
  </sheetViews>
  <sheetFormatPr defaultRowHeight="12.75"/>
  <cols>
    <col min="1" max="1" width="5" style="41" customWidth="1"/>
    <col min="2" max="2" width="3" customWidth="1"/>
    <col min="3" max="3" width="4.5703125" customWidth="1"/>
    <col min="4" max="4" width="4.42578125" customWidth="1"/>
    <col min="5" max="5" width="28.5703125" customWidth="1"/>
    <col min="6" max="6" width="32.7109375" customWidth="1"/>
    <col min="7" max="7" width="24" customWidth="1"/>
    <col min="8" max="8" width="22.42578125" customWidth="1"/>
    <col min="9" max="10" width="19" customWidth="1"/>
    <col min="11" max="11" width="24.7109375" customWidth="1"/>
    <col min="12" max="12" width="19" customWidth="1"/>
    <col min="13" max="13" width="24.42578125" customWidth="1"/>
    <col min="14" max="14" width="23.42578125" customWidth="1"/>
    <col min="15" max="15" width="18" customWidth="1"/>
    <col min="16" max="16" width="21.28515625" customWidth="1"/>
    <col min="17" max="17" width="24.7109375" customWidth="1"/>
    <col min="18" max="18" width="11.42578125" customWidth="1"/>
    <col min="19" max="19" width="16.28515625" customWidth="1"/>
    <col min="20" max="20" width="25.85546875" customWidth="1"/>
    <col min="21" max="21" width="15.5703125" customWidth="1"/>
    <col min="22" max="22" width="23.42578125" customWidth="1"/>
    <col min="23" max="23" width="16.42578125" customWidth="1"/>
    <col min="24" max="24" width="22" customWidth="1"/>
    <col min="25" max="25" width="19.28515625" customWidth="1"/>
    <col min="26" max="26" width="27" customWidth="1"/>
    <col min="27" max="27" width="16.85546875" customWidth="1"/>
    <col min="28" max="28" width="12.7109375" customWidth="1"/>
    <col min="30" max="30" width="16.42578125" customWidth="1"/>
    <col min="46" max="46" width="10.28515625" bestFit="1" customWidth="1"/>
  </cols>
  <sheetData>
    <row r="1" spans="1:30" ht="19.5" customHeight="1">
      <c r="A1" s="803"/>
      <c r="B1" s="53"/>
      <c r="C1" s="53"/>
      <c r="D1" s="53"/>
      <c r="E1" s="329"/>
      <c r="F1" s="329"/>
      <c r="G1" s="330"/>
      <c r="H1" s="47"/>
      <c r="I1" s="47"/>
      <c r="J1" s="1172" t="s">
        <v>93</v>
      </c>
      <c r="K1" s="873"/>
      <c r="L1" s="1750" t="s">
        <v>94</v>
      </c>
      <c r="M1" s="1751"/>
      <c r="N1" s="1190">
        <f>+'F1. RAB'!$R$1</f>
        <v>46318</v>
      </c>
      <c r="O1" s="117"/>
      <c r="P1" s="117"/>
      <c r="Q1" s="47"/>
      <c r="R1" s="50"/>
      <c r="S1" s="50"/>
      <c r="T1" s="47"/>
      <c r="U1" s="47"/>
      <c r="V1" s="47"/>
      <c r="W1" s="47"/>
      <c r="X1" s="47"/>
      <c r="Y1" s="47"/>
      <c r="Z1" s="47"/>
      <c r="AA1" s="47"/>
      <c r="AB1" s="777"/>
    </row>
    <row r="2" spans="1:30" ht="20.25" customHeight="1">
      <c r="A2" s="790" t="s">
        <v>546</v>
      </c>
      <c r="B2" s="116"/>
      <c r="C2" s="53"/>
      <c r="D2" s="53"/>
      <c r="E2" s="117"/>
      <c r="F2" s="117"/>
      <c r="G2" s="117"/>
      <c r="H2" s="20"/>
      <c r="I2" s="117"/>
      <c r="J2" s="351"/>
      <c r="K2" s="352"/>
      <c r="L2" s="1211" t="s">
        <v>59</v>
      </c>
      <c r="M2" s="1212"/>
      <c r="N2" s="1239">
        <f>CoverSheet!$C$8</f>
        <v>46203</v>
      </c>
      <c r="O2" s="117"/>
      <c r="P2" s="117"/>
      <c r="Q2" s="47"/>
      <c r="R2" s="50"/>
      <c r="S2" s="50"/>
      <c r="T2" s="47"/>
      <c r="U2" s="47"/>
      <c r="V2" s="47"/>
      <c r="W2" s="47"/>
      <c r="X2" s="47"/>
      <c r="Y2" s="47"/>
      <c r="Z2" s="47"/>
      <c r="AA2" s="47"/>
      <c r="AB2" s="777"/>
    </row>
    <row r="3" spans="1:30" ht="17.25" customHeight="1">
      <c r="A3" s="1748" t="s">
        <v>547</v>
      </c>
      <c r="B3" s="1749"/>
      <c r="C3" s="1749"/>
      <c r="D3" s="1749"/>
      <c r="E3" s="1749"/>
      <c r="F3" s="1749"/>
      <c r="G3" s="1749"/>
      <c r="H3" s="1749"/>
      <c r="I3" s="1749"/>
      <c r="J3" s="1749"/>
      <c r="K3" s="1749"/>
      <c r="L3" s="1749"/>
      <c r="M3" s="1749"/>
      <c r="N3" s="1749"/>
      <c r="O3" s="1749"/>
      <c r="P3" s="1749"/>
      <c r="Q3" s="1749"/>
      <c r="R3" s="233"/>
      <c r="S3" s="233"/>
      <c r="T3" s="233"/>
      <c r="U3" s="233"/>
      <c r="V3" s="233"/>
      <c r="W3" s="233"/>
      <c r="X3" s="233"/>
      <c r="Y3" s="233"/>
      <c r="Z3" s="233"/>
      <c r="AA3" s="233"/>
      <c r="AB3" s="777"/>
    </row>
    <row r="4" spans="1:30" ht="15" customHeight="1">
      <c r="A4" s="24" t="s">
        <v>96</v>
      </c>
      <c r="B4" s="25"/>
      <c r="C4" s="55"/>
      <c r="D4" s="778"/>
      <c r="E4" s="779"/>
      <c r="F4" s="779"/>
      <c r="G4" s="779"/>
      <c r="H4" s="779"/>
      <c r="I4" s="779"/>
      <c r="J4" s="778"/>
      <c r="K4" s="778"/>
      <c r="L4" s="779"/>
      <c r="M4" s="779"/>
      <c r="N4" s="779"/>
      <c r="O4" s="779"/>
      <c r="P4" s="779"/>
      <c r="Q4" s="779"/>
      <c r="R4" s="779"/>
      <c r="S4" s="779"/>
      <c r="T4" s="779"/>
      <c r="U4" s="779"/>
      <c r="V4" s="779"/>
      <c r="W4" s="779"/>
      <c r="X4" s="779"/>
      <c r="Y4" s="779"/>
      <c r="Z4" s="779"/>
      <c r="AA4" s="779"/>
      <c r="AB4" s="987"/>
    </row>
    <row r="5" spans="1:30" ht="33" customHeight="1">
      <c r="A5" s="130">
        <f>ROW()</f>
        <v>5</v>
      </c>
      <c r="B5" s="27"/>
      <c r="C5" s="28" t="s">
        <v>548</v>
      </c>
      <c r="D5" s="5"/>
      <c r="E5" s="5"/>
      <c r="F5" s="5"/>
      <c r="G5" s="5"/>
      <c r="H5" s="5"/>
      <c r="I5" s="5"/>
      <c r="J5" s="5"/>
      <c r="K5" s="5"/>
      <c r="L5" s="5"/>
      <c r="M5" s="5"/>
      <c r="O5" s="124"/>
      <c r="P5" s="51"/>
      <c r="Q5" s="125"/>
      <c r="AB5" s="782"/>
    </row>
    <row r="6" spans="1:30" ht="15.75" customHeight="1">
      <c r="A6" s="130">
        <f>ROW()</f>
        <v>6</v>
      </c>
      <c r="B6" s="27"/>
      <c r="C6" s="28"/>
      <c r="D6" s="5"/>
      <c r="E6" s="105"/>
      <c r="F6" s="105"/>
      <c r="G6" s="620" t="s">
        <v>98</v>
      </c>
      <c r="H6" s="620" t="s">
        <v>99</v>
      </c>
      <c r="I6" s="620" t="s">
        <v>100</v>
      </c>
      <c r="J6" s="620" t="s">
        <v>101</v>
      </c>
      <c r="K6" s="620" t="s">
        <v>102</v>
      </c>
      <c r="L6" s="5"/>
      <c r="M6" s="5"/>
      <c r="O6" s="124"/>
      <c r="P6" s="51"/>
      <c r="Q6" s="125"/>
      <c r="AB6" s="782"/>
    </row>
    <row r="7" spans="1:30" ht="16.149999999999999" customHeight="1">
      <c r="A7" s="130">
        <f>ROW()</f>
        <v>7</v>
      </c>
      <c r="B7" s="27"/>
      <c r="C7" s="29"/>
      <c r="D7" s="5"/>
      <c r="E7" s="105"/>
      <c r="F7" s="105"/>
      <c r="G7" s="620" t="s">
        <v>103</v>
      </c>
      <c r="H7" s="620" t="s">
        <v>103</v>
      </c>
      <c r="I7" s="620" t="s">
        <v>103</v>
      </c>
      <c r="J7" s="620" t="s">
        <v>103</v>
      </c>
      <c r="K7" s="620" t="s">
        <v>103</v>
      </c>
      <c r="L7" s="5"/>
      <c r="M7" s="5"/>
      <c r="O7" s="124"/>
      <c r="P7" s="51"/>
      <c r="Q7" s="124"/>
      <c r="R7" s="51"/>
      <c r="S7" s="124"/>
      <c r="T7" s="51"/>
      <c r="U7" s="124"/>
      <c r="AB7" s="782"/>
    </row>
    <row r="8" spans="1:30" ht="16.149999999999999" customHeight="1">
      <c r="A8" s="130">
        <f>ROW()</f>
        <v>8</v>
      </c>
      <c r="B8" s="27"/>
      <c r="C8" s="29"/>
      <c r="D8" s="1241"/>
      <c r="E8" s="105" t="s">
        <v>549</v>
      </c>
      <c r="F8" s="1220"/>
      <c r="G8" s="1238">
        <v>604814791.79999852</v>
      </c>
      <c r="H8" s="1238">
        <v>613546718.01999879</v>
      </c>
      <c r="I8" s="1306" t="s">
        <v>92</v>
      </c>
      <c r="J8" s="1307"/>
      <c r="K8" s="1307"/>
      <c r="L8" s="5"/>
      <c r="M8" s="5"/>
      <c r="O8" s="124"/>
      <c r="P8" s="51"/>
      <c r="Q8" s="124"/>
      <c r="R8" s="51"/>
      <c r="S8" s="124"/>
      <c r="T8" s="51"/>
      <c r="U8" s="124"/>
      <c r="AB8" s="782"/>
      <c r="AD8" s="388" t="s">
        <v>550</v>
      </c>
    </row>
    <row r="9" spans="1:30" ht="16.149999999999999" customHeight="1">
      <c r="A9" s="130">
        <f>ROW()</f>
        <v>9</v>
      </c>
      <c r="B9" s="27"/>
      <c r="C9" s="29"/>
      <c r="D9" s="1241"/>
      <c r="E9" s="1241" t="s">
        <v>551</v>
      </c>
      <c r="F9" s="1220"/>
      <c r="G9" s="1238">
        <v>2555722.3105722237</v>
      </c>
      <c r="H9" s="1238">
        <v>2555722</v>
      </c>
      <c r="I9" s="1306"/>
      <c r="J9" s="1307"/>
      <c r="K9" s="1307"/>
      <c r="L9" s="792"/>
      <c r="M9" s="5"/>
      <c r="O9" s="124"/>
      <c r="P9" s="51"/>
      <c r="Q9" s="124"/>
      <c r="R9" s="51"/>
      <c r="S9" s="124"/>
      <c r="T9" s="51"/>
      <c r="U9" s="124"/>
      <c r="AB9" s="782"/>
      <c r="AD9" s="388" t="s">
        <v>550</v>
      </c>
    </row>
    <row r="10" spans="1:30" ht="16.149999999999999" customHeight="1">
      <c r="A10" s="130">
        <f>ROW()</f>
        <v>10</v>
      </c>
      <c r="B10" s="27"/>
      <c r="C10" s="29"/>
      <c r="D10" s="5"/>
      <c r="E10" s="105" t="s">
        <v>552</v>
      </c>
      <c r="F10" s="1220"/>
      <c r="G10" s="1238">
        <v>112834125.69000012</v>
      </c>
      <c r="H10" s="1238">
        <v>123570620.81999987</v>
      </c>
      <c r="I10" s="1306"/>
      <c r="J10" s="1307"/>
      <c r="K10" s="1307"/>
      <c r="L10" s="5"/>
      <c r="M10" s="5"/>
      <c r="O10" s="124"/>
      <c r="P10" s="51"/>
      <c r="Q10" s="124"/>
      <c r="R10" s="51"/>
      <c r="S10" s="124"/>
      <c r="T10" s="51"/>
      <c r="U10" s="124"/>
      <c r="AB10" s="782"/>
      <c r="AD10" s="388" t="s">
        <v>550</v>
      </c>
    </row>
    <row r="11" spans="1:30" ht="15">
      <c r="A11" s="130">
        <f>ROW()</f>
        <v>11</v>
      </c>
      <c r="B11" s="27"/>
      <c r="C11" s="29"/>
      <c r="D11" s="5"/>
      <c r="E11" s="105" t="s">
        <v>553</v>
      </c>
      <c r="F11" s="1220"/>
      <c r="G11" s="1238">
        <v>-21429212.640000001</v>
      </c>
      <c r="H11" s="1238">
        <v>-24219180.240000002</v>
      </c>
      <c r="I11" s="1306"/>
      <c r="J11" s="1307"/>
      <c r="K11" s="1307"/>
      <c r="L11" s="5"/>
      <c r="M11" s="5"/>
      <c r="O11" s="124"/>
      <c r="P11" s="51"/>
      <c r="Q11" s="124"/>
      <c r="R11" s="51"/>
      <c r="S11" s="124"/>
      <c r="T11" s="51"/>
      <c r="U11" s="124"/>
      <c r="AB11" s="782"/>
      <c r="AD11" s="388" t="s">
        <v>550</v>
      </c>
    </row>
    <row r="12" spans="1:30" ht="15">
      <c r="A12" s="130">
        <f>ROW()</f>
        <v>12</v>
      </c>
      <c r="B12" s="27"/>
      <c r="C12" s="29"/>
      <c r="D12" s="5"/>
      <c r="E12" s="105" t="s">
        <v>554</v>
      </c>
      <c r="F12" s="1220"/>
      <c r="G12" s="1238">
        <v>491017.68942777591</v>
      </c>
      <c r="H12" s="1238">
        <v>491017.68942777603</v>
      </c>
      <c r="I12" s="1306"/>
      <c r="J12" s="1307"/>
      <c r="K12" s="1307"/>
      <c r="M12" s="5"/>
      <c r="O12" s="124"/>
      <c r="P12" s="51"/>
      <c r="Q12" s="124"/>
      <c r="R12" s="51"/>
      <c r="S12" s="124"/>
      <c r="T12" s="51"/>
      <c r="U12" s="124"/>
      <c r="AB12" s="782"/>
      <c r="AD12" s="388"/>
    </row>
    <row r="13" spans="1:30" ht="16.149999999999999" customHeight="1">
      <c r="A13" s="130">
        <f>ROW()</f>
        <v>13</v>
      </c>
      <c r="B13" s="27"/>
      <c r="C13" s="29"/>
      <c r="D13" s="5"/>
      <c r="E13" s="105" t="s">
        <v>555</v>
      </c>
      <c r="F13" s="1220"/>
      <c r="G13" s="1238">
        <v>93503907.11999996</v>
      </c>
      <c r="H13" s="1238">
        <v>92684583.759999961</v>
      </c>
      <c r="I13" s="1306"/>
      <c r="J13" s="1307"/>
      <c r="K13" s="1307"/>
      <c r="L13" s="5"/>
      <c r="M13" s="5"/>
      <c r="O13" s="124"/>
      <c r="P13" s="51"/>
      <c r="Q13" s="124"/>
      <c r="R13" s="51"/>
      <c r="S13" s="124"/>
      <c r="T13" s="51"/>
      <c r="U13" s="124"/>
      <c r="AB13" s="782"/>
      <c r="AD13" s="388" t="s">
        <v>550</v>
      </c>
    </row>
    <row r="14" spans="1:30" ht="16.149999999999999" customHeight="1">
      <c r="A14" s="130">
        <f>ROW()</f>
        <v>14</v>
      </c>
      <c r="B14" s="27"/>
      <c r="C14" s="29"/>
      <c r="D14" s="5"/>
      <c r="E14" s="105" t="s">
        <v>556</v>
      </c>
      <c r="F14" s="1220"/>
      <c r="G14" s="1238">
        <v>-1413568.8</v>
      </c>
      <c r="H14" s="1238">
        <v>-632608.96000000008</v>
      </c>
      <c r="I14" s="1306"/>
      <c r="J14" s="1307"/>
      <c r="K14" s="1307"/>
      <c r="L14" s="5"/>
      <c r="M14" s="5"/>
      <c r="O14" s="124"/>
      <c r="P14" s="51"/>
      <c r="Q14" s="124"/>
      <c r="R14" s="51"/>
      <c r="S14" s="124"/>
      <c r="T14" s="51"/>
      <c r="U14" s="124"/>
      <c r="AB14" s="782"/>
      <c r="AD14" s="388" t="s">
        <v>550</v>
      </c>
    </row>
    <row r="15" spans="1:30" ht="16.149999999999999" customHeight="1">
      <c r="A15" s="130">
        <f>ROW()</f>
        <v>15</v>
      </c>
      <c r="B15" s="27"/>
      <c r="C15" s="29"/>
      <c r="D15" s="5"/>
      <c r="E15" s="414" t="s">
        <v>558</v>
      </c>
      <c r="F15" s="1220"/>
      <c r="G15" s="1306"/>
      <c r="H15" s="1306"/>
      <c r="I15" s="1238">
        <v>117347730.41999991</v>
      </c>
      <c r="J15" s="1238">
        <v>125579318.13000004</v>
      </c>
      <c r="K15" s="1308">
        <f>J328</f>
        <v>150770315.67999998</v>
      </c>
      <c r="L15" s="5"/>
      <c r="M15" s="5"/>
      <c r="O15" s="124"/>
      <c r="P15" s="51"/>
      <c r="Q15" s="124"/>
      <c r="R15" s="51"/>
      <c r="S15" s="124"/>
      <c r="T15" s="51"/>
      <c r="U15" s="124"/>
      <c r="AB15" s="782"/>
      <c r="AD15" s="360"/>
    </row>
    <row r="16" spans="1:30" ht="16.149999999999999" customHeight="1">
      <c r="A16" s="130">
        <f>ROW()</f>
        <v>16</v>
      </c>
      <c r="B16" s="27"/>
      <c r="C16" s="29"/>
      <c r="D16" s="5"/>
      <c r="E16" s="414" t="s">
        <v>559</v>
      </c>
      <c r="F16" s="1220"/>
      <c r="G16" s="1306"/>
      <c r="H16" s="1306"/>
      <c r="I16" s="1238">
        <v>256192595.84000009</v>
      </c>
      <c r="J16" s="1238">
        <v>266721155.26999995</v>
      </c>
      <c r="K16" s="1308">
        <f>L328</f>
        <v>304579826.71000016</v>
      </c>
      <c r="L16" s="5"/>
      <c r="M16" s="5"/>
      <c r="O16" s="124"/>
      <c r="P16" s="51"/>
      <c r="Q16" s="124"/>
      <c r="R16" s="51"/>
      <c r="S16" s="124"/>
      <c r="T16" s="51"/>
      <c r="U16" s="124"/>
      <c r="AB16" s="782"/>
      <c r="AD16" s="360"/>
    </row>
    <row r="17" spans="1:30" ht="16.149999999999999" customHeight="1">
      <c r="A17" s="130">
        <f>ROW()</f>
        <v>17</v>
      </c>
      <c r="B17" s="27"/>
      <c r="C17" s="29"/>
      <c r="D17" s="5"/>
      <c r="E17" s="414" t="s">
        <v>560</v>
      </c>
      <c r="F17" s="1220"/>
      <c r="G17" s="1306"/>
      <c r="H17" s="1306"/>
      <c r="I17" s="1238">
        <v>468224196.22000033</v>
      </c>
      <c r="J17" s="1238">
        <v>476566592.1899997</v>
      </c>
      <c r="K17" s="1308">
        <f>N328</f>
        <v>474950056.0799998</v>
      </c>
      <c r="L17" s="5"/>
      <c r="M17" s="5"/>
      <c r="O17" s="124"/>
      <c r="P17" s="51"/>
      <c r="Q17" s="124"/>
      <c r="R17" s="51"/>
      <c r="S17" s="124"/>
      <c r="T17" s="51"/>
      <c r="U17" s="124"/>
      <c r="AB17" s="782"/>
      <c r="AD17" s="360"/>
    </row>
    <row r="18" spans="1:30" ht="16.149999999999999" customHeight="1">
      <c r="A18" s="130">
        <f>ROW()</f>
        <v>18</v>
      </c>
      <c r="B18" s="27"/>
      <c r="C18" s="29"/>
      <c r="D18" s="5"/>
      <c r="E18" s="414" t="s">
        <v>561</v>
      </c>
      <c r="F18" s="1220"/>
      <c r="G18" s="1306"/>
      <c r="H18" s="1306"/>
      <c r="I18" s="1238">
        <v>1420055.04</v>
      </c>
      <c r="J18" s="1238">
        <v>-625.17999999992753</v>
      </c>
      <c r="K18" s="1308">
        <f>+J33</f>
        <v>-1468.5599999992482</v>
      </c>
      <c r="L18" s="5"/>
      <c r="M18" s="5"/>
      <c r="O18" s="124"/>
      <c r="P18" s="51"/>
      <c r="Q18" s="124"/>
      <c r="R18" s="51"/>
      <c r="S18" s="124"/>
      <c r="T18" s="51"/>
      <c r="U18" s="124"/>
      <c r="AB18" s="782"/>
      <c r="AD18" s="360"/>
    </row>
    <row r="19" spans="1:30" ht="16.149999999999999" customHeight="1">
      <c r="A19" s="130">
        <f>ROW()</f>
        <v>19</v>
      </c>
      <c r="B19" s="27"/>
      <c r="C19" s="29"/>
      <c r="D19" s="5"/>
      <c r="E19" s="414" t="s">
        <v>562</v>
      </c>
      <c r="F19" s="1220"/>
      <c r="G19" s="1306"/>
      <c r="H19" s="1306"/>
      <c r="I19" s="1238">
        <v>-24668816.759999998</v>
      </c>
      <c r="J19" s="1238">
        <v>-24932460</v>
      </c>
      <c r="K19" s="1308">
        <f>+M33</f>
        <v>44696844</v>
      </c>
      <c r="L19" s="5"/>
      <c r="M19" s="5"/>
      <c r="O19" s="124"/>
      <c r="P19" s="51"/>
      <c r="Q19" s="124"/>
      <c r="R19" s="51"/>
      <c r="S19" s="124"/>
      <c r="T19" s="51"/>
      <c r="U19" s="124"/>
      <c r="AB19" s="782"/>
      <c r="AD19" s="360"/>
    </row>
    <row r="20" spans="1:30" ht="16.149999999999999" customHeight="1" thickBot="1">
      <c r="A20" s="130">
        <f>ROW()</f>
        <v>20</v>
      </c>
      <c r="B20" s="27"/>
      <c r="C20" s="29"/>
      <c r="D20" s="5"/>
      <c r="E20" s="131" t="s">
        <v>563</v>
      </c>
      <c r="F20" s="1220"/>
      <c r="G20" s="1238">
        <v>9752516.0300000031</v>
      </c>
      <c r="H20" s="1238">
        <v>22133254.719999995</v>
      </c>
      <c r="I20" s="1238">
        <v>8590990.045453025</v>
      </c>
      <c r="J20" s="1238">
        <v>10951283.2295954</v>
      </c>
      <c r="K20" s="1308">
        <v>6799314.0420306483</v>
      </c>
      <c r="L20" s="895"/>
      <c r="M20" s="5"/>
      <c r="O20" s="124"/>
      <c r="P20" s="51"/>
      <c r="Q20" s="124"/>
      <c r="R20" s="51"/>
      <c r="S20" s="124"/>
      <c r="T20" s="51"/>
      <c r="U20" s="124"/>
      <c r="AB20" s="782"/>
    </row>
    <row r="21" spans="1:30" s="3" customFormat="1" ht="16.149999999999999" customHeight="1" thickBot="1">
      <c r="A21" s="130">
        <f>ROW()</f>
        <v>21</v>
      </c>
      <c r="B21" s="27"/>
      <c r="C21" s="27"/>
      <c r="D21" s="35"/>
      <c r="E21" s="106" t="s">
        <v>564</v>
      </c>
      <c r="F21" s="107"/>
      <c r="G21" s="331">
        <f>SUM(G8:G20)</f>
        <v>801109299.19999874</v>
      </c>
      <c r="H21" s="331">
        <f>SUM(H8:H20)</f>
        <v>830130127.80942643</v>
      </c>
      <c r="I21" s="332">
        <f>SUM(I8:I20)</f>
        <v>827106750.8054533</v>
      </c>
      <c r="J21" s="333">
        <f>SUM(J8:J20)</f>
        <v>854885263.63959515</v>
      </c>
      <c r="K21" s="793">
        <f>SUM(K8:K20)</f>
        <v>981794887.95203066</v>
      </c>
      <c r="L21" s="5"/>
      <c r="M21" s="5"/>
      <c r="N21"/>
      <c r="O21" s="124"/>
      <c r="P21" s="51"/>
      <c r="Q21" s="124"/>
      <c r="R21" s="51"/>
      <c r="S21" s="124"/>
      <c r="T21" s="51"/>
      <c r="U21" s="124"/>
      <c r="AB21" s="782"/>
    </row>
    <row r="22" spans="1:30" s="3" customFormat="1" ht="16.149999999999999" customHeight="1">
      <c r="A22" s="130">
        <f>ROW()</f>
        <v>22</v>
      </c>
      <c r="B22" s="27"/>
      <c r="C22" s="27"/>
      <c r="D22" s="35"/>
      <c r="E22" s="30"/>
      <c r="F22" s="35"/>
      <c r="G22" s="334"/>
      <c r="H22" s="334"/>
      <c r="I22" s="334"/>
      <c r="J22" s="334"/>
      <c r="K22" s="334"/>
      <c r="L22" s="5"/>
      <c r="M22" s="5"/>
      <c r="N22"/>
      <c r="O22" s="124"/>
      <c r="P22" s="51"/>
      <c r="Q22" s="124"/>
      <c r="R22" s="51"/>
      <c r="S22" s="124"/>
      <c r="T22" s="51"/>
      <c r="U22" s="124"/>
      <c r="AB22" s="782"/>
    </row>
    <row r="23" spans="1:30" s="3" customFormat="1" ht="16.149999999999999" customHeight="1">
      <c r="A23" s="130">
        <f>ROW()</f>
        <v>23</v>
      </c>
      <c r="B23" s="27"/>
      <c r="C23" s="27"/>
      <c r="D23" s="35"/>
      <c r="E23" s="30"/>
      <c r="F23" s="35"/>
      <c r="G23" s="334"/>
      <c r="H23" s="334"/>
      <c r="I23" s="334"/>
      <c r="J23" s="334"/>
      <c r="K23" s="334"/>
      <c r="L23" s="5"/>
      <c r="M23" s="5"/>
      <c r="O23" s="124"/>
      <c r="P23" s="51"/>
      <c r="Q23" s="124"/>
      <c r="R23" s="51"/>
      <c r="S23" s="124"/>
      <c r="T23" s="51"/>
      <c r="U23" s="124"/>
      <c r="AB23" s="782"/>
    </row>
    <row r="24" spans="1:30" ht="16.149999999999999" customHeight="1">
      <c r="A24" s="130">
        <f>ROW()</f>
        <v>24</v>
      </c>
      <c r="B24" s="27"/>
      <c r="C24" s="28" t="s">
        <v>565</v>
      </c>
      <c r="D24" s="5"/>
      <c r="E24" s="5"/>
      <c r="F24" s="5"/>
      <c r="G24" s="5"/>
      <c r="H24" s="1809"/>
      <c r="I24" s="1810"/>
      <c r="J24" s="1811"/>
      <c r="K24" s="1812"/>
      <c r="L24" s="5"/>
      <c r="M24" s="5"/>
      <c r="O24" s="124"/>
      <c r="P24" s="51"/>
      <c r="Q24" s="124"/>
      <c r="R24" s="51"/>
      <c r="S24" s="124"/>
      <c r="T24" s="51"/>
      <c r="U24" s="124"/>
      <c r="AB24" s="782"/>
    </row>
    <row r="25" spans="1:30" ht="16.149999999999999" customHeight="1">
      <c r="A25" s="130">
        <f>ROW()</f>
        <v>25</v>
      </c>
      <c r="D25" s="128"/>
      <c r="E25" s="128"/>
      <c r="F25" s="259"/>
      <c r="G25" s="191"/>
      <c r="H25" s="192"/>
      <c r="I25" s="192"/>
      <c r="J25" s="192"/>
      <c r="K25" s="192"/>
      <c r="L25" s="192"/>
      <c r="M25" s="194"/>
      <c r="N25" s="193"/>
      <c r="O25" s="124"/>
      <c r="P25" s="51"/>
      <c r="Q25" s="124"/>
      <c r="R25" s="51"/>
      <c r="S25" s="124"/>
      <c r="T25" s="51"/>
      <c r="U25" s="124"/>
      <c r="AB25" s="782"/>
    </row>
    <row r="26" spans="1:30" ht="16.149999999999999" customHeight="1">
      <c r="A26" s="130">
        <f>ROW()</f>
        <v>26</v>
      </c>
      <c r="D26" s="1813"/>
      <c r="E26" s="1813"/>
      <c r="F26" s="259"/>
      <c r="G26" s="191"/>
      <c r="H26" s="192"/>
      <c r="I26" s="192"/>
      <c r="J26" s="192"/>
      <c r="K26" s="192"/>
      <c r="L26" s="192"/>
      <c r="M26" s="1220"/>
      <c r="N26" s="193"/>
      <c r="O26" s="124"/>
      <c r="P26" s="51"/>
      <c r="Q26" s="124"/>
      <c r="R26" s="51"/>
      <c r="S26" s="124"/>
      <c r="T26" s="51"/>
      <c r="U26" s="124"/>
      <c r="AB26" s="782"/>
    </row>
    <row r="27" spans="1:30" ht="15.75">
      <c r="A27" s="130">
        <f>ROW()</f>
        <v>27</v>
      </c>
      <c r="D27" s="335" t="s">
        <v>566</v>
      </c>
      <c r="E27" s="128"/>
      <c r="F27" s="259"/>
      <c r="G27" s="415"/>
      <c r="H27" s="415"/>
      <c r="I27" s="415"/>
      <c r="J27" s="415"/>
      <c r="K27" s="231"/>
      <c r="L27" s="231"/>
      <c r="M27" s="231"/>
      <c r="N27" s="193"/>
      <c r="O27" s="158"/>
      <c r="P27" s="158"/>
      <c r="Q27" s="158"/>
      <c r="R27" s="158"/>
      <c r="S27" s="158"/>
      <c r="T27" s="158"/>
      <c r="AB27" s="782"/>
    </row>
    <row r="28" spans="1:30" ht="45.75" thickBot="1">
      <c r="A28" s="130">
        <f>ROW()</f>
        <v>28</v>
      </c>
      <c r="D28" s="128"/>
      <c r="E28" s="128"/>
      <c r="F28" s="259" t="s">
        <v>92</v>
      </c>
      <c r="G28" s="416" t="s">
        <v>567</v>
      </c>
      <c r="H28" s="416" t="s">
        <v>568</v>
      </c>
      <c r="I28" s="416" t="s">
        <v>569</v>
      </c>
      <c r="J28" s="416" t="s">
        <v>570</v>
      </c>
      <c r="K28" s="336" t="s">
        <v>571</v>
      </c>
      <c r="L28" s="336" t="s">
        <v>572</v>
      </c>
      <c r="M28" s="336" t="s">
        <v>573</v>
      </c>
      <c r="N28" s="194" t="s">
        <v>574</v>
      </c>
      <c r="O28" s="232" t="s">
        <v>575</v>
      </c>
      <c r="P28" s="232" t="s">
        <v>576</v>
      </c>
      <c r="AB28" s="782"/>
    </row>
    <row r="29" spans="1:30" ht="15.75" thickBot="1">
      <c r="A29" s="130">
        <f>ROW()</f>
        <v>29</v>
      </c>
      <c r="D29" s="128"/>
      <c r="E29" s="128"/>
      <c r="F29" s="259" t="s">
        <v>577</v>
      </c>
      <c r="G29" s="1309">
        <v>10322413.930000013</v>
      </c>
      <c r="H29" s="1309">
        <v>20018363.579999998</v>
      </c>
      <c r="I29" s="1309">
        <v>57401886.119999945</v>
      </c>
      <c r="J29" s="1309">
        <v>-371400.11999999959</v>
      </c>
      <c r="K29" s="1309"/>
      <c r="L29" s="1310">
        <f>SUM(G29:K29)</f>
        <v>87371263.509999961</v>
      </c>
      <c r="M29" s="1310">
        <v>0</v>
      </c>
      <c r="N29" s="794">
        <f>+M29+L29</f>
        <v>87371263.509999961</v>
      </c>
      <c r="O29" s="1311">
        <v>31528961.199999999</v>
      </c>
      <c r="P29" s="1312">
        <v>1466837.8</v>
      </c>
      <c r="AB29" s="782"/>
    </row>
    <row r="30" spans="1:30" ht="15.75" thickBot="1">
      <c r="A30" s="130">
        <f>ROW()</f>
        <v>30</v>
      </c>
      <c r="D30" s="128"/>
      <c r="E30" s="128"/>
      <c r="F30" s="259" t="s">
        <v>578</v>
      </c>
      <c r="G30" s="1309">
        <v>99967310.019999966</v>
      </c>
      <c r="H30" s="1309">
        <v>169554665.48999983</v>
      </c>
      <c r="I30" s="1309">
        <v>455292636.24000108</v>
      </c>
      <c r="J30" s="1309">
        <v>320708.28000000026</v>
      </c>
      <c r="K30" s="1309"/>
      <c r="L30" s="1310">
        <f>SUM(G30:K30)</f>
        <v>725135320.03000093</v>
      </c>
      <c r="M30" s="1310">
        <v>0</v>
      </c>
      <c r="N30" s="794">
        <f t="shared" ref="N30:N32" si="0">+M30+L30</f>
        <v>725135320.03000093</v>
      </c>
      <c r="O30" s="1311">
        <v>6444333</v>
      </c>
      <c r="P30" s="1312">
        <v>283090.40000000002</v>
      </c>
      <c r="AB30" s="782"/>
    </row>
    <row r="31" spans="1:30" ht="15.75" thickBot="1">
      <c r="A31" s="130">
        <f>ROW()</f>
        <v>31</v>
      </c>
      <c r="D31" s="128"/>
      <c r="E31" s="128"/>
      <c r="F31" s="259" t="s">
        <v>579</v>
      </c>
      <c r="G31" s="1309">
        <v>40480591.730000012</v>
      </c>
      <c r="H31" s="1309">
        <v>115006797.64</v>
      </c>
      <c r="I31" s="1309">
        <v>6952377.719999983</v>
      </c>
      <c r="J31" s="1309">
        <v>49223.280000000079</v>
      </c>
      <c r="K31" s="1309"/>
      <c r="L31" s="1310">
        <f>SUM(G31:K31)</f>
        <v>162488990.36999997</v>
      </c>
      <c r="M31" s="1310">
        <v>0</v>
      </c>
      <c r="N31" s="794">
        <f t="shared" si="0"/>
        <v>162488990.36999997</v>
      </c>
      <c r="O31" s="1311">
        <v>103493.5</v>
      </c>
      <c r="P31" s="1312">
        <v>37797604.799999997</v>
      </c>
      <c r="AB31" s="782"/>
    </row>
    <row r="32" spans="1:30" ht="15.75" thickBot="1">
      <c r="A32" s="130">
        <f>ROW()</f>
        <v>32</v>
      </c>
      <c r="D32" s="128"/>
      <c r="E32" s="128"/>
      <c r="F32" s="259" t="s">
        <v>362</v>
      </c>
      <c r="G32" s="1187"/>
      <c r="H32" s="1187"/>
      <c r="I32" s="1187">
        <f>+N326</f>
        <v>-44696844</v>
      </c>
      <c r="J32" s="1187"/>
      <c r="K32" s="1187">
        <f>+K20</f>
        <v>6799314.0420306483</v>
      </c>
      <c r="L32" s="1310">
        <f>SUM(G32:K32)</f>
        <v>-37897529.957969353</v>
      </c>
      <c r="M32" s="1188">
        <v>44696844</v>
      </c>
      <c r="N32" s="794">
        <f t="shared" si="0"/>
        <v>6799314.0420306474</v>
      </c>
      <c r="O32" s="988"/>
      <c r="P32" s="1189"/>
      <c r="AB32" s="782"/>
    </row>
    <row r="33" spans="1:46" ht="15.75" thickBot="1">
      <c r="A33" s="130">
        <f>ROW()</f>
        <v>33</v>
      </c>
      <c r="D33" s="128"/>
      <c r="E33" s="128"/>
      <c r="F33" s="259" t="s">
        <v>580</v>
      </c>
      <c r="G33" s="353">
        <f t="shared" ref="G33:P33" si="1">SUM(G29:G32)</f>
        <v>150770315.67999998</v>
      </c>
      <c r="H33" s="353">
        <f>SUM(H29:H32)</f>
        <v>304579826.7099998</v>
      </c>
      <c r="I33" s="353">
        <f t="shared" si="1"/>
        <v>474950056.080001</v>
      </c>
      <c r="J33" s="353">
        <f t="shared" si="1"/>
        <v>-1468.5599999992482</v>
      </c>
      <c r="K33" s="353">
        <f t="shared" si="1"/>
        <v>6799314.0420306483</v>
      </c>
      <c r="L33" s="353">
        <f>SUM(L29:L32)</f>
        <v>937098043.95203161</v>
      </c>
      <c r="M33" s="353">
        <f t="shared" si="1"/>
        <v>44696844</v>
      </c>
      <c r="N33" s="353">
        <f t="shared" si="1"/>
        <v>981794887.95203161</v>
      </c>
      <c r="O33" s="353">
        <f t="shared" si="1"/>
        <v>38076787.700000003</v>
      </c>
      <c r="P33" s="353">
        <f t="shared" si="1"/>
        <v>39547533</v>
      </c>
      <c r="AB33" s="782"/>
    </row>
    <row r="34" spans="1:46" ht="15">
      <c r="A34" s="130">
        <f>ROW()</f>
        <v>34</v>
      </c>
      <c r="D34" s="128"/>
      <c r="E34" s="128"/>
      <c r="F34" s="259"/>
      <c r="G34" s="230"/>
      <c r="H34" s="230"/>
      <c r="I34" s="230"/>
      <c r="J34" s="230"/>
      <c r="K34" s="231"/>
      <c r="L34" s="231"/>
      <c r="M34" s="231"/>
      <c r="N34" s="193"/>
      <c r="O34" s="158"/>
      <c r="P34" s="158"/>
      <c r="Q34" s="158"/>
      <c r="R34" s="158"/>
      <c r="S34" s="158"/>
      <c r="T34" s="158"/>
      <c r="AB34" s="782"/>
    </row>
    <row r="35" spans="1:46" ht="15">
      <c r="A35" s="130">
        <f>ROW()</f>
        <v>35</v>
      </c>
      <c r="D35" s="128"/>
      <c r="E35" s="128"/>
      <c r="F35" s="259"/>
      <c r="G35" s="230"/>
      <c r="H35" s="230"/>
      <c r="I35" s="230"/>
      <c r="J35" s="230"/>
      <c r="K35" s="231"/>
      <c r="L35" s="231"/>
      <c r="M35" s="902"/>
      <c r="N35" s="903"/>
      <c r="O35" s="158"/>
      <c r="P35" s="158"/>
      <c r="Q35" s="158"/>
      <c r="R35" s="158"/>
      <c r="S35" s="158"/>
      <c r="T35" s="158"/>
      <c r="AB35" s="782"/>
    </row>
    <row r="36" spans="1:46" ht="16.149999999999999" customHeight="1">
      <c r="A36" s="130">
        <f>ROW()</f>
        <v>36</v>
      </c>
      <c r="D36" s="128"/>
      <c r="E36" s="42"/>
      <c r="F36" s="136"/>
      <c r="G36" s="114"/>
      <c r="H36" s="114"/>
      <c r="I36" s="114"/>
      <c r="J36" s="114"/>
      <c r="K36" s="157"/>
      <c r="M36" s="51"/>
      <c r="N36" s="904"/>
      <c r="O36" s="135"/>
      <c r="P36" s="135"/>
      <c r="Q36" s="135"/>
      <c r="R36" s="135"/>
      <c r="S36" s="135"/>
      <c r="T36" s="135"/>
      <c r="AB36" s="795"/>
    </row>
    <row r="37" spans="1:46" ht="16.149999999999999" customHeight="1">
      <c r="A37" s="130">
        <f>ROW()</f>
        <v>37</v>
      </c>
      <c r="D37" s="128"/>
      <c r="E37" s="42"/>
      <c r="F37" s="136"/>
      <c r="G37" s="114"/>
      <c r="H37" s="114"/>
      <c r="I37" s="114"/>
      <c r="J37" s="114"/>
      <c r="K37" s="157"/>
      <c r="N37" s="135"/>
      <c r="O37" s="135"/>
      <c r="P37" s="135"/>
      <c r="Q37" s="135"/>
      <c r="R37" s="135"/>
      <c r="S37" s="135"/>
      <c r="T37" s="135"/>
      <c r="AB37" s="795"/>
    </row>
    <row r="38" spans="1:46" ht="16.149999999999999" customHeight="1">
      <c r="A38" s="130">
        <f>ROW()</f>
        <v>38</v>
      </c>
      <c r="B38" s="27"/>
      <c r="C38" s="28" t="s">
        <v>581</v>
      </c>
      <c r="D38" s="5"/>
      <c r="E38" s="5"/>
      <c r="F38" s="5"/>
      <c r="G38" s="1802"/>
      <c r="H38" s="1802"/>
      <c r="I38" s="1802"/>
      <c r="J38" s="1802"/>
      <c r="K38" s="1802"/>
      <c r="L38" s="5"/>
      <c r="M38" s="5"/>
      <c r="O38" s="124"/>
      <c r="P38" s="126"/>
      <c r="Q38" s="125"/>
      <c r="R38" s="127"/>
      <c r="S38" s="127"/>
      <c r="T38" s="127"/>
      <c r="AB38" s="129"/>
    </row>
    <row r="39" spans="1:46" ht="16.149999999999999" customHeight="1">
      <c r="A39" s="130">
        <f>ROW()</f>
        <v>39</v>
      </c>
      <c r="B39" s="27"/>
      <c r="C39" s="28"/>
      <c r="D39" s="5"/>
      <c r="E39" s="128" t="s">
        <v>582</v>
      </c>
      <c r="F39" s="5"/>
      <c r="G39" s="5"/>
      <c r="H39" s="283"/>
      <c r="I39" s="284"/>
      <c r="J39" s="285"/>
      <c r="K39" s="286"/>
      <c r="L39" s="5"/>
      <c r="M39" s="5"/>
      <c r="O39" s="124"/>
      <c r="P39" s="51"/>
      <c r="Q39" s="125"/>
      <c r="AB39" s="782"/>
    </row>
    <row r="40" spans="1:46" s="791" customFormat="1" ht="31.5" customHeight="1">
      <c r="A40" s="130">
        <f>ROW()</f>
        <v>40</v>
      </c>
      <c r="B40" s="1220"/>
      <c r="C40" s="1220"/>
      <c r="D40" s="42"/>
      <c r="E40" s="42"/>
      <c r="F40" s="287"/>
      <c r="G40" s="114"/>
      <c r="H40" s="114"/>
      <c r="I40" s="114"/>
      <c r="J40" s="1803" t="s">
        <v>583</v>
      </c>
      <c r="K40" s="1803"/>
      <c r="L40" s="1803"/>
      <c r="M40" s="1803"/>
      <c r="N40" s="1803"/>
      <c r="O40" s="1803"/>
      <c r="P40" s="1803"/>
      <c r="Q40" s="1803"/>
      <c r="R40" s="1220"/>
      <c r="S40" s="1803" t="s">
        <v>584</v>
      </c>
      <c r="T40" s="1803"/>
      <c r="U40" s="1803"/>
      <c r="V40" s="1803"/>
      <c r="W40" s="1803"/>
      <c r="X40" s="1803"/>
      <c r="Y40" s="1803"/>
      <c r="Z40" s="1803"/>
      <c r="AA40" s="1220"/>
      <c r="AB40" s="1313"/>
      <c r="AC40" s="1220"/>
      <c r="AD40" s="1220"/>
      <c r="AE40" s="1220"/>
      <c r="AF40" s="1220"/>
      <c r="AG40" s="1220"/>
      <c r="AH40" s="1220"/>
      <c r="AI40" s="1220"/>
      <c r="AJ40" s="1220"/>
      <c r="AK40" s="1220"/>
      <c r="AL40" s="1220"/>
      <c r="AM40" s="1220"/>
      <c r="AN40" s="1220"/>
      <c r="AO40" s="1220"/>
      <c r="AP40" s="1220"/>
      <c r="AQ40" s="1220"/>
      <c r="AR40" s="1220"/>
      <c r="AS40" s="1220"/>
      <c r="AT40" s="1220"/>
    </row>
    <row r="41" spans="1:46" s="791" customFormat="1" ht="36.75" customHeight="1">
      <c r="A41" s="130">
        <f>ROW()</f>
        <v>41</v>
      </c>
      <c r="B41" s="1220"/>
      <c r="C41" s="1220"/>
      <c r="D41" s="42"/>
      <c r="E41" s="42"/>
      <c r="F41" s="287"/>
      <c r="G41" s="114"/>
      <c r="H41" s="114"/>
      <c r="I41" s="114"/>
      <c r="J41" s="417"/>
      <c r="K41" s="796" t="s">
        <v>252</v>
      </c>
      <c r="L41" s="417"/>
      <c r="M41" s="796" t="s">
        <v>252</v>
      </c>
      <c r="N41" s="417"/>
      <c r="O41" s="417"/>
      <c r="P41" s="417"/>
      <c r="Q41" s="796" t="s">
        <v>252</v>
      </c>
      <c r="R41" s="381"/>
      <c r="S41" s="417"/>
      <c r="T41" s="796" t="s">
        <v>252</v>
      </c>
      <c r="U41" s="417"/>
      <c r="V41" s="796" t="s">
        <v>252</v>
      </c>
      <c r="W41" s="417"/>
      <c r="X41" s="417"/>
      <c r="Y41" s="417"/>
      <c r="Z41" s="796" t="s">
        <v>252</v>
      </c>
      <c r="AA41" s="381"/>
      <c r="AB41" s="1313"/>
      <c r="AC41" s="1220"/>
      <c r="AD41" s="1220"/>
      <c r="AE41" s="1220"/>
      <c r="AF41" s="1220"/>
      <c r="AG41" s="1220"/>
      <c r="AH41" s="1220"/>
      <c r="AI41" s="1220"/>
      <c r="AJ41" s="1220"/>
      <c r="AK41" s="1220"/>
      <c r="AL41" s="1220"/>
      <c r="AM41" s="1220"/>
      <c r="AN41" s="1220"/>
      <c r="AO41" s="1220"/>
      <c r="AP41" s="1220"/>
      <c r="AQ41" s="1220"/>
      <c r="AR41" s="1220"/>
      <c r="AS41" s="1220"/>
      <c r="AT41" s="1220"/>
    </row>
    <row r="42" spans="1:46" s="288" customFormat="1" ht="48.75" customHeight="1" thickBot="1">
      <c r="A42" s="130">
        <f>ROW()</f>
        <v>42</v>
      </c>
      <c r="D42" s="113"/>
      <c r="E42" s="113"/>
      <c r="F42" s="289" t="s">
        <v>585</v>
      </c>
      <c r="G42" s="289" t="s">
        <v>586</v>
      </c>
      <c r="H42" s="309" t="s">
        <v>587</v>
      </c>
      <c r="I42" s="309" t="s">
        <v>588</v>
      </c>
      <c r="J42" s="418" t="s">
        <v>589</v>
      </c>
      <c r="K42" s="418" t="s">
        <v>590</v>
      </c>
      <c r="L42" s="418" t="s">
        <v>568</v>
      </c>
      <c r="M42" s="418" t="s">
        <v>591</v>
      </c>
      <c r="N42" s="418" t="s">
        <v>569</v>
      </c>
      <c r="O42" s="418" t="s">
        <v>570</v>
      </c>
      <c r="P42" s="418" t="s">
        <v>592</v>
      </c>
      <c r="Q42" s="418" t="s">
        <v>593</v>
      </c>
      <c r="R42" s="418" t="s">
        <v>594</v>
      </c>
      <c r="S42" s="418" t="s">
        <v>589</v>
      </c>
      <c r="T42" s="418" t="s">
        <v>590</v>
      </c>
      <c r="U42" s="418" t="s">
        <v>568</v>
      </c>
      <c r="V42" s="418" t="s">
        <v>591</v>
      </c>
      <c r="W42" s="418" t="s">
        <v>569</v>
      </c>
      <c r="X42" s="418" t="s">
        <v>570</v>
      </c>
      <c r="Y42" s="418" t="s">
        <v>595</v>
      </c>
      <c r="Z42" s="418" t="s">
        <v>596</v>
      </c>
      <c r="AA42" s="418" t="s">
        <v>594</v>
      </c>
      <c r="AB42" s="797"/>
    </row>
    <row r="43" spans="1:46" s="791" customFormat="1" ht="16.149999999999999" customHeight="1" thickBot="1">
      <c r="A43" s="130">
        <f>ROW()</f>
        <v>43</v>
      </c>
      <c r="B43" s="1220"/>
      <c r="C43" s="1220"/>
      <c r="D43" s="42"/>
      <c r="E43" s="42"/>
      <c r="F43" s="1314" t="s">
        <v>597</v>
      </c>
      <c r="G43" s="1314" t="s">
        <v>598</v>
      </c>
      <c r="H43" s="1315" t="s">
        <v>599</v>
      </c>
      <c r="I43" s="1314" t="s">
        <v>600</v>
      </c>
      <c r="J43" s="1316">
        <v>527527.44000000006</v>
      </c>
      <c r="K43" s="1316"/>
      <c r="L43" s="1316">
        <v>13817.889999999998</v>
      </c>
      <c r="M43" s="1316"/>
      <c r="N43" s="1316">
        <v>290477.64</v>
      </c>
      <c r="O43" s="1316"/>
      <c r="P43" s="1317" t="s">
        <v>601</v>
      </c>
      <c r="Q43" s="1316"/>
      <c r="R43" s="794">
        <f t="shared" ref="R43:R106" si="2">SUM(J43:Q43)</f>
        <v>831822.97000000009</v>
      </c>
      <c r="S43" s="1316">
        <v>504374.79</v>
      </c>
      <c r="T43" s="1316"/>
      <c r="U43" s="1316">
        <v>32482.07</v>
      </c>
      <c r="V43" s="1316"/>
      <c r="W43" s="1316">
        <v>352984.71</v>
      </c>
      <c r="X43" s="1316">
        <v>0</v>
      </c>
      <c r="Y43" s="1317" t="s">
        <v>601</v>
      </c>
      <c r="Z43" s="1316"/>
      <c r="AA43" s="794">
        <f t="shared" ref="AA43:AA106" si="3">SUM(S43:Z43)</f>
        <v>889841.57000000007</v>
      </c>
      <c r="AB43" s="798"/>
      <c r="AC43" s="1220"/>
      <c r="AD43" s="1220"/>
      <c r="AE43" s="1220"/>
      <c r="AF43" s="1220"/>
      <c r="AG43" s="1220"/>
      <c r="AH43" s="1220"/>
      <c r="AI43" s="1220"/>
      <c r="AJ43" s="1220"/>
      <c r="AK43" s="1220"/>
      <c r="AL43" s="1220"/>
      <c r="AM43" s="1220"/>
      <c r="AN43" s="1220"/>
      <c r="AO43" s="1220" t="str">
        <f t="shared" ref="AO43:AT43" si="4">IF(V43="","",V43*1000000)</f>
        <v/>
      </c>
      <c r="AP43" s="1220">
        <f t="shared" si="4"/>
        <v>352984710000</v>
      </c>
      <c r="AQ43" s="1220">
        <f t="shared" si="4"/>
        <v>0</v>
      </c>
      <c r="AR43" s="1220" t="str">
        <f t="shared" si="4"/>
        <v/>
      </c>
      <c r="AS43" s="1220" t="str">
        <f t="shared" si="4"/>
        <v/>
      </c>
      <c r="AT43" s="799">
        <f t="shared" si="4"/>
        <v>889841570000.00012</v>
      </c>
    </row>
    <row r="44" spans="1:46" s="791" customFormat="1" ht="16.149999999999999" customHeight="1" thickBot="1">
      <c r="A44" s="130">
        <f>ROW()</f>
        <v>44</v>
      </c>
      <c r="B44" s="1220"/>
      <c r="C44" s="1220"/>
      <c r="D44" s="42"/>
      <c r="E44" s="42"/>
      <c r="F44" s="1314" t="s">
        <v>597</v>
      </c>
      <c r="G44" s="1314" t="s">
        <v>598</v>
      </c>
      <c r="H44" s="1315" t="s">
        <v>602</v>
      </c>
      <c r="I44" s="1314" t="s">
        <v>603</v>
      </c>
      <c r="J44" s="1316">
        <v>12331.08</v>
      </c>
      <c r="K44" s="1316"/>
      <c r="L44" s="1316">
        <v>126085.24999999997</v>
      </c>
      <c r="M44" s="1316"/>
      <c r="N44" s="1316">
        <v>621791.88</v>
      </c>
      <c r="O44" s="1316"/>
      <c r="P44" s="1317">
        <v>89193.270000000019</v>
      </c>
      <c r="Q44" s="1316"/>
      <c r="R44" s="794">
        <f t="shared" si="2"/>
        <v>849401.48</v>
      </c>
      <c r="S44" s="1316">
        <v>21752.91</v>
      </c>
      <c r="T44" s="1316"/>
      <c r="U44" s="1316">
        <v>136882.51</v>
      </c>
      <c r="V44" s="1316"/>
      <c r="W44" s="1316">
        <v>773562.23</v>
      </c>
      <c r="X44" s="1316">
        <v>0</v>
      </c>
      <c r="Y44" s="1317">
        <v>89193.270000000019</v>
      </c>
      <c r="Z44" s="1316"/>
      <c r="AA44" s="794">
        <f t="shared" si="3"/>
        <v>1021390.92</v>
      </c>
      <c r="AB44" s="798"/>
      <c r="AC44" s="1220"/>
      <c r="AD44" s="1220"/>
      <c r="AE44" s="1220"/>
      <c r="AF44" s="1220"/>
      <c r="AG44" s="1220"/>
      <c r="AH44" s="1220"/>
      <c r="AI44" s="1220"/>
      <c r="AJ44" s="1220"/>
      <c r="AK44" s="1220"/>
      <c r="AL44" s="1220"/>
      <c r="AM44" s="1220"/>
      <c r="AN44" s="1220"/>
      <c r="AO44" s="1220"/>
      <c r="AP44" s="1220"/>
      <c r="AQ44" s="1220"/>
      <c r="AR44" s="1220"/>
      <c r="AS44" s="1220"/>
      <c r="AT44" s="1220"/>
    </row>
    <row r="45" spans="1:46" s="791" customFormat="1" ht="16.149999999999999" customHeight="1" thickBot="1">
      <c r="A45" s="130">
        <f>ROW()</f>
        <v>45</v>
      </c>
      <c r="B45" s="1220"/>
      <c r="C45" s="1220"/>
      <c r="D45" s="42"/>
      <c r="E45" s="42"/>
      <c r="F45" s="1314" t="s">
        <v>597</v>
      </c>
      <c r="G45" s="1314" t="s">
        <v>598</v>
      </c>
      <c r="H45" s="1315" t="s">
        <v>604</v>
      </c>
      <c r="I45" s="1314" t="s">
        <v>605</v>
      </c>
      <c r="J45" s="1316">
        <v>227586.84000000005</v>
      </c>
      <c r="K45" s="1316"/>
      <c r="L45" s="1316">
        <v>181931.71000000002</v>
      </c>
      <c r="M45" s="1316"/>
      <c r="N45" s="1316">
        <v>798883.80000000016</v>
      </c>
      <c r="O45" s="1316"/>
      <c r="P45" s="1317" t="s">
        <v>601</v>
      </c>
      <c r="Q45" s="1316"/>
      <c r="R45" s="794">
        <f t="shared" si="2"/>
        <v>1208402.3500000001</v>
      </c>
      <c r="S45" s="1316">
        <v>245088.02</v>
      </c>
      <c r="T45" s="1316"/>
      <c r="U45" s="1316">
        <v>196233.14</v>
      </c>
      <c r="V45" s="1316"/>
      <c r="W45" s="1316">
        <v>985102.71</v>
      </c>
      <c r="X45" s="1316">
        <v>0</v>
      </c>
      <c r="Y45" s="1317" t="s">
        <v>601</v>
      </c>
      <c r="Z45" s="1316"/>
      <c r="AA45" s="794">
        <f t="shared" si="3"/>
        <v>1426423.87</v>
      </c>
      <c r="AB45" s="798"/>
      <c r="AC45" s="1220"/>
      <c r="AD45" s="1220"/>
      <c r="AE45" s="1220"/>
      <c r="AF45" s="1220"/>
      <c r="AG45" s="1220"/>
      <c r="AH45" s="1220"/>
      <c r="AI45" s="1220"/>
      <c r="AJ45" s="1220"/>
      <c r="AK45" s="1220"/>
      <c r="AL45" s="1220"/>
      <c r="AM45" s="1220"/>
      <c r="AN45" s="1220"/>
      <c r="AO45" s="1220"/>
      <c r="AP45" s="1220"/>
      <c r="AQ45" s="1220"/>
      <c r="AR45" s="1220"/>
      <c r="AS45" s="1220"/>
      <c r="AT45" s="1220"/>
    </row>
    <row r="46" spans="1:46" s="791" customFormat="1" ht="16.149999999999999" customHeight="1" thickBot="1">
      <c r="A46" s="130">
        <f>ROW()</f>
        <v>46</v>
      </c>
      <c r="B46" s="1220"/>
      <c r="C46" s="1220"/>
      <c r="D46" s="42"/>
      <c r="E46" s="42"/>
      <c r="F46" s="1314" t="s">
        <v>597</v>
      </c>
      <c r="G46" s="1314" t="s">
        <v>598</v>
      </c>
      <c r="H46" s="1315" t="s">
        <v>606</v>
      </c>
      <c r="I46" s="1314" t="s">
        <v>607</v>
      </c>
      <c r="J46" s="1316">
        <v>322332.62999999989</v>
      </c>
      <c r="K46" s="1316"/>
      <c r="L46" s="1316">
        <v>66237.809999999983</v>
      </c>
      <c r="M46" s="1316"/>
      <c r="N46" s="1316">
        <v>249566.40000000005</v>
      </c>
      <c r="O46" s="1316"/>
      <c r="P46" s="1317">
        <v>102268.20000000003</v>
      </c>
      <c r="Q46" s="1316"/>
      <c r="R46" s="794">
        <f t="shared" si="2"/>
        <v>740405.04</v>
      </c>
      <c r="S46" s="1316">
        <v>357148.38</v>
      </c>
      <c r="T46" s="1316"/>
      <c r="U46" s="1316">
        <v>86623.44</v>
      </c>
      <c r="V46" s="1316"/>
      <c r="W46" s="1316">
        <v>297909.08</v>
      </c>
      <c r="X46" s="1316">
        <v>0</v>
      </c>
      <c r="Y46" s="1317">
        <v>102268.20000000003</v>
      </c>
      <c r="Z46" s="1316"/>
      <c r="AA46" s="794">
        <f t="shared" si="3"/>
        <v>843949.10000000009</v>
      </c>
      <c r="AB46" s="798"/>
      <c r="AC46" s="1220"/>
      <c r="AD46" s="1220"/>
      <c r="AE46" s="1220"/>
      <c r="AF46" s="1220"/>
      <c r="AG46" s="1220"/>
      <c r="AH46" s="1220"/>
      <c r="AI46" s="1220"/>
      <c r="AJ46" s="1220"/>
      <c r="AK46" s="1220"/>
      <c r="AL46" s="1220"/>
      <c r="AM46" s="1220"/>
      <c r="AN46" s="1220"/>
      <c r="AO46" s="1220"/>
      <c r="AP46" s="1220"/>
      <c r="AQ46" s="1220"/>
      <c r="AR46" s="1220"/>
      <c r="AS46" s="1220"/>
      <c r="AT46" s="1220"/>
    </row>
    <row r="47" spans="1:46" s="791" customFormat="1" ht="16.149999999999999" customHeight="1" thickBot="1">
      <c r="A47" s="130">
        <f>ROW()</f>
        <v>47</v>
      </c>
      <c r="B47" s="1220"/>
      <c r="C47" s="1220"/>
      <c r="D47" s="42"/>
      <c r="E47" s="42"/>
      <c r="F47" s="1314" t="s">
        <v>597</v>
      </c>
      <c r="G47" s="1314" t="s">
        <v>598</v>
      </c>
      <c r="H47" s="1315" t="s">
        <v>608</v>
      </c>
      <c r="I47" s="1314" t="s">
        <v>609</v>
      </c>
      <c r="J47" s="1316">
        <v>1265350.56</v>
      </c>
      <c r="K47" s="1316"/>
      <c r="L47" s="1316">
        <v>642034.06000000006</v>
      </c>
      <c r="M47" s="1316"/>
      <c r="N47" s="1316">
        <v>3548619.3600000013</v>
      </c>
      <c r="O47" s="1316"/>
      <c r="P47" s="1317">
        <v>46776.599999999984</v>
      </c>
      <c r="Q47" s="1316"/>
      <c r="R47" s="794">
        <f t="shared" si="2"/>
        <v>5502780.580000001</v>
      </c>
      <c r="S47" s="1316">
        <v>1368454.78</v>
      </c>
      <c r="T47" s="1316"/>
      <c r="U47" s="1316">
        <v>930591.46</v>
      </c>
      <c r="V47" s="1316"/>
      <c r="W47" s="1316">
        <v>4382267.58</v>
      </c>
      <c r="X47" s="1316">
        <v>0</v>
      </c>
      <c r="Y47" s="1317">
        <v>46776.599999999984</v>
      </c>
      <c r="Z47" s="1316"/>
      <c r="AA47" s="794">
        <f t="shared" si="3"/>
        <v>6728090.4199999999</v>
      </c>
      <c r="AB47" s="798"/>
      <c r="AC47" s="1220"/>
      <c r="AD47" s="1220"/>
      <c r="AE47" s="1220"/>
      <c r="AF47" s="1220"/>
      <c r="AG47" s="1220"/>
      <c r="AH47" s="1220"/>
      <c r="AI47" s="1220"/>
      <c r="AJ47" s="1220"/>
      <c r="AK47" s="1220"/>
      <c r="AL47" s="1220"/>
      <c r="AM47" s="1220"/>
      <c r="AN47" s="1220"/>
      <c r="AO47" s="1220"/>
      <c r="AP47" s="1220"/>
      <c r="AQ47" s="1220"/>
      <c r="AR47" s="1220"/>
      <c r="AS47" s="1220"/>
      <c r="AT47" s="1220"/>
    </row>
    <row r="48" spans="1:46" s="791" customFormat="1" ht="16.149999999999999" customHeight="1" thickBot="1">
      <c r="A48" s="130">
        <f>ROW()</f>
        <v>48</v>
      </c>
      <c r="B48" s="1220"/>
      <c r="C48" s="1220"/>
      <c r="D48" s="42"/>
      <c r="E48" s="42"/>
      <c r="F48" s="1314" t="s">
        <v>597</v>
      </c>
      <c r="G48" s="1314" t="s">
        <v>598</v>
      </c>
      <c r="H48" s="1315" t="s">
        <v>610</v>
      </c>
      <c r="I48" s="1314" t="s">
        <v>611</v>
      </c>
      <c r="J48" s="1316">
        <v>590713.68000000005</v>
      </c>
      <c r="K48" s="1316"/>
      <c r="L48" s="1316">
        <v>1104840.3199999996</v>
      </c>
      <c r="M48" s="1316"/>
      <c r="N48" s="1316">
        <v>4466750.6399999987</v>
      </c>
      <c r="O48" s="1316"/>
      <c r="P48" s="1317">
        <v>1240566.2400000002</v>
      </c>
      <c r="Q48" s="1316"/>
      <c r="R48" s="794">
        <f t="shared" si="2"/>
        <v>7402870.879999999</v>
      </c>
      <c r="S48" s="1316">
        <v>638099.14</v>
      </c>
      <c r="T48" s="1316"/>
      <c r="U48" s="1316">
        <v>1470642.6800000002</v>
      </c>
      <c r="V48" s="1316"/>
      <c r="W48" s="1316">
        <v>5488787.0199999996</v>
      </c>
      <c r="X48" s="1316">
        <v>0</v>
      </c>
      <c r="Y48" s="1317">
        <v>1240566.2400000002</v>
      </c>
      <c r="Z48" s="1316"/>
      <c r="AA48" s="794">
        <f t="shared" si="3"/>
        <v>8838095.0800000001</v>
      </c>
      <c r="AB48" s="798"/>
      <c r="AC48" s="1220"/>
      <c r="AD48" s="1220"/>
      <c r="AE48" s="1220"/>
      <c r="AF48" s="1220"/>
      <c r="AG48" s="1220"/>
      <c r="AH48" s="1220"/>
      <c r="AI48" s="1220"/>
      <c r="AJ48" s="1220"/>
      <c r="AK48" s="1220"/>
      <c r="AL48" s="1220"/>
      <c r="AM48" s="1220"/>
      <c r="AN48" s="1220"/>
      <c r="AO48" s="1220"/>
      <c r="AP48" s="1220"/>
      <c r="AQ48" s="1220"/>
      <c r="AR48" s="1220"/>
      <c r="AS48" s="1220"/>
      <c r="AT48" s="1220"/>
    </row>
    <row r="49" spans="1:28" s="791" customFormat="1" ht="16.149999999999999" customHeight="1" thickBot="1">
      <c r="A49" s="130">
        <f>ROW()</f>
        <v>49</v>
      </c>
      <c r="B49" s="1220"/>
      <c r="C49" s="1220"/>
      <c r="D49" s="42"/>
      <c r="E49" s="42"/>
      <c r="F49" s="1314" t="s">
        <v>597</v>
      </c>
      <c r="G49" s="1314" t="s">
        <v>598</v>
      </c>
      <c r="H49" s="1315" t="s">
        <v>612</v>
      </c>
      <c r="I49" s="1314" t="s">
        <v>613</v>
      </c>
      <c r="J49" s="1316">
        <v>243549.96000000008</v>
      </c>
      <c r="K49" s="1316"/>
      <c r="L49" s="1316">
        <v>40672.819999999992</v>
      </c>
      <c r="M49" s="1316"/>
      <c r="N49" s="1316">
        <v>189430.20000000004</v>
      </c>
      <c r="O49" s="1316"/>
      <c r="P49" s="1317" t="s">
        <v>601</v>
      </c>
      <c r="Q49" s="1316"/>
      <c r="R49" s="794">
        <f t="shared" si="2"/>
        <v>473652.9800000001</v>
      </c>
      <c r="S49" s="1316">
        <v>298008.15000000002</v>
      </c>
      <c r="T49" s="1316"/>
      <c r="U49" s="1316">
        <v>42290.619999999995</v>
      </c>
      <c r="V49" s="1316"/>
      <c r="W49" s="1316">
        <v>236574.86</v>
      </c>
      <c r="X49" s="1316">
        <v>0</v>
      </c>
      <c r="Y49" s="1317" t="s">
        <v>601</v>
      </c>
      <c r="Z49" s="1316"/>
      <c r="AA49" s="794">
        <f t="shared" si="3"/>
        <v>576873.63</v>
      </c>
      <c r="AB49" s="798"/>
    </row>
    <row r="50" spans="1:28" s="791" customFormat="1" ht="16.149999999999999" customHeight="1" thickBot="1">
      <c r="A50" s="130">
        <f>ROW()</f>
        <v>50</v>
      </c>
      <c r="B50" s="1220"/>
      <c r="C50" s="1220"/>
      <c r="D50" s="42"/>
      <c r="E50" s="42"/>
      <c r="F50" s="1314" t="s">
        <v>597</v>
      </c>
      <c r="G50" s="1314" t="s">
        <v>598</v>
      </c>
      <c r="H50" s="1315" t="s">
        <v>44</v>
      </c>
      <c r="I50" s="1314" t="s">
        <v>614</v>
      </c>
      <c r="J50" s="1316"/>
      <c r="K50" s="1316"/>
      <c r="L50" s="1316">
        <v>0</v>
      </c>
      <c r="M50" s="1316"/>
      <c r="N50" s="1316"/>
      <c r="O50" s="1316">
        <v>6655.9199999999992</v>
      </c>
      <c r="P50" s="1317">
        <v>1277.52</v>
      </c>
      <c r="Q50" s="1316"/>
      <c r="R50" s="794">
        <f t="shared" si="2"/>
        <v>7933.4399999999987</v>
      </c>
      <c r="S50" s="1316"/>
      <c r="T50" s="1316"/>
      <c r="U50" s="1316"/>
      <c r="V50" s="1316"/>
      <c r="W50" s="1316"/>
      <c r="X50" s="1316"/>
      <c r="Y50" s="1317">
        <v>1277.52</v>
      </c>
      <c r="Z50" s="1316"/>
      <c r="AA50" s="794">
        <f t="shared" si="3"/>
        <v>1277.52</v>
      </c>
      <c r="AB50" s="798"/>
    </row>
    <row r="51" spans="1:28" s="791" customFormat="1" ht="16.149999999999999" customHeight="1" thickBot="1">
      <c r="A51" s="130">
        <f>ROW()</f>
        <v>51</v>
      </c>
      <c r="B51" s="1220"/>
      <c r="C51" s="1220"/>
      <c r="D51" s="42"/>
      <c r="E51" s="42"/>
      <c r="F51" s="1314" t="s">
        <v>615</v>
      </c>
      <c r="G51" s="1314" t="s">
        <v>616</v>
      </c>
      <c r="H51" s="1315" t="s">
        <v>617</v>
      </c>
      <c r="I51" s="1314" t="s">
        <v>618</v>
      </c>
      <c r="J51" s="1316">
        <v>1722597.4800000002</v>
      </c>
      <c r="K51" s="1316"/>
      <c r="L51" s="1316">
        <v>225821.87999999995</v>
      </c>
      <c r="M51" s="1316"/>
      <c r="N51" s="1316">
        <v>659747.16000000015</v>
      </c>
      <c r="O51" s="1316"/>
      <c r="P51" s="1317" t="s">
        <v>601</v>
      </c>
      <c r="Q51" s="1316"/>
      <c r="R51" s="794">
        <f t="shared" si="2"/>
        <v>2608166.5200000005</v>
      </c>
      <c r="S51" s="1316">
        <v>1865395.5</v>
      </c>
      <c r="T51" s="1316"/>
      <c r="U51" s="1316">
        <v>271429.13</v>
      </c>
      <c r="V51" s="1316"/>
      <c r="W51" s="1316">
        <v>809968.04</v>
      </c>
      <c r="X51" s="1316">
        <v>0</v>
      </c>
      <c r="Y51" s="1317" t="s">
        <v>601</v>
      </c>
      <c r="Z51" s="1316"/>
      <c r="AA51" s="794">
        <f t="shared" si="3"/>
        <v>2946792.67</v>
      </c>
      <c r="AB51" s="798"/>
    </row>
    <row r="52" spans="1:28" s="791" customFormat="1" ht="16.149999999999999" customHeight="1" thickBot="1">
      <c r="A52" s="130">
        <f>ROW()</f>
        <v>52</v>
      </c>
      <c r="B52" s="1220"/>
      <c r="C52" s="1220"/>
      <c r="D52" s="42"/>
      <c r="E52" s="42"/>
      <c r="F52" s="1314" t="s">
        <v>615</v>
      </c>
      <c r="G52" s="1314" t="s">
        <v>616</v>
      </c>
      <c r="H52" s="1315" t="s">
        <v>44</v>
      </c>
      <c r="I52" s="1314" t="s">
        <v>614</v>
      </c>
      <c r="J52" s="1316"/>
      <c r="K52" s="1316"/>
      <c r="L52" s="1316">
        <v>0</v>
      </c>
      <c r="M52" s="1316"/>
      <c r="N52" s="1316"/>
      <c r="O52" s="1316">
        <v>443.76000000000005</v>
      </c>
      <c r="P52" s="1317" t="s">
        <v>601</v>
      </c>
      <c r="Q52" s="1316"/>
      <c r="R52" s="794">
        <f t="shared" si="2"/>
        <v>443.76000000000005</v>
      </c>
      <c r="S52" s="1316"/>
      <c r="T52" s="1316"/>
      <c r="U52" s="1316"/>
      <c r="V52" s="1316"/>
      <c r="W52" s="1316"/>
      <c r="X52" s="1316"/>
      <c r="Y52" s="1317" t="s">
        <v>601</v>
      </c>
      <c r="Z52" s="1316"/>
      <c r="AA52" s="794">
        <f t="shared" si="3"/>
        <v>0</v>
      </c>
      <c r="AB52" s="798"/>
    </row>
    <row r="53" spans="1:28" s="791" customFormat="1" ht="16.149999999999999" customHeight="1" thickBot="1">
      <c r="A53" s="130">
        <f>ROW()</f>
        <v>53</v>
      </c>
      <c r="B53" s="1220"/>
      <c r="C53" s="1220"/>
      <c r="D53" s="42"/>
      <c r="E53" s="42"/>
      <c r="F53" s="1314" t="s">
        <v>619</v>
      </c>
      <c r="G53" s="1314" t="s">
        <v>620</v>
      </c>
      <c r="H53" s="1315" t="s">
        <v>621</v>
      </c>
      <c r="I53" s="1314" t="s">
        <v>622</v>
      </c>
      <c r="J53" s="1316">
        <v>561072.84</v>
      </c>
      <c r="K53" s="1316"/>
      <c r="L53" s="1316">
        <v>689212.87</v>
      </c>
      <c r="M53" s="1316"/>
      <c r="N53" s="1316">
        <v>1309907.2799999996</v>
      </c>
      <c r="O53" s="1316"/>
      <c r="P53" s="1317" t="s">
        <v>601</v>
      </c>
      <c r="Q53" s="1316"/>
      <c r="R53" s="794">
        <f t="shared" si="2"/>
        <v>2560192.9899999993</v>
      </c>
      <c r="S53" s="1316">
        <v>607360.49</v>
      </c>
      <c r="T53" s="1316"/>
      <c r="U53" s="1316">
        <v>767578.71</v>
      </c>
      <c r="V53" s="1316"/>
      <c r="W53" s="1316">
        <v>1634258.78</v>
      </c>
      <c r="X53" s="1316">
        <v>0</v>
      </c>
      <c r="Y53" s="1317">
        <v>130211.37428128137</v>
      </c>
      <c r="Z53" s="1316"/>
      <c r="AA53" s="794">
        <f t="shared" si="3"/>
        <v>3139409.3542812811</v>
      </c>
      <c r="AB53" s="798"/>
    </row>
    <row r="54" spans="1:28" s="791" customFormat="1" ht="16.149999999999999" customHeight="1" thickBot="1">
      <c r="A54" s="130">
        <f>ROW()</f>
        <v>54</v>
      </c>
      <c r="B54" s="1220"/>
      <c r="C54" s="1220"/>
      <c r="D54" s="42"/>
      <c r="E54" s="42"/>
      <c r="F54" s="1314" t="s">
        <v>619</v>
      </c>
      <c r="G54" s="1314" t="s">
        <v>620</v>
      </c>
      <c r="H54" s="1315" t="s">
        <v>44</v>
      </c>
      <c r="I54" s="1314" t="s">
        <v>614</v>
      </c>
      <c r="J54" s="1316"/>
      <c r="K54" s="1316"/>
      <c r="L54" s="1316">
        <v>0</v>
      </c>
      <c r="M54" s="1316"/>
      <c r="N54" s="1316"/>
      <c r="O54" s="1316">
        <v>901.68</v>
      </c>
      <c r="P54" s="1317" t="s">
        <v>601</v>
      </c>
      <c r="Q54" s="1316"/>
      <c r="R54" s="794">
        <f t="shared" si="2"/>
        <v>901.68</v>
      </c>
      <c r="S54" s="1316"/>
      <c r="T54" s="1316"/>
      <c r="U54" s="1316"/>
      <c r="V54" s="1316"/>
      <c r="W54" s="1316"/>
      <c r="X54" s="1316"/>
      <c r="Y54" s="1317" t="s">
        <v>601</v>
      </c>
      <c r="Z54" s="1316"/>
      <c r="AA54" s="794">
        <f t="shared" si="3"/>
        <v>0</v>
      </c>
      <c r="AB54" s="798"/>
    </row>
    <row r="55" spans="1:28" s="791" customFormat="1" ht="16.149999999999999" customHeight="1" thickBot="1">
      <c r="A55" s="130">
        <f>ROW()</f>
        <v>55</v>
      </c>
      <c r="B55" s="1220"/>
      <c r="C55" s="1220"/>
      <c r="D55" s="42"/>
      <c r="E55" s="42"/>
      <c r="F55" s="1314" t="s">
        <v>623</v>
      </c>
      <c r="G55" s="1314" t="s">
        <v>624</v>
      </c>
      <c r="H55" s="1315" t="s">
        <v>625</v>
      </c>
      <c r="I55" s="1314" t="s">
        <v>626</v>
      </c>
      <c r="J55" s="1316">
        <v>830415.97</v>
      </c>
      <c r="K55" s="1316"/>
      <c r="L55" s="1316">
        <v>256206.21999999997</v>
      </c>
      <c r="M55" s="1316"/>
      <c r="N55" s="1316"/>
      <c r="O55" s="1316"/>
      <c r="P55" s="1317">
        <v>254370.68999999989</v>
      </c>
      <c r="Q55" s="1316"/>
      <c r="R55" s="794">
        <f t="shared" si="2"/>
        <v>1340992.8799999999</v>
      </c>
      <c r="S55" s="1316">
        <v>892676.58</v>
      </c>
      <c r="T55" s="1316"/>
      <c r="U55" s="1316">
        <v>316119</v>
      </c>
      <c r="V55" s="1316"/>
      <c r="W55" s="1316">
        <v>0</v>
      </c>
      <c r="X55" s="1316">
        <v>0</v>
      </c>
      <c r="Y55" s="1317">
        <v>254370.68999999989</v>
      </c>
      <c r="Z55" s="1316"/>
      <c r="AA55" s="794">
        <f t="shared" si="3"/>
        <v>1463166.27</v>
      </c>
      <c r="AB55" s="798"/>
    </row>
    <row r="56" spans="1:28" s="791" customFormat="1" ht="16.149999999999999" customHeight="1" thickBot="1">
      <c r="A56" s="130">
        <f>ROW()</f>
        <v>56</v>
      </c>
      <c r="B56" s="1220"/>
      <c r="C56" s="1220"/>
      <c r="D56" s="42"/>
      <c r="E56" s="42"/>
      <c r="F56" s="1314" t="s">
        <v>623</v>
      </c>
      <c r="G56" s="1314" t="s">
        <v>624</v>
      </c>
      <c r="H56" s="1315" t="s">
        <v>44</v>
      </c>
      <c r="I56" s="1314" t="s">
        <v>614</v>
      </c>
      <c r="J56" s="1316">
        <v>0</v>
      </c>
      <c r="K56" s="1316"/>
      <c r="L56" s="1316"/>
      <c r="M56" s="1316"/>
      <c r="N56" s="1316"/>
      <c r="O56" s="1316">
        <v>75.11999999999999</v>
      </c>
      <c r="P56" s="1317" t="s">
        <v>601</v>
      </c>
      <c r="Q56" s="1316"/>
      <c r="R56" s="794">
        <f t="shared" si="2"/>
        <v>75.11999999999999</v>
      </c>
      <c r="S56" s="1316"/>
      <c r="T56" s="1316"/>
      <c r="U56" s="1316"/>
      <c r="V56" s="1316"/>
      <c r="W56" s="1316"/>
      <c r="X56" s="1316"/>
      <c r="Y56" s="1317" t="s">
        <v>601</v>
      </c>
      <c r="Z56" s="1316"/>
      <c r="AA56" s="794">
        <f t="shared" si="3"/>
        <v>0</v>
      </c>
      <c r="AB56" s="798"/>
    </row>
    <row r="57" spans="1:28" s="791" customFormat="1" ht="16.149999999999999" customHeight="1" thickBot="1">
      <c r="A57" s="130">
        <f>ROW()</f>
        <v>57</v>
      </c>
      <c r="B57" s="1220"/>
      <c r="C57" s="1220"/>
      <c r="D57" s="42"/>
      <c r="E57" s="42"/>
      <c r="F57" s="1314" t="s">
        <v>627</v>
      </c>
      <c r="G57" s="1314" t="s">
        <v>628</v>
      </c>
      <c r="H57" s="1315" t="s">
        <v>629</v>
      </c>
      <c r="I57" s="1314" t="s">
        <v>630</v>
      </c>
      <c r="J57" s="1316">
        <v>185794.43999999997</v>
      </c>
      <c r="K57" s="1316"/>
      <c r="L57" s="1316">
        <v>3806935.5199999986</v>
      </c>
      <c r="M57" s="1316"/>
      <c r="N57" s="1316">
        <v>6285329.04</v>
      </c>
      <c r="O57" s="1316"/>
      <c r="P57" s="1317">
        <v>224242.91999999998</v>
      </c>
      <c r="Q57" s="1316"/>
      <c r="R57" s="794">
        <f t="shared" si="2"/>
        <v>10502301.919999998</v>
      </c>
      <c r="S57" s="1316">
        <v>259128.47</v>
      </c>
      <c r="T57" s="1316"/>
      <c r="U57" s="1316">
        <v>4062546.17</v>
      </c>
      <c r="V57" s="1316"/>
      <c r="W57" s="1316">
        <v>8047280.3300000001</v>
      </c>
      <c r="X57" s="1316">
        <v>0</v>
      </c>
      <c r="Y57" s="1317">
        <v>224242.91999999998</v>
      </c>
      <c r="Z57" s="1316"/>
      <c r="AA57" s="794">
        <f t="shared" si="3"/>
        <v>12593197.889999999</v>
      </c>
      <c r="AB57" s="798"/>
    </row>
    <row r="58" spans="1:28" s="791" customFormat="1" ht="16.149999999999999" customHeight="1" thickBot="1">
      <c r="A58" s="130">
        <f>ROW()</f>
        <v>58</v>
      </c>
      <c r="B58" s="1220"/>
      <c r="C58" s="1220"/>
      <c r="D58" s="42"/>
      <c r="E58" s="42"/>
      <c r="F58" s="1314" t="s">
        <v>627</v>
      </c>
      <c r="G58" s="1314" t="s">
        <v>628</v>
      </c>
      <c r="H58" s="1315" t="s">
        <v>631</v>
      </c>
      <c r="I58" s="1314" t="s">
        <v>632</v>
      </c>
      <c r="J58" s="1316">
        <v>820908.24000000011</v>
      </c>
      <c r="K58" s="1316"/>
      <c r="L58" s="1316">
        <v>855841.19000000006</v>
      </c>
      <c r="M58" s="1316"/>
      <c r="N58" s="1316">
        <v>2176402.6800000006</v>
      </c>
      <c r="O58" s="1316"/>
      <c r="P58" s="1317" t="s">
        <v>601</v>
      </c>
      <c r="Q58" s="1316"/>
      <c r="R58" s="794">
        <f t="shared" si="2"/>
        <v>3853152.1100000008</v>
      </c>
      <c r="S58" s="1316">
        <v>921576.73</v>
      </c>
      <c r="T58" s="1316"/>
      <c r="U58" s="1316">
        <v>959425.91999999993</v>
      </c>
      <c r="V58" s="1316"/>
      <c r="W58" s="1316">
        <v>2735622.43</v>
      </c>
      <c r="X58" s="1316">
        <v>0</v>
      </c>
      <c r="Y58" s="1317" t="s">
        <v>601</v>
      </c>
      <c r="Z58" s="1316"/>
      <c r="AA58" s="794">
        <f t="shared" si="3"/>
        <v>4616625.08</v>
      </c>
      <c r="AB58" s="798"/>
    </row>
    <row r="59" spans="1:28" s="791" customFormat="1" ht="16.149999999999999" customHeight="1" thickBot="1">
      <c r="A59" s="130">
        <f>ROW()</f>
        <v>59</v>
      </c>
      <c r="B59" s="1220"/>
      <c r="C59" s="1220"/>
      <c r="D59" s="42"/>
      <c r="E59" s="42"/>
      <c r="F59" s="1314" t="s">
        <v>627</v>
      </c>
      <c r="G59" s="1314" t="s">
        <v>628</v>
      </c>
      <c r="H59" s="1315" t="s">
        <v>44</v>
      </c>
      <c r="I59" s="1314" t="s">
        <v>614</v>
      </c>
      <c r="J59" s="1316"/>
      <c r="K59" s="1316"/>
      <c r="L59" s="1316">
        <v>0</v>
      </c>
      <c r="M59" s="1316"/>
      <c r="N59" s="1316"/>
      <c r="O59" s="1316">
        <v>6704.52</v>
      </c>
      <c r="P59" s="1317" t="s">
        <v>601</v>
      </c>
      <c r="Q59" s="1316"/>
      <c r="R59" s="794">
        <f t="shared" si="2"/>
        <v>6704.52</v>
      </c>
      <c r="S59" s="1316"/>
      <c r="T59" s="1316"/>
      <c r="U59" s="1316"/>
      <c r="V59" s="1316"/>
      <c r="W59" s="1316"/>
      <c r="X59" s="1316"/>
      <c r="Y59" s="1317" t="s">
        <v>601</v>
      </c>
      <c r="Z59" s="1316"/>
      <c r="AA59" s="794">
        <f t="shared" si="3"/>
        <v>0</v>
      </c>
      <c r="AB59" s="798"/>
    </row>
    <row r="60" spans="1:28" s="791" customFormat="1" ht="16.149999999999999" customHeight="1" thickBot="1">
      <c r="A60" s="130">
        <f>ROW()</f>
        <v>60</v>
      </c>
      <c r="B60" s="1220"/>
      <c r="C60" s="1220"/>
      <c r="D60" s="42"/>
      <c r="E60" s="42"/>
      <c r="F60" s="1314" t="s">
        <v>633</v>
      </c>
      <c r="G60" s="1314" t="s">
        <v>634</v>
      </c>
      <c r="H60" s="1315" t="s">
        <v>635</v>
      </c>
      <c r="I60" s="1314" t="s">
        <v>636</v>
      </c>
      <c r="J60" s="1316">
        <v>512053.1999999999</v>
      </c>
      <c r="K60" s="1316"/>
      <c r="L60" s="1316">
        <v>9963251.5099999979</v>
      </c>
      <c r="M60" s="1316"/>
      <c r="N60" s="1316">
        <v>377649.3600000001</v>
      </c>
      <c r="O60" s="1316"/>
      <c r="P60" s="1317" t="s">
        <v>601</v>
      </c>
      <c r="Q60" s="1316"/>
      <c r="R60" s="794">
        <f t="shared" si="2"/>
        <v>10852954.069999997</v>
      </c>
      <c r="S60" s="1316">
        <v>554027.69999999995</v>
      </c>
      <c r="T60" s="1316"/>
      <c r="U60" s="1316">
        <v>10443484.24</v>
      </c>
      <c r="V60" s="1316"/>
      <c r="W60" s="1316">
        <v>435538.11</v>
      </c>
      <c r="X60" s="1316">
        <v>0</v>
      </c>
      <c r="Y60" s="1317" t="s">
        <v>601</v>
      </c>
      <c r="Z60" s="1316"/>
      <c r="AA60" s="794">
        <f t="shared" si="3"/>
        <v>11433050.049999999</v>
      </c>
      <c r="AB60" s="798"/>
    </row>
    <row r="61" spans="1:28" s="791" customFormat="1" ht="16.149999999999999" customHeight="1" thickBot="1">
      <c r="A61" s="130">
        <f>ROW()</f>
        <v>61</v>
      </c>
      <c r="B61" s="1220"/>
      <c r="C61" s="1220"/>
      <c r="D61" s="42"/>
      <c r="E61" s="42"/>
      <c r="F61" s="1314" t="s">
        <v>633</v>
      </c>
      <c r="G61" s="1314" t="s">
        <v>634</v>
      </c>
      <c r="H61" s="1315" t="s">
        <v>44</v>
      </c>
      <c r="I61" s="1314" t="s">
        <v>637</v>
      </c>
      <c r="J61" s="1316">
        <v>1911238.6800000006</v>
      </c>
      <c r="K61" s="1316"/>
      <c r="L61" s="1316">
        <v>757489.6399999999</v>
      </c>
      <c r="M61" s="1316"/>
      <c r="N61" s="1316">
        <v>112120.32000000001</v>
      </c>
      <c r="O61" s="1316"/>
      <c r="P61" s="1317" t="s">
        <v>601</v>
      </c>
      <c r="Q61" s="1316"/>
      <c r="R61" s="794">
        <f t="shared" si="2"/>
        <v>2780848.64</v>
      </c>
      <c r="S61" s="1316">
        <v>2044606.77</v>
      </c>
      <c r="T61" s="1316"/>
      <c r="U61" s="1316">
        <v>846902.75</v>
      </c>
      <c r="V61" s="1316"/>
      <c r="W61" s="1316">
        <v>145236.73000000001</v>
      </c>
      <c r="X61" s="1316">
        <v>0</v>
      </c>
      <c r="Y61" s="1317" t="s">
        <v>601</v>
      </c>
      <c r="Z61" s="1316"/>
      <c r="AA61" s="794">
        <f t="shared" si="3"/>
        <v>3036746.25</v>
      </c>
      <c r="AB61" s="798"/>
    </row>
    <row r="62" spans="1:28" s="791" customFormat="1" ht="16.149999999999999" customHeight="1" thickBot="1">
      <c r="A62" s="130">
        <f>ROW()</f>
        <v>62</v>
      </c>
      <c r="B62" s="1220"/>
      <c r="C62" s="1220"/>
      <c r="D62" s="42"/>
      <c r="E62" s="42"/>
      <c r="F62" s="1314" t="s">
        <v>633</v>
      </c>
      <c r="G62" s="1314" t="s">
        <v>634</v>
      </c>
      <c r="H62" s="1315" t="s">
        <v>638</v>
      </c>
      <c r="I62" s="1314" t="s">
        <v>639</v>
      </c>
      <c r="J62" s="1316"/>
      <c r="K62" s="1316"/>
      <c r="L62" s="1316"/>
      <c r="M62" s="1316"/>
      <c r="N62" s="1316"/>
      <c r="O62" s="1316"/>
      <c r="P62" s="1317" t="s">
        <v>601</v>
      </c>
      <c r="Q62" s="1316"/>
      <c r="R62" s="794">
        <f t="shared" si="2"/>
        <v>0</v>
      </c>
      <c r="S62" s="1316"/>
      <c r="T62" s="1316"/>
      <c r="U62" s="1316"/>
      <c r="V62" s="1316"/>
      <c r="W62" s="1316"/>
      <c r="X62" s="1316"/>
      <c r="Y62" s="1317" t="s">
        <v>601</v>
      </c>
      <c r="Z62" s="1316"/>
      <c r="AA62" s="794">
        <f t="shared" si="3"/>
        <v>0</v>
      </c>
      <c r="AB62" s="798"/>
    </row>
    <row r="63" spans="1:28" s="791" customFormat="1" ht="16.149999999999999" customHeight="1" thickBot="1">
      <c r="A63" s="130">
        <f>ROW()</f>
        <v>63</v>
      </c>
      <c r="B63" s="1220"/>
      <c r="C63" s="1220"/>
      <c r="D63" s="42"/>
      <c r="E63" s="42"/>
      <c r="F63" s="1314" t="s">
        <v>633</v>
      </c>
      <c r="G63" s="1314" t="s">
        <v>634</v>
      </c>
      <c r="H63" s="1315" t="s">
        <v>44</v>
      </c>
      <c r="I63" s="1314" t="s">
        <v>640</v>
      </c>
      <c r="J63" s="1316">
        <v>304759.8</v>
      </c>
      <c r="K63" s="1316"/>
      <c r="L63" s="1316">
        <v>930179.55000000016</v>
      </c>
      <c r="M63" s="1316"/>
      <c r="N63" s="1316">
        <v>16251.480000000003</v>
      </c>
      <c r="O63" s="1316"/>
      <c r="P63" s="1317" t="s">
        <v>601</v>
      </c>
      <c r="Q63" s="1316"/>
      <c r="R63" s="794">
        <f t="shared" si="2"/>
        <v>1251190.83</v>
      </c>
      <c r="S63" s="1316">
        <v>325363.71000000002</v>
      </c>
      <c r="T63" s="1316"/>
      <c r="U63" s="1316">
        <v>1034532.8200000001</v>
      </c>
      <c r="V63" s="1316"/>
      <c r="W63" s="1316">
        <v>21854.34</v>
      </c>
      <c r="X63" s="1316">
        <v>0</v>
      </c>
      <c r="Y63" s="1317" t="s">
        <v>601</v>
      </c>
      <c r="Z63" s="1316"/>
      <c r="AA63" s="794">
        <f t="shared" si="3"/>
        <v>1381750.87</v>
      </c>
      <c r="AB63" s="798"/>
    </row>
    <row r="64" spans="1:28" s="791" customFormat="1" ht="16.149999999999999" customHeight="1" thickBot="1">
      <c r="A64" s="130">
        <f>ROW()</f>
        <v>64</v>
      </c>
      <c r="B64" s="1220"/>
      <c r="C64" s="1220"/>
      <c r="D64" s="42"/>
      <c r="E64" s="42"/>
      <c r="F64" s="1314" t="s">
        <v>633</v>
      </c>
      <c r="G64" s="1314" t="s">
        <v>634</v>
      </c>
      <c r="H64" s="1315" t="s">
        <v>44</v>
      </c>
      <c r="I64" s="1314" t="s">
        <v>641</v>
      </c>
      <c r="J64" s="1316">
        <v>285442.92</v>
      </c>
      <c r="K64" s="1316"/>
      <c r="L64" s="1316">
        <v>7057193.2400000012</v>
      </c>
      <c r="M64" s="1316"/>
      <c r="N64" s="1316">
        <v>5.4000000000000012</v>
      </c>
      <c r="O64" s="1316"/>
      <c r="P64" s="1317" t="s">
        <v>601</v>
      </c>
      <c r="Q64" s="1316"/>
      <c r="R64" s="794">
        <f t="shared" si="2"/>
        <v>7342641.5600000015</v>
      </c>
      <c r="S64" s="1316">
        <v>308502.49</v>
      </c>
      <c r="T64" s="1316"/>
      <c r="U64" s="1316">
        <v>7185075.1000000006</v>
      </c>
      <c r="V64" s="1316"/>
      <c r="W64" s="1316">
        <v>0</v>
      </c>
      <c r="X64" s="1316">
        <v>0</v>
      </c>
      <c r="Y64" s="1317" t="s">
        <v>601</v>
      </c>
      <c r="Z64" s="1316"/>
      <c r="AA64" s="794">
        <f t="shared" si="3"/>
        <v>7493577.5900000008</v>
      </c>
      <c r="AB64" s="798"/>
    </row>
    <row r="65" spans="1:28" s="791" customFormat="1" ht="16.149999999999999" customHeight="1" thickBot="1">
      <c r="A65" s="130">
        <f>ROW()</f>
        <v>65</v>
      </c>
      <c r="B65" s="1220"/>
      <c r="C65" s="1220"/>
      <c r="D65" s="42"/>
      <c r="E65" s="42"/>
      <c r="F65" s="1314" t="s">
        <v>633</v>
      </c>
      <c r="G65" s="1314" t="s">
        <v>634</v>
      </c>
      <c r="H65" s="1315" t="s">
        <v>642</v>
      </c>
      <c r="I65" s="1314" t="s">
        <v>643</v>
      </c>
      <c r="J65" s="1316">
        <v>174106.20000000004</v>
      </c>
      <c r="K65" s="1316"/>
      <c r="L65" s="1316">
        <v>2914906.8599999994</v>
      </c>
      <c r="M65" s="1316"/>
      <c r="N65" s="1316">
        <v>560983.80000000016</v>
      </c>
      <c r="O65" s="1316"/>
      <c r="P65" s="1317" t="s">
        <v>601</v>
      </c>
      <c r="Q65" s="1316"/>
      <c r="R65" s="794">
        <f t="shared" si="2"/>
        <v>3649996.86</v>
      </c>
      <c r="S65" s="1316">
        <v>187879.08</v>
      </c>
      <c r="T65" s="1316"/>
      <c r="U65" s="1316">
        <v>3355516.16</v>
      </c>
      <c r="V65" s="1316"/>
      <c r="W65" s="1316">
        <v>765418.22</v>
      </c>
      <c r="X65" s="1316">
        <v>0</v>
      </c>
      <c r="Y65" s="1317" t="s">
        <v>601</v>
      </c>
      <c r="Z65" s="1316"/>
      <c r="AA65" s="794">
        <f t="shared" si="3"/>
        <v>4308813.46</v>
      </c>
      <c r="AB65" s="798"/>
    </row>
    <row r="66" spans="1:28" s="791" customFormat="1" ht="16.149999999999999" customHeight="1" thickBot="1">
      <c r="A66" s="130">
        <f>ROW()</f>
        <v>66</v>
      </c>
      <c r="B66" s="1220"/>
      <c r="C66" s="1220"/>
      <c r="D66" s="42"/>
      <c r="E66" s="42"/>
      <c r="F66" s="1314" t="s">
        <v>633</v>
      </c>
      <c r="G66" s="1314" t="s">
        <v>634</v>
      </c>
      <c r="H66" s="1315" t="s">
        <v>644</v>
      </c>
      <c r="I66" s="1314" t="s">
        <v>645</v>
      </c>
      <c r="J66" s="1316">
        <v>135913.43000000002</v>
      </c>
      <c r="K66" s="1316"/>
      <c r="L66" s="1316">
        <v>1282613.3999999997</v>
      </c>
      <c r="M66" s="1316"/>
      <c r="N66" s="1316"/>
      <c r="O66" s="1316"/>
      <c r="P66" s="1317">
        <v>2802874.5599999991</v>
      </c>
      <c r="Q66" s="1316"/>
      <c r="R66" s="794">
        <f t="shared" si="2"/>
        <v>4221401.3899999987</v>
      </c>
      <c r="S66" s="1316">
        <v>157218.57</v>
      </c>
      <c r="T66" s="1316"/>
      <c r="U66" s="1316">
        <v>1266933.56</v>
      </c>
      <c r="V66" s="1316"/>
      <c r="W66" s="1316">
        <v>0</v>
      </c>
      <c r="X66" s="1316">
        <v>0</v>
      </c>
      <c r="Y66" s="1317">
        <v>2802874.5599999991</v>
      </c>
      <c r="Z66" s="1316"/>
      <c r="AA66" s="794">
        <f t="shared" si="3"/>
        <v>4227026.6899999995</v>
      </c>
      <c r="AB66" s="798"/>
    </row>
    <row r="67" spans="1:28" s="791" customFormat="1" ht="16.149999999999999" customHeight="1" thickBot="1">
      <c r="A67" s="130">
        <f>ROW()</f>
        <v>67</v>
      </c>
      <c r="B67" s="1220"/>
      <c r="C67" s="1220"/>
      <c r="D67" s="42"/>
      <c r="E67" s="42"/>
      <c r="F67" s="1314" t="s">
        <v>633</v>
      </c>
      <c r="G67" s="1314" t="s">
        <v>634</v>
      </c>
      <c r="H67" s="1315" t="s">
        <v>646</v>
      </c>
      <c r="I67" s="1314" t="s">
        <v>647</v>
      </c>
      <c r="J67" s="1316"/>
      <c r="K67" s="1316"/>
      <c r="L67" s="1316">
        <v>37090.92</v>
      </c>
      <c r="M67" s="1316"/>
      <c r="N67" s="1316"/>
      <c r="O67" s="1316"/>
      <c r="P67" s="1317" t="s">
        <v>601</v>
      </c>
      <c r="Q67" s="1316"/>
      <c r="R67" s="794">
        <f t="shared" si="2"/>
        <v>37090.92</v>
      </c>
      <c r="S67" s="1316">
        <v>0</v>
      </c>
      <c r="T67" s="1316"/>
      <c r="U67" s="1316">
        <v>48333.69</v>
      </c>
      <c r="V67" s="1316"/>
      <c r="W67" s="1316">
        <v>0</v>
      </c>
      <c r="X67" s="1316">
        <v>0</v>
      </c>
      <c r="Y67" s="1317" t="s">
        <v>601</v>
      </c>
      <c r="Z67" s="1316"/>
      <c r="AA67" s="794">
        <f t="shared" si="3"/>
        <v>48333.69</v>
      </c>
      <c r="AB67" s="798"/>
    </row>
    <row r="68" spans="1:28" s="791" customFormat="1" ht="16.149999999999999" customHeight="1" thickBot="1">
      <c r="A68" s="130">
        <f>ROW()</f>
        <v>68</v>
      </c>
      <c r="B68" s="1220"/>
      <c r="C68" s="1220"/>
      <c r="D68" s="42"/>
      <c r="E68" s="42"/>
      <c r="F68" s="1314" t="s">
        <v>633</v>
      </c>
      <c r="G68" s="1314" t="s">
        <v>634</v>
      </c>
      <c r="H68" s="1315" t="s">
        <v>44</v>
      </c>
      <c r="I68" s="1314" t="s">
        <v>648</v>
      </c>
      <c r="J68" s="1316">
        <v>220282.43999999997</v>
      </c>
      <c r="K68" s="1316"/>
      <c r="L68" s="1316">
        <v>3151297.07</v>
      </c>
      <c r="M68" s="1316"/>
      <c r="N68" s="1316">
        <v>16138.560000000005</v>
      </c>
      <c r="O68" s="1316"/>
      <c r="P68" s="1317">
        <v>1925726.76</v>
      </c>
      <c r="Q68" s="1316"/>
      <c r="R68" s="794">
        <f t="shared" si="2"/>
        <v>5313444.83</v>
      </c>
      <c r="S68" s="1316">
        <v>240988.35</v>
      </c>
      <c r="T68" s="1316"/>
      <c r="U68" s="1316">
        <v>3525007.9699999997</v>
      </c>
      <c r="V68" s="1316"/>
      <c r="W68" s="1316">
        <v>14110.68</v>
      </c>
      <c r="X68" s="1316">
        <v>0</v>
      </c>
      <c r="Y68" s="1317">
        <v>1925726.76</v>
      </c>
      <c r="Z68" s="1316"/>
      <c r="AA68" s="794">
        <f t="shared" si="3"/>
        <v>5705833.7599999998</v>
      </c>
      <c r="AB68" s="798"/>
    </row>
    <row r="69" spans="1:28" s="791" customFormat="1" ht="16.149999999999999" customHeight="1" thickBot="1">
      <c r="A69" s="130">
        <f>ROW()</f>
        <v>69</v>
      </c>
      <c r="B69" s="1220"/>
      <c r="C69" s="1220"/>
      <c r="D69" s="42"/>
      <c r="E69" s="42"/>
      <c r="F69" s="1314" t="s">
        <v>633</v>
      </c>
      <c r="G69" s="1314" t="s">
        <v>634</v>
      </c>
      <c r="H69" s="1315" t="s">
        <v>649</v>
      </c>
      <c r="I69" s="1314" t="s">
        <v>650</v>
      </c>
      <c r="J69" s="1316">
        <v>75589.2</v>
      </c>
      <c r="K69" s="1316"/>
      <c r="L69" s="1316">
        <v>2555199.3599999994</v>
      </c>
      <c r="M69" s="1316"/>
      <c r="N69" s="1316">
        <v>7606.6800000000012</v>
      </c>
      <c r="O69" s="1316"/>
      <c r="P69" s="1317" t="s">
        <v>601</v>
      </c>
      <c r="Q69" s="1316"/>
      <c r="R69" s="794">
        <f t="shared" si="2"/>
        <v>2638395.2399999998</v>
      </c>
      <c r="S69" s="1316">
        <v>81702.179999999993</v>
      </c>
      <c r="T69" s="1316"/>
      <c r="U69" s="1316">
        <v>2853110.31</v>
      </c>
      <c r="V69" s="1316"/>
      <c r="W69" s="1316">
        <v>9464.48</v>
      </c>
      <c r="X69" s="1316">
        <v>0</v>
      </c>
      <c r="Y69" s="1317" t="s">
        <v>601</v>
      </c>
      <c r="Z69" s="1316"/>
      <c r="AA69" s="794">
        <f t="shared" si="3"/>
        <v>2944276.97</v>
      </c>
      <c r="AB69" s="798"/>
    </row>
    <row r="70" spans="1:28" s="791" customFormat="1" ht="16.149999999999999" customHeight="1" thickBot="1">
      <c r="A70" s="130">
        <f>ROW()</f>
        <v>70</v>
      </c>
      <c r="B70" s="1220"/>
      <c r="C70" s="1220"/>
      <c r="D70" s="42"/>
      <c r="E70" s="42"/>
      <c r="F70" s="1314" t="s">
        <v>633</v>
      </c>
      <c r="G70" s="1314" t="s">
        <v>634</v>
      </c>
      <c r="H70" s="1315" t="s">
        <v>651</v>
      </c>
      <c r="I70" s="1314" t="s">
        <v>652</v>
      </c>
      <c r="J70" s="1316">
        <v>72914.280000000013</v>
      </c>
      <c r="K70" s="1316"/>
      <c r="L70" s="1316">
        <v>44333.689999999995</v>
      </c>
      <c r="M70" s="1316"/>
      <c r="N70" s="1316">
        <v>268841.27999999997</v>
      </c>
      <c r="O70" s="1316"/>
      <c r="P70" s="1317" t="s">
        <v>601</v>
      </c>
      <c r="Q70" s="1316"/>
      <c r="R70" s="794">
        <f t="shared" si="2"/>
        <v>386089.25</v>
      </c>
      <c r="S70" s="1316">
        <v>78646.16</v>
      </c>
      <c r="T70" s="1316"/>
      <c r="U70" s="1316">
        <v>44310.9</v>
      </c>
      <c r="V70" s="1316"/>
      <c r="W70" s="1316">
        <v>329191.78000000003</v>
      </c>
      <c r="X70" s="1316">
        <v>0</v>
      </c>
      <c r="Y70" s="1317" t="s">
        <v>601</v>
      </c>
      <c r="Z70" s="1316"/>
      <c r="AA70" s="794">
        <f t="shared" si="3"/>
        <v>452148.84</v>
      </c>
      <c r="AB70" s="798"/>
    </row>
    <row r="71" spans="1:28" s="791" customFormat="1" ht="16.149999999999999" customHeight="1" thickBot="1">
      <c r="A71" s="130">
        <f>ROW()</f>
        <v>71</v>
      </c>
      <c r="B71" s="1220"/>
      <c r="C71" s="1220"/>
      <c r="D71" s="42"/>
      <c r="E71" s="42"/>
      <c r="F71" s="1314" t="s">
        <v>633</v>
      </c>
      <c r="G71" s="1314" t="s">
        <v>634</v>
      </c>
      <c r="H71" s="1315" t="s">
        <v>44</v>
      </c>
      <c r="I71" s="1314" t="s">
        <v>614</v>
      </c>
      <c r="J71" s="1316"/>
      <c r="K71" s="1316"/>
      <c r="L71" s="1316">
        <v>0</v>
      </c>
      <c r="M71" s="1316"/>
      <c r="N71" s="1316"/>
      <c r="O71" s="1316">
        <v>12481.92</v>
      </c>
      <c r="P71" s="1317">
        <v>85213.890000000029</v>
      </c>
      <c r="Q71" s="1316"/>
      <c r="R71" s="794">
        <f t="shared" si="2"/>
        <v>97695.810000000027</v>
      </c>
      <c r="S71" s="1316"/>
      <c r="T71" s="1316"/>
      <c r="U71" s="1316"/>
      <c r="V71" s="1316"/>
      <c r="W71" s="1316"/>
      <c r="X71" s="1316"/>
      <c r="Y71" s="1317">
        <v>85213.890000000029</v>
      </c>
      <c r="Z71" s="1316"/>
      <c r="AA71" s="794">
        <f t="shared" si="3"/>
        <v>85213.890000000029</v>
      </c>
      <c r="AB71" s="798"/>
    </row>
    <row r="72" spans="1:28" s="791" customFormat="1" ht="16.149999999999999" customHeight="1" thickBot="1">
      <c r="A72" s="130">
        <f>ROW()</f>
        <v>72</v>
      </c>
      <c r="B72" s="1220"/>
      <c r="C72" s="1220"/>
      <c r="D72" s="42"/>
      <c r="E72" s="42"/>
      <c r="F72" s="1314" t="s">
        <v>653</v>
      </c>
      <c r="G72" s="1314" t="s">
        <v>654</v>
      </c>
      <c r="H72" s="1315" t="s">
        <v>635</v>
      </c>
      <c r="I72" s="1314" t="s">
        <v>636</v>
      </c>
      <c r="J72" s="1316">
        <v>990436.32</v>
      </c>
      <c r="K72" s="1316"/>
      <c r="L72" s="1316">
        <v>49597.389999999992</v>
      </c>
      <c r="M72" s="1316"/>
      <c r="N72" s="1316">
        <v>1351988.1599999995</v>
      </c>
      <c r="O72" s="1316"/>
      <c r="P72" s="1317" t="s">
        <v>601</v>
      </c>
      <c r="Q72" s="1316"/>
      <c r="R72" s="794">
        <f t="shared" si="2"/>
        <v>2392021.8699999992</v>
      </c>
      <c r="S72" s="1316">
        <v>1067778.23</v>
      </c>
      <c r="T72" s="1316"/>
      <c r="U72" s="1316">
        <v>61119.590000000004</v>
      </c>
      <c r="V72" s="1316"/>
      <c r="W72" s="1316">
        <v>1683194.04</v>
      </c>
      <c r="X72" s="1316">
        <v>0</v>
      </c>
      <c r="Y72" s="1317" t="s">
        <v>601</v>
      </c>
      <c r="Z72" s="1316"/>
      <c r="AA72" s="794">
        <f t="shared" si="3"/>
        <v>2812091.8600000003</v>
      </c>
      <c r="AB72" s="798"/>
    </row>
    <row r="73" spans="1:28" s="791" customFormat="1" ht="16.149999999999999" customHeight="1" thickBot="1">
      <c r="A73" s="130">
        <f>ROW()</f>
        <v>73</v>
      </c>
      <c r="B73" s="1220"/>
      <c r="C73" s="1220"/>
      <c r="D73" s="42"/>
      <c r="E73" s="42"/>
      <c r="F73" s="1314" t="s">
        <v>653</v>
      </c>
      <c r="G73" s="1314" t="s">
        <v>654</v>
      </c>
      <c r="H73" s="1315" t="s">
        <v>655</v>
      </c>
      <c r="I73" s="1314" t="s">
        <v>656</v>
      </c>
      <c r="J73" s="1316">
        <v>435589.56</v>
      </c>
      <c r="K73" s="1316"/>
      <c r="L73" s="1316">
        <v>411541.84</v>
      </c>
      <c r="M73" s="1316"/>
      <c r="N73" s="1316">
        <v>2925429.1199999992</v>
      </c>
      <c r="O73" s="1316"/>
      <c r="P73" s="1317">
        <v>375435.48</v>
      </c>
      <c r="Q73" s="1316"/>
      <c r="R73" s="794">
        <f t="shared" si="2"/>
        <v>4147995.9999999991</v>
      </c>
      <c r="S73" s="1316">
        <v>480187.46</v>
      </c>
      <c r="T73" s="1316"/>
      <c r="U73" s="1316">
        <v>430078.23</v>
      </c>
      <c r="V73" s="1316"/>
      <c r="W73" s="1316">
        <v>3684433.47</v>
      </c>
      <c r="X73" s="1316">
        <v>0</v>
      </c>
      <c r="Y73" s="1317">
        <v>375435.48</v>
      </c>
      <c r="Z73" s="1316"/>
      <c r="AA73" s="794">
        <f t="shared" si="3"/>
        <v>4970134.6400000006</v>
      </c>
      <c r="AB73" s="798"/>
    </row>
    <row r="74" spans="1:28" s="791" customFormat="1" ht="16.149999999999999" customHeight="1" thickBot="1">
      <c r="A74" s="130">
        <f>ROW()</f>
        <v>74</v>
      </c>
      <c r="B74" s="1220"/>
      <c r="C74" s="1220"/>
      <c r="D74" s="42"/>
      <c r="E74" s="42"/>
      <c r="F74" s="1314" t="s">
        <v>653</v>
      </c>
      <c r="G74" s="1314" t="s">
        <v>654</v>
      </c>
      <c r="H74" s="1315" t="s">
        <v>657</v>
      </c>
      <c r="I74" s="1314" t="s">
        <v>658</v>
      </c>
      <c r="J74" s="1316">
        <v>2005942.0800000003</v>
      </c>
      <c r="K74" s="1316"/>
      <c r="L74" s="1316">
        <v>810373.66999999981</v>
      </c>
      <c r="M74" s="1316"/>
      <c r="N74" s="1316">
        <v>3709387.9200000004</v>
      </c>
      <c r="O74" s="1316"/>
      <c r="P74" s="1317">
        <v>321991.0799999999</v>
      </c>
      <c r="Q74" s="1316"/>
      <c r="R74" s="794">
        <f t="shared" si="2"/>
        <v>6847694.75</v>
      </c>
      <c r="S74" s="1316">
        <v>1941218.11</v>
      </c>
      <c r="T74" s="1316"/>
      <c r="U74" s="1316">
        <v>836375.88</v>
      </c>
      <c r="V74" s="1316"/>
      <c r="W74" s="1316">
        <v>4511351.47</v>
      </c>
      <c r="X74" s="1316">
        <v>0</v>
      </c>
      <c r="Y74" s="1317">
        <v>321991.0799999999</v>
      </c>
      <c r="Z74" s="1316"/>
      <c r="AA74" s="794">
        <f t="shared" si="3"/>
        <v>7610936.54</v>
      </c>
      <c r="AB74" s="798"/>
    </row>
    <row r="75" spans="1:28" s="791" customFormat="1" ht="16.149999999999999" customHeight="1" thickBot="1">
      <c r="A75" s="130">
        <f>ROW()</f>
        <v>75</v>
      </c>
      <c r="B75" s="1220"/>
      <c r="C75" s="1220"/>
      <c r="D75" s="42"/>
      <c r="E75" s="42"/>
      <c r="F75" s="1314" t="s">
        <v>653</v>
      </c>
      <c r="G75" s="1314" t="s">
        <v>654</v>
      </c>
      <c r="H75" s="1315" t="s">
        <v>659</v>
      </c>
      <c r="I75" s="1314" t="s">
        <v>660</v>
      </c>
      <c r="J75" s="1316">
        <v>968550.84000000032</v>
      </c>
      <c r="K75" s="1316"/>
      <c r="L75" s="1316">
        <v>842468.94000000029</v>
      </c>
      <c r="M75" s="1316"/>
      <c r="N75" s="1316">
        <v>7397840.04</v>
      </c>
      <c r="O75" s="1316"/>
      <c r="P75" s="1317" t="s">
        <v>601</v>
      </c>
      <c r="Q75" s="1316"/>
      <c r="R75" s="794">
        <f t="shared" si="2"/>
        <v>9208859.8200000003</v>
      </c>
      <c r="S75" s="1316">
        <v>1042587.79</v>
      </c>
      <c r="T75" s="1316"/>
      <c r="U75" s="1316">
        <v>888962.3600000001</v>
      </c>
      <c r="V75" s="1316"/>
      <c r="W75" s="1316">
        <v>8917503.3200000003</v>
      </c>
      <c r="X75" s="1316">
        <v>0</v>
      </c>
      <c r="Y75" s="1317" t="s">
        <v>601</v>
      </c>
      <c r="Z75" s="1316"/>
      <c r="AA75" s="794">
        <f t="shared" si="3"/>
        <v>10849053.470000001</v>
      </c>
      <c r="AB75" s="798"/>
    </row>
    <row r="76" spans="1:28" s="791" customFormat="1" ht="16.149999999999999" customHeight="1" thickBot="1">
      <c r="A76" s="130">
        <f>ROW()</f>
        <v>76</v>
      </c>
      <c r="B76" s="1220"/>
      <c r="C76" s="1220"/>
      <c r="D76" s="42"/>
      <c r="E76" s="42"/>
      <c r="F76" s="1314" t="s">
        <v>653</v>
      </c>
      <c r="G76" s="1314" t="s">
        <v>654</v>
      </c>
      <c r="H76" s="1315" t="s">
        <v>661</v>
      </c>
      <c r="I76" s="1314" t="s">
        <v>662</v>
      </c>
      <c r="J76" s="1316">
        <v>2232889.4400000004</v>
      </c>
      <c r="K76" s="1316"/>
      <c r="L76" s="1316">
        <v>818229.39000000013</v>
      </c>
      <c r="M76" s="1316"/>
      <c r="N76" s="1316">
        <v>4554330.72</v>
      </c>
      <c r="O76" s="1316"/>
      <c r="P76" s="1317">
        <v>45446.159999999996</v>
      </c>
      <c r="Q76" s="1316"/>
      <c r="R76" s="794">
        <f t="shared" si="2"/>
        <v>7650895.7100000009</v>
      </c>
      <c r="S76" s="1316">
        <v>2406674.71</v>
      </c>
      <c r="T76" s="1316"/>
      <c r="U76" s="1316">
        <v>858849.33</v>
      </c>
      <c r="V76" s="1316"/>
      <c r="W76" s="1316">
        <v>5668547.3799999999</v>
      </c>
      <c r="X76" s="1316">
        <v>0</v>
      </c>
      <c r="Y76" s="1317">
        <v>45446.159999999996</v>
      </c>
      <c r="Z76" s="1316"/>
      <c r="AA76" s="794">
        <f t="shared" si="3"/>
        <v>8979517.5800000001</v>
      </c>
      <c r="AB76" s="798"/>
    </row>
    <row r="77" spans="1:28" s="791" customFormat="1" ht="16.149999999999999" customHeight="1" thickBot="1">
      <c r="A77" s="130">
        <f>ROW()</f>
        <v>77</v>
      </c>
      <c r="B77" s="1220"/>
      <c r="C77" s="1220"/>
      <c r="D77" s="42"/>
      <c r="E77" s="42"/>
      <c r="F77" s="1314" t="s">
        <v>653</v>
      </c>
      <c r="G77" s="1314" t="s">
        <v>654</v>
      </c>
      <c r="H77" s="1315" t="s">
        <v>44</v>
      </c>
      <c r="I77" s="1314" t="s">
        <v>614</v>
      </c>
      <c r="J77" s="1316"/>
      <c r="K77" s="1316"/>
      <c r="L77" s="1316">
        <v>0</v>
      </c>
      <c r="M77" s="1316"/>
      <c r="N77" s="1316"/>
      <c r="O77" s="1316">
        <v>12783.480000000003</v>
      </c>
      <c r="P77" s="1317" t="s">
        <v>601</v>
      </c>
      <c r="Q77" s="1316"/>
      <c r="R77" s="794">
        <f t="shared" si="2"/>
        <v>12783.480000000003</v>
      </c>
      <c r="S77" s="1316"/>
      <c r="T77" s="1316"/>
      <c r="U77" s="1316"/>
      <c r="V77" s="1316"/>
      <c r="W77" s="1316"/>
      <c r="X77" s="1316"/>
      <c r="Y77" s="1317"/>
      <c r="Z77" s="1316"/>
      <c r="AA77" s="794">
        <f t="shared" si="3"/>
        <v>0</v>
      </c>
      <c r="AB77" s="798"/>
    </row>
    <row r="78" spans="1:28" s="791" customFormat="1" ht="16.149999999999999" customHeight="1" thickBot="1">
      <c r="A78" s="130">
        <f>ROW()</f>
        <v>78</v>
      </c>
      <c r="B78" s="1220"/>
      <c r="C78" s="1220"/>
      <c r="D78" s="42"/>
      <c r="E78" s="42"/>
      <c r="F78" s="1314" t="s">
        <v>663</v>
      </c>
      <c r="G78" s="1314" t="s">
        <v>664</v>
      </c>
      <c r="H78" s="1315" t="s">
        <v>665</v>
      </c>
      <c r="I78" s="1314" t="s">
        <v>666</v>
      </c>
      <c r="J78" s="1316">
        <v>358601.03999999986</v>
      </c>
      <c r="K78" s="1316"/>
      <c r="L78" s="1316">
        <v>1662178.1099999996</v>
      </c>
      <c r="M78" s="1316"/>
      <c r="N78" s="1316">
        <v>10554011.760000004</v>
      </c>
      <c r="O78" s="1316"/>
      <c r="P78" s="1317">
        <v>57524.04</v>
      </c>
      <c r="Q78" s="1316"/>
      <c r="R78" s="794">
        <f t="shared" si="2"/>
        <v>12632314.950000003</v>
      </c>
      <c r="S78" s="1316">
        <v>384901.16</v>
      </c>
      <c r="T78" s="1316"/>
      <c r="U78" s="1316">
        <v>1836634.63</v>
      </c>
      <c r="V78" s="1316"/>
      <c r="W78" s="1316">
        <v>12894068.74</v>
      </c>
      <c r="X78" s="1316">
        <v>0</v>
      </c>
      <c r="Y78" s="1317">
        <v>57524.04</v>
      </c>
      <c r="Z78" s="1316"/>
      <c r="AA78" s="794">
        <f t="shared" si="3"/>
        <v>15173128.57</v>
      </c>
      <c r="AB78" s="798"/>
    </row>
    <row r="79" spans="1:28" s="791" customFormat="1" ht="16.149999999999999" customHeight="1" thickBot="1">
      <c r="A79" s="130">
        <f>ROW()</f>
        <v>79</v>
      </c>
      <c r="B79" s="1220"/>
      <c r="C79" s="1220"/>
      <c r="D79" s="42"/>
      <c r="E79" s="42"/>
      <c r="F79" s="1314" t="s">
        <v>663</v>
      </c>
      <c r="G79" s="1314" t="s">
        <v>664</v>
      </c>
      <c r="H79" s="1315" t="s">
        <v>44</v>
      </c>
      <c r="I79" s="1314" t="s">
        <v>614</v>
      </c>
      <c r="J79" s="1316"/>
      <c r="K79" s="1316"/>
      <c r="L79" s="1316">
        <v>0</v>
      </c>
      <c r="M79" s="1316"/>
      <c r="N79" s="1316"/>
      <c r="O79" s="1316">
        <v>6558.48</v>
      </c>
      <c r="P79" s="1317">
        <v>4241.3899999999994</v>
      </c>
      <c r="Q79" s="1316"/>
      <c r="R79" s="794">
        <f t="shared" si="2"/>
        <v>10799.869999999999</v>
      </c>
      <c r="S79" s="1316"/>
      <c r="T79" s="1316"/>
      <c r="U79" s="1316"/>
      <c r="V79" s="1316"/>
      <c r="W79" s="1316"/>
      <c r="X79" s="1316"/>
      <c r="Y79" s="1317">
        <v>4241.3899999999994</v>
      </c>
      <c r="Z79" s="1316"/>
      <c r="AA79" s="794">
        <f t="shared" si="3"/>
        <v>4241.3899999999994</v>
      </c>
      <c r="AB79" s="798"/>
    </row>
    <row r="80" spans="1:28" s="791" customFormat="1" ht="16.149999999999999" customHeight="1" thickBot="1">
      <c r="A80" s="130">
        <f>ROW()</f>
        <v>80</v>
      </c>
      <c r="B80" s="1220"/>
      <c r="C80" s="1220"/>
      <c r="D80" s="42"/>
      <c r="E80" s="42"/>
      <c r="F80" s="1314" t="s">
        <v>667</v>
      </c>
      <c r="G80" s="1314" t="s">
        <v>668</v>
      </c>
      <c r="H80" s="1315" t="s">
        <v>669</v>
      </c>
      <c r="I80" s="1314" t="s">
        <v>670</v>
      </c>
      <c r="J80" s="1316">
        <v>402519.47999999992</v>
      </c>
      <c r="K80" s="1316"/>
      <c r="L80" s="1316">
        <v>1008157.8100000002</v>
      </c>
      <c r="M80" s="1316"/>
      <c r="N80" s="1316">
        <v>3818249.76</v>
      </c>
      <c r="O80" s="1316"/>
      <c r="P80" s="1317">
        <v>85358.520000000019</v>
      </c>
      <c r="Q80" s="1316"/>
      <c r="R80" s="794">
        <f t="shared" si="2"/>
        <v>5314285.57</v>
      </c>
      <c r="S80" s="1316">
        <v>451629.56</v>
      </c>
      <c r="T80" s="1316"/>
      <c r="U80" s="1316">
        <v>1103187.95</v>
      </c>
      <c r="V80" s="1316"/>
      <c r="W80" s="1316">
        <v>4751729.92</v>
      </c>
      <c r="X80" s="1316">
        <v>0</v>
      </c>
      <c r="Y80" s="1317">
        <v>85358.520000000019</v>
      </c>
      <c r="Z80" s="1316"/>
      <c r="AA80" s="794">
        <f t="shared" si="3"/>
        <v>6391905.9499999993</v>
      </c>
      <c r="AB80" s="798"/>
    </row>
    <row r="81" spans="1:28" s="791" customFormat="1" ht="16.149999999999999" customHeight="1" thickBot="1">
      <c r="A81" s="130">
        <f>ROW()</f>
        <v>81</v>
      </c>
      <c r="B81" s="1220"/>
      <c r="C81" s="1220"/>
      <c r="D81" s="42"/>
      <c r="E81" s="42"/>
      <c r="F81" s="1314" t="s">
        <v>667</v>
      </c>
      <c r="G81" s="1314" t="s">
        <v>668</v>
      </c>
      <c r="H81" s="1315" t="s">
        <v>44</v>
      </c>
      <c r="I81" s="1314" t="s">
        <v>614</v>
      </c>
      <c r="J81" s="1316"/>
      <c r="K81" s="1316"/>
      <c r="L81" s="1316">
        <v>0</v>
      </c>
      <c r="M81" s="1316"/>
      <c r="N81" s="1316"/>
      <c r="O81" s="1316">
        <v>2428.4399999999996</v>
      </c>
      <c r="P81" s="1317" t="s">
        <v>601</v>
      </c>
      <c r="Q81" s="1316"/>
      <c r="R81" s="794">
        <f t="shared" si="2"/>
        <v>2428.4399999999996</v>
      </c>
      <c r="S81" s="1316"/>
      <c r="T81" s="1316"/>
      <c r="U81" s="1316"/>
      <c r="V81" s="1316"/>
      <c r="W81" s="1316"/>
      <c r="X81" s="1316"/>
      <c r="Y81" s="1317" t="s">
        <v>601</v>
      </c>
      <c r="Z81" s="1316"/>
      <c r="AA81" s="794">
        <f t="shared" si="3"/>
        <v>0</v>
      </c>
      <c r="AB81" s="798"/>
    </row>
    <row r="82" spans="1:28" s="791" customFormat="1" ht="16.149999999999999" customHeight="1" thickBot="1">
      <c r="A82" s="130">
        <f>ROW()</f>
        <v>82</v>
      </c>
      <c r="B82" s="1220"/>
      <c r="C82" s="1220"/>
      <c r="D82" s="42"/>
      <c r="E82" s="42"/>
      <c r="F82" s="1314" t="s">
        <v>671</v>
      </c>
      <c r="G82" s="1314" t="s">
        <v>672</v>
      </c>
      <c r="H82" s="1315" t="s">
        <v>673</v>
      </c>
      <c r="I82" s="1314" t="s">
        <v>674</v>
      </c>
      <c r="J82" s="1316">
        <v>183312.36000000002</v>
      </c>
      <c r="K82" s="1316"/>
      <c r="L82" s="1316">
        <v>5069011.959999999</v>
      </c>
      <c r="M82" s="1316"/>
      <c r="N82" s="1316">
        <v>3263.1599999999994</v>
      </c>
      <c r="O82" s="1316"/>
      <c r="P82" s="1317" t="s">
        <v>601</v>
      </c>
      <c r="Q82" s="1316"/>
      <c r="R82" s="794">
        <f t="shared" si="2"/>
        <v>5255587.4799999995</v>
      </c>
      <c r="S82" s="1316">
        <v>198179.8</v>
      </c>
      <c r="T82" s="1316"/>
      <c r="U82" s="1316">
        <v>6494767.8100000005</v>
      </c>
      <c r="V82" s="1316"/>
      <c r="W82" s="1316">
        <v>80283.929999999993</v>
      </c>
      <c r="X82" s="1316">
        <v>0</v>
      </c>
      <c r="Y82" s="1317" t="s">
        <v>601</v>
      </c>
      <c r="Z82" s="1316"/>
      <c r="AA82" s="794">
        <f t="shared" si="3"/>
        <v>6773231.54</v>
      </c>
      <c r="AB82" s="798"/>
    </row>
    <row r="83" spans="1:28" s="791" customFormat="1" ht="16.149999999999999" customHeight="1" thickBot="1">
      <c r="A83" s="130">
        <f>ROW()</f>
        <v>83</v>
      </c>
      <c r="B83" s="1220"/>
      <c r="C83" s="1220"/>
      <c r="D83" s="42"/>
      <c r="E83" s="42"/>
      <c r="F83" s="1314" t="s">
        <v>671</v>
      </c>
      <c r="G83" s="1314" t="s">
        <v>672</v>
      </c>
      <c r="H83" s="1315" t="s">
        <v>675</v>
      </c>
      <c r="I83" s="1314" t="s">
        <v>676</v>
      </c>
      <c r="J83" s="1316">
        <v>1226577.4800000002</v>
      </c>
      <c r="K83" s="1316"/>
      <c r="L83" s="1316">
        <v>1490992.7800000005</v>
      </c>
      <c r="M83" s="1316"/>
      <c r="N83" s="1316"/>
      <c r="O83" s="1316"/>
      <c r="P83" s="1317" t="s">
        <v>601</v>
      </c>
      <c r="Q83" s="1316"/>
      <c r="R83" s="794">
        <f t="shared" si="2"/>
        <v>2717570.2600000007</v>
      </c>
      <c r="S83" s="1316">
        <v>1322978.3500000001</v>
      </c>
      <c r="T83" s="1316"/>
      <c r="U83" s="1316">
        <v>1652989.13</v>
      </c>
      <c r="V83" s="1316"/>
      <c r="W83" s="1316">
        <v>0</v>
      </c>
      <c r="X83" s="1316">
        <v>0</v>
      </c>
      <c r="Y83" s="1317" t="s">
        <v>601</v>
      </c>
      <c r="Z83" s="1316"/>
      <c r="AA83" s="794">
        <f t="shared" si="3"/>
        <v>2975967.48</v>
      </c>
      <c r="AB83" s="798"/>
    </row>
    <row r="84" spans="1:28" s="791" customFormat="1" ht="16.149999999999999" customHeight="1" thickBot="1">
      <c r="A84" s="130">
        <f>ROW()</f>
        <v>84</v>
      </c>
      <c r="B84" s="1220"/>
      <c r="C84" s="1220"/>
      <c r="D84" s="42"/>
      <c r="E84" s="42"/>
      <c r="F84" s="1314" t="s">
        <v>671</v>
      </c>
      <c r="G84" s="1314" t="s">
        <v>672</v>
      </c>
      <c r="H84" s="1315" t="s">
        <v>606</v>
      </c>
      <c r="I84" s="1314" t="s">
        <v>607</v>
      </c>
      <c r="J84" s="1316">
        <v>916367.30000000028</v>
      </c>
      <c r="K84" s="1316"/>
      <c r="L84" s="1316">
        <v>468889.67999999988</v>
      </c>
      <c r="M84" s="1316"/>
      <c r="N84" s="1316">
        <v>18525</v>
      </c>
      <c r="O84" s="1316"/>
      <c r="P84" s="1317" t="s">
        <v>601</v>
      </c>
      <c r="Q84" s="1316"/>
      <c r="R84" s="794">
        <f t="shared" si="2"/>
        <v>1403781.9800000002</v>
      </c>
      <c r="S84" s="1316">
        <v>1199228.17</v>
      </c>
      <c r="T84" s="1316"/>
      <c r="U84" s="1316">
        <v>536283.41</v>
      </c>
      <c r="V84" s="1316"/>
      <c r="W84" s="1316">
        <v>23059.279999999999</v>
      </c>
      <c r="X84" s="1316">
        <v>0</v>
      </c>
      <c r="Y84" s="1317" t="s">
        <v>601</v>
      </c>
      <c r="Z84" s="1316"/>
      <c r="AA84" s="794">
        <f t="shared" si="3"/>
        <v>1758570.86</v>
      </c>
      <c r="AB84" s="798"/>
    </row>
    <row r="85" spans="1:28" s="791" customFormat="1" ht="16.149999999999999" customHeight="1" thickBot="1">
      <c r="A85" s="130">
        <f>ROW()</f>
        <v>85</v>
      </c>
      <c r="B85" s="1220"/>
      <c r="C85" s="1220"/>
      <c r="D85" s="42"/>
      <c r="E85" s="42"/>
      <c r="F85" s="1314" t="s">
        <v>671</v>
      </c>
      <c r="G85" s="1314" t="s">
        <v>672</v>
      </c>
      <c r="H85" s="1315" t="s">
        <v>677</v>
      </c>
      <c r="I85" s="1314" t="s">
        <v>678</v>
      </c>
      <c r="J85" s="1316">
        <v>768952.68</v>
      </c>
      <c r="K85" s="1316"/>
      <c r="L85" s="1316">
        <v>3763646.0100000007</v>
      </c>
      <c r="M85" s="1316"/>
      <c r="N85" s="1316">
        <v>13.440000000000005</v>
      </c>
      <c r="O85" s="1316"/>
      <c r="P85" s="1317" t="s">
        <v>601</v>
      </c>
      <c r="Q85" s="1316"/>
      <c r="R85" s="794">
        <f t="shared" si="2"/>
        <v>4532612.1300000008</v>
      </c>
      <c r="S85" s="1316">
        <v>828663.77</v>
      </c>
      <c r="T85" s="1316"/>
      <c r="U85" s="1316">
        <v>4093735.05</v>
      </c>
      <c r="V85" s="1316"/>
      <c r="W85" s="1316">
        <v>0</v>
      </c>
      <c r="X85" s="1316">
        <v>0</v>
      </c>
      <c r="Y85" s="1317" t="s">
        <v>601</v>
      </c>
      <c r="Z85" s="1316"/>
      <c r="AA85" s="794">
        <f t="shared" si="3"/>
        <v>4922398.82</v>
      </c>
      <c r="AB85" s="798"/>
    </row>
    <row r="86" spans="1:28" s="791" customFormat="1" ht="16.149999999999999" customHeight="1" thickBot="1">
      <c r="A86" s="130">
        <f>ROW()</f>
        <v>86</v>
      </c>
      <c r="B86" s="1220"/>
      <c r="C86" s="1220"/>
      <c r="D86" s="42"/>
      <c r="E86" s="42"/>
      <c r="F86" s="1314" t="s">
        <v>671</v>
      </c>
      <c r="G86" s="1314" t="s">
        <v>672</v>
      </c>
      <c r="H86" s="1315" t="s">
        <v>679</v>
      </c>
      <c r="I86" s="1314" t="s">
        <v>680</v>
      </c>
      <c r="J86" s="1316">
        <v>1638951.6000000003</v>
      </c>
      <c r="K86" s="1316"/>
      <c r="L86" s="1316">
        <v>2011941.5000000002</v>
      </c>
      <c r="M86" s="1316"/>
      <c r="N86" s="1316">
        <v>798838.92000000027</v>
      </c>
      <c r="O86" s="1316"/>
      <c r="P86" s="1317" t="s">
        <v>601</v>
      </c>
      <c r="Q86" s="1316"/>
      <c r="R86" s="794">
        <f t="shared" si="2"/>
        <v>4449732.0200000005</v>
      </c>
      <c r="S86" s="1316">
        <v>1801590.09</v>
      </c>
      <c r="T86" s="1316"/>
      <c r="U86" s="1316">
        <v>2243565.41</v>
      </c>
      <c r="V86" s="1316"/>
      <c r="W86" s="1316">
        <v>837663.5</v>
      </c>
      <c r="X86" s="1316">
        <v>0</v>
      </c>
      <c r="Y86" s="1317" t="s">
        <v>601</v>
      </c>
      <c r="Z86" s="1316"/>
      <c r="AA86" s="794">
        <f t="shared" si="3"/>
        <v>4882819</v>
      </c>
      <c r="AB86" s="798"/>
    </row>
    <row r="87" spans="1:28" s="791" customFormat="1" ht="16.149999999999999" customHeight="1" thickBot="1">
      <c r="A87" s="130">
        <f>ROW()</f>
        <v>87</v>
      </c>
      <c r="B87" s="1220"/>
      <c r="C87" s="1220"/>
      <c r="D87" s="42"/>
      <c r="E87" s="42"/>
      <c r="F87" s="1314" t="s">
        <v>671</v>
      </c>
      <c r="G87" s="1314" t="s">
        <v>672</v>
      </c>
      <c r="H87" s="1315" t="s">
        <v>669</v>
      </c>
      <c r="I87" s="1314" t="s">
        <v>670</v>
      </c>
      <c r="J87" s="1316">
        <v>167960.40000000002</v>
      </c>
      <c r="K87" s="1316"/>
      <c r="L87" s="1316">
        <v>1218562.49</v>
      </c>
      <c r="M87" s="1316"/>
      <c r="N87" s="1316">
        <v>142.80000000000004</v>
      </c>
      <c r="O87" s="1316"/>
      <c r="P87" s="1317" t="s">
        <v>601</v>
      </c>
      <c r="Q87" s="1316"/>
      <c r="R87" s="794">
        <f t="shared" si="2"/>
        <v>1386665.6900000002</v>
      </c>
      <c r="S87" s="1316">
        <v>181428.54</v>
      </c>
      <c r="T87" s="1316"/>
      <c r="U87" s="1316">
        <v>1179886.54</v>
      </c>
      <c r="V87" s="1316"/>
      <c r="W87" s="1316">
        <v>188.24</v>
      </c>
      <c r="X87" s="1316">
        <v>0</v>
      </c>
      <c r="Y87" s="1317" t="s">
        <v>601</v>
      </c>
      <c r="Z87" s="1316"/>
      <c r="AA87" s="794">
        <f t="shared" si="3"/>
        <v>1361503.32</v>
      </c>
      <c r="AB87" s="798"/>
    </row>
    <row r="88" spans="1:28" s="791" customFormat="1" ht="16.149999999999999" customHeight="1" thickBot="1">
      <c r="A88" s="130">
        <f>ROW()</f>
        <v>88</v>
      </c>
      <c r="B88" s="1220"/>
      <c r="C88" s="1220"/>
      <c r="D88" s="42"/>
      <c r="E88" s="42"/>
      <c r="F88" s="1314" t="s">
        <v>671</v>
      </c>
      <c r="G88" s="1314" t="s">
        <v>672</v>
      </c>
      <c r="H88" s="1315" t="s">
        <v>44</v>
      </c>
      <c r="I88" s="1314" t="s">
        <v>614</v>
      </c>
      <c r="J88" s="1316">
        <v>0</v>
      </c>
      <c r="K88" s="1316"/>
      <c r="L88" s="1316">
        <v>0</v>
      </c>
      <c r="M88" s="1316"/>
      <c r="N88" s="1316"/>
      <c r="O88" s="1316">
        <v>4443.8400000000011</v>
      </c>
      <c r="P88" s="1317">
        <v>25853.460000000006</v>
      </c>
      <c r="Q88" s="1316"/>
      <c r="R88" s="794">
        <f t="shared" si="2"/>
        <v>30297.300000000007</v>
      </c>
      <c r="S88" s="1316"/>
      <c r="T88" s="1316"/>
      <c r="U88" s="1316"/>
      <c r="V88" s="1316"/>
      <c r="W88" s="1316"/>
      <c r="X88" s="1316"/>
      <c r="Y88" s="1317">
        <v>25853.460000000006</v>
      </c>
      <c r="Z88" s="1316"/>
      <c r="AA88" s="794">
        <f t="shared" si="3"/>
        <v>25853.460000000006</v>
      </c>
      <c r="AB88" s="798"/>
    </row>
    <row r="89" spans="1:28" s="791" customFormat="1" ht="16.149999999999999" customHeight="1" thickBot="1">
      <c r="A89" s="130">
        <f>ROW()</f>
        <v>89</v>
      </c>
      <c r="B89" s="1220"/>
      <c r="C89" s="1220"/>
      <c r="D89" s="42"/>
      <c r="E89" s="42"/>
      <c r="F89" s="1314" t="s">
        <v>681</v>
      </c>
      <c r="G89" s="1314" t="s">
        <v>682</v>
      </c>
      <c r="H89" s="1315" t="s">
        <v>683</v>
      </c>
      <c r="I89" s="1314" t="s">
        <v>684</v>
      </c>
      <c r="J89" s="1316">
        <v>1632752.6399999999</v>
      </c>
      <c r="K89" s="1316"/>
      <c r="L89" s="1316">
        <v>356545.04999999993</v>
      </c>
      <c r="M89" s="1316"/>
      <c r="N89" s="1316">
        <v>2908359.48</v>
      </c>
      <c r="O89" s="1316"/>
      <c r="P89" s="1317">
        <v>108864.24000000003</v>
      </c>
      <c r="Q89" s="1316"/>
      <c r="R89" s="794">
        <f t="shared" si="2"/>
        <v>5006521.41</v>
      </c>
      <c r="S89" s="1316">
        <v>1769899.41</v>
      </c>
      <c r="T89" s="1316"/>
      <c r="U89" s="1316">
        <v>408083.43</v>
      </c>
      <c r="V89" s="1316"/>
      <c r="W89" s="1316">
        <v>3631659.93</v>
      </c>
      <c r="X89" s="1316">
        <v>0</v>
      </c>
      <c r="Y89" s="1317">
        <v>108864.24000000003</v>
      </c>
      <c r="Z89" s="1316"/>
      <c r="AA89" s="794">
        <f t="shared" si="3"/>
        <v>5918507.0099999998</v>
      </c>
      <c r="AB89" s="798"/>
    </row>
    <row r="90" spans="1:28" s="791" customFormat="1" ht="16.149999999999999" customHeight="1" thickBot="1">
      <c r="A90" s="130">
        <f>ROW()</f>
        <v>90</v>
      </c>
      <c r="B90" s="1220"/>
      <c r="C90" s="1220"/>
      <c r="D90" s="42"/>
      <c r="E90" s="42"/>
      <c r="F90" s="1314" t="s">
        <v>681</v>
      </c>
      <c r="G90" s="1314" t="s">
        <v>682</v>
      </c>
      <c r="H90" s="1315" t="s">
        <v>685</v>
      </c>
      <c r="I90" s="1314" t="s">
        <v>686</v>
      </c>
      <c r="J90" s="1316">
        <v>471545.40000000008</v>
      </c>
      <c r="K90" s="1316"/>
      <c r="L90" s="1316">
        <v>1179579.54</v>
      </c>
      <c r="M90" s="1316"/>
      <c r="N90" s="1316">
        <v>4190454.5999999992</v>
      </c>
      <c r="O90" s="1316"/>
      <c r="P90" s="1317">
        <v>658579.68000000005</v>
      </c>
      <c r="Q90" s="1316"/>
      <c r="R90" s="794">
        <f t="shared" si="2"/>
        <v>6500159.2199999988</v>
      </c>
      <c r="S90" s="1316">
        <v>507463.36</v>
      </c>
      <c r="T90" s="1316"/>
      <c r="U90" s="1316">
        <v>1321262.6100000001</v>
      </c>
      <c r="V90" s="1316"/>
      <c r="W90" s="1316">
        <v>5187329.6900000004</v>
      </c>
      <c r="X90" s="1316">
        <v>0</v>
      </c>
      <c r="Y90" s="1317">
        <v>658579.68000000005</v>
      </c>
      <c r="Z90" s="1316"/>
      <c r="AA90" s="794">
        <f t="shared" si="3"/>
        <v>7674635.3399999999</v>
      </c>
      <c r="AB90" s="798"/>
    </row>
    <row r="91" spans="1:28" s="791" customFormat="1" ht="16.149999999999999" customHeight="1" thickBot="1">
      <c r="A91" s="130">
        <f>ROW()</f>
        <v>91</v>
      </c>
      <c r="B91" s="1220"/>
      <c r="C91" s="1220"/>
      <c r="D91" s="42"/>
      <c r="E91" s="42"/>
      <c r="F91" s="1314" t="s">
        <v>681</v>
      </c>
      <c r="G91" s="1314" t="s">
        <v>682</v>
      </c>
      <c r="H91" s="1315" t="s">
        <v>44</v>
      </c>
      <c r="I91" s="1314" t="s">
        <v>614</v>
      </c>
      <c r="J91" s="1316"/>
      <c r="K91" s="1316"/>
      <c r="L91" s="1316">
        <v>0</v>
      </c>
      <c r="M91" s="1316"/>
      <c r="N91" s="1316"/>
      <c r="O91" s="1316">
        <v>4552.8</v>
      </c>
      <c r="P91" s="1317" t="s">
        <v>601</v>
      </c>
      <c r="Q91" s="1316"/>
      <c r="R91" s="794">
        <f t="shared" si="2"/>
        <v>4552.8</v>
      </c>
      <c r="S91" s="1316"/>
      <c r="T91" s="1316"/>
      <c r="U91" s="1316"/>
      <c r="V91" s="1316"/>
      <c r="W91" s="1316"/>
      <c r="X91" s="1316"/>
      <c r="Y91" s="1317" t="s">
        <v>601</v>
      </c>
      <c r="Z91" s="1316"/>
      <c r="AA91" s="794">
        <f t="shared" si="3"/>
        <v>0</v>
      </c>
      <c r="AB91" s="798"/>
    </row>
    <row r="92" spans="1:28" s="791" customFormat="1" ht="16.149999999999999" customHeight="1" thickBot="1">
      <c r="A92" s="130">
        <f>ROW()</f>
        <v>92</v>
      </c>
      <c r="B92" s="1220"/>
      <c r="C92" s="1220"/>
      <c r="D92" s="42"/>
      <c r="E92" s="42"/>
      <c r="F92" s="1314" t="s">
        <v>687</v>
      </c>
      <c r="G92" s="1314" t="s">
        <v>688</v>
      </c>
      <c r="H92" s="1315" t="s">
        <v>689</v>
      </c>
      <c r="I92" s="1314" t="s">
        <v>690</v>
      </c>
      <c r="J92" s="1316">
        <v>518916.72</v>
      </c>
      <c r="K92" s="1316"/>
      <c r="L92" s="1316">
        <v>745976.46</v>
      </c>
      <c r="M92" s="1316"/>
      <c r="N92" s="1316">
        <v>3946899.48</v>
      </c>
      <c r="O92" s="1316"/>
      <c r="P92" s="1317" t="s">
        <v>601</v>
      </c>
      <c r="Q92" s="1316"/>
      <c r="R92" s="794">
        <f t="shared" si="2"/>
        <v>5211792.66</v>
      </c>
      <c r="S92" s="1316">
        <v>559205.01</v>
      </c>
      <c r="T92" s="1316"/>
      <c r="U92" s="1316">
        <v>927714.14</v>
      </c>
      <c r="V92" s="1316"/>
      <c r="W92" s="1316">
        <v>4913754.59</v>
      </c>
      <c r="X92" s="1316">
        <v>0</v>
      </c>
      <c r="Y92" s="1317" t="s">
        <v>601</v>
      </c>
      <c r="Z92" s="1316"/>
      <c r="AA92" s="794">
        <f t="shared" si="3"/>
        <v>6400673.7400000002</v>
      </c>
      <c r="AB92" s="798"/>
    </row>
    <row r="93" spans="1:28" s="791" customFormat="1" ht="16.149999999999999" customHeight="1" thickBot="1">
      <c r="A93" s="130">
        <f>ROW()</f>
        <v>93</v>
      </c>
      <c r="B93" s="1220"/>
      <c r="C93" s="1220"/>
      <c r="D93" s="42"/>
      <c r="E93" s="42"/>
      <c r="F93" s="1314" t="s">
        <v>687</v>
      </c>
      <c r="G93" s="1314" t="s">
        <v>688</v>
      </c>
      <c r="H93" s="1315" t="s">
        <v>625</v>
      </c>
      <c r="I93" s="1314" t="s">
        <v>626</v>
      </c>
      <c r="J93" s="1316">
        <v>565676.34</v>
      </c>
      <c r="K93" s="1316"/>
      <c r="L93" s="1316">
        <v>54805.619999999995</v>
      </c>
      <c r="M93" s="1316"/>
      <c r="N93" s="1316">
        <v>1336035.3600000001</v>
      </c>
      <c r="O93" s="1316"/>
      <c r="P93" s="1317" t="s">
        <v>601</v>
      </c>
      <c r="Q93" s="1316"/>
      <c r="R93" s="794">
        <f t="shared" si="2"/>
        <v>1956517.32</v>
      </c>
      <c r="S93" s="1316">
        <v>611705.07999999996</v>
      </c>
      <c r="T93" s="1316"/>
      <c r="U93" s="1316">
        <v>91608.92</v>
      </c>
      <c r="V93" s="1316"/>
      <c r="W93" s="1316">
        <v>1678630.32</v>
      </c>
      <c r="X93" s="1316">
        <v>0</v>
      </c>
      <c r="Y93" s="1317" t="s">
        <v>601</v>
      </c>
      <c r="Z93" s="1316"/>
      <c r="AA93" s="794">
        <f t="shared" si="3"/>
        <v>2381944.3200000003</v>
      </c>
      <c r="AB93" s="798"/>
    </row>
    <row r="94" spans="1:28" s="791" customFormat="1" ht="16.149999999999999" customHeight="1" thickBot="1">
      <c r="A94" s="130">
        <f>ROW()</f>
        <v>94</v>
      </c>
      <c r="B94" s="1220"/>
      <c r="C94" s="1220"/>
      <c r="D94" s="42"/>
      <c r="E94" s="42"/>
      <c r="F94" s="1314" t="s">
        <v>687</v>
      </c>
      <c r="G94" s="1314" t="s">
        <v>688</v>
      </c>
      <c r="H94" s="1315" t="s">
        <v>44</v>
      </c>
      <c r="I94" s="1314" t="s">
        <v>614</v>
      </c>
      <c r="J94" s="1316">
        <v>0</v>
      </c>
      <c r="K94" s="1316"/>
      <c r="L94" s="1316">
        <v>0</v>
      </c>
      <c r="M94" s="1316"/>
      <c r="N94" s="1316"/>
      <c r="O94" s="1316">
        <v>3598.4399999999991</v>
      </c>
      <c r="P94" s="1317">
        <v>18488.73</v>
      </c>
      <c r="Q94" s="1316"/>
      <c r="R94" s="794">
        <f t="shared" si="2"/>
        <v>22087.17</v>
      </c>
      <c r="S94" s="1316"/>
      <c r="T94" s="1316"/>
      <c r="U94" s="1316"/>
      <c r="V94" s="1316"/>
      <c r="W94" s="1316"/>
      <c r="X94" s="1316"/>
      <c r="Y94" s="1317">
        <v>274509.9802281438</v>
      </c>
      <c r="Z94" s="1316"/>
      <c r="AA94" s="794">
        <f t="shared" si="3"/>
        <v>274509.9802281438</v>
      </c>
      <c r="AB94" s="798"/>
    </row>
    <row r="95" spans="1:28" s="791" customFormat="1" ht="16.149999999999999" customHeight="1" thickBot="1">
      <c r="A95" s="130">
        <f>ROW()</f>
        <v>95</v>
      </c>
      <c r="B95" s="1220"/>
      <c r="C95" s="1220"/>
      <c r="D95" s="42"/>
      <c r="E95" s="42"/>
      <c r="F95" s="1314" t="s">
        <v>687</v>
      </c>
      <c r="G95" s="1314" t="s">
        <v>688</v>
      </c>
      <c r="H95" s="1315" t="s">
        <v>691</v>
      </c>
      <c r="I95" s="1314" t="s">
        <v>692</v>
      </c>
      <c r="J95" s="1316">
        <v>237118.76</v>
      </c>
      <c r="K95" s="1316"/>
      <c r="L95" s="1316">
        <v>160409.35999999999</v>
      </c>
      <c r="M95" s="1316"/>
      <c r="N95" s="1316">
        <v>667509.36000000022</v>
      </c>
      <c r="O95" s="1316"/>
      <c r="P95" s="1317" t="s">
        <v>601</v>
      </c>
      <c r="Q95" s="1316"/>
      <c r="R95" s="794">
        <f t="shared" si="2"/>
        <v>1065037.4800000002</v>
      </c>
      <c r="S95" s="1316">
        <v>428925.51</v>
      </c>
      <c r="T95" s="1316"/>
      <c r="U95" s="1316">
        <v>187814.22999999998</v>
      </c>
      <c r="V95" s="1316"/>
      <c r="W95" s="1316">
        <v>854954.57</v>
      </c>
      <c r="X95" s="1316"/>
      <c r="Y95" s="1317" t="s">
        <v>601</v>
      </c>
      <c r="Z95" s="1316"/>
      <c r="AA95" s="794">
        <f t="shared" si="3"/>
        <v>1471694.31</v>
      </c>
      <c r="AB95" s="798"/>
    </row>
    <row r="96" spans="1:28" s="791" customFormat="1" ht="16.149999999999999" customHeight="1" thickBot="1">
      <c r="A96" s="130">
        <f>ROW()</f>
        <v>96</v>
      </c>
      <c r="B96" s="1220"/>
      <c r="C96" s="1220"/>
      <c r="D96" s="42"/>
      <c r="E96" s="42"/>
      <c r="F96" s="1314" t="s">
        <v>693</v>
      </c>
      <c r="G96" s="1314" t="s">
        <v>694</v>
      </c>
      <c r="H96" s="1315" t="s">
        <v>695</v>
      </c>
      <c r="I96" s="1314" t="s">
        <v>696</v>
      </c>
      <c r="J96" s="1316">
        <v>160679.51999999993</v>
      </c>
      <c r="K96" s="1316"/>
      <c r="L96" s="1316">
        <v>270590.24</v>
      </c>
      <c r="M96" s="1316"/>
      <c r="N96" s="1316">
        <v>1648772.64</v>
      </c>
      <c r="O96" s="1316"/>
      <c r="P96" s="1317" t="s">
        <v>601</v>
      </c>
      <c r="Q96" s="1316"/>
      <c r="R96" s="794">
        <f t="shared" si="2"/>
        <v>2080042.4</v>
      </c>
      <c r="S96" s="1316"/>
      <c r="T96" s="1316"/>
      <c r="U96" s="1316"/>
      <c r="V96" s="1316"/>
      <c r="W96" s="1316"/>
      <c r="X96" s="1316"/>
      <c r="Y96" s="1317" t="s">
        <v>601</v>
      </c>
      <c r="Z96" s="1316"/>
      <c r="AA96" s="794">
        <f t="shared" si="3"/>
        <v>0</v>
      </c>
      <c r="AB96" s="798"/>
    </row>
    <row r="97" spans="1:28" s="791" customFormat="1" ht="16.149999999999999" customHeight="1" thickBot="1">
      <c r="A97" s="130">
        <f>ROW()</f>
        <v>97</v>
      </c>
      <c r="B97" s="1220"/>
      <c r="C97" s="1220"/>
      <c r="D97" s="42"/>
      <c r="E97" s="42"/>
      <c r="F97" s="1314" t="s">
        <v>693</v>
      </c>
      <c r="G97" s="1314" t="s">
        <v>694</v>
      </c>
      <c r="H97" s="1315" t="s">
        <v>44</v>
      </c>
      <c r="I97" s="1314" t="s">
        <v>614</v>
      </c>
      <c r="J97" s="1316">
        <v>0</v>
      </c>
      <c r="K97" s="1316"/>
      <c r="L97" s="1316">
        <v>0</v>
      </c>
      <c r="M97" s="1316"/>
      <c r="N97" s="1316"/>
      <c r="O97" s="1316">
        <v>969.12</v>
      </c>
      <c r="P97" s="1317" t="s">
        <v>601</v>
      </c>
      <c r="Q97" s="1316"/>
      <c r="R97" s="794">
        <f t="shared" si="2"/>
        <v>969.12</v>
      </c>
      <c r="S97" s="1316"/>
      <c r="T97" s="1316"/>
      <c r="U97" s="1316"/>
      <c r="V97" s="1316"/>
      <c r="W97" s="1316"/>
      <c r="X97" s="1316"/>
      <c r="Y97" s="1317" t="s">
        <v>601</v>
      </c>
      <c r="Z97" s="1316"/>
      <c r="AA97" s="794">
        <f t="shared" si="3"/>
        <v>0</v>
      </c>
      <c r="AB97" s="798"/>
    </row>
    <row r="98" spans="1:28" s="791" customFormat="1" ht="16.149999999999999" customHeight="1" thickBot="1">
      <c r="A98" s="130">
        <f>ROW()</f>
        <v>98</v>
      </c>
      <c r="B98" s="1220"/>
      <c r="C98" s="1220"/>
      <c r="D98" s="42"/>
      <c r="E98" s="42"/>
      <c r="F98" s="1314" t="s">
        <v>697</v>
      </c>
      <c r="G98" s="1314" t="s">
        <v>698</v>
      </c>
      <c r="H98" s="1315" t="s">
        <v>695</v>
      </c>
      <c r="I98" s="1314" t="s">
        <v>696</v>
      </c>
      <c r="J98" s="1316">
        <v>141466.43999999997</v>
      </c>
      <c r="K98" s="1316"/>
      <c r="L98" s="1316">
        <v>334190.72999999992</v>
      </c>
      <c r="M98" s="1316"/>
      <c r="N98" s="1316">
        <v>620898</v>
      </c>
      <c r="O98" s="1316"/>
      <c r="P98" s="1317" t="s">
        <v>601</v>
      </c>
      <c r="Q98" s="1316"/>
      <c r="R98" s="794">
        <f t="shared" si="2"/>
        <v>1096555.17</v>
      </c>
      <c r="S98" s="1316">
        <v>36551.06</v>
      </c>
      <c r="T98" s="1316"/>
      <c r="U98" s="1316">
        <v>375931.95999999996</v>
      </c>
      <c r="V98" s="1316"/>
      <c r="W98" s="1316">
        <v>937091.68</v>
      </c>
      <c r="X98" s="1316">
        <v>0</v>
      </c>
      <c r="Y98" s="1317" t="s">
        <v>601</v>
      </c>
      <c r="Z98" s="1316"/>
      <c r="AA98" s="794">
        <f t="shared" si="3"/>
        <v>1349574.7</v>
      </c>
      <c r="AB98" s="798"/>
    </row>
    <row r="99" spans="1:28" s="791" customFormat="1" ht="16.149999999999999" customHeight="1" thickBot="1">
      <c r="A99" s="130">
        <f>ROW()</f>
        <v>99</v>
      </c>
      <c r="B99" s="1220"/>
      <c r="C99" s="1220"/>
      <c r="D99" s="42"/>
      <c r="E99" s="42"/>
      <c r="F99" s="1314" t="s">
        <v>697</v>
      </c>
      <c r="G99" s="1314" t="s">
        <v>698</v>
      </c>
      <c r="H99" s="1315" t="s">
        <v>44</v>
      </c>
      <c r="I99" s="1314" t="s">
        <v>614</v>
      </c>
      <c r="J99" s="1316"/>
      <c r="K99" s="1316"/>
      <c r="L99" s="1316">
        <v>0</v>
      </c>
      <c r="M99" s="1316"/>
      <c r="N99" s="1316"/>
      <c r="O99" s="1316">
        <v>417.84</v>
      </c>
      <c r="P99" s="1317" t="s">
        <v>601</v>
      </c>
      <c r="Q99" s="1316"/>
      <c r="R99" s="794">
        <f t="shared" si="2"/>
        <v>417.84</v>
      </c>
      <c r="S99" s="1316"/>
      <c r="T99" s="1316"/>
      <c r="U99" s="1316"/>
      <c r="V99" s="1316"/>
      <c r="W99" s="1316"/>
      <c r="X99" s="1316"/>
      <c r="Y99" s="1317" t="s">
        <v>601</v>
      </c>
      <c r="Z99" s="1316"/>
      <c r="AA99" s="794">
        <f t="shared" si="3"/>
        <v>0</v>
      </c>
      <c r="AB99" s="798"/>
    </row>
    <row r="100" spans="1:28" s="791" customFormat="1" ht="16.149999999999999" customHeight="1" thickBot="1">
      <c r="A100" s="130">
        <f>ROW()</f>
        <v>100</v>
      </c>
      <c r="B100" s="1220"/>
      <c r="C100" s="1220"/>
      <c r="D100" s="42"/>
      <c r="E100" s="42"/>
      <c r="F100" s="1314" t="s">
        <v>699</v>
      </c>
      <c r="G100" s="1314" t="s">
        <v>700</v>
      </c>
      <c r="H100" s="1315" t="s">
        <v>625</v>
      </c>
      <c r="I100" s="1314" t="s">
        <v>626</v>
      </c>
      <c r="J100" s="1316">
        <v>26122.600000000002</v>
      </c>
      <c r="K100" s="1316"/>
      <c r="L100" s="1316">
        <v>543057.34999999974</v>
      </c>
      <c r="M100" s="1316"/>
      <c r="N100" s="1316">
        <v>77385.12000000001</v>
      </c>
      <c r="O100" s="1316"/>
      <c r="P100" s="1317" t="s">
        <v>601</v>
      </c>
      <c r="Q100" s="1316"/>
      <c r="R100" s="794">
        <f t="shared" si="2"/>
        <v>646565.06999999972</v>
      </c>
      <c r="S100" s="1316">
        <v>28366.63</v>
      </c>
      <c r="T100" s="1316"/>
      <c r="U100" s="1316">
        <v>680245.69</v>
      </c>
      <c r="V100" s="1316"/>
      <c r="W100" s="1316">
        <v>191149.98</v>
      </c>
      <c r="X100" s="1316">
        <v>0</v>
      </c>
      <c r="Y100" s="1317" t="s">
        <v>601</v>
      </c>
      <c r="Z100" s="1316"/>
      <c r="AA100" s="794">
        <f t="shared" si="3"/>
        <v>899762.29999999993</v>
      </c>
      <c r="AB100" s="798"/>
    </row>
    <row r="101" spans="1:28" s="791" customFormat="1" ht="16.149999999999999" customHeight="1" thickBot="1">
      <c r="A101" s="130">
        <f>ROW()</f>
        <v>101</v>
      </c>
      <c r="B101" s="1220"/>
      <c r="C101" s="1220"/>
      <c r="D101" s="42"/>
      <c r="E101" s="42"/>
      <c r="F101" s="1314" t="s">
        <v>699</v>
      </c>
      <c r="G101" s="1314" t="s">
        <v>700</v>
      </c>
      <c r="H101" s="1315" t="s">
        <v>44</v>
      </c>
      <c r="I101" s="1314" t="s">
        <v>614</v>
      </c>
      <c r="J101" s="1316"/>
      <c r="K101" s="1316"/>
      <c r="L101" s="1316">
        <v>0</v>
      </c>
      <c r="M101" s="1316"/>
      <c r="N101" s="1316"/>
      <c r="O101" s="1316">
        <v>171.83999999999995</v>
      </c>
      <c r="P101" s="1317" t="s">
        <v>601</v>
      </c>
      <c r="Q101" s="1316"/>
      <c r="R101" s="794">
        <f t="shared" si="2"/>
        <v>171.83999999999995</v>
      </c>
      <c r="S101" s="1316"/>
      <c r="T101" s="1316"/>
      <c r="U101" s="1316"/>
      <c r="V101" s="1316"/>
      <c r="W101" s="1316"/>
      <c r="X101" s="1316"/>
      <c r="Y101" s="1317" t="s">
        <v>601</v>
      </c>
      <c r="Z101" s="1316"/>
      <c r="AA101" s="794">
        <f t="shared" si="3"/>
        <v>0</v>
      </c>
      <c r="AB101" s="798"/>
    </row>
    <row r="102" spans="1:28" s="791" customFormat="1" ht="16.149999999999999" customHeight="1" thickBot="1">
      <c r="A102" s="130">
        <f>ROW()</f>
        <v>102</v>
      </c>
      <c r="B102" s="1220"/>
      <c r="C102" s="1220"/>
      <c r="D102" s="42"/>
      <c r="E102" s="42"/>
      <c r="F102" s="1314" t="s">
        <v>701</v>
      </c>
      <c r="G102" s="1314" t="s">
        <v>702</v>
      </c>
      <c r="H102" s="1315" t="s">
        <v>703</v>
      </c>
      <c r="I102" s="1314" t="s">
        <v>704</v>
      </c>
      <c r="J102" s="1316">
        <v>506338.1999999999</v>
      </c>
      <c r="K102" s="1316"/>
      <c r="L102" s="1316">
        <v>1886017.3399999996</v>
      </c>
      <c r="M102" s="1316"/>
      <c r="N102" s="1316">
        <v>4711656</v>
      </c>
      <c r="O102" s="1316"/>
      <c r="P102" s="1317">
        <v>383334.72000000003</v>
      </c>
      <c r="Q102" s="1316"/>
      <c r="R102" s="794">
        <f t="shared" si="2"/>
        <v>7487346.2599999988</v>
      </c>
      <c r="S102" s="1316">
        <v>549132.29</v>
      </c>
      <c r="T102" s="1316"/>
      <c r="U102" s="1316">
        <v>2335262.7199999997</v>
      </c>
      <c r="V102" s="1316"/>
      <c r="W102" s="1316">
        <v>5867661.7999999998</v>
      </c>
      <c r="X102" s="1316">
        <v>0</v>
      </c>
      <c r="Y102" s="1317">
        <v>383334.72000000003</v>
      </c>
      <c r="Z102" s="1316"/>
      <c r="AA102" s="794">
        <f t="shared" si="3"/>
        <v>9135391.5299999993</v>
      </c>
      <c r="AB102" s="798"/>
    </row>
    <row r="103" spans="1:28" s="791" customFormat="1" ht="16.149999999999999" customHeight="1" thickBot="1">
      <c r="A103" s="130">
        <f>ROW()</f>
        <v>103</v>
      </c>
      <c r="B103" s="1220"/>
      <c r="C103" s="1220"/>
      <c r="D103" s="42"/>
      <c r="E103" s="42"/>
      <c r="F103" s="1314" t="s">
        <v>701</v>
      </c>
      <c r="G103" s="1314" t="s">
        <v>702</v>
      </c>
      <c r="H103" s="1315" t="s">
        <v>44</v>
      </c>
      <c r="I103" s="1314" t="s">
        <v>614</v>
      </c>
      <c r="J103" s="1316"/>
      <c r="K103" s="1316"/>
      <c r="L103" s="1316">
        <v>0</v>
      </c>
      <c r="M103" s="1316"/>
      <c r="N103" s="1316"/>
      <c r="O103" s="1316">
        <v>3159</v>
      </c>
      <c r="P103" s="1317" t="s">
        <v>601</v>
      </c>
      <c r="Q103" s="1316"/>
      <c r="R103" s="794">
        <f t="shared" si="2"/>
        <v>3159</v>
      </c>
      <c r="S103" s="1316"/>
      <c r="T103" s="1316"/>
      <c r="U103" s="1316"/>
      <c r="V103" s="1316"/>
      <c r="W103" s="1316"/>
      <c r="X103" s="1316"/>
      <c r="Y103" s="1317" t="s">
        <v>601</v>
      </c>
      <c r="Z103" s="1316"/>
      <c r="AA103" s="794">
        <f t="shared" si="3"/>
        <v>0</v>
      </c>
      <c r="AB103" s="798"/>
    </row>
    <row r="104" spans="1:28" s="791" customFormat="1" ht="16.149999999999999" customHeight="1" thickBot="1">
      <c r="A104" s="130">
        <f>ROW()</f>
        <v>104</v>
      </c>
      <c r="B104" s="1220"/>
      <c r="C104" s="1220"/>
      <c r="D104" s="42"/>
      <c r="E104" s="42"/>
      <c r="F104" s="1314" t="s">
        <v>705</v>
      </c>
      <c r="G104" s="1314" t="s">
        <v>706</v>
      </c>
      <c r="H104" s="1315" t="s">
        <v>707</v>
      </c>
      <c r="I104" s="1314" t="s">
        <v>708</v>
      </c>
      <c r="J104" s="1316">
        <v>36503.519999999997</v>
      </c>
      <c r="K104" s="1316"/>
      <c r="L104" s="1316">
        <v>415158.53000000009</v>
      </c>
      <c r="M104" s="1316"/>
      <c r="N104" s="1316">
        <v>65166.359999999993</v>
      </c>
      <c r="O104" s="1316"/>
      <c r="P104" s="1317" t="s">
        <v>601</v>
      </c>
      <c r="Q104" s="1316"/>
      <c r="R104" s="794">
        <f t="shared" si="2"/>
        <v>516828.41000000009</v>
      </c>
      <c r="S104" s="1316">
        <v>39611.35</v>
      </c>
      <c r="T104" s="1316"/>
      <c r="U104" s="1316">
        <v>464700.06000000006</v>
      </c>
      <c r="V104" s="1316"/>
      <c r="W104" s="1316">
        <v>72465.119999999995</v>
      </c>
      <c r="X104" s="1316">
        <v>0</v>
      </c>
      <c r="Y104" s="1317" t="s">
        <v>601</v>
      </c>
      <c r="Z104" s="1316"/>
      <c r="AA104" s="794">
        <f t="shared" si="3"/>
        <v>576776.53</v>
      </c>
      <c r="AB104" s="798"/>
    </row>
    <row r="105" spans="1:28" s="791" customFormat="1" ht="16.149999999999999" customHeight="1" thickBot="1">
      <c r="A105" s="130">
        <f>ROW()</f>
        <v>105</v>
      </c>
      <c r="B105" s="1220"/>
      <c r="C105" s="1220"/>
      <c r="D105" s="42"/>
      <c r="E105" s="42"/>
      <c r="F105" s="1314" t="s">
        <v>705</v>
      </c>
      <c r="G105" s="1314" t="s">
        <v>706</v>
      </c>
      <c r="H105" s="1315" t="s">
        <v>44</v>
      </c>
      <c r="I105" s="1314" t="s">
        <v>614</v>
      </c>
      <c r="J105" s="1316"/>
      <c r="K105" s="1316"/>
      <c r="L105" s="1316">
        <v>0</v>
      </c>
      <c r="M105" s="1316"/>
      <c r="N105" s="1316"/>
      <c r="O105" s="1316">
        <v>84.59999999999998</v>
      </c>
      <c r="P105" s="1317" t="s">
        <v>601</v>
      </c>
      <c r="Q105" s="1316"/>
      <c r="R105" s="794">
        <f t="shared" si="2"/>
        <v>84.59999999999998</v>
      </c>
      <c r="S105" s="1316"/>
      <c r="T105" s="1316"/>
      <c r="U105" s="1316"/>
      <c r="V105" s="1316"/>
      <c r="W105" s="1316"/>
      <c r="X105" s="1316"/>
      <c r="Y105" s="1317" t="s">
        <v>601</v>
      </c>
      <c r="Z105" s="1316"/>
      <c r="AA105" s="794">
        <f t="shared" si="3"/>
        <v>0</v>
      </c>
      <c r="AB105" s="798"/>
    </row>
    <row r="106" spans="1:28" s="791" customFormat="1" ht="16.149999999999999" customHeight="1" thickBot="1">
      <c r="A106" s="130">
        <f>ROW()</f>
        <v>106</v>
      </c>
      <c r="B106" s="1220"/>
      <c r="C106" s="1220"/>
      <c r="D106" s="42"/>
      <c r="E106" s="42"/>
      <c r="F106" s="1314" t="s">
        <v>709</v>
      </c>
      <c r="G106" s="1314" t="s">
        <v>710</v>
      </c>
      <c r="H106" s="1315" t="s">
        <v>711</v>
      </c>
      <c r="I106" s="1314" t="s">
        <v>712</v>
      </c>
      <c r="J106" s="1316">
        <v>43173.120000000017</v>
      </c>
      <c r="K106" s="1316"/>
      <c r="L106" s="1316">
        <v>650241.30999999982</v>
      </c>
      <c r="M106" s="1316"/>
      <c r="N106" s="1316">
        <v>75818.64</v>
      </c>
      <c r="O106" s="1316"/>
      <c r="P106" s="1317">
        <v>685159.44</v>
      </c>
      <c r="Q106" s="1316"/>
      <c r="R106" s="794">
        <f t="shared" si="2"/>
        <v>1454392.5099999998</v>
      </c>
      <c r="S106" s="1316">
        <v>47519.73</v>
      </c>
      <c r="T106" s="1316"/>
      <c r="U106" s="1316">
        <v>737950.24</v>
      </c>
      <c r="V106" s="1316"/>
      <c r="W106" s="1316">
        <v>84465.22</v>
      </c>
      <c r="X106" s="1316">
        <v>0</v>
      </c>
      <c r="Y106" s="1317">
        <v>685159.44</v>
      </c>
      <c r="Z106" s="1316"/>
      <c r="AA106" s="794">
        <f t="shared" si="3"/>
        <v>1555094.63</v>
      </c>
      <c r="AB106" s="798"/>
    </row>
    <row r="107" spans="1:28" s="791" customFormat="1" ht="16.149999999999999" customHeight="1" thickBot="1">
      <c r="A107" s="130">
        <f>ROW()</f>
        <v>107</v>
      </c>
      <c r="B107" s="1220"/>
      <c r="C107" s="1220"/>
      <c r="D107" s="42"/>
      <c r="E107" s="42"/>
      <c r="F107" s="1314" t="s">
        <v>709</v>
      </c>
      <c r="G107" s="1314" t="s">
        <v>710</v>
      </c>
      <c r="H107" s="1315" t="s">
        <v>44</v>
      </c>
      <c r="I107" s="1314" t="s">
        <v>614</v>
      </c>
      <c r="J107" s="1316"/>
      <c r="K107" s="1316"/>
      <c r="L107" s="1316">
        <v>0</v>
      </c>
      <c r="M107" s="1316"/>
      <c r="N107" s="1316"/>
      <c r="O107" s="1316">
        <v>176.16000000000005</v>
      </c>
      <c r="P107" s="1317" t="s">
        <v>601</v>
      </c>
      <c r="Q107" s="1316"/>
      <c r="R107" s="794">
        <f t="shared" ref="R107:R170" si="5">SUM(J107:Q107)</f>
        <v>176.16000000000005</v>
      </c>
      <c r="S107" s="1316"/>
      <c r="T107" s="1316"/>
      <c r="U107" s="1316"/>
      <c r="V107" s="1316"/>
      <c r="W107" s="1316"/>
      <c r="X107" s="1316"/>
      <c r="Y107" s="1317" t="s">
        <v>601</v>
      </c>
      <c r="Z107" s="1316"/>
      <c r="AA107" s="794">
        <f t="shared" ref="AA107:AA170" si="6">SUM(S107:Z107)</f>
        <v>0</v>
      </c>
      <c r="AB107" s="798"/>
    </row>
    <row r="108" spans="1:28" s="791" customFormat="1" ht="16.149999999999999" customHeight="1" thickBot="1">
      <c r="A108" s="130">
        <f>ROW()</f>
        <v>108</v>
      </c>
      <c r="B108" s="1220"/>
      <c r="C108" s="1220"/>
      <c r="D108" s="42"/>
      <c r="E108" s="42"/>
      <c r="F108" s="1314" t="s">
        <v>713</v>
      </c>
      <c r="G108" s="1314" t="s">
        <v>714</v>
      </c>
      <c r="H108" s="1315" t="s">
        <v>715</v>
      </c>
      <c r="I108" s="1314" t="s">
        <v>716</v>
      </c>
      <c r="J108" s="1316">
        <v>108216</v>
      </c>
      <c r="K108" s="1316"/>
      <c r="L108" s="1316">
        <v>3679640.8299999996</v>
      </c>
      <c r="M108" s="1316"/>
      <c r="N108" s="1316">
        <v>29499.84</v>
      </c>
      <c r="O108" s="1316"/>
      <c r="P108" s="1317" t="s">
        <v>601</v>
      </c>
      <c r="Q108" s="1316"/>
      <c r="R108" s="794">
        <f t="shared" si="5"/>
        <v>3817356.6699999995</v>
      </c>
      <c r="S108" s="1316">
        <v>116840.89</v>
      </c>
      <c r="T108" s="1316"/>
      <c r="U108" s="1316">
        <v>4042093</v>
      </c>
      <c r="V108" s="1316"/>
      <c r="W108" s="1316">
        <v>20487.560000000001</v>
      </c>
      <c r="X108" s="1316">
        <v>0</v>
      </c>
      <c r="Y108" s="1317" t="s">
        <v>601</v>
      </c>
      <c r="Z108" s="1316"/>
      <c r="AA108" s="794">
        <f t="shared" si="6"/>
        <v>4179421.45</v>
      </c>
      <c r="AB108" s="798"/>
    </row>
    <row r="109" spans="1:28" s="791" customFormat="1" ht="16.149999999999999" customHeight="1" thickBot="1">
      <c r="A109" s="130">
        <f>ROW()</f>
        <v>109</v>
      </c>
      <c r="B109" s="1220"/>
      <c r="C109" s="1220"/>
      <c r="D109" s="42"/>
      <c r="E109" s="42"/>
      <c r="F109" s="1314" t="s">
        <v>713</v>
      </c>
      <c r="G109" s="1314" t="s">
        <v>714</v>
      </c>
      <c r="H109" s="1315" t="s">
        <v>717</v>
      </c>
      <c r="I109" s="1314" t="s">
        <v>718</v>
      </c>
      <c r="J109" s="1316">
        <v>140364.48000000004</v>
      </c>
      <c r="K109" s="1316"/>
      <c r="L109" s="1316">
        <v>12687460.079999998</v>
      </c>
      <c r="M109" s="1316"/>
      <c r="N109" s="1316">
        <v>110465.39999999998</v>
      </c>
      <c r="O109" s="1316"/>
      <c r="P109" s="1317" t="s">
        <v>601</v>
      </c>
      <c r="Q109" s="1316"/>
      <c r="R109" s="794">
        <f t="shared" si="5"/>
        <v>12938289.959999999</v>
      </c>
      <c r="S109" s="1316">
        <v>151547.60999999999</v>
      </c>
      <c r="T109" s="1316"/>
      <c r="U109" s="1316">
        <v>13581882.219999999</v>
      </c>
      <c r="V109" s="1316"/>
      <c r="W109" s="1316">
        <v>86360.76</v>
      </c>
      <c r="X109" s="1316">
        <v>0</v>
      </c>
      <c r="Y109" s="1317" t="s">
        <v>601</v>
      </c>
      <c r="Z109" s="1316"/>
      <c r="AA109" s="794">
        <f t="shared" si="6"/>
        <v>13819790.589999998</v>
      </c>
      <c r="AB109" s="798"/>
    </row>
    <row r="110" spans="1:28" s="791" customFormat="1" ht="16.149999999999999" customHeight="1" thickBot="1">
      <c r="A110" s="130">
        <f>ROW()</f>
        <v>110</v>
      </c>
      <c r="B110" s="1220"/>
      <c r="C110" s="1220"/>
      <c r="D110" s="42"/>
      <c r="E110" s="42"/>
      <c r="F110" s="1314" t="s">
        <v>713</v>
      </c>
      <c r="G110" s="1314" t="s">
        <v>714</v>
      </c>
      <c r="H110" s="1315" t="s">
        <v>719</v>
      </c>
      <c r="I110" s="1314" t="s">
        <v>720</v>
      </c>
      <c r="J110" s="1316">
        <v>2626107.48</v>
      </c>
      <c r="K110" s="1316"/>
      <c r="L110" s="1316">
        <v>206102.20000000004</v>
      </c>
      <c r="M110" s="1316"/>
      <c r="N110" s="1316"/>
      <c r="O110" s="1316"/>
      <c r="P110" s="1317">
        <v>2894977.5599999991</v>
      </c>
      <c r="Q110" s="1316"/>
      <c r="R110" s="794">
        <f t="shared" si="5"/>
        <v>5727187.2399999993</v>
      </c>
      <c r="S110" s="1316">
        <v>2824981.91</v>
      </c>
      <c r="T110" s="1316"/>
      <c r="U110" s="1316">
        <v>307800.14999999997</v>
      </c>
      <c r="V110" s="1316"/>
      <c r="W110" s="1316">
        <v>0</v>
      </c>
      <c r="X110" s="1316">
        <v>0</v>
      </c>
      <c r="Y110" s="1317">
        <v>2894977.5599999991</v>
      </c>
      <c r="Z110" s="1316"/>
      <c r="AA110" s="794">
        <f t="shared" si="6"/>
        <v>6027759.6199999992</v>
      </c>
      <c r="AB110" s="798"/>
    </row>
    <row r="111" spans="1:28" s="791" customFormat="1" ht="16.149999999999999" customHeight="1" thickBot="1">
      <c r="A111" s="130">
        <f>ROW()</f>
        <v>111</v>
      </c>
      <c r="B111" s="1220"/>
      <c r="C111" s="1220"/>
      <c r="D111" s="42"/>
      <c r="E111" s="42"/>
      <c r="F111" s="1314" t="s">
        <v>713</v>
      </c>
      <c r="G111" s="1314" t="s">
        <v>714</v>
      </c>
      <c r="H111" s="1315" t="s">
        <v>721</v>
      </c>
      <c r="I111" s="1314" t="s">
        <v>722</v>
      </c>
      <c r="J111" s="1316">
        <v>17909417.760000002</v>
      </c>
      <c r="K111" s="1316"/>
      <c r="L111" s="1316">
        <v>20002496.049999997</v>
      </c>
      <c r="M111" s="1316"/>
      <c r="N111" s="1316"/>
      <c r="O111" s="1316"/>
      <c r="P111" s="1317" t="s">
        <v>601</v>
      </c>
      <c r="Q111" s="1316"/>
      <c r="R111" s="794">
        <f t="shared" si="5"/>
        <v>37911913.810000002</v>
      </c>
      <c r="S111" s="1316">
        <v>19269192.82</v>
      </c>
      <c r="T111" s="1316"/>
      <c r="U111" s="1316">
        <v>21155737.630000003</v>
      </c>
      <c r="V111" s="1316"/>
      <c r="W111" s="1316">
        <v>0</v>
      </c>
      <c r="X111" s="1316">
        <v>0</v>
      </c>
      <c r="Y111" s="1317" t="s">
        <v>601</v>
      </c>
      <c r="Z111" s="1316"/>
      <c r="AA111" s="794">
        <f t="shared" si="6"/>
        <v>40424930.450000003</v>
      </c>
      <c r="AB111" s="798"/>
    </row>
    <row r="112" spans="1:28" s="791" customFormat="1" ht="16.149999999999999" customHeight="1" thickBot="1">
      <c r="A112" s="130">
        <f>ROW()</f>
        <v>112</v>
      </c>
      <c r="B112" s="1220"/>
      <c r="C112" s="1220"/>
      <c r="D112" s="42"/>
      <c r="E112" s="42"/>
      <c r="F112" s="1314" t="s">
        <v>713</v>
      </c>
      <c r="G112" s="1314" t="s">
        <v>714</v>
      </c>
      <c r="H112" s="1315" t="s">
        <v>723</v>
      </c>
      <c r="I112" s="1314" t="s">
        <v>724</v>
      </c>
      <c r="J112" s="1316">
        <v>1533067.08</v>
      </c>
      <c r="K112" s="1316"/>
      <c r="L112" s="1316">
        <v>4252728.24</v>
      </c>
      <c r="M112" s="1316"/>
      <c r="N112" s="1316">
        <v>105302.64</v>
      </c>
      <c r="O112" s="1316"/>
      <c r="P112" s="1317" t="s">
        <v>601</v>
      </c>
      <c r="Q112" s="1316"/>
      <c r="R112" s="794">
        <f t="shared" si="5"/>
        <v>5891097.96</v>
      </c>
      <c r="S112" s="1316">
        <v>1651700.74</v>
      </c>
      <c r="T112" s="1316"/>
      <c r="U112" s="1316">
        <v>4695844.8100000005</v>
      </c>
      <c r="V112" s="1316"/>
      <c r="W112" s="1316">
        <v>59186.29</v>
      </c>
      <c r="X112" s="1316">
        <v>0</v>
      </c>
      <c r="Y112" s="1317" t="s">
        <v>601</v>
      </c>
      <c r="Z112" s="1316"/>
      <c r="AA112" s="794">
        <f t="shared" si="6"/>
        <v>6406731.8400000008</v>
      </c>
      <c r="AB112" s="798"/>
    </row>
    <row r="113" spans="1:28" s="791" customFormat="1" ht="16.149999999999999" customHeight="1" thickBot="1">
      <c r="A113" s="130">
        <f>ROW()</f>
        <v>113</v>
      </c>
      <c r="B113" s="1220"/>
      <c r="C113" s="1220"/>
      <c r="D113" s="42"/>
      <c r="E113" s="42"/>
      <c r="F113" s="1314" t="s">
        <v>713</v>
      </c>
      <c r="G113" s="1314" t="s">
        <v>714</v>
      </c>
      <c r="H113" s="1315" t="s">
        <v>725</v>
      </c>
      <c r="I113" s="1314" t="s">
        <v>726</v>
      </c>
      <c r="J113" s="1316">
        <v>745253.2799999998</v>
      </c>
      <c r="K113" s="1316"/>
      <c r="L113" s="1316">
        <v>3717691.2800000007</v>
      </c>
      <c r="M113" s="1316"/>
      <c r="N113" s="1316">
        <v>76672.44</v>
      </c>
      <c r="O113" s="1316"/>
      <c r="P113" s="1317" t="s">
        <v>601</v>
      </c>
      <c r="Q113" s="1316"/>
      <c r="R113" s="794">
        <f t="shared" si="5"/>
        <v>4539617.0000000009</v>
      </c>
      <c r="S113" s="1316">
        <v>803712.74</v>
      </c>
      <c r="T113" s="1316"/>
      <c r="U113" s="1316">
        <v>4091039.6900000004</v>
      </c>
      <c r="V113" s="1316"/>
      <c r="W113" s="1316">
        <v>41117.4</v>
      </c>
      <c r="X113" s="1316">
        <v>0</v>
      </c>
      <c r="Y113" s="1317" t="s">
        <v>601</v>
      </c>
      <c r="Z113" s="1316"/>
      <c r="AA113" s="794">
        <f t="shared" si="6"/>
        <v>4935869.830000001</v>
      </c>
      <c r="AB113" s="798"/>
    </row>
    <row r="114" spans="1:28" s="791" customFormat="1" ht="16.149999999999999" customHeight="1" thickBot="1">
      <c r="A114" s="130">
        <f>ROW()</f>
        <v>114</v>
      </c>
      <c r="B114" s="1220"/>
      <c r="C114" s="1220"/>
      <c r="D114" s="42"/>
      <c r="E114" s="42"/>
      <c r="F114" s="1314" t="s">
        <v>713</v>
      </c>
      <c r="G114" s="1314" t="s">
        <v>714</v>
      </c>
      <c r="H114" s="1315" t="s">
        <v>727</v>
      </c>
      <c r="I114" s="1314" t="s">
        <v>728</v>
      </c>
      <c r="J114" s="1316">
        <v>787451.63999999978</v>
      </c>
      <c r="K114" s="1316"/>
      <c r="L114" s="1316">
        <v>3691586.19</v>
      </c>
      <c r="M114" s="1316"/>
      <c r="N114" s="1316">
        <v>74044.2</v>
      </c>
      <c r="O114" s="1316"/>
      <c r="P114" s="1317" t="s">
        <v>601</v>
      </c>
      <c r="Q114" s="1316"/>
      <c r="R114" s="794">
        <f t="shared" si="5"/>
        <v>4553082.03</v>
      </c>
      <c r="S114" s="1316">
        <v>849126.59</v>
      </c>
      <c r="T114" s="1316"/>
      <c r="U114" s="1316">
        <v>4062648.7299999995</v>
      </c>
      <c r="V114" s="1316"/>
      <c r="W114" s="1316">
        <v>40406.019999999997</v>
      </c>
      <c r="X114" s="1316">
        <v>0</v>
      </c>
      <c r="Y114" s="1317" t="s">
        <v>601</v>
      </c>
      <c r="Z114" s="1316"/>
      <c r="AA114" s="794">
        <f t="shared" si="6"/>
        <v>4952181.3399999989</v>
      </c>
      <c r="AB114" s="798"/>
    </row>
    <row r="115" spans="1:28" s="791" customFormat="1" ht="16.149999999999999" customHeight="1" thickBot="1">
      <c r="A115" s="130">
        <f>ROW()</f>
        <v>115</v>
      </c>
      <c r="B115" s="1220"/>
      <c r="C115" s="1220"/>
      <c r="D115" s="42"/>
      <c r="E115" s="42"/>
      <c r="F115" s="1314" t="s">
        <v>713</v>
      </c>
      <c r="G115" s="1314" t="s">
        <v>714</v>
      </c>
      <c r="H115" s="1315" t="s">
        <v>612</v>
      </c>
      <c r="I115" s="1314" t="s">
        <v>613</v>
      </c>
      <c r="J115" s="1316">
        <v>100430.75999999997</v>
      </c>
      <c r="K115" s="1316"/>
      <c r="L115" s="1316">
        <v>16020.459999999995</v>
      </c>
      <c r="M115" s="1316"/>
      <c r="N115" s="1316">
        <v>962609.5199999999</v>
      </c>
      <c r="O115" s="1316"/>
      <c r="P115" s="1317" t="s">
        <v>601</v>
      </c>
      <c r="Q115" s="1316"/>
      <c r="R115" s="794">
        <f t="shared" si="5"/>
        <v>1079060.7399999998</v>
      </c>
      <c r="S115" s="1316">
        <v>125636.64</v>
      </c>
      <c r="T115" s="1316"/>
      <c r="U115" s="1316">
        <v>16588.63</v>
      </c>
      <c r="V115" s="1316"/>
      <c r="W115" s="1316">
        <v>1175189.3</v>
      </c>
      <c r="X115" s="1316">
        <v>0</v>
      </c>
      <c r="Y115" s="1317" t="s">
        <v>601</v>
      </c>
      <c r="Z115" s="1316"/>
      <c r="AA115" s="794">
        <f t="shared" si="6"/>
        <v>1317414.57</v>
      </c>
      <c r="AB115" s="798"/>
    </row>
    <row r="116" spans="1:28" s="791" customFormat="1" ht="16.149999999999999" customHeight="1" thickBot="1">
      <c r="A116" s="130">
        <f>ROW()</f>
        <v>116</v>
      </c>
      <c r="B116" s="1220"/>
      <c r="C116" s="1220"/>
      <c r="D116" s="42"/>
      <c r="E116" s="42"/>
      <c r="F116" s="1314" t="s">
        <v>713</v>
      </c>
      <c r="G116" s="1314" t="s">
        <v>714</v>
      </c>
      <c r="H116" s="1315" t="s">
        <v>729</v>
      </c>
      <c r="I116" s="1314" t="s">
        <v>730</v>
      </c>
      <c r="J116" s="1316">
        <v>695644.07999999973</v>
      </c>
      <c r="K116" s="1316"/>
      <c r="L116" s="1316">
        <v>1991196.6200000003</v>
      </c>
      <c r="M116" s="1316"/>
      <c r="N116" s="1316"/>
      <c r="O116" s="1316"/>
      <c r="P116" s="1317" t="s">
        <v>601</v>
      </c>
      <c r="Q116" s="1316"/>
      <c r="R116" s="794">
        <f t="shared" si="5"/>
        <v>2686840.7</v>
      </c>
      <c r="S116" s="1316">
        <v>738696.84</v>
      </c>
      <c r="T116" s="1316"/>
      <c r="U116" s="1316">
        <v>2183981.06</v>
      </c>
      <c r="V116" s="1316"/>
      <c r="W116" s="1316">
        <v>0</v>
      </c>
      <c r="X116" s="1316">
        <v>0</v>
      </c>
      <c r="Y116" s="1317" t="s">
        <v>601</v>
      </c>
      <c r="Z116" s="1316"/>
      <c r="AA116" s="794">
        <f t="shared" si="6"/>
        <v>2922677.9</v>
      </c>
      <c r="AB116" s="798"/>
    </row>
    <row r="117" spans="1:28" s="791" customFormat="1" ht="16.149999999999999" customHeight="1" thickBot="1">
      <c r="A117" s="130">
        <f>ROW()</f>
        <v>117</v>
      </c>
      <c r="B117" s="1220"/>
      <c r="C117" s="1220"/>
      <c r="D117" s="42"/>
      <c r="E117" s="42"/>
      <c r="F117" s="1314" t="s">
        <v>713</v>
      </c>
      <c r="G117" s="1314" t="s">
        <v>714</v>
      </c>
      <c r="H117" s="1315" t="s">
        <v>44</v>
      </c>
      <c r="I117" s="1314" t="s">
        <v>614</v>
      </c>
      <c r="J117" s="1316"/>
      <c r="K117" s="1316"/>
      <c r="L117" s="1316">
        <v>0</v>
      </c>
      <c r="M117" s="1316"/>
      <c r="N117" s="1316"/>
      <c r="O117" s="1316">
        <v>23795.519999999993</v>
      </c>
      <c r="P117" s="1317">
        <v>55250.719999999994</v>
      </c>
      <c r="Q117" s="1316"/>
      <c r="R117" s="794">
        <f t="shared" si="5"/>
        <v>79046.239999999991</v>
      </c>
      <c r="S117" s="1316"/>
      <c r="T117" s="1316"/>
      <c r="U117" s="1316"/>
      <c r="V117" s="1316"/>
      <c r="W117" s="1316"/>
      <c r="X117" s="1316"/>
      <c r="Y117" s="1317">
        <v>55250.719999999994</v>
      </c>
      <c r="Z117" s="1316"/>
      <c r="AA117" s="794">
        <f t="shared" si="6"/>
        <v>55250.719999999994</v>
      </c>
      <c r="AB117" s="798"/>
    </row>
    <row r="118" spans="1:28" s="791" customFormat="1" ht="16.149999999999999" customHeight="1" thickBot="1">
      <c r="A118" s="130">
        <f>ROW()</f>
        <v>118</v>
      </c>
      <c r="B118" s="1220"/>
      <c r="C118" s="1220"/>
      <c r="D118" s="42"/>
      <c r="E118" s="42"/>
      <c r="F118" s="1314" t="s">
        <v>713</v>
      </c>
      <c r="G118" s="1314" t="s">
        <v>714</v>
      </c>
      <c r="H118" s="1315" t="s">
        <v>731</v>
      </c>
      <c r="I118" s="1314" t="s">
        <v>732</v>
      </c>
      <c r="J118" s="1316">
        <v>249212.76000000004</v>
      </c>
      <c r="K118" s="1316"/>
      <c r="L118" s="1316">
        <v>521099.28</v>
      </c>
      <c r="M118" s="1316"/>
      <c r="N118" s="1316"/>
      <c r="O118" s="1316"/>
      <c r="P118" s="1317">
        <v>1766661.9600000002</v>
      </c>
      <c r="Q118" s="1316"/>
      <c r="R118" s="794">
        <f t="shared" si="5"/>
        <v>2536974</v>
      </c>
      <c r="S118" s="1316">
        <v>268410.32</v>
      </c>
      <c r="T118" s="1316"/>
      <c r="U118" s="1316">
        <v>477710.77</v>
      </c>
      <c r="V118" s="1316"/>
      <c r="W118" s="1316">
        <v>0</v>
      </c>
      <c r="X118" s="1316">
        <v>0</v>
      </c>
      <c r="Y118" s="1317">
        <v>1766661.9600000002</v>
      </c>
      <c r="Z118" s="1316"/>
      <c r="AA118" s="794">
        <f t="shared" si="6"/>
        <v>2512783.0500000003</v>
      </c>
      <c r="AB118" s="798"/>
    </row>
    <row r="119" spans="1:28" s="791" customFormat="1" ht="16.149999999999999" customHeight="1" thickBot="1">
      <c r="A119" s="130">
        <f>ROW()</f>
        <v>119</v>
      </c>
      <c r="B119" s="1220"/>
      <c r="C119" s="1220"/>
      <c r="D119" s="42"/>
      <c r="E119" s="42"/>
      <c r="F119" s="1314" t="s">
        <v>733</v>
      </c>
      <c r="G119" s="1314" t="s">
        <v>734</v>
      </c>
      <c r="H119" s="1315" t="s">
        <v>735</v>
      </c>
      <c r="I119" s="1314" t="s">
        <v>736</v>
      </c>
      <c r="J119" s="1316">
        <v>486642</v>
      </c>
      <c r="K119" s="1316"/>
      <c r="L119" s="1316">
        <v>269962.34999999998</v>
      </c>
      <c r="M119" s="1316"/>
      <c r="N119" s="1316">
        <v>554854.31999999995</v>
      </c>
      <c r="O119" s="1316"/>
      <c r="P119" s="1317" t="s">
        <v>601</v>
      </c>
      <c r="Q119" s="1316"/>
      <c r="R119" s="794">
        <f t="shared" si="5"/>
        <v>1311458.67</v>
      </c>
      <c r="S119" s="1316">
        <v>502521.57</v>
      </c>
      <c r="T119" s="1316"/>
      <c r="U119" s="1316">
        <v>301551.3</v>
      </c>
      <c r="V119" s="1316"/>
      <c r="W119" s="1316">
        <v>695076.76</v>
      </c>
      <c r="X119" s="1316">
        <v>0</v>
      </c>
      <c r="Y119" s="1317" t="s">
        <v>601</v>
      </c>
      <c r="Z119" s="1316"/>
      <c r="AA119" s="794">
        <f t="shared" si="6"/>
        <v>1499149.63</v>
      </c>
      <c r="AB119" s="798"/>
    </row>
    <row r="120" spans="1:28" s="791" customFormat="1" ht="16.149999999999999" customHeight="1" thickBot="1">
      <c r="A120" s="130">
        <f>ROW()</f>
        <v>120</v>
      </c>
      <c r="B120" s="1220"/>
      <c r="C120" s="1220"/>
      <c r="D120" s="42"/>
      <c r="E120" s="42"/>
      <c r="F120" s="1314" t="s">
        <v>733</v>
      </c>
      <c r="G120" s="1314" t="s">
        <v>734</v>
      </c>
      <c r="H120" s="1315" t="s">
        <v>44</v>
      </c>
      <c r="I120" s="1314" t="s">
        <v>614</v>
      </c>
      <c r="J120" s="1316"/>
      <c r="K120" s="1316"/>
      <c r="L120" s="1316">
        <v>0</v>
      </c>
      <c r="M120" s="1316"/>
      <c r="N120" s="1316"/>
      <c r="O120" s="1316">
        <v>371.88000000000005</v>
      </c>
      <c r="P120" s="1317" t="s">
        <v>601</v>
      </c>
      <c r="Q120" s="1316"/>
      <c r="R120" s="794">
        <f t="shared" si="5"/>
        <v>371.88000000000005</v>
      </c>
      <c r="S120" s="1316"/>
      <c r="T120" s="1316"/>
      <c r="U120" s="1316"/>
      <c r="V120" s="1316"/>
      <c r="W120" s="1316"/>
      <c r="X120" s="1316"/>
      <c r="Y120" s="1317" t="s">
        <v>601</v>
      </c>
      <c r="Z120" s="1316"/>
      <c r="AA120" s="794">
        <f t="shared" si="6"/>
        <v>0</v>
      </c>
      <c r="AB120" s="798"/>
    </row>
    <row r="121" spans="1:28" s="791" customFormat="1" ht="16.149999999999999" customHeight="1" thickBot="1">
      <c r="A121" s="130">
        <f>ROW()</f>
        <v>121</v>
      </c>
      <c r="B121" s="1220"/>
      <c r="C121" s="1220"/>
      <c r="D121" s="42"/>
      <c r="E121" s="42"/>
      <c r="F121" s="1314" t="s">
        <v>737</v>
      </c>
      <c r="G121" s="1314" t="s">
        <v>738</v>
      </c>
      <c r="H121" s="1315" t="s">
        <v>739</v>
      </c>
      <c r="I121" s="1314" t="s">
        <v>740</v>
      </c>
      <c r="J121" s="1316">
        <v>801385.32</v>
      </c>
      <c r="K121" s="1316"/>
      <c r="L121" s="1316">
        <v>326864.80000000005</v>
      </c>
      <c r="M121" s="1316"/>
      <c r="N121" s="1316">
        <v>1182087.1199999999</v>
      </c>
      <c r="O121" s="1316"/>
      <c r="P121" s="1317">
        <v>345781.68000000011</v>
      </c>
      <c r="Q121" s="1316"/>
      <c r="R121" s="794">
        <f t="shared" si="5"/>
        <v>2656118.9200000004</v>
      </c>
      <c r="S121" s="1316">
        <v>871537.68</v>
      </c>
      <c r="T121" s="1316"/>
      <c r="U121" s="1316">
        <v>364726.76</v>
      </c>
      <c r="V121" s="1316"/>
      <c r="W121" s="1316">
        <v>1493498.94</v>
      </c>
      <c r="X121" s="1316">
        <v>0</v>
      </c>
      <c r="Y121" s="1317">
        <v>345781.68000000011</v>
      </c>
      <c r="Z121" s="1316"/>
      <c r="AA121" s="794">
        <f t="shared" si="6"/>
        <v>3075545.06</v>
      </c>
      <c r="AB121" s="798"/>
    </row>
    <row r="122" spans="1:28" s="791" customFormat="1" ht="16.149999999999999" customHeight="1" thickBot="1">
      <c r="A122" s="130">
        <f>ROW()</f>
        <v>122</v>
      </c>
      <c r="B122" s="1220"/>
      <c r="C122" s="1220"/>
      <c r="D122" s="42"/>
      <c r="E122" s="42"/>
      <c r="F122" s="1314" t="s">
        <v>737</v>
      </c>
      <c r="G122" s="1314" t="s">
        <v>738</v>
      </c>
      <c r="H122" s="1315" t="s">
        <v>741</v>
      </c>
      <c r="I122" s="1314" t="s">
        <v>742</v>
      </c>
      <c r="J122" s="1316">
        <v>1134154.0799999998</v>
      </c>
      <c r="K122" s="1316"/>
      <c r="L122" s="1316">
        <v>298160.50000000006</v>
      </c>
      <c r="M122" s="1316"/>
      <c r="N122" s="1316">
        <v>1315558.3200000003</v>
      </c>
      <c r="O122" s="1316"/>
      <c r="P122" s="1317" t="s">
        <v>601</v>
      </c>
      <c r="Q122" s="1316"/>
      <c r="R122" s="794">
        <f t="shared" si="5"/>
        <v>2747872.9000000004</v>
      </c>
      <c r="S122" s="1316">
        <v>1223879.6200000001</v>
      </c>
      <c r="T122" s="1316"/>
      <c r="U122" s="1316">
        <v>324416.75</v>
      </c>
      <c r="V122" s="1316"/>
      <c r="W122" s="1316">
        <v>1614421.44</v>
      </c>
      <c r="X122" s="1316">
        <v>0</v>
      </c>
      <c r="Y122" s="1317" t="s">
        <v>601</v>
      </c>
      <c r="Z122" s="1316"/>
      <c r="AA122" s="794">
        <f t="shared" si="6"/>
        <v>3162717.81</v>
      </c>
      <c r="AB122" s="798"/>
    </row>
    <row r="123" spans="1:28" s="791" customFormat="1" ht="16.149999999999999" customHeight="1" thickBot="1">
      <c r="A123" s="130">
        <f>ROW()</f>
        <v>123</v>
      </c>
      <c r="B123" s="1220"/>
      <c r="C123" s="1220"/>
      <c r="D123" s="42"/>
      <c r="E123" s="42"/>
      <c r="F123" s="1314" t="s">
        <v>737</v>
      </c>
      <c r="G123" s="1314" t="s">
        <v>738</v>
      </c>
      <c r="H123" s="1315" t="s">
        <v>743</v>
      </c>
      <c r="I123" s="1314" t="s">
        <v>744</v>
      </c>
      <c r="J123" s="1316">
        <v>943694.88</v>
      </c>
      <c r="K123" s="1316"/>
      <c r="L123" s="1316">
        <v>537822.41</v>
      </c>
      <c r="M123" s="1316"/>
      <c r="N123" s="1316">
        <v>1862876.1599999995</v>
      </c>
      <c r="O123" s="1316"/>
      <c r="P123" s="1317">
        <v>425691</v>
      </c>
      <c r="Q123" s="1316"/>
      <c r="R123" s="794">
        <f t="shared" si="5"/>
        <v>3770084.4499999993</v>
      </c>
      <c r="S123" s="1316">
        <v>1018902.21</v>
      </c>
      <c r="T123" s="1316"/>
      <c r="U123" s="1316">
        <v>597696.01</v>
      </c>
      <c r="V123" s="1316"/>
      <c r="W123" s="1316">
        <v>2329349.2000000002</v>
      </c>
      <c r="X123" s="1316">
        <v>0</v>
      </c>
      <c r="Y123" s="1317">
        <v>425691</v>
      </c>
      <c r="Z123" s="1316"/>
      <c r="AA123" s="794">
        <f t="shared" si="6"/>
        <v>4371638.42</v>
      </c>
      <c r="AB123" s="798"/>
    </row>
    <row r="124" spans="1:28" s="791" customFormat="1" ht="16.149999999999999" customHeight="1" thickBot="1">
      <c r="A124" s="130">
        <f>ROW()</f>
        <v>124</v>
      </c>
      <c r="B124" s="1220"/>
      <c r="C124" s="1220"/>
      <c r="D124" s="42"/>
      <c r="E124" s="42"/>
      <c r="F124" s="1314" t="s">
        <v>737</v>
      </c>
      <c r="G124" s="1314" t="s">
        <v>738</v>
      </c>
      <c r="H124" s="1315" t="s">
        <v>745</v>
      </c>
      <c r="I124" s="1314" t="s">
        <v>746</v>
      </c>
      <c r="J124" s="1316">
        <v>302869.08</v>
      </c>
      <c r="K124" s="1316"/>
      <c r="L124" s="1316">
        <v>898169.47999999975</v>
      </c>
      <c r="M124" s="1316"/>
      <c r="N124" s="1316">
        <v>3193518.72</v>
      </c>
      <c r="O124" s="1316"/>
      <c r="P124" s="1317">
        <v>443871.59999999992</v>
      </c>
      <c r="Q124" s="1316"/>
      <c r="R124" s="794">
        <f t="shared" si="5"/>
        <v>4838428.88</v>
      </c>
      <c r="S124" s="1316">
        <v>335282.59000000003</v>
      </c>
      <c r="T124" s="1316"/>
      <c r="U124" s="1316">
        <v>1000233.47</v>
      </c>
      <c r="V124" s="1316"/>
      <c r="W124" s="1316">
        <v>3957560.04</v>
      </c>
      <c r="X124" s="1316">
        <v>0</v>
      </c>
      <c r="Y124" s="1317">
        <v>443871.59999999992</v>
      </c>
      <c r="Z124" s="1316"/>
      <c r="AA124" s="794">
        <f t="shared" si="6"/>
        <v>5736947.6999999993</v>
      </c>
      <c r="AB124" s="798"/>
    </row>
    <row r="125" spans="1:28" s="791" customFormat="1" ht="16.149999999999999" customHeight="1" thickBot="1">
      <c r="A125" s="130">
        <f>ROW()</f>
        <v>125</v>
      </c>
      <c r="B125" s="1220"/>
      <c r="C125" s="1220"/>
      <c r="D125" s="42"/>
      <c r="E125" s="42"/>
      <c r="F125" s="1314" t="s">
        <v>737</v>
      </c>
      <c r="G125" s="1314" t="s">
        <v>738</v>
      </c>
      <c r="H125" s="1315" t="s">
        <v>747</v>
      </c>
      <c r="I125" s="1314" t="s">
        <v>748</v>
      </c>
      <c r="J125" s="1316">
        <v>284478</v>
      </c>
      <c r="K125" s="1316"/>
      <c r="L125" s="1316">
        <v>204951.16000000003</v>
      </c>
      <c r="M125" s="1316"/>
      <c r="N125" s="1316">
        <v>976617.4800000001</v>
      </c>
      <c r="O125" s="1316"/>
      <c r="P125" s="1317">
        <v>54213.48</v>
      </c>
      <c r="Q125" s="1316"/>
      <c r="R125" s="794">
        <f t="shared" si="5"/>
        <v>1520260.12</v>
      </c>
      <c r="S125" s="1316">
        <v>307874.15999999997</v>
      </c>
      <c r="T125" s="1316"/>
      <c r="U125" s="1316">
        <v>229629.28</v>
      </c>
      <c r="V125" s="1316"/>
      <c r="W125" s="1316">
        <v>1212407.1599999999</v>
      </c>
      <c r="X125" s="1316">
        <v>0</v>
      </c>
      <c r="Y125" s="1317">
        <v>54213.48</v>
      </c>
      <c r="Z125" s="1316"/>
      <c r="AA125" s="794">
        <f t="shared" si="6"/>
        <v>1804124.0799999998</v>
      </c>
      <c r="AB125" s="798"/>
    </row>
    <row r="126" spans="1:28" s="791" customFormat="1" ht="16.149999999999999" customHeight="1" thickBot="1">
      <c r="A126" s="130">
        <f>ROW()</f>
        <v>126</v>
      </c>
      <c r="B126" s="1220"/>
      <c r="C126" s="1220"/>
      <c r="D126" s="42"/>
      <c r="E126" s="42"/>
      <c r="F126" s="1314" t="s">
        <v>737</v>
      </c>
      <c r="G126" s="1314" t="s">
        <v>738</v>
      </c>
      <c r="H126" s="1315" t="s">
        <v>44</v>
      </c>
      <c r="I126" s="1314" t="s">
        <v>614</v>
      </c>
      <c r="J126" s="1316"/>
      <c r="K126" s="1316"/>
      <c r="L126" s="1316">
        <v>0</v>
      </c>
      <c r="M126" s="1316"/>
      <c r="N126" s="1316"/>
      <c r="O126" s="1316">
        <v>5708.3999999999987</v>
      </c>
      <c r="P126" s="1317">
        <v>8672.7300000000014</v>
      </c>
      <c r="Q126" s="1316"/>
      <c r="R126" s="794">
        <f t="shared" si="5"/>
        <v>14381.130000000001</v>
      </c>
      <c r="S126" s="1316"/>
      <c r="T126" s="1316"/>
      <c r="U126" s="1316"/>
      <c r="V126" s="1316"/>
      <c r="W126" s="1316"/>
      <c r="X126" s="1316"/>
      <c r="Y126" s="1317">
        <v>149800.22698850156</v>
      </c>
      <c r="Z126" s="1316"/>
      <c r="AA126" s="794">
        <f t="shared" si="6"/>
        <v>149800.22698850156</v>
      </c>
      <c r="AB126" s="798"/>
    </row>
    <row r="127" spans="1:28" s="791" customFormat="1" ht="16.149999999999999" customHeight="1" thickBot="1">
      <c r="A127" s="130">
        <f>ROW()</f>
        <v>127</v>
      </c>
      <c r="B127" s="1220"/>
      <c r="C127" s="1220"/>
      <c r="D127" s="42"/>
      <c r="E127" s="42"/>
      <c r="F127" s="1314" t="s">
        <v>749</v>
      </c>
      <c r="G127" s="1314" t="s">
        <v>750</v>
      </c>
      <c r="H127" s="1315" t="s">
        <v>751</v>
      </c>
      <c r="I127" s="1314" t="s">
        <v>752</v>
      </c>
      <c r="J127" s="1316">
        <v>225779.40000000005</v>
      </c>
      <c r="K127" s="1316"/>
      <c r="L127" s="1316">
        <v>1302834.23</v>
      </c>
      <c r="M127" s="1316"/>
      <c r="N127" s="1316">
        <v>29210.279999999995</v>
      </c>
      <c r="O127" s="1316"/>
      <c r="P127" s="1317" t="s">
        <v>601</v>
      </c>
      <c r="Q127" s="1316"/>
      <c r="R127" s="794">
        <f t="shared" si="5"/>
        <v>1557823.9100000001</v>
      </c>
      <c r="S127" s="1316">
        <v>243822.45</v>
      </c>
      <c r="T127" s="1316"/>
      <c r="U127" s="1316">
        <v>1437547.88</v>
      </c>
      <c r="V127" s="1316"/>
      <c r="W127" s="1316">
        <v>44142.82</v>
      </c>
      <c r="X127" s="1316">
        <v>0</v>
      </c>
      <c r="Y127" s="1317"/>
      <c r="Z127" s="1316"/>
      <c r="AA127" s="794">
        <f t="shared" si="6"/>
        <v>1725513.15</v>
      </c>
      <c r="AB127" s="798"/>
    </row>
    <row r="128" spans="1:28" s="791" customFormat="1" ht="16.149999999999999" customHeight="1" thickBot="1">
      <c r="A128" s="130">
        <f>ROW()</f>
        <v>128</v>
      </c>
      <c r="B128" s="1220"/>
      <c r="C128" s="1220"/>
      <c r="D128" s="42"/>
      <c r="E128" s="42"/>
      <c r="F128" s="1314" t="s">
        <v>749</v>
      </c>
      <c r="G128" s="1314" t="s">
        <v>750</v>
      </c>
      <c r="H128" s="1315" t="s">
        <v>753</v>
      </c>
      <c r="I128" s="1314" t="s">
        <v>754</v>
      </c>
      <c r="J128" s="1316">
        <v>787934.15999999968</v>
      </c>
      <c r="K128" s="1316"/>
      <c r="L128" s="1316">
        <v>1144945.0600000005</v>
      </c>
      <c r="M128" s="1316"/>
      <c r="N128" s="1316">
        <v>3</v>
      </c>
      <c r="O128" s="1316"/>
      <c r="P128" s="1317" t="s">
        <v>601</v>
      </c>
      <c r="Q128" s="1316"/>
      <c r="R128" s="794">
        <f t="shared" si="5"/>
        <v>1932882.2200000002</v>
      </c>
      <c r="S128" s="1316">
        <v>848709.35</v>
      </c>
      <c r="T128" s="1316"/>
      <c r="U128" s="1316">
        <v>1235173.5</v>
      </c>
      <c r="V128" s="1316"/>
      <c r="W128" s="1316">
        <v>0</v>
      </c>
      <c r="X128" s="1316">
        <v>0</v>
      </c>
      <c r="Y128" s="1317" t="s">
        <v>601</v>
      </c>
      <c r="Z128" s="1316"/>
      <c r="AA128" s="794">
        <f t="shared" si="6"/>
        <v>2083882.85</v>
      </c>
      <c r="AB128" s="798"/>
    </row>
    <row r="129" spans="1:28" s="791" customFormat="1" ht="16.149999999999999" customHeight="1" thickBot="1">
      <c r="A129" s="130">
        <f>ROW()</f>
        <v>129</v>
      </c>
      <c r="B129" s="1220"/>
      <c r="C129" s="1220"/>
      <c r="D129" s="42"/>
      <c r="E129" s="42"/>
      <c r="F129" s="1314" t="s">
        <v>749</v>
      </c>
      <c r="G129" s="1314" t="s">
        <v>750</v>
      </c>
      <c r="H129" s="1315" t="s">
        <v>755</v>
      </c>
      <c r="I129" s="1314" t="s">
        <v>756</v>
      </c>
      <c r="J129" s="1316">
        <v>95417.88</v>
      </c>
      <c r="K129" s="1316"/>
      <c r="L129" s="1316">
        <v>844143.1</v>
      </c>
      <c r="M129" s="1316"/>
      <c r="N129" s="1316">
        <v>270766.8</v>
      </c>
      <c r="O129" s="1316"/>
      <c r="P129" s="1317" t="s">
        <v>601</v>
      </c>
      <c r="Q129" s="1316"/>
      <c r="R129" s="794">
        <f t="shared" si="5"/>
        <v>1210327.78</v>
      </c>
      <c r="S129" s="1316">
        <v>103071.45</v>
      </c>
      <c r="T129" s="1316"/>
      <c r="U129" s="1316">
        <v>928148.55</v>
      </c>
      <c r="V129" s="1316"/>
      <c r="W129" s="1316">
        <v>322268.14</v>
      </c>
      <c r="X129" s="1316">
        <v>0</v>
      </c>
      <c r="Y129" s="1317" t="s">
        <v>601</v>
      </c>
      <c r="Z129" s="1316"/>
      <c r="AA129" s="794">
        <f t="shared" si="6"/>
        <v>1353488.1400000001</v>
      </c>
      <c r="AB129" s="798"/>
    </row>
    <row r="130" spans="1:28" s="791" customFormat="1" ht="16.149999999999999" customHeight="1" thickBot="1">
      <c r="A130" s="130">
        <f>ROW()</f>
        <v>130</v>
      </c>
      <c r="B130" s="1220"/>
      <c r="C130" s="1220"/>
      <c r="D130" s="42"/>
      <c r="E130" s="42"/>
      <c r="F130" s="1314" t="s">
        <v>749</v>
      </c>
      <c r="G130" s="1314" t="s">
        <v>750</v>
      </c>
      <c r="H130" s="1315" t="s">
        <v>757</v>
      </c>
      <c r="I130" s="1314" t="s">
        <v>758</v>
      </c>
      <c r="J130" s="1316">
        <v>71013.36</v>
      </c>
      <c r="K130" s="1316"/>
      <c r="L130" s="1316">
        <v>770447.52999999991</v>
      </c>
      <c r="M130" s="1316"/>
      <c r="N130" s="1316"/>
      <c r="O130" s="1316"/>
      <c r="P130" s="1317" t="s">
        <v>601</v>
      </c>
      <c r="Q130" s="1316"/>
      <c r="R130" s="794">
        <f t="shared" si="5"/>
        <v>841460.8899999999</v>
      </c>
      <c r="S130" s="1316">
        <v>76711.88</v>
      </c>
      <c r="T130" s="1316"/>
      <c r="U130" s="1316">
        <v>848485.14</v>
      </c>
      <c r="V130" s="1316"/>
      <c r="W130" s="1316">
        <v>0</v>
      </c>
      <c r="X130" s="1316">
        <v>0</v>
      </c>
      <c r="Y130" s="1317" t="s">
        <v>601</v>
      </c>
      <c r="Z130" s="1316"/>
      <c r="AA130" s="794">
        <f t="shared" si="6"/>
        <v>925197.02</v>
      </c>
      <c r="AB130" s="798"/>
    </row>
    <row r="131" spans="1:28" s="791" customFormat="1" ht="16.149999999999999" customHeight="1" thickBot="1">
      <c r="A131" s="130">
        <f>ROW()</f>
        <v>131</v>
      </c>
      <c r="B131" s="1220"/>
      <c r="C131" s="1220"/>
      <c r="D131" s="42"/>
      <c r="E131" s="42"/>
      <c r="F131" s="1314" t="s">
        <v>749</v>
      </c>
      <c r="G131" s="1314" t="s">
        <v>750</v>
      </c>
      <c r="H131" s="1315" t="s">
        <v>759</v>
      </c>
      <c r="I131" s="1314" t="s">
        <v>760</v>
      </c>
      <c r="J131" s="1316">
        <v>1725140.76</v>
      </c>
      <c r="K131" s="1316"/>
      <c r="L131" s="1316">
        <v>2339371.4700000002</v>
      </c>
      <c r="M131" s="1316"/>
      <c r="N131" s="1316">
        <v>6322.7999999999984</v>
      </c>
      <c r="O131" s="1316"/>
      <c r="P131" s="1317" t="s">
        <v>601</v>
      </c>
      <c r="Q131" s="1316"/>
      <c r="R131" s="794">
        <f t="shared" si="5"/>
        <v>4070835.0300000003</v>
      </c>
      <c r="S131" s="1316">
        <v>1873261.05</v>
      </c>
      <c r="T131" s="1316"/>
      <c r="U131" s="1316">
        <v>2619668.91</v>
      </c>
      <c r="V131" s="1316"/>
      <c r="W131" s="1316">
        <v>9951.27</v>
      </c>
      <c r="X131" s="1316">
        <v>0</v>
      </c>
      <c r="Y131" s="1317" t="s">
        <v>601</v>
      </c>
      <c r="Z131" s="1316"/>
      <c r="AA131" s="794">
        <f t="shared" si="6"/>
        <v>4502881.2299999995</v>
      </c>
      <c r="AB131" s="798"/>
    </row>
    <row r="132" spans="1:28" s="791" customFormat="1" ht="16.149999999999999" customHeight="1" thickBot="1">
      <c r="A132" s="130">
        <f>ROW()</f>
        <v>132</v>
      </c>
      <c r="B132" s="1220"/>
      <c r="C132" s="1220"/>
      <c r="D132" s="42"/>
      <c r="E132" s="42"/>
      <c r="F132" s="1314" t="s">
        <v>749</v>
      </c>
      <c r="G132" s="1314" t="s">
        <v>750</v>
      </c>
      <c r="H132" s="1315" t="s">
        <v>761</v>
      </c>
      <c r="I132" s="1314" t="s">
        <v>762</v>
      </c>
      <c r="J132" s="1316">
        <v>109083.96</v>
      </c>
      <c r="K132" s="1316"/>
      <c r="L132" s="1316">
        <v>1520397.0899999996</v>
      </c>
      <c r="M132" s="1316"/>
      <c r="N132" s="1316">
        <v>6372.7199999999975</v>
      </c>
      <c r="O132" s="1316"/>
      <c r="P132" s="1317" t="s">
        <v>601</v>
      </c>
      <c r="Q132" s="1316"/>
      <c r="R132" s="794">
        <f t="shared" si="5"/>
        <v>1635853.7699999996</v>
      </c>
      <c r="S132" s="1316">
        <v>117801.72</v>
      </c>
      <c r="T132" s="1316"/>
      <c r="U132" s="1316">
        <v>1625282.1400000001</v>
      </c>
      <c r="V132" s="1316"/>
      <c r="W132" s="1316">
        <v>8675.4699999999993</v>
      </c>
      <c r="X132" s="1316">
        <v>0</v>
      </c>
      <c r="Y132" s="1317" t="s">
        <v>601</v>
      </c>
      <c r="Z132" s="1316"/>
      <c r="AA132" s="794">
        <f t="shared" si="6"/>
        <v>1751759.33</v>
      </c>
      <c r="AB132" s="798"/>
    </row>
    <row r="133" spans="1:28" s="791" customFormat="1" ht="16.149999999999999" customHeight="1" thickBot="1">
      <c r="A133" s="130">
        <f>ROW()</f>
        <v>133</v>
      </c>
      <c r="B133" s="1220"/>
      <c r="C133" s="1220"/>
      <c r="D133" s="42"/>
      <c r="E133" s="42"/>
      <c r="F133" s="1314" t="s">
        <v>749</v>
      </c>
      <c r="G133" s="1314" t="s">
        <v>750</v>
      </c>
      <c r="H133" s="1315" t="s">
        <v>763</v>
      </c>
      <c r="I133" s="1314" t="s">
        <v>764</v>
      </c>
      <c r="J133" s="1316"/>
      <c r="K133" s="1316"/>
      <c r="L133" s="1316">
        <v>3466.9199999999996</v>
      </c>
      <c r="M133" s="1316"/>
      <c r="N133" s="1316"/>
      <c r="O133" s="1316"/>
      <c r="P133" s="1317" t="s">
        <v>601</v>
      </c>
      <c r="Q133" s="1316"/>
      <c r="R133" s="794">
        <f t="shared" si="5"/>
        <v>3466.9199999999996</v>
      </c>
      <c r="S133" s="1316">
        <v>0</v>
      </c>
      <c r="T133" s="1316"/>
      <c r="U133" s="1316">
        <v>4682.3500000000004</v>
      </c>
      <c r="V133" s="1316"/>
      <c r="W133" s="1316">
        <v>0</v>
      </c>
      <c r="X133" s="1316">
        <v>0</v>
      </c>
      <c r="Y133" s="1317" t="s">
        <v>601</v>
      </c>
      <c r="Z133" s="1316"/>
      <c r="AA133" s="794">
        <f t="shared" si="6"/>
        <v>4682.3500000000004</v>
      </c>
      <c r="AB133" s="798"/>
    </row>
    <row r="134" spans="1:28" s="791" customFormat="1" ht="16.149999999999999" customHeight="1" thickBot="1">
      <c r="A134" s="130">
        <f>ROW()</f>
        <v>134</v>
      </c>
      <c r="B134" s="1220"/>
      <c r="C134" s="1220"/>
      <c r="D134" s="42"/>
      <c r="E134" s="42"/>
      <c r="F134" s="1314" t="s">
        <v>749</v>
      </c>
      <c r="G134" s="1314" t="s">
        <v>750</v>
      </c>
      <c r="H134" s="1315" t="s">
        <v>765</v>
      </c>
      <c r="I134" s="1314" t="s">
        <v>766</v>
      </c>
      <c r="J134" s="1316">
        <v>979239.4800000001</v>
      </c>
      <c r="K134" s="1316"/>
      <c r="L134" s="1316">
        <v>561662.22000000009</v>
      </c>
      <c r="M134" s="1316"/>
      <c r="N134" s="1316">
        <v>1426.08</v>
      </c>
      <c r="O134" s="1316"/>
      <c r="P134" s="1317" t="s">
        <v>601</v>
      </c>
      <c r="Q134" s="1316"/>
      <c r="R134" s="794">
        <f t="shared" si="5"/>
        <v>1542327.7800000003</v>
      </c>
      <c r="S134" s="1316">
        <v>1039446.74</v>
      </c>
      <c r="T134" s="1316"/>
      <c r="U134" s="1316">
        <v>636796.88000000012</v>
      </c>
      <c r="V134" s="1316"/>
      <c r="W134" s="1316">
        <v>2041.29</v>
      </c>
      <c r="X134" s="1316">
        <v>0</v>
      </c>
      <c r="Y134" s="1317" t="s">
        <v>601</v>
      </c>
      <c r="Z134" s="1316"/>
      <c r="AA134" s="794">
        <f t="shared" si="6"/>
        <v>1678284.9100000001</v>
      </c>
      <c r="AB134" s="798"/>
    </row>
    <row r="135" spans="1:28" s="791" customFormat="1" ht="16.149999999999999" customHeight="1" thickBot="1">
      <c r="A135" s="130">
        <f>ROW()</f>
        <v>135</v>
      </c>
      <c r="B135" s="1220"/>
      <c r="C135" s="1220"/>
      <c r="D135" s="42"/>
      <c r="E135" s="42"/>
      <c r="F135" s="1314" t="s">
        <v>749</v>
      </c>
      <c r="G135" s="1314" t="s">
        <v>750</v>
      </c>
      <c r="H135" s="1315" t="s">
        <v>767</v>
      </c>
      <c r="I135" s="1314" t="s">
        <v>768</v>
      </c>
      <c r="J135" s="1316">
        <v>178743.48000000007</v>
      </c>
      <c r="K135" s="1316"/>
      <c r="L135" s="1316">
        <v>1751842.8800000004</v>
      </c>
      <c r="M135" s="1316"/>
      <c r="N135" s="1316">
        <v>1797477.6000000003</v>
      </c>
      <c r="O135" s="1316"/>
      <c r="P135" s="1317" t="s">
        <v>601</v>
      </c>
      <c r="Q135" s="1316"/>
      <c r="R135" s="794">
        <f t="shared" si="5"/>
        <v>3728063.9600000009</v>
      </c>
      <c r="S135" s="1316">
        <v>193132.92</v>
      </c>
      <c r="T135" s="1316"/>
      <c r="U135" s="1316">
        <v>1904266.77</v>
      </c>
      <c r="V135" s="1316"/>
      <c r="W135" s="1316">
        <v>2164529.37</v>
      </c>
      <c r="X135" s="1316">
        <v>0</v>
      </c>
      <c r="Y135" s="1317" t="s">
        <v>601</v>
      </c>
      <c r="Z135" s="1316"/>
      <c r="AA135" s="794">
        <f t="shared" si="6"/>
        <v>4261929.0600000005</v>
      </c>
      <c r="AB135" s="798"/>
    </row>
    <row r="136" spans="1:28" s="791" customFormat="1" ht="16.149999999999999" customHeight="1" thickBot="1">
      <c r="A136" s="130">
        <f>ROW()</f>
        <v>136</v>
      </c>
      <c r="B136" s="1220"/>
      <c r="C136" s="1220"/>
      <c r="D136" s="42"/>
      <c r="E136" s="42"/>
      <c r="F136" s="1314" t="s">
        <v>749</v>
      </c>
      <c r="G136" s="1314" t="s">
        <v>750</v>
      </c>
      <c r="H136" s="1315" t="s">
        <v>44</v>
      </c>
      <c r="I136" s="1314" t="s">
        <v>614</v>
      </c>
      <c r="J136" s="1316">
        <v>0</v>
      </c>
      <c r="K136" s="1316"/>
      <c r="L136" s="1316">
        <v>0</v>
      </c>
      <c r="M136" s="1316"/>
      <c r="N136" s="1316"/>
      <c r="O136" s="1316">
        <v>4821.96</v>
      </c>
      <c r="P136" s="1317">
        <v>15247.260000000002</v>
      </c>
      <c r="Q136" s="1316"/>
      <c r="R136" s="794">
        <f t="shared" si="5"/>
        <v>20069.22</v>
      </c>
      <c r="S136" s="1316"/>
      <c r="T136" s="1316"/>
      <c r="U136" s="1316"/>
      <c r="V136" s="1316"/>
      <c r="W136" s="1316"/>
      <c r="X136" s="1316"/>
      <c r="Y136" s="1317">
        <v>15247.260000000002</v>
      </c>
      <c r="Z136" s="1316"/>
      <c r="AA136" s="794">
        <f t="shared" si="6"/>
        <v>15247.260000000002</v>
      </c>
      <c r="AB136" s="798"/>
    </row>
    <row r="137" spans="1:28" s="791" customFormat="1" ht="16.149999999999999" customHeight="1" thickBot="1">
      <c r="A137" s="130">
        <f>ROW()</f>
        <v>137</v>
      </c>
      <c r="B137" s="1220"/>
      <c r="C137" s="1220"/>
      <c r="D137" s="42"/>
      <c r="E137" s="42"/>
      <c r="F137" s="1314" t="s">
        <v>769</v>
      </c>
      <c r="G137" s="1314" t="s">
        <v>770</v>
      </c>
      <c r="H137" s="1315" t="s">
        <v>771</v>
      </c>
      <c r="I137" s="1314" t="s">
        <v>772</v>
      </c>
      <c r="J137" s="1316">
        <v>57445.68</v>
      </c>
      <c r="K137" s="1316"/>
      <c r="L137" s="1316">
        <v>855342.87000000011</v>
      </c>
      <c r="M137" s="1316"/>
      <c r="N137" s="1316">
        <v>44049.960000000014</v>
      </c>
      <c r="O137" s="1316"/>
      <c r="P137" s="1317" t="s">
        <v>601</v>
      </c>
      <c r="Q137" s="1316"/>
      <c r="R137" s="794">
        <f t="shared" si="5"/>
        <v>956838.51000000013</v>
      </c>
      <c r="S137" s="1316">
        <v>61901.41</v>
      </c>
      <c r="T137" s="1316"/>
      <c r="U137" s="1316">
        <v>1053955.6499999999</v>
      </c>
      <c r="V137" s="1316"/>
      <c r="W137" s="1316">
        <v>108929.94</v>
      </c>
      <c r="X137" s="1316">
        <v>0</v>
      </c>
      <c r="Y137" s="1317" t="s">
        <v>601</v>
      </c>
      <c r="Z137" s="1316"/>
      <c r="AA137" s="794">
        <f t="shared" si="6"/>
        <v>1224786.9999999998</v>
      </c>
      <c r="AB137" s="798"/>
    </row>
    <row r="138" spans="1:28" s="791" customFormat="1" ht="16.149999999999999" customHeight="1" thickBot="1">
      <c r="A138" s="130">
        <f>ROW()</f>
        <v>138</v>
      </c>
      <c r="B138" s="1220"/>
      <c r="C138" s="1220"/>
      <c r="D138" s="42"/>
      <c r="E138" s="42"/>
      <c r="F138" s="1314" t="s">
        <v>769</v>
      </c>
      <c r="G138" s="1314" t="s">
        <v>770</v>
      </c>
      <c r="H138" s="1315" t="s">
        <v>44</v>
      </c>
      <c r="I138" s="1314" t="s">
        <v>614</v>
      </c>
      <c r="J138" s="1316">
        <v>0</v>
      </c>
      <c r="K138" s="1316"/>
      <c r="L138" s="1316">
        <v>0</v>
      </c>
      <c r="M138" s="1316"/>
      <c r="N138" s="1316"/>
      <c r="O138" s="1316">
        <v>157.80000000000004</v>
      </c>
      <c r="P138" s="1317" t="s">
        <v>601</v>
      </c>
      <c r="Q138" s="1316"/>
      <c r="R138" s="794">
        <f t="shared" si="5"/>
        <v>157.80000000000004</v>
      </c>
      <c r="S138" s="1316"/>
      <c r="T138" s="1316"/>
      <c r="U138" s="1316"/>
      <c r="V138" s="1316"/>
      <c r="W138" s="1316"/>
      <c r="X138" s="1316"/>
      <c r="Y138" s="1317" t="s">
        <v>601</v>
      </c>
      <c r="Z138" s="1316"/>
      <c r="AA138" s="794">
        <f t="shared" si="6"/>
        <v>0</v>
      </c>
      <c r="AB138" s="798"/>
    </row>
    <row r="139" spans="1:28" s="791" customFormat="1" ht="16.149999999999999" customHeight="1" thickBot="1">
      <c r="A139" s="130">
        <f>ROW()</f>
        <v>139</v>
      </c>
      <c r="B139" s="1220"/>
      <c r="C139" s="1220"/>
      <c r="D139" s="42"/>
      <c r="E139" s="42"/>
      <c r="F139" s="1314" t="s">
        <v>773</v>
      </c>
      <c r="G139" s="1314" t="s">
        <v>774</v>
      </c>
      <c r="H139" s="1315" t="s">
        <v>775</v>
      </c>
      <c r="I139" s="1314" t="s">
        <v>776</v>
      </c>
      <c r="J139" s="1316">
        <v>561126.84</v>
      </c>
      <c r="K139" s="1316"/>
      <c r="L139" s="1316">
        <v>2816771.6700000009</v>
      </c>
      <c r="M139" s="1316"/>
      <c r="N139" s="1316">
        <v>270816.48000000004</v>
      </c>
      <c r="O139" s="1316"/>
      <c r="P139" s="1317">
        <v>408353.03999999986</v>
      </c>
      <c r="Q139" s="1316"/>
      <c r="R139" s="794">
        <f t="shared" si="5"/>
        <v>4057068.0300000007</v>
      </c>
      <c r="S139" s="1316">
        <v>614842.13</v>
      </c>
      <c r="T139" s="1316"/>
      <c r="U139" s="1316">
        <v>3147328.85</v>
      </c>
      <c r="V139" s="1316"/>
      <c r="W139" s="1316">
        <v>406842.1</v>
      </c>
      <c r="X139" s="1316">
        <v>0</v>
      </c>
      <c r="Y139" s="1317">
        <v>408353.03999999986</v>
      </c>
      <c r="Z139" s="1316"/>
      <c r="AA139" s="794">
        <f t="shared" si="6"/>
        <v>4577366.12</v>
      </c>
      <c r="AB139" s="798"/>
    </row>
    <row r="140" spans="1:28" s="791" customFormat="1" ht="16.149999999999999" customHeight="1" thickBot="1">
      <c r="A140" s="130">
        <f>ROW()</f>
        <v>140</v>
      </c>
      <c r="B140" s="1220"/>
      <c r="C140" s="1220"/>
      <c r="D140" s="42"/>
      <c r="E140" s="42"/>
      <c r="F140" s="1314" t="s">
        <v>773</v>
      </c>
      <c r="G140" s="1314" t="s">
        <v>774</v>
      </c>
      <c r="H140" s="1315" t="s">
        <v>44</v>
      </c>
      <c r="I140" s="1314" t="s">
        <v>614</v>
      </c>
      <c r="J140" s="1316"/>
      <c r="K140" s="1316"/>
      <c r="L140" s="1316">
        <v>0</v>
      </c>
      <c r="M140" s="1316"/>
      <c r="N140" s="1316"/>
      <c r="O140" s="1316">
        <v>1057.44</v>
      </c>
      <c r="P140" s="1317" t="s">
        <v>601</v>
      </c>
      <c r="Q140" s="1316"/>
      <c r="R140" s="794">
        <f t="shared" si="5"/>
        <v>1057.44</v>
      </c>
      <c r="S140" s="1316"/>
      <c r="T140" s="1316"/>
      <c r="U140" s="1316"/>
      <c r="V140" s="1316"/>
      <c r="W140" s="1316"/>
      <c r="X140" s="1316"/>
      <c r="Y140" s="1317" t="s">
        <v>601</v>
      </c>
      <c r="Z140" s="1316"/>
      <c r="AA140" s="794">
        <f t="shared" si="6"/>
        <v>0</v>
      </c>
      <c r="AB140" s="798"/>
    </row>
    <row r="141" spans="1:28" s="791" customFormat="1" ht="16.149999999999999" customHeight="1" thickBot="1">
      <c r="A141" s="130">
        <f>ROW()</f>
        <v>141</v>
      </c>
      <c r="B141" s="1220"/>
      <c r="C141" s="1220"/>
      <c r="D141" s="42"/>
      <c r="E141" s="42"/>
      <c r="F141" s="1314" t="s">
        <v>777</v>
      </c>
      <c r="G141" s="1314" t="s">
        <v>778</v>
      </c>
      <c r="H141" s="1315" t="s">
        <v>779</v>
      </c>
      <c r="I141" s="1314" t="s">
        <v>780</v>
      </c>
      <c r="J141" s="1316"/>
      <c r="K141" s="1316"/>
      <c r="L141" s="1316"/>
      <c r="M141" s="1316"/>
      <c r="N141" s="1316"/>
      <c r="O141" s="1316"/>
      <c r="P141" s="1317" t="s">
        <v>601</v>
      </c>
      <c r="Q141" s="1316"/>
      <c r="R141" s="794">
        <f t="shared" si="5"/>
        <v>0</v>
      </c>
      <c r="S141" s="1316">
        <v>110468.83</v>
      </c>
      <c r="T141" s="1316"/>
      <c r="U141" s="1316">
        <v>167685.37</v>
      </c>
      <c r="V141" s="1316"/>
      <c r="W141" s="1316">
        <v>1053221.68</v>
      </c>
      <c r="X141" s="1316">
        <v>0</v>
      </c>
      <c r="Y141" s="1317" t="s">
        <v>601</v>
      </c>
      <c r="Z141" s="1316"/>
      <c r="AA141" s="794">
        <f t="shared" si="6"/>
        <v>1331375.8799999999</v>
      </c>
      <c r="AB141" s="798"/>
    </row>
    <row r="142" spans="1:28" s="791" customFormat="1" ht="16.149999999999999" customHeight="1" thickBot="1">
      <c r="A142" s="130">
        <f>ROW()</f>
        <v>142</v>
      </c>
      <c r="B142" s="1220"/>
      <c r="C142" s="1220"/>
      <c r="D142" s="42"/>
      <c r="E142" s="42"/>
      <c r="F142" s="1314" t="s">
        <v>777</v>
      </c>
      <c r="G142" s="1314" t="s">
        <v>778</v>
      </c>
      <c r="H142" s="1315" t="s">
        <v>44</v>
      </c>
      <c r="I142" s="1314" t="s">
        <v>614</v>
      </c>
      <c r="J142" s="1316"/>
      <c r="K142" s="1316"/>
      <c r="L142" s="1316"/>
      <c r="M142" s="1316"/>
      <c r="N142" s="1316"/>
      <c r="O142" s="1316"/>
      <c r="P142" s="1317" t="s">
        <v>601</v>
      </c>
      <c r="Q142" s="1316"/>
      <c r="R142" s="794">
        <f t="shared" si="5"/>
        <v>0</v>
      </c>
      <c r="S142" s="1316"/>
      <c r="T142" s="1316"/>
      <c r="U142" s="1316"/>
      <c r="V142" s="1316"/>
      <c r="W142" s="1316"/>
      <c r="X142" s="1316"/>
      <c r="Y142" s="1317" t="s">
        <v>601</v>
      </c>
      <c r="Z142" s="1316"/>
      <c r="AA142" s="794">
        <f t="shared" si="6"/>
        <v>0</v>
      </c>
      <c r="AB142" s="798"/>
    </row>
    <row r="143" spans="1:28" s="791" customFormat="1" ht="16.149999999999999" customHeight="1" thickBot="1">
      <c r="A143" s="130">
        <f>ROW()</f>
        <v>143</v>
      </c>
      <c r="B143" s="1220"/>
      <c r="C143" s="1220"/>
      <c r="D143" s="42"/>
      <c r="E143" s="42"/>
      <c r="F143" s="1314" t="s">
        <v>777</v>
      </c>
      <c r="G143" s="1314" t="s">
        <v>781</v>
      </c>
      <c r="H143" s="1315" t="s">
        <v>779</v>
      </c>
      <c r="I143" s="1314" t="s">
        <v>780</v>
      </c>
      <c r="J143" s="1316">
        <v>87037.56</v>
      </c>
      <c r="K143" s="1316"/>
      <c r="L143" s="1316">
        <v>154310.18999999997</v>
      </c>
      <c r="M143" s="1316"/>
      <c r="N143" s="1316">
        <v>872540.5199999999</v>
      </c>
      <c r="O143" s="1316"/>
      <c r="P143" s="1317" t="s">
        <v>601</v>
      </c>
      <c r="Q143" s="1316"/>
      <c r="R143" s="794">
        <f t="shared" si="5"/>
        <v>1113888.2699999998</v>
      </c>
      <c r="S143" s="1316"/>
      <c r="T143" s="1316"/>
      <c r="U143" s="1316"/>
      <c r="V143" s="1316"/>
      <c r="W143" s="1316"/>
      <c r="X143" s="1316">
        <v>0</v>
      </c>
      <c r="Y143" s="1317" t="s">
        <v>601</v>
      </c>
      <c r="Z143" s="1316"/>
      <c r="AA143" s="794">
        <f t="shared" si="6"/>
        <v>0</v>
      </c>
      <c r="AB143" s="798"/>
    </row>
    <row r="144" spans="1:28" s="791" customFormat="1" ht="16.149999999999999" customHeight="1" thickBot="1">
      <c r="A144" s="130">
        <f>ROW()</f>
        <v>144</v>
      </c>
      <c r="B144" s="1220"/>
      <c r="C144" s="1220"/>
      <c r="D144" s="42"/>
      <c r="E144" s="42"/>
      <c r="F144" s="1314" t="s">
        <v>777</v>
      </c>
      <c r="G144" s="1314" t="s">
        <v>781</v>
      </c>
      <c r="H144" s="1315" t="s">
        <v>44</v>
      </c>
      <c r="I144" s="1314" t="s">
        <v>614</v>
      </c>
      <c r="J144" s="1316"/>
      <c r="K144" s="1316"/>
      <c r="L144" s="1316">
        <v>0</v>
      </c>
      <c r="M144" s="1316"/>
      <c r="N144" s="1316"/>
      <c r="O144" s="1316">
        <v>562.43999999999994</v>
      </c>
      <c r="P144" s="1317" t="s">
        <v>601</v>
      </c>
      <c r="Q144" s="1316"/>
      <c r="R144" s="794">
        <f t="shared" si="5"/>
        <v>562.43999999999994</v>
      </c>
      <c r="S144" s="1316"/>
      <c r="T144" s="1316"/>
      <c r="U144" s="1316"/>
      <c r="V144" s="1316"/>
      <c r="W144" s="1316"/>
      <c r="X144" s="1316"/>
      <c r="Y144" s="1317" t="s">
        <v>601</v>
      </c>
      <c r="Z144" s="1316"/>
      <c r="AA144" s="794">
        <f t="shared" si="6"/>
        <v>0</v>
      </c>
      <c r="AB144" s="798"/>
    </row>
    <row r="145" spans="1:28" s="791" customFormat="1" ht="16.149999999999999" customHeight="1" thickBot="1">
      <c r="A145" s="130">
        <f>ROW()</f>
        <v>145</v>
      </c>
      <c r="B145" s="1220"/>
      <c r="C145" s="1220"/>
      <c r="D145" s="42"/>
      <c r="E145" s="42"/>
      <c r="F145" s="1314" t="s">
        <v>782</v>
      </c>
      <c r="G145" s="1314" t="s">
        <v>783</v>
      </c>
      <c r="H145" s="1315" t="s">
        <v>719</v>
      </c>
      <c r="I145" s="1314" t="s">
        <v>720</v>
      </c>
      <c r="J145" s="1316">
        <v>484950.24000000005</v>
      </c>
      <c r="K145" s="1316"/>
      <c r="L145" s="1316">
        <v>2175764.649999999</v>
      </c>
      <c r="M145" s="1316"/>
      <c r="N145" s="1316">
        <v>3094778.0399999996</v>
      </c>
      <c r="O145" s="1316"/>
      <c r="P145" s="1317" t="s">
        <v>601</v>
      </c>
      <c r="Q145" s="1316"/>
      <c r="R145" s="794">
        <f t="shared" si="5"/>
        <v>5755492.9299999988</v>
      </c>
      <c r="S145" s="1316">
        <v>532568.37</v>
      </c>
      <c r="T145" s="1316"/>
      <c r="U145" s="1316">
        <v>2537554.6800000002</v>
      </c>
      <c r="V145" s="1316"/>
      <c r="W145" s="1316">
        <v>1211116.8700000001</v>
      </c>
      <c r="X145" s="1316">
        <v>0</v>
      </c>
      <c r="Y145" s="1317" t="s">
        <v>601</v>
      </c>
      <c r="Z145" s="1316"/>
      <c r="AA145" s="794">
        <f t="shared" si="6"/>
        <v>4281239.92</v>
      </c>
      <c r="AB145" s="798"/>
    </row>
    <row r="146" spans="1:28" s="791" customFormat="1" ht="16.149999999999999" customHeight="1" thickBot="1">
      <c r="A146" s="130">
        <f>ROW()</f>
        <v>146</v>
      </c>
      <c r="B146" s="1220"/>
      <c r="C146" s="1220"/>
      <c r="D146" s="42"/>
      <c r="E146" s="42"/>
      <c r="F146" s="1314" t="s">
        <v>782</v>
      </c>
      <c r="G146" s="1314" t="s">
        <v>783</v>
      </c>
      <c r="H146" s="1315" t="s">
        <v>784</v>
      </c>
      <c r="I146" s="1314" t="s">
        <v>785</v>
      </c>
      <c r="J146" s="1316">
        <v>396451.56</v>
      </c>
      <c r="K146" s="1316"/>
      <c r="L146" s="1316">
        <v>6649082.6899999995</v>
      </c>
      <c r="M146" s="1316"/>
      <c r="N146" s="1316">
        <v>4931616.84</v>
      </c>
      <c r="O146" s="1316"/>
      <c r="P146" s="1317" t="s">
        <v>601</v>
      </c>
      <c r="Q146" s="1316"/>
      <c r="R146" s="794">
        <f t="shared" si="5"/>
        <v>11977151.09</v>
      </c>
      <c r="S146" s="1316">
        <v>453203.21</v>
      </c>
      <c r="T146" s="1316"/>
      <c r="U146" s="1316">
        <v>7343547.1299999999</v>
      </c>
      <c r="V146" s="1316"/>
      <c r="W146" s="1316">
        <v>8059040.7699999996</v>
      </c>
      <c r="X146" s="1316">
        <v>0</v>
      </c>
      <c r="Y146" s="1317" t="s">
        <v>601</v>
      </c>
      <c r="Z146" s="1316"/>
      <c r="AA146" s="794">
        <f t="shared" si="6"/>
        <v>15855791.109999999</v>
      </c>
      <c r="AB146" s="798"/>
    </row>
    <row r="147" spans="1:28" s="791" customFormat="1" ht="16.149999999999999" customHeight="1" thickBot="1">
      <c r="A147" s="130">
        <f>ROW()</f>
        <v>147</v>
      </c>
      <c r="B147" s="1220"/>
      <c r="C147" s="1220"/>
      <c r="D147" s="42"/>
      <c r="E147" s="42"/>
      <c r="F147" s="1314" t="s">
        <v>782</v>
      </c>
      <c r="G147" s="1314" t="s">
        <v>783</v>
      </c>
      <c r="H147" s="1315" t="s">
        <v>786</v>
      </c>
      <c r="I147" s="1314" t="s">
        <v>787</v>
      </c>
      <c r="J147" s="1316">
        <v>490775.03999999986</v>
      </c>
      <c r="K147" s="1316"/>
      <c r="L147" s="1316">
        <v>925498.4299999997</v>
      </c>
      <c r="M147" s="1316"/>
      <c r="N147" s="1316">
        <v>845697.24000000011</v>
      </c>
      <c r="O147" s="1316"/>
      <c r="P147" s="1317" t="s">
        <v>601</v>
      </c>
      <c r="Q147" s="1316"/>
      <c r="R147" s="794">
        <f t="shared" si="5"/>
        <v>2261970.7099999995</v>
      </c>
      <c r="S147" s="1316">
        <v>529738.23</v>
      </c>
      <c r="T147" s="1316"/>
      <c r="U147" s="1316">
        <v>1054966.1499999999</v>
      </c>
      <c r="V147" s="1316"/>
      <c r="W147" s="1316">
        <v>1495325.62</v>
      </c>
      <c r="X147" s="1316">
        <v>0</v>
      </c>
      <c r="Y147" s="1317" t="s">
        <v>601</v>
      </c>
      <c r="Z147" s="1316"/>
      <c r="AA147" s="794">
        <f t="shared" si="6"/>
        <v>3080030</v>
      </c>
      <c r="AB147" s="798"/>
    </row>
    <row r="148" spans="1:28" s="791" customFormat="1" ht="16.149999999999999" customHeight="1" thickBot="1">
      <c r="A148" s="130">
        <f>ROW()</f>
        <v>148</v>
      </c>
      <c r="B148" s="1220"/>
      <c r="C148" s="1220"/>
      <c r="D148" s="42"/>
      <c r="E148" s="42"/>
      <c r="F148" s="1314" t="s">
        <v>782</v>
      </c>
      <c r="G148" s="1314" t="s">
        <v>783</v>
      </c>
      <c r="H148" s="1315" t="s">
        <v>44</v>
      </c>
      <c r="I148" s="1314" t="s">
        <v>614</v>
      </c>
      <c r="J148" s="1316"/>
      <c r="K148" s="1316"/>
      <c r="L148" s="1316">
        <v>0</v>
      </c>
      <c r="M148" s="1316"/>
      <c r="N148" s="1316"/>
      <c r="O148" s="1316">
        <v>7749.48</v>
      </c>
      <c r="P148" s="1317" t="s">
        <v>601</v>
      </c>
      <c r="Q148" s="1316"/>
      <c r="R148" s="794">
        <f t="shared" si="5"/>
        <v>7749.48</v>
      </c>
      <c r="S148" s="1316"/>
      <c r="T148" s="1316"/>
      <c r="U148" s="1316"/>
      <c r="V148" s="1316"/>
      <c r="W148" s="1316"/>
      <c r="X148" s="1316"/>
      <c r="Y148" s="1317" t="s">
        <v>601</v>
      </c>
      <c r="Z148" s="1316"/>
      <c r="AA148" s="794">
        <f t="shared" si="6"/>
        <v>0</v>
      </c>
      <c r="AB148" s="798"/>
    </row>
    <row r="149" spans="1:28" s="791" customFormat="1" ht="16.149999999999999" customHeight="1" thickBot="1">
      <c r="A149" s="130">
        <f>ROW()</f>
        <v>149</v>
      </c>
      <c r="B149" s="1220"/>
      <c r="C149" s="1220"/>
      <c r="D149" s="42"/>
      <c r="E149" s="42"/>
      <c r="F149" s="1314" t="s">
        <v>788</v>
      </c>
      <c r="G149" s="1314" t="s">
        <v>789</v>
      </c>
      <c r="H149" s="1315" t="s">
        <v>775</v>
      </c>
      <c r="I149" s="1314" t="s">
        <v>776</v>
      </c>
      <c r="J149" s="1316">
        <v>334604.52</v>
      </c>
      <c r="K149" s="1316"/>
      <c r="L149" s="1316">
        <v>1721115.8200000008</v>
      </c>
      <c r="M149" s="1316"/>
      <c r="N149" s="1316">
        <v>107148.60000000002</v>
      </c>
      <c r="O149" s="1316"/>
      <c r="P149" s="1317">
        <v>483120.3600000001</v>
      </c>
      <c r="Q149" s="1316"/>
      <c r="R149" s="794">
        <f t="shared" si="5"/>
        <v>2645989.3000000007</v>
      </c>
      <c r="S149" s="1316">
        <v>364674.41</v>
      </c>
      <c r="T149" s="1316"/>
      <c r="U149" s="1316">
        <v>1925717.5899999999</v>
      </c>
      <c r="V149" s="1316"/>
      <c r="W149" s="1316">
        <v>70219.94</v>
      </c>
      <c r="X149" s="1316">
        <v>0</v>
      </c>
      <c r="Y149" s="1317">
        <v>483120.3600000001</v>
      </c>
      <c r="Z149" s="1316"/>
      <c r="AA149" s="794">
        <f t="shared" si="6"/>
        <v>2843732.3</v>
      </c>
      <c r="AB149" s="798"/>
    </row>
    <row r="150" spans="1:28" s="791" customFormat="1" ht="16.149999999999999" customHeight="1" thickBot="1">
      <c r="A150" s="130">
        <f>ROW()</f>
        <v>150</v>
      </c>
      <c r="B150" s="1220"/>
      <c r="C150" s="1220"/>
      <c r="D150" s="42"/>
      <c r="E150" s="42"/>
      <c r="F150" s="1314" t="s">
        <v>788</v>
      </c>
      <c r="G150" s="1314" t="s">
        <v>789</v>
      </c>
      <c r="H150" s="1315" t="s">
        <v>44</v>
      </c>
      <c r="I150" s="1314" t="s">
        <v>614</v>
      </c>
      <c r="J150" s="1316">
        <v>0</v>
      </c>
      <c r="K150" s="1316"/>
      <c r="L150" s="1316">
        <v>0</v>
      </c>
      <c r="M150" s="1316"/>
      <c r="N150" s="1316"/>
      <c r="O150" s="1316">
        <v>608.4</v>
      </c>
      <c r="P150" s="1317" t="s">
        <v>601</v>
      </c>
      <c r="Q150" s="1316"/>
      <c r="R150" s="794">
        <f t="shared" si="5"/>
        <v>608.4</v>
      </c>
      <c r="S150" s="1316"/>
      <c r="T150" s="1316"/>
      <c r="U150" s="1316"/>
      <c r="V150" s="1316"/>
      <c r="W150" s="1316"/>
      <c r="X150" s="1316"/>
      <c r="Y150" s="1317" t="s">
        <v>601</v>
      </c>
      <c r="Z150" s="1316"/>
      <c r="AA150" s="794">
        <f t="shared" si="6"/>
        <v>0</v>
      </c>
      <c r="AB150" s="798"/>
    </row>
    <row r="151" spans="1:28" s="791" customFormat="1" ht="16.149999999999999" customHeight="1" thickBot="1">
      <c r="A151" s="130">
        <f>ROW()</f>
        <v>151</v>
      </c>
      <c r="B151" s="1220"/>
      <c r="C151" s="1220"/>
      <c r="D151" s="42"/>
      <c r="E151" s="42"/>
      <c r="F151" s="1314" t="s">
        <v>790</v>
      </c>
      <c r="G151" s="1314" t="s">
        <v>791</v>
      </c>
      <c r="H151" s="1315" t="s">
        <v>792</v>
      </c>
      <c r="I151" s="1314" t="s">
        <v>793</v>
      </c>
      <c r="J151" s="1316">
        <v>1690423.3199999994</v>
      </c>
      <c r="K151" s="1316"/>
      <c r="L151" s="1316">
        <v>13134592.720000003</v>
      </c>
      <c r="M151" s="1316"/>
      <c r="N151" s="1316">
        <v>36971091.839999996</v>
      </c>
      <c r="O151" s="1316"/>
      <c r="P151" s="1317" t="s">
        <v>601</v>
      </c>
      <c r="Q151" s="1316"/>
      <c r="R151" s="794">
        <f t="shared" si="5"/>
        <v>51796107.879999995</v>
      </c>
      <c r="S151" s="1316">
        <v>1823041.03</v>
      </c>
      <c r="T151" s="1316"/>
      <c r="U151" s="1316">
        <v>13769139.710000001</v>
      </c>
      <c r="V151" s="1316"/>
      <c r="W151" s="1316">
        <v>46004434.979999997</v>
      </c>
      <c r="X151" s="1316">
        <v>0</v>
      </c>
      <c r="Y151" s="1317" t="s">
        <v>601</v>
      </c>
      <c r="Z151" s="1316"/>
      <c r="AA151" s="794">
        <f t="shared" si="6"/>
        <v>61596615.719999999</v>
      </c>
      <c r="AB151" s="798"/>
    </row>
    <row r="152" spans="1:28" s="791" customFormat="1" ht="16.149999999999999" customHeight="1" thickBot="1">
      <c r="A152" s="130">
        <f>ROW()</f>
        <v>152</v>
      </c>
      <c r="B152" s="1220"/>
      <c r="C152" s="1220"/>
      <c r="D152" s="42"/>
      <c r="E152" s="42"/>
      <c r="F152" s="1314" t="s">
        <v>790</v>
      </c>
      <c r="G152" s="1314" t="s">
        <v>791</v>
      </c>
      <c r="H152" s="1315" t="s">
        <v>44</v>
      </c>
      <c r="I152" s="1314" t="s">
        <v>614</v>
      </c>
      <c r="J152" s="1316"/>
      <c r="K152" s="1316"/>
      <c r="L152" s="1316">
        <v>0</v>
      </c>
      <c r="M152" s="1316"/>
      <c r="N152" s="1316"/>
      <c r="O152" s="1316">
        <v>27526.92</v>
      </c>
      <c r="P152" s="1317" t="s">
        <v>601</v>
      </c>
      <c r="Q152" s="1316"/>
      <c r="R152" s="794">
        <f t="shared" si="5"/>
        <v>27526.92</v>
      </c>
      <c r="S152" s="1316"/>
      <c r="T152" s="1316"/>
      <c r="U152" s="1316"/>
      <c r="V152" s="1316"/>
      <c r="W152" s="1316"/>
      <c r="X152" s="1316"/>
      <c r="Y152" s="1317" t="s">
        <v>601</v>
      </c>
      <c r="Z152" s="1316"/>
      <c r="AA152" s="794">
        <f t="shared" si="6"/>
        <v>0</v>
      </c>
      <c r="AB152" s="798"/>
    </row>
    <row r="153" spans="1:28" s="791" customFormat="1" ht="16.149999999999999" customHeight="1" thickBot="1">
      <c r="A153" s="130">
        <f>ROW()</f>
        <v>153</v>
      </c>
      <c r="B153" s="1220"/>
      <c r="C153" s="1220"/>
      <c r="D153" s="42"/>
      <c r="E153" s="42"/>
      <c r="F153" s="1314" t="s">
        <v>794</v>
      </c>
      <c r="G153" s="1314" t="s">
        <v>795</v>
      </c>
      <c r="H153" s="1315" t="s">
        <v>631</v>
      </c>
      <c r="I153" s="1314" t="s">
        <v>632</v>
      </c>
      <c r="J153" s="1316">
        <v>3045290.0399999996</v>
      </c>
      <c r="K153" s="1316"/>
      <c r="L153" s="1316">
        <v>3436041.9100000011</v>
      </c>
      <c r="M153" s="1316"/>
      <c r="N153" s="1316">
        <v>9906608.6399999987</v>
      </c>
      <c r="O153" s="1316"/>
      <c r="P153" s="1317">
        <v>83772</v>
      </c>
      <c r="Q153" s="1316"/>
      <c r="R153" s="794">
        <f t="shared" si="5"/>
        <v>16471712.59</v>
      </c>
      <c r="S153" s="1316">
        <v>3244030.41</v>
      </c>
      <c r="T153" s="1316"/>
      <c r="U153" s="1316">
        <v>3716400.82</v>
      </c>
      <c r="V153" s="1316"/>
      <c r="W153" s="1316">
        <v>12203792.02</v>
      </c>
      <c r="X153" s="1316">
        <v>0</v>
      </c>
      <c r="Y153" s="1317">
        <v>83772</v>
      </c>
      <c r="Z153" s="1316"/>
      <c r="AA153" s="794">
        <f t="shared" si="6"/>
        <v>19247995.25</v>
      </c>
      <c r="AB153" s="798"/>
    </row>
    <row r="154" spans="1:28" s="791" customFormat="1" ht="16.149999999999999" customHeight="1" thickBot="1">
      <c r="A154" s="130">
        <f>ROW()</f>
        <v>154</v>
      </c>
      <c r="B154" s="1220"/>
      <c r="C154" s="1220"/>
      <c r="D154" s="42"/>
      <c r="E154" s="42"/>
      <c r="F154" s="1314" t="s">
        <v>794</v>
      </c>
      <c r="G154" s="1314" t="s">
        <v>795</v>
      </c>
      <c r="H154" s="1315" t="s">
        <v>44</v>
      </c>
      <c r="I154" s="1314" t="s">
        <v>614</v>
      </c>
      <c r="J154" s="1316"/>
      <c r="K154" s="1316"/>
      <c r="L154" s="1316">
        <v>0</v>
      </c>
      <c r="M154" s="1316"/>
      <c r="N154" s="1316"/>
      <c r="O154" s="1316">
        <v>7128.8399999999992</v>
      </c>
      <c r="P154" s="1317" t="s">
        <v>601</v>
      </c>
      <c r="Q154" s="1316"/>
      <c r="R154" s="794">
        <f t="shared" si="5"/>
        <v>7128.8399999999992</v>
      </c>
      <c r="S154" s="1316"/>
      <c r="T154" s="1316"/>
      <c r="U154" s="1316"/>
      <c r="V154" s="1316"/>
      <c r="W154" s="1316"/>
      <c r="X154" s="1316"/>
      <c r="Y154" s="1317" t="s">
        <v>601</v>
      </c>
      <c r="Z154" s="1316"/>
      <c r="AA154" s="794">
        <f t="shared" si="6"/>
        <v>0</v>
      </c>
      <c r="AB154" s="798"/>
    </row>
    <row r="155" spans="1:28" s="791" customFormat="1" ht="16.149999999999999" customHeight="1" thickBot="1">
      <c r="A155" s="130">
        <f>ROW()</f>
        <v>155</v>
      </c>
      <c r="B155" s="1220"/>
      <c r="C155" s="1220"/>
      <c r="D155" s="42"/>
      <c r="E155" s="42"/>
      <c r="F155" s="1314" t="s">
        <v>796</v>
      </c>
      <c r="G155" s="1314" t="s">
        <v>797</v>
      </c>
      <c r="H155" s="1315" t="s">
        <v>735</v>
      </c>
      <c r="I155" s="1314" t="s">
        <v>736</v>
      </c>
      <c r="J155" s="1316">
        <v>374847.96000000014</v>
      </c>
      <c r="K155" s="1316"/>
      <c r="L155" s="1316">
        <v>336069.16</v>
      </c>
      <c r="M155" s="1316"/>
      <c r="N155" s="1316">
        <v>323513.64</v>
      </c>
      <c r="O155" s="1316"/>
      <c r="P155" s="1317" t="s">
        <v>601</v>
      </c>
      <c r="Q155" s="1316"/>
      <c r="R155" s="794">
        <f t="shared" si="5"/>
        <v>1034430.7600000001</v>
      </c>
      <c r="S155" s="1316">
        <v>432108.15</v>
      </c>
      <c r="T155" s="1316"/>
      <c r="U155" s="1316">
        <v>368303.3</v>
      </c>
      <c r="V155" s="1316"/>
      <c r="W155" s="1316">
        <v>599617.9</v>
      </c>
      <c r="X155" s="1316">
        <v>0</v>
      </c>
      <c r="Y155" s="1317" t="s">
        <v>601</v>
      </c>
      <c r="Z155" s="1316"/>
      <c r="AA155" s="794">
        <f t="shared" si="6"/>
        <v>1400029.35</v>
      </c>
      <c r="AB155" s="798"/>
    </row>
    <row r="156" spans="1:28" s="791" customFormat="1" ht="16.149999999999999" customHeight="1" thickBot="1">
      <c r="A156" s="130">
        <f>ROW()</f>
        <v>156</v>
      </c>
      <c r="B156" s="1220"/>
      <c r="C156" s="1220"/>
      <c r="D156" s="42"/>
      <c r="E156" s="42"/>
      <c r="F156" s="1314" t="s">
        <v>796</v>
      </c>
      <c r="G156" s="1314" t="s">
        <v>797</v>
      </c>
      <c r="H156" s="1315" t="s">
        <v>44</v>
      </c>
      <c r="I156" s="1314" t="s">
        <v>614</v>
      </c>
      <c r="J156" s="1316"/>
      <c r="K156" s="1316"/>
      <c r="L156" s="1316">
        <v>0</v>
      </c>
      <c r="M156" s="1316"/>
      <c r="N156" s="1316"/>
      <c r="O156" s="1316">
        <v>271.8</v>
      </c>
      <c r="P156" s="1317" t="s">
        <v>601</v>
      </c>
      <c r="Q156" s="1316"/>
      <c r="R156" s="794">
        <f t="shared" si="5"/>
        <v>271.8</v>
      </c>
      <c r="S156" s="1316"/>
      <c r="T156" s="1316"/>
      <c r="U156" s="1316"/>
      <c r="V156" s="1316"/>
      <c r="W156" s="1316"/>
      <c r="X156" s="1316"/>
      <c r="Y156" s="1317" t="s">
        <v>601</v>
      </c>
      <c r="Z156" s="1316"/>
      <c r="AA156" s="794">
        <f t="shared" si="6"/>
        <v>0</v>
      </c>
      <c r="AB156" s="798"/>
    </row>
    <row r="157" spans="1:28" s="791" customFormat="1" ht="16.149999999999999" customHeight="1" thickBot="1">
      <c r="A157" s="130">
        <f>ROW()</f>
        <v>157</v>
      </c>
      <c r="B157" s="1220"/>
      <c r="C157" s="1220"/>
      <c r="D157" s="42"/>
      <c r="E157" s="42"/>
      <c r="F157" s="1314" t="s">
        <v>798</v>
      </c>
      <c r="G157" s="1314" t="s">
        <v>799</v>
      </c>
      <c r="H157" s="1315" t="s">
        <v>800</v>
      </c>
      <c r="I157" s="1314" t="s">
        <v>801</v>
      </c>
      <c r="J157" s="1316">
        <v>120693.84000000003</v>
      </c>
      <c r="K157" s="1316"/>
      <c r="L157" s="1316">
        <v>4121.3399999999992</v>
      </c>
      <c r="M157" s="1316"/>
      <c r="N157" s="1316">
        <v>15251.519999999997</v>
      </c>
      <c r="O157" s="1316"/>
      <c r="P157" s="1317" t="s">
        <v>601</v>
      </c>
      <c r="Q157" s="1316"/>
      <c r="R157" s="794">
        <f t="shared" si="5"/>
        <v>140066.70000000001</v>
      </c>
      <c r="S157" s="1316">
        <v>130311.45</v>
      </c>
      <c r="T157" s="1316"/>
      <c r="U157" s="1316">
        <v>4579.5200000000004</v>
      </c>
      <c r="V157" s="1316"/>
      <c r="W157" s="1316">
        <v>17914.91</v>
      </c>
      <c r="X157" s="1316">
        <v>0</v>
      </c>
      <c r="Y157" s="1317" t="s">
        <v>601</v>
      </c>
      <c r="Z157" s="1316"/>
      <c r="AA157" s="794">
        <f t="shared" si="6"/>
        <v>152805.88</v>
      </c>
      <c r="AB157" s="798"/>
    </row>
    <row r="158" spans="1:28" s="791" customFormat="1" ht="16.149999999999999" customHeight="1" thickBot="1">
      <c r="A158" s="130">
        <f>ROW()</f>
        <v>158</v>
      </c>
      <c r="B158" s="1220"/>
      <c r="C158" s="1220"/>
      <c r="D158" s="42"/>
      <c r="E158" s="42"/>
      <c r="F158" s="1314" t="s">
        <v>798</v>
      </c>
      <c r="G158" s="1314" t="s">
        <v>799</v>
      </c>
      <c r="H158" s="1315" t="s">
        <v>802</v>
      </c>
      <c r="I158" s="1314" t="s">
        <v>803</v>
      </c>
      <c r="J158" s="1316">
        <v>2645567.2799999998</v>
      </c>
      <c r="K158" s="1316"/>
      <c r="L158" s="1316">
        <v>1880270.2699999998</v>
      </c>
      <c r="M158" s="1316"/>
      <c r="N158" s="1316">
        <v>9604269.8400000017</v>
      </c>
      <c r="O158" s="1316"/>
      <c r="P158" s="1317">
        <v>740925.83999999985</v>
      </c>
      <c r="Q158" s="1316"/>
      <c r="R158" s="794">
        <f t="shared" si="5"/>
        <v>14871033.23</v>
      </c>
      <c r="S158" s="1316">
        <v>2849297.09</v>
      </c>
      <c r="T158" s="1316"/>
      <c r="U158" s="1316">
        <v>2052843.31</v>
      </c>
      <c r="V158" s="1316"/>
      <c r="W158" s="1316">
        <v>11883557.35</v>
      </c>
      <c r="X158" s="1316">
        <v>0</v>
      </c>
      <c r="Y158" s="1317">
        <v>740925.83999999985</v>
      </c>
      <c r="Z158" s="1316"/>
      <c r="AA158" s="794">
        <f t="shared" si="6"/>
        <v>17526623.59</v>
      </c>
      <c r="AB158" s="798"/>
    </row>
    <row r="159" spans="1:28" s="791" customFormat="1" ht="16.149999999999999" customHeight="1" thickBot="1">
      <c r="A159" s="130">
        <f>ROW()</f>
        <v>159</v>
      </c>
      <c r="B159" s="1220"/>
      <c r="C159" s="1220"/>
      <c r="D159" s="42"/>
      <c r="E159" s="42"/>
      <c r="F159" s="1314" t="s">
        <v>798</v>
      </c>
      <c r="G159" s="1314" t="s">
        <v>799</v>
      </c>
      <c r="H159" s="1315" t="s">
        <v>804</v>
      </c>
      <c r="I159" s="1314" t="s">
        <v>805</v>
      </c>
      <c r="J159" s="1316">
        <v>150058.07999999999</v>
      </c>
      <c r="K159" s="1316"/>
      <c r="L159" s="1316">
        <v>7030.1999999999989</v>
      </c>
      <c r="M159" s="1316"/>
      <c r="N159" s="1316">
        <v>23551.560000000009</v>
      </c>
      <c r="O159" s="1316"/>
      <c r="P159" s="1317" t="s">
        <v>601</v>
      </c>
      <c r="Q159" s="1316"/>
      <c r="R159" s="794">
        <f t="shared" si="5"/>
        <v>180639.84</v>
      </c>
      <c r="S159" s="1316">
        <v>161904.31</v>
      </c>
      <c r="T159" s="1316"/>
      <c r="U159" s="1316">
        <v>7723.66</v>
      </c>
      <c r="V159" s="1316"/>
      <c r="W159" s="1316">
        <v>29858.18</v>
      </c>
      <c r="X159" s="1316">
        <v>0</v>
      </c>
      <c r="Y159" s="1317" t="s">
        <v>601</v>
      </c>
      <c r="Z159" s="1316"/>
      <c r="AA159" s="794">
        <f t="shared" si="6"/>
        <v>199486.15</v>
      </c>
      <c r="AB159" s="798"/>
    </row>
    <row r="160" spans="1:28" s="791" customFormat="1" ht="16.149999999999999" customHeight="1" thickBot="1">
      <c r="A160" s="130">
        <f>ROW()</f>
        <v>160</v>
      </c>
      <c r="B160" s="1220"/>
      <c r="C160" s="1220"/>
      <c r="D160" s="42"/>
      <c r="E160" s="42"/>
      <c r="F160" s="1314" t="s">
        <v>798</v>
      </c>
      <c r="G160" s="1314" t="s">
        <v>799</v>
      </c>
      <c r="H160" s="1315" t="s">
        <v>806</v>
      </c>
      <c r="I160" s="1314" t="s">
        <v>807</v>
      </c>
      <c r="J160" s="1316">
        <v>138878.28</v>
      </c>
      <c r="K160" s="1316"/>
      <c r="L160" s="1316">
        <v>4397.1200000000008</v>
      </c>
      <c r="M160" s="1316"/>
      <c r="N160" s="1316">
        <v>16746.719999999998</v>
      </c>
      <c r="O160" s="1316"/>
      <c r="P160" s="1317" t="s">
        <v>601</v>
      </c>
      <c r="Q160" s="1316"/>
      <c r="R160" s="794">
        <f t="shared" si="5"/>
        <v>160022.12</v>
      </c>
      <c r="S160" s="1316">
        <v>149761.5</v>
      </c>
      <c r="T160" s="1316"/>
      <c r="U160" s="1316">
        <v>4894.6900000000005</v>
      </c>
      <c r="V160" s="1316"/>
      <c r="W160" s="1316">
        <v>17914.91</v>
      </c>
      <c r="X160" s="1316">
        <v>0</v>
      </c>
      <c r="Y160" s="1317" t="s">
        <v>601</v>
      </c>
      <c r="Z160" s="1316"/>
      <c r="AA160" s="794">
        <f t="shared" si="6"/>
        <v>172571.1</v>
      </c>
      <c r="AB160" s="798"/>
    </row>
    <row r="161" spans="1:28" s="791" customFormat="1" ht="16.149999999999999" customHeight="1" thickBot="1">
      <c r="A161" s="130">
        <f>ROW()</f>
        <v>161</v>
      </c>
      <c r="B161" s="1220"/>
      <c r="C161" s="1220"/>
      <c r="D161" s="42"/>
      <c r="E161" s="42"/>
      <c r="F161" s="1314" t="s">
        <v>798</v>
      </c>
      <c r="G161" s="1314" t="s">
        <v>799</v>
      </c>
      <c r="H161" s="1315" t="s">
        <v>808</v>
      </c>
      <c r="I161" s="1314" t="s">
        <v>809</v>
      </c>
      <c r="J161" s="1316">
        <v>390151.44</v>
      </c>
      <c r="K161" s="1316"/>
      <c r="L161" s="1316">
        <v>544104.35</v>
      </c>
      <c r="M161" s="1316"/>
      <c r="N161" s="1316">
        <v>2202137.7600000002</v>
      </c>
      <c r="O161" s="1316"/>
      <c r="P161" s="1317" t="s">
        <v>601</v>
      </c>
      <c r="Q161" s="1316"/>
      <c r="R161" s="794">
        <f t="shared" si="5"/>
        <v>3136393.5500000003</v>
      </c>
      <c r="S161" s="1316">
        <v>424900.26</v>
      </c>
      <c r="T161" s="1316"/>
      <c r="U161" s="1316">
        <v>609543.67000000004</v>
      </c>
      <c r="V161" s="1316"/>
      <c r="W161" s="1316">
        <v>2340881.65</v>
      </c>
      <c r="X161" s="1316">
        <v>0</v>
      </c>
      <c r="Y161" s="1317" t="s">
        <v>601</v>
      </c>
      <c r="Z161" s="1316"/>
      <c r="AA161" s="794">
        <f t="shared" si="6"/>
        <v>3375325.58</v>
      </c>
      <c r="AB161" s="798"/>
    </row>
    <row r="162" spans="1:28" s="791" customFormat="1" ht="16.149999999999999" customHeight="1" thickBot="1">
      <c r="A162" s="130">
        <f>ROW()</f>
        <v>162</v>
      </c>
      <c r="B162" s="1220"/>
      <c r="C162" s="1220"/>
      <c r="D162" s="42"/>
      <c r="E162" s="42"/>
      <c r="F162" s="1314" t="s">
        <v>798</v>
      </c>
      <c r="G162" s="1314" t="s">
        <v>799</v>
      </c>
      <c r="H162" s="1315" t="s">
        <v>810</v>
      </c>
      <c r="I162" s="1314" t="s">
        <v>811</v>
      </c>
      <c r="J162" s="1316">
        <v>2211056.2799999998</v>
      </c>
      <c r="K162" s="1316"/>
      <c r="L162" s="1316">
        <v>9301787.7699999996</v>
      </c>
      <c r="M162" s="1316"/>
      <c r="N162" s="1316">
        <v>35202381.479999997</v>
      </c>
      <c r="O162" s="1316"/>
      <c r="P162" s="1317" t="s">
        <v>601</v>
      </c>
      <c r="Q162" s="1316"/>
      <c r="R162" s="794">
        <f t="shared" si="5"/>
        <v>46715225.529999994</v>
      </c>
      <c r="S162" s="1316">
        <v>2415114.23</v>
      </c>
      <c r="T162" s="1316"/>
      <c r="U162" s="1316">
        <v>10275154.58</v>
      </c>
      <c r="V162" s="1316"/>
      <c r="W162" s="1316">
        <v>44082623.299999997</v>
      </c>
      <c r="X162" s="1316">
        <v>0</v>
      </c>
      <c r="Y162" s="1317" t="s">
        <v>601</v>
      </c>
      <c r="Z162" s="1316"/>
      <c r="AA162" s="794">
        <f t="shared" si="6"/>
        <v>56772892.109999999</v>
      </c>
      <c r="AB162" s="798"/>
    </row>
    <row r="163" spans="1:28" s="791" customFormat="1" ht="16.149999999999999" customHeight="1" thickBot="1">
      <c r="A163" s="130">
        <f>ROW()</f>
        <v>163</v>
      </c>
      <c r="B163" s="1220"/>
      <c r="C163" s="1220"/>
      <c r="D163" s="42"/>
      <c r="E163" s="42"/>
      <c r="F163" s="1314" t="s">
        <v>798</v>
      </c>
      <c r="G163" s="1314" t="s">
        <v>799</v>
      </c>
      <c r="H163" s="1315" t="s">
        <v>812</v>
      </c>
      <c r="I163" s="1314" t="s">
        <v>813</v>
      </c>
      <c r="J163" s="1316">
        <v>24459.119999999995</v>
      </c>
      <c r="K163" s="1316"/>
      <c r="L163" s="1316">
        <v>184894.48999999996</v>
      </c>
      <c r="M163" s="1316"/>
      <c r="N163" s="1316">
        <v>1047951.6000000002</v>
      </c>
      <c r="O163" s="1316"/>
      <c r="P163" s="1317" t="s">
        <v>601</v>
      </c>
      <c r="Q163" s="1316"/>
      <c r="R163" s="794">
        <f t="shared" si="5"/>
        <v>1257305.2100000002</v>
      </c>
      <c r="S163" s="1316">
        <v>34624.54</v>
      </c>
      <c r="T163" s="1316"/>
      <c r="U163" s="1316">
        <v>214950.13</v>
      </c>
      <c r="V163" s="1316"/>
      <c r="W163" s="1316">
        <v>1343618.29</v>
      </c>
      <c r="X163" s="1316">
        <v>0</v>
      </c>
      <c r="Y163" s="1317" t="s">
        <v>601</v>
      </c>
      <c r="Z163" s="1316"/>
      <c r="AA163" s="794">
        <f t="shared" si="6"/>
        <v>1593192.96</v>
      </c>
      <c r="AB163" s="798"/>
    </row>
    <row r="164" spans="1:28" s="791" customFormat="1" ht="16.149999999999999" customHeight="1" thickBot="1">
      <c r="A164" s="130">
        <f>ROW()</f>
        <v>164</v>
      </c>
      <c r="B164" s="1220"/>
      <c r="C164" s="1220"/>
      <c r="D164" s="42"/>
      <c r="E164" s="42"/>
      <c r="F164" s="1314" t="s">
        <v>798</v>
      </c>
      <c r="G164" s="1314" t="s">
        <v>799</v>
      </c>
      <c r="H164" s="1315" t="s">
        <v>814</v>
      </c>
      <c r="I164" s="1314" t="s">
        <v>815</v>
      </c>
      <c r="J164" s="1316">
        <v>240377.15999999995</v>
      </c>
      <c r="K164" s="1316"/>
      <c r="L164" s="1316"/>
      <c r="M164" s="1316"/>
      <c r="N164" s="1316"/>
      <c r="O164" s="1316"/>
      <c r="P164" s="1317">
        <v>3437500.0799999996</v>
      </c>
      <c r="Q164" s="1316"/>
      <c r="R164" s="794">
        <f t="shared" si="5"/>
        <v>3677877.2399999998</v>
      </c>
      <c r="S164" s="1316">
        <v>258471.07</v>
      </c>
      <c r="T164" s="1316"/>
      <c r="U164" s="1316">
        <v>0</v>
      </c>
      <c r="V164" s="1316"/>
      <c r="W164" s="1316">
        <v>0</v>
      </c>
      <c r="X164" s="1316">
        <v>0</v>
      </c>
      <c r="Y164" s="1317">
        <v>3437500.0799999996</v>
      </c>
      <c r="Z164" s="1316"/>
      <c r="AA164" s="794">
        <f t="shared" si="6"/>
        <v>3695971.1499999994</v>
      </c>
      <c r="AB164" s="798"/>
    </row>
    <row r="165" spans="1:28" s="791" customFormat="1" ht="16.149999999999999" customHeight="1" thickBot="1">
      <c r="A165" s="130">
        <f>ROW()</f>
        <v>165</v>
      </c>
      <c r="B165" s="1220"/>
      <c r="C165" s="1220"/>
      <c r="D165" s="42"/>
      <c r="E165" s="42"/>
      <c r="F165" s="1314" t="s">
        <v>798</v>
      </c>
      <c r="G165" s="1314" t="s">
        <v>799</v>
      </c>
      <c r="H165" s="1315" t="s">
        <v>44</v>
      </c>
      <c r="I165" s="1314" t="s">
        <v>614</v>
      </c>
      <c r="J165" s="1316"/>
      <c r="K165" s="1316"/>
      <c r="L165" s="1316">
        <v>0</v>
      </c>
      <c r="M165" s="1316"/>
      <c r="N165" s="1316"/>
      <c r="O165" s="1316">
        <v>32030.400000000005</v>
      </c>
      <c r="P165" s="1317">
        <v>8192.7300000000014</v>
      </c>
      <c r="Q165" s="1316"/>
      <c r="R165" s="794">
        <f t="shared" si="5"/>
        <v>40223.130000000005</v>
      </c>
      <c r="S165" s="1316"/>
      <c r="T165" s="1316"/>
      <c r="U165" s="1316"/>
      <c r="V165" s="1316"/>
      <c r="W165" s="1316"/>
      <c r="X165" s="1316"/>
      <c r="Y165" s="1317">
        <v>8192.7300000000014</v>
      </c>
      <c r="Z165" s="1316"/>
      <c r="AA165" s="794">
        <f t="shared" si="6"/>
        <v>8192.7300000000014</v>
      </c>
      <c r="AB165" s="798"/>
    </row>
    <row r="166" spans="1:28" s="791" customFormat="1" ht="16.149999999999999" customHeight="1" thickBot="1">
      <c r="A166" s="130">
        <f>ROW()</f>
        <v>166</v>
      </c>
      <c r="B166" s="1220"/>
      <c r="C166" s="1220"/>
      <c r="D166" s="42"/>
      <c r="E166" s="42"/>
      <c r="F166" s="1314" t="s">
        <v>816</v>
      </c>
      <c r="G166" s="1314" t="s">
        <v>817</v>
      </c>
      <c r="H166" s="1315" t="s">
        <v>651</v>
      </c>
      <c r="I166" s="1314" t="s">
        <v>652</v>
      </c>
      <c r="J166" s="1316">
        <v>1441656.1199999999</v>
      </c>
      <c r="K166" s="1316"/>
      <c r="L166" s="1316">
        <v>1383756.62</v>
      </c>
      <c r="M166" s="1316"/>
      <c r="N166" s="1316">
        <v>4320970.9200000009</v>
      </c>
      <c r="O166" s="1316"/>
      <c r="P166" s="1317" t="s">
        <v>601</v>
      </c>
      <c r="Q166" s="1316"/>
      <c r="R166" s="794">
        <f t="shared" si="5"/>
        <v>7146383.6600000011</v>
      </c>
      <c r="S166" s="1316">
        <v>1567170.19</v>
      </c>
      <c r="T166" s="1316"/>
      <c r="U166" s="1316">
        <v>1595878.47</v>
      </c>
      <c r="V166" s="1316"/>
      <c r="W166" s="1316">
        <v>4970518.84</v>
      </c>
      <c r="X166" s="1316">
        <v>0</v>
      </c>
      <c r="Y166" s="1317" t="s">
        <v>601</v>
      </c>
      <c r="Z166" s="1316"/>
      <c r="AA166" s="794">
        <f t="shared" si="6"/>
        <v>8133567.5</v>
      </c>
      <c r="AB166" s="798"/>
    </row>
    <row r="167" spans="1:28" s="791" customFormat="1" ht="16.149999999999999" customHeight="1" thickBot="1">
      <c r="A167" s="130">
        <f>ROW()</f>
        <v>167</v>
      </c>
      <c r="B167" s="1220"/>
      <c r="C167" s="1220"/>
      <c r="D167" s="42"/>
      <c r="E167" s="42"/>
      <c r="F167" s="1314" t="s">
        <v>816</v>
      </c>
      <c r="G167" s="1314" t="s">
        <v>817</v>
      </c>
      <c r="H167" s="1315" t="s">
        <v>44</v>
      </c>
      <c r="I167" s="1314" t="s">
        <v>614</v>
      </c>
      <c r="J167" s="1316"/>
      <c r="K167" s="1316"/>
      <c r="L167" s="1316">
        <v>0</v>
      </c>
      <c r="M167" s="1316"/>
      <c r="N167" s="1316"/>
      <c r="O167" s="1316">
        <v>2823.72</v>
      </c>
      <c r="P167" s="1317" t="s">
        <v>601</v>
      </c>
      <c r="Q167" s="1316"/>
      <c r="R167" s="794">
        <f t="shared" si="5"/>
        <v>2823.72</v>
      </c>
      <c r="S167" s="1316"/>
      <c r="T167" s="1316"/>
      <c r="U167" s="1316"/>
      <c r="V167" s="1316"/>
      <c r="W167" s="1316"/>
      <c r="X167" s="1316"/>
      <c r="Y167" s="1317" t="s">
        <v>601</v>
      </c>
      <c r="Z167" s="1316"/>
      <c r="AA167" s="794">
        <f t="shared" si="6"/>
        <v>0</v>
      </c>
      <c r="AB167" s="798"/>
    </row>
    <row r="168" spans="1:28" s="791" customFormat="1" ht="16.149999999999999" customHeight="1" thickBot="1">
      <c r="A168" s="130">
        <f>ROW()</f>
        <v>168</v>
      </c>
      <c r="B168" s="1220"/>
      <c r="C168" s="1220"/>
      <c r="D168" s="42"/>
      <c r="E168" s="42"/>
      <c r="F168" s="1314" t="s">
        <v>818</v>
      </c>
      <c r="G168" s="1314" t="s">
        <v>819</v>
      </c>
      <c r="H168" s="1315" t="s">
        <v>751</v>
      </c>
      <c r="I168" s="1314" t="s">
        <v>752</v>
      </c>
      <c r="J168" s="1316">
        <v>33268.80000000001</v>
      </c>
      <c r="K168" s="1316"/>
      <c r="L168" s="1316"/>
      <c r="M168" s="1316"/>
      <c r="N168" s="1316"/>
      <c r="O168" s="1316"/>
      <c r="P168" s="1317">
        <v>180795</v>
      </c>
      <c r="Q168" s="1316"/>
      <c r="R168" s="794">
        <f t="shared" si="5"/>
        <v>214063.80000000002</v>
      </c>
      <c r="S168" s="1316">
        <v>36123.51</v>
      </c>
      <c r="T168" s="1316"/>
      <c r="U168" s="1316">
        <v>0</v>
      </c>
      <c r="V168" s="1316"/>
      <c r="W168" s="1316">
        <v>0</v>
      </c>
      <c r="X168" s="1316">
        <v>0</v>
      </c>
      <c r="Y168" s="1317">
        <v>180795</v>
      </c>
      <c r="Z168" s="1316"/>
      <c r="AA168" s="794">
        <f t="shared" si="6"/>
        <v>216918.51</v>
      </c>
      <c r="AB168" s="798"/>
    </row>
    <row r="169" spans="1:28" s="791" customFormat="1" ht="16.149999999999999" customHeight="1" thickBot="1">
      <c r="A169" s="130">
        <f>ROW()</f>
        <v>169</v>
      </c>
      <c r="B169" s="1220"/>
      <c r="C169" s="1220"/>
      <c r="D169" s="42"/>
      <c r="E169" s="42"/>
      <c r="F169" s="1314" t="s">
        <v>818</v>
      </c>
      <c r="G169" s="1314" t="s">
        <v>819</v>
      </c>
      <c r="H169" s="1315" t="s">
        <v>820</v>
      </c>
      <c r="I169" s="1314" t="s">
        <v>821</v>
      </c>
      <c r="J169" s="1316">
        <v>235085.15999999995</v>
      </c>
      <c r="K169" s="1316"/>
      <c r="L169" s="1316">
        <v>456594.24000000011</v>
      </c>
      <c r="M169" s="1316"/>
      <c r="N169" s="1316">
        <v>1598391.24</v>
      </c>
      <c r="O169" s="1316"/>
      <c r="P169" s="1317" t="s">
        <v>601</v>
      </c>
      <c r="Q169" s="1316"/>
      <c r="R169" s="794">
        <f t="shared" si="5"/>
        <v>2290070.64</v>
      </c>
      <c r="S169" s="1316">
        <v>254071.03</v>
      </c>
      <c r="T169" s="1316"/>
      <c r="U169" s="1316">
        <v>522257.46</v>
      </c>
      <c r="V169" s="1316"/>
      <c r="W169" s="1316">
        <v>1981650.49</v>
      </c>
      <c r="X169" s="1316">
        <v>0</v>
      </c>
      <c r="Y169" s="1317" t="s">
        <v>601</v>
      </c>
      <c r="Z169" s="1316"/>
      <c r="AA169" s="794">
        <f t="shared" si="6"/>
        <v>2757978.98</v>
      </c>
      <c r="AB169" s="798"/>
    </row>
    <row r="170" spans="1:28" s="791" customFormat="1" ht="16.149999999999999" customHeight="1" thickBot="1">
      <c r="A170" s="130">
        <f>ROW()</f>
        <v>170</v>
      </c>
      <c r="B170" s="1220"/>
      <c r="C170" s="1220"/>
      <c r="D170" s="42"/>
      <c r="E170" s="42"/>
      <c r="F170" s="1314" t="s">
        <v>818</v>
      </c>
      <c r="G170" s="1314" t="s">
        <v>819</v>
      </c>
      <c r="H170" s="1315" t="s">
        <v>822</v>
      </c>
      <c r="I170" s="1314" t="s">
        <v>823</v>
      </c>
      <c r="J170" s="1316">
        <v>936484.32</v>
      </c>
      <c r="K170" s="1316"/>
      <c r="L170" s="1316">
        <v>1398006.02</v>
      </c>
      <c r="M170" s="1316"/>
      <c r="N170" s="1316">
        <v>6061789.3200000003</v>
      </c>
      <c r="O170" s="1316"/>
      <c r="P170" s="1317">
        <v>46573.920000000013</v>
      </c>
      <c r="Q170" s="1316"/>
      <c r="R170" s="794">
        <f t="shared" si="5"/>
        <v>8442853.5800000001</v>
      </c>
      <c r="S170" s="1316">
        <v>1009674.24</v>
      </c>
      <c r="T170" s="1316"/>
      <c r="U170" s="1316">
        <v>1588432.83</v>
      </c>
      <c r="V170" s="1316"/>
      <c r="W170" s="1316">
        <v>7457476.5300000003</v>
      </c>
      <c r="X170" s="1316">
        <v>0</v>
      </c>
      <c r="Y170" s="1317">
        <v>46573.920000000013</v>
      </c>
      <c r="Z170" s="1316"/>
      <c r="AA170" s="794">
        <f t="shared" si="6"/>
        <v>10102157.520000001</v>
      </c>
      <c r="AB170" s="798"/>
    </row>
    <row r="171" spans="1:28" s="791" customFormat="1" ht="16.149999999999999" customHeight="1" thickBot="1">
      <c r="A171" s="130">
        <f>ROW()</f>
        <v>171</v>
      </c>
      <c r="B171" s="1220"/>
      <c r="C171" s="1220"/>
      <c r="D171" s="42"/>
      <c r="E171" s="42"/>
      <c r="F171" s="1314" t="s">
        <v>818</v>
      </c>
      <c r="G171" s="1314" t="s">
        <v>819</v>
      </c>
      <c r="H171" s="1315" t="s">
        <v>824</v>
      </c>
      <c r="I171" s="1314" t="s">
        <v>825</v>
      </c>
      <c r="J171" s="1316">
        <v>533332.55999999994</v>
      </c>
      <c r="K171" s="1316"/>
      <c r="L171" s="1316">
        <v>1778950.51</v>
      </c>
      <c r="M171" s="1316"/>
      <c r="N171" s="1316">
        <v>3279485.28</v>
      </c>
      <c r="O171" s="1316"/>
      <c r="P171" s="1317">
        <v>441268.31999999989</v>
      </c>
      <c r="Q171" s="1316"/>
      <c r="R171" s="794">
        <f t="shared" ref="R171:R234" si="7">SUM(J171:Q171)</f>
        <v>6033036.6699999999</v>
      </c>
      <c r="S171" s="1316">
        <v>574841.88</v>
      </c>
      <c r="T171" s="1316"/>
      <c r="U171" s="1316">
        <v>1966879.71</v>
      </c>
      <c r="V171" s="1316"/>
      <c r="W171" s="1316">
        <v>4383896.18</v>
      </c>
      <c r="X171" s="1316">
        <v>0</v>
      </c>
      <c r="Y171" s="1317">
        <v>441268.31999999989</v>
      </c>
      <c r="Z171" s="1316"/>
      <c r="AA171" s="794">
        <f t="shared" ref="AA171:AA234" si="8">SUM(S171:Z171)</f>
        <v>7366886.0899999999</v>
      </c>
      <c r="AB171" s="798"/>
    </row>
    <row r="172" spans="1:28" s="791" customFormat="1" ht="16.149999999999999" customHeight="1" thickBot="1">
      <c r="A172" s="130">
        <f>ROW()</f>
        <v>172</v>
      </c>
      <c r="B172" s="1220"/>
      <c r="C172" s="1220"/>
      <c r="D172" s="42"/>
      <c r="E172" s="42"/>
      <c r="F172" s="1314" t="s">
        <v>818</v>
      </c>
      <c r="G172" s="1314" t="s">
        <v>819</v>
      </c>
      <c r="H172" s="1315" t="s">
        <v>826</v>
      </c>
      <c r="I172" s="1314" t="s">
        <v>827</v>
      </c>
      <c r="J172" s="1316">
        <v>568293.12</v>
      </c>
      <c r="K172" s="1316"/>
      <c r="L172" s="1316">
        <v>276697.59999999992</v>
      </c>
      <c r="M172" s="1316"/>
      <c r="N172" s="1316">
        <v>979797.84000000032</v>
      </c>
      <c r="O172" s="1316"/>
      <c r="P172" s="1317" t="s">
        <v>601</v>
      </c>
      <c r="Q172" s="1316"/>
      <c r="R172" s="794">
        <f t="shared" si="7"/>
        <v>1824788.5600000003</v>
      </c>
      <c r="S172" s="1316">
        <v>613940.69999999995</v>
      </c>
      <c r="T172" s="1316"/>
      <c r="U172" s="1316">
        <v>313592.27</v>
      </c>
      <c r="V172" s="1316"/>
      <c r="W172" s="1316">
        <v>1237520.51</v>
      </c>
      <c r="X172" s="1316">
        <v>0</v>
      </c>
      <c r="Y172" s="1317">
        <v>21962.076890012642</v>
      </c>
      <c r="Z172" s="1316"/>
      <c r="AA172" s="794">
        <f t="shared" si="8"/>
        <v>2187015.5568900127</v>
      </c>
      <c r="AB172" s="798"/>
    </row>
    <row r="173" spans="1:28" s="791" customFormat="1" ht="16.149999999999999" customHeight="1" thickBot="1">
      <c r="A173" s="130">
        <f>ROW()</f>
        <v>173</v>
      </c>
      <c r="B173" s="1220"/>
      <c r="C173" s="1220"/>
      <c r="D173" s="42"/>
      <c r="E173" s="42"/>
      <c r="F173" s="1314" t="s">
        <v>818</v>
      </c>
      <c r="G173" s="1314" t="s">
        <v>819</v>
      </c>
      <c r="H173" s="1315" t="s">
        <v>695</v>
      </c>
      <c r="I173" s="1314" t="s">
        <v>696</v>
      </c>
      <c r="J173" s="1316">
        <v>540334.55999999994</v>
      </c>
      <c r="K173" s="1316"/>
      <c r="L173" s="1316">
        <v>583746</v>
      </c>
      <c r="M173" s="1316"/>
      <c r="N173" s="1316">
        <v>1259973</v>
      </c>
      <c r="O173" s="1316"/>
      <c r="P173" s="1317" t="s">
        <v>601</v>
      </c>
      <c r="Q173" s="1316"/>
      <c r="R173" s="794">
        <f t="shared" si="7"/>
        <v>2384053.56</v>
      </c>
      <c r="S173" s="1316">
        <v>408756.88</v>
      </c>
      <c r="T173" s="1316"/>
      <c r="U173" s="1316">
        <v>689023.97</v>
      </c>
      <c r="V173" s="1316"/>
      <c r="W173" s="1316">
        <v>1504436.7</v>
      </c>
      <c r="X173" s="1316">
        <v>0</v>
      </c>
      <c r="Y173" s="1317" t="s">
        <v>601</v>
      </c>
      <c r="Z173" s="1316"/>
      <c r="AA173" s="794">
        <f t="shared" si="8"/>
        <v>2602217.5499999998</v>
      </c>
      <c r="AB173" s="798"/>
    </row>
    <row r="174" spans="1:28" s="791" customFormat="1" ht="16.149999999999999" customHeight="1" thickBot="1">
      <c r="A174" s="130">
        <f>ROW()</f>
        <v>174</v>
      </c>
      <c r="B174" s="1220"/>
      <c r="C174" s="1220"/>
      <c r="D174" s="42"/>
      <c r="E174" s="42"/>
      <c r="F174" s="1314" t="s">
        <v>818</v>
      </c>
      <c r="G174" s="1314" t="s">
        <v>819</v>
      </c>
      <c r="H174" s="1315" t="s">
        <v>828</v>
      </c>
      <c r="I174" s="1314" t="s">
        <v>829</v>
      </c>
      <c r="J174" s="1316">
        <v>856761.12</v>
      </c>
      <c r="K174" s="1316"/>
      <c r="L174" s="1316">
        <v>1110113.0799999998</v>
      </c>
      <c r="M174" s="1316"/>
      <c r="N174" s="1316">
        <v>2707883.16</v>
      </c>
      <c r="O174" s="1316"/>
      <c r="P174" s="1317">
        <v>241425.59999999995</v>
      </c>
      <c r="Q174" s="1316"/>
      <c r="R174" s="794">
        <f t="shared" si="7"/>
        <v>4916182.959999999</v>
      </c>
      <c r="S174" s="1316">
        <v>925790.19</v>
      </c>
      <c r="T174" s="1316"/>
      <c r="U174" s="1316">
        <v>1247395.67</v>
      </c>
      <c r="V174" s="1316"/>
      <c r="W174" s="1316">
        <v>3348584.91</v>
      </c>
      <c r="X174" s="1316">
        <v>0</v>
      </c>
      <c r="Y174" s="1317">
        <v>241425.59999999995</v>
      </c>
      <c r="Z174" s="1316"/>
      <c r="AA174" s="794">
        <f t="shared" si="8"/>
        <v>5763196.3699999992</v>
      </c>
      <c r="AB174" s="798"/>
    </row>
    <row r="175" spans="1:28" s="791" customFormat="1" ht="16.149999999999999" customHeight="1" thickBot="1">
      <c r="A175" s="130">
        <f>ROW()</f>
        <v>175</v>
      </c>
      <c r="B175" s="1220"/>
      <c r="C175" s="1220"/>
      <c r="D175" s="42"/>
      <c r="E175" s="42"/>
      <c r="F175" s="1314" t="s">
        <v>818</v>
      </c>
      <c r="G175" s="1314" t="s">
        <v>819</v>
      </c>
      <c r="H175" s="1315" t="s">
        <v>830</v>
      </c>
      <c r="I175" s="1314" t="s">
        <v>831</v>
      </c>
      <c r="J175" s="1316">
        <v>486196.44</v>
      </c>
      <c r="K175" s="1316"/>
      <c r="L175" s="1316">
        <v>829838.88</v>
      </c>
      <c r="M175" s="1316"/>
      <c r="N175" s="1316">
        <v>2355581.1599999997</v>
      </c>
      <c r="O175" s="1316"/>
      <c r="P175" s="1317">
        <v>808958.15999999968</v>
      </c>
      <c r="Q175" s="1316"/>
      <c r="R175" s="794">
        <f t="shared" si="7"/>
        <v>4480574.6399999987</v>
      </c>
      <c r="S175" s="1316">
        <v>526250.34</v>
      </c>
      <c r="T175" s="1316"/>
      <c r="U175" s="1316">
        <v>927351.66999999993</v>
      </c>
      <c r="V175" s="1316"/>
      <c r="W175" s="1316">
        <v>2871371.11</v>
      </c>
      <c r="X175" s="1316">
        <v>0</v>
      </c>
      <c r="Y175" s="1317">
        <v>808958.15999999968</v>
      </c>
      <c r="Z175" s="1316"/>
      <c r="AA175" s="794">
        <f t="shared" si="8"/>
        <v>5133931.2799999993</v>
      </c>
      <c r="AB175" s="798"/>
    </row>
    <row r="176" spans="1:28" s="791" customFormat="1" ht="16.149999999999999" customHeight="1" thickBot="1">
      <c r="A176" s="130">
        <f>ROW()</f>
        <v>176</v>
      </c>
      <c r="B176" s="1220"/>
      <c r="C176" s="1220"/>
      <c r="D176" s="42"/>
      <c r="E176" s="42"/>
      <c r="F176" s="1314" t="s">
        <v>818</v>
      </c>
      <c r="G176" s="1314" t="s">
        <v>819</v>
      </c>
      <c r="H176" s="1315" t="s">
        <v>832</v>
      </c>
      <c r="I176" s="1314" t="s">
        <v>833</v>
      </c>
      <c r="J176" s="1316">
        <v>134915.75999999998</v>
      </c>
      <c r="K176" s="1316"/>
      <c r="L176" s="1316">
        <v>194721.57999999996</v>
      </c>
      <c r="M176" s="1316"/>
      <c r="N176" s="1316">
        <v>990894</v>
      </c>
      <c r="O176" s="1316"/>
      <c r="P176" s="1317">
        <v>396876.47999999992</v>
      </c>
      <c r="Q176" s="1316"/>
      <c r="R176" s="794">
        <f t="shared" si="7"/>
        <v>1717407.8199999998</v>
      </c>
      <c r="S176" s="1316">
        <v>145414.32999999999</v>
      </c>
      <c r="T176" s="1316"/>
      <c r="U176" s="1316">
        <v>230551.46</v>
      </c>
      <c r="V176" s="1316"/>
      <c r="W176" s="1316">
        <v>1261785.6200000001</v>
      </c>
      <c r="X176" s="1316">
        <v>0</v>
      </c>
      <c r="Y176" s="1317">
        <v>396876.47999999992</v>
      </c>
      <c r="Z176" s="1316"/>
      <c r="AA176" s="794">
        <f t="shared" si="8"/>
        <v>2034627.8900000001</v>
      </c>
      <c r="AB176" s="798"/>
    </row>
    <row r="177" spans="1:28" s="791" customFormat="1" ht="16.149999999999999" customHeight="1" thickBot="1">
      <c r="A177" s="130">
        <f>ROW()</f>
        <v>177</v>
      </c>
      <c r="B177" s="1220"/>
      <c r="C177" s="1220"/>
      <c r="D177" s="42"/>
      <c r="E177" s="42"/>
      <c r="F177" s="1314" t="s">
        <v>818</v>
      </c>
      <c r="G177" s="1314" t="s">
        <v>819</v>
      </c>
      <c r="H177" s="1315" t="s">
        <v>834</v>
      </c>
      <c r="I177" s="1314" t="s">
        <v>835</v>
      </c>
      <c r="J177" s="1316">
        <v>1568657.8800000001</v>
      </c>
      <c r="K177" s="1316"/>
      <c r="L177" s="1316">
        <v>979776.02999999991</v>
      </c>
      <c r="M177" s="1316"/>
      <c r="N177" s="1316">
        <v>8241506.04</v>
      </c>
      <c r="O177" s="1316"/>
      <c r="P177" s="1317" t="s">
        <v>601</v>
      </c>
      <c r="Q177" s="1316"/>
      <c r="R177" s="794">
        <f t="shared" si="7"/>
        <v>10789939.949999999</v>
      </c>
      <c r="S177" s="1316">
        <v>1701765.33</v>
      </c>
      <c r="T177" s="1316"/>
      <c r="U177" s="1316">
        <v>1167541.1299999999</v>
      </c>
      <c r="V177" s="1316"/>
      <c r="W177" s="1316">
        <v>9989136.1300000008</v>
      </c>
      <c r="X177" s="1316">
        <v>0</v>
      </c>
      <c r="Y177" s="1317" t="s">
        <v>601</v>
      </c>
      <c r="Z177" s="1316"/>
      <c r="AA177" s="794">
        <f t="shared" si="8"/>
        <v>12858442.59</v>
      </c>
      <c r="AB177" s="798"/>
    </row>
    <row r="178" spans="1:28" s="791" customFormat="1" ht="16.149999999999999" customHeight="1" thickBot="1">
      <c r="A178" s="130">
        <f>ROW()</f>
        <v>178</v>
      </c>
      <c r="B178" s="1220"/>
      <c r="C178" s="1220"/>
      <c r="D178" s="42"/>
      <c r="E178" s="42"/>
      <c r="F178" s="1314" t="s">
        <v>818</v>
      </c>
      <c r="G178" s="1314" t="s">
        <v>819</v>
      </c>
      <c r="H178" s="1315" t="s">
        <v>836</v>
      </c>
      <c r="I178" s="1314" t="s">
        <v>837</v>
      </c>
      <c r="J178" s="1316">
        <v>3755200.7999999993</v>
      </c>
      <c r="K178" s="1316"/>
      <c r="L178" s="1316">
        <v>1179214.68</v>
      </c>
      <c r="M178" s="1316"/>
      <c r="N178" s="1316">
        <v>2824520.0399999996</v>
      </c>
      <c r="O178" s="1316"/>
      <c r="P178" s="1317">
        <v>146479.32</v>
      </c>
      <c r="Q178" s="1316"/>
      <c r="R178" s="794">
        <f t="shared" si="7"/>
        <v>7905414.8399999999</v>
      </c>
      <c r="S178" s="1316">
        <v>4037335.6</v>
      </c>
      <c r="T178" s="1316"/>
      <c r="U178" s="1316">
        <v>1303952.0900000001</v>
      </c>
      <c r="V178" s="1316"/>
      <c r="W178" s="1316">
        <v>3526529.03</v>
      </c>
      <c r="X178" s="1316">
        <v>0</v>
      </c>
      <c r="Y178" s="1317">
        <v>146479.32</v>
      </c>
      <c r="Z178" s="1316"/>
      <c r="AA178" s="794">
        <f t="shared" si="8"/>
        <v>9014296.040000001</v>
      </c>
      <c r="AB178" s="798"/>
    </row>
    <row r="179" spans="1:28" s="791" customFormat="1" ht="16.149999999999999" customHeight="1" thickBot="1">
      <c r="A179" s="130">
        <f>ROW()</f>
        <v>179</v>
      </c>
      <c r="B179" s="1220"/>
      <c r="C179" s="1220"/>
      <c r="D179" s="42"/>
      <c r="E179" s="42"/>
      <c r="F179" s="1314" t="s">
        <v>818</v>
      </c>
      <c r="G179" s="1314" t="s">
        <v>819</v>
      </c>
      <c r="H179" s="1315" t="s">
        <v>771</v>
      </c>
      <c r="I179" s="1314" t="s">
        <v>772</v>
      </c>
      <c r="J179" s="1316">
        <v>1056485.6399999999</v>
      </c>
      <c r="K179" s="1316"/>
      <c r="L179" s="1316">
        <v>569062.95000000007</v>
      </c>
      <c r="M179" s="1316"/>
      <c r="N179" s="1316">
        <v>3353270.4000000008</v>
      </c>
      <c r="O179" s="1316"/>
      <c r="P179" s="1317">
        <v>230763.48000000007</v>
      </c>
      <c r="Q179" s="1316"/>
      <c r="R179" s="794">
        <f t="shared" si="7"/>
        <v>5209582.4700000007</v>
      </c>
      <c r="S179" s="1316">
        <v>1143240.4099999999</v>
      </c>
      <c r="T179" s="1316"/>
      <c r="U179" s="1316">
        <v>647349.25</v>
      </c>
      <c r="V179" s="1316"/>
      <c r="W179" s="1316">
        <v>4230217.16</v>
      </c>
      <c r="X179" s="1316">
        <v>0</v>
      </c>
      <c r="Y179" s="1317">
        <v>230763.48000000007</v>
      </c>
      <c r="Z179" s="1316"/>
      <c r="AA179" s="794">
        <f t="shared" si="8"/>
        <v>6251570.3000000007</v>
      </c>
      <c r="AB179" s="798"/>
    </row>
    <row r="180" spans="1:28" s="791" customFormat="1" ht="16.149999999999999" customHeight="1" thickBot="1">
      <c r="A180" s="130">
        <f>ROW()</f>
        <v>180</v>
      </c>
      <c r="B180" s="1220"/>
      <c r="C180" s="1220"/>
      <c r="D180" s="42"/>
      <c r="E180" s="42"/>
      <c r="F180" s="1314" t="s">
        <v>818</v>
      </c>
      <c r="G180" s="1314" t="s">
        <v>819</v>
      </c>
      <c r="H180" s="1315" t="s">
        <v>838</v>
      </c>
      <c r="I180" s="1314" t="s">
        <v>839</v>
      </c>
      <c r="J180" s="1316">
        <v>654014.88</v>
      </c>
      <c r="K180" s="1316"/>
      <c r="L180" s="1316">
        <v>460997.69000000006</v>
      </c>
      <c r="M180" s="1316"/>
      <c r="N180" s="1316">
        <v>1025973.4800000001</v>
      </c>
      <c r="O180" s="1316"/>
      <c r="P180" s="1317" t="s">
        <v>601</v>
      </c>
      <c r="Q180" s="1316"/>
      <c r="R180" s="794">
        <f t="shared" si="7"/>
        <v>2140986.0500000003</v>
      </c>
      <c r="S180" s="1316">
        <v>706599.86</v>
      </c>
      <c r="T180" s="1316"/>
      <c r="U180" s="1316">
        <v>513652.97</v>
      </c>
      <c r="V180" s="1316"/>
      <c r="W180" s="1316">
        <v>1294139.0900000001</v>
      </c>
      <c r="X180" s="1316">
        <v>0</v>
      </c>
      <c r="Y180" s="1317" t="s">
        <v>601</v>
      </c>
      <c r="Z180" s="1316"/>
      <c r="AA180" s="794">
        <f t="shared" si="8"/>
        <v>2514391.92</v>
      </c>
      <c r="AB180" s="798"/>
    </row>
    <row r="181" spans="1:28" s="791" customFormat="1" ht="16.149999999999999" customHeight="1" thickBot="1">
      <c r="A181" s="130">
        <f>ROW()</f>
        <v>181</v>
      </c>
      <c r="B181" s="1220"/>
      <c r="C181" s="1220"/>
      <c r="D181" s="42"/>
      <c r="E181" s="42"/>
      <c r="F181" s="1314" t="s">
        <v>818</v>
      </c>
      <c r="G181" s="1314" t="s">
        <v>819</v>
      </c>
      <c r="H181" s="1315" t="s">
        <v>840</v>
      </c>
      <c r="I181" s="1314" t="s">
        <v>841</v>
      </c>
      <c r="J181" s="1316">
        <v>384087.72000000003</v>
      </c>
      <c r="K181" s="1316"/>
      <c r="L181" s="1316">
        <v>510767.48999999993</v>
      </c>
      <c r="M181" s="1316"/>
      <c r="N181" s="1316">
        <v>1150810.44</v>
      </c>
      <c r="O181" s="1316"/>
      <c r="P181" s="1317" t="s">
        <v>601</v>
      </c>
      <c r="Q181" s="1316"/>
      <c r="R181" s="794">
        <f t="shared" si="7"/>
        <v>2045665.65</v>
      </c>
      <c r="S181" s="1316">
        <v>415593.49</v>
      </c>
      <c r="T181" s="1316"/>
      <c r="U181" s="1316">
        <v>569747.76</v>
      </c>
      <c r="V181" s="1316"/>
      <c r="W181" s="1316">
        <v>1431641.37</v>
      </c>
      <c r="X181" s="1316">
        <v>0</v>
      </c>
      <c r="Y181" s="1317" t="s">
        <v>601</v>
      </c>
      <c r="Z181" s="1316"/>
      <c r="AA181" s="794">
        <f t="shared" si="8"/>
        <v>2416982.62</v>
      </c>
      <c r="AB181" s="798"/>
    </row>
    <row r="182" spans="1:28" s="791" customFormat="1" ht="16.149999999999999" customHeight="1" thickBot="1">
      <c r="A182" s="130">
        <f>ROW()</f>
        <v>182</v>
      </c>
      <c r="B182" s="1220"/>
      <c r="C182" s="1220"/>
      <c r="D182" s="42"/>
      <c r="E182" s="42"/>
      <c r="F182" s="1314" t="s">
        <v>818</v>
      </c>
      <c r="G182" s="1314" t="s">
        <v>819</v>
      </c>
      <c r="H182" s="1315" t="s">
        <v>842</v>
      </c>
      <c r="I182" s="1314" t="s">
        <v>843</v>
      </c>
      <c r="J182" s="1316">
        <v>429097.56</v>
      </c>
      <c r="K182" s="1316"/>
      <c r="L182" s="1316">
        <v>1143221.77</v>
      </c>
      <c r="M182" s="1316"/>
      <c r="N182" s="1316">
        <v>2882411.4000000004</v>
      </c>
      <c r="O182" s="1316"/>
      <c r="P182" s="1317">
        <v>518515.56</v>
      </c>
      <c r="Q182" s="1316"/>
      <c r="R182" s="794">
        <f t="shared" si="7"/>
        <v>4973246.29</v>
      </c>
      <c r="S182" s="1316">
        <v>462493.13</v>
      </c>
      <c r="T182" s="1316"/>
      <c r="U182" s="1316">
        <v>1295290.3399999999</v>
      </c>
      <c r="V182" s="1316"/>
      <c r="W182" s="1316">
        <v>3583147.62</v>
      </c>
      <c r="X182" s="1316">
        <v>0</v>
      </c>
      <c r="Y182" s="1317">
        <v>518515.56</v>
      </c>
      <c r="Z182" s="1316"/>
      <c r="AA182" s="794">
        <f t="shared" si="8"/>
        <v>5859446.6499999994</v>
      </c>
      <c r="AB182" s="798"/>
    </row>
    <row r="183" spans="1:28" s="791" customFormat="1" ht="16.149999999999999" customHeight="1" thickBot="1">
      <c r="A183" s="130">
        <f>ROW()</f>
        <v>183</v>
      </c>
      <c r="B183" s="1220"/>
      <c r="C183" s="1220"/>
      <c r="D183" s="42"/>
      <c r="E183" s="42"/>
      <c r="F183" s="1314" t="s">
        <v>818</v>
      </c>
      <c r="G183" s="1314" t="s">
        <v>819</v>
      </c>
      <c r="H183" s="1315" t="s">
        <v>844</v>
      </c>
      <c r="I183" s="1314" t="s">
        <v>845</v>
      </c>
      <c r="J183" s="1316">
        <v>329140.80000000005</v>
      </c>
      <c r="K183" s="1316"/>
      <c r="L183" s="1316">
        <v>197684.72000000003</v>
      </c>
      <c r="M183" s="1316"/>
      <c r="N183" s="1316">
        <v>424285.31999999989</v>
      </c>
      <c r="O183" s="1316"/>
      <c r="P183" s="1317" t="s">
        <v>601</v>
      </c>
      <c r="Q183" s="1316"/>
      <c r="R183" s="794">
        <f t="shared" si="7"/>
        <v>951110.83999999985</v>
      </c>
      <c r="S183" s="1316">
        <v>355837.15</v>
      </c>
      <c r="T183" s="1316"/>
      <c r="U183" s="1316">
        <v>220119.15999999997</v>
      </c>
      <c r="V183" s="1316"/>
      <c r="W183" s="1316">
        <v>525744.01</v>
      </c>
      <c r="X183" s="1316">
        <v>0</v>
      </c>
      <c r="Y183" s="1317" t="s">
        <v>601</v>
      </c>
      <c r="Z183" s="1316"/>
      <c r="AA183" s="794">
        <f t="shared" si="8"/>
        <v>1101700.32</v>
      </c>
      <c r="AB183" s="798"/>
    </row>
    <row r="184" spans="1:28" s="791" customFormat="1" ht="16.149999999999999" customHeight="1" thickBot="1">
      <c r="A184" s="130">
        <f>ROW()</f>
        <v>184</v>
      </c>
      <c r="B184" s="1220"/>
      <c r="C184" s="1220"/>
      <c r="D184" s="42"/>
      <c r="E184" s="42"/>
      <c r="F184" s="1314" t="s">
        <v>818</v>
      </c>
      <c r="G184" s="1314" t="s">
        <v>819</v>
      </c>
      <c r="H184" s="1315" t="s">
        <v>846</v>
      </c>
      <c r="I184" s="1314" t="s">
        <v>847</v>
      </c>
      <c r="J184" s="1316">
        <v>850656.4800000001</v>
      </c>
      <c r="K184" s="1316"/>
      <c r="L184" s="1316">
        <v>767169.3400000002</v>
      </c>
      <c r="M184" s="1316"/>
      <c r="N184" s="1316">
        <v>3568130.8800000008</v>
      </c>
      <c r="O184" s="1316"/>
      <c r="P184" s="1317" t="s">
        <v>601</v>
      </c>
      <c r="Q184" s="1316"/>
      <c r="R184" s="794">
        <f t="shared" si="7"/>
        <v>5185956.7000000011</v>
      </c>
      <c r="S184" s="1316">
        <v>924000.69</v>
      </c>
      <c r="T184" s="1316"/>
      <c r="U184" s="1316">
        <v>896738.96</v>
      </c>
      <c r="V184" s="1316"/>
      <c r="W184" s="1316">
        <v>4400072.92</v>
      </c>
      <c r="X184" s="1316">
        <v>0</v>
      </c>
      <c r="Y184" s="1317" t="s">
        <v>601</v>
      </c>
      <c r="Z184" s="1316"/>
      <c r="AA184" s="794">
        <f t="shared" si="8"/>
        <v>6220812.5700000003</v>
      </c>
      <c r="AB184" s="798"/>
    </row>
    <row r="185" spans="1:28" s="791" customFormat="1" ht="16.149999999999999" customHeight="1" thickBot="1">
      <c r="A185" s="130">
        <f>ROW()</f>
        <v>185</v>
      </c>
      <c r="B185" s="1220"/>
      <c r="C185" s="1220"/>
      <c r="D185" s="42"/>
      <c r="E185" s="42"/>
      <c r="F185" s="1314" t="s">
        <v>818</v>
      </c>
      <c r="G185" s="1314" t="s">
        <v>819</v>
      </c>
      <c r="H185" s="1315" t="s">
        <v>848</v>
      </c>
      <c r="I185" s="1314" t="s">
        <v>849</v>
      </c>
      <c r="J185" s="1316"/>
      <c r="K185" s="1316"/>
      <c r="L185" s="1316"/>
      <c r="M185" s="1316"/>
      <c r="N185" s="1316">
        <v>623194.31999999995</v>
      </c>
      <c r="O185" s="1316"/>
      <c r="P185" s="1317" t="s">
        <v>601</v>
      </c>
      <c r="Q185" s="1316"/>
      <c r="R185" s="794">
        <f t="shared" si="7"/>
        <v>623194.31999999995</v>
      </c>
      <c r="S185" s="1316">
        <v>0</v>
      </c>
      <c r="T185" s="1316"/>
      <c r="U185" s="1316">
        <v>0</v>
      </c>
      <c r="V185" s="1316"/>
      <c r="W185" s="1316">
        <v>436771.94</v>
      </c>
      <c r="X185" s="1316">
        <v>0</v>
      </c>
      <c r="Y185" s="1317" t="s">
        <v>601</v>
      </c>
      <c r="Z185" s="1316"/>
      <c r="AA185" s="794">
        <f t="shared" si="8"/>
        <v>436771.94</v>
      </c>
      <c r="AB185" s="798"/>
    </row>
    <row r="186" spans="1:28" s="791" customFormat="1" ht="16.149999999999999" customHeight="1" thickBot="1">
      <c r="A186" s="130">
        <f>ROW()</f>
        <v>186</v>
      </c>
      <c r="B186" s="1220"/>
      <c r="C186" s="1220"/>
      <c r="D186" s="42"/>
      <c r="E186" s="42"/>
      <c r="F186" s="1314" t="s">
        <v>818</v>
      </c>
      <c r="G186" s="1314" t="s">
        <v>819</v>
      </c>
      <c r="H186" s="1315" t="s">
        <v>850</v>
      </c>
      <c r="I186" s="1314" t="s">
        <v>851</v>
      </c>
      <c r="J186" s="1316">
        <v>102294.24000000003</v>
      </c>
      <c r="K186" s="1316"/>
      <c r="L186" s="1316">
        <v>51372.449999999983</v>
      </c>
      <c r="M186" s="1316"/>
      <c r="N186" s="1316">
        <v>127467.24000000003</v>
      </c>
      <c r="O186" s="1316"/>
      <c r="P186" s="1317" t="s">
        <v>601</v>
      </c>
      <c r="Q186" s="1316"/>
      <c r="R186" s="794">
        <f t="shared" si="7"/>
        <v>281133.93000000005</v>
      </c>
      <c r="S186" s="1316">
        <v>99601.51</v>
      </c>
      <c r="T186" s="1316"/>
      <c r="U186" s="1316">
        <v>56875.5</v>
      </c>
      <c r="V186" s="1316"/>
      <c r="W186" s="1316">
        <v>161767.39000000001</v>
      </c>
      <c r="X186" s="1316">
        <v>0</v>
      </c>
      <c r="Y186" s="1317" t="s">
        <v>601</v>
      </c>
      <c r="Z186" s="1316"/>
      <c r="AA186" s="794">
        <f t="shared" si="8"/>
        <v>318244.40000000002</v>
      </c>
      <c r="AB186" s="798"/>
    </row>
    <row r="187" spans="1:28" s="791" customFormat="1" ht="16.149999999999999" customHeight="1" thickBot="1">
      <c r="A187" s="130">
        <f>ROW()</f>
        <v>187</v>
      </c>
      <c r="B187" s="1220"/>
      <c r="C187" s="1220"/>
      <c r="D187" s="42"/>
      <c r="E187" s="42"/>
      <c r="F187" s="1314" t="s">
        <v>818</v>
      </c>
      <c r="G187" s="1314" t="s">
        <v>819</v>
      </c>
      <c r="H187" s="1315" t="s">
        <v>852</v>
      </c>
      <c r="I187" s="1314" t="s">
        <v>853</v>
      </c>
      <c r="J187" s="1316">
        <v>1454620.7999999998</v>
      </c>
      <c r="K187" s="1316"/>
      <c r="L187" s="1316">
        <v>273492.80000000005</v>
      </c>
      <c r="M187" s="1316"/>
      <c r="N187" s="1316">
        <v>620441.6399999999</v>
      </c>
      <c r="O187" s="1316"/>
      <c r="P187" s="1317">
        <v>154399.20000000004</v>
      </c>
      <c r="Q187" s="1316"/>
      <c r="R187" s="794">
        <f t="shared" si="7"/>
        <v>2502954.44</v>
      </c>
      <c r="S187" s="1316">
        <v>1614828.48</v>
      </c>
      <c r="T187" s="1316"/>
      <c r="U187" s="1316">
        <v>305129.56</v>
      </c>
      <c r="V187" s="1316"/>
      <c r="W187" s="1316">
        <v>768395.09</v>
      </c>
      <c r="X187" s="1316">
        <v>0</v>
      </c>
      <c r="Y187" s="1317">
        <v>154399.20000000004</v>
      </c>
      <c r="Z187" s="1316"/>
      <c r="AA187" s="794">
        <f t="shared" si="8"/>
        <v>2842752.33</v>
      </c>
      <c r="AB187" s="798"/>
    </row>
    <row r="188" spans="1:28" s="791" customFormat="1" ht="16.149999999999999" customHeight="1" thickBot="1">
      <c r="A188" s="130">
        <f>ROW()</f>
        <v>188</v>
      </c>
      <c r="B188" s="1220"/>
      <c r="C188" s="1220"/>
      <c r="D188" s="42"/>
      <c r="E188" s="42"/>
      <c r="F188" s="1314" t="s">
        <v>818</v>
      </c>
      <c r="G188" s="1314" t="s">
        <v>819</v>
      </c>
      <c r="H188" s="1315" t="s">
        <v>854</v>
      </c>
      <c r="I188" s="1314" t="s">
        <v>855</v>
      </c>
      <c r="J188" s="1316">
        <v>361977.84</v>
      </c>
      <c r="K188" s="1316"/>
      <c r="L188" s="1316">
        <v>923560.62999999966</v>
      </c>
      <c r="M188" s="1316"/>
      <c r="N188" s="1316">
        <v>2472350.7600000002</v>
      </c>
      <c r="O188" s="1316"/>
      <c r="P188" s="1317">
        <v>1191933.6000000003</v>
      </c>
      <c r="Q188" s="1316"/>
      <c r="R188" s="794">
        <f t="shared" si="7"/>
        <v>4949822.83</v>
      </c>
      <c r="S188" s="1316">
        <v>405678.02</v>
      </c>
      <c r="T188" s="1316"/>
      <c r="U188" s="1316">
        <v>1049625.06</v>
      </c>
      <c r="V188" s="1316"/>
      <c r="W188" s="1316">
        <v>3130198.93</v>
      </c>
      <c r="X188" s="1316">
        <v>0</v>
      </c>
      <c r="Y188" s="1317">
        <v>1191933.6000000003</v>
      </c>
      <c r="Z188" s="1316"/>
      <c r="AA188" s="794">
        <f t="shared" si="8"/>
        <v>5777435.6100000003</v>
      </c>
      <c r="AB188" s="798"/>
    </row>
    <row r="189" spans="1:28" s="791" customFormat="1" ht="16.149999999999999" customHeight="1" thickBot="1">
      <c r="A189" s="130">
        <f>ROW()</f>
        <v>189</v>
      </c>
      <c r="B189" s="1220"/>
      <c r="C189" s="1220"/>
      <c r="D189" s="42"/>
      <c r="E189" s="42"/>
      <c r="F189" s="1314" t="s">
        <v>818</v>
      </c>
      <c r="G189" s="1314" t="s">
        <v>819</v>
      </c>
      <c r="H189" s="1315" t="s">
        <v>642</v>
      </c>
      <c r="I189" s="1314" t="s">
        <v>643</v>
      </c>
      <c r="J189" s="1316">
        <v>506920.1999999999</v>
      </c>
      <c r="K189" s="1316"/>
      <c r="L189" s="1316">
        <v>729236.20999999985</v>
      </c>
      <c r="M189" s="1316"/>
      <c r="N189" s="1316">
        <v>1900892.5199999998</v>
      </c>
      <c r="O189" s="1316"/>
      <c r="P189" s="1317" t="s">
        <v>601</v>
      </c>
      <c r="Q189" s="1316"/>
      <c r="R189" s="794">
        <f t="shared" si="7"/>
        <v>3137048.9299999997</v>
      </c>
      <c r="S189" s="1316">
        <v>546879.87</v>
      </c>
      <c r="T189" s="1316"/>
      <c r="U189" s="1316">
        <v>812742.90999999992</v>
      </c>
      <c r="V189" s="1316"/>
      <c r="W189" s="1316">
        <v>2264743.41</v>
      </c>
      <c r="X189" s="1316">
        <v>0</v>
      </c>
      <c r="Y189" s="1317" t="s">
        <v>601</v>
      </c>
      <c r="Z189" s="1316"/>
      <c r="AA189" s="794">
        <f t="shared" si="8"/>
        <v>3624366.19</v>
      </c>
      <c r="AB189" s="798"/>
    </row>
    <row r="190" spans="1:28" s="791" customFormat="1" ht="16.149999999999999" customHeight="1" thickBot="1">
      <c r="A190" s="130">
        <f>ROW()</f>
        <v>190</v>
      </c>
      <c r="B190" s="1220"/>
      <c r="C190" s="1220"/>
      <c r="D190" s="42"/>
      <c r="E190" s="42"/>
      <c r="F190" s="1314" t="s">
        <v>818</v>
      </c>
      <c r="G190" s="1314" t="s">
        <v>819</v>
      </c>
      <c r="H190" s="1315" t="s">
        <v>856</v>
      </c>
      <c r="I190" s="1314" t="s">
        <v>857</v>
      </c>
      <c r="J190" s="1316">
        <v>1249016.5199999998</v>
      </c>
      <c r="K190" s="1316"/>
      <c r="L190" s="1316">
        <v>961847.66999999969</v>
      </c>
      <c r="M190" s="1316"/>
      <c r="N190" s="1316">
        <v>7159814.2799999975</v>
      </c>
      <c r="O190" s="1316"/>
      <c r="P190" s="1317">
        <v>819001.72000000009</v>
      </c>
      <c r="Q190" s="1316"/>
      <c r="R190" s="794">
        <f t="shared" si="7"/>
        <v>10189680.189999998</v>
      </c>
      <c r="S190" s="1316">
        <v>1348830.32</v>
      </c>
      <c r="T190" s="1316"/>
      <c r="U190" s="1316">
        <v>1146204.8</v>
      </c>
      <c r="V190" s="1316"/>
      <c r="W190" s="1316">
        <v>9091327.1400000006</v>
      </c>
      <c r="X190" s="1316">
        <v>0</v>
      </c>
      <c r="Y190" s="1317">
        <v>819001.72000000009</v>
      </c>
      <c r="Z190" s="1316"/>
      <c r="AA190" s="794">
        <f t="shared" si="8"/>
        <v>12405363.980000002</v>
      </c>
      <c r="AB190" s="798"/>
    </row>
    <row r="191" spans="1:28" s="791" customFormat="1" ht="16.149999999999999" customHeight="1" thickBot="1">
      <c r="A191" s="130">
        <f>ROW()</f>
        <v>191</v>
      </c>
      <c r="B191" s="1220"/>
      <c r="C191" s="1220"/>
      <c r="D191" s="42"/>
      <c r="E191" s="42"/>
      <c r="F191" s="1314" t="s">
        <v>818</v>
      </c>
      <c r="G191" s="1314" t="s">
        <v>819</v>
      </c>
      <c r="H191" s="1315" t="s">
        <v>858</v>
      </c>
      <c r="I191" s="1314" t="s">
        <v>859</v>
      </c>
      <c r="J191" s="1316">
        <v>316122.72000000003</v>
      </c>
      <c r="K191" s="1316"/>
      <c r="L191" s="1316">
        <v>444040.02999999997</v>
      </c>
      <c r="M191" s="1316"/>
      <c r="N191" s="1316">
        <v>2841489.3599999994</v>
      </c>
      <c r="O191" s="1316"/>
      <c r="P191" s="1317">
        <v>255243.84000000005</v>
      </c>
      <c r="Q191" s="1316"/>
      <c r="R191" s="794">
        <f t="shared" si="7"/>
        <v>3856895.9499999993</v>
      </c>
      <c r="S191" s="1316">
        <v>345547.47</v>
      </c>
      <c r="T191" s="1316"/>
      <c r="U191" s="1316">
        <v>542744.15999999992</v>
      </c>
      <c r="V191" s="1316"/>
      <c r="W191" s="1316">
        <v>3720649.9</v>
      </c>
      <c r="X191" s="1316">
        <v>0</v>
      </c>
      <c r="Y191" s="1317">
        <v>466935.08087591245</v>
      </c>
      <c r="Z191" s="1316"/>
      <c r="AA191" s="794">
        <f t="shared" si="8"/>
        <v>5075876.610875912</v>
      </c>
      <c r="AB191" s="798"/>
    </row>
    <row r="192" spans="1:28" s="791" customFormat="1" ht="16.149999999999999" customHeight="1" thickBot="1">
      <c r="A192" s="130">
        <f>ROW()</f>
        <v>192</v>
      </c>
      <c r="B192" s="1220"/>
      <c r="C192" s="1220"/>
      <c r="D192" s="42"/>
      <c r="E192" s="42"/>
      <c r="F192" s="1314" t="s">
        <v>818</v>
      </c>
      <c r="G192" s="1314" t="s">
        <v>819</v>
      </c>
      <c r="H192" s="1315" t="s">
        <v>860</v>
      </c>
      <c r="I192" s="1314" t="s">
        <v>861</v>
      </c>
      <c r="J192" s="1316">
        <v>1435853.2799999996</v>
      </c>
      <c r="K192" s="1316"/>
      <c r="L192" s="1316">
        <v>889192.72000000009</v>
      </c>
      <c r="M192" s="1316"/>
      <c r="N192" s="1316">
        <v>2109319.5599999996</v>
      </c>
      <c r="O192" s="1316"/>
      <c r="P192" s="1317" t="s">
        <v>601</v>
      </c>
      <c r="Q192" s="1316"/>
      <c r="R192" s="794">
        <f t="shared" si="7"/>
        <v>4434365.5599999987</v>
      </c>
      <c r="S192" s="1316">
        <v>1540130.18</v>
      </c>
      <c r="T192" s="1316"/>
      <c r="U192" s="1316">
        <v>995977.25</v>
      </c>
      <c r="V192" s="1316"/>
      <c r="W192" s="1316">
        <v>2604454.9300000002</v>
      </c>
      <c r="X192" s="1316">
        <v>0</v>
      </c>
      <c r="Y192" s="1317" t="s">
        <v>601</v>
      </c>
      <c r="Z192" s="1316"/>
      <c r="AA192" s="794">
        <f t="shared" si="8"/>
        <v>5140562.3599999994</v>
      </c>
      <c r="AB192" s="798"/>
    </row>
    <row r="193" spans="1:28" s="791" customFormat="1" ht="16.149999999999999" customHeight="1" thickBot="1">
      <c r="A193" s="130">
        <f>ROW()</f>
        <v>193</v>
      </c>
      <c r="B193" s="1220"/>
      <c r="C193" s="1220"/>
      <c r="D193" s="42"/>
      <c r="E193" s="42"/>
      <c r="F193" s="1314" t="s">
        <v>818</v>
      </c>
      <c r="G193" s="1314" t="s">
        <v>819</v>
      </c>
      <c r="H193" s="1315" t="s">
        <v>862</v>
      </c>
      <c r="I193" s="1314" t="s">
        <v>863</v>
      </c>
      <c r="J193" s="1316">
        <v>1627288.0800000003</v>
      </c>
      <c r="K193" s="1316"/>
      <c r="L193" s="1316">
        <v>921218.29000000027</v>
      </c>
      <c r="M193" s="1316"/>
      <c r="N193" s="1316">
        <v>2331860.7600000002</v>
      </c>
      <c r="O193" s="1316"/>
      <c r="P193" s="1317" t="s">
        <v>601</v>
      </c>
      <c r="Q193" s="1316"/>
      <c r="R193" s="794">
        <f t="shared" si="7"/>
        <v>4880367.1300000008</v>
      </c>
      <c r="S193" s="1316">
        <v>1765523.67</v>
      </c>
      <c r="T193" s="1316"/>
      <c r="U193" s="1316">
        <v>1037503.27</v>
      </c>
      <c r="V193" s="1316"/>
      <c r="W193" s="1316">
        <v>2919901.33</v>
      </c>
      <c r="X193" s="1316">
        <v>0</v>
      </c>
      <c r="Y193" s="1317" t="s">
        <v>601</v>
      </c>
      <c r="Z193" s="1316"/>
      <c r="AA193" s="794">
        <f t="shared" si="8"/>
        <v>5722928.2699999996</v>
      </c>
      <c r="AB193" s="798"/>
    </row>
    <row r="194" spans="1:28" s="791" customFormat="1" ht="16.149999999999999" customHeight="1" thickBot="1">
      <c r="A194" s="130">
        <f>ROW()</f>
        <v>194</v>
      </c>
      <c r="B194" s="1220"/>
      <c r="C194" s="1220"/>
      <c r="D194" s="42"/>
      <c r="E194" s="42"/>
      <c r="F194" s="1314" t="s">
        <v>818</v>
      </c>
      <c r="G194" s="1314" t="s">
        <v>819</v>
      </c>
      <c r="H194" s="1315" t="s">
        <v>864</v>
      </c>
      <c r="I194" s="1314" t="s">
        <v>865</v>
      </c>
      <c r="J194" s="1316">
        <v>481903.56</v>
      </c>
      <c r="K194" s="1316"/>
      <c r="L194" s="1316">
        <v>842133.26000000013</v>
      </c>
      <c r="M194" s="1316"/>
      <c r="N194" s="1316">
        <v>1907389.2000000004</v>
      </c>
      <c r="O194" s="1316"/>
      <c r="P194" s="1317">
        <v>69163.559999999983</v>
      </c>
      <c r="Q194" s="1316"/>
      <c r="R194" s="794">
        <f t="shared" si="7"/>
        <v>3300589.5800000005</v>
      </c>
      <c r="S194" s="1316">
        <v>519831.07</v>
      </c>
      <c r="T194" s="1316"/>
      <c r="U194" s="1316">
        <v>940227.87999999989</v>
      </c>
      <c r="V194" s="1316"/>
      <c r="W194" s="1316">
        <v>2402245.69</v>
      </c>
      <c r="X194" s="1316">
        <v>0</v>
      </c>
      <c r="Y194" s="1317">
        <v>69163.559999999983</v>
      </c>
      <c r="Z194" s="1316"/>
      <c r="AA194" s="794">
        <f t="shared" si="8"/>
        <v>3931468.1999999997</v>
      </c>
      <c r="AB194" s="798"/>
    </row>
    <row r="195" spans="1:28" s="791" customFormat="1" ht="16.149999999999999" customHeight="1" thickBot="1">
      <c r="A195" s="130">
        <f>ROW()</f>
        <v>195</v>
      </c>
      <c r="B195" s="1220"/>
      <c r="C195" s="1220"/>
      <c r="D195" s="42"/>
      <c r="E195" s="42"/>
      <c r="F195" s="1314" t="s">
        <v>818</v>
      </c>
      <c r="G195" s="1314" t="s">
        <v>819</v>
      </c>
      <c r="H195" s="1315" t="s">
        <v>866</v>
      </c>
      <c r="I195" s="1314" t="s">
        <v>867</v>
      </c>
      <c r="J195" s="1316">
        <v>311747.76</v>
      </c>
      <c r="K195" s="1316"/>
      <c r="L195" s="1316">
        <v>136925.08000000005</v>
      </c>
      <c r="M195" s="1316"/>
      <c r="N195" s="1316">
        <v>295355.76</v>
      </c>
      <c r="O195" s="1316"/>
      <c r="P195" s="1317" t="s">
        <v>601</v>
      </c>
      <c r="Q195" s="1316"/>
      <c r="R195" s="794">
        <f t="shared" si="7"/>
        <v>744028.60000000009</v>
      </c>
      <c r="S195" s="1316">
        <v>336780.81</v>
      </c>
      <c r="T195" s="1316"/>
      <c r="U195" s="1316">
        <v>152237.89000000001</v>
      </c>
      <c r="V195" s="1316"/>
      <c r="W195" s="1316">
        <v>355888.25</v>
      </c>
      <c r="X195" s="1316">
        <v>0</v>
      </c>
      <c r="Y195" s="1317">
        <v>107767.29626574193</v>
      </c>
      <c r="Z195" s="1316"/>
      <c r="AA195" s="794">
        <f t="shared" si="8"/>
        <v>952674.24626574188</v>
      </c>
      <c r="AB195" s="798"/>
    </row>
    <row r="196" spans="1:28" s="791" customFormat="1" ht="16.149999999999999" customHeight="1" thickBot="1">
      <c r="A196" s="130">
        <f>ROW()</f>
        <v>196</v>
      </c>
      <c r="B196" s="1220"/>
      <c r="C196" s="1220"/>
      <c r="D196" s="42"/>
      <c r="E196" s="42"/>
      <c r="F196" s="1314" t="s">
        <v>818</v>
      </c>
      <c r="G196" s="1314" t="s">
        <v>819</v>
      </c>
      <c r="H196" s="1315" t="s">
        <v>44</v>
      </c>
      <c r="I196" s="1314" t="s">
        <v>614</v>
      </c>
      <c r="J196" s="1316"/>
      <c r="K196" s="1316"/>
      <c r="L196" s="1316">
        <v>0</v>
      </c>
      <c r="M196" s="1316"/>
      <c r="N196" s="1316"/>
      <c r="O196" s="1316">
        <v>42311.879999999983</v>
      </c>
      <c r="P196" s="1317">
        <v>22139.340000000004</v>
      </c>
      <c r="Q196" s="1316"/>
      <c r="R196" s="794">
        <f t="shared" si="7"/>
        <v>64451.219999999987</v>
      </c>
      <c r="S196" s="1316"/>
      <c r="T196" s="1316"/>
      <c r="U196" s="1316"/>
      <c r="V196" s="1316"/>
      <c r="W196" s="1316"/>
      <c r="X196" s="1316"/>
      <c r="Y196" s="1317">
        <v>22139.340000000004</v>
      </c>
      <c r="Z196" s="1316"/>
      <c r="AA196" s="794">
        <f t="shared" si="8"/>
        <v>22139.340000000004</v>
      </c>
      <c r="AB196" s="798"/>
    </row>
    <row r="197" spans="1:28" s="791" customFormat="1" ht="16.149999999999999" customHeight="1" thickBot="1">
      <c r="A197" s="130">
        <f>ROW()</f>
        <v>197</v>
      </c>
      <c r="B197" s="1220"/>
      <c r="C197" s="1220"/>
      <c r="D197" s="42"/>
      <c r="E197" s="42"/>
      <c r="F197" s="1314" t="s">
        <v>868</v>
      </c>
      <c r="G197" s="1314" t="s">
        <v>869</v>
      </c>
      <c r="H197" s="1315" t="s">
        <v>870</v>
      </c>
      <c r="I197" s="1314" t="s">
        <v>871</v>
      </c>
      <c r="J197" s="1316">
        <v>1253355.3600000001</v>
      </c>
      <c r="K197" s="1316"/>
      <c r="L197" s="1316">
        <v>562056.37999999989</v>
      </c>
      <c r="M197" s="1316"/>
      <c r="N197" s="1316">
        <v>2012587.5599999996</v>
      </c>
      <c r="O197" s="1316"/>
      <c r="P197" s="1317" t="s">
        <v>601</v>
      </c>
      <c r="Q197" s="1316"/>
      <c r="R197" s="794">
        <f t="shared" si="7"/>
        <v>3827999.3</v>
      </c>
      <c r="S197" s="1316">
        <v>1351734.62</v>
      </c>
      <c r="T197" s="1316"/>
      <c r="U197" s="1316">
        <v>600160.88</v>
      </c>
      <c r="V197" s="1316"/>
      <c r="W197" s="1316">
        <v>2512079.38</v>
      </c>
      <c r="X197" s="1316">
        <v>0</v>
      </c>
      <c r="Y197" s="1317" t="s">
        <v>601</v>
      </c>
      <c r="Z197" s="1316"/>
      <c r="AA197" s="794">
        <f t="shared" si="8"/>
        <v>4463974.88</v>
      </c>
      <c r="AB197" s="798"/>
    </row>
    <row r="198" spans="1:28" s="791" customFormat="1" ht="16.149999999999999" customHeight="1" thickBot="1">
      <c r="A198" s="130">
        <f>ROW()</f>
        <v>198</v>
      </c>
      <c r="B198" s="1220"/>
      <c r="C198" s="1220"/>
      <c r="D198" s="42"/>
      <c r="E198" s="42"/>
      <c r="F198" s="1314" t="s">
        <v>868</v>
      </c>
      <c r="G198" s="1314" t="s">
        <v>869</v>
      </c>
      <c r="H198" s="1315" t="s">
        <v>655</v>
      </c>
      <c r="I198" s="1314" t="s">
        <v>656</v>
      </c>
      <c r="J198" s="1316"/>
      <c r="K198" s="1316"/>
      <c r="L198" s="1316"/>
      <c r="M198" s="1316"/>
      <c r="N198" s="1316"/>
      <c r="O198" s="1316"/>
      <c r="P198" s="1317">
        <v>44045.52</v>
      </c>
      <c r="Q198" s="1316"/>
      <c r="R198" s="794">
        <f t="shared" si="7"/>
        <v>44045.52</v>
      </c>
      <c r="S198" s="1316"/>
      <c r="T198" s="1316"/>
      <c r="U198" s="1316"/>
      <c r="V198" s="1316"/>
      <c r="W198" s="1316"/>
      <c r="X198" s="1316"/>
      <c r="Y198" s="1317">
        <v>44045.52</v>
      </c>
      <c r="Z198" s="1316"/>
      <c r="AA198" s="794">
        <f t="shared" si="8"/>
        <v>44045.52</v>
      </c>
      <c r="AB198" s="798"/>
    </row>
    <row r="199" spans="1:28" s="791" customFormat="1" ht="16.149999999999999" customHeight="1" thickBot="1">
      <c r="A199" s="130">
        <f>ROW()</f>
        <v>199</v>
      </c>
      <c r="B199" s="1220"/>
      <c r="C199" s="1220"/>
      <c r="D199" s="42"/>
      <c r="E199" s="42"/>
      <c r="F199" s="1314" t="s">
        <v>868</v>
      </c>
      <c r="G199" s="1314" t="s">
        <v>869</v>
      </c>
      <c r="H199" s="1315" t="s">
        <v>872</v>
      </c>
      <c r="I199" s="1314" t="s">
        <v>873</v>
      </c>
      <c r="J199" s="1316">
        <v>210415.68000000005</v>
      </c>
      <c r="K199" s="1316"/>
      <c r="L199" s="1316">
        <v>805162.79999999993</v>
      </c>
      <c r="M199" s="1316"/>
      <c r="N199" s="1316">
        <v>1709348.76</v>
      </c>
      <c r="O199" s="1316"/>
      <c r="P199" s="1317">
        <v>42745.56</v>
      </c>
      <c r="Q199" s="1316"/>
      <c r="R199" s="794">
        <f t="shared" si="7"/>
        <v>2767672.8000000003</v>
      </c>
      <c r="S199" s="1316">
        <v>226717.02</v>
      </c>
      <c r="T199" s="1316"/>
      <c r="U199" s="1316">
        <v>909704.45</v>
      </c>
      <c r="V199" s="1316"/>
      <c r="W199" s="1316">
        <v>2172914.75</v>
      </c>
      <c r="X199" s="1316">
        <v>0</v>
      </c>
      <c r="Y199" s="1317"/>
      <c r="Z199" s="1316"/>
      <c r="AA199" s="794">
        <f t="shared" si="8"/>
        <v>3309336.2199999997</v>
      </c>
      <c r="AB199" s="798"/>
    </row>
    <row r="200" spans="1:28" s="791" customFormat="1" ht="16.149999999999999" customHeight="1" thickBot="1">
      <c r="A200" s="130">
        <f>ROW()</f>
        <v>200</v>
      </c>
      <c r="B200" s="1220"/>
      <c r="C200" s="1220"/>
      <c r="D200" s="42"/>
      <c r="E200" s="42"/>
      <c r="F200" s="1314" t="s">
        <v>868</v>
      </c>
      <c r="G200" s="1314" t="s">
        <v>869</v>
      </c>
      <c r="H200" s="1315" t="s">
        <v>657</v>
      </c>
      <c r="I200" s="1314" t="s">
        <v>658</v>
      </c>
      <c r="J200" s="1316">
        <v>406426.07999999984</v>
      </c>
      <c r="K200" s="1316"/>
      <c r="L200" s="1316">
        <v>64750.680000000008</v>
      </c>
      <c r="M200" s="1316"/>
      <c r="N200" s="1316">
        <v>357017.75999999995</v>
      </c>
      <c r="O200" s="1316"/>
      <c r="P200" s="1317">
        <v>59047.439999999988</v>
      </c>
      <c r="Q200" s="1316"/>
      <c r="R200" s="794">
        <f t="shared" si="7"/>
        <v>887241.95999999973</v>
      </c>
      <c r="S200" s="1316">
        <v>444872.23</v>
      </c>
      <c r="T200" s="1316"/>
      <c r="U200" s="1316">
        <v>67795.680000000008</v>
      </c>
      <c r="V200" s="1316"/>
      <c r="W200" s="1316">
        <v>490658.17</v>
      </c>
      <c r="X200" s="1316">
        <v>0</v>
      </c>
      <c r="Y200" s="1317">
        <v>59047.439999999988</v>
      </c>
      <c r="Z200" s="1316"/>
      <c r="AA200" s="794">
        <f t="shared" si="8"/>
        <v>1062373.52</v>
      </c>
      <c r="AB200" s="798"/>
    </row>
    <row r="201" spans="1:28" s="791" customFormat="1" ht="16.149999999999999" customHeight="1" thickBot="1">
      <c r="A201" s="130">
        <f>ROW()</f>
        <v>201</v>
      </c>
      <c r="B201" s="1220"/>
      <c r="C201" s="1220"/>
      <c r="D201" s="42"/>
      <c r="E201" s="42"/>
      <c r="F201" s="1314" t="s">
        <v>868</v>
      </c>
      <c r="G201" s="1314" t="s">
        <v>869</v>
      </c>
      <c r="H201" s="1315" t="s">
        <v>874</v>
      </c>
      <c r="I201" s="1314" t="s">
        <v>875</v>
      </c>
      <c r="J201" s="1316">
        <v>653907.96</v>
      </c>
      <c r="K201" s="1316"/>
      <c r="L201" s="1316">
        <v>1550292.8900000004</v>
      </c>
      <c r="M201" s="1316"/>
      <c r="N201" s="1316">
        <v>2015402.1599999995</v>
      </c>
      <c r="O201" s="1316"/>
      <c r="P201" s="1317">
        <v>152476.43999999997</v>
      </c>
      <c r="Q201" s="1316"/>
      <c r="R201" s="794">
        <f t="shared" si="7"/>
        <v>4372079.45</v>
      </c>
      <c r="S201" s="1316">
        <v>705097.25</v>
      </c>
      <c r="T201" s="1316"/>
      <c r="U201" s="1316">
        <v>1607208.0699999998</v>
      </c>
      <c r="V201" s="1316"/>
      <c r="W201" s="1316">
        <v>2507557.19</v>
      </c>
      <c r="X201" s="1316">
        <v>0</v>
      </c>
      <c r="Y201" s="1317">
        <v>152476.43999999997</v>
      </c>
      <c r="Z201" s="1316"/>
      <c r="AA201" s="794">
        <f t="shared" si="8"/>
        <v>4972338.95</v>
      </c>
      <c r="AB201" s="798"/>
    </row>
    <row r="202" spans="1:28" s="791" customFormat="1" ht="16.149999999999999" customHeight="1" thickBot="1">
      <c r="A202" s="130">
        <f>ROW()</f>
        <v>202</v>
      </c>
      <c r="B202" s="1220"/>
      <c r="C202" s="1220"/>
      <c r="D202" s="42"/>
      <c r="E202" s="42"/>
      <c r="F202" s="1314" t="s">
        <v>868</v>
      </c>
      <c r="G202" s="1314" t="s">
        <v>869</v>
      </c>
      <c r="H202" s="1315" t="s">
        <v>659</v>
      </c>
      <c r="I202" s="1314" t="s">
        <v>660</v>
      </c>
      <c r="J202" s="1316">
        <v>80255.280000000013</v>
      </c>
      <c r="K202" s="1316"/>
      <c r="L202" s="1316">
        <v>83121.14</v>
      </c>
      <c r="M202" s="1316"/>
      <c r="N202" s="1316">
        <v>383497.44</v>
      </c>
      <c r="O202" s="1316"/>
      <c r="P202" s="1317" t="s">
        <v>601</v>
      </c>
      <c r="Q202" s="1316"/>
      <c r="R202" s="794">
        <f t="shared" si="7"/>
        <v>546873.86</v>
      </c>
      <c r="S202" s="1316">
        <v>89921.7</v>
      </c>
      <c r="T202" s="1316"/>
      <c r="U202" s="1316">
        <v>87175.06</v>
      </c>
      <c r="V202" s="1316"/>
      <c r="W202" s="1316">
        <v>483874.88</v>
      </c>
      <c r="X202" s="1316">
        <v>0</v>
      </c>
      <c r="Y202" s="1317" t="s">
        <v>601</v>
      </c>
      <c r="Z202" s="1316"/>
      <c r="AA202" s="794">
        <f t="shared" si="8"/>
        <v>660971.64</v>
      </c>
      <c r="AB202" s="798"/>
    </row>
    <row r="203" spans="1:28" s="791" customFormat="1" ht="16.149999999999999" customHeight="1" thickBot="1">
      <c r="A203" s="130">
        <f>ROW()</f>
        <v>203</v>
      </c>
      <c r="B203" s="1220"/>
      <c r="C203" s="1220"/>
      <c r="D203" s="42"/>
      <c r="E203" s="42"/>
      <c r="F203" s="1314" t="s">
        <v>868</v>
      </c>
      <c r="G203" s="1314" t="s">
        <v>869</v>
      </c>
      <c r="H203" s="1315" t="s">
        <v>876</v>
      </c>
      <c r="I203" s="1314" t="s">
        <v>877</v>
      </c>
      <c r="J203" s="1316">
        <v>541694.75999999989</v>
      </c>
      <c r="K203" s="1316"/>
      <c r="L203" s="1316">
        <v>1128644.2</v>
      </c>
      <c r="M203" s="1316"/>
      <c r="N203" s="1316">
        <v>5513644.0799999991</v>
      </c>
      <c r="O203" s="1316"/>
      <c r="P203" s="1317">
        <v>622782.24000000011</v>
      </c>
      <c r="Q203" s="1316"/>
      <c r="R203" s="794">
        <f t="shared" si="7"/>
        <v>7806765.2799999993</v>
      </c>
      <c r="S203" s="1316">
        <v>583667.84</v>
      </c>
      <c r="T203" s="1316"/>
      <c r="U203" s="1316">
        <v>1183949.2</v>
      </c>
      <c r="V203" s="1316"/>
      <c r="W203" s="1316">
        <v>6968702.6600000001</v>
      </c>
      <c r="X203" s="1316">
        <v>0</v>
      </c>
      <c r="Y203" s="1317">
        <v>622782.24000000011</v>
      </c>
      <c r="Z203" s="1316"/>
      <c r="AA203" s="794">
        <f t="shared" si="8"/>
        <v>9359101.9399999995</v>
      </c>
      <c r="AB203" s="798"/>
    </row>
    <row r="204" spans="1:28" s="791" customFormat="1" ht="16.149999999999999" customHeight="1" thickBot="1">
      <c r="A204" s="130">
        <f>ROW()</f>
        <v>204</v>
      </c>
      <c r="B204" s="1220"/>
      <c r="C204" s="1220"/>
      <c r="D204" s="42"/>
      <c r="E204" s="42"/>
      <c r="F204" s="1314" t="s">
        <v>868</v>
      </c>
      <c r="G204" s="1314" t="s">
        <v>869</v>
      </c>
      <c r="H204" s="1315" t="s">
        <v>878</v>
      </c>
      <c r="I204" s="1314" t="s">
        <v>879</v>
      </c>
      <c r="J204" s="1316">
        <v>878505.7200000002</v>
      </c>
      <c r="K204" s="1316"/>
      <c r="L204" s="1316">
        <v>427308.26000000013</v>
      </c>
      <c r="M204" s="1316"/>
      <c r="N204" s="1316">
        <v>2678806.5599999991</v>
      </c>
      <c r="O204" s="1316"/>
      <c r="P204" s="1317" t="s">
        <v>601</v>
      </c>
      <c r="Q204" s="1316"/>
      <c r="R204" s="794">
        <f t="shared" si="7"/>
        <v>3984620.5399999996</v>
      </c>
      <c r="S204" s="1316">
        <v>946093.73</v>
      </c>
      <c r="T204" s="1316"/>
      <c r="U204" s="1316">
        <v>443759.14999999997</v>
      </c>
      <c r="V204" s="1316"/>
      <c r="W204" s="1316">
        <v>3341902.18</v>
      </c>
      <c r="X204" s="1316">
        <v>0</v>
      </c>
      <c r="Y204" s="1317" t="s">
        <v>601</v>
      </c>
      <c r="Z204" s="1316"/>
      <c r="AA204" s="794">
        <f t="shared" si="8"/>
        <v>4731755.0600000005</v>
      </c>
      <c r="AB204" s="798"/>
    </row>
    <row r="205" spans="1:28" s="791" customFormat="1" ht="16.149999999999999" customHeight="1" thickBot="1">
      <c r="A205" s="130">
        <f>ROW()</f>
        <v>205</v>
      </c>
      <c r="B205" s="1220"/>
      <c r="C205" s="1220"/>
      <c r="D205" s="42"/>
      <c r="E205" s="42"/>
      <c r="F205" s="1314" t="s">
        <v>868</v>
      </c>
      <c r="G205" s="1314" t="s">
        <v>869</v>
      </c>
      <c r="H205" s="1315" t="s">
        <v>880</v>
      </c>
      <c r="I205" s="1314" t="s">
        <v>881</v>
      </c>
      <c r="J205" s="1316">
        <v>745591.32</v>
      </c>
      <c r="K205" s="1316"/>
      <c r="L205" s="1316">
        <v>215289.13999999996</v>
      </c>
      <c r="M205" s="1316"/>
      <c r="N205" s="1316">
        <v>3332352.3600000013</v>
      </c>
      <c r="O205" s="1316"/>
      <c r="P205" s="1317" t="s">
        <v>601</v>
      </c>
      <c r="Q205" s="1316"/>
      <c r="R205" s="794">
        <f t="shared" si="7"/>
        <v>4293232.8200000012</v>
      </c>
      <c r="S205" s="1316">
        <v>804129.51</v>
      </c>
      <c r="T205" s="1316"/>
      <c r="U205" s="1316">
        <v>236940.95</v>
      </c>
      <c r="V205" s="1316"/>
      <c r="W205" s="1316">
        <v>4133286.33</v>
      </c>
      <c r="X205" s="1316">
        <v>0</v>
      </c>
      <c r="Y205" s="1317" t="s">
        <v>601</v>
      </c>
      <c r="Z205" s="1316"/>
      <c r="AA205" s="794">
        <f t="shared" si="8"/>
        <v>5174356.79</v>
      </c>
      <c r="AB205" s="798"/>
    </row>
    <row r="206" spans="1:28" s="791" customFormat="1" ht="16.149999999999999" customHeight="1" thickBot="1">
      <c r="A206" s="130">
        <f>ROW()</f>
        <v>206</v>
      </c>
      <c r="B206" s="1220"/>
      <c r="C206" s="1220"/>
      <c r="D206" s="42"/>
      <c r="E206" s="42"/>
      <c r="F206" s="1314" t="s">
        <v>868</v>
      </c>
      <c r="G206" s="1314" t="s">
        <v>869</v>
      </c>
      <c r="H206" s="1315" t="s">
        <v>44</v>
      </c>
      <c r="I206" s="1314" t="s">
        <v>614</v>
      </c>
      <c r="J206" s="1316"/>
      <c r="K206" s="1316"/>
      <c r="L206" s="1316">
        <v>0</v>
      </c>
      <c r="M206" s="1316"/>
      <c r="N206" s="1316"/>
      <c r="O206" s="1316">
        <v>12172.799999999997</v>
      </c>
      <c r="P206" s="1317">
        <v>29115.62</v>
      </c>
      <c r="Q206" s="1316"/>
      <c r="R206" s="794">
        <f t="shared" si="7"/>
        <v>41288.42</v>
      </c>
      <c r="S206" s="1316"/>
      <c r="T206" s="1316"/>
      <c r="U206" s="1316"/>
      <c r="V206" s="1316"/>
      <c r="W206" s="1316"/>
      <c r="X206" s="1316"/>
      <c r="Y206" s="1317">
        <v>29115.62</v>
      </c>
      <c r="Z206" s="1316"/>
      <c r="AA206" s="794">
        <f t="shared" si="8"/>
        <v>29115.62</v>
      </c>
      <c r="AB206" s="798"/>
    </row>
    <row r="207" spans="1:28" s="791" customFormat="1" ht="16.149999999999999" customHeight="1" thickBot="1">
      <c r="A207" s="130">
        <f>ROW()</f>
        <v>207</v>
      </c>
      <c r="B207" s="1220"/>
      <c r="C207" s="1220"/>
      <c r="D207" s="42"/>
      <c r="E207" s="42"/>
      <c r="F207" s="1314" t="s">
        <v>882</v>
      </c>
      <c r="G207" s="1314" t="s">
        <v>883</v>
      </c>
      <c r="H207" s="1315" t="s">
        <v>884</v>
      </c>
      <c r="I207" s="1314" t="s">
        <v>885</v>
      </c>
      <c r="J207" s="1316">
        <v>188861.28</v>
      </c>
      <c r="K207" s="1316"/>
      <c r="L207" s="1316">
        <v>270629.26000000007</v>
      </c>
      <c r="M207" s="1316"/>
      <c r="N207" s="1316">
        <v>584743.07999999984</v>
      </c>
      <c r="O207" s="1316"/>
      <c r="P207" s="1317" t="s">
        <v>601</v>
      </c>
      <c r="Q207" s="1316"/>
      <c r="R207" s="794">
        <f t="shared" si="7"/>
        <v>1044233.6199999999</v>
      </c>
      <c r="S207" s="1316">
        <v>210809.56</v>
      </c>
      <c r="T207" s="1316"/>
      <c r="U207" s="1316">
        <v>285295.86</v>
      </c>
      <c r="V207" s="1316"/>
      <c r="W207" s="1316">
        <v>716754.36</v>
      </c>
      <c r="X207" s="1316">
        <v>0</v>
      </c>
      <c r="Y207" s="1317" t="s">
        <v>601</v>
      </c>
      <c r="Z207" s="1316"/>
      <c r="AA207" s="794">
        <f t="shared" si="8"/>
        <v>1212859.78</v>
      </c>
      <c r="AB207" s="798"/>
    </row>
    <row r="208" spans="1:28" s="791" customFormat="1" ht="16.149999999999999" customHeight="1" thickBot="1">
      <c r="A208" s="130">
        <f>ROW()</f>
        <v>208</v>
      </c>
      <c r="B208" s="1220"/>
      <c r="C208" s="1220"/>
      <c r="D208" s="42"/>
      <c r="E208" s="42"/>
      <c r="F208" s="1314" t="s">
        <v>882</v>
      </c>
      <c r="G208" s="1314" t="s">
        <v>883</v>
      </c>
      <c r="H208" s="1315" t="s">
        <v>44</v>
      </c>
      <c r="I208" s="1314" t="s">
        <v>614</v>
      </c>
      <c r="J208" s="1316"/>
      <c r="K208" s="1316"/>
      <c r="L208" s="1316">
        <v>0</v>
      </c>
      <c r="M208" s="1316"/>
      <c r="N208" s="1316"/>
      <c r="O208" s="1316">
        <v>434.88000000000005</v>
      </c>
      <c r="P208" s="1317" t="s">
        <v>601</v>
      </c>
      <c r="Q208" s="1316"/>
      <c r="R208" s="794">
        <f t="shared" si="7"/>
        <v>434.88000000000005</v>
      </c>
      <c r="S208" s="1316"/>
      <c r="T208" s="1316"/>
      <c r="U208" s="1316"/>
      <c r="V208" s="1316"/>
      <c r="W208" s="1316"/>
      <c r="X208" s="1316"/>
      <c r="Y208" s="1317" t="s">
        <v>601</v>
      </c>
      <c r="Z208" s="1316"/>
      <c r="AA208" s="794">
        <f t="shared" si="8"/>
        <v>0</v>
      </c>
      <c r="AB208" s="798"/>
    </row>
    <row r="209" spans="1:28" s="791" customFormat="1" ht="16.149999999999999" customHeight="1" thickBot="1">
      <c r="A209" s="130">
        <f>ROW()</f>
        <v>209</v>
      </c>
      <c r="B209" s="1220"/>
      <c r="C209" s="1220"/>
      <c r="D209" s="42"/>
      <c r="E209" s="42"/>
      <c r="F209" s="1314" t="s">
        <v>886</v>
      </c>
      <c r="G209" s="1314" t="s">
        <v>887</v>
      </c>
      <c r="H209" s="1315" t="s">
        <v>888</v>
      </c>
      <c r="I209" s="1314" t="s">
        <v>889</v>
      </c>
      <c r="J209" s="1316">
        <v>321809.03999999986</v>
      </c>
      <c r="K209" s="1316"/>
      <c r="L209" s="1316">
        <v>415792.37</v>
      </c>
      <c r="M209" s="1316"/>
      <c r="N209" s="1316">
        <v>800076</v>
      </c>
      <c r="O209" s="1316"/>
      <c r="P209" s="1317">
        <v>170850.44999999998</v>
      </c>
      <c r="Q209" s="1316"/>
      <c r="R209" s="794">
        <f t="shared" si="7"/>
        <v>1708527.8599999999</v>
      </c>
      <c r="S209" s="1316">
        <v>347570.4</v>
      </c>
      <c r="T209" s="1316"/>
      <c r="U209" s="1316">
        <v>461850.15</v>
      </c>
      <c r="V209" s="1316"/>
      <c r="W209" s="1316">
        <v>993071.18</v>
      </c>
      <c r="X209" s="1316">
        <v>0</v>
      </c>
      <c r="Y209" s="1317">
        <v>170850.44999999998</v>
      </c>
      <c r="Z209" s="1316"/>
      <c r="AA209" s="794">
        <f t="shared" si="8"/>
        <v>1973342.18</v>
      </c>
      <c r="AB209" s="798"/>
    </row>
    <row r="210" spans="1:28" s="791" customFormat="1" ht="16.149999999999999" customHeight="1" thickBot="1">
      <c r="A210" s="130">
        <f>ROW()</f>
        <v>210</v>
      </c>
      <c r="B210" s="1220"/>
      <c r="C210" s="1220"/>
      <c r="D210" s="42"/>
      <c r="E210" s="42"/>
      <c r="F210" s="1314" t="s">
        <v>886</v>
      </c>
      <c r="G210" s="1314" t="s">
        <v>887</v>
      </c>
      <c r="H210" s="1315" t="s">
        <v>707</v>
      </c>
      <c r="I210" s="1314" t="s">
        <v>708</v>
      </c>
      <c r="J210" s="1316">
        <v>353232.24000000005</v>
      </c>
      <c r="K210" s="1316"/>
      <c r="L210" s="1316">
        <v>77075.42</v>
      </c>
      <c r="M210" s="1316"/>
      <c r="N210" s="1316">
        <v>149035.07999999999</v>
      </c>
      <c r="O210" s="1316"/>
      <c r="P210" s="1317">
        <v>98376.14999999998</v>
      </c>
      <c r="Q210" s="1316"/>
      <c r="R210" s="794">
        <f t="shared" si="7"/>
        <v>677718.89</v>
      </c>
      <c r="S210" s="1316">
        <v>380868.53</v>
      </c>
      <c r="T210" s="1316"/>
      <c r="U210" s="1316">
        <v>85680.34</v>
      </c>
      <c r="V210" s="1316"/>
      <c r="W210" s="1316">
        <v>185648.32</v>
      </c>
      <c r="X210" s="1316">
        <v>0</v>
      </c>
      <c r="Y210" s="1317">
        <v>98376.14999999998</v>
      </c>
      <c r="Z210" s="1316"/>
      <c r="AA210" s="794">
        <f t="shared" si="8"/>
        <v>750573.34</v>
      </c>
      <c r="AB210" s="798"/>
    </row>
    <row r="211" spans="1:28" s="791" customFormat="1" ht="16.149999999999999" customHeight="1" thickBot="1">
      <c r="A211" s="130">
        <f>ROW()</f>
        <v>211</v>
      </c>
      <c r="B211" s="1220"/>
      <c r="C211" s="1220"/>
      <c r="D211" s="42"/>
      <c r="E211" s="42"/>
      <c r="F211" s="1314" t="s">
        <v>886</v>
      </c>
      <c r="G211" s="1314" t="s">
        <v>887</v>
      </c>
      <c r="H211" s="1315" t="s">
        <v>44</v>
      </c>
      <c r="I211" s="1314" t="s">
        <v>614</v>
      </c>
      <c r="J211" s="1316"/>
      <c r="K211" s="1316"/>
      <c r="L211" s="1316">
        <v>0</v>
      </c>
      <c r="M211" s="1316"/>
      <c r="N211" s="1316"/>
      <c r="O211" s="1316">
        <v>655.56000000000006</v>
      </c>
      <c r="P211" s="1317" t="s">
        <v>601</v>
      </c>
      <c r="Q211" s="1316"/>
      <c r="R211" s="794">
        <f t="shared" si="7"/>
        <v>655.56000000000006</v>
      </c>
      <c r="S211" s="1316"/>
      <c r="T211" s="1316"/>
      <c r="U211" s="1316"/>
      <c r="V211" s="1316"/>
      <c r="W211" s="1316"/>
      <c r="X211" s="1316"/>
      <c r="Y211" s="1317" t="s">
        <v>601</v>
      </c>
      <c r="Z211" s="1316"/>
      <c r="AA211" s="794">
        <f t="shared" si="8"/>
        <v>0</v>
      </c>
      <c r="AB211" s="798"/>
    </row>
    <row r="212" spans="1:28" s="791" customFormat="1" ht="16.149999999999999" customHeight="1" thickBot="1">
      <c r="A212" s="130">
        <f>ROW()</f>
        <v>212</v>
      </c>
      <c r="B212" s="1220"/>
      <c r="C212" s="1220"/>
      <c r="D212" s="42"/>
      <c r="E212" s="42"/>
      <c r="F212" s="1314" t="s">
        <v>890</v>
      </c>
      <c r="G212" s="1314" t="s">
        <v>750</v>
      </c>
      <c r="H212" s="1315" t="s">
        <v>763</v>
      </c>
      <c r="I212" s="1314" t="s">
        <v>764</v>
      </c>
      <c r="J212" s="1316"/>
      <c r="K212" s="1316"/>
      <c r="L212" s="1316">
        <v>-12.76</v>
      </c>
      <c r="M212" s="1316"/>
      <c r="N212" s="1316"/>
      <c r="O212" s="1316"/>
      <c r="P212" s="1317" t="s">
        <v>601</v>
      </c>
      <c r="Q212" s="1316"/>
      <c r="R212" s="794">
        <f t="shared" si="7"/>
        <v>-12.76</v>
      </c>
      <c r="S212" s="1316"/>
      <c r="T212" s="1316"/>
      <c r="U212" s="1316"/>
      <c r="V212" s="1316"/>
      <c r="W212" s="1316"/>
      <c r="X212" s="1316"/>
      <c r="Y212" s="1317" t="s">
        <v>601</v>
      </c>
      <c r="Z212" s="1316"/>
      <c r="AA212" s="794">
        <f t="shared" si="8"/>
        <v>0</v>
      </c>
      <c r="AB212" s="798"/>
    </row>
    <row r="213" spans="1:28" s="791" customFormat="1" ht="16.149999999999999" customHeight="1" thickBot="1">
      <c r="A213" s="130">
        <f>ROW()</f>
        <v>213</v>
      </c>
      <c r="B213" s="1220"/>
      <c r="C213" s="1220"/>
      <c r="D213" s="42"/>
      <c r="E213" s="42"/>
      <c r="F213" s="1314" t="s">
        <v>890</v>
      </c>
      <c r="G213" s="1314" t="s">
        <v>750</v>
      </c>
      <c r="H213" s="1315" t="s">
        <v>44</v>
      </c>
      <c r="I213" s="1314" t="s">
        <v>614</v>
      </c>
      <c r="J213" s="1316"/>
      <c r="K213" s="1316"/>
      <c r="L213" s="1316">
        <v>0</v>
      </c>
      <c r="M213" s="1316"/>
      <c r="N213" s="1316"/>
      <c r="O213" s="1316"/>
      <c r="P213" s="1317" t="s">
        <v>601</v>
      </c>
      <c r="Q213" s="1316"/>
      <c r="R213" s="794">
        <f t="shared" si="7"/>
        <v>0</v>
      </c>
      <c r="S213" s="1316"/>
      <c r="T213" s="1316"/>
      <c r="U213" s="1316"/>
      <c r="V213" s="1316"/>
      <c r="W213" s="1316"/>
      <c r="X213" s="1316"/>
      <c r="Y213" s="1317" t="s">
        <v>601</v>
      </c>
      <c r="Z213" s="1316"/>
      <c r="AA213" s="794">
        <f t="shared" si="8"/>
        <v>0</v>
      </c>
      <c r="AB213" s="798"/>
    </row>
    <row r="214" spans="1:28" s="791" customFormat="1" ht="16.149999999999999" customHeight="1" thickBot="1">
      <c r="A214" s="130">
        <f>ROW()</f>
        <v>214</v>
      </c>
      <c r="B214" s="1220"/>
      <c r="C214" s="1220"/>
      <c r="D214" s="42"/>
      <c r="E214" s="42"/>
      <c r="F214" s="1314" t="s">
        <v>891</v>
      </c>
      <c r="G214" s="1314" t="s">
        <v>892</v>
      </c>
      <c r="H214" s="1315" t="s">
        <v>893</v>
      </c>
      <c r="I214" s="1314" t="s">
        <v>894</v>
      </c>
      <c r="J214" s="1316">
        <v>31200.720000000005</v>
      </c>
      <c r="K214" s="1316"/>
      <c r="L214" s="1316">
        <v>836.29000000000008</v>
      </c>
      <c r="M214" s="1316"/>
      <c r="N214" s="1316">
        <v>10840.200000000003</v>
      </c>
      <c r="O214" s="1316"/>
      <c r="P214" s="1317">
        <v>22442.49</v>
      </c>
      <c r="Q214" s="1316"/>
      <c r="R214" s="794">
        <f t="shared" si="7"/>
        <v>65319.700000000012</v>
      </c>
      <c r="S214" s="1316">
        <v>33798.160000000003</v>
      </c>
      <c r="T214" s="1316"/>
      <c r="U214" s="1316">
        <v>1144.47</v>
      </c>
      <c r="V214" s="1316"/>
      <c r="W214" s="1316">
        <v>13083.98</v>
      </c>
      <c r="X214" s="1316">
        <v>0</v>
      </c>
      <c r="Y214" s="1317">
        <v>22442.49</v>
      </c>
      <c r="Z214" s="1316"/>
      <c r="AA214" s="794">
        <f t="shared" si="8"/>
        <v>70469.100000000006</v>
      </c>
      <c r="AB214" s="798"/>
    </row>
    <row r="215" spans="1:28" s="791" customFormat="1" ht="16.149999999999999" customHeight="1" thickBot="1">
      <c r="A215" s="130">
        <f>ROW()</f>
        <v>215</v>
      </c>
      <c r="B215" s="1220"/>
      <c r="C215" s="1220"/>
      <c r="D215" s="42"/>
      <c r="E215" s="42"/>
      <c r="F215" s="1314" t="s">
        <v>891</v>
      </c>
      <c r="G215" s="1314" t="s">
        <v>892</v>
      </c>
      <c r="H215" s="1315" t="s">
        <v>44</v>
      </c>
      <c r="I215" s="1314" t="s">
        <v>614</v>
      </c>
      <c r="J215" s="1316"/>
      <c r="K215" s="1316"/>
      <c r="L215" s="1316">
        <v>0</v>
      </c>
      <c r="M215" s="1316"/>
      <c r="N215" s="1316"/>
      <c r="O215" s="1316">
        <v>6.2399999999999984</v>
      </c>
      <c r="P215" s="1317" t="s">
        <v>601</v>
      </c>
      <c r="Q215" s="1316"/>
      <c r="R215" s="794">
        <f t="shared" si="7"/>
        <v>6.2399999999999984</v>
      </c>
      <c r="S215" s="1316"/>
      <c r="T215" s="1316"/>
      <c r="U215" s="1316"/>
      <c r="V215" s="1316"/>
      <c r="W215" s="1316"/>
      <c r="X215" s="1316"/>
      <c r="Y215" s="1317" t="s">
        <v>601</v>
      </c>
      <c r="Z215" s="1316"/>
      <c r="AA215" s="794">
        <f t="shared" si="8"/>
        <v>0</v>
      </c>
      <c r="AB215" s="798"/>
    </row>
    <row r="216" spans="1:28" s="791" customFormat="1" ht="16.149999999999999" customHeight="1" thickBot="1">
      <c r="A216" s="130">
        <f>ROW()</f>
        <v>216</v>
      </c>
      <c r="B216" s="1220"/>
      <c r="C216" s="1220"/>
      <c r="D216" s="42"/>
      <c r="E216" s="42"/>
      <c r="F216" s="1314" t="s">
        <v>895</v>
      </c>
      <c r="G216" s="1314" t="s">
        <v>896</v>
      </c>
      <c r="H216" s="1315" t="s">
        <v>44</v>
      </c>
      <c r="I216" s="1314" t="s">
        <v>614</v>
      </c>
      <c r="J216" s="1316"/>
      <c r="K216" s="1316"/>
      <c r="L216" s="1316">
        <v>0</v>
      </c>
      <c r="M216" s="1316"/>
      <c r="N216" s="1316"/>
      <c r="O216" s="1316"/>
      <c r="P216" s="1317" t="s">
        <v>601</v>
      </c>
      <c r="Q216" s="1316"/>
      <c r="R216" s="794">
        <f t="shared" si="7"/>
        <v>0</v>
      </c>
      <c r="S216" s="1316"/>
      <c r="T216" s="1316"/>
      <c r="U216" s="1316"/>
      <c r="V216" s="1316"/>
      <c r="W216" s="1316"/>
      <c r="X216" s="1316"/>
      <c r="Y216" s="1317" t="s">
        <v>601</v>
      </c>
      <c r="Z216" s="1316"/>
      <c r="AA216" s="794">
        <f t="shared" si="8"/>
        <v>0</v>
      </c>
      <c r="AB216" s="798"/>
    </row>
    <row r="217" spans="1:28" s="791" customFormat="1" ht="16.149999999999999" customHeight="1" thickBot="1">
      <c r="A217" s="130">
        <f>ROW()</f>
        <v>217</v>
      </c>
      <c r="B217" s="1220"/>
      <c r="C217" s="1220"/>
      <c r="D217" s="42"/>
      <c r="E217" s="42"/>
      <c r="F217" s="1314" t="s">
        <v>897</v>
      </c>
      <c r="G217" s="1314" t="s">
        <v>898</v>
      </c>
      <c r="H217" s="1315" t="s">
        <v>884</v>
      </c>
      <c r="I217" s="1314" t="s">
        <v>885</v>
      </c>
      <c r="J217" s="1316"/>
      <c r="K217" s="1316"/>
      <c r="L217" s="1316"/>
      <c r="M217" s="1316"/>
      <c r="N217" s="1316"/>
      <c r="O217" s="1316"/>
      <c r="P217" s="1317" t="s">
        <v>601</v>
      </c>
      <c r="Q217" s="1316"/>
      <c r="R217" s="794">
        <f t="shared" si="7"/>
        <v>0</v>
      </c>
      <c r="S217" s="1316"/>
      <c r="T217" s="1316"/>
      <c r="U217" s="1316"/>
      <c r="V217" s="1316"/>
      <c r="W217" s="1316"/>
      <c r="X217" s="1316"/>
      <c r="Y217" s="1317"/>
      <c r="Z217" s="1316"/>
      <c r="AA217" s="794">
        <f t="shared" si="8"/>
        <v>0</v>
      </c>
      <c r="AB217" s="798"/>
    </row>
    <row r="218" spans="1:28" s="791" customFormat="1" ht="16.149999999999999" customHeight="1" thickBot="1">
      <c r="A218" s="130">
        <f>ROW()</f>
        <v>218</v>
      </c>
      <c r="B218" s="1220"/>
      <c r="C218" s="1220"/>
      <c r="D218" s="42"/>
      <c r="E218" s="42"/>
      <c r="F218" s="1314" t="s">
        <v>897</v>
      </c>
      <c r="G218" s="1314" t="s">
        <v>898</v>
      </c>
      <c r="H218" s="1315" t="s">
        <v>44</v>
      </c>
      <c r="I218" s="1314" t="s">
        <v>614</v>
      </c>
      <c r="J218" s="1316"/>
      <c r="K218" s="1316"/>
      <c r="L218" s="1316"/>
      <c r="M218" s="1316"/>
      <c r="N218" s="1316"/>
      <c r="O218" s="1316"/>
      <c r="P218" s="1317" t="s">
        <v>601</v>
      </c>
      <c r="Q218" s="1316"/>
      <c r="R218" s="794">
        <f t="shared" si="7"/>
        <v>0</v>
      </c>
      <c r="S218" s="1316"/>
      <c r="T218" s="1316"/>
      <c r="U218" s="1316"/>
      <c r="V218" s="1316"/>
      <c r="W218" s="1316"/>
      <c r="X218" s="1316"/>
      <c r="Y218" s="1317" t="s">
        <v>601</v>
      </c>
      <c r="Z218" s="1316"/>
      <c r="AA218" s="794">
        <f t="shared" si="8"/>
        <v>0</v>
      </c>
      <c r="AB218" s="798"/>
    </row>
    <row r="219" spans="1:28" s="791" customFormat="1" ht="16.149999999999999" customHeight="1" thickBot="1">
      <c r="A219" s="130">
        <f>ROW()</f>
        <v>219</v>
      </c>
      <c r="B219" s="1220"/>
      <c r="C219" s="1220"/>
      <c r="D219" s="42"/>
      <c r="E219" s="42"/>
      <c r="F219" s="1314" t="s">
        <v>897</v>
      </c>
      <c r="G219" s="1314" t="s">
        <v>899</v>
      </c>
      <c r="H219" s="1315" t="s">
        <v>884</v>
      </c>
      <c r="I219" s="1314" t="s">
        <v>885</v>
      </c>
      <c r="J219" s="1316">
        <v>3597</v>
      </c>
      <c r="K219" s="1316"/>
      <c r="L219" s="1316">
        <v>2085.4899999999993</v>
      </c>
      <c r="M219" s="1316"/>
      <c r="N219" s="1316">
        <v>9399</v>
      </c>
      <c r="O219" s="1316"/>
      <c r="P219" s="1317" t="s">
        <v>601</v>
      </c>
      <c r="Q219" s="1316"/>
      <c r="R219" s="794">
        <f t="shared" si="7"/>
        <v>15081.49</v>
      </c>
      <c r="S219" s="1316">
        <v>6491.48</v>
      </c>
      <c r="T219" s="1316"/>
      <c r="U219" s="1316">
        <v>2129.94</v>
      </c>
      <c r="V219" s="1316"/>
      <c r="W219" s="1316">
        <v>7122.64</v>
      </c>
      <c r="X219" s="1316">
        <v>0</v>
      </c>
      <c r="Y219" s="1317" t="s">
        <v>601</v>
      </c>
      <c r="Z219" s="1316"/>
      <c r="AA219" s="794">
        <f t="shared" si="8"/>
        <v>15744.060000000001</v>
      </c>
      <c r="AB219" s="798"/>
    </row>
    <row r="220" spans="1:28" s="791" customFormat="1" ht="16.149999999999999" customHeight="1" thickBot="1">
      <c r="A220" s="130">
        <f>ROW()</f>
        <v>220</v>
      </c>
      <c r="B220" s="1220"/>
      <c r="C220" s="1220"/>
      <c r="D220" s="42"/>
      <c r="E220" s="42"/>
      <c r="F220" s="1314" t="s">
        <v>897</v>
      </c>
      <c r="G220" s="1314" t="s">
        <v>899</v>
      </c>
      <c r="H220" s="1315" t="s">
        <v>44</v>
      </c>
      <c r="I220" s="1314" t="s">
        <v>614</v>
      </c>
      <c r="J220" s="1316"/>
      <c r="K220" s="1316"/>
      <c r="L220" s="1316">
        <v>0</v>
      </c>
      <c r="M220" s="1316"/>
      <c r="N220" s="1316"/>
      <c r="O220" s="1316">
        <v>-5604.7200000000012</v>
      </c>
      <c r="P220" s="1317" t="s">
        <v>601</v>
      </c>
      <c r="Q220" s="1316"/>
      <c r="R220" s="794">
        <f t="shared" si="7"/>
        <v>-5604.7200000000012</v>
      </c>
      <c r="S220" s="1316">
        <v>271562.59999999998</v>
      </c>
      <c r="T220" s="1316"/>
      <c r="U220" s="1316">
        <v>54741.599999999999</v>
      </c>
      <c r="V220" s="1316"/>
      <c r="W220" s="1316"/>
      <c r="X220" s="1316"/>
      <c r="Y220" s="1317" t="s">
        <v>601</v>
      </c>
      <c r="Z220" s="1316"/>
      <c r="AA220" s="794">
        <f t="shared" si="8"/>
        <v>326304.19999999995</v>
      </c>
      <c r="AB220" s="798"/>
    </row>
    <row r="221" spans="1:28" s="791" customFormat="1" ht="16.149999999999999" customHeight="1" thickBot="1">
      <c r="A221" s="130">
        <f>ROW()</f>
        <v>221</v>
      </c>
      <c r="B221" s="1220"/>
      <c r="C221" s="1220"/>
      <c r="D221" s="42"/>
      <c r="E221" s="42"/>
      <c r="F221" s="1314" t="s">
        <v>900</v>
      </c>
      <c r="G221" s="1314" t="s">
        <v>901</v>
      </c>
      <c r="H221" s="1315" t="s">
        <v>902</v>
      </c>
      <c r="I221" s="1314" t="s">
        <v>903</v>
      </c>
      <c r="J221" s="1316">
        <v>26499.24</v>
      </c>
      <c r="K221" s="1316"/>
      <c r="L221" s="1316">
        <v>597804.09000000008</v>
      </c>
      <c r="M221" s="1316"/>
      <c r="N221" s="1316">
        <v>66795.60000000002</v>
      </c>
      <c r="O221" s="1316"/>
      <c r="P221" s="1317">
        <v>340988.10000000003</v>
      </c>
      <c r="Q221" s="1316"/>
      <c r="R221" s="794">
        <f t="shared" si="7"/>
        <v>1032087.03</v>
      </c>
      <c r="S221" s="1316">
        <v>29423.54</v>
      </c>
      <c r="T221" s="1316"/>
      <c r="U221" s="1316">
        <v>742076.26</v>
      </c>
      <c r="V221" s="1316"/>
      <c r="W221" s="1316">
        <v>83149.08</v>
      </c>
      <c r="X221" s="1316">
        <v>0</v>
      </c>
      <c r="Y221" s="1317">
        <f>P221</f>
        <v>340988.10000000003</v>
      </c>
      <c r="Z221" s="1316"/>
      <c r="AA221" s="794">
        <f t="shared" si="8"/>
        <v>1195636.98</v>
      </c>
      <c r="AB221" s="798"/>
    </row>
    <row r="222" spans="1:28" s="791" customFormat="1" ht="16.149999999999999" customHeight="1" thickBot="1">
      <c r="A222" s="130">
        <f>ROW()</f>
        <v>222</v>
      </c>
      <c r="B222" s="1220"/>
      <c r="C222" s="1220"/>
      <c r="D222" s="42"/>
      <c r="E222" s="42"/>
      <c r="F222" s="1314" t="s">
        <v>900</v>
      </c>
      <c r="G222" s="1314" t="s">
        <v>901</v>
      </c>
      <c r="H222" s="1315" t="s">
        <v>44</v>
      </c>
      <c r="I222" s="1314" t="s">
        <v>614</v>
      </c>
      <c r="J222" s="1316">
        <v>0</v>
      </c>
      <c r="K222" s="1316"/>
      <c r="L222" s="1316">
        <v>0</v>
      </c>
      <c r="M222" s="1316"/>
      <c r="N222" s="1316"/>
      <c r="O222" s="1316">
        <v>121.44000000000001</v>
      </c>
      <c r="P222" s="1317" t="s">
        <v>601</v>
      </c>
      <c r="Q222" s="1316"/>
      <c r="R222" s="794">
        <f t="shared" si="7"/>
        <v>121.44000000000001</v>
      </c>
      <c r="S222" s="1316"/>
      <c r="T222" s="1316"/>
      <c r="U222" s="1316"/>
      <c r="V222" s="1316"/>
      <c r="W222" s="1316"/>
      <c r="X222" s="1316"/>
      <c r="Y222" s="1317" t="s">
        <v>601</v>
      </c>
      <c r="Z222" s="1316"/>
      <c r="AA222" s="794">
        <f t="shared" si="8"/>
        <v>0</v>
      </c>
      <c r="AB222" s="798"/>
    </row>
    <row r="223" spans="1:28" s="791" customFormat="1" ht="16.149999999999999" customHeight="1" thickBot="1">
      <c r="A223" s="130">
        <f>ROW()</f>
        <v>223</v>
      </c>
      <c r="B223" s="1220"/>
      <c r="C223" s="1220"/>
      <c r="D223" s="42"/>
      <c r="E223" s="42"/>
      <c r="F223" s="1314" t="s">
        <v>904</v>
      </c>
      <c r="G223" s="1314" t="s">
        <v>905</v>
      </c>
      <c r="H223" s="1315" t="s">
        <v>906</v>
      </c>
      <c r="I223" s="1314" t="s">
        <v>907</v>
      </c>
      <c r="J223" s="1316">
        <v>53088.120000000017</v>
      </c>
      <c r="K223" s="1316"/>
      <c r="L223" s="1316">
        <v>38475.589999999997</v>
      </c>
      <c r="M223" s="1316"/>
      <c r="N223" s="1316">
        <v>169526.40000000002</v>
      </c>
      <c r="O223" s="1316"/>
      <c r="P223" s="1317" t="s">
        <v>601</v>
      </c>
      <c r="Q223" s="1316"/>
      <c r="R223" s="794">
        <f t="shared" si="7"/>
        <v>261090.11000000004</v>
      </c>
      <c r="S223" s="1316">
        <v>56384.37</v>
      </c>
      <c r="T223" s="1316"/>
      <c r="U223" s="1316">
        <v>41987.49</v>
      </c>
      <c r="V223" s="1316"/>
      <c r="W223" s="1316">
        <v>213390.02</v>
      </c>
      <c r="X223" s="1316">
        <v>0</v>
      </c>
      <c r="Y223" s="1317" t="s">
        <v>601</v>
      </c>
      <c r="Z223" s="1316"/>
      <c r="AA223" s="794">
        <f t="shared" si="8"/>
        <v>311761.88</v>
      </c>
      <c r="AB223" s="798"/>
    </row>
    <row r="224" spans="1:28" s="791" customFormat="1" ht="16.149999999999999" customHeight="1" thickBot="1">
      <c r="A224" s="130">
        <f>ROW()</f>
        <v>224</v>
      </c>
      <c r="B224" s="1220"/>
      <c r="C224" s="1220"/>
      <c r="D224" s="42"/>
      <c r="E224" s="42"/>
      <c r="F224" s="1314" t="s">
        <v>904</v>
      </c>
      <c r="G224" s="1314" t="s">
        <v>905</v>
      </c>
      <c r="H224" s="1315" t="s">
        <v>908</v>
      </c>
      <c r="I224" s="1314" t="s">
        <v>909</v>
      </c>
      <c r="J224" s="1316">
        <v>292093.2</v>
      </c>
      <c r="K224" s="1316"/>
      <c r="L224" s="1316">
        <v>53688.960000000014</v>
      </c>
      <c r="M224" s="1316"/>
      <c r="N224" s="1316">
        <v>147634.56000000003</v>
      </c>
      <c r="O224" s="1316"/>
      <c r="P224" s="1317" t="s">
        <v>601</v>
      </c>
      <c r="Q224" s="1316"/>
      <c r="R224" s="794">
        <f t="shared" si="7"/>
        <v>493416.72000000009</v>
      </c>
      <c r="S224" s="1316">
        <v>314824.25</v>
      </c>
      <c r="T224" s="1316"/>
      <c r="U224" s="1316">
        <v>67220.069999999992</v>
      </c>
      <c r="V224" s="1316"/>
      <c r="W224" s="1316">
        <v>179757.9</v>
      </c>
      <c r="X224" s="1316">
        <v>0</v>
      </c>
      <c r="Y224" s="1317" t="s">
        <v>601</v>
      </c>
      <c r="Z224" s="1316"/>
      <c r="AA224" s="794">
        <f t="shared" si="8"/>
        <v>561802.22</v>
      </c>
      <c r="AB224" s="798"/>
    </row>
    <row r="225" spans="1:28" s="791" customFormat="1" ht="16.149999999999999" customHeight="1" thickBot="1">
      <c r="A225" s="130">
        <f>ROW()</f>
        <v>225</v>
      </c>
      <c r="B225" s="1220"/>
      <c r="C225" s="1220"/>
      <c r="D225" s="42"/>
      <c r="E225" s="42"/>
      <c r="F225" s="1314" t="s">
        <v>904</v>
      </c>
      <c r="G225" s="1314" t="s">
        <v>905</v>
      </c>
      <c r="H225" s="1315" t="s">
        <v>779</v>
      </c>
      <c r="I225" s="1314" t="s">
        <v>780</v>
      </c>
      <c r="J225" s="1316">
        <v>1501765.3200000003</v>
      </c>
      <c r="K225" s="1316"/>
      <c r="L225" s="1316">
        <v>1802492.5100000005</v>
      </c>
      <c r="M225" s="1316"/>
      <c r="N225" s="1316">
        <v>8971808.1599999983</v>
      </c>
      <c r="O225" s="1316"/>
      <c r="P225" s="1317" t="s">
        <v>601</v>
      </c>
      <c r="Q225" s="1316"/>
      <c r="R225" s="794">
        <f t="shared" si="7"/>
        <v>12276065.989999998</v>
      </c>
      <c r="S225" s="1316">
        <v>1610826.29</v>
      </c>
      <c r="T225" s="1316"/>
      <c r="U225" s="1316">
        <v>2021478.02</v>
      </c>
      <c r="V225" s="1316"/>
      <c r="W225" s="1316">
        <v>11204135.82</v>
      </c>
      <c r="X225" s="1316">
        <v>0</v>
      </c>
      <c r="Y225" s="1317"/>
      <c r="Z225" s="1316"/>
      <c r="AA225" s="794">
        <f t="shared" si="8"/>
        <v>14836440.130000001</v>
      </c>
      <c r="AB225" s="798"/>
    </row>
    <row r="226" spans="1:28" s="791" customFormat="1" ht="16.149999999999999" customHeight="1" thickBot="1">
      <c r="A226" s="130">
        <f>ROW()</f>
        <v>226</v>
      </c>
      <c r="B226" s="1220"/>
      <c r="C226" s="1220"/>
      <c r="D226" s="42"/>
      <c r="E226" s="42"/>
      <c r="F226" s="1314" t="s">
        <v>904</v>
      </c>
      <c r="G226" s="1314" t="s">
        <v>905</v>
      </c>
      <c r="H226" s="1315" t="s">
        <v>44</v>
      </c>
      <c r="I226" s="1314" t="s">
        <v>614</v>
      </c>
      <c r="J226" s="1316"/>
      <c r="K226" s="1316"/>
      <c r="L226" s="1316">
        <v>0</v>
      </c>
      <c r="M226" s="1316"/>
      <c r="N226" s="1316"/>
      <c r="O226" s="1316">
        <v>6011.6400000000021</v>
      </c>
      <c r="P226" s="1317" t="s">
        <v>601</v>
      </c>
      <c r="Q226" s="1316"/>
      <c r="R226" s="794">
        <f t="shared" si="7"/>
        <v>6011.6400000000021</v>
      </c>
      <c r="S226" s="1316"/>
      <c r="T226" s="1316"/>
      <c r="U226" s="1316"/>
      <c r="V226" s="1316"/>
      <c r="W226" s="1316"/>
      <c r="X226" s="1316"/>
      <c r="Y226" s="1317" t="s">
        <v>601</v>
      </c>
      <c r="Z226" s="1316"/>
      <c r="AA226" s="794">
        <f t="shared" si="8"/>
        <v>0</v>
      </c>
      <c r="AB226" s="798"/>
    </row>
    <row r="227" spans="1:28" s="791" customFormat="1" ht="16.149999999999999" customHeight="1" thickBot="1">
      <c r="A227" s="130">
        <f>ROW()</f>
        <v>227</v>
      </c>
      <c r="B227" s="1220"/>
      <c r="C227" s="1220"/>
      <c r="D227" s="42"/>
      <c r="E227" s="42"/>
      <c r="F227" s="1314" t="s">
        <v>910</v>
      </c>
      <c r="G227" s="1314" t="s">
        <v>911</v>
      </c>
      <c r="H227" s="1315" t="s">
        <v>912</v>
      </c>
      <c r="I227" s="1314" t="s">
        <v>913</v>
      </c>
      <c r="J227" s="1316">
        <v>10815.36</v>
      </c>
      <c r="K227" s="1316"/>
      <c r="L227" s="1316">
        <v>773187.17999999993</v>
      </c>
      <c r="M227" s="1316"/>
      <c r="N227" s="1316">
        <v>2053.0799999999995</v>
      </c>
      <c r="O227" s="1316"/>
      <c r="P227" s="1317" t="s">
        <v>601</v>
      </c>
      <c r="Q227" s="1316"/>
      <c r="R227" s="794">
        <f t="shared" si="7"/>
        <v>786055.61999999988</v>
      </c>
      <c r="S227" s="1316">
        <v>12096.43</v>
      </c>
      <c r="T227" s="1316"/>
      <c r="U227" s="1316">
        <v>835614.51</v>
      </c>
      <c r="V227" s="1316"/>
      <c r="W227" s="1316">
        <v>4558.8900000000003</v>
      </c>
      <c r="X227" s="1316">
        <v>0</v>
      </c>
      <c r="Y227" s="1317" t="s">
        <v>601</v>
      </c>
      <c r="Z227" s="1316"/>
      <c r="AA227" s="794">
        <f t="shared" si="8"/>
        <v>852269.83000000007</v>
      </c>
      <c r="AB227" s="798"/>
    </row>
    <row r="228" spans="1:28" s="791" customFormat="1" ht="16.149999999999999" customHeight="1" thickBot="1">
      <c r="A228" s="130">
        <f>ROW()</f>
        <v>228</v>
      </c>
      <c r="B228" s="1220"/>
      <c r="C228" s="1220"/>
      <c r="D228" s="42"/>
      <c r="E228" s="42"/>
      <c r="F228" s="1314" t="s">
        <v>910</v>
      </c>
      <c r="G228" s="1314" t="s">
        <v>911</v>
      </c>
      <c r="H228" s="1315" t="s">
        <v>914</v>
      </c>
      <c r="I228" s="1314" t="s">
        <v>915</v>
      </c>
      <c r="J228" s="1316">
        <v>465080.16</v>
      </c>
      <c r="K228" s="1316"/>
      <c r="L228" s="1316">
        <v>203326.26</v>
      </c>
      <c r="M228" s="1316"/>
      <c r="N228" s="1316">
        <v>535144.44000000006</v>
      </c>
      <c r="O228" s="1316"/>
      <c r="P228" s="1317" t="s">
        <v>601</v>
      </c>
      <c r="Q228" s="1316"/>
      <c r="R228" s="794">
        <f t="shared" si="7"/>
        <v>1203550.8599999999</v>
      </c>
      <c r="S228" s="1316">
        <v>460043.95</v>
      </c>
      <c r="T228" s="1316"/>
      <c r="U228" s="1316">
        <v>227910.43</v>
      </c>
      <c r="V228" s="1316"/>
      <c r="W228" s="1316">
        <v>677133.64</v>
      </c>
      <c r="X228" s="1316">
        <v>0</v>
      </c>
      <c r="Y228" s="1317" t="s">
        <v>601</v>
      </c>
      <c r="Z228" s="1316"/>
      <c r="AA228" s="794">
        <f t="shared" si="8"/>
        <v>1365088.02</v>
      </c>
      <c r="AB228" s="798"/>
    </row>
    <row r="229" spans="1:28" s="791" customFormat="1" ht="16.149999999999999" customHeight="1" thickBot="1">
      <c r="A229" s="130">
        <f>ROW()</f>
        <v>229</v>
      </c>
      <c r="B229" s="1220"/>
      <c r="C229" s="1220"/>
      <c r="D229" s="42"/>
      <c r="E229" s="42"/>
      <c r="F229" s="1314" t="s">
        <v>910</v>
      </c>
      <c r="G229" s="1314" t="s">
        <v>911</v>
      </c>
      <c r="H229" s="1315" t="s">
        <v>916</v>
      </c>
      <c r="I229" s="1314" t="s">
        <v>917</v>
      </c>
      <c r="J229" s="1316">
        <v>14346.480000000003</v>
      </c>
      <c r="K229" s="1316"/>
      <c r="L229" s="1316">
        <v>770261.54</v>
      </c>
      <c r="M229" s="1316"/>
      <c r="N229" s="1316">
        <v>6565.9199999999992</v>
      </c>
      <c r="O229" s="1316"/>
      <c r="P229" s="1317">
        <v>185677.20000000004</v>
      </c>
      <c r="Q229" s="1316"/>
      <c r="R229" s="794">
        <f t="shared" si="7"/>
        <v>976851.14000000013</v>
      </c>
      <c r="S229" s="1316">
        <v>15821.67</v>
      </c>
      <c r="T229" s="1316"/>
      <c r="U229" s="1316">
        <v>832736.04</v>
      </c>
      <c r="V229" s="1316"/>
      <c r="W229" s="1316">
        <v>9048.7099999999991</v>
      </c>
      <c r="X229" s="1316">
        <v>0</v>
      </c>
      <c r="Y229" s="1317">
        <v>185677.20000000004</v>
      </c>
      <c r="Z229" s="1316"/>
      <c r="AA229" s="794">
        <f t="shared" si="8"/>
        <v>1043283.6200000001</v>
      </c>
      <c r="AB229" s="798"/>
    </row>
    <row r="230" spans="1:28" s="791" customFormat="1" ht="16.149999999999999" customHeight="1" thickBot="1">
      <c r="A230" s="130">
        <f>ROW()</f>
        <v>230</v>
      </c>
      <c r="B230" s="1220"/>
      <c r="C230" s="1220"/>
      <c r="D230" s="42"/>
      <c r="E230" s="42"/>
      <c r="F230" s="1314" t="s">
        <v>910</v>
      </c>
      <c r="G230" s="1314" t="s">
        <v>911</v>
      </c>
      <c r="H230" s="1315" t="s">
        <v>44</v>
      </c>
      <c r="I230" s="1314" t="s">
        <v>614</v>
      </c>
      <c r="J230" s="1316"/>
      <c r="K230" s="1316"/>
      <c r="L230" s="1316">
        <v>0</v>
      </c>
      <c r="M230" s="1316"/>
      <c r="N230" s="1316"/>
      <c r="O230" s="1316">
        <v>676.79999999999984</v>
      </c>
      <c r="P230" s="1317" t="s">
        <v>601</v>
      </c>
      <c r="Q230" s="1316"/>
      <c r="R230" s="794">
        <f t="shared" si="7"/>
        <v>676.79999999999984</v>
      </c>
      <c r="S230" s="1316"/>
      <c r="T230" s="1316"/>
      <c r="U230" s="1316"/>
      <c r="V230" s="1316"/>
      <c r="W230" s="1316"/>
      <c r="X230" s="1316"/>
      <c r="Y230" s="1317" t="s">
        <v>601</v>
      </c>
      <c r="Z230" s="1316"/>
      <c r="AA230" s="794">
        <f t="shared" si="8"/>
        <v>0</v>
      </c>
      <c r="AB230" s="798"/>
    </row>
    <row r="231" spans="1:28" s="791" customFormat="1" ht="16.149999999999999" customHeight="1" thickBot="1">
      <c r="A231" s="130">
        <f>ROW()</f>
        <v>231</v>
      </c>
      <c r="B231" s="1220"/>
      <c r="C231" s="1220"/>
      <c r="D231" s="42"/>
      <c r="E231" s="42"/>
      <c r="F231" s="1314" t="s">
        <v>918</v>
      </c>
      <c r="G231" s="1314" t="s">
        <v>911</v>
      </c>
      <c r="H231" s="1315" t="s">
        <v>44</v>
      </c>
      <c r="I231" s="1314" t="s">
        <v>614</v>
      </c>
      <c r="J231" s="1316"/>
      <c r="K231" s="1316"/>
      <c r="L231" s="1316"/>
      <c r="M231" s="1316"/>
      <c r="N231" s="1316"/>
      <c r="O231" s="1316"/>
      <c r="P231" s="1317">
        <v>7910.0099999999984</v>
      </c>
      <c r="Q231" s="1316"/>
      <c r="R231" s="794">
        <f t="shared" si="7"/>
        <v>7910.0099999999984</v>
      </c>
      <c r="S231" s="1316"/>
      <c r="T231" s="1316"/>
      <c r="U231" s="1316"/>
      <c r="V231" s="1316"/>
      <c r="W231" s="1316"/>
      <c r="X231" s="1316"/>
      <c r="Y231" s="1317">
        <v>7910.0099999999984</v>
      </c>
      <c r="Z231" s="1316"/>
      <c r="AA231" s="794">
        <f t="shared" si="8"/>
        <v>7910.0099999999984</v>
      </c>
      <c r="AB231" s="798"/>
    </row>
    <row r="232" spans="1:28" s="791" customFormat="1" ht="16.149999999999999" customHeight="1" thickBot="1">
      <c r="A232" s="130">
        <f>ROW()</f>
        <v>232</v>
      </c>
      <c r="B232" s="1220"/>
      <c r="C232" s="1220"/>
      <c r="D232" s="42"/>
      <c r="E232" s="42"/>
      <c r="F232" s="1314" t="s">
        <v>919</v>
      </c>
      <c r="G232" s="1314" t="s">
        <v>920</v>
      </c>
      <c r="H232" s="1315" t="s">
        <v>921</v>
      </c>
      <c r="I232" s="1314" t="s">
        <v>922</v>
      </c>
      <c r="J232" s="1316">
        <v>1960653.12</v>
      </c>
      <c r="K232" s="1316"/>
      <c r="L232" s="1316">
        <v>1968272.3999999997</v>
      </c>
      <c r="M232" s="1316"/>
      <c r="N232" s="1316">
        <v>4393781.8800000008</v>
      </c>
      <c r="O232" s="1316"/>
      <c r="P232" s="1317" t="s">
        <v>601</v>
      </c>
      <c r="Q232" s="1316"/>
      <c r="R232" s="794">
        <f t="shared" si="7"/>
        <v>8322707.4000000004</v>
      </c>
      <c r="S232" s="1316">
        <v>2121654.61</v>
      </c>
      <c r="T232" s="1316"/>
      <c r="U232" s="1316">
        <v>2161236.23</v>
      </c>
      <c r="V232" s="1316"/>
      <c r="W232" s="1316">
        <v>5451374.46</v>
      </c>
      <c r="X232" s="1316">
        <v>0</v>
      </c>
      <c r="Y232" s="1317" t="s">
        <v>601</v>
      </c>
      <c r="Z232" s="1316"/>
      <c r="AA232" s="794">
        <f t="shared" si="8"/>
        <v>9734265.3000000007</v>
      </c>
      <c r="AB232" s="798"/>
    </row>
    <row r="233" spans="1:28" s="791" customFormat="1" ht="16.149999999999999" customHeight="1" thickBot="1">
      <c r="A233" s="130">
        <f>ROW()</f>
        <v>233</v>
      </c>
      <c r="B233" s="1220"/>
      <c r="C233" s="1220"/>
      <c r="D233" s="42"/>
      <c r="E233" s="42"/>
      <c r="F233" s="1314" t="s">
        <v>919</v>
      </c>
      <c r="G233" s="1314" t="s">
        <v>920</v>
      </c>
      <c r="H233" s="1315" t="s">
        <v>44</v>
      </c>
      <c r="I233" s="1314" t="s">
        <v>614</v>
      </c>
      <c r="J233" s="1316"/>
      <c r="K233" s="1316"/>
      <c r="L233" s="1316">
        <v>0</v>
      </c>
      <c r="M233" s="1316"/>
      <c r="N233" s="1316"/>
      <c r="O233" s="1316">
        <v>3163.1999999999994</v>
      </c>
      <c r="P233" s="1317">
        <v>12851.849999999997</v>
      </c>
      <c r="Q233" s="1316"/>
      <c r="R233" s="794">
        <f t="shared" si="7"/>
        <v>16015.049999999996</v>
      </c>
      <c r="S233" s="1316"/>
      <c r="T233" s="1316"/>
      <c r="U233" s="1316"/>
      <c r="V233" s="1316"/>
      <c r="W233" s="1316"/>
      <c r="X233" s="1316"/>
      <c r="Y233" s="1317">
        <v>12851.849999999997</v>
      </c>
      <c r="Z233" s="1316"/>
      <c r="AA233" s="794">
        <f t="shared" si="8"/>
        <v>12851.849999999997</v>
      </c>
      <c r="AB233" s="798"/>
    </row>
    <row r="234" spans="1:28" s="791" customFormat="1" ht="16.149999999999999" customHeight="1" thickBot="1">
      <c r="A234" s="130">
        <f>ROW()</f>
        <v>234</v>
      </c>
      <c r="B234" s="1220"/>
      <c r="C234" s="1220"/>
      <c r="D234" s="42"/>
      <c r="E234" s="42"/>
      <c r="F234" s="1314" t="s">
        <v>923</v>
      </c>
      <c r="G234" s="1314" t="s">
        <v>924</v>
      </c>
      <c r="H234" s="1315" t="s">
        <v>822</v>
      </c>
      <c r="I234" s="1314" t="s">
        <v>823</v>
      </c>
      <c r="J234" s="1316">
        <v>375926.75999999995</v>
      </c>
      <c r="K234" s="1316"/>
      <c r="L234" s="1316">
        <v>14237.869999999999</v>
      </c>
      <c r="M234" s="1316"/>
      <c r="N234" s="1316">
        <v>132100.68</v>
      </c>
      <c r="O234" s="1316"/>
      <c r="P234" s="1317" t="s">
        <v>601</v>
      </c>
      <c r="Q234" s="1316"/>
      <c r="R234" s="794">
        <f t="shared" si="7"/>
        <v>522265.30999999994</v>
      </c>
      <c r="S234" s="1316">
        <v>405469.46</v>
      </c>
      <c r="T234" s="1316"/>
      <c r="U234" s="1316">
        <v>15610.54</v>
      </c>
      <c r="V234" s="1316"/>
      <c r="W234" s="1316">
        <v>140022.82</v>
      </c>
      <c r="X234" s="1316">
        <v>0</v>
      </c>
      <c r="Y234" s="1317" t="s">
        <v>601</v>
      </c>
      <c r="Z234" s="1316"/>
      <c r="AA234" s="794">
        <f t="shared" si="8"/>
        <v>561102.82000000007</v>
      </c>
      <c r="AB234" s="798"/>
    </row>
    <row r="235" spans="1:28" s="791" customFormat="1" ht="16.149999999999999" customHeight="1" thickBot="1">
      <c r="A235" s="130">
        <f>ROW()</f>
        <v>235</v>
      </c>
      <c r="B235" s="1220"/>
      <c r="C235" s="1220"/>
      <c r="D235" s="42"/>
      <c r="E235" s="42"/>
      <c r="F235" s="1314" t="s">
        <v>923</v>
      </c>
      <c r="G235" s="1314" t="s">
        <v>924</v>
      </c>
      <c r="H235" s="1315" t="s">
        <v>925</v>
      </c>
      <c r="I235" s="1314" t="s">
        <v>926</v>
      </c>
      <c r="J235" s="1316">
        <v>369593.40000000008</v>
      </c>
      <c r="K235" s="1316"/>
      <c r="L235" s="1316">
        <v>15429.230000000001</v>
      </c>
      <c r="M235" s="1316"/>
      <c r="N235" s="1316">
        <v>116065.56000000001</v>
      </c>
      <c r="O235" s="1316"/>
      <c r="P235" s="1317" t="s">
        <v>601</v>
      </c>
      <c r="Q235" s="1316"/>
      <c r="R235" s="794">
        <f t="shared" ref="R235:R298" si="9">SUM(J235:Q235)</f>
        <v>501088.19000000006</v>
      </c>
      <c r="S235" s="1316">
        <v>398572.06</v>
      </c>
      <c r="T235" s="1316"/>
      <c r="U235" s="1316">
        <v>16592.64</v>
      </c>
      <c r="V235" s="1316"/>
      <c r="W235" s="1316">
        <v>121902.22</v>
      </c>
      <c r="X235" s="1316">
        <v>0</v>
      </c>
      <c r="Y235" s="1317" t="s">
        <v>601</v>
      </c>
      <c r="Z235" s="1316"/>
      <c r="AA235" s="794">
        <f t="shared" ref="AA235:AA298" si="10">SUM(S235:Z235)</f>
        <v>537066.92000000004</v>
      </c>
      <c r="AB235" s="798"/>
    </row>
    <row r="236" spans="1:28" s="791" customFormat="1" ht="16.149999999999999" customHeight="1" thickBot="1">
      <c r="A236" s="130">
        <f>ROW()</f>
        <v>236</v>
      </c>
      <c r="B236" s="1220"/>
      <c r="C236" s="1220"/>
      <c r="D236" s="42"/>
      <c r="E236" s="42"/>
      <c r="F236" s="1314" t="s">
        <v>923</v>
      </c>
      <c r="G236" s="1314" t="s">
        <v>924</v>
      </c>
      <c r="H236" s="1315" t="s">
        <v>893</v>
      </c>
      <c r="I236" s="1314" t="s">
        <v>894</v>
      </c>
      <c r="J236" s="1316">
        <v>149062.92000000001</v>
      </c>
      <c r="K236" s="1316"/>
      <c r="L236" s="1316">
        <v>131651.74000000005</v>
      </c>
      <c r="M236" s="1316"/>
      <c r="N236" s="1316">
        <v>953805.7200000002</v>
      </c>
      <c r="O236" s="1316"/>
      <c r="P236" s="1317" t="s">
        <v>601</v>
      </c>
      <c r="Q236" s="1316"/>
      <c r="R236" s="794">
        <f t="shared" si="9"/>
        <v>1234520.3800000004</v>
      </c>
      <c r="S236" s="1316">
        <v>160105.67000000001</v>
      </c>
      <c r="T236" s="1316"/>
      <c r="U236" s="1316">
        <v>141786.31</v>
      </c>
      <c r="V236" s="1316"/>
      <c r="W236" s="1316">
        <v>1105905.71</v>
      </c>
      <c r="X236" s="1316">
        <v>0</v>
      </c>
      <c r="Y236" s="1317" t="s">
        <v>601</v>
      </c>
      <c r="Z236" s="1316"/>
      <c r="AA236" s="794">
        <f t="shared" si="10"/>
        <v>1407797.69</v>
      </c>
      <c r="AB236" s="798"/>
    </row>
    <row r="237" spans="1:28" s="791" customFormat="1" ht="16.149999999999999" customHeight="1" thickBot="1">
      <c r="A237" s="130">
        <f>ROW()</f>
        <v>237</v>
      </c>
      <c r="B237" s="1220"/>
      <c r="C237" s="1220"/>
      <c r="D237" s="42"/>
      <c r="E237" s="42"/>
      <c r="F237" s="1314" t="s">
        <v>923</v>
      </c>
      <c r="G237" s="1314" t="s">
        <v>924</v>
      </c>
      <c r="H237" s="1315" t="s">
        <v>763</v>
      </c>
      <c r="I237" s="1314" t="s">
        <v>764</v>
      </c>
      <c r="J237" s="1316">
        <v>113366.04</v>
      </c>
      <c r="K237" s="1316"/>
      <c r="L237" s="1316">
        <v>128385.58</v>
      </c>
      <c r="M237" s="1316"/>
      <c r="N237" s="1316">
        <v>946335.12</v>
      </c>
      <c r="O237" s="1316"/>
      <c r="P237" s="1317">
        <v>493494.48</v>
      </c>
      <c r="Q237" s="1316"/>
      <c r="R237" s="794">
        <f t="shared" si="9"/>
        <v>1681581.22</v>
      </c>
      <c r="S237" s="1316">
        <v>125949.32</v>
      </c>
      <c r="T237" s="1316"/>
      <c r="U237" s="1316">
        <v>138450.43</v>
      </c>
      <c r="V237" s="1316"/>
      <c r="W237" s="1316">
        <v>1059780.55</v>
      </c>
      <c r="X237" s="1316">
        <v>0</v>
      </c>
      <c r="Y237" s="1317">
        <v>493494.48</v>
      </c>
      <c r="Z237" s="1316"/>
      <c r="AA237" s="794">
        <f t="shared" si="10"/>
        <v>1817674.78</v>
      </c>
      <c r="AB237" s="798"/>
    </row>
    <row r="238" spans="1:28" s="791" customFormat="1" ht="16.149999999999999" customHeight="1" thickBot="1">
      <c r="A238" s="130">
        <f>ROW()</f>
        <v>238</v>
      </c>
      <c r="B238" s="1220"/>
      <c r="C238" s="1220"/>
      <c r="D238" s="42"/>
      <c r="E238" s="42"/>
      <c r="F238" s="1314" t="s">
        <v>923</v>
      </c>
      <c r="G238" s="1314" t="s">
        <v>924</v>
      </c>
      <c r="H238" s="1315" t="s">
        <v>927</v>
      </c>
      <c r="I238" s="1314" t="s">
        <v>928</v>
      </c>
      <c r="J238" s="1316">
        <v>482051.03999999986</v>
      </c>
      <c r="K238" s="1316"/>
      <c r="L238" s="1316">
        <v>15344.369999999997</v>
      </c>
      <c r="M238" s="1316"/>
      <c r="N238" s="1316">
        <v>151092.48000000004</v>
      </c>
      <c r="O238" s="1316"/>
      <c r="P238" s="1317" t="s">
        <v>601</v>
      </c>
      <c r="Q238" s="1316"/>
      <c r="R238" s="794">
        <f t="shared" si="9"/>
        <v>648487.8899999999</v>
      </c>
      <c r="S238" s="1316">
        <v>1377052.07</v>
      </c>
      <c r="T238" s="1316"/>
      <c r="U238" s="1316">
        <v>17009</v>
      </c>
      <c r="V238" s="1316"/>
      <c r="W238" s="1316">
        <v>158967.07999999999</v>
      </c>
      <c r="X238" s="1316">
        <v>0</v>
      </c>
      <c r="Y238" s="1317" t="s">
        <v>601</v>
      </c>
      <c r="Z238" s="1316"/>
      <c r="AA238" s="794">
        <f t="shared" si="10"/>
        <v>1553028.1500000001</v>
      </c>
      <c r="AB238" s="798"/>
    </row>
    <row r="239" spans="1:28" s="791" customFormat="1" ht="16.149999999999999" customHeight="1" thickBot="1">
      <c r="A239" s="130">
        <f>ROW()</f>
        <v>239</v>
      </c>
      <c r="B239" s="1220"/>
      <c r="C239" s="1220"/>
      <c r="D239" s="42"/>
      <c r="E239" s="42"/>
      <c r="F239" s="1314" t="s">
        <v>923</v>
      </c>
      <c r="G239" s="1314" t="s">
        <v>924</v>
      </c>
      <c r="H239" s="1315" t="s">
        <v>929</v>
      </c>
      <c r="I239" s="1314" t="s">
        <v>930</v>
      </c>
      <c r="J239" s="1316">
        <v>437333.40000000008</v>
      </c>
      <c r="K239" s="1316"/>
      <c r="L239" s="1316">
        <v>18650.989999999998</v>
      </c>
      <c r="M239" s="1316"/>
      <c r="N239" s="1316">
        <v>150794.28</v>
      </c>
      <c r="O239" s="1316"/>
      <c r="P239" s="1317" t="s">
        <v>601</v>
      </c>
      <c r="Q239" s="1316"/>
      <c r="R239" s="794">
        <f t="shared" si="9"/>
        <v>606778.67000000004</v>
      </c>
      <c r="S239" s="1316">
        <v>471538.9</v>
      </c>
      <c r="T239" s="1316"/>
      <c r="U239" s="1316">
        <v>20262.36</v>
      </c>
      <c r="V239" s="1316"/>
      <c r="W239" s="1316">
        <v>158967.07999999999</v>
      </c>
      <c r="X239" s="1316">
        <v>0</v>
      </c>
      <c r="Y239" s="1317" t="s">
        <v>601</v>
      </c>
      <c r="Z239" s="1316"/>
      <c r="AA239" s="794">
        <f t="shared" si="10"/>
        <v>650768.34</v>
      </c>
      <c r="AB239" s="798"/>
    </row>
    <row r="240" spans="1:28" s="791" customFormat="1" ht="16.149999999999999" customHeight="1" thickBot="1">
      <c r="A240" s="130">
        <f>ROW()</f>
        <v>240</v>
      </c>
      <c r="B240" s="1220"/>
      <c r="C240" s="1220"/>
      <c r="D240" s="42"/>
      <c r="E240" s="42"/>
      <c r="F240" s="1314" t="s">
        <v>923</v>
      </c>
      <c r="G240" s="1314" t="s">
        <v>924</v>
      </c>
      <c r="H240" s="1315" t="s">
        <v>44</v>
      </c>
      <c r="I240" s="1314" t="s">
        <v>614</v>
      </c>
      <c r="J240" s="1316">
        <v>0</v>
      </c>
      <c r="K240" s="1316"/>
      <c r="L240" s="1316">
        <v>0</v>
      </c>
      <c r="M240" s="1316"/>
      <c r="N240" s="1316"/>
      <c r="O240" s="1316">
        <v>-405821.75999999995</v>
      </c>
      <c r="P240" s="1317" t="s">
        <v>601</v>
      </c>
      <c r="Q240" s="1316"/>
      <c r="R240" s="794">
        <f t="shared" si="9"/>
        <v>-405821.75999999995</v>
      </c>
      <c r="S240" s="1316"/>
      <c r="T240" s="1316"/>
      <c r="U240" s="1316"/>
      <c r="V240" s="1316"/>
      <c r="W240" s="1316"/>
      <c r="X240" s="1316"/>
      <c r="Y240" s="1317" t="s">
        <v>601</v>
      </c>
      <c r="Z240" s="1316"/>
      <c r="AA240" s="794">
        <f t="shared" si="10"/>
        <v>0</v>
      </c>
      <c r="AB240" s="798"/>
    </row>
    <row r="241" spans="1:28" s="791" customFormat="1" ht="16.149999999999999" customHeight="1" thickBot="1">
      <c r="A241" s="130">
        <f>ROW()</f>
        <v>241</v>
      </c>
      <c r="B241" s="1220"/>
      <c r="C241" s="1220"/>
      <c r="D241" s="42"/>
      <c r="E241" s="42"/>
      <c r="F241" s="1314" t="s">
        <v>931</v>
      </c>
      <c r="G241" s="1314" t="s">
        <v>932</v>
      </c>
      <c r="H241" s="1315" t="s">
        <v>933</v>
      </c>
      <c r="I241" s="1314" t="s">
        <v>934</v>
      </c>
      <c r="J241" s="1316">
        <v>56904.480000000003</v>
      </c>
      <c r="K241" s="1316"/>
      <c r="L241" s="1316">
        <v>239958.05</v>
      </c>
      <c r="M241" s="1316"/>
      <c r="N241" s="1316">
        <v>33734.279999999992</v>
      </c>
      <c r="O241" s="1316"/>
      <c r="P241" s="1317" t="s">
        <v>601</v>
      </c>
      <c r="Q241" s="1316"/>
      <c r="R241" s="794">
        <f t="shared" si="9"/>
        <v>330596.80999999994</v>
      </c>
      <c r="S241" s="1316">
        <v>61337.93</v>
      </c>
      <c r="T241" s="1316"/>
      <c r="U241" s="1316">
        <v>269032.43</v>
      </c>
      <c r="V241" s="1316"/>
      <c r="W241" s="1316">
        <v>40289.79</v>
      </c>
      <c r="X241" s="1316">
        <v>0</v>
      </c>
      <c r="Y241" s="1317" t="s">
        <v>601</v>
      </c>
      <c r="Z241" s="1316"/>
      <c r="AA241" s="794">
        <f t="shared" si="10"/>
        <v>370660.14999999997</v>
      </c>
      <c r="AB241" s="798"/>
    </row>
    <row r="242" spans="1:28" s="791" customFormat="1" ht="16.149999999999999" customHeight="1" thickBot="1">
      <c r="A242" s="130">
        <f>ROW()</f>
        <v>242</v>
      </c>
      <c r="B242" s="1220"/>
      <c r="C242" s="1220"/>
      <c r="D242" s="42"/>
      <c r="E242" s="42"/>
      <c r="F242" s="1314" t="s">
        <v>931</v>
      </c>
      <c r="G242" s="1314" t="s">
        <v>932</v>
      </c>
      <c r="H242" s="1315" t="s">
        <v>935</v>
      </c>
      <c r="I242" s="1314" t="s">
        <v>936</v>
      </c>
      <c r="J242" s="1316">
        <v>120967.67999999999</v>
      </c>
      <c r="K242" s="1316"/>
      <c r="L242" s="1316">
        <v>52139.01999999999</v>
      </c>
      <c r="M242" s="1316"/>
      <c r="N242" s="1316">
        <v>1693.3200000000006</v>
      </c>
      <c r="O242" s="1316"/>
      <c r="P242" s="1317" t="s">
        <v>601</v>
      </c>
      <c r="Q242" s="1316"/>
      <c r="R242" s="794">
        <f t="shared" si="9"/>
        <v>174800.02</v>
      </c>
      <c r="S242" s="1316">
        <v>130621.07</v>
      </c>
      <c r="T242" s="1316"/>
      <c r="U242" s="1316">
        <v>62611.92</v>
      </c>
      <c r="V242" s="1316"/>
      <c r="W242" s="1316">
        <v>5059.8999999999996</v>
      </c>
      <c r="X242" s="1316">
        <v>0</v>
      </c>
      <c r="Y242" s="1317" t="s">
        <v>601</v>
      </c>
      <c r="Z242" s="1316"/>
      <c r="AA242" s="794">
        <f t="shared" si="10"/>
        <v>198292.88999999998</v>
      </c>
      <c r="AB242" s="798"/>
    </row>
    <row r="243" spans="1:28" s="791" customFormat="1" ht="16.149999999999999" customHeight="1" thickBot="1">
      <c r="A243" s="130">
        <f>ROW()</f>
        <v>243</v>
      </c>
      <c r="B243" s="1220"/>
      <c r="C243" s="1220"/>
      <c r="D243" s="42"/>
      <c r="E243" s="42"/>
      <c r="F243" s="1314" t="s">
        <v>931</v>
      </c>
      <c r="G243" s="1314" t="s">
        <v>932</v>
      </c>
      <c r="H243" s="1315" t="s">
        <v>806</v>
      </c>
      <c r="I243" s="1314" t="s">
        <v>807</v>
      </c>
      <c r="J243" s="1316">
        <v>43121.279999999999</v>
      </c>
      <c r="K243" s="1316"/>
      <c r="L243" s="1316">
        <v>687074.97999999986</v>
      </c>
      <c r="M243" s="1316"/>
      <c r="N243" s="1316">
        <v>3380.76</v>
      </c>
      <c r="O243" s="1316"/>
      <c r="P243" s="1317" t="s">
        <v>601</v>
      </c>
      <c r="Q243" s="1316"/>
      <c r="R243" s="794">
        <f t="shared" si="9"/>
        <v>733577.0199999999</v>
      </c>
      <c r="S243" s="1316">
        <v>46579.39</v>
      </c>
      <c r="T243" s="1316"/>
      <c r="U243" s="1316">
        <v>728198.33</v>
      </c>
      <c r="V243" s="1316"/>
      <c r="W243" s="1316">
        <v>5974.47</v>
      </c>
      <c r="X243" s="1316">
        <v>0</v>
      </c>
      <c r="Y243" s="1317" t="s">
        <v>601</v>
      </c>
      <c r="Z243" s="1316"/>
      <c r="AA243" s="794">
        <f t="shared" si="10"/>
        <v>780752.19</v>
      </c>
      <c r="AB243" s="798"/>
    </row>
    <row r="244" spans="1:28" s="791" customFormat="1" ht="16.149999999999999" customHeight="1" thickBot="1">
      <c r="A244" s="130">
        <f>ROW()</f>
        <v>244</v>
      </c>
      <c r="B244" s="1220"/>
      <c r="C244" s="1220"/>
      <c r="D244" s="42"/>
      <c r="E244" s="42"/>
      <c r="F244" s="1314" t="s">
        <v>931</v>
      </c>
      <c r="G244" s="1314" t="s">
        <v>932</v>
      </c>
      <c r="H244" s="1315" t="s">
        <v>695</v>
      </c>
      <c r="I244" s="1314" t="s">
        <v>696</v>
      </c>
      <c r="J244" s="1316">
        <v>91397.520000000019</v>
      </c>
      <c r="K244" s="1316"/>
      <c r="L244" s="1316">
        <v>158847.14999999997</v>
      </c>
      <c r="M244" s="1316"/>
      <c r="N244" s="1316">
        <v>1858.0799999999997</v>
      </c>
      <c r="O244" s="1316"/>
      <c r="P244" s="1317" t="s">
        <v>601</v>
      </c>
      <c r="Q244" s="1316"/>
      <c r="R244" s="794">
        <f t="shared" si="9"/>
        <v>252102.74999999997</v>
      </c>
      <c r="S244" s="1316">
        <v>101022.49</v>
      </c>
      <c r="T244" s="1316"/>
      <c r="U244" s="1316">
        <v>182331.3</v>
      </c>
      <c r="V244" s="1316"/>
      <c r="W244" s="1316">
        <v>2792.42</v>
      </c>
      <c r="X244" s="1316">
        <v>0</v>
      </c>
      <c r="Y244" s="1317" t="s">
        <v>601</v>
      </c>
      <c r="Z244" s="1316"/>
      <c r="AA244" s="794">
        <f t="shared" si="10"/>
        <v>286146.20999999996</v>
      </c>
      <c r="AB244" s="798"/>
    </row>
    <row r="245" spans="1:28" s="791" customFormat="1" ht="16.149999999999999" customHeight="1" thickBot="1">
      <c r="A245" s="130">
        <f>ROW()</f>
        <v>245</v>
      </c>
      <c r="B245" s="1220"/>
      <c r="C245" s="1220"/>
      <c r="D245" s="42"/>
      <c r="E245" s="42"/>
      <c r="F245" s="1314" t="s">
        <v>931</v>
      </c>
      <c r="G245" s="1314" t="s">
        <v>932</v>
      </c>
      <c r="H245" s="1315" t="s">
        <v>937</v>
      </c>
      <c r="I245" s="1314" t="s">
        <v>938</v>
      </c>
      <c r="J245" s="1316">
        <v>617689.68000000005</v>
      </c>
      <c r="K245" s="1316"/>
      <c r="L245" s="1316">
        <v>251110.55000000005</v>
      </c>
      <c r="M245" s="1316"/>
      <c r="N245" s="1316"/>
      <c r="O245" s="1316"/>
      <c r="P245" s="1317" t="s">
        <v>601</v>
      </c>
      <c r="Q245" s="1316"/>
      <c r="R245" s="794">
        <f t="shared" si="9"/>
        <v>868800.2300000001</v>
      </c>
      <c r="S245" s="1316">
        <v>684580.18</v>
      </c>
      <c r="T245" s="1316"/>
      <c r="U245" s="1316">
        <v>293554.06</v>
      </c>
      <c r="V245" s="1316"/>
      <c r="W245" s="1316">
        <v>0</v>
      </c>
      <c r="X245" s="1316">
        <v>0</v>
      </c>
      <c r="Y245" s="1317" t="s">
        <v>601</v>
      </c>
      <c r="Z245" s="1316"/>
      <c r="AA245" s="794">
        <f t="shared" si="10"/>
        <v>978134.24</v>
      </c>
      <c r="AB245" s="798"/>
    </row>
    <row r="246" spans="1:28" s="791" customFormat="1" ht="16.149999999999999" customHeight="1" thickBot="1">
      <c r="A246" s="130">
        <f>ROW()</f>
        <v>246</v>
      </c>
      <c r="B246" s="1220"/>
      <c r="C246" s="1220"/>
      <c r="D246" s="42"/>
      <c r="E246" s="42"/>
      <c r="F246" s="1314" t="s">
        <v>931</v>
      </c>
      <c r="G246" s="1314" t="s">
        <v>932</v>
      </c>
      <c r="H246" s="1315" t="s">
        <v>44</v>
      </c>
      <c r="I246" s="1314" t="s">
        <v>614</v>
      </c>
      <c r="J246" s="1316"/>
      <c r="K246" s="1316"/>
      <c r="L246" s="1316">
        <v>0</v>
      </c>
      <c r="M246" s="1316"/>
      <c r="N246" s="1316"/>
      <c r="O246" s="1316">
        <v>540.2399999999999</v>
      </c>
      <c r="P246" s="1317">
        <v>9863.25</v>
      </c>
      <c r="Q246" s="1316"/>
      <c r="R246" s="794">
        <f t="shared" si="9"/>
        <v>10403.49</v>
      </c>
      <c r="S246" s="1316"/>
      <c r="T246" s="1316"/>
      <c r="U246" s="1316"/>
      <c r="V246" s="1316"/>
      <c r="W246" s="1316"/>
      <c r="X246" s="1316"/>
      <c r="Y246" s="1317">
        <v>9863.25</v>
      </c>
      <c r="Z246" s="1316"/>
      <c r="AA246" s="794">
        <f t="shared" si="10"/>
        <v>9863.25</v>
      </c>
      <c r="AB246" s="798"/>
    </row>
    <row r="247" spans="1:28" s="791" customFormat="1" ht="16.149999999999999" customHeight="1" thickBot="1">
      <c r="A247" s="130">
        <f>ROW()</f>
        <v>247</v>
      </c>
      <c r="B247" s="1220"/>
      <c r="C247" s="1220"/>
      <c r="D247" s="42"/>
      <c r="E247" s="42"/>
      <c r="F247" s="1314" t="s">
        <v>939</v>
      </c>
      <c r="G247" s="1314" t="s">
        <v>940</v>
      </c>
      <c r="H247" s="1315" t="s">
        <v>941</v>
      </c>
      <c r="I247" s="1314" t="s">
        <v>942</v>
      </c>
      <c r="J247" s="1316">
        <v>1475033.8800000001</v>
      </c>
      <c r="K247" s="1316"/>
      <c r="L247" s="1316">
        <v>4155419.310000001</v>
      </c>
      <c r="M247" s="1316"/>
      <c r="N247" s="1316">
        <v>11322271.560000002</v>
      </c>
      <c r="O247" s="1316"/>
      <c r="P247" s="1317" t="s">
        <v>601</v>
      </c>
      <c r="Q247" s="1316"/>
      <c r="R247" s="794">
        <f t="shared" si="9"/>
        <v>16952724.750000004</v>
      </c>
      <c r="S247" s="1316">
        <v>1590281.33</v>
      </c>
      <c r="T247" s="1316"/>
      <c r="U247" s="1316">
        <v>4682292.8000000007</v>
      </c>
      <c r="V247" s="1316"/>
      <c r="W247" s="1316">
        <v>13692397.949999999</v>
      </c>
      <c r="X247" s="1316">
        <v>0</v>
      </c>
      <c r="Y247" s="1317" t="s">
        <v>601</v>
      </c>
      <c r="Z247" s="1316"/>
      <c r="AA247" s="794">
        <f t="shared" si="10"/>
        <v>19964972.079999998</v>
      </c>
      <c r="AB247" s="798"/>
    </row>
    <row r="248" spans="1:28" s="791" customFormat="1" ht="16.149999999999999" customHeight="1" thickBot="1">
      <c r="A248" s="130">
        <f>ROW()</f>
        <v>248</v>
      </c>
      <c r="B248" s="1220"/>
      <c r="C248" s="1220"/>
      <c r="D248" s="42"/>
      <c r="E248" s="42"/>
      <c r="F248" s="1314" t="s">
        <v>939</v>
      </c>
      <c r="G248" s="1314" t="s">
        <v>940</v>
      </c>
      <c r="H248" s="1315" t="s">
        <v>943</v>
      </c>
      <c r="I248" s="1314" t="s">
        <v>944</v>
      </c>
      <c r="J248" s="1316">
        <v>2327393.52</v>
      </c>
      <c r="K248" s="1316"/>
      <c r="L248" s="1316">
        <v>1453751.2400000002</v>
      </c>
      <c r="M248" s="1316"/>
      <c r="N248" s="1316">
        <v>4034443.3199999989</v>
      </c>
      <c r="O248" s="1316"/>
      <c r="P248" s="1317" t="s">
        <v>601</v>
      </c>
      <c r="Q248" s="1316"/>
      <c r="R248" s="794">
        <f t="shared" si="9"/>
        <v>7815588.0799999991</v>
      </c>
      <c r="S248" s="1316">
        <v>2508824.86</v>
      </c>
      <c r="T248" s="1316"/>
      <c r="U248" s="1316">
        <v>1642656.29</v>
      </c>
      <c r="V248" s="1316"/>
      <c r="W248" s="1316">
        <v>4990041.62</v>
      </c>
      <c r="X248" s="1316">
        <v>0</v>
      </c>
      <c r="Y248" s="1317" t="s">
        <v>601</v>
      </c>
      <c r="Z248" s="1316"/>
      <c r="AA248" s="794">
        <f t="shared" si="10"/>
        <v>9141522.7699999996</v>
      </c>
      <c r="AB248" s="798"/>
    </row>
    <row r="249" spans="1:28" s="791" customFormat="1" ht="16.149999999999999" customHeight="1" thickBot="1">
      <c r="A249" s="130">
        <f>ROW()</f>
        <v>249</v>
      </c>
      <c r="B249" s="1220"/>
      <c r="C249" s="1220"/>
      <c r="D249" s="42"/>
      <c r="E249" s="42"/>
      <c r="F249" s="1314" t="s">
        <v>939</v>
      </c>
      <c r="G249" s="1314" t="s">
        <v>940</v>
      </c>
      <c r="H249" s="1315" t="s">
        <v>945</v>
      </c>
      <c r="I249" s="1314" t="s">
        <v>946</v>
      </c>
      <c r="J249" s="1316">
        <v>769567.44000000006</v>
      </c>
      <c r="K249" s="1316"/>
      <c r="L249" s="1316">
        <v>687810.34999999986</v>
      </c>
      <c r="M249" s="1316"/>
      <c r="N249" s="1316">
        <v>2134994.1599999997</v>
      </c>
      <c r="O249" s="1316"/>
      <c r="P249" s="1317" t="s">
        <v>601</v>
      </c>
      <c r="Q249" s="1316"/>
      <c r="R249" s="794">
        <f t="shared" si="9"/>
        <v>3592371.9499999997</v>
      </c>
      <c r="S249" s="1316">
        <v>866437.01</v>
      </c>
      <c r="T249" s="1316"/>
      <c r="U249" s="1316">
        <v>779057.46</v>
      </c>
      <c r="V249" s="1316"/>
      <c r="W249" s="1316">
        <v>2676319.9</v>
      </c>
      <c r="X249" s="1316">
        <v>0</v>
      </c>
      <c r="Y249" s="1317" t="s">
        <v>601</v>
      </c>
      <c r="Z249" s="1316"/>
      <c r="AA249" s="794">
        <f t="shared" si="10"/>
        <v>4321814.37</v>
      </c>
      <c r="AB249" s="798"/>
    </row>
    <row r="250" spans="1:28" s="791" customFormat="1" ht="16.149999999999999" customHeight="1" thickBot="1">
      <c r="A250" s="130">
        <f>ROW()</f>
        <v>250</v>
      </c>
      <c r="B250" s="1220"/>
      <c r="C250" s="1220"/>
      <c r="D250" s="42"/>
      <c r="E250" s="42"/>
      <c r="F250" s="1314" t="s">
        <v>939</v>
      </c>
      <c r="G250" s="1314" t="s">
        <v>940</v>
      </c>
      <c r="H250" s="1315" t="s">
        <v>947</v>
      </c>
      <c r="I250" s="1314" t="s">
        <v>948</v>
      </c>
      <c r="J250" s="1316">
        <v>581617.07999999984</v>
      </c>
      <c r="K250" s="1316"/>
      <c r="L250" s="1316">
        <v>792345.21</v>
      </c>
      <c r="M250" s="1316"/>
      <c r="N250" s="1316">
        <v>2097718.5599999996</v>
      </c>
      <c r="O250" s="1316"/>
      <c r="P250" s="1317">
        <v>641143.44000000006</v>
      </c>
      <c r="Q250" s="1316"/>
      <c r="R250" s="794">
        <f t="shared" si="9"/>
        <v>4112824.2899999996</v>
      </c>
      <c r="S250" s="1316">
        <v>626890.80000000005</v>
      </c>
      <c r="T250" s="1316"/>
      <c r="U250" s="1316">
        <v>891382.03</v>
      </c>
      <c r="V250" s="1316"/>
      <c r="W250" s="1316">
        <v>2520920.6800000002</v>
      </c>
      <c r="X250" s="1316">
        <v>0</v>
      </c>
      <c r="Y250" s="1317">
        <v>641143.44000000006</v>
      </c>
      <c r="Z250" s="1316"/>
      <c r="AA250" s="794">
        <f t="shared" si="10"/>
        <v>4680336.95</v>
      </c>
      <c r="AB250" s="798"/>
    </row>
    <row r="251" spans="1:28" s="791" customFormat="1" ht="16.149999999999999" customHeight="1" thickBot="1">
      <c r="A251" s="130">
        <f>ROW()</f>
        <v>251</v>
      </c>
      <c r="B251" s="1220"/>
      <c r="C251" s="1220"/>
      <c r="D251" s="42"/>
      <c r="E251" s="42"/>
      <c r="F251" s="1314" t="s">
        <v>939</v>
      </c>
      <c r="G251" s="1314" t="s">
        <v>940</v>
      </c>
      <c r="H251" s="1315" t="s">
        <v>949</v>
      </c>
      <c r="I251" s="1314" t="s">
        <v>950</v>
      </c>
      <c r="J251" s="1316">
        <v>1892605.6800000006</v>
      </c>
      <c r="K251" s="1316"/>
      <c r="L251" s="1316">
        <v>1333396.9700000002</v>
      </c>
      <c r="M251" s="1316"/>
      <c r="N251" s="1316">
        <v>3637142.6399999987</v>
      </c>
      <c r="O251" s="1316"/>
      <c r="P251" s="1317" t="s">
        <v>601</v>
      </c>
      <c r="Q251" s="1316"/>
      <c r="R251" s="794">
        <f t="shared" si="9"/>
        <v>6863145.2899999991</v>
      </c>
      <c r="S251" s="1316">
        <v>2041116.39</v>
      </c>
      <c r="T251" s="1316"/>
      <c r="U251" s="1316">
        <v>1503778.63</v>
      </c>
      <c r="V251" s="1316"/>
      <c r="W251" s="1316">
        <v>4489310.8</v>
      </c>
      <c r="X251" s="1316">
        <v>0</v>
      </c>
      <c r="Y251" s="1317" t="s">
        <v>601</v>
      </c>
      <c r="Z251" s="1316"/>
      <c r="AA251" s="794">
        <f t="shared" si="10"/>
        <v>8034205.8199999994</v>
      </c>
      <c r="AB251" s="798"/>
    </row>
    <row r="252" spans="1:28" s="791" customFormat="1" ht="16.149999999999999" customHeight="1" thickBot="1">
      <c r="A252" s="130">
        <f>ROW()</f>
        <v>252</v>
      </c>
      <c r="B252" s="1220"/>
      <c r="C252" s="1220"/>
      <c r="D252" s="42"/>
      <c r="E252" s="42"/>
      <c r="F252" s="1314" t="s">
        <v>939</v>
      </c>
      <c r="G252" s="1314" t="s">
        <v>940</v>
      </c>
      <c r="H252" s="1315" t="s">
        <v>951</v>
      </c>
      <c r="I252" s="1314" t="s">
        <v>952</v>
      </c>
      <c r="J252" s="1316">
        <v>1473764.64</v>
      </c>
      <c r="K252" s="1316"/>
      <c r="L252" s="1316">
        <v>364887.33999999991</v>
      </c>
      <c r="M252" s="1316"/>
      <c r="N252" s="1316">
        <v>1003038.4800000001</v>
      </c>
      <c r="O252" s="1316"/>
      <c r="P252" s="1317" t="s">
        <v>601</v>
      </c>
      <c r="Q252" s="1316"/>
      <c r="R252" s="794">
        <f t="shared" si="9"/>
        <v>2841690.46</v>
      </c>
      <c r="S252" s="1316">
        <v>1589763.1</v>
      </c>
      <c r="T252" s="1316"/>
      <c r="U252" s="1316">
        <v>412024.39</v>
      </c>
      <c r="V252" s="1316"/>
      <c r="W252" s="1316">
        <v>1256143.7</v>
      </c>
      <c r="X252" s="1316">
        <v>0</v>
      </c>
      <c r="Y252" s="1317" t="s">
        <v>601</v>
      </c>
      <c r="Z252" s="1316"/>
      <c r="AA252" s="794">
        <f t="shared" si="10"/>
        <v>3257931.1900000004</v>
      </c>
      <c r="AB252" s="798"/>
    </row>
    <row r="253" spans="1:28" s="791" customFormat="1" ht="16.149999999999999" customHeight="1" thickBot="1">
      <c r="A253" s="130">
        <f>ROW()</f>
        <v>253</v>
      </c>
      <c r="B253" s="1220"/>
      <c r="C253" s="1220"/>
      <c r="D253" s="42"/>
      <c r="E253" s="42"/>
      <c r="F253" s="1314" t="s">
        <v>939</v>
      </c>
      <c r="G253" s="1314" t="s">
        <v>940</v>
      </c>
      <c r="H253" s="1315" t="s">
        <v>953</v>
      </c>
      <c r="I253" s="1314" t="s">
        <v>954</v>
      </c>
      <c r="J253" s="1316">
        <v>866983.56</v>
      </c>
      <c r="K253" s="1316"/>
      <c r="L253" s="1316">
        <v>2057113.23</v>
      </c>
      <c r="M253" s="1316"/>
      <c r="N253" s="1316">
        <v>5914968.2399999984</v>
      </c>
      <c r="O253" s="1316"/>
      <c r="P253" s="1317" t="s">
        <v>601</v>
      </c>
      <c r="Q253" s="1316"/>
      <c r="R253" s="794">
        <f t="shared" si="9"/>
        <v>8839065.0299999975</v>
      </c>
      <c r="S253" s="1316">
        <v>516934.29</v>
      </c>
      <c r="T253" s="1316"/>
      <c r="U253" s="1316">
        <v>2334478.27</v>
      </c>
      <c r="V253" s="1316"/>
      <c r="W253" s="1316">
        <v>7403046.1799999997</v>
      </c>
      <c r="X253" s="1316">
        <v>0</v>
      </c>
      <c r="Y253" s="1317" t="s">
        <v>601</v>
      </c>
      <c r="Z253" s="1316"/>
      <c r="AA253" s="794">
        <f t="shared" si="10"/>
        <v>10254458.74</v>
      </c>
      <c r="AB253" s="798"/>
    </row>
    <row r="254" spans="1:28" s="791" customFormat="1" ht="16.149999999999999" customHeight="1" thickBot="1">
      <c r="A254" s="130">
        <f>ROW()</f>
        <v>254</v>
      </c>
      <c r="B254" s="1220"/>
      <c r="C254" s="1220"/>
      <c r="D254" s="42"/>
      <c r="E254" s="42"/>
      <c r="F254" s="1314" t="s">
        <v>939</v>
      </c>
      <c r="G254" s="1314" t="s">
        <v>940</v>
      </c>
      <c r="H254" s="1315" t="s">
        <v>955</v>
      </c>
      <c r="I254" s="1314" t="s">
        <v>956</v>
      </c>
      <c r="J254" s="1316">
        <v>277592.27999999997</v>
      </c>
      <c r="K254" s="1316"/>
      <c r="L254" s="1316">
        <v>673245.2699999999</v>
      </c>
      <c r="M254" s="1316"/>
      <c r="N254" s="1316">
        <v>1914345.7200000004</v>
      </c>
      <c r="O254" s="1316"/>
      <c r="P254" s="1317" t="s">
        <v>601</v>
      </c>
      <c r="Q254" s="1316"/>
      <c r="R254" s="794">
        <f t="shared" si="9"/>
        <v>2865183.2700000005</v>
      </c>
      <c r="S254" s="1316">
        <v>299400.75</v>
      </c>
      <c r="T254" s="1316"/>
      <c r="U254" s="1316">
        <v>762699.2</v>
      </c>
      <c r="V254" s="1316"/>
      <c r="W254" s="1316">
        <v>2413004.56</v>
      </c>
      <c r="X254" s="1316">
        <v>0</v>
      </c>
      <c r="Y254" s="1317" t="s">
        <v>601</v>
      </c>
      <c r="Z254" s="1316"/>
      <c r="AA254" s="794">
        <f t="shared" si="10"/>
        <v>3475104.51</v>
      </c>
      <c r="AB254" s="798"/>
    </row>
    <row r="255" spans="1:28" s="791" customFormat="1" ht="16.149999999999999" customHeight="1" thickBot="1">
      <c r="A255" s="130">
        <f>ROW()</f>
        <v>255</v>
      </c>
      <c r="B255" s="1220"/>
      <c r="C255" s="1220"/>
      <c r="D255" s="42"/>
      <c r="E255" s="42"/>
      <c r="F255" s="1314" t="s">
        <v>939</v>
      </c>
      <c r="G255" s="1314" t="s">
        <v>940</v>
      </c>
      <c r="H255" s="1315" t="s">
        <v>957</v>
      </c>
      <c r="I255" s="1314" t="s">
        <v>958</v>
      </c>
      <c r="J255" s="1316">
        <v>1618480.6800000006</v>
      </c>
      <c r="K255" s="1316"/>
      <c r="L255" s="1316">
        <v>238142.59</v>
      </c>
      <c r="M255" s="1316"/>
      <c r="N255" s="1316">
        <v>3031429.3199999989</v>
      </c>
      <c r="O255" s="1316"/>
      <c r="P255" s="1317">
        <v>99064.320000000007</v>
      </c>
      <c r="Q255" s="1316"/>
      <c r="R255" s="794">
        <f t="shared" si="9"/>
        <v>4987116.91</v>
      </c>
      <c r="S255" s="1316">
        <v>1743940.75</v>
      </c>
      <c r="T255" s="1316"/>
      <c r="U255" s="1316">
        <v>309507.18</v>
      </c>
      <c r="V255" s="1316"/>
      <c r="W255" s="1316">
        <v>3725264.64</v>
      </c>
      <c r="X255" s="1316">
        <v>0</v>
      </c>
      <c r="Y255" s="1317">
        <v>99064.320000000007</v>
      </c>
      <c r="Z255" s="1316"/>
      <c r="AA255" s="794">
        <f t="shared" si="10"/>
        <v>5877776.8900000006</v>
      </c>
      <c r="AB255" s="798"/>
    </row>
    <row r="256" spans="1:28" s="791" customFormat="1" ht="16.149999999999999" customHeight="1" thickBot="1">
      <c r="A256" s="130">
        <f>ROW()</f>
        <v>256</v>
      </c>
      <c r="B256" s="1220"/>
      <c r="C256" s="1220"/>
      <c r="D256" s="42"/>
      <c r="E256" s="42"/>
      <c r="F256" s="1314" t="s">
        <v>939</v>
      </c>
      <c r="G256" s="1314" t="s">
        <v>940</v>
      </c>
      <c r="H256" s="1315" t="s">
        <v>44</v>
      </c>
      <c r="I256" s="1314" t="s">
        <v>614</v>
      </c>
      <c r="J256" s="1316"/>
      <c r="K256" s="1316"/>
      <c r="L256" s="1316">
        <v>0</v>
      </c>
      <c r="M256" s="1316"/>
      <c r="N256" s="1316"/>
      <c r="O256" s="1316">
        <v>23550.960000000006</v>
      </c>
      <c r="P256" s="1317" t="s">
        <v>601</v>
      </c>
      <c r="Q256" s="1316"/>
      <c r="R256" s="794">
        <f t="shared" si="9"/>
        <v>23550.960000000006</v>
      </c>
      <c r="S256" s="1316"/>
      <c r="T256" s="1316"/>
      <c r="U256" s="1316"/>
      <c r="V256" s="1316"/>
      <c r="W256" s="1316"/>
      <c r="X256" s="1316"/>
      <c r="Y256" s="1317">
        <v>63960.28474947522</v>
      </c>
      <c r="Z256" s="1316"/>
      <c r="AA256" s="794">
        <f t="shared" si="10"/>
        <v>63960.28474947522</v>
      </c>
      <c r="AB256" s="798"/>
    </row>
    <row r="257" spans="1:28" s="791" customFormat="1" ht="16.149999999999999" customHeight="1" thickBot="1">
      <c r="A257" s="130">
        <f>ROW()</f>
        <v>257</v>
      </c>
      <c r="B257" s="1220"/>
      <c r="C257" s="1220"/>
      <c r="D257" s="42"/>
      <c r="E257" s="42"/>
      <c r="F257" s="1314" t="s">
        <v>959</v>
      </c>
      <c r="G257" s="1314" t="s">
        <v>960</v>
      </c>
      <c r="H257" s="1315" t="s">
        <v>961</v>
      </c>
      <c r="I257" s="1314" t="s">
        <v>962</v>
      </c>
      <c r="J257" s="1316">
        <v>704040.95999999996</v>
      </c>
      <c r="K257" s="1316"/>
      <c r="L257" s="1316">
        <v>954891.58000000007</v>
      </c>
      <c r="M257" s="1316"/>
      <c r="N257" s="1316">
        <v>3833621.28</v>
      </c>
      <c r="O257" s="1316"/>
      <c r="P257" s="1317">
        <v>348972.59999999992</v>
      </c>
      <c r="Q257" s="1316"/>
      <c r="R257" s="794">
        <f t="shared" si="9"/>
        <v>5841526.4199999999</v>
      </c>
      <c r="S257" s="1316">
        <v>759132.32</v>
      </c>
      <c r="T257" s="1316"/>
      <c r="U257" s="1316">
        <v>1046340.5900000001</v>
      </c>
      <c r="V257" s="1316"/>
      <c r="W257" s="1316">
        <v>4812595.17</v>
      </c>
      <c r="X257" s="1316">
        <v>0</v>
      </c>
      <c r="Y257" s="1317">
        <v>348972.59999999992</v>
      </c>
      <c r="Z257" s="1316"/>
      <c r="AA257" s="794">
        <f t="shared" si="10"/>
        <v>6967040.6799999997</v>
      </c>
      <c r="AB257" s="798"/>
    </row>
    <row r="258" spans="1:28" s="791" customFormat="1" ht="16.149999999999999" customHeight="1" thickBot="1">
      <c r="A258" s="130">
        <f>ROW()</f>
        <v>258</v>
      </c>
      <c r="B258" s="1220"/>
      <c r="C258" s="1220"/>
      <c r="D258" s="42"/>
      <c r="E258" s="42"/>
      <c r="F258" s="1314" t="s">
        <v>959</v>
      </c>
      <c r="G258" s="1314" t="s">
        <v>960</v>
      </c>
      <c r="H258" s="1315" t="s">
        <v>963</v>
      </c>
      <c r="I258" s="1314" t="s">
        <v>964</v>
      </c>
      <c r="J258" s="1316">
        <v>1331771.2799999996</v>
      </c>
      <c r="K258" s="1316"/>
      <c r="L258" s="1316">
        <v>57752.45</v>
      </c>
      <c r="M258" s="1316"/>
      <c r="N258" s="1316">
        <v>757424.39999999991</v>
      </c>
      <c r="O258" s="1316"/>
      <c r="P258" s="1317">
        <v>26156.16</v>
      </c>
      <c r="Q258" s="1316"/>
      <c r="R258" s="794">
        <f t="shared" si="9"/>
        <v>2173104.2899999996</v>
      </c>
      <c r="S258" s="1316">
        <v>1436280.27</v>
      </c>
      <c r="T258" s="1316"/>
      <c r="U258" s="1316">
        <v>83817.740000000005</v>
      </c>
      <c r="V258" s="1316"/>
      <c r="W258" s="1316">
        <v>944715.88</v>
      </c>
      <c r="X258" s="1316">
        <v>0</v>
      </c>
      <c r="Y258" s="1317">
        <v>26156.16</v>
      </c>
      <c r="Z258" s="1316"/>
      <c r="AA258" s="794">
        <f t="shared" si="10"/>
        <v>2490970.0500000003</v>
      </c>
      <c r="AB258" s="798"/>
    </row>
    <row r="259" spans="1:28" s="791" customFormat="1" ht="16.149999999999999" customHeight="1" thickBot="1">
      <c r="A259" s="130">
        <f>ROW()</f>
        <v>259</v>
      </c>
      <c r="B259" s="1220"/>
      <c r="C259" s="1220"/>
      <c r="D259" s="42"/>
      <c r="E259" s="42"/>
      <c r="F259" s="1314" t="s">
        <v>959</v>
      </c>
      <c r="G259" s="1314" t="s">
        <v>960</v>
      </c>
      <c r="H259" s="1315" t="s">
        <v>965</v>
      </c>
      <c r="I259" s="1314" t="s">
        <v>966</v>
      </c>
      <c r="J259" s="1316">
        <v>411216.84</v>
      </c>
      <c r="K259" s="1316"/>
      <c r="L259" s="1316">
        <v>987142.44000000018</v>
      </c>
      <c r="M259" s="1316"/>
      <c r="N259" s="1316">
        <v>4075442.0399999996</v>
      </c>
      <c r="O259" s="1316"/>
      <c r="P259" s="1317" t="s">
        <v>601</v>
      </c>
      <c r="Q259" s="1316"/>
      <c r="R259" s="794">
        <f t="shared" si="9"/>
        <v>5473801.3200000003</v>
      </c>
      <c r="S259" s="1316">
        <v>443301.89</v>
      </c>
      <c r="T259" s="1316"/>
      <c r="U259" s="1316">
        <v>1078133.82</v>
      </c>
      <c r="V259" s="1316"/>
      <c r="W259" s="1316">
        <v>5016470.03</v>
      </c>
      <c r="X259" s="1316">
        <v>0</v>
      </c>
      <c r="Y259" s="1317"/>
      <c r="Z259" s="1316"/>
      <c r="AA259" s="794">
        <f t="shared" si="10"/>
        <v>6537905.7400000002</v>
      </c>
      <c r="AB259" s="798"/>
    </row>
    <row r="260" spans="1:28" s="791" customFormat="1" ht="16.149999999999999" customHeight="1" thickBot="1">
      <c r="A260" s="130">
        <f>ROW()</f>
        <v>260</v>
      </c>
      <c r="B260" s="1220"/>
      <c r="C260" s="1220"/>
      <c r="D260" s="42"/>
      <c r="E260" s="42"/>
      <c r="F260" s="1314" t="s">
        <v>959</v>
      </c>
      <c r="G260" s="1314" t="s">
        <v>960</v>
      </c>
      <c r="H260" s="1315" t="s">
        <v>967</v>
      </c>
      <c r="I260" s="1314" t="s">
        <v>968</v>
      </c>
      <c r="J260" s="1316">
        <v>2114300.52</v>
      </c>
      <c r="K260" s="1316"/>
      <c r="L260" s="1316">
        <v>342584.86999999988</v>
      </c>
      <c r="M260" s="1316"/>
      <c r="N260" s="1316">
        <v>4687095</v>
      </c>
      <c r="O260" s="1316"/>
      <c r="P260" s="1317">
        <v>35679.840000000004</v>
      </c>
      <c r="Q260" s="1316"/>
      <c r="R260" s="794">
        <f t="shared" si="9"/>
        <v>7179660.2299999995</v>
      </c>
      <c r="S260" s="1316">
        <v>2280940.9</v>
      </c>
      <c r="T260" s="1316"/>
      <c r="U260" s="1316">
        <v>447653.24</v>
      </c>
      <c r="V260" s="1316"/>
      <c r="W260" s="1316">
        <v>5731467.7599999998</v>
      </c>
      <c r="X260" s="1316"/>
      <c r="Y260" s="1317">
        <v>35679.840000000004</v>
      </c>
      <c r="Z260" s="1316"/>
      <c r="AA260" s="794">
        <f t="shared" si="10"/>
        <v>8495741.7399999984</v>
      </c>
      <c r="AB260" s="798"/>
    </row>
    <row r="261" spans="1:28" s="791" customFormat="1" ht="16.149999999999999" customHeight="1" thickBot="1">
      <c r="A261" s="130">
        <f>ROW()</f>
        <v>261</v>
      </c>
      <c r="B261" s="1220"/>
      <c r="C261" s="1220"/>
      <c r="D261" s="42"/>
      <c r="E261" s="42"/>
      <c r="F261" s="1314" t="s">
        <v>959</v>
      </c>
      <c r="G261" s="1314" t="s">
        <v>960</v>
      </c>
      <c r="H261" s="1315" t="s">
        <v>969</v>
      </c>
      <c r="I261" s="1314" t="s">
        <v>970</v>
      </c>
      <c r="J261" s="1316">
        <v>145274.88</v>
      </c>
      <c r="K261" s="1316"/>
      <c r="L261" s="1316">
        <v>92376.130000000019</v>
      </c>
      <c r="M261" s="1316"/>
      <c r="N261" s="1316">
        <v>484374.59999999992</v>
      </c>
      <c r="O261" s="1316"/>
      <c r="P261" s="1317" t="s">
        <v>601</v>
      </c>
      <c r="Q261" s="1316"/>
      <c r="R261" s="794">
        <f t="shared" si="9"/>
        <v>722025.60999999987</v>
      </c>
      <c r="S261" s="1316">
        <v>159999.85999999999</v>
      </c>
      <c r="T261" s="1316"/>
      <c r="U261" s="1316">
        <v>108971.97</v>
      </c>
      <c r="V261" s="1316"/>
      <c r="W261" s="1316">
        <v>605881.61</v>
      </c>
      <c r="X261" s="1316">
        <v>0</v>
      </c>
      <c r="Y261" s="1317" t="s">
        <v>601</v>
      </c>
      <c r="Z261" s="1316"/>
      <c r="AA261" s="794">
        <f t="shared" si="10"/>
        <v>874853.44</v>
      </c>
      <c r="AB261" s="798"/>
    </row>
    <row r="262" spans="1:28" s="791" customFormat="1" ht="16.149999999999999" customHeight="1" thickBot="1">
      <c r="A262" s="130">
        <f>ROW()</f>
        <v>262</v>
      </c>
      <c r="B262" s="1220"/>
      <c r="C262" s="1220"/>
      <c r="D262" s="42"/>
      <c r="E262" s="42"/>
      <c r="F262" s="1314" t="s">
        <v>959</v>
      </c>
      <c r="G262" s="1314" t="s">
        <v>960</v>
      </c>
      <c r="H262" s="1315" t="s">
        <v>644</v>
      </c>
      <c r="I262" s="1314" t="s">
        <v>645</v>
      </c>
      <c r="J262" s="1316">
        <v>91820.91</v>
      </c>
      <c r="K262" s="1316"/>
      <c r="L262" s="1316">
        <v>871809.96000000008</v>
      </c>
      <c r="M262" s="1316"/>
      <c r="N262" s="1316"/>
      <c r="O262" s="1316"/>
      <c r="P262" s="1317">
        <v>1419889.7999999998</v>
      </c>
      <c r="Q262" s="1316"/>
      <c r="R262" s="794">
        <f t="shared" si="9"/>
        <v>2383520.67</v>
      </c>
      <c r="S262" s="1316">
        <v>77160.960000000006</v>
      </c>
      <c r="T262" s="1316"/>
      <c r="U262" s="1316">
        <v>692519.35</v>
      </c>
      <c r="V262" s="1316"/>
      <c r="W262" s="1316">
        <v>0</v>
      </c>
      <c r="X262" s="1316">
        <v>0</v>
      </c>
      <c r="Y262" s="1317">
        <v>1419889.7999999998</v>
      </c>
      <c r="Z262" s="1316"/>
      <c r="AA262" s="794">
        <f t="shared" si="10"/>
        <v>2189570.11</v>
      </c>
      <c r="AB262" s="798"/>
    </row>
    <row r="263" spans="1:28" s="791" customFormat="1" ht="16.149999999999999" customHeight="1" thickBot="1">
      <c r="A263" s="130">
        <f>ROW()</f>
        <v>263</v>
      </c>
      <c r="B263" s="1220"/>
      <c r="C263" s="1220"/>
      <c r="D263" s="42"/>
      <c r="E263" s="42"/>
      <c r="F263" s="1314" t="s">
        <v>959</v>
      </c>
      <c r="G263" s="1314" t="s">
        <v>960</v>
      </c>
      <c r="H263" s="1315" t="s">
        <v>649</v>
      </c>
      <c r="I263" s="1314" t="s">
        <v>650</v>
      </c>
      <c r="J263" s="1316">
        <v>420659.16</v>
      </c>
      <c r="K263" s="1316"/>
      <c r="L263" s="1316">
        <v>244362.12000000002</v>
      </c>
      <c r="M263" s="1316"/>
      <c r="N263" s="1316">
        <v>3383570.0399999996</v>
      </c>
      <c r="O263" s="1316"/>
      <c r="P263" s="1317" t="s">
        <v>601</v>
      </c>
      <c r="Q263" s="1316"/>
      <c r="R263" s="794">
        <f t="shared" si="9"/>
        <v>4048591.3199999994</v>
      </c>
      <c r="S263" s="1316">
        <v>453925.52</v>
      </c>
      <c r="T263" s="1316"/>
      <c r="U263" s="1316">
        <v>316731.2</v>
      </c>
      <c r="V263" s="1316"/>
      <c r="W263" s="1316">
        <v>4255528.67</v>
      </c>
      <c r="X263" s="1316">
        <v>0</v>
      </c>
      <c r="Y263" s="1317" t="s">
        <v>601</v>
      </c>
      <c r="Z263" s="1316"/>
      <c r="AA263" s="794">
        <f t="shared" si="10"/>
        <v>5026185.3899999997</v>
      </c>
      <c r="AB263" s="798"/>
    </row>
    <row r="264" spans="1:28" s="791" customFormat="1" ht="16.149999999999999" customHeight="1" thickBot="1">
      <c r="A264" s="130">
        <f>ROW()</f>
        <v>264</v>
      </c>
      <c r="B264" s="1220"/>
      <c r="C264" s="1220"/>
      <c r="D264" s="42"/>
      <c r="E264" s="42"/>
      <c r="F264" s="1314" t="s">
        <v>959</v>
      </c>
      <c r="G264" s="1314" t="s">
        <v>960</v>
      </c>
      <c r="H264" s="1315" t="s">
        <v>971</v>
      </c>
      <c r="I264" s="1314" t="s">
        <v>972</v>
      </c>
      <c r="J264" s="1316">
        <v>2011272.6000000003</v>
      </c>
      <c r="K264" s="1316"/>
      <c r="L264" s="1316">
        <v>1372555.44</v>
      </c>
      <c r="M264" s="1316"/>
      <c r="N264" s="1316">
        <v>5880650.7600000016</v>
      </c>
      <c r="O264" s="1316"/>
      <c r="P264" s="1317">
        <v>36041.039999999994</v>
      </c>
      <c r="Q264" s="1316"/>
      <c r="R264" s="794">
        <f t="shared" si="9"/>
        <v>9300519.8399999999</v>
      </c>
      <c r="S264" s="1316">
        <v>2173706.79</v>
      </c>
      <c r="T264" s="1316"/>
      <c r="U264" s="1316">
        <v>1588087.1</v>
      </c>
      <c r="V264" s="1316"/>
      <c r="W264" s="1316">
        <v>7348109.21</v>
      </c>
      <c r="X264" s="1316">
        <v>0</v>
      </c>
      <c r="Y264" s="1317">
        <v>36041.039999999994</v>
      </c>
      <c r="Z264" s="1316"/>
      <c r="AA264" s="794">
        <f t="shared" si="10"/>
        <v>11145944.139999999</v>
      </c>
      <c r="AB264" s="798"/>
    </row>
    <row r="265" spans="1:28" s="791" customFormat="1" ht="16.149999999999999" customHeight="1" thickBot="1">
      <c r="A265" s="130">
        <f>ROW()</f>
        <v>265</v>
      </c>
      <c r="B265" s="1220"/>
      <c r="C265" s="1220"/>
      <c r="D265" s="42"/>
      <c r="E265" s="42"/>
      <c r="F265" s="1314" t="s">
        <v>959</v>
      </c>
      <c r="G265" s="1314" t="s">
        <v>960</v>
      </c>
      <c r="H265" s="1315" t="s">
        <v>44</v>
      </c>
      <c r="I265" s="1314" t="s">
        <v>614</v>
      </c>
      <c r="J265" s="1316"/>
      <c r="K265" s="1316"/>
      <c r="L265" s="1316">
        <v>-622.21000000001368</v>
      </c>
      <c r="M265" s="1316"/>
      <c r="N265" s="1316"/>
      <c r="O265" s="1316">
        <v>14137.200000000003</v>
      </c>
      <c r="P265" s="1317">
        <v>9106.65</v>
      </c>
      <c r="Q265" s="1316"/>
      <c r="R265" s="794">
        <f t="shared" si="9"/>
        <v>22621.639999999989</v>
      </c>
      <c r="S265" s="1316"/>
      <c r="T265" s="1316"/>
      <c r="U265" s="1316"/>
      <c r="V265" s="1316"/>
      <c r="W265" s="1316"/>
      <c r="X265" s="1316"/>
      <c r="Y265" s="1317">
        <v>9106.65</v>
      </c>
      <c r="Z265" s="1316"/>
      <c r="AA265" s="794">
        <f t="shared" si="10"/>
        <v>9106.65</v>
      </c>
      <c r="AB265" s="798"/>
    </row>
    <row r="266" spans="1:28" s="791" customFormat="1" ht="16.149999999999999" customHeight="1" thickBot="1">
      <c r="A266" s="130">
        <f>ROW()</f>
        <v>266</v>
      </c>
      <c r="B266" s="1220"/>
      <c r="C266" s="1220"/>
      <c r="D266" s="42"/>
      <c r="E266" s="42"/>
      <c r="F266" s="1314" t="s">
        <v>973</v>
      </c>
      <c r="G266" s="1314" t="s">
        <v>974</v>
      </c>
      <c r="H266" s="1315" t="s">
        <v>44</v>
      </c>
      <c r="I266" s="1314" t="s">
        <v>614</v>
      </c>
      <c r="J266" s="1316"/>
      <c r="K266" s="1316"/>
      <c r="L266" s="1316"/>
      <c r="M266" s="1316"/>
      <c r="N266" s="1316"/>
      <c r="O266" s="1316"/>
      <c r="P266" s="1317">
        <v>41799.380000000005</v>
      </c>
      <c r="Q266" s="1316"/>
      <c r="R266" s="794">
        <f t="shared" si="9"/>
        <v>41799.380000000005</v>
      </c>
      <c r="S266" s="1316"/>
      <c r="T266" s="1316"/>
      <c r="U266" s="1316"/>
      <c r="V266" s="1316"/>
      <c r="W266" s="1316"/>
      <c r="X266" s="1316"/>
      <c r="Y266" s="1317">
        <v>41799.380000000005</v>
      </c>
      <c r="Z266" s="1316"/>
      <c r="AA266" s="794">
        <f t="shared" si="10"/>
        <v>41799.380000000005</v>
      </c>
      <c r="AB266" s="798"/>
    </row>
    <row r="267" spans="1:28" s="791" customFormat="1" ht="16.149999999999999" customHeight="1" thickBot="1">
      <c r="A267" s="130">
        <f>ROW()</f>
        <v>267</v>
      </c>
      <c r="B267" s="1220"/>
      <c r="C267" s="1220"/>
      <c r="D267" s="42"/>
      <c r="E267" s="42"/>
      <c r="F267" s="1314" t="s">
        <v>975</v>
      </c>
      <c r="G267" s="1314" t="s">
        <v>974</v>
      </c>
      <c r="H267" s="1315" t="s">
        <v>976</v>
      </c>
      <c r="I267" s="1314" t="s">
        <v>977</v>
      </c>
      <c r="J267" s="1316">
        <v>1842538.2000000004</v>
      </c>
      <c r="K267" s="1316"/>
      <c r="L267" s="1316">
        <v>7976615.8700000029</v>
      </c>
      <c r="M267" s="1316"/>
      <c r="N267" s="1316">
        <v>13397042.520000003</v>
      </c>
      <c r="O267" s="1316"/>
      <c r="P267" s="1317">
        <v>279440.76000000007</v>
      </c>
      <c r="Q267" s="1316"/>
      <c r="R267" s="794">
        <f t="shared" si="9"/>
        <v>23495637.350000009</v>
      </c>
      <c r="S267" s="1316">
        <v>1986927.5</v>
      </c>
      <c r="T267" s="1316"/>
      <c r="U267" s="1316">
        <v>8703051.8399999999</v>
      </c>
      <c r="V267" s="1316"/>
      <c r="W267" s="1316">
        <v>16756807.779999999</v>
      </c>
      <c r="X267" s="1316">
        <v>0</v>
      </c>
      <c r="Y267" s="1317">
        <v>1248911.76</v>
      </c>
      <c r="Z267" s="1316"/>
      <c r="AA267" s="794">
        <f t="shared" si="10"/>
        <v>28695698.879999999</v>
      </c>
      <c r="AB267" s="798"/>
    </row>
    <row r="268" spans="1:28" s="791" customFormat="1" ht="16.149999999999999" customHeight="1" thickBot="1">
      <c r="A268" s="130">
        <f>ROW()</f>
        <v>268</v>
      </c>
      <c r="B268" s="1220"/>
      <c r="C268" s="1220"/>
      <c r="D268" s="42"/>
      <c r="E268" s="42"/>
      <c r="F268" s="1314" t="s">
        <v>975</v>
      </c>
      <c r="G268" s="1314" t="s">
        <v>974</v>
      </c>
      <c r="H268" s="1315" t="s">
        <v>978</v>
      </c>
      <c r="I268" s="1314" t="s">
        <v>979</v>
      </c>
      <c r="J268" s="1316">
        <v>502600.68000000011</v>
      </c>
      <c r="K268" s="1316"/>
      <c r="L268" s="1316">
        <v>4063950.8700000006</v>
      </c>
      <c r="M268" s="1316"/>
      <c r="N268" s="1316">
        <v>6804233.6399999978</v>
      </c>
      <c r="O268" s="1316"/>
      <c r="P268" s="1317">
        <v>315729.60000000003</v>
      </c>
      <c r="Q268" s="1316"/>
      <c r="R268" s="794">
        <f t="shared" si="9"/>
        <v>11686514.789999997</v>
      </c>
      <c r="S268" s="1316">
        <v>541725.78</v>
      </c>
      <c r="T268" s="1316"/>
      <c r="U268" s="1316">
        <v>4392127.03</v>
      </c>
      <c r="V268" s="1316"/>
      <c r="W268" s="1316">
        <v>8409094.0099999998</v>
      </c>
      <c r="X268" s="1316">
        <v>0</v>
      </c>
      <c r="Y268" s="1317">
        <v>315729.60000000003</v>
      </c>
      <c r="Z268" s="1316"/>
      <c r="AA268" s="794">
        <f t="shared" si="10"/>
        <v>13658676.42</v>
      </c>
      <c r="AB268" s="798"/>
    </row>
    <row r="269" spans="1:28" s="791" customFormat="1" ht="16.149999999999999" customHeight="1" thickBot="1">
      <c r="A269" s="130">
        <f>ROW()</f>
        <v>269</v>
      </c>
      <c r="B269" s="1220"/>
      <c r="C269" s="1220"/>
      <c r="D269" s="42"/>
      <c r="E269" s="42"/>
      <c r="F269" s="1314" t="s">
        <v>975</v>
      </c>
      <c r="G269" s="1314" t="s">
        <v>974</v>
      </c>
      <c r="H269" s="1315" t="s">
        <v>980</v>
      </c>
      <c r="I269" s="1314" t="s">
        <v>981</v>
      </c>
      <c r="J269" s="1316">
        <v>949846.92000000027</v>
      </c>
      <c r="K269" s="1316"/>
      <c r="L269" s="1316">
        <v>5976068.1999999993</v>
      </c>
      <c r="M269" s="1316"/>
      <c r="N269" s="1316">
        <v>8982488.8800000008</v>
      </c>
      <c r="O269" s="1316"/>
      <c r="P269" s="1317">
        <v>284148.48000000004</v>
      </c>
      <c r="Q269" s="1316"/>
      <c r="R269" s="794">
        <f t="shared" si="9"/>
        <v>16192552.48</v>
      </c>
      <c r="S269" s="1316">
        <v>1024383.79</v>
      </c>
      <c r="T269" s="1316"/>
      <c r="U269" s="1316">
        <v>6811698.54</v>
      </c>
      <c r="V269" s="1316"/>
      <c r="W269" s="1316">
        <v>10987064.439999999</v>
      </c>
      <c r="X269" s="1316">
        <v>0</v>
      </c>
      <c r="Y269" s="1317">
        <v>284148.48000000004</v>
      </c>
      <c r="Z269" s="1316"/>
      <c r="AA269" s="794">
        <f t="shared" si="10"/>
        <v>19107295.25</v>
      </c>
      <c r="AB269" s="798"/>
    </row>
    <row r="270" spans="1:28" s="791" customFormat="1" ht="16.149999999999999" customHeight="1" thickBot="1">
      <c r="A270" s="130">
        <f>ROW()</f>
        <v>270</v>
      </c>
      <c r="B270" s="1220"/>
      <c r="C270" s="1220"/>
      <c r="D270" s="42"/>
      <c r="E270" s="42"/>
      <c r="F270" s="1314" t="s">
        <v>975</v>
      </c>
      <c r="G270" s="1314" t="s">
        <v>974</v>
      </c>
      <c r="H270" s="1315" t="s">
        <v>982</v>
      </c>
      <c r="I270" s="1314" t="s">
        <v>983</v>
      </c>
      <c r="J270" s="1316">
        <v>249332.28</v>
      </c>
      <c r="K270" s="1316"/>
      <c r="L270" s="1316">
        <v>2224489.4200000004</v>
      </c>
      <c r="M270" s="1316"/>
      <c r="N270" s="1316">
        <v>3722794.4400000009</v>
      </c>
      <c r="O270" s="1316"/>
      <c r="P270" s="1317">
        <v>3916703.1600000006</v>
      </c>
      <c r="Q270" s="1316"/>
      <c r="R270" s="794">
        <f t="shared" si="9"/>
        <v>10113319.300000001</v>
      </c>
      <c r="S270" s="1316">
        <v>266721.13</v>
      </c>
      <c r="T270" s="1316"/>
      <c r="U270" s="1316">
        <v>2535944.35</v>
      </c>
      <c r="V270" s="1316"/>
      <c r="W270" s="1316">
        <v>4680243.93</v>
      </c>
      <c r="X270" s="1316">
        <v>0</v>
      </c>
      <c r="Y270" s="1317">
        <v>3916703.1600000006</v>
      </c>
      <c r="Z270" s="1316"/>
      <c r="AA270" s="794">
        <f t="shared" si="10"/>
        <v>11399612.57</v>
      </c>
      <c r="AB270" s="798"/>
    </row>
    <row r="271" spans="1:28" s="791" customFormat="1" ht="16.149999999999999" customHeight="1" thickBot="1">
      <c r="A271" s="130">
        <f>ROW()</f>
        <v>271</v>
      </c>
      <c r="B271" s="1220"/>
      <c r="C271" s="1220"/>
      <c r="D271" s="42"/>
      <c r="E271" s="42"/>
      <c r="F271" s="1314" t="s">
        <v>975</v>
      </c>
      <c r="G271" s="1314" t="s">
        <v>974</v>
      </c>
      <c r="H271" s="1315" t="s">
        <v>984</v>
      </c>
      <c r="I271" s="1314" t="s">
        <v>985</v>
      </c>
      <c r="J271" s="1316">
        <v>37681.68</v>
      </c>
      <c r="K271" s="1316"/>
      <c r="L271" s="1316">
        <v>142429.56000000003</v>
      </c>
      <c r="M271" s="1316"/>
      <c r="N271" s="1316">
        <v>955071.4800000001</v>
      </c>
      <c r="O271" s="1316"/>
      <c r="P271" s="1317" t="s">
        <v>601</v>
      </c>
      <c r="Q271" s="1316"/>
      <c r="R271" s="794">
        <f t="shared" si="9"/>
        <v>1135182.7200000002</v>
      </c>
      <c r="S271" s="1316">
        <v>40770.36</v>
      </c>
      <c r="T271" s="1316"/>
      <c r="U271" s="1316">
        <v>173403.3</v>
      </c>
      <c r="V271" s="1316"/>
      <c r="W271" s="1316">
        <v>1181569.78</v>
      </c>
      <c r="X271" s="1316">
        <v>0</v>
      </c>
      <c r="Y271" s="1317" t="s">
        <v>601</v>
      </c>
      <c r="Z271" s="1316"/>
      <c r="AA271" s="794">
        <f t="shared" si="10"/>
        <v>1395743.44</v>
      </c>
      <c r="AB271" s="798"/>
    </row>
    <row r="272" spans="1:28" s="791" customFormat="1" ht="16.149999999999999" customHeight="1" thickBot="1">
      <c r="A272" s="130">
        <f>ROW()</f>
        <v>272</v>
      </c>
      <c r="B272" s="1220"/>
      <c r="C272" s="1220"/>
      <c r="D272" s="42"/>
      <c r="E272" s="42"/>
      <c r="F272" s="1314" t="s">
        <v>975</v>
      </c>
      <c r="G272" s="1314" t="s">
        <v>974</v>
      </c>
      <c r="H272" s="1315" t="s">
        <v>986</v>
      </c>
      <c r="I272" s="1314" t="s">
        <v>987</v>
      </c>
      <c r="J272" s="1316">
        <v>636398.63999999978</v>
      </c>
      <c r="K272" s="1316"/>
      <c r="L272" s="1316">
        <v>5726063.4200000009</v>
      </c>
      <c r="M272" s="1316"/>
      <c r="N272" s="1316">
        <v>9013869.8400000017</v>
      </c>
      <c r="O272" s="1316"/>
      <c r="P272" s="1317">
        <v>135949.56000000003</v>
      </c>
      <c r="Q272" s="1316"/>
      <c r="R272" s="794">
        <f t="shared" si="9"/>
        <v>15512281.460000003</v>
      </c>
      <c r="S272" s="1316">
        <v>686658.9</v>
      </c>
      <c r="T272" s="1316"/>
      <c r="U272" s="1316">
        <v>6489735.8799999999</v>
      </c>
      <c r="V272" s="1316"/>
      <c r="W272" s="1316">
        <v>11186550.25</v>
      </c>
      <c r="X272" s="1316">
        <v>0</v>
      </c>
      <c r="Y272" s="1317">
        <v>135949.56000000003</v>
      </c>
      <c r="Z272" s="1316"/>
      <c r="AA272" s="794">
        <f t="shared" si="10"/>
        <v>18498894.59</v>
      </c>
      <c r="AB272" s="798"/>
    </row>
    <row r="273" spans="1:28" s="791" customFormat="1" ht="16.149999999999999" customHeight="1" thickBot="1">
      <c r="A273" s="130">
        <f>ROW()</f>
        <v>273</v>
      </c>
      <c r="B273" s="1220"/>
      <c r="C273" s="1220"/>
      <c r="D273" s="42"/>
      <c r="E273" s="42"/>
      <c r="F273" s="1314" t="s">
        <v>975</v>
      </c>
      <c r="G273" s="1314" t="s">
        <v>974</v>
      </c>
      <c r="H273" s="1315" t="s">
        <v>846</v>
      </c>
      <c r="I273" s="1314" t="s">
        <v>988</v>
      </c>
      <c r="J273" s="1316">
        <v>983100.12</v>
      </c>
      <c r="K273" s="1316"/>
      <c r="L273" s="1316">
        <v>6567444.9800000014</v>
      </c>
      <c r="M273" s="1316"/>
      <c r="N273" s="1316">
        <v>9823961.4000000004</v>
      </c>
      <c r="O273" s="1316"/>
      <c r="P273" s="1317" t="s">
        <v>601</v>
      </c>
      <c r="Q273" s="1316"/>
      <c r="R273" s="794">
        <f t="shared" si="9"/>
        <v>17374506.5</v>
      </c>
      <c r="S273" s="1316">
        <v>1064541.08</v>
      </c>
      <c r="T273" s="1316"/>
      <c r="U273" s="1316">
        <v>7400007.4100000001</v>
      </c>
      <c r="V273" s="1316"/>
      <c r="W273" s="1316">
        <v>12076563.85</v>
      </c>
      <c r="X273" s="1316">
        <v>0</v>
      </c>
      <c r="Y273" s="1317" t="s">
        <v>601</v>
      </c>
      <c r="Z273" s="1316"/>
      <c r="AA273" s="794">
        <f t="shared" si="10"/>
        <v>20541112.34</v>
      </c>
      <c r="AB273" s="798"/>
    </row>
    <row r="274" spans="1:28" s="791" customFormat="1" ht="16.149999999999999" customHeight="1" thickBot="1">
      <c r="A274" s="130">
        <f>ROW()</f>
        <v>274</v>
      </c>
      <c r="B274" s="1220"/>
      <c r="C274" s="1220"/>
      <c r="D274" s="42"/>
      <c r="E274" s="42"/>
      <c r="F274" s="1314" t="s">
        <v>975</v>
      </c>
      <c r="G274" s="1314" t="s">
        <v>974</v>
      </c>
      <c r="H274" s="1315" t="s">
        <v>638</v>
      </c>
      <c r="I274" s="1314" t="s">
        <v>639</v>
      </c>
      <c r="J274" s="1316">
        <v>719307.36000000022</v>
      </c>
      <c r="K274" s="1316"/>
      <c r="L274" s="1316">
        <v>2278433.9600000004</v>
      </c>
      <c r="M274" s="1316"/>
      <c r="N274" s="1316">
        <v>4429145.6399999987</v>
      </c>
      <c r="O274" s="1316"/>
      <c r="P274" s="1317" t="s">
        <v>601</v>
      </c>
      <c r="Q274" s="1316"/>
      <c r="R274" s="794">
        <f t="shared" si="9"/>
        <v>7426886.959999999</v>
      </c>
      <c r="S274" s="1316">
        <v>741992.79</v>
      </c>
      <c r="T274" s="1316"/>
      <c r="U274" s="1316">
        <v>2462707.1799999997</v>
      </c>
      <c r="V274" s="1316"/>
      <c r="W274" s="1316">
        <v>5401461.8499999996</v>
      </c>
      <c r="X274" s="1316">
        <v>0</v>
      </c>
      <c r="Y274" s="1317" t="s">
        <v>601</v>
      </c>
      <c r="Z274" s="1316"/>
      <c r="AA274" s="794">
        <f t="shared" si="10"/>
        <v>8606161.8200000003</v>
      </c>
      <c r="AB274" s="798"/>
    </row>
    <row r="275" spans="1:28" s="791" customFormat="1" ht="16.149999999999999" customHeight="1" thickBot="1">
      <c r="A275" s="130">
        <f>ROW()</f>
        <v>275</v>
      </c>
      <c r="B275" s="1220"/>
      <c r="C275" s="1220"/>
      <c r="D275" s="42"/>
      <c r="E275" s="42"/>
      <c r="F275" s="1314" t="s">
        <v>975</v>
      </c>
      <c r="G275" s="1314" t="s">
        <v>974</v>
      </c>
      <c r="H275" s="1315" t="s">
        <v>989</v>
      </c>
      <c r="I275" s="1314" t="s">
        <v>990</v>
      </c>
      <c r="J275" s="1316">
        <v>1351447.7999999998</v>
      </c>
      <c r="K275" s="1316"/>
      <c r="L275" s="1316">
        <v>5502307.1199999992</v>
      </c>
      <c r="M275" s="1316"/>
      <c r="N275" s="1316">
        <v>8942671.3200000022</v>
      </c>
      <c r="O275" s="1316"/>
      <c r="P275" s="1317">
        <v>479494.31999999989</v>
      </c>
      <c r="Q275" s="1316"/>
      <c r="R275" s="794">
        <f t="shared" si="9"/>
        <v>16275920.560000002</v>
      </c>
      <c r="S275" s="1316">
        <v>1456890</v>
      </c>
      <c r="T275" s="1316"/>
      <c r="U275" s="1316">
        <v>5868496.5399999991</v>
      </c>
      <c r="V275" s="1316"/>
      <c r="W275" s="1316">
        <v>11171205.189999999</v>
      </c>
      <c r="X275" s="1316">
        <v>0</v>
      </c>
      <c r="Y275" s="1317">
        <v>479494.31999999989</v>
      </c>
      <c r="Z275" s="1316"/>
      <c r="AA275" s="794">
        <f t="shared" si="10"/>
        <v>18976086.049999997</v>
      </c>
      <c r="AB275" s="798"/>
    </row>
    <row r="276" spans="1:28" s="791" customFormat="1" ht="16.149999999999999" customHeight="1" thickBot="1">
      <c r="A276" s="130">
        <f>ROW()</f>
        <v>276</v>
      </c>
      <c r="B276" s="1220"/>
      <c r="C276" s="1220"/>
      <c r="D276" s="42"/>
      <c r="E276" s="42"/>
      <c r="F276" s="1314" t="s">
        <v>975</v>
      </c>
      <c r="G276" s="1314" t="s">
        <v>974</v>
      </c>
      <c r="H276" s="1315" t="s">
        <v>893</v>
      </c>
      <c r="I276" s="1314" t="s">
        <v>894</v>
      </c>
      <c r="J276" s="1316">
        <v>2348569.4400000004</v>
      </c>
      <c r="K276" s="1316"/>
      <c r="L276" s="1316">
        <v>18240836.550000004</v>
      </c>
      <c r="M276" s="1316"/>
      <c r="N276" s="1316">
        <v>31326736.680000003</v>
      </c>
      <c r="O276" s="1316"/>
      <c r="P276" s="1317">
        <v>114939.84000000003</v>
      </c>
      <c r="Q276" s="1316"/>
      <c r="R276" s="794">
        <f t="shared" si="9"/>
        <v>52031082.510000013</v>
      </c>
      <c r="S276" s="1316">
        <v>2532141.21</v>
      </c>
      <c r="T276" s="1316"/>
      <c r="U276" s="1316">
        <v>19545168.050000001</v>
      </c>
      <c r="V276" s="1316"/>
      <c r="W276" s="1316">
        <v>37702817.5</v>
      </c>
      <c r="X276" s="1316">
        <v>0</v>
      </c>
      <c r="Y276" s="1317">
        <v>114939.84000000003</v>
      </c>
      <c r="Z276" s="1316"/>
      <c r="AA276" s="794">
        <f t="shared" si="10"/>
        <v>59895066.600000009</v>
      </c>
      <c r="AB276" s="798"/>
    </row>
    <row r="277" spans="1:28" s="791" customFormat="1" ht="16.149999999999999" customHeight="1" thickBot="1">
      <c r="A277" s="130">
        <f>ROW()</f>
        <v>277</v>
      </c>
      <c r="B277" s="1220"/>
      <c r="C277" s="1220"/>
      <c r="D277" s="42"/>
      <c r="E277" s="42"/>
      <c r="F277" s="1314" t="s">
        <v>975</v>
      </c>
      <c r="G277" s="1314" t="s">
        <v>974</v>
      </c>
      <c r="H277" s="1315" t="s">
        <v>991</v>
      </c>
      <c r="I277" s="1314" t="s">
        <v>992</v>
      </c>
      <c r="J277" s="1316">
        <v>1077442.68</v>
      </c>
      <c r="K277" s="1316"/>
      <c r="L277" s="1316">
        <v>2861963.4600000009</v>
      </c>
      <c r="M277" s="1316"/>
      <c r="N277" s="1316">
        <v>6071373.4799999995</v>
      </c>
      <c r="O277" s="1316"/>
      <c r="P277" s="1317">
        <v>512843.16</v>
      </c>
      <c r="Q277" s="1316"/>
      <c r="R277" s="794">
        <f t="shared" si="9"/>
        <v>10523622.780000001</v>
      </c>
      <c r="S277" s="1316">
        <v>1158608.27</v>
      </c>
      <c r="T277" s="1316"/>
      <c r="U277" s="1316">
        <v>3081014.91</v>
      </c>
      <c r="V277" s="1316"/>
      <c r="W277" s="1316">
        <v>7626495.8499999996</v>
      </c>
      <c r="X277" s="1316">
        <v>0</v>
      </c>
      <c r="Y277" s="1317">
        <v>512843.16</v>
      </c>
      <c r="Z277" s="1316"/>
      <c r="AA277" s="794">
        <f t="shared" si="10"/>
        <v>12378962.189999999</v>
      </c>
      <c r="AB277" s="798"/>
    </row>
    <row r="278" spans="1:28" s="791" customFormat="1" ht="16.149999999999999" customHeight="1" thickBot="1">
      <c r="A278" s="130">
        <f>ROW()</f>
        <v>278</v>
      </c>
      <c r="B278" s="1220"/>
      <c r="C278" s="1220"/>
      <c r="D278" s="42"/>
      <c r="E278" s="42"/>
      <c r="F278" s="1314" t="s">
        <v>975</v>
      </c>
      <c r="G278" s="1314" t="s">
        <v>974</v>
      </c>
      <c r="H278" s="1315" t="s">
        <v>993</v>
      </c>
      <c r="I278" s="1314" t="s">
        <v>994</v>
      </c>
      <c r="J278" s="1316">
        <v>1559185.6799999997</v>
      </c>
      <c r="K278" s="1316"/>
      <c r="L278" s="1316">
        <v>3635139.0099999993</v>
      </c>
      <c r="M278" s="1316"/>
      <c r="N278" s="1316">
        <v>7655120.8800000018</v>
      </c>
      <c r="O278" s="1316"/>
      <c r="P278" s="1317">
        <v>27461.279999999995</v>
      </c>
      <c r="Q278" s="1316"/>
      <c r="R278" s="794">
        <f t="shared" si="9"/>
        <v>12876906.85</v>
      </c>
      <c r="S278" s="1316">
        <v>1680569.73</v>
      </c>
      <c r="T278" s="1316"/>
      <c r="U278" s="1316">
        <v>3964777.55</v>
      </c>
      <c r="V278" s="1316"/>
      <c r="W278" s="1316">
        <v>9682734.1600000001</v>
      </c>
      <c r="X278" s="1316">
        <v>0</v>
      </c>
      <c r="Y278" s="1317">
        <v>27461.279999999995</v>
      </c>
      <c r="Z278" s="1316"/>
      <c r="AA278" s="794">
        <f t="shared" si="10"/>
        <v>15355542.719999999</v>
      </c>
      <c r="AB278" s="798"/>
    </row>
    <row r="279" spans="1:28" s="791" customFormat="1" ht="16.149999999999999" customHeight="1" thickBot="1">
      <c r="A279" s="130">
        <f>ROW()</f>
        <v>279</v>
      </c>
      <c r="B279" s="1220"/>
      <c r="C279" s="1220"/>
      <c r="D279" s="42"/>
      <c r="E279" s="42"/>
      <c r="F279" s="1314" t="s">
        <v>975</v>
      </c>
      <c r="G279" s="1314" t="s">
        <v>974</v>
      </c>
      <c r="H279" s="1315" t="s">
        <v>995</v>
      </c>
      <c r="I279" s="1314" t="s">
        <v>996</v>
      </c>
      <c r="J279" s="1316">
        <v>324979.44</v>
      </c>
      <c r="K279" s="1316"/>
      <c r="L279" s="1316">
        <v>2310113.84</v>
      </c>
      <c r="M279" s="1316"/>
      <c r="N279" s="1316">
        <v>4146543.72</v>
      </c>
      <c r="O279" s="1316"/>
      <c r="P279" s="1317">
        <v>2941620.9600000004</v>
      </c>
      <c r="Q279" s="1316"/>
      <c r="R279" s="794">
        <f t="shared" si="9"/>
        <v>9723257.9600000009</v>
      </c>
      <c r="S279" s="1316">
        <v>351756.63</v>
      </c>
      <c r="T279" s="1316"/>
      <c r="U279" s="1316">
        <v>2482702.4</v>
      </c>
      <c r="V279" s="1316"/>
      <c r="W279" s="1316">
        <v>5140595.79</v>
      </c>
      <c r="X279" s="1316">
        <v>0</v>
      </c>
      <c r="Y279" s="1317">
        <f>P279</f>
        <v>2941620.9600000004</v>
      </c>
      <c r="Z279" s="1316"/>
      <c r="AA279" s="794">
        <f t="shared" si="10"/>
        <v>10916675.780000001</v>
      </c>
      <c r="AB279" s="798"/>
    </row>
    <row r="280" spans="1:28" s="791" customFormat="1" ht="16.149999999999999" customHeight="1" thickBot="1">
      <c r="A280" s="130">
        <f>ROW()</f>
        <v>280</v>
      </c>
      <c r="B280" s="1220"/>
      <c r="C280" s="1220"/>
      <c r="D280" s="42"/>
      <c r="E280" s="42"/>
      <c r="F280" s="1314" t="s">
        <v>975</v>
      </c>
      <c r="G280" s="1314" t="s">
        <v>974</v>
      </c>
      <c r="H280" s="1315" t="s">
        <v>997</v>
      </c>
      <c r="I280" s="1314" t="s">
        <v>998</v>
      </c>
      <c r="J280" s="1316">
        <v>350971.56</v>
      </c>
      <c r="K280" s="1316"/>
      <c r="L280" s="1316">
        <v>1555541.49</v>
      </c>
      <c r="M280" s="1316"/>
      <c r="N280" s="1316">
        <v>2391440.52</v>
      </c>
      <c r="O280" s="1316"/>
      <c r="P280" s="1317" t="s">
        <v>601</v>
      </c>
      <c r="Q280" s="1316"/>
      <c r="R280" s="794">
        <f t="shared" si="9"/>
        <v>4297953.57</v>
      </c>
      <c r="S280" s="1316">
        <v>381922.15</v>
      </c>
      <c r="T280" s="1316"/>
      <c r="U280" s="1316">
        <v>1757030.7</v>
      </c>
      <c r="V280" s="1316"/>
      <c r="W280" s="1316">
        <v>3007632.17</v>
      </c>
      <c r="X280" s="1316">
        <v>0</v>
      </c>
      <c r="Y280" s="1317" t="s">
        <v>601</v>
      </c>
      <c r="Z280" s="1316"/>
      <c r="AA280" s="794">
        <f t="shared" si="10"/>
        <v>5146585.0199999996</v>
      </c>
      <c r="AB280" s="798"/>
    </row>
    <row r="281" spans="1:28" s="791" customFormat="1" ht="16.149999999999999" customHeight="1" thickBot="1">
      <c r="A281" s="130">
        <f>ROW()</f>
        <v>281</v>
      </c>
      <c r="B281" s="1220"/>
      <c r="C281" s="1220"/>
      <c r="D281" s="42"/>
      <c r="E281" s="42"/>
      <c r="F281" s="1314" t="s">
        <v>975</v>
      </c>
      <c r="G281" s="1314" t="s">
        <v>974</v>
      </c>
      <c r="H281" s="1315" t="s">
        <v>999</v>
      </c>
      <c r="I281" s="1314" t="s">
        <v>1000</v>
      </c>
      <c r="J281" s="1316">
        <v>1672798.3199999994</v>
      </c>
      <c r="K281" s="1316"/>
      <c r="L281" s="1316">
        <v>5271040.42</v>
      </c>
      <c r="M281" s="1316"/>
      <c r="N281" s="1316">
        <v>6752131.3200000012</v>
      </c>
      <c r="O281" s="1316"/>
      <c r="P281" s="1317">
        <v>64068.24000000002</v>
      </c>
      <c r="Q281" s="1316"/>
      <c r="R281" s="794">
        <f t="shared" si="9"/>
        <v>13760038.300000001</v>
      </c>
      <c r="S281" s="1316">
        <v>1790234.27</v>
      </c>
      <c r="T281" s="1316"/>
      <c r="U281" s="1316">
        <v>5842885.2199999997</v>
      </c>
      <c r="V281" s="1316"/>
      <c r="W281" s="1316">
        <v>8439784.1400000006</v>
      </c>
      <c r="X281" s="1316">
        <v>0</v>
      </c>
      <c r="Y281" s="1317">
        <v>64068.24000000002</v>
      </c>
      <c r="Z281" s="1316"/>
      <c r="AA281" s="794">
        <f t="shared" si="10"/>
        <v>16136971.870000001</v>
      </c>
      <c r="AB281" s="798"/>
    </row>
    <row r="282" spans="1:28" s="791" customFormat="1" ht="16.149999999999999" customHeight="1" thickBot="1">
      <c r="A282" s="130">
        <f>ROW()</f>
        <v>282</v>
      </c>
      <c r="B282" s="1220"/>
      <c r="C282" s="1220"/>
      <c r="D282" s="42"/>
      <c r="E282" s="42"/>
      <c r="F282" s="1314" t="s">
        <v>975</v>
      </c>
      <c r="G282" s="1314" t="s">
        <v>974</v>
      </c>
      <c r="H282" s="1315" t="s">
        <v>44</v>
      </c>
      <c r="I282" s="1314" t="s">
        <v>614</v>
      </c>
      <c r="J282" s="1316"/>
      <c r="K282" s="1316"/>
      <c r="L282" s="1316">
        <v>0</v>
      </c>
      <c r="M282" s="1316"/>
      <c r="N282" s="1316"/>
      <c r="O282" s="1316">
        <v>101618.39999999998</v>
      </c>
      <c r="P282" s="1317" t="s">
        <v>601</v>
      </c>
      <c r="Q282" s="1316"/>
      <c r="R282" s="794">
        <f t="shared" si="9"/>
        <v>101618.39999999998</v>
      </c>
      <c r="S282" s="1316"/>
      <c r="T282" s="1316"/>
      <c r="U282" s="1316"/>
      <c r="V282" s="1316"/>
      <c r="W282" s="1316"/>
      <c r="X282" s="1316"/>
      <c r="Y282" s="1317" t="s">
        <v>601</v>
      </c>
      <c r="Z282" s="1316"/>
      <c r="AA282" s="794">
        <f t="shared" si="10"/>
        <v>0</v>
      </c>
      <c r="AB282" s="798"/>
    </row>
    <row r="283" spans="1:28" s="791" customFormat="1" ht="16.149999999999999" customHeight="1" thickBot="1">
      <c r="A283" s="130">
        <f>ROW()</f>
        <v>283</v>
      </c>
      <c r="B283" s="1220"/>
      <c r="C283" s="1220"/>
      <c r="D283" s="42"/>
      <c r="E283" s="42"/>
      <c r="F283" s="1314" t="s">
        <v>1001</v>
      </c>
      <c r="G283" s="1314" t="s">
        <v>1002</v>
      </c>
      <c r="H283" s="1315" t="s">
        <v>1003</v>
      </c>
      <c r="I283" s="1314" t="s">
        <v>1004</v>
      </c>
      <c r="J283" s="1316">
        <v>760523.04</v>
      </c>
      <c r="K283" s="1316"/>
      <c r="L283" s="1316">
        <v>1119934.7400000002</v>
      </c>
      <c r="M283" s="1316"/>
      <c r="N283" s="1316">
        <v>2626116.2399999998</v>
      </c>
      <c r="O283" s="1316"/>
      <c r="P283" s="1317">
        <v>120919.20000000004</v>
      </c>
      <c r="Q283" s="1316"/>
      <c r="R283" s="794">
        <f t="shared" si="9"/>
        <v>4627493.22</v>
      </c>
      <c r="S283" s="1316">
        <v>820604.35</v>
      </c>
      <c r="T283" s="1316"/>
      <c r="U283" s="1316">
        <v>1265034.8999999999</v>
      </c>
      <c r="V283" s="1316"/>
      <c r="W283" s="1316">
        <v>3342718.78</v>
      </c>
      <c r="X283" s="1316">
        <v>0</v>
      </c>
      <c r="Y283" s="1317">
        <v>120919.20000000004</v>
      </c>
      <c r="Z283" s="1316"/>
      <c r="AA283" s="794">
        <f t="shared" si="10"/>
        <v>5549277.2299999995</v>
      </c>
      <c r="AB283" s="798"/>
    </row>
    <row r="284" spans="1:28" s="791" customFormat="1" ht="16.149999999999999" customHeight="1" thickBot="1">
      <c r="A284" s="130">
        <f>ROW()</f>
        <v>284</v>
      </c>
      <c r="B284" s="1220"/>
      <c r="C284" s="1220"/>
      <c r="D284" s="42"/>
      <c r="E284" s="42"/>
      <c r="F284" s="1314" t="s">
        <v>1001</v>
      </c>
      <c r="G284" s="1314" t="s">
        <v>1002</v>
      </c>
      <c r="H284" s="1315" t="s">
        <v>858</v>
      </c>
      <c r="I284" s="1314" t="s">
        <v>1005</v>
      </c>
      <c r="J284" s="1316">
        <v>772326.24000000011</v>
      </c>
      <c r="K284" s="1316"/>
      <c r="L284" s="1316">
        <v>972281.98999999987</v>
      </c>
      <c r="M284" s="1316"/>
      <c r="N284" s="1316">
        <v>2243505.6</v>
      </c>
      <c r="O284" s="1316"/>
      <c r="P284" s="1317">
        <v>581978.40000000014</v>
      </c>
      <c r="Q284" s="1316"/>
      <c r="R284" s="794">
        <f t="shared" si="9"/>
        <v>4570092.2300000004</v>
      </c>
      <c r="S284" s="1316">
        <v>834084.24</v>
      </c>
      <c r="T284" s="1316"/>
      <c r="U284" s="1316">
        <v>1096125.02</v>
      </c>
      <c r="V284" s="1316"/>
      <c r="W284" s="1316">
        <v>2825797.14</v>
      </c>
      <c r="X284" s="1316">
        <v>0</v>
      </c>
      <c r="Y284" s="1317">
        <v>581978.40000000014</v>
      </c>
      <c r="Z284" s="1316"/>
      <c r="AA284" s="794">
        <f t="shared" si="10"/>
        <v>5337984.8000000007</v>
      </c>
      <c r="AB284" s="798"/>
    </row>
    <row r="285" spans="1:28" s="791" customFormat="1" ht="16.149999999999999" customHeight="1" thickBot="1">
      <c r="A285" s="130">
        <f>ROW()</f>
        <v>285</v>
      </c>
      <c r="B285" s="1220"/>
      <c r="C285" s="1220"/>
      <c r="D285" s="42"/>
      <c r="E285" s="42"/>
      <c r="F285" s="1314" t="s">
        <v>1001</v>
      </c>
      <c r="G285" s="1314" t="s">
        <v>1002</v>
      </c>
      <c r="H285" s="1315" t="s">
        <v>44</v>
      </c>
      <c r="I285" s="1314" t="s">
        <v>614</v>
      </c>
      <c r="J285" s="1316"/>
      <c r="K285" s="1316"/>
      <c r="L285" s="1316">
        <v>0</v>
      </c>
      <c r="M285" s="1316"/>
      <c r="N285" s="1316"/>
      <c r="O285" s="1316">
        <v>3367.3200000000011</v>
      </c>
      <c r="P285" s="1317">
        <v>2566400</v>
      </c>
      <c r="Q285" s="1316"/>
      <c r="R285" s="794">
        <f t="shared" si="9"/>
        <v>2569767.3199999998</v>
      </c>
      <c r="S285" s="1316"/>
      <c r="T285" s="1316"/>
      <c r="U285" s="1316"/>
      <c r="V285" s="1316"/>
      <c r="W285" s="1316"/>
      <c r="X285" s="1316"/>
      <c r="Y285" s="1317">
        <v>2566400</v>
      </c>
      <c r="Z285" s="1316"/>
      <c r="AA285" s="794">
        <f t="shared" si="10"/>
        <v>2566400</v>
      </c>
      <c r="AB285" s="798"/>
    </row>
    <row r="286" spans="1:28" s="791" customFormat="1" ht="16.149999999999999" customHeight="1" thickBot="1">
      <c r="A286" s="130">
        <f>ROW()</f>
        <v>286</v>
      </c>
      <c r="B286" s="1220"/>
      <c r="C286" s="1220"/>
      <c r="D286" s="42"/>
      <c r="E286" s="42"/>
      <c r="F286" s="1314" t="s">
        <v>1001</v>
      </c>
      <c r="G286" s="1314" t="s">
        <v>1002</v>
      </c>
      <c r="H286" s="1315" t="s">
        <v>1006</v>
      </c>
      <c r="I286" s="1314" t="s">
        <v>1007</v>
      </c>
      <c r="J286" s="1316">
        <v>113300.45999999998</v>
      </c>
      <c r="K286" s="1316"/>
      <c r="L286" s="1316"/>
      <c r="M286" s="1316"/>
      <c r="N286" s="1316"/>
      <c r="O286" s="1316"/>
      <c r="P286" s="1317">
        <v>1256862.1200000001</v>
      </c>
      <c r="Q286" s="1316"/>
      <c r="R286" s="794">
        <f t="shared" si="9"/>
        <v>1370162.58</v>
      </c>
      <c r="S286" s="1316">
        <v>155126.31</v>
      </c>
      <c r="T286" s="1316"/>
      <c r="U286" s="1316">
        <v>0</v>
      </c>
      <c r="V286" s="1316"/>
      <c r="W286" s="1316">
        <v>0</v>
      </c>
      <c r="X286" s="1316">
        <v>0</v>
      </c>
      <c r="Y286" s="1317">
        <v>1256862.1200000001</v>
      </c>
      <c r="Z286" s="1316"/>
      <c r="AA286" s="794">
        <f t="shared" si="10"/>
        <v>1411988.4300000002</v>
      </c>
      <c r="AB286" s="798"/>
    </row>
    <row r="287" spans="1:28" s="791" customFormat="1" ht="16.149999999999999" customHeight="1" thickBot="1">
      <c r="A287" s="130">
        <f>ROW()</f>
        <v>287</v>
      </c>
      <c r="B287" s="1220"/>
      <c r="C287" s="1220"/>
      <c r="D287" s="42"/>
      <c r="E287" s="42"/>
      <c r="F287" s="1314" t="s">
        <v>1008</v>
      </c>
      <c r="G287" s="1314" t="s">
        <v>1009</v>
      </c>
      <c r="H287" s="1315" t="s">
        <v>1010</v>
      </c>
      <c r="I287" s="1314" t="s">
        <v>1011</v>
      </c>
      <c r="J287" s="1316">
        <v>16975.8</v>
      </c>
      <c r="K287" s="1316"/>
      <c r="L287" s="1316">
        <v>100417.35000000003</v>
      </c>
      <c r="M287" s="1316"/>
      <c r="N287" s="1316">
        <v>407778.96000000014</v>
      </c>
      <c r="O287" s="1316"/>
      <c r="P287" s="1317">
        <v>158270.04000000004</v>
      </c>
      <c r="Q287" s="1316"/>
      <c r="R287" s="794">
        <f t="shared" si="9"/>
        <v>683442.15000000026</v>
      </c>
      <c r="S287" s="1316">
        <v>23023.81</v>
      </c>
      <c r="T287" s="1316"/>
      <c r="U287" s="1316">
        <v>105809.14</v>
      </c>
      <c r="V287" s="1316"/>
      <c r="W287" s="1316">
        <v>465430.69</v>
      </c>
      <c r="X287" s="1316">
        <v>0</v>
      </c>
      <c r="Y287" s="1317">
        <v>158270.04000000004</v>
      </c>
      <c r="Z287" s="1316"/>
      <c r="AA287" s="794">
        <f t="shared" si="10"/>
        <v>752533.68</v>
      </c>
      <c r="AB287" s="798"/>
    </row>
    <row r="288" spans="1:28" s="791" customFormat="1" ht="16.149999999999999" customHeight="1" thickBot="1">
      <c r="A288" s="130">
        <f>ROW()</f>
        <v>288</v>
      </c>
      <c r="B288" s="1220"/>
      <c r="C288" s="1220"/>
      <c r="D288" s="42"/>
      <c r="E288" s="42"/>
      <c r="F288" s="1314" t="s">
        <v>1008</v>
      </c>
      <c r="G288" s="1314" t="s">
        <v>1009</v>
      </c>
      <c r="H288" s="1315" t="s">
        <v>1012</v>
      </c>
      <c r="I288" s="1314" t="s">
        <v>1013</v>
      </c>
      <c r="J288" s="1316">
        <v>689046.72</v>
      </c>
      <c r="K288" s="1316"/>
      <c r="L288" s="1316">
        <v>647918.66</v>
      </c>
      <c r="M288" s="1316"/>
      <c r="N288" s="1316">
        <v>3093179.16</v>
      </c>
      <c r="O288" s="1316"/>
      <c r="P288" s="1317">
        <v>53075.16</v>
      </c>
      <c r="Q288" s="1316"/>
      <c r="R288" s="794">
        <f t="shared" si="9"/>
        <v>4483219.7</v>
      </c>
      <c r="S288" s="1316">
        <v>748135.5</v>
      </c>
      <c r="T288" s="1316"/>
      <c r="U288" s="1316">
        <v>692992.47</v>
      </c>
      <c r="V288" s="1316"/>
      <c r="W288" s="1316">
        <v>3772762.69</v>
      </c>
      <c r="X288" s="1316">
        <v>0</v>
      </c>
      <c r="Y288" s="1317">
        <v>53075.16</v>
      </c>
      <c r="Z288" s="1316"/>
      <c r="AA288" s="794">
        <f t="shared" si="10"/>
        <v>5266965.82</v>
      </c>
      <c r="AB288" s="798"/>
    </row>
    <row r="289" spans="1:28" s="791" customFormat="1" ht="16.149999999999999" customHeight="1" thickBot="1">
      <c r="A289" s="130">
        <f>ROW()</f>
        <v>289</v>
      </c>
      <c r="B289" s="1220"/>
      <c r="C289" s="1220"/>
      <c r="D289" s="42"/>
      <c r="E289" s="42"/>
      <c r="F289" s="1314" t="s">
        <v>1008</v>
      </c>
      <c r="G289" s="1314" t="s">
        <v>1009</v>
      </c>
      <c r="H289" s="1315" t="s">
        <v>612</v>
      </c>
      <c r="I289" s="1314" t="s">
        <v>613</v>
      </c>
      <c r="J289" s="1316">
        <v>291596.40000000008</v>
      </c>
      <c r="K289" s="1316"/>
      <c r="L289" s="1316">
        <v>34540.400000000001</v>
      </c>
      <c r="M289" s="1316"/>
      <c r="N289" s="1316">
        <v>177453.24</v>
      </c>
      <c r="O289" s="1316"/>
      <c r="P289" s="1317" t="s">
        <v>601</v>
      </c>
      <c r="Q289" s="1316"/>
      <c r="R289" s="794">
        <f t="shared" si="9"/>
        <v>503590.0400000001</v>
      </c>
      <c r="S289" s="1316">
        <v>261736.25</v>
      </c>
      <c r="T289" s="1316"/>
      <c r="U289" s="1316">
        <v>35779.56</v>
      </c>
      <c r="V289" s="1316"/>
      <c r="W289" s="1316">
        <v>244017.19</v>
      </c>
      <c r="X289" s="1316">
        <v>0</v>
      </c>
      <c r="Y289" s="1317" t="s">
        <v>601</v>
      </c>
      <c r="Z289" s="1316"/>
      <c r="AA289" s="794">
        <f t="shared" si="10"/>
        <v>541533</v>
      </c>
      <c r="AB289" s="798"/>
    </row>
    <row r="290" spans="1:28" s="791" customFormat="1" ht="16.149999999999999" customHeight="1" thickBot="1">
      <c r="A290" s="130">
        <f>ROW()</f>
        <v>290</v>
      </c>
      <c r="B290" s="1220"/>
      <c r="C290" s="1220"/>
      <c r="D290" s="42"/>
      <c r="E290" s="42"/>
      <c r="F290" s="1314" t="s">
        <v>1008</v>
      </c>
      <c r="G290" s="1314" t="s">
        <v>1009</v>
      </c>
      <c r="H290" s="1315" t="s">
        <v>729</v>
      </c>
      <c r="I290" s="1314" t="s">
        <v>730</v>
      </c>
      <c r="J290" s="1316">
        <v>208369.43999999997</v>
      </c>
      <c r="K290" s="1316"/>
      <c r="L290" s="1316">
        <v>85618.670000000013</v>
      </c>
      <c r="M290" s="1316"/>
      <c r="N290" s="1316">
        <v>555650.16</v>
      </c>
      <c r="O290" s="1316"/>
      <c r="P290" s="1317">
        <v>41405.11</v>
      </c>
      <c r="Q290" s="1316"/>
      <c r="R290" s="794">
        <f t="shared" si="9"/>
        <v>891043.38</v>
      </c>
      <c r="S290" s="1316">
        <v>237601.18</v>
      </c>
      <c r="T290" s="1316"/>
      <c r="U290" s="1316">
        <v>89305.47</v>
      </c>
      <c r="V290" s="1316"/>
      <c r="W290" s="1316">
        <v>654993.52</v>
      </c>
      <c r="X290" s="1316">
        <v>0</v>
      </c>
      <c r="Y290" s="1317">
        <v>41405.11</v>
      </c>
      <c r="Z290" s="1316"/>
      <c r="AA290" s="794">
        <f t="shared" si="10"/>
        <v>1023305.28</v>
      </c>
      <c r="AB290" s="798"/>
    </row>
    <row r="291" spans="1:28" s="791" customFormat="1" ht="16.149999999999999" customHeight="1" thickBot="1">
      <c r="A291" s="130">
        <f>ROW()</f>
        <v>291</v>
      </c>
      <c r="B291" s="1220"/>
      <c r="C291" s="1220"/>
      <c r="D291" s="42"/>
      <c r="E291" s="42"/>
      <c r="F291" s="1314" t="s">
        <v>1008</v>
      </c>
      <c r="G291" s="1314" t="s">
        <v>1009</v>
      </c>
      <c r="H291" s="1315" t="s">
        <v>44</v>
      </c>
      <c r="I291" s="1314" t="s">
        <v>614</v>
      </c>
      <c r="J291" s="1316"/>
      <c r="K291" s="1316"/>
      <c r="L291" s="1316">
        <v>0</v>
      </c>
      <c r="M291" s="1316"/>
      <c r="N291" s="1316"/>
      <c r="O291" s="1316">
        <v>2783.28</v>
      </c>
      <c r="P291" s="1317" t="s">
        <v>601</v>
      </c>
      <c r="Q291" s="1316"/>
      <c r="R291" s="794">
        <f t="shared" si="9"/>
        <v>2783.28</v>
      </c>
      <c r="S291" s="1316"/>
      <c r="T291" s="1316"/>
      <c r="U291" s="1316"/>
      <c r="V291" s="1316"/>
      <c r="W291" s="1316"/>
      <c r="X291" s="1316"/>
      <c r="Y291" s="1317" t="s">
        <v>601</v>
      </c>
      <c r="Z291" s="1316"/>
      <c r="AA291" s="794">
        <f t="shared" si="10"/>
        <v>0</v>
      </c>
      <c r="AB291" s="798"/>
    </row>
    <row r="292" spans="1:28" s="791" customFormat="1" ht="16.149999999999999" customHeight="1" thickBot="1">
      <c r="A292" s="130">
        <f>ROW()</f>
        <v>292</v>
      </c>
      <c r="B292" s="1220"/>
      <c r="C292" s="1220"/>
      <c r="D292" s="42"/>
      <c r="E292" s="42"/>
      <c r="F292" s="1314" t="s">
        <v>1014</v>
      </c>
      <c r="G292" s="1314" t="s">
        <v>1015</v>
      </c>
      <c r="H292" s="1315" t="s">
        <v>866</v>
      </c>
      <c r="I292" s="1314" t="s">
        <v>867</v>
      </c>
      <c r="J292" s="1316">
        <v>44373.600000000006</v>
      </c>
      <c r="K292" s="1316"/>
      <c r="L292" s="1316">
        <v>512435.17000000004</v>
      </c>
      <c r="M292" s="1316"/>
      <c r="N292" s="1316">
        <v>10213.559999999998</v>
      </c>
      <c r="O292" s="1316"/>
      <c r="P292" s="1317" t="s">
        <v>601</v>
      </c>
      <c r="Q292" s="1316"/>
      <c r="R292" s="794">
        <f t="shared" si="9"/>
        <v>567022.33000000007</v>
      </c>
      <c r="S292" s="1316">
        <v>48070.94</v>
      </c>
      <c r="T292" s="1316"/>
      <c r="U292" s="1316">
        <v>631423.9</v>
      </c>
      <c r="V292" s="1316"/>
      <c r="W292" s="1316">
        <v>25161.5</v>
      </c>
      <c r="X292" s="1316">
        <v>0</v>
      </c>
      <c r="Y292" s="1317" t="s">
        <v>601</v>
      </c>
      <c r="Z292" s="1316"/>
      <c r="AA292" s="794">
        <f t="shared" si="10"/>
        <v>704656.34000000008</v>
      </c>
      <c r="AB292" s="798"/>
    </row>
    <row r="293" spans="1:28" s="791" customFormat="1" ht="16.149999999999999" customHeight="1" thickBot="1">
      <c r="A293" s="130">
        <f>ROW()</f>
        <v>293</v>
      </c>
      <c r="B293" s="1220"/>
      <c r="C293" s="1220"/>
      <c r="D293" s="42"/>
      <c r="E293" s="42"/>
      <c r="F293" s="1314" t="s">
        <v>1014</v>
      </c>
      <c r="G293" s="1314" t="s">
        <v>1015</v>
      </c>
      <c r="H293" s="1315" t="s">
        <v>44</v>
      </c>
      <c r="I293" s="1314" t="s">
        <v>614</v>
      </c>
      <c r="J293" s="1316"/>
      <c r="K293" s="1316"/>
      <c r="L293" s="1316">
        <v>0</v>
      </c>
      <c r="M293" s="1316"/>
      <c r="N293" s="1316"/>
      <c r="O293" s="1316">
        <v>85.320000000000007</v>
      </c>
      <c r="P293" s="1317" t="s">
        <v>601</v>
      </c>
      <c r="Q293" s="1316"/>
      <c r="R293" s="794">
        <f t="shared" si="9"/>
        <v>85.320000000000007</v>
      </c>
      <c r="S293" s="1316"/>
      <c r="T293" s="1316"/>
      <c r="U293" s="1316"/>
      <c r="V293" s="1316"/>
      <c r="W293" s="1316"/>
      <c r="X293" s="1316"/>
      <c r="Y293" s="1317" t="s">
        <v>601</v>
      </c>
      <c r="Z293" s="1316"/>
      <c r="AA293" s="794">
        <f t="shared" si="10"/>
        <v>0</v>
      </c>
      <c r="AB293" s="798"/>
    </row>
    <row r="294" spans="1:28" s="791" customFormat="1" ht="16.149999999999999" customHeight="1" thickBot="1">
      <c r="A294" s="130">
        <f>ROW()</f>
        <v>294</v>
      </c>
      <c r="B294" s="1220"/>
      <c r="C294" s="1220"/>
      <c r="D294" s="42"/>
      <c r="E294" s="42"/>
      <c r="F294" s="1314" t="s">
        <v>1016</v>
      </c>
      <c r="G294" s="1314" t="s">
        <v>1017</v>
      </c>
      <c r="H294" s="1315" t="s">
        <v>925</v>
      </c>
      <c r="I294" s="1314" t="s">
        <v>926</v>
      </c>
      <c r="J294" s="1316">
        <v>1172826.4800000002</v>
      </c>
      <c r="K294" s="1316"/>
      <c r="L294" s="1316">
        <v>2937998.5700000003</v>
      </c>
      <c r="M294" s="1316"/>
      <c r="N294" s="1316">
        <v>10033848.959999999</v>
      </c>
      <c r="O294" s="1316"/>
      <c r="P294" s="1317">
        <v>117405.96</v>
      </c>
      <c r="Q294" s="1316"/>
      <c r="R294" s="794">
        <f t="shared" si="9"/>
        <v>14262079.970000001</v>
      </c>
      <c r="S294" s="1316">
        <v>1265271.8799999999</v>
      </c>
      <c r="T294" s="1316"/>
      <c r="U294" s="1316">
        <v>3344033.8000000003</v>
      </c>
      <c r="V294" s="1316"/>
      <c r="W294" s="1316">
        <v>12452858.33</v>
      </c>
      <c r="X294" s="1316">
        <v>0</v>
      </c>
      <c r="Y294" s="1317">
        <v>117405.96</v>
      </c>
      <c r="Z294" s="1316"/>
      <c r="AA294" s="794">
        <f t="shared" si="10"/>
        <v>17179569.969999999</v>
      </c>
      <c r="AB294" s="798"/>
    </row>
    <row r="295" spans="1:28" s="791" customFormat="1" ht="16.149999999999999" customHeight="1" thickBot="1">
      <c r="A295" s="130">
        <f>ROW()</f>
        <v>295</v>
      </c>
      <c r="B295" s="1220"/>
      <c r="C295" s="1220"/>
      <c r="D295" s="42"/>
      <c r="E295" s="42"/>
      <c r="F295" s="1314" t="s">
        <v>1016</v>
      </c>
      <c r="G295" s="1314" t="s">
        <v>1017</v>
      </c>
      <c r="H295" s="1315" t="s">
        <v>673</v>
      </c>
      <c r="I295" s="1314" t="s">
        <v>674</v>
      </c>
      <c r="J295" s="1316">
        <v>200715.36</v>
      </c>
      <c r="K295" s="1316"/>
      <c r="L295" s="1316">
        <v>843413.76</v>
      </c>
      <c r="M295" s="1316"/>
      <c r="N295" s="1316">
        <v>1678872.4800000002</v>
      </c>
      <c r="O295" s="1316"/>
      <c r="P295" s="1317">
        <v>697197.60000000009</v>
      </c>
      <c r="Q295" s="1316"/>
      <c r="R295" s="794">
        <f t="shared" si="9"/>
        <v>3420199.2</v>
      </c>
      <c r="S295" s="1316">
        <v>218505.96</v>
      </c>
      <c r="T295" s="1316"/>
      <c r="U295" s="1316">
        <v>895508.41999999993</v>
      </c>
      <c r="V295" s="1316"/>
      <c r="W295" s="1316">
        <v>2138912.1</v>
      </c>
      <c r="X295" s="1316">
        <v>0</v>
      </c>
      <c r="Y295" s="1317">
        <v>697197.60000000009</v>
      </c>
      <c r="Z295" s="1316"/>
      <c r="AA295" s="794">
        <f t="shared" si="10"/>
        <v>3950124.08</v>
      </c>
      <c r="AB295" s="798"/>
    </row>
    <row r="296" spans="1:28" s="791" customFormat="1" ht="16.149999999999999" customHeight="1" thickBot="1">
      <c r="A296" s="130">
        <f>ROW()</f>
        <v>296</v>
      </c>
      <c r="B296" s="1220"/>
      <c r="C296" s="1220"/>
      <c r="D296" s="42"/>
      <c r="E296" s="42"/>
      <c r="F296" s="1314" t="s">
        <v>1016</v>
      </c>
      <c r="G296" s="1314" t="s">
        <v>1017</v>
      </c>
      <c r="H296" s="1315" t="s">
        <v>1018</v>
      </c>
      <c r="I296" s="1314" t="s">
        <v>1019</v>
      </c>
      <c r="J296" s="1316"/>
      <c r="K296" s="1316"/>
      <c r="L296" s="1316"/>
      <c r="M296" s="1316"/>
      <c r="N296" s="1316">
        <v>102</v>
      </c>
      <c r="O296" s="1316"/>
      <c r="P296" s="1317" t="s">
        <v>601</v>
      </c>
      <c r="Q296" s="1316"/>
      <c r="R296" s="794">
        <f t="shared" si="9"/>
        <v>102</v>
      </c>
      <c r="S296" s="1316"/>
      <c r="T296" s="1316"/>
      <c r="U296" s="1316"/>
      <c r="V296" s="1316"/>
      <c r="W296" s="1316"/>
      <c r="X296" s="1316"/>
      <c r="Y296" s="1317" t="s">
        <v>601</v>
      </c>
      <c r="Z296" s="1316"/>
      <c r="AA296" s="794">
        <f t="shared" si="10"/>
        <v>0</v>
      </c>
      <c r="AB296" s="798"/>
    </row>
    <row r="297" spans="1:28" s="791" customFormat="1" ht="16.149999999999999" customHeight="1" thickBot="1">
      <c r="A297" s="130">
        <f>ROW()</f>
        <v>297</v>
      </c>
      <c r="B297" s="1220"/>
      <c r="C297" s="1220"/>
      <c r="D297" s="42"/>
      <c r="E297" s="42"/>
      <c r="F297" s="1314" t="s">
        <v>1016</v>
      </c>
      <c r="G297" s="1314" t="s">
        <v>1017</v>
      </c>
      <c r="H297" s="1315" t="s">
        <v>646</v>
      </c>
      <c r="I297" s="1314" t="s">
        <v>647</v>
      </c>
      <c r="J297" s="1316">
        <v>346980.48</v>
      </c>
      <c r="K297" s="1316"/>
      <c r="L297" s="1316">
        <v>211710.07999999996</v>
      </c>
      <c r="M297" s="1316"/>
      <c r="N297" s="1316">
        <v>7035675.1199999982</v>
      </c>
      <c r="O297" s="1316"/>
      <c r="P297" s="1317">
        <v>479295.93999999971</v>
      </c>
      <c r="Q297" s="1316"/>
      <c r="R297" s="794">
        <f t="shared" si="9"/>
        <v>8073661.6199999973</v>
      </c>
      <c r="S297" s="1316">
        <v>372868.9</v>
      </c>
      <c r="T297" s="1316"/>
      <c r="U297" s="1316">
        <v>289187.75</v>
      </c>
      <c r="V297" s="1316"/>
      <c r="W297" s="1316">
        <v>8758798.3499999996</v>
      </c>
      <c r="X297" s="1316">
        <v>0</v>
      </c>
      <c r="Y297" s="1317">
        <v>479295.93999999971</v>
      </c>
      <c r="Z297" s="1316"/>
      <c r="AA297" s="794">
        <f t="shared" si="10"/>
        <v>9900150.9399999995</v>
      </c>
      <c r="AB297" s="798"/>
    </row>
    <row r="298" spans="1:28" s="791" customFormat="1" ht="16.149999999999999" customHeight="1" thickBot="1">
      <c r="A298" s="130">
        <f>ROW()</f>
        <v>298</v>
      </c>
      <c r="B298" s="1220"/>
      <c r="C298" s="1220"/>
      <c r="D298" s="42"/>
      <c r="E298" s="42"/>
      <c r="F298" s="1314" t="s">
        <v>1016</v>
      </c>
      <c r="G298" s="1314" t="s">
        <v>1017</v>
      </c>
      <c r="H298" s="1315" t="s">
        <v>44</v>
      </c>
      <c r="I298" s="1314" t="s">
        <v>614</v>
      </c>
      <c r="J298" s="1316"/>
      <c r="K298" s="1316"/>
      <c r="L298" s="1316">
        <v>0</v>
      </c>
      <c r="M298" s="1316"/>
      <c r="N298" s="1316"/>
      <c r="O298" s="1316">
        <v>12068.88</v>
      </c>
      <c r="P298" s="1317" t="s">
        <v>601</v>
      </c>
      <c r="Q298" s="1316"/>
      <c r="R298" s="794">
        <f t="shared" si="9"/>
        <v>12068.88</v>
      </c>
      <c r="S298" s="1316"/>
      <c r="T298" s="1316"/>
      <c r="U298" s="1316"/>
      <c r="V298" s="1316"/>
      <c r="W298" s="1316"/>
      <c r="X298" s="1316"/>
      <c r="Y298" s="1317" t="s">
        <v>601</v>
      </c>
      <c r="Z298" s="1316"/>
      <c r="AA298" s="794">
        <f t="shared" si="10"/>
        <v>0</v>
      </c>
      <c r="AB298" s="798"/>
    </row>
    <row r="299" spans="1:28" s="791" customFormat="1" ht="16.149999999999999" customHeight="1" thickBot="1">
      <c r="A299" s="130">
        <f>ROW()</f>
        <v>299</v>
      </c>
      <c r="B299" s="1220"/>
      <c r="C299" s="1220"/>
      <c r="D299" s="42"/>
      <c r="E299" s="42"/>
      <c r="F299" s="1314" t="s">
        <v>1020</v>
      </c>
      <c r="G299" s="1314" t="s">
        <v>1021</v>
      </c>
      <c r="H299" s="1315" t="s">
        <v>927</v>
      </c>
      <c r="I299" s="1314" t="s">
        <v>928</v>
      </c>
      <c r="J299" s="1316"/>
      <c r="K299" s="1316"/>
      <c r="L299" s="1316">
        <v>-297.19</v>
      </c>
      <c r="M299" s="1316"/>
      <c r="N299" s="1316"/>
      <c r="O299" s="1316"/>
      <c r="P299" s="1317" t="s">
        <v>601</v>
      </c>
      <c r="Q299" s="1316"/>
      <c r="R299" s="794">
        <f t="shared" ref="R299:R325" si="11">SUM(J299:Q299)</f>
        <v>-297.19</v>
      </c>
      <c r="S299" s="1316">
        <v>0</v>
      </c>
      <c r="T299" s="1316"/>
      <c r="U299" s="1316">
        <v>3828.23</v>
      </c>
      <c r="V299" s="1316"/>
      <c r="W299" s="1316">
        <v>0</v>
      </c>
      <c r="X299" s="1316">
        <v>0</v>
      </c>
      <c r="Y299" s="1317" t="s">
        <v>601</v>
      </c>
      <c r="Z299" s="1316"/>
      <c r="AA299" s="794">
        <f t="shared" ref="AA299:AA328" si="12">SUM(S299:Z299)</f>
        <v>3828.23</v>
      </c>
      <c r="AB299" s="798"/>
    </row>
    <row r="300" spans="1:28" s="791" customFormat="1" ht="16.149999999999999" customHeight="1" thickBot="1">
      <c r="A300" s="130">
        <f>ROW()</f>
        <v>300</v>
      </c>
      <c r="B300" s="1220"/>
      <c r="C300" s="1220"/>
      <c r="D300" s="42"/>
      <c r="E300" s="42"/>
      <c r="F300" s="1314" t="s">
        <v>1020</v>
      </c>
      <c r="G300" s="1314" t="s">
        <v>1021</v>
      </c>
      <c r="H300" s="1315" t="s">
        <v>44</v>
      </c>
      <c r="I300" s="1314" t="s">
        <v>614</v>
      </c>
      <c r="J300" s="1316"/>
      <c r="K300" s="1316"/>
      <c r="L300" s="1316">
        <v>0</v>
      </c>
      <c r="M300" s="1316"/>
      <c r="N300" s="1316"/>
      <c r="O300" s="1316"/>
      <c r="P300" s="1317" t="s">
        <v>601</v>
      </c>
      <c r="Q300" s="1316"/>
      <c r="R300" s="794">
        <f t="shared" si="11"/>
        <v>0</v>
      </c>
      <c r="S300" s="1316"/>
      <c r="T300" s="1316"/>
      <c r="U300" s="1316"/>
      <c r="V300" s="1316"/>
      <c r="W300" s="1316"/>
      <c r="X300" s="1316"/>
      <c r="Y300" s="1317" t="s">
        <v>601</v>
      </c>
      <c r="Z300" s="1316"/>
      <c r="AA300" s="794">
        <f t="shared" si="12"/>
        <v>0</v>
      </c>
      <c r="AB300" s="798"/>
    </row>
    <row r="301" spans="1:28" s="791" customFormat="1" ht="16.149999999999999" customHeight="1" thickBot="1">
      <c r="A301" s="130">
        <f>ROW()</f>
        <v>301</v>
      </c>
      <c r="B301" s="1220"/>
      <c r="C301" s="1220"/>
      <c r="D301" s="42"/>
      <c r="E301" s="42"/>
      <c r="F301" s="1314" t="s">
        <v>1022</v>
      </c>
      <c r="G301" s="1314" t="s">
        <v>1023</v>
      </c>
      <c r="H301" s="1315" t="s">
        <v>1024</v>
      </c>
      <c r="I301" s="1314" t="s">
        <v>1025</v>
      </c>
      <c r="J301" s="1316"/>
      <c r="K301" s="1316"/>
      <c r="L301" s="1316">
        <v>13327.209999999997</v>
      </c>
      <c r="M301" s="1316"/>
      <c r="N301" s="1316">
        <v>50850.48</v>
      </c>
      <c r="O301" s="1316"/>
      <c r="P301" s="1317" t="s">
        <v>601</v>
      </c>
      <c r="Q301" s="1316"/>
      <c r="R301" s="794">
        <f t="shared" si="11"/>
        <v>64177.69</v>
      </c>
      <c r="S301" s="1316">
        <v>0</v>
      </c>
      <c r="T301" s="1316"/>
      <c r="U301" s="1316">
        <v>17369.809999999998</v>
      </c>
      <c r="V301" s="1316"/>
      <c r="W301" s="1316">
        <v>62096.57</v>
      </c>
      <c r="X301" s="1316">
        <v>0</v>
      </c>
      <c r="Y301" s="1317" t="s">
        <v>601</v>
      </c>
      <c r="Z301" s="1316"/>
      <c r="AA301" s="794">
        <f t="shared" si="12"/>
        <v>79466.38</v>
      </c>
      <c r="AB301" s="798"/>
    </row>
    <row r="302" spans="1:28" s="791" customFormat="1" ht="16.149999999999999" customHeight="1" thickBot="1">
      <c r="A302" s="130">
        <f>ROW()</f>
        <v>302</v>
      </c>
      <c r="B302" s="1220"/>
      <c r="C302" s="1220"/>
      <c r="D302" s="42"/>
      <c r="E302" s="42"/>
      <c r="F302" s="1314" t="s">
        <v>1022</v>
      </c>
      <c r="G302" s="1314" t="s">
        <v>1023</v>
      </c>
      <c r="H302" s="1315" t="s">
        <v>1026</v>
      </c>
      <c r="I302" s="1314" t="s">
        <v>1027</v>
      </c>
      <c r="J302" s="1316">
        <v>330398.03999999986</v>
      </c>
      <c r="K302" s="1316"/>
      <c r="L302" s="1316">
        <v>27226.789999999994</v>
      </c>
      <c r="M302" s="1316"/>
      <c r="N302" s="1316">
        <v>579566.28</v>
      </c>
      <c r="O302" s="1316"/>
      <c r="P302" s="1317" t="s">
        <v>601</v>
      </c>
      <c r="Q302" s="1316"/>
      <c r="R302" s="794">
        <f t="shared" si="11"/>
        <v>937191.10999999987</v>
      </c>
      <c r="S302" s="1316">
        <v>356388.57</v>
      </c>
      <c r="T302" s="1316"/>
      <c r="U302" s="1316">
        <v>32740.87</v>
      </c>
      <c r="V302" s="1316"/>
      <c r="W302" s="1316">
        <v>706945.56</v>
      </c>
      <c r="X302" s="1316">
        <v>0</v>
      </c>
      <c r="Y302" s="1317" t="s">
        <v>601</v>
      </c>
      <c r="Z302" s="1316"/>
      <c r="AA302" s="794">
        <f t="shared" si="12"/>
        <v>1096075</v>
      </c>
      <c r="AB302" s="798"/>
    </row>
    <row r="303" spans="1:28" s="791" customFormat="1" ht="16.149999999999999" customHeight="1" thickBot="1">
      <c r="A303" s="130">
        <f>ROW()</f>
        <v>303</v>
      </c>
      <c r="B303" s="1220"/>
      <c r="C303" s="1220"/>
      <c r="D303" s="42"/>
      <c r="E303" s="42"/>
      <c r="F303" s="1314" t="s">
        <v>1022</v>
      </c>
      <c r="G303" s="1314" t="s">
        <v>1023</v>
      </c>
      <c r="H303" s="1315" t="s">
        <v>1028</v>
      </c>
      <c r="I303" s="1314" t="s">
        <v>1029</v>
      </c>
      <c r="J303" s="1316">
        <v>6332.2800000000025</v>
      </c>
      <c r="K303" s="1316"/>
      <c r="L303" s="1316">
        <v>135139.47999999995</v>
      </c>
      <c r="M303" s="1316"/>
      <c r="N303" s="1316">
        <v>749311.19999999984</v>
      </c>
      <c r="O303" s="1316"/>
      <c r="P303" s="1317" t="s">
        <v>601</v>
      </c>
      <c r="Q303" s="1316"/>
      <c r="R303" s="794">
        <f t="shared" si="11"/>
        <v>890782.95999999973</v>
      </c>
      <c r="S303" s="1316">
        <v>6812.9</v>
      </c>
      <c r="T303" s="1316"/>
      <c r="U303" s="1316">
        <v>159254.85</v>
      </c>
      <c r="V303" s="1316"/>
      <c r="W303" s="1316">
        <v>918312.72</v>
      </c>
      <c r="X303" s="1316">
        <v>0</v>
      </c>
      <c r="Y303" s="1317" t="s">
        <v>601</v>
      </c>
      <c r="Z303" s="1316"/>
      <c r="AA303" s="794">
        <f t="shared" si="12"/>
        <v>1084380.47</v>
      </c>
      <c r="AB303" s="798"/>
    </row>
    <row r="304" spans="1:28" s="791" customFormat="1" ht="16.149999999999999" customHeight="1" thickBot="1">
      <c r="A304" s="130">
        <f>ROW()</f>
        <v>304</v>
      </c>
      <c r="B304" s="1220"/>
      <c r="C304" s="1220"/>
      <c r="D304" s="42"/>
      <c r="E304" s="42"/>
      <c r="F304" s="1314" t="s">
        <v>1022</v>
      </c>
      <c r="G304" s="1314" t="s">
        <v>1023</v>
      </c>
      <c r="H304" s="1315" t="s">
        <v>1030</v>
      </c>
      <c r="I304" s="1314" t="s">
        <v>1031</v>
      </c>
      <c r="J304" s="1316">
        <v>146637.48000000004</v>
      </c>
      <c r="K304" s="1316"/>
      <c r="L304" s="1316">
        <v>95006.399999999994</v>
      </c>
      <c r="M304" s="1316"/>
      <c r="N304" s="1316">
        <v>1488185.2799999996</v>
      </c>
      <c r="O304" s="1316"/>
      <c r="P304" s="1317" t="s">
        <v>601</v>
      </c>
      <c r="Q304" s="1316"/>
      <c r="R304" s="794">
        <f t="shared" si="11"/>
        <v>1729829.1599999997</v>
      </c>
      <c r="S304" s="1316">
        <v>167511</v>
      </c>
      <c r="T304" s="1316"/>
      <c r="U304" s="1316">
        <v>109306.39</v>
      </c>
      <c r="V304" s="1316"/>
      <c r="W304" s="1316">
        <v>1804383</v>
      </c>
      <c r="X304" s="1316">
        <v>0</v>
      </c>
      <c r="Y304" s="1317" t="s">
        <v>601</v>
      </c>
      <c r="Z304" s="1316"/>
      <c r="AA304" s="794">
        <f t="shared" si="12"/>
        <v>2081200.3900000001</v>
      </c>
      <c r="AB304" s="798"/>
    </row>
    <row r="305" spans="1:28" s="791" customFormat="1" ht="16.149999999999999" customHeight="1" thickBot="1">
      <c r="A305" s="130">
        <f>ROW()</f>
        <v>305</v>
      </c>
      <c r="B305" s="1220"/>
      <c r="C305" s="1220"/>
      <c r="D305" s="42"/>
      <c r="E305" s="42"/>
      <c r="F305" s="1314" t="s">
        <v>1022</v>
      </c>
      <c r="G305" s="1314" t="s">
        <v>1023</v>
      </c>
      <c r="H305" s="1315" t="s">
        <v>1032</v>
      </c>
      <c r="I305" s="1314" t="s">
        <v>1033</v>
      </c>
      <c r="J305" s="1316">
        <v>3166.1999999999994</v>
      </c>
      <c r="K305" s="1316"/>
      <c r="L305" s="1316">
        <v>16526.389999999996</v>
      </c>
      <c r="M305" s="1316"/>
      <c r="N305" s="1316">
        <v>106503.24000000003</v>
      </c>
      <c r="O305" s="1316"/>
      <c r="P305" s="1317" t="s">
        <v>601</v>
      </c>
      <c r="Q305" s="1316"/>
      <c r="R305" s="794">
        <f t="shared" si="11"/>
        <v>126195.83000000003</v>
      </c>
      <c r="S305" s="1316">
        <v>3406.45</v>
      </c>
      <c r="T305" s="1316"/>
      <c r="U305" s="1316">
        <v>22716.28</v>
      </c>
      <c r="V305" s="1316"/>
      <c r="W305" s="1316">
        <v>134144.51</v>
      </c>
      <c r="X305" s="1316">
        <v>0</v>
      </c>
      <c r="Y305" s="1317" t="s">
        <v>601</v>
      </c>
      <c r="Z305" s="1316"/>
      <c r="AA305" s="794">
        <f t="shared" si="12"/>
        <v>160267.24000000002</v>
      </c>
      <c r="AB305" s="798"/>
    </row>
    <row r="306" spans="1:28" s="791" customFormat="1" ht="16.149999999999999" customHeight="1" thickBot="1">
      <c r="A306" s="130">
        <f>ROW()</f>
        <v>306</v>
      </c>
      <c r="B306" s="1220"/>
      <c r="C306" s="1220"/>
      <c r="D306" s="42"/>
      <c r="E306" s="42"/>
      <c r="F306" s="1314" t="s">
        <v>1022</v>
      </c>
      <c r="G306" s="1314" t="s">
        <v>1023</v>
      </c>
      <c r="H306" s="1315" t="s">
        <v>1034</v>
      </c>
      <c r="I306" s="1314" t="s">
        <v>1035</v>
      </c>
      <c r="J306" s="1316">
        <v>152629.68</v>
      </c>
      <c r="K306" s="1316"/>
      <c r="L306" s="1316">
        <v>4793.5499999999993</v>
      </c>
      <c r="M306" s="1316"/>
      <c r="N306" s="1316">
        <v>18825.84</v>
      </c>
      <c r="O306" s="1316"/>
      <c r="P306" s="1317" t="s">
        <v>601</v>
      </c>
      <c r="Q306" s="1316"/>
      <c r="R306" s="794">
        <f t="shared" si="11"/>
        <v>176249.06999999998</v>
      </c>
      <c r="S306" s="1316">
        <v>164670.98000000001</v>
      </c>
      <c r="T306" s="1316"/>
      <c r="U306" s="1316">
        <v>5384.87</v>
      </c>
      <c r="V306" s="1316"/>
      <c r="W306" s="1316">
        <v>21893.02</v>
      </c>
      <c r="X306" s="1316">
        <v>0</v>
      </c>
      <c r="Y306" s="1317" t="s">
        <v>601</v>
      </c>
      <c r="Z306" s="1316"/>
      <c r="AA306" s="794">
        <f t="shared" si="12"/>
        <v>191948.87</v>
      </c>
      <c r="AB306" s="798"/>
    </row>
    <row r="307" spans="1:28" s="791" customFormat="1" ht="16.149999999999999" customHeight="1" thickBot="1">
      <c r="A307" s="130">
        <f>ROW()</f>
        <v>307</v>
      </c>
      <c r="B307" s="1220"/>
      <c r="C307" s="1220"/>
      <c r="D307" s="42"/>
      <c r="E307" s="42"/>
      <c r="F307" s="1314" t="s">
        <v>1022</v>
      </c>
      <c r="G307" s="1314" t="s">
        <v>1023</v>
      </c>
      <c r="H307" s="1315" t="s">
        <v>1036</v>
      </c>
      <c r="I307" s="1314" t="s">
        <v>1037</v>
      </c>
      <c r="J307" s="1316">
        <v>4531.2</v>
      </c>
      <c r="K307" s="1316"/>
      <c r="L307" s="1316">
        <v>101898.44999999995</v>
      </c>
      <c r="M307" s="1316"/>
      <c r="N307" s="1316">
        <v>268085.40000000008</v>
      </c>
      <c r="O307" s="1316"/>
      <c r="P307" s="1317" t="s">
        <v>601</v>
      </c>
      <c r="Q307" s="1316"/>
      <c r="R307" s="794">
        <f t="shared" si="11"/>
        <v>374515.05000000005</v>
      </c>
      <c r="S307" s="1316">
        <v>13211.28</v>
      </c>
      <c r="T307" s="1316"/>
      <c r="U307" s="1316">
        <v>125149.24</v>
      </c>
      <c r="V307" s="1316"/>
      <c r="W307" s="1316">
        <v>332773.92</v>
      </c>
      <c r="X307" s="1316">
        <v>0</v>
      </c>
      <c r="Y307" s="1317" t="s">
        <v>601</v>
      </c>
      <c r="Z307" s="1316"/>
      <c r="AA307" s="794">
        <f t="shared" si="12"/>
        <v>471134.44</v>
      </c>
      <c r="AB307" s="798"/>
    </row>
    <row r="308" spans="1:28" s="791" customFormat="1" ht="16.149999999999999" customHeight="1" thickBot="1">
      <c r="A308" s="130">
        <f>ROW()</f>
        <v>308</v>
      </c>
      <c r="B308" s="1220"/>
      <c r="C308" s="1220"/>
      <c r="D308" s="42"/>
      <c r="E308" s="42"/>
      <c r="F308" s="1314" t="s">
        <v>1022</v>
      </c>
      <c r="G308" s="1314" t="s">
        <v>1023</v>
      </c>
      <c r="H308" s="1315" t="s">
        <v>44</v>
      </c>
      <c r="I308" s="1314" t="s">
        <v>614</v>
      </c>
      <c r="J308" s="1316"/>
      <c r="K308" s="1316"/>
      <c r="L308" s="1316">
        <v>0</v>
      </c>
      <c r="M308" s="1316"/>
      <c r="N308" s="1316"/>
      <c r="O308" s="1316">
        <v>1958.4000000000003</v>
      </c>
      <c r="P308" s="1317">
        <v>0</v>
      </c>
      <c r="Q308" s="1316"/>
      <c r="R308" s="794">
        <f t="shared" si="11"/>
        <v>1958.4000000000003</v>
      </c>
      <c r="S308" s="1316"/>
      <c r="T308" s="1316"/>
      <c r="U308" s="1316"/>
      <c r="V308" s="1316"/>
      <c r="W308" s="1316"/>
      <c r="X308" s="1316"/>
      <c r="Y308" s="1317">
        <v>0</v>
      </c>
      <c r="Z308" s="1316"/>
      <c r="AA308" s="794">
        <f t="shared" si="12"/>
        <v>0</v>
      </c>
      <c r="AB308" s="798"/>
    </row>
    <row r="309" spans="1:28" s="791" customFormat="1" ht="16.149999999999999" customHeight="1" thickBot="1">
      <c r="A309" s="130">
        <f>ROW()</f>
        <v>309</v>
      </c>
      <c r="B309" s="1220"/>
      <c r="C309" s="1220"/>
      <c r="D309" s="42"/>
      <c r="E309" s="42"/>
      <c r="F309" s="1314" t="s">
        <v>1038</v>
      </c>
      <c r="G309" s="1314" t="s">
        <v>1039</v>
      </c>
      <c r="H309" s="1315" t="s">
        <v>1040</v>
      </c>
      <c r="I309" s="1314" t="s">
        <v>1041</v>
      </c>
      <c r="J309" s="1316">
        <v>415439.75999999995</v>
      </c>
      <c r="K309" s="1316"/>
      <c r="L309" s="1316">
        <v>863225.0399999998</v>
      </c>
      <c r="M309" s="1316"/>
      <c r="N309" s="1316">
        <v>3024979.5599999991</v>
      </c>
      <c r="O309" s="1316"/>
      <c r="P309" s="1317">
        <v>0</v>
      </c>
      <c r="Q309" s="1316"/>
      <c r="R309" s="794">
        <f t="shared" si="11"/>
        <v>4303644.3599999994</v>
      </c>
      <c r="S309" s="1316">
        <v>452676.62</v>
      </c>
      <c r="T309" s="1316"/>
      <c r="U309" s="1316">
        <v>973135.44</v>
      </c>
      <c r="V309" s="1316"/>
      <c r="W309" s="1316">
        <v>3683995.08</v>
      </c>
      <c r="X309" s="1316">
        <v>0</v>
      </c>
      <c r="Y309" s="1317">
        <v>0</v>
      </c>
      <c r="Z309" s="1316"/>
      <c r="AA309" s="794">
        <f t="shared" si="12"/>
        <v>5109807.1400000006</v>
      </c>
      <c r="AB309" s="798"/>
    </row>
    <row r="310" spans="1:28" s="791" customFormat="1" ht="16.149999999999999" customHeight="1" thickBot="1">
      <c r="A310" s="130">
        <f>ROW()</f>
        <v>310</v>
      </c>
      <c r="B310" s="1220"/>
      <c r="C310" s="1220"/>
      <c r="D310" s="42"/>
      <c r="E310" s="42"/>
      <c r="F310" s="1314" t="s">
        <v>1038</v>
      </c>
      <c r="G310" s="1314" t="s">
        <v>1039</v>
      </c>
      <c r="H310" s="1315" t="s">
        <v>1042</v>
      </c>
      <c r="I310" s="1314" t="s">
        <v>1043</v>
      </c>
      <c r="J310" s="1316">
        <v>427622.75999999995</v>
      </c>
      <c r="K310" s="1316"/>
      <c r="L310" s="1316">
        <v>100235.48000000001</v>
      </c>
      <c r="M310" s="1316"/>
      <c r="N310" s="1316">
        <v>258873.36</v>
      </c>
      <c r="O310" s="1316"/>
      <c r="P310" s="1317">
        <v>0</v>
      </c>
      <c r="Q310" s="1316"/>
      <c r="R310" s="794">
        <f t="shared" si="11"/>
        <v>786731.6</v>
      </c>
      <c r="S310" s="1316">
        <v>462070.49</v>
      </c>
      <c r="T310" s="1316"/>
      <c r="U310" s="1316">
        <v>111826.6</v>
      </c>
      <c r="V310" s="1316"/>
      <c r="W310" s="1316">
        <v>307145.84999999998</v>
      </c>
      <c r="X310" s="1316">
        <v>0</v>
      </c>
      <c r="Y310" s="1317">
        <v>0</v>
      </c>
      <c r="Z310" s="1316"/>
      <c r="AA310" s="794">
        <f t="shared" si="12"/>
        <v>881042.94</v>
      </c>
      <c r="AB310" s="798"/>
    </row>
    <row r="311" spans="1:28" s="791" customFormat="1" ht="16.149999999999999" customHeight="1" thickBot="1">
      <c r="A311" s="130">
        <f>ROW()</f>
        <v>311</v>
      </c>
      <c r="B311" s="1220"/>
      <c r="C311" s="1220"/>
      <c r="D311" s="42"/>
      <c r="E311" s="42"/>
      <c r="F311" s="1314" t="s">
        <v>1038</v>
      </c>
      <c r="G311" s="1314" t="s">
        <v>1039</v>
      </c>
      <c r="H311" s="1315" t="s">
        <v>850</v>
      </c>
      <c r="I311" s="1314" t="s">
        <v>851</v>
      </c>
      <c r="J311" s="1316">
        <v>246976.56000000003</v>
      </c>
      <c r="K311" s="1316"/>
      <c r="L311" s="1316">
        <v>110604.48000000004</v>
      </c>
      <c r="M311" s="1316"/>
      <c r="N311" s="1316">
        <v>282784.56</v>
      </c>
      <c r="O311" s="1316"/>
      <c r="P311" s="1317">
        <v>0</v>
      </c>
      <c r="Q311" s="1316"/>
      <c r="R311" s="794">
        <f t="shared" si="11"/>
        <v>640365.60000000009</v>
      </c>
      <c r="S311" s="1316">
        <v>261230.19</v>
      </c>
      <c r="T311" s="1316"/>
      <c r="U311" s="1316">
        <v>123206.93000000001</v>
      </c>
      <c r="V311" s="1316"/>
      <c r="W311" s="1316">
        <v>346343.51</v>
      </c>
      <c r="X311" s="1316">
        <v>0</v>
      </c>
      <c r="Y311" s="1317">
        <v>0</v>
      </c>
      <c r="Z311" s="1316"/>
      <c r="AA311" s="794">
        <f t="shared" si="12"/>
        <v>730780.63</v>
      </c>
      <c r="AB311" s="798"/>
    </row>
    <row r="312" spans="1:28" s="791" customFormat="1" ht="16.149999999999999" customHeight="1" thickBot="1">
      <c r="A312" s="130">
        <f>ROW()</f>
        <v>312</v>
      </c>
      <c r="B312" s="1220"/>
      <c r="C312" s="1220"/>
      <c r="D312" s="42"/>
      <c r="E312" s="42"/>
      <c r="F312" s="1314" t="s">
        <v>1038</v>
      </c>
      <c r="G312" s="1314" t="s">
        <v>1039</v>
      </c>
      <c r="H312" s="1315" t="s">
        <v>1044</v>
      </c>
      <c r="I312" s="1314" t="s">
        <v>1045</v>
      </c>
      <c r="J312" s="1316">
        <v>297834.59999999992</v>
      </c>
      <c r="K312" s="1316"/>
      <c r="L312" s="1316">
        <v>81428.160000000018</v>
      </c>
      <c r="M312" s="1316"/>
      <c r="N312" s="1316">
        <v>686430.71999999997</v>
      </c>
      <c r="O312" s="1316"/>
      <c r="P312" s="1317">
        <v>0</v>
      </c>
      <c r="Q312" s="1316"/>
      <c r="R312" s="794">
        <f t="shared" si="11"/>
        <v>1065693.48</v>
      </c>
      <c r="S312" s="1316">
        <v>322841.87</v>
      </c>
      <c r="T312" s="1316"/>
      <c r="U312" s="1316">
        <v>92472.83</v>
      </c>
      <c r="V312" s="1316"/>
      <c r="W312" s="1316">
        <v>847137.51</v>
      </c>
      <c r="X312" s="1316">
        <v>0</v>
      </c>
      <c r="Y312" s="1317">
        <v>0</v>
      </c>
      <c r="Z312" s="1316"/>
      <c r="AA312" s="794">
        <f t="shared" si="12"/>
        <v>1262452.21</v>
      </c>
      <c r="AB312" s="798"/>
    </row>
    <row r="313" spans="1:28" s="791" customFormat="1" ht="16.149999999999999" customHeight="1" thickBot="1">
      <c r="A313" s="130">
        <f>ROW()</f>
        <v>313</v>
      </c>
      <c r="B313" s="1220"/>
      <c r="C313" s="1220"/>
      <c r="D313" s="42"/>
      <c r="E313" s="42"/>
      <c r="F313" s="1314" t="s">
        <v>1038</v>
      </c>
      <c r="G313" s="1314" t="s">
        <v>1039</v>
      </c>
      <c r="H313" s="1315" t="s">
        <v>927</v>
      </c>
      <c r="I313" s="1314" t="s">
        <v>928</v>
      </c>
      <c r="J313" s="1316"/>
      <c r="K313" s="1316"/>
      <c r="L313" s="1316"/>
      <c r="M313" s="1316"/>
      <c r="N313" s="1316">
        <v>289.08</v>
      </c>
      <c r="O313" s="1316"/>
      <c r="P313" s="1317">
        <v>0</v>
      </c>
      <c r="Q313" s="1316"/>
      <c r="R313" s="794">
        <f t="shared" si="11"/>
        <v>289.08</v>
      </c>
      <c r="S313" s="1316">
        <v>0</v>
      </c>
      <c r="T313" s="1316"/>
      <c r="U313" s="1316">
        <v>0</v>
      </c>
      <c r="V313" s="1316"/>
      <c r="W313" s="1316">
        <v>0</v>
      </c>
      <c r="X313" s="1316">
        <v>0</v>
      </c>
      <c r="Y313" s="1317">
        <v>0</v>
      </c>
      <c r="Z313" s="1316"/>
      <c r="AA313" s="794">
        <f t="shared" si="12"/>
        <v>0</v>
      </c>
      <c r="AB313" s="798"/>
    </row>
    <row r="314" spans="1:28" s="791" customFormat="1" ht="16.149999999999999" customHeight="1" thickBot="1">
      <c r="A314" s="130">
        <f>ROW()</f>
        <v>314</v>
      </c>
      <c r="B314" s="1220"/>
      <c r="C314" s="1220"/>
      <c r="D314" s="42"/>
      <c r="E314" s="42"/>
      <c r="F314" s="1314" t="s">
        <v>1038</v>
      </c>
      <c r="G314" s="1314" t="s">
        <v>1039</v>
      </c>
      <c r="H314" s="1315" t="s">
        <v>679</v>
      </c>
      <c r="I314" s="1314" t="s">
        <v>680</v>
      </c>
      <c r="J314" s="1316">
        <v>154357.32</v>
      </c>
      <c r="K314" s="1316"/>
      <c r="L314" s="1316">
        <v>112320.67</v>
      </c>
      <c r="M314" s="1316"/>
      <c r="N314" s="1316">
        <v>533177.52000000014</v>
      </c>
      <c r="O314" s="1316"/>
      <c r="P314" s="1317">
        <v>0</v>
      </c>
      <c r="Q314" s="1316"/>
      <c r="R314" s="794">
        <f t="shared" si="11"/>
        <v>799855.51000000013</v>
      </c>
      <c r="S314" s="1316">
        <v>133856.22</v>
      </c>
      <c r="T314" s="1316"/>
      <c r="U314" s="1316">
        <v>130620.30000000002</v>
      </c>
      <c r="V314" s="1316"/>
      <c r="W314" s="1316">
        <v>665775.18999999994</v>
      </c>
      <c r="X314" s="1316">
        <v>0</v>
      </c>
      <c r="Y314" s="1317">
        <v>0</v>
      </c>
      <c r="Z314" s="1316"/>
      <c r="AA314" s="794">
        <f t="shared" si="12"/>
        <v>930251.71</v>
      </c>
      <c r="AB314" s="798"/>
    </row>
    <row r="315" spans="1:28" s="791" customFormat="1" ht="16.149999999999999" customHeight="1" thickBot="1">
      <c r="A315" s="130">
        <f>ROW()</f>
        <v>315</v>
      </c>
      <c r="B315" s="1220"/>
      <c r="C315" s="1220"/>
      <c r="D315" s="42"/>
      <c r="E315" s="42"/>
      <c r="F315" s="1314" t="s">
        <v>1038</v>
      </c>
      <c r="G315" s="1314" t="s">
        <v>1039</v>
      </c>
      <c r="H315" s="1315" t="s">
        <v>44</v>
      </c>
      <c r="I315" s="1314" t="s">
        <v>614</v>
      </c>
      <c r="J315" s="1316"/>
      <c r="K315" s="1316"/>
      <c r="L315" s="1316">
        <v>-94.880000000000109</v>
      </c>
      <c r="M315" s="1316"/>
      <c r="N315" s="1316"/>
      <c r="O315" s="1316">
        <v>3071.52</v>
      </c>
      <c r="P315" s="1317">
        <v>0</v>
      </c>
      <c r="Q315" s="1316"/>
      <c r="R315" s="794">
        <f t="shared" si="11"/>
        <v>2976.64</v>
      </c>
      <c r="S315" s="1316"/>
      <c r="T315" s="1316"/>
      <c r="U315" s="1316"/>
      <c r="V315" s="1316"/>
      <c r="W315" s="1316"/>
      <c r="X315" s="1316"/>
      <c r="Y315" s="1317">
        <v>0</v>
      </c>
      <c r="Z315" s="1316"/>
      <c r="AA315" s="794">
        <f t="shared" si="12"/>
        <v>0</v>
      </c>
      <c r="AB315" s="798"/>
    </row>
    <row r="316" spans="1:28" s="791" customFormat="1" ht="16.149999999999999" customHeight="1" thickBot="1">
      <c r="A316" s="130">
        <f>ROW()</f>
        <v>316</v>
      </c>
      <c r="B316" s="1220"/>
      <c r="C316" s="1220"/>
      <c r="D316" s="42"/>
      <c r="E316" s="42"/>
      <c r="F316" s="1314" t="s">
        <v>1046</v>
      </c>
      <c r="G316" s="1314" t="s">
        <v>1047</v>
      </c>
      <c r="H316" s="1315" t="s">
        <v>625</v>
      </c>
      <c r="I316" s="1314" t="s">
        <v>626</v>
      </c>
      <c r="J316" s="1316">
        <v>113597.15999999999</v>
      </c>
      <c r="K316" s="1316"/>
      <c r="L316" s="1316">
        <v>220186.01</v>
      </c>
      <c r="M316" s="1316"/>
      <c r="N316" s="1316"/>
      <c r="O316" s="1316"/>
      <c r="P316" s="1317">
        <v>0</v>
      </c>
      <c r="Q316" s="1316"/>
      <c r="R316" s="794">
        <f t="shared" si="11"/>
        <v>333783.17</v>
      </c>
      <c r="S316" s="1316"/>
      <c r="T316" s="1316"/>
      <c r="U316" s="1316"/>
      <c r="V316" s="1316"/>
      <c r="W316" s="1316"/>
      <c r="X316" s="1316"/>
      <c r="Y316" s="1317">
        <v>0</v>
      </c>
      <c r="Z316" s="1316"/>
      <c r="AA316" s="794">
        <f t="shared" si="12"/>
        <v>0</v>
      </c>
      <c r="AB316" s="798"/>
    </row>
    <row r="317" spans="1:28" s="791" customFormat="1" ht="16.149999999999999" customHeight="1" thickBot="1">
      <c r="A317" s="130">
        <f>ROW()</f>
        <v>317</v>
      </c>
      <c r="B317" s="1220"/>
      <c r="C317" s="1220"/>
      <c r="D317" s="42"/>
      <c r="E317" s="42"/>
      <c r="F317" s="1314" t="s">
        <v>1046</v>
      </c>
      <c r="G317" s="1314" t="s">
        <v>1047</v>
      </c>
      <c r="H317" s="1315" t="s">
        <v>44</v>
      </c>
      <c r="I317" s="1314" t="s">
        <v>614</v>
      </c>
      <c r="J317" s="1316"/>
      <c r="K317" s="1316"/>
      <c r="L317" s="1316"/>
      <c r="M317" s="1316"/>
      <c r="N317" s="1316"/>
      <c r="O317" s="1316"/>
      <c r="P317" s="1317">
        <v>0</v>
      </c>
      <c r="Q317" s="1316"/>
      <c r="R317" s="794">
        <f t="shared" si="11"/>
        <v>0</v>
      </c>
      <c r="S317" s="1316"/>
      <c r="T317" s="1316"/>
      <c r="U317" s="1316"/>
      <c r="V317" s="1316"/>
      <c r="W317" s="1316"/>
      <c r="X317" s="1316"/>
      <c r="Y317" s="1317">
        <v>0</v>
      </c>
      <c r="Z317" s="1316"/>
      <c r="AA317" s="794">
        <f t="shared" si="12"/>
        <v>0</v>
      </c>
      <c r="AB317" s="798"/>
    </row>
    <row r="318" spans="1:28" s="791" customFormat="1" ht="16.149999999999999" customHeight="1" thickBot="1">
      <c r="A318" s="130">
        <f>ROW()</f>
        <v>318</v>
      </c>
      <c r="B318" s="1220"/>
      <c r="C318" s="1220"/>
      <c r="D318" s="42"/>
      <c r="E318" s="42"/>
      <c r="F318" s="1314" t="s">
        <v>1048</v>
      </c>
      <c r="G318" s="1314" t="s">
        <v>1049</v>
      </c>
      <c r="H318" s="1315" t="s">
        <v>44</v>
      </c>
      <c r="I318" s="1314" t="s">
        <v>614</v>
      </c>
      <c r="J318" s="1316">
        <v>-17354.209999999963</v>
      </c>
      <c r="K318" s="1316"/>
      <c r="L318" s="1316"/>
      <c r="M318" s="1316"/>
      <c r="N318" s="1316"/>
      <c r="O318" s="1316"/>
      <c r="P318" s="1317">
        <v>0</v>
      </c>
      <c r="Q318" s="1316"/>
      <c r="R318" s="794">
        <f t="shared" si="11"/>
        <v>-17354.209999999963</v>
      </c>
      <c r="S318" s="1316"/>
      <c r="T318" s="1316"/>
      <c r="U318" s="1316"/>
      <c r="V318" s="1316"/>
      <c r="W318" s="1316"/>
      <c r="X318" s="1316"/>
      <c r="Y318" s="1317">
        <v>0</v>
      </c>
      <c r="Z318" s="1316"/>
      <c r="AA318" s="794">
        <f t="shared" si="12"/>
        <v>0</v>
      </c>
      <c r="AB318" s="798"/>
    </row>
    <row r="319" spans="1:28" s="791" customFormat="1" ht="16.149999999999999" customHeight="1" thickBot="1">
      <c r="A319" s="130">
        <f>ROW()</f>
        <v>319</v>
      </c>
      <c r="B319" s="1220"/>
      <c r="C319" s="1220"/>
      <c r="D319" s="42"/>
      <c r="E319" s="42"/>
      <c r="F319" s="1314" t="s">
        <v>1048</v>
      </c>
      <c r="G319" s="1314" t="s">
        <v>1049</v>
      </c>
      <c r="H319" s="1315" t="s">
        <v>691</v>
      </c>
      <c r="I319" s="1314" t="s">
        <v>692</v>
      </c>
      <c r="J319" s="1316">
        <v>886653.00999999966</v>
      </c>
      <c r="K319" s="1316"/>
      <c r="L319" s="1316">
        <v>69059.429999999993</v>
      </c>
      <c r="M319" s="1316"/>
      <c r="N319" s="1316"/>
      <c r="O319" s="1316"/>
      <c r="P319" s="1317">
        <v>0</v>
      </c>
      <c r="Q319" s="1316"/>
      <c r="R319" s="794">
        <f t="shared" si="11"/>
        <v>955712.43999999971</v>
      </c>
      <c r="S319" s="1316">
        <v>795771.5</v>
      </c>
      <c r="T319" s="1316"/>
      <c r="U319" s="1316">
        <v>76678.44</v>
      </c>
      <c r="V319" s="1316"/>
      <c r="W319" s="1316"/>
      <c r="X319" s="1316"/>
      <c r="Y319" s="1317">
        <v>0</v>
      </c>
      <c r="Z319" s="1316"/>
      <c r="AA319" s="794">
        <f t="shared" si="12"/>
        <v>872449.94</v>
      </c>
      <c r="AB319" s="798"/>
    </row>
    <row r="320" spans="1:28" s="791" customFormat="1" ht="16.149999999999999" customHeight="1" thickBot="1">
      <c r="A320" s="130">
        <f>ROW()</f>
        <v>320</v>
      </c>
      <c r="B320" s="1220"/>
      <c r="C320" s="1220"/>
      <c r="D320" s="42"/>
      <c r="E320" s="42"/>
      <c r="F320" s="1314" t="s">
        <v>1050</v>
      </c>
      <c r="G320" s="1314" t="s">
        <v>1051</v>
      </c>
      <c r="H320" s="1315" t="s">
        <v>937</v>
      </c>
      <c r="I320" s="1314" t="s">
        <v>938</v>
      </c>
      <c r="J320" s="1316">
        <v>268480.2</v>
      </c>
      <c r="K320" s="1316"/>
      <c r="L320" s="1316">
        <v>37247.469999999994</v>
      </c>
      <c r="M320" s="1316"/>
      <c r="N320" s="1316"/>
      <c r="O320" s="1316"/>
      <c r="P320" s="1317">
        <v>0</v>
      </c>
      <c r="Q320" s="1316"/>
      <c r="R320" s="794">
        <f t="shared" si="11"/>
        <v>305727.67</v>
      </c>
      <c r="S320" s="1316"/>
      <c r="T320" s="1316"/>
      <c r="U320" s="1316"/>
      <c r="V320" s="1316"/>
      <c r="W320" s="1316">
        <v>0</v>
      </c>
      <c r="X320" s="1316">
        <v>0</v>
      </c>
      <c r="Y320" s="1317">
        <v>0</v>
      </c>
      <c r="Z320" s="1316"/>
      <c r="AA320" s="794">
        <f t="shared" si="12"/>
        <v>0</v>
      </c>
      <c r="AB320" s="798"/>
    </row>
    <row r="321" spans="1:28" s="791" customFormat="1" ht="16.149999999999999" customHeight="1" thickBot="1">
      <c r="A321" s="130">
        <f>ROW()</f>
        <v>321</v>
      </c>
      <c r="B321" s="1220"/>
      <c r="C321" s="1220"/>
      <c r="D321" s="42"/>
      <c r="E321" s="42"/>
      <c r="F321" s="1314" t="s">
        <v>1050</v>
      </c>
      <c r="G321" s="1314" t="s">
        <v>1051</v>
      </c>
      <c r="H321" s="1315" t="s">
        <v>44</v>
      </c>
      <c r="I321" s="1314" t="s">
        <v>614</v>
      </c>
      <c r="J321" s="1316"/>
      <c r="K321" s="1316"/>
      <c r="L321" s="1316">
        <v>0</v>
      </c>
      <c r="M321" s="1316"/>
      <c r="N321" s="1316"/>
      <c r="O321" s="1316"/>
      <c r="P321" s="1317">
        <v>0</v>
      </c>
      <c r="Q321" s="1316"/>
      <c r="R321" s="794">
        <f t="shared" si="11"/>
        <v>0</v>
      </c>
      <c r="S321" s="1316"/>
      <c r="T321" s="1316"/>
      <c r="U321" s="1316"/>
      <c r="V321" s="1316"/>
      <c r="W321" s="1316"/>
      <c r="X321" s="1316"/>
      <c r="Y321" s="1317">
        <v>0</v>
      </c>
      <c r="Z321" s="1316"/>
      <c r="AA321" s="794">
        <f t="shared" si="12"/>
        <v>0</v>
      </c>
      <c r="AB321" s="798"/>
    </row>
    <row r="322" spans="1:28" s="791" customFormat="1" ht="16.149999999999999" customHeight="1" thickBot="1">
      <c r="A322" s="130">
        <f>ROW()</f>
        <v>322</v>
      </c>
      <c r="B322" s="1220"/>
      <c r="C322" s="1220"/>
      <c r="D322" s="42"/>
      <c r="E322" s="42"/>
      <c r="F322" s="1314" t="s">
        <v>44</v>
      </c>
      <c r="G322" s="1314" t="s">
        <v>1052</v>
      </c>
      <c r="H322" s="1315" t="s">
        <v>44</v>
      </c>
      <c r="I322" s="1314" t="s">
        <v>696</v>
      </c>
      <c r="J322" s="1316"/>
      <c r="K322" s="1316"/>
      <c r="L322" s="1316"/>
      <c r="M322" s="1316"/>
      <c r="N322" s="1316"/>
      <c r="O322" s="1316"/>
      <c r="P322" s="1317"/>
      <c r="Q322" s="1316"/>
      <c r="R322" s="794">
        <f t="shared" si="11"/>
        <v>0</v>
      </c>
      <c r="S322" s="1316">
        <v>177679.15</v>
      </c>
      <c r="T322" s="1316"/>
      <c r="U322" s="1316">
        <v>304093.78000000003</v>
      </c>
      <c r="V322" s="1316"/>
      <c r="W322" s="1316">
        <v>2004016.7</v>
      </c>
      <c r="X322" s="1316" t="s">
        <v>601</v>
      </c>
      <c r="Y322" s="1317" t="s">
        <v>601</v>
      </c>
      <c r="Z322" s="1316"/>
      <c r="AA322" s="794">
        <f t="shared" si="12"/>
        <v>2485789.63</v>
      </c>
      <c r="AB322" s="798"/>
    </row>
    <row r="323" spans="1:28" s="791" customFormat="1" ht="16.149999999999999" customHeight="1" thickBot="1">
      <c r="A323" s="130">
        <f>ROW()</f>
        <v>323</v>
      </c>
      <c r="B323" s="1220"/>
      <c r="C323" s="1220"/>
      <c r="D323" s="42"/>
      <c r="E323" s="42"/>
      <c r="F323" s="1314" t="s">
        <v>939</v>
      </c>
      <c r="G323" s="1314" t="s">
        <v>940</v>
      </c>
      <c r="H323" s="1315" t="s">
        <v>44</v>
      </c>
      <c r="I323" s="1314" t="s">
        <v>1053</v>
      </c>
      <c r="J323" s="1316"/>
      <c r="K323" s="1316"/>
      <c r="L323" s="1316"/>
      <c r="M323" s="1316"/>
      <c r="N323" s="1316"/>
      <c r="O323" s="1316"/>
      <c r="P323" s="1317"/>
      <c r="Q323" s="1316"/>
      <c r="R323" s="794">
        <f t="shared" si="11"/>
        <v>0</v>
      </c>
      <c r="S323" s="1316">
        <v>417384.31</v>
      </c>
      <c r="T323" s="1316"/>
      <c r="U323" s="1316"/>
      <c r="V323" s="1316"/>
      <c r="W323" s="1316"/>
      <c r="X323" s="1316"/>
      <c r="Y323" s="1317"/>
      <c r="Z323" s="1316"/>
      <c r="AA323" s="794">
        <f t="shared" si="12"/>
        <v>417384.31</v>
      </c>
      <c r="AB323" s="798"/>
    </row>
    <row r="324" spans="1:28" s="791" customFormat="1" ht="16.149999999999999" customHeight="1" thickBot="1">
      <c r="A324" s="130">
        <f>ROW()</f>
        <v>324</v>
      </c>
      <c r="B324" s="1220"/>
      <c r="C324" s="1220"/>
      <c r="D324" s="42"/>
      <c r="E324" s="42"/>
      <c r="F324" s="1314"/>
      <c r="G324" s="1314"/>
      <c r="H324" s="1315"/>
      <c r="I324" s="1314"/>
      <c r="J324" s="1316"/>
      <c r="K324" s="1316"/>
      <c r="L324" s="1316"/>
      <c r="M324" s="1316"/>
      <c r="N324" s="1316"/>
      <c r="O324" s="1316"/>
      <c r="P324" s="1317"/>
      <c r="Q324" s="1316"/>
      <c r="R324" s="794">
        <f t="shared" si="11"/>
        <v>0</v>
      </c>
      <c r="S324" s="1316"/>
      <c r="T324" s="1316"/>
      <c r="U324" s="1316"/>
      <c r="V324" s="1316"/>
      <c r="W324" s="1316"/>
      <c r="X324" s="1316"/>
      <c r="Y324" s="1317"/>
      <c r="Z324" s="1316"/>
      <c r="AA324" s="794">
        <f t="shared" si="12"/>
        <v>0</v>
      </c>
      <c r="AB324" s="798"/>
    </row>
    <row r="325" spans="1:28" s="791" customFormat="1" ht="16.149999999999999" customHeight="1" thickBot="1">
      <c r="A325" s="130">
        <f>ROW()</f>
        <v>325</v>
      </c>
      <c r="B325" s="1220"/>
      <c r="C325" s="1220"/>
      <c r="D325" s="42"/>
      <c r="E325" s="42"/>
      <c r="F325" s="1314"/>
      <c r="G325" s="1314"/>
      <c r="H325" s="1315"/>
      <c r="I325" s="1314"/>
      <c r="J325" s="1316"/>
      <c r="K325" s="1316"/>
      <c r="L325" s="1316"/>
      <c r="M325" s="1316"/>
      <c r="N325" s="1316"/>
      <c r="O325" s="1316"/>
      <c r="P325" s="1317"/>
      <c r="Q325" s="1316" t="s">
        <v>601</v>
      </c>
      <c r="R325" s="794">
        <f t="shared" si="11"/>
        <v>0</v>
      </c>
      <c r="S325" s="1316"/>
      <c r="T325" s="1316"/>
      <c r="U325" s="1316"/>
      <c r="V325" s="1316"/>
      <c r="W325" s="1316"/>
      <c r="X325" s="1316"/>
      <c r="Y325" s="1317"/>
      <c r="Z325" s="1316" t="s">
        <v>601</v>
      </c>
      <c r="AA325" s="794">
        <f t="shared" si="12"/>
        <v>0</v>
      </c>
      <c r="AB325" s="798"/>
    </row>
    <row r="326" spans="1:28" s="791" customFormat="1" ht="16.149999999999999" customHeight="1" thickBot="1">
      <c r="A326" s="130">
        <f>ROW()</f>
        <v>326</v>
      </c>
      <c r="B326" s="1220"/>
      <c r="C326" s="1220"/>
      <c r="D326" s="42"/>
      <c r="E326" s="42"/>
      <c r="F326" s="1314"/>
      <c r="G326" s="1314" t="s">
        <v>1054</v>
      </c>
      <c r="H326" s="1315"/>
      <c r="I326" s="1314"/>
      <c r="J326" s="1316"/>
      <c r="K326" s="1316"/>
      <c r="L326" s="1316"/>
      <c r="M326" s="1316"/>
      <c r="N326" s="1316">
        <v>-44696844</v>
      </c>
      <c r="O326" s="1316"/>
      <c r="P326" s="1317"/>
      <c r="Q326" s="1316" t="s">
        <v>601</v>
      </c>
      <c r="R326" s="794">
        <f t="shared" ref="R326:R327" si="13">J326+L326+N326+O326+P326</f>
        <v>-44696844</v>
      </c>
      <c r="S326" s="1316"/>
      <c r="T326" s="1316"/>
      <c r="U326" s="1316"/>
      <c r="V326" s="1316"/>
      <c r="W326" s="1316"/>
      <c r="X326" s="1316"/>
      <c r="Y326" s="1317"/>
      <c r="Z326" s="1316" t="s">
        <v>601</v>
      </c>
      <c r="AA326" s="794">
        <f t="shared" si="12"/>
        <v>0</v>
      </c>
      <c r="AB326" s="798"/>
    </row>
    <row r="327" spans="1:28" s="791" customFormat="1" ht="16.149999999999999" customHeight="1" thickBot="1">
      <c r="A327" s="130">
        <f>ROW()</f>
        <v>327</v>
      </c>
      <c r="B327" s="1220"/>
      <c r="C327" s="1220"/>
      <c r="D327" s="42"/>
      <c r="E327" s="42"/>
      <c r="F327" s="1314"/>
      <c r="G327" s="1314"/>
      <c r="H327" s="1315"/>
      <c r="I327" s="1314"/>
      <c r="J327" s="1316"/>
      <c r="K327" s="1316"/>
      <c r="L327" s="1316"/>
      <c r="M327" s="1316"/>
      <c r="N327" s="1316"/>
      <c r="O327" s="1316"/>
      <c r="P327" s="1317"/>
      <c r="Q327" s="1316"/>
      <c r="R327" s="794">
        <f t="shared" si="13"/>
        <v>0</v>
      </c>
      <c r="S327" s="1316"/>
      <c r="T327" s="1316"/>
      <c r="U327" s="1316"/>
      <c r="V327" s="1316"/>
      <c r="W327" s="1316"/>
      <c r="X327" s="1316"/>
      <c r="Y327" s="1317"/>
      <c r="Z327" s="1316" t="s">
        <v>601</v>
      </c>
      <c r="AA327" s="794">
        <f t="shared" si="12"/>
        <v>0</v>
      </c>
      <c r="AB327" s="798"/>
    </row>
    <row r="328" spans="1:28" s="791" customFormat="1" ht="16.149999999999999" customHeight="1" thickBot="1">
      <c r="A328" s="130">
        <f>ROW()</f>
        <v>328</v>
      </c>
      <c r="B328" s="1220"/>
      <c r="C328" s="1220"/>
      <c r="D328" s="42"/>
      <c r="E328" s="42"/>
      <c r="F328" s="1318" t="s">
        <v>1055</v>
      </c>
      <c r="G328" s="1319"/>
      <c r="H328" s="1319"/>
      <c r="I328" s="1319"/>
      <c r="J328" s="794">
        <f t="shared" ref="J328:Z328" si="14">SUM(J43:J327)</f>
        <v>150770315.67999998</v>
      </c>
      <c r="K328" s="794">
        <f t="shared" si="14"/>
        <v>0</v>
      </c>
      <c r="L328" s="794">
        <f t="shared" si="14"/>
        <v>304579826.71000016</v>
      </c>
      <c r="M328" s="794">
        <f t="shared" si="14"/>
        <v>0</v>
      </c>
      <c r="N328" s="794">
        <f t="shared" si="14"/>
        <v>474950056.0799998</v>
      </c>
      <c r="O328" s="794">
        <f t="shared" si="14"/>
        <v>-1468.56000000003</v>
      </c>
      <c r="P328" s="794">
        <f t="shared" si="14"/>
        <v>46334285.650000006</v>
      </c>
      <c r="Q328" s="794">
        <f t="shared" si="14"/>
        <v>0</v>
      </c>
      <c r="R328" s="794">
        <f t="shared" si="14"/>
        <v>976633015.56000006</v>
      </c>
      <c r="S328" s="794">
        <f t="shared" si="14"/>
        <v>163304378.10000011</v>
      </c>
      <c r="T328" s="794">
        <f t="shared" si="14"/>
        <v>0</v>
      </c>
      <c r="U328" s="794">
        <f t="shared" si="14"/>
        <v>335053107.93000019</v>
      </c>
      <c r="V328" s="794">
        <f t="shared" si="14"/>
        <v>0</v>
      </c>
      <c r="W328" s="794">
        <f t="shared" si="14"/>
        <v>642993229.22000003</v>
      </c>
      <c r="X328" s="794">
        <f t="shared" si="14"/>
        <v>0</v>
      </c>
      <c r="Y328" s="794">
        <f t="shared" si="14"/>
        <v>48193752.110279076</v>
      </c>
      <c r="Z328" s="794">
        <f t="shared" si="14"/>
        <v>0</v>
      </c>
      <c r="AA328" s="794">
        <f t="shared" si="12"/>
        <v>1189544467.3602796</v>
      </c>
      <c r="AB328" s="798"/>
    </row>
    <row r="329" spans="1:28" ht="16.149999999999999" customHeight="1">
      <c r="A329" s="130">
        <f>ROW()</f>
        <v>329</v>
      </c>
      <c r="D329" s="128"/>
      <c r="E329" s="42"/>
      <c r="F329" s="87" t="s">
        <v>367</v>
      </c>
      <c r="G329" s="114"/>
      <c r="H329" s="114"/>
      <c r="I329" s="114"/>
      <c r="J329" s="114"/>
      <c r="K329" s="157"/>
      <c r="N329" s="135"/>
      <c r="O329" s="135"/>
      <c r="P329" s="135"/>
      <c r="Q329" s="135"/>
      <c r="R329" s="135"/>
      <c r="S329" s="135"/>
      <c r="T329" s="135"/>
      <c r="AB329" s="795"/>
    </row>
    <row r="330" spans="1:28" ht="16.149999999999999" customHeight="1">
      <c r="A330" s="130">
        <f>ROW()</f>
        <v>330</v>
      </c>
      <c r="D330" s="128"/>
      <c r="E330" s="42"/>
      <c r="F330" s="136"/>
      <c r="G330" s="114"/>
      <c r="H330" s="114"/>
      <c r="I330" s="114"/>
      <c r="J330" s="114"/>
      <c r="K330" s="157"/>
      <c r="N330" s="135"/>
      <c r="O330" s="135"/>
      <c r="P330" s="135"/>
      <c r="Q330" s="135"/>
      <c r="R330" s="135"/>
      <c r="S330" s="135"/>
      <c r="T330" s="135"/>
      <c r="AB330" s="795"/>
    </row>
    <row r="331" spans="1:28" ht="37.5" customHeight="1">
      <c r="A331" s="130">
        <f>ROW()</f>
        <v>331</v>
      </c>
      <c r="C331" s="28" t="s">
        <v>1056</v>
      </c>
      <c r="D331" s="128"/>
      <c r="E331" s="42"/>
      <c r="F331" s="136"/>
      <c r="G331" s="114"/>
      <c r="H331" s="114"/>
      <c r="I331" s="114"/>
      <c r="J331" s="114"/>
      <c r="K331" s="157"/>
      <c r="N331" s="135"/>
      <c r="O331" s="135"/>
      <c r="P331" s="135"/>
      <c r="Q331" s="135"/>
      <c r="R331" s="135"/>
      <c r="S331" s="135"/>
      <c r="T331" s="135"/>
      <c r="AB331" s="795"/>
    </row>
    <row r="332" spans="1:28" ht="15.75" customHeight="1">
      <c r="A332" s="130">
        <f>ROW()</f>
        <v>332</v>
      </c>
      <c r="C332" s="28"/>
      <c r="D332" s="128"/>
      <c r="E332" s="42"/>
      <c r="F332" s="136"/>
      <c r="G332" s="114"/>
      <c r="I332" s="338"/>
      <c r="J332" s="337"/>
      <c r="M332" s="135"/>
      <c r="N332" s="135"/>
      <c r="O332" s="135"/>
      <c r="P332" s="135"/>
      <c r="Q332" s="135"/>
      <c r="R332" s="135"/>
      <c r="S332" s="135"/>
      <c r="AB332" s="795"/>
    </row>
    <row r="333" spans="1:28" ht="31.5" customHeight="1">
      <c r="A333" s="130">
        <f>ROW()</f>
        <v>333</v>
      </c>
      <c r="D333" s="128"/>
      <c r="E333" s="42"/>
      <c r="G333" s="282" t="s">
        <v>1057</v>
      </c>
      <c r="H333" s="256" t="s">
        <v>1058</v>
      </c>
      <c r="I333" s="256" t="s">
        <v>1059</v>
      </c>
      <c r="J333" s="256" t="s">
        <v>1060</v>
      </c>
      <c r="K333" s="268" t="s">
        <v>362</v>
      </c>
      <c r="L333" s="1220"/>
      <c r="M333" s="256"/>
      <c r="N333" s="1804"/>
      <c r="O333" s="1804"/>
      <c r="P333" s="1804"/>
      <c r="Q333" s="256"/>
      <c r="R333" s="256"/>
      <c r="S333" s="256"/>
      <c r="AB333" s="800"/>
    </row>
    <row r="334" spans="1:28" ht="16.149999999999999" customHeight="1" thickBot="1">
      <c r="A334" s="130">
        <f>ROW()</f>
        <v>334</v>
      </c>
      <c r="D334" s="128"/>
      <c r="E334" s="42"/>
      <c r="F334" s="1137" t="s">
        <v>1061</v>
      </c>
      <c r="G334" s="256" t="s">
        <v>103</v>
      </c>
      <c r="H334" s="1138" t="s">
        <v>103</v>
      </c>
      <c r="I334" s="1138" t="s">
        <v>103</v>
      </c>
      <c r="J334" s="1138" t="s">
        <v>103</v>
      </c>
      <c r="K334" s="1138" t="s">
        <v>103</v>
      </c>
      <c r="L334" s="1220"/>
      <c r="M334" s="256"/>
      <c r="N334" s="256"/>
      <c r="O334" s="256"/>
      <c r="P334" s="256"/>
      <c r="Q334" s="256"/>
      <c r="R334" s="256"/>
      <c r="S334" s="256"/>
      <c r="AB334" s="800"/>
    </row>
    <row r="335" spans="1:28" ht="33.75" customHeight="1" thickBot="1">
      <c r="A335" s="130">
        <f>ROW()</f>
        <v>335</v>
      </c>
      <c r="D335" s="128"/>
      <c r="E335" s="42"/>
      <c r="F335" s="1320" t="s">
        <v>1062</v>
      </c>
      <c r="G335" s="897">
        <f>SUM(H335:K335)</f>
        <v>88985</v>
      </c>
      <c r="H335" s="1321"/>
      <c r="I335" s="1322"/>
      <c r="J335" s="898"/>
      <c r="K335" s="898">
        <f>47985+41000</f>
        <v>88985</v>
      </c>
      <c r="L335" s="1002" t="s">
        <v>1063</v>
      </c>
      <c r="M335" s="158"/>
      <c r="N335" s="158"/>
      <c r="O335" s="158"/>
      <c r="P335" s="158"/>
      <c r="Q335" s="158"/>
      <c r="R335" s="158"/>
      <c r="S335" s="158"/>
      <c r="AB335" s="801"/>
    </row>
    <row r="336" spans="1:28" ht="33.75" customHeight="1" thickBot="1">
      <c r="A336" s="130">
        <f>ROW()</f>
        <v>336</v>
      </c>
      <c r="D336" s="128"/>
      <c r="E336" s="42"/>
      <c r="F336" s="1320" t="s">
        <v>1064</v>
      </c>
      <c r="G336" s="897">
        <f>SUM(H336:K336)</f>
        <v>1185229</v>
      </c>
      <c r="H336" s="1321"/>
      <c r="I336" s="1322"/>
      <c r="J336" s="898"/>
      <c r="K336" s="898">
        <v>1185229</v>
      </c>
      <c r="L336" s="1220"/>
      <c r="M336" s="158"/>
      <c r="N336" s="158"/>
      <c r="O336" s="158"/>
      <c r="P336" s="158"/>
      <c r="Q336" s="158"/>
      <c r="R336" s="158"/>
      <c r="S336" s="158"/>
      <c r="AB336" s="801"/>
    </row>
    <row r="337" spans="1:28" ht="33.75" customHeight="1" thickBot="1">
      <c r="A337" s="130">
        <f>ROW()</f>
        <v>337</v>
      </c>
      <c r="D337" s="128"/>
      <c r="E337" s="42"/>
      <c r="F337" s="1320" t="s">
        <v>1065</v>
      </c>
      <c r="G337" s="897">
        <f t="shared" ref="G337:G339" si="15">SUM(H337:K337)</f>
        <v>108000</v>
      </c>
      <c r="H337" s="989"/>
      <c r="I337" s="899"/>
      <c r="J337" s="1323">
        <v>108000</v>
      </c>
      <c r="K337" s="1323"/>
      <c r="L337" s="1220"/>
      <c r="M337" s="158"/>
      <c r="N337" s="158"/>
      <c r="O337" s="158"/>
      <c r="P337" s="158"/>
      <c r="Q337" s="158"/>
      <c r="R337" s="158"/>
      <c r="S337" s="158"/>
      <c r="AB337" s="801"/>
    </row>
    <row r="338" spans="1:28" ht="33.75" customHeight="1" thickBot="1">
      <c r="A338" s="130">
        <f>ROW()</f>
        <v>338</v>
      </c>
      <c r="D338" s="128"/>
      <c r="E338" s="42"/>
      <c r="F338" s="1320" t="s">
        <v>1066</v>
      </c>
      <c r="G338" s="897">
        <f t="shared" si="15"/>
        <v>70819</v>
      </c>
      <c r="H338" s="989"/>
      <c r="I338" s="899"/>
      <c r="J338" s="1323"/>
      <c r="K338" s="1323">
        <v>70819</v>
      </c>
      <c r="L338" s="1220"/>
      <c r="M338" s="158"/>
      <c r="N338" s="158"/>
      <c r="O338" s="158"/>
      <c r="P338" s="158"/>
      <c r="Q338" s="158"/>
      <c r="R338" s="158"/>
      <c r="S338" s="158"/>
      <c r="AB338" s="801"/>
    </row>
    <row r="339" spans="1:28" ht="33.75" customHeight="1" thickBot="1">
      <c r="A339" s="130">
        <f>ROW()</f>
        <v>339</v>
      </c>
      <c r="D339" s="128"/>
      <c r="E339" s="42"/>
      <c r="F339" s="1320" t="s">
        <v>1067</v>
      </c>
      <c r="G339" s="897">
        <f t="shared" si="15"/>
        <v>65265</v>
      </c>
      <c r="H339" s="989"/>
      <c r="I339" s="899"/>
      <c r="J339" s="1323"/>
      <c r="K339" s="1323">
        <v>65265</v>
      </c>
      <c r="L339" s="1220"/>
      <c r="M339" s="158"/>
      <c r="N339" s="158"/>
      <c r="O339" s="158"/>
      <c r="P339" s="158"/>
      <c r="Q339" s="158"/>
      <c r="R339" s="158"/>
      <c r="S339" s="158"/>
      <c r="AB339" s="801"/>
    </row>
    <row r="340" spans="1:28" ht="16.149999999999999" customHeight="1" thickBot="1">
      <c r="A340" s="130">
        <f>ROW()</f>
        <v>340</v>
      </c>
      <c r="D340" s="128"/>
      <c r="E340" s="42"/>
      <c r="F340" s="159" t="s">
        <v>1068</v>
      </c>
      <c r="G340" s="354">
        <f>SUM(G335:G339)</f>
        <v>1518298</v>
      </c>
      <c r="H340" s="355">
        <f t="shared" ref="H340:K340" si="16">SUM(H335:H339)</f>
        <v>0</v>
      </c>
      <c r="I340" s="355">
        <f t="shared" si="16"/>
        <v>0</v>
      </c>
      <c r="J340" s="355">
        <f t="shared" si="16"/>
        <v>108000</v>
      </c>
      <c r="K340" s="355">
        <f t="shared" si="16"/>
        <v>1410298</v>
      </c>
      <c r="L340" s="1220"/>
      <c r="M340" s="158"/>
      <c r="N340" s="158"/>
      <c r="O340" s="158"/>
      <c r="P340" s="158"/>
      <c r="Q340" s="158"/>
      <c r="R340" s="158"/>
      <c r="S340" s="158"/>
      <c r="AB340" s="801"/>
    </row>
    <row r="341" spans="1:28" ht="16.149999999999999" customHeight="1">
      <c r="A341" s="130">
        <f>ROW()</f>
        <v>341</v>
      </c>
      <c r="D341" s="128"/>
      <c r="E341" s="42"/>
      <c r="F341" s="87" t="s">
        <v>367</v>
      </c>
      <c r="G341" s="158"/>
      <c r="H341" s="1220"/>
      <c r="I341" s="1220"/>
      <c r="J341" s="1220"/>
      <c r="K341" s="1220"/>
      <c r="L341" s="1220"/>
      <c r="M341" s="1220"/>
      <c r="N341" s="158"/>
      <c r="O341" s="268"/>
      <c r="P341" s="268"/>
      <c r="Q341" s="268"/>
      <c r="R341" s="268"/>
      <c r="S341" s="268"/>
      <c r="T341" s="268"/>
      <c r="AB341" s="801"/>
    </row>
    <row r="342" spans="1:28" ht="16.149999999999999" customHeight="1">
      <c r="A342" s="130">
        <f>ROW()</f>
        <v>342</v>
      </c>
      <c r="D342" s="128"/>
      <c r="E342" s="42"/>
      <c r="F342" s="136"/>
      <c r="G342" s="158"/>
      <c r="H342" s="1220"/>
      <c r="I342" s="1220"/>
      <c r="J342" s="1220"/>
      <c r="K342" s="1220"/>
      <c r="L342" s="1220"/>
      <c r="M342" s="1220"/>
      <c r="N342" s="158"/>
      <c r="O342" s="268"/>
      <c r="P342" s="268"/>
      <c r="Q342" s="268"/>
      <c r="R342" s="268"/>
      <c r="S342" s="268"/>
      <c r="T342" s="268"/>
      <c r="AB342" s="801"/>
    </row>
    <row r="343" spans="1:28" ht="16.149999999999999" customHeight="1">
      <c r="A343" s="130">
        <f>ROW()</f>
        <v>343</v>
      </c>
      <c r="C343" s="28" t="s">
        <v>1069</v>
      </c>
      <c r="D343" s="128"/>
      <c r="E343" s="42"/>
      <c r="F343" s="136"/>
      <c r="G343" s="114"/>
      <c r="H343" s="114"/>
      <c r="I343" s="114"/>
      <c r="J343" s="114"/>
      <c r="K343" s="157"/>
      <c r="L343" s="1220"/>
      <c r="M343" s="1220"/>
      <c r="N343" s="158"/>
      <c r="O343" s="268"/>
      <c r="P343" s="268"/>
      <c r="Q343" s="268"/>
      <c r="R343" s="268"/>
      <c r="S343" s="268"/>
      <c r="T343" s="268"/>
      <c r="AB343" s="801"/>
    </row>
    <row r="344" spans="1:28" ht="16.149999999999999" customHeight="1">
      <c r="A344" s="130">
        <f>ROW()</f>
        <v>344</v>
      </c>
      <c r="C344" s="28"/>
      <c r="D344" s="128"/>
      <c r="E344" s="42"/>
      <c r="F344" s="136"/>
      <c r="G344" s="114"/>
      <c r="H344" s="268" t="s">
        <v>92</v>
      </c>
      <c r="I344" s="268"/>
      <c r="J344" s="268"/>
      <c r="K344" s="268"/>
      <c r="L344" s="1220"/>
      <c r="M344" s="1220"/>
      <c r="N344" s="158"/>
      <c r="O344" s="268"/>
      <c r="P344" s="268"/>
      <c r="Q344" s="268"/>
      <c r="R344" s="268"/>
      <c r="S344" s="268"/>
      <c r="T344" s="268"/>
      <c r="AB344" s="801"/>
    </row>
    <row r="345" spans="1:28" ht="21" customHeight="1">
      <c r="A345" s="130">
        <f>ROW()</f>
        <v>345</v>
      </c>
      <c r="D345" s="128"/>
      <c r="E345" s="42"/>
      <c r="G345" s="282" t="s">
        <v>1070</v>
      </c>
      <c r="H345" s="256" t="s">
        <v>1071</v>
      </c>
      <c r="I345" s="256"/>
      <c r="J345" s="256"/>
      <c r="K345" s="256"/>
      <c r="L345" s="1220"/>
      <c r="M345" s="1220"/>
      <c r="N345" s="158"/>
      <c r="O345" s="268"/>
      <c r="P345" s="268"/>
      <c r="Q345" s="268"/>
      <c r="R345" s="268"/>
      <c r="S345" s="268"/>
      <c r="T345" s="268"/>
      <c r="AB345" s="801"/>
    </row>
    <row r="346" spans="1:28" ht="16.149999999999999" customHeight="1">
      <c r="A346" s="130">
        <f>ROW()</f>
        <v>346</v>
      </c>
      <c r="D346" s="128"/>
      <c r="E346" s="42"/>
      <c r="F346" s="1137"/>
      <c r="G346" s="256" t="s">
        <v>103</v>
      </c>
      <c r="H346" s="256" t="s">
        <v>103</v>
      </c>
      <c r="I346" s="256"/>
      <c r="J346" s="256"/>
      <c r="K346" s="256"/>
      <c r="L346" s="1220"/>
      <c r="M346" s="1220"/>
      <c r="N346" s="158"/>
      <c r="O346" s="268"/>
      <c r="P346" s="268"/>
      <c r="Q346" s="268"/>
      <c r="R346" s="268"/>
      <c r="S346" s="268"/>
      <c r="T346" s="268"/>
      <c r="AB346" s="801"/>
    </row>
    <row r="347" spans="1:28" ht="16.149999999999999" customHeight="1">
      <c r="A347" s="130">
        <f>ROW()</f>
        <v>347</v>
      </c>
      <c r="D347" s="128"/>
      <c r="E347" s="42"/>
      <c r="F347" s="159" t="s">
        <v>1072</v>
      </c>
      <c r="G347" s="1321">
        <v>-5660999.56519996</v>
      </c>
      <c r="H347" s="1321">
        <v>6398067.1351999603</v>
      </c>
      <c r="I347" s="293"/>
      <c r="J347" s="293"/>
      <c r="K347" s="293"/>
      <c r="L347" s="1220"/>
      <c r="M347" s="1220"/>
      <c r="N347" s="158"/>
      <c r="O347" s="268"/>
      <c r="P347" s="268"/>
      <c r="Q347" s="268"/>
      <c r="R347" s="268"/>
      <c r="S347" s="268"/>
      <c r="T347" s="268"/>
      <c r="AB347" s="801"/>
    </row>
    <row r="348" spans="1:28" ht="16.149999999999999" customHeight="1">
      <c r="A348" s="130">
        <f>ROW()</f>
        <v>348</v>
      </c>
      <c r="D348" s="128"/>
      <c r="E348" s="42"/>
      <c r="F348" s="268"/>
      <c r="G348" s="268"/>
      <c r="H348" s="268"/>
      <c r="I348" s="268"/>
      <c r="J348" s="268"/>
      <c r="K348" s="268"/>
      <c r="L348" s="1220"/>
      <c r="M348" s="1220"/>
      <c r="N348" s="158"/>
      <c r="O348" s="268"/>
      <c r="P348" s="268"/>
      <c r="Q348" s="268"/>
      <c r="R348" s="268"/>
      <c r="S348" s="268"/>
      <c r="T348" s="268"/>
      <c r="AB348" s="801"/>
    </row>
    <row r="349" spans="1:28" ht="16.149999999999999" customHeight="1">
      <c r="A349" s="130">
        <f>ROW()</f>
        <v>349</v>
      </c>
      <c r="D349" s="128"/>
      <c r="E349" s="42"/>
      <c r="F349" s="268"/>
      <c r="G349" s="268"/>
      <c r="H349" s="268"/>
      <c r="I349" s="268"/>
      <c r="J349" s="268"/>
      <c r="K349" s="268"/>
      <c r="L349" s="1220"/>
      <c r="M349" s="1220"/>
      <c r="N349" s="158"/>
      <c r="O349" s="268"/>
      <c r="P349" s="268"/>
      <c r="Q349" s="268"/>
      <c r="R349" s="268"/>
      <c r="S349" s="268"/>
      <c r="T349" s="268"/>
      <c r="AB349" s="801"/>
    </row>
    <row r="350" spans="1:28" ht="16.149999999999999" customHeight="1">
      <c r="A350" s="130">
        <f>ROW()</f>
        <v>350</v>
      </c>
      <c r="C350" s="28" t="s">
        <v>1073</v>
      </c>
      <c r="D350" s="128"/>
      <c r="E350" s="42"/>
      <c r="F350" s="136"/>
      <c r="G350" s="114"/>
      <c r="H350" s="114"/>
      <c r="I350" s="114"/>
      <c r="J350" s="114"/>
      <c r="K350" s="157"/>
      <c r="L350" s="1220"/>
      <c r="M350" s="1220"/>
      <c r="N350" s="158"/>
      <c r="O350" s="268"/>
      <c r="P350" s="268"/>
      <c r="Q350" s="268"/>
      <c r="R350" s="268"/>
      <c r="S350" s="268"/>
      <c r="T350" s="268"/>
      <c r="AB350" s="801"/>
    </row>
    <row r="351" spans="1:28" ht="15.75" customHeight="1">
      <c r="A351" s="130">
        <f>ROW()</f>
        <v>351</v>
      </c>
      <c r="C351" s="28"/>
      <c r="D351" s="128"/>
      <c r="E351" s="42"/>
      <c r="F351" s="136"/>
      <c r="G351" s="114"/>
      <c r="H351" s="268"/>
      <c r="I351" s="268"/>
      <c r="J351" s="268"/>
      <c r="K351" s="268"/>
      <c r="L351" s="1220"/>
      <c r="M351" s="1220"/>
      <c r="N351" s="158"/>
      <c r="O351" s="268"/>
      <c r="P351" s="268"/>
      <c r="Q351" s="268"/>
      <c r="R351" s="268"/>
      <c r="S351" s="268"/>
      <c r="T351" s="268"/>
      <c r="AB351" s="801"/>
    </row>
    <row r="352" spans="1:28" ht="34.5" customHeight="1">
      <c r="A352" s="130">
        <f>ROW()</f>
        <v>352</v>
      </c>
      <c r="D352" s="128"/>
      <c r="E352" s="42"/>
      <c r="F352" s="1805" t="s">
        <v>1074</v>
      </c>
      <c r="G352" s="1807" t="s">
        <v>1075</v>
      </c>
      <c r="H352" s="256" t="s">
        <v>1071</v>
      </c>
      <c r="I352" s="256"/>
      <c r="J352" s="256"/>
      <c r="K352" s="256"/>
      <c r="L352" s="1220"/>
      <c r="M352" s="1220"/>
      <c r="N352" s="158"/>
      <c r="O352" s="268"/>
      <c r="P352" s="268"/>
      <c r="Q352" s="268"/>
      <c r="R352" s="268"/>
      <c r="S352" s="268"/>
      <c r="T352" s="268"/>
      <c r="AB352" s="801"/>
    </row>
    <row r="353" spans="1:28" ht="16.149999999999999" customHeight="1" thickBot="1">
      <c r="A353" s="130">
        <f>ROW()</f>
        <v>353</v>
      </c>
      <c r="D353" s="128"/>
      <c r="E353" s="42"/>
      <c r="F353" s="1806"/>
      <c r="G353" s="1808"/>
      <c r="H353" s="1138" t="s">
        <v>103</v>
      </c>
      <c r="I353" s="256"/>
      <c r="J353" s="256"/>
      <c r="K353" s="256"/>
      <c r="L353" s="1220"/>
      <c r="M353" s="1220"/>
      <c r="N353" s="158"/>
      <c r="O353" s="268"/>
      <c r="P353" s="268"/>
      <c r="Q353" s="268"/>
      <c r="R353" s="268"/>
      <c r="S353" s="268"/>
      <c r="T353" s="268"/>
      <c r="AB353" s="801"/>
    </row>
    <row r="354" spans="1:28" ht="30.75" customHeight="1" thickBot="1">
      <c r="A354" s="130">
        <f>ROW()</f>
        <v>354</v>
      </c>
      <c r="D354" s="128"/>
      <c r="E354" s="42"/>
      <c r="F354" s="1320" t="s">
        <v>1076</v>
      </c>
      <c r="G354" s="897" t="s">
        <v>1077</v>
      </c>
      <c r="H354" s="1321">
        <v>1</v>
      </c>
      <c r="I354" s="339"/>
      <c r="J354" s="293"/>
      <c r="K354" s="293"/>
      <c r="L354" s="1220"/>
      <c r="M354" s="1220"/>
      <c r="N354" s="158"/>
      <c r="O354" s="268"/>
      <c r="P354" s="268"/>
      <c r="Q354" s="268"/>
      <c r="R354" s="268"/>
      <c r="S354" s="268"/>
      <c r="T354" s="268"/>
      <c r="AB354" s="801"/>
    </row>
    <row r="355" spans="1:28" ht="16.149999999999999" customHeight="1" thickBot="1">
      <c r="A355" s="130">
        <f>ROW()</f>
        <v>355</v>
      </c>
      <c r="D355" s="128"/>
      <c r="E355" s="42"/>
      <c r="F355" s="1320"/>
      <c r="G355" s="897"/>
      <c r="H355" s="1321"/>
      <c r="I355" s="339"/>
      <c r="J355" s="293"/>
      <c r="K355" s="293"/>
      <c r="L355" s="1220"/>
      <c r="M355" s="1220"/>
      <c r="N355" s="158"/>
      <c r="O355" s="268"/>
      <c r="P355" s="268"/>
      <c r="Q355" s="268"/>
      <c r="R355" s="268"/>
      <c r="S355" s="268"/>
      <c r="T355" s="268"/>
      <c r="AB355" s="801"/>
    </row>
    <row r="356" spans="1:28" ht="16.149999999999999" customHeight="1" thickBot="1">
      <c r="A356" s="130">
        <f>ROW()</f>
        <v>356</v>
      </c>
      <c r="D356" s="128"/>
      <c r="E356" s="42"/>
      <c r="F356" s="1320"/>
      <c r="G356" s="897"/>
      <c r="H356" s="1321"/>
      <c r="I356" s="339"/>
      <c r="J356" s="293"/>
      <c r="K356" s="293"/>
      <c r="L356" s="1220"/>
      <c r="M356" s="1220"/>
      <c r="N356" s="158"/>
      <c r="O356" s="268"/>
      <c r="P356" s="268"/>
      <c r="Q356" s="268"/>
      <c r="R356" s="268"/>
      <c r="S356" s="268"/>
      <c r="T356" s="268"/>
      <c r="AB356" s="801"/>
    </row>
    <row r="357" spans="1:28" ht="16.149999999999999" customHeight="1" thickBot="1">
      <c r="A357" s="130">
        <f>ROW()</f>
        <v>357</v>
      </c>
      <c r="D357" s="128"/>
      <c r="E357" s="42"/>
      <c r="F357" s="159" t="s">
        <v>1068</v>
      </c>
      <c r="G357" s="802">
        <f>SUM(G354:G356)</f>
        <v>0</v>
      </c>
      <c r="H357" s="355">
        <f>SUM(H354:H356)</f>
        <v>1</v>
      </c>
      <c r="I357" s="293"/>
      <c r="J357" s="293"/>
      <c r="K357" s="293"/>
      <c r="L357" s="1220"/>
      <c r="M357" s="1220"/>
      <c r="N357" s="158"/>
      <c r="O357" s="268"/>
      <c r="P357" s="268"/>
      <c r="Q357" s="268"/>
      <c r="R357" s="268"/>
      <c r="S357" s="268"/>
      <c r="T357" s="268"/>
      <c r="AB357" s="801"/>
    </row>
    <row r="358" spans="1:28" ht="16.149999999999999" customHeight="1">
      <c r="A358" s="130">
        <f>ROW()</f>
        <v>358</v>
      </c>
      <c r="D358" s="128"/>
      <c r="E358" s="42"/>
      <c r="F358" s="312" t="s">
        <v>367</v>
      </c>
      <c r="G358" s="158"/>
      <c r="H358" s="268"/>
      <c r="I358" s="268"/>
      <c r="J358" s="268"/>
      <c r="K358" s="268"/>
      <c r="L358" s="1220"/>
      <c r="M358" s="1220"/>
      <c r="N358" s="158"/>
      <c r="O358" s="268"/>
      <c r="P358" s="268"/>
      <c r="Q358" s="268"/>
      <c r="R358" s="268"/>
      <c r="S358" s="268"/>
      <c r="T358" s="268"/>
      <c r="AB358" s="801"/>
    </row>
    <row r="359" spans="1:28" ht="16.149999999999999" customHeight="1">
      <c r="A359" s="130">
        <f>ROW()</f>
        <v>359</v>
      </c>
      <c r="B359" s="1139"/>
      <c r="C359" s="1139"/>
      <c r="D359" s="786"/>
      <c r="E359" s="786"/>
      <c r="F359" s="786" t="s">
        <v>92</v>
      </c>
      <c r="G359" s="786"/>
      <c r="H359" s="786"/>
      <c r="I359" s="786"/>
      <c r="J359" s="786"/>
      <c r="K359" s="786"/>
      <c r="L359" s="1140"/>
      <c r="M359" s="1140"/>
      <c r="N359" s="786"/>
      <c r="O359" s="786"/>
      <c r="P359" s="786"/>
      <c r="Q359" s="786"/>
      <c r="R359" s="786"/>
      <c r="S359" s="786"/>
      <c r="T359" s="1141"/>
      <c r="U359" s="786"/>
      <c r="V359" s="786"/>
      <c r="W359" s="786"/>
      <c r="X359" s="786"/>
      <c r="Y359" s="786"/>
      <c r="Z359" s="786"/>
      <c r="AA359" s="786"/>
      <c r="AB359" s="2"/>
    </row>
  </sheetData>
  <mergeCells count="11">
    <mergeCell ref="L1:M1"/>
    <mergeCell ref="A3:Q3"/>
    <mergeCell ref="H24:I24"/>
    <mergeCell ref="J24:K24"/>
    <mergeCell ref="D26:E26"/>
    <mergeCell ref="G38:K38"/>
    <mergeCell ref="J40:Q40"/>
    <mergeCell ref="S40:Z40"/>
    <mergeCell ref="N333:P333"/>
    <mergeCell ref="F352:F353"/>
    <mergeCell ref="G352:G353"/>
  </mergeCells>
  <dataValidations disablePrompts="1" count="1">
    <dataValidation type="date" operator="greaterThan" allowBlank="1" showInputMessage="1" showErrorMessage="1" errorTitle="Date entry" error="Dates after 1 January 2011 accepted" promptTitle="Date entry" prompt=" " sqref="M2:N2 N1" xr:uid="{6D29DBB2-FF11-471A-8005-9CCB43DF86BB}">
      <formula1>40544</formula1>
    </dataValidation>
  </dataValidations>
  <pageMargins left="0.70866141732283472" right="0.70866141732283472" top="0.74803149606299213" bottom="0.74803149606299213" header="0.31496062992125984" footer="0.31496062992125984"/>
  <pageSetup paperSize="9" scale="27" fitToHeight="6" orientation="landscape" r:id="rId1"/>
  <headerFooter>
    <oddFooter>&amp;A&amp;RPage &amp;P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3EB437-52BC-4F27-86BD-92B0007B8FC5}">
  <sheetPr>
    <tabColor theme="8" tint="0.59999389629810485"/>
    <pageSetUpPr fitToPage="1"/>
  </sheetPr>
  <dimension ref="A1:J25"/>
  <sheetViews>
    <sheetView showGridLines="0" view="pageBreakPreview" zoomScale="60" zoomScaleNormal="100" workbookViewId="0"/>
  </sheetViews>
  <sheetFormatPr defaultRowHeight="12.75"/>
  <cols>
    <col min="1" max="1" width="31.7109375" customWidth="1"/>
    <col min="2" max="2" width="6" customWidth="1"/>
    <col min="3" max="3" width="46.140625" customWidth="1"/>
    <col min="4" max="4" width="26" customWidth="1"/>
    <col min="5" max="5" width="32.28515625" customWidth="1"/>
    <col min="6" max="6" width="19" customWidth="1"/>
    <col min="7" max="7" width="41.7109375" customWidth="1"/>
    <col min="8" max="8" width="18.85546875" customWidth="1"/>
    <col min="9" max="9" width="22.85546875" customWidth="1"/>
  </cols>
  <sheetData>
    <row r="1" spans="1:10" s="675" customFormat="1" ht="23.25">
      <c r="A1" s="673" t="s">
        <v>1078</v>
      </c>
      <c r="B1" s="674"/>
      <c r="C1" s="674"/>
      <c r="J1" s="676"/>
    </row>
    <row r="2" spans="1:10" s="675" customFormat="1" ht="15">
      <c r="H2" s="677"/>
    </row>
    <row r="3" spans="1:10" s="675" customFormat="1" ht="21">
      <c r="A3" s="678" t="s">
        <v>1079</v>
      </c>
      <c r="B3" s="674"/>
      <c r="C3" s="674"/>
      <c r="H3" s="677"/>
    </row>
    <row r="4" spans="1:10" s="675" customFormat="1" ht="63">
      <c r="A4" s="679" t="s">
        <v>1080</v>
      </c>
      <c r="B4" s="679" t="s">
        <v>1081</v>
      </c>
      <c r="C4" s="679" t="s">
        <v>1082</v>
      </c>
      <c r="D4" s="679" t="s">
        <v>1083</v>
      </c>
      <c r="E4" s="680" t="s">
        <v>1084</v>
      </c>
      <c r="F4" s="680" t="s">
        <v>1085</v>
      </c>
      <c r="G4" s="680" t="s">
        <v>1086</v>
      </c>
      <c r="H4" s="680" t="s">
        <v>1087</v>
      </c>
      <c r="I4" s="680" t="s">
        <v>1088</v>
      </c>
    </row>
    <row r="5" spans="1:10" s="675" customFormat="1" ht="15">
      <c r="A5" s="1324" t="s">
        <v>1079</v>
      </c>
      <c r="B5" s="1324">
        <f>ROW()</f>
        <v>5</v>
      </c>
      <c r="C5" s="1324" t="s">
        <v>191</v>
      </c>
      <c r="D5" s="1324" t="s">
        <v>1089</v>
      </c>
      <c r="E5" s="681"/>
      <c r="F5" s="682">
        <v>148310707.95000002</v>
      </c>
      <c r="G5" s="681"/>
      <c r="H5" s="681"/>
      <c r="I5" s="681"/>
    </row>
    <row r="6" spans="1:10" s="675" customFormat="1" ht="15">
      <c r="A6" s="1324" t="s">
        <v>1079</v>
      </c>
      <c r="B6" s="1324">
        <f>ROW()</f>
        <v>6</v>
      </c>
      <c r="C6" s="1324" t="s">
        <v>191</v>
      </c>
      <c r="D6" s="1324" t="s">
        <v>1090</v>
      </c>
      <c r="E6" s="682"/>
      <c r="F6" s="682"/>
      <c r="G6" s="682"/>
      <c r="H6" s="683">
        <v>0</v>
      </c>
      <c r="I6" s="682"/>
    </row>
    <row r="7" spans="1:10" s="675" customFormat="1" ht="15">
      <c r="A7" s="1324" t="s">
        <v>1079</v>
      </c>
      <c r="B7" s="1324">
        <f>ROW()</f>
        <v>7</v>
      </c>
      <c r="C7" s="684" t="s">
        <v>1091</v>
      </c>
      <c r="D7" s="1324" t="s">
        <v>601</v>
      </c>
      <c r="E7" s="681"/>
      <c r="F7" s="683">
        <v>148310707.95000002</v>
      </c>
      <c r="G7" s="681"/>
      <c r="H7" s="681"/>
      <c r="I7" s="681"/>
    </row>
    <row r="8" spans="1:10" s="675" customFormat="1" ht="15">
      <c r="A8" s="1324" t="s">
        <v>1079</v>
      </c>
      <c r="B8" s="1324">
        <f>ROW()</f>
        <v>8</v>
      </c>
      <c r="C8" s="685" t="s">
        <v>192</v>
      </c>
      <c r="D8" s="1324" t="s">
        <v>1089</v>
      </c>
      <c r="E8" s="681"/>
      <c r="F8" s="682">
        <v>37804207.337779976</v>
      </c>
      <c r="G8" s="681"/>
      <c r="H8" s="681"/>
      <c r="I8" s="681"/>
    </row>
    <row r="9" spans="1:10" s="675" customFormat="1" ht="15">
      <c r="A9" s="1324" t="s">
        <v>1079</v>
      </c>
      <c r="B9" s="1324">
        <f>ROW()</f>
        <v>9</v>
      </c>
      <c r="C9" s="685" t="s">
        <v>192</v>
      </c>
      <c r="D9" s="685" t="s">
        <v>1090</v>
      </c>
      <c r="E9" s="682">
        <v>44796.220820298622</v>
      </c>
      <c r="F9" s="682">
        <v>24490242.585320003</v>
      </c>
      <c r="G9" s="682">
        <v>4183569.4938597009</v>
      </c>
      <c r="H9" s="683">
        <v>28718608.300000004</v>
      </c>
      <c r="I9" s="682">
        <v>-63335.552917320209</v>
      </c>
    </row>
    <row r="10" spans="1:10" s="675" customFormat="1" ht="15">
      <c r="A10" s="1324" t="s">
        <v>1079</v>
      </c>
      <c r="B10" s="1324">
        <f>ROW()</f>
        <v>10</v>
      </c>
      <c r="C10" s="684" t="s">
        <v>1091</v>
      </c>
      <c r="D10" s="1324"/>
      <c r="E10" s="681"/>
      <c r="F10" s="683">
        <v>62294449.92309998</v>
      </c>
      <c r="G10" s="681"/>
      <c r="H10" s="681"/>
      <c r="I10" s="681"/>
    </row>
    <row r="11" spans="1:10" s="675" customFormat="1" ht="15">
      <c r="A11" s="1324" t="s">
        <v>1079</v>
      </c>
      <c r="B11" s="1324">
        <f>ROW()</f>
        <v>11</v>
      </c>
      <c r="C11" s="685" t="s">
        <v>193</v>
      </c>
      <c r="D11" s="1324" t="s">
        <v>1089</v>
      </c>
      <c r="E11" s="681"/>
      <c r="F11" s="682">
        <v>94079841.355059013</v>
      </c>
      <c r="G11" s="681"/>
      <c r="H11" s="681"/>
      <c r="I11" s="681"/>
    </row>
    <row r="12" spans="1:10" s="675" customFormat="1" ht="15">
      <c r="A12" s="1324" t="s">
        <v>1079</v>
      </c>
      <c r="B12" s="1324">
        <f>ROW()</f>
        <v>12</v>
      </c>
      <c r="C12" s="685" t="s">
        <v>193</v>
      </c>
      <c r="D12" s="1324" t="s">
        <v>1090</v>
      </c>
      <c r="E12" s="682"/>
      <c r="F12" s="682">
        <v>0</v>
      </c>
      <c r="G12" s="682"/>
      <c r="H12" s="683">
        <v>0</v>
      </c>
      <c r="I12" s="682"/>
    </row>
    <row r="13" spans="1:10" s="675" customFormat="1" ht="15">
      <c r="A13" s="1324" t="s">
        <v>1079</v>
      </c>
      <c r="B13" s="1324">
        <f>ROW()</f>
        <v>13</v>
      </c>
      <c r="C13" s="684" t="s">
        <v>1091</v>
      </c>
      <c r="D13" s="1324"/>
      <c r="E13" s="681"/>
      <c r="F13" s="683">
        <v>94079841.355059013</v>
      </c>
      <c r="G13" s="681"/>
      <c r="H13" s="681"/>
      <c r="I13" s="681"/>
    </row>
    <row r="14" spans="1:10" ht="15">
      <c r="A14" s="1324" t="s">
        <v>1079</v>
      </c>
      <c r="B14" s="1324">
        <f>ROW()</f>
        <v>14</v>
      </c>
      <c r="C14" s="685" t="s">
        <v>272</v>
      </c>
      <c r="D14" s="1324" t="s">
        <v>1089</v>
      </c>
      <c r="E14" s="681"/>
      <c r="F14" s="682">
        <v>44906414.046034992</v>
      </c>
      <c r="G14" s="681"/>
      <c r="H14" s="681"/>
      <c r="I14" s="681"/>
    </row>
    <row r="15" spans="1:10" ht="15">
      <c r="A15" s="1324" t="s">
        <v>1079</v>
      </c>
      <c r="B15" s="1324">
        <f>ROW()</f>
        <v>15</v>
      </c>
      <c r="C15" s="685" t="s">
        <v>272</v>
      </c>
      <c r="D15" s="1324" t="s">
        <v>1090</v>
      </c>
      <c r="E15" s="682">
        <v>73809.045396106405</v>
      </c>
      <c r="F15" s="682">
        <v>21544246.884504002</v>
      </c>
      <c r="G15" s="682">
        <v>1545916.5600998937</v>
      </c>
      <c r="H15" s="683">
        <v>23163972.490000002</v>
      </c>
      <c r="I15" s="682">
        <v>-75174.874146813323</v>
      </c>
    </row>
    <row r="16" spans="1:10" ht="15">
      <c r="A16" s="1324" t="s">
        <v>1079</v>
      </c>
      <c r="B16" s="1324">
        <f>ROW()</f>
        <v>16</v>
      </c>
      <c r="C16" s="686" t="s">
        <v>1091</v>
      </c>
      <c r="D16" s="1324"/>
      <c r="E16" s="681"/>
      <c r="F16" s="683">
        <v>66450660.930538997</v>
      </c>
      <c r="G16" s="681"/>
      <c r="H16" s="681"/>
      <c r="I16" s="681"/>
    </row>
    <row r="17" spans="1:9" ht="15">
      <c r="A17" s="1324" t="s">
        <v>1079</v>
      </c>
      <c r="B17" s="1324">
        <f>ROW()</f>
        <v>17</v>
      </c>
      <c r="C17" s="685" t="s">
        <v>194</v>
      </c>
      <c r="D17" s="1324" t="s">
        <v>1089</v>
      </c>
      <c r="E17" s="681"/>
      <c r="F17" s="682">
        <v>30995060.519999996</v>
      </c>
      <c r="G17" s="681"/>
      <c r="H17" s="681"/>
      <c r="I17" s="681"/>
    </row>
    <row r="18" spans="1:9" ht="15">
      <c r="A18" s="1324" t="s">
        <v>1079</v>
      </c>
      <c r="B18" s="1324">
        <f>ROW()</f>
        <v>18</v>
      </c>
      <c r="C18" s="685" t="s">
        <v>194</v>
      </c>
      <c r="D18" s="1324" t="s">
        <v>1090</v>
      </c>
      <c r="E18" s="682"/>
      <c r="F18" s="682">
        <v>0</v>
      </c>
      <c r="G18" s="682"/>
      <c r="H18" s="683">
        <v>0</v>
      </c>
      <c r="I18" s="682"/>
    </row>
    <row r="19" spans="1:9" ht="15">
      <c r="A19" s="1324" t="s">
        <v>1079</v>
      </c>
      <c r="B19" s="1324">
        <f>ROW()</f>
        <v>19</v>
      </c>
      <c r="C19" s="684" t="s">
        <v>1091</v>
      </c>
      <c r="D19" s="1324"/>
      <c r="E19" s="681"/>
      <c r="F19" s="683">
        <v>30995060.519999996</v>
      </c>
      <c r="G19" s="681"/>
      <c r="H19" s="681"/>
      <c r="I19" s="681"/>
    </row>
    <row r="20" spans="1:9" ht="15">
      <c r="A20" s="1324" t="s">
        <v>1079</v>
      </c>
      <c r="B20" s="1324">
        <f>ROW()</f>
        <v>20</v>
      </c>
      <c r="C20" s="684" t="s">
        <v>1092</v>
      </c>
      <c r="D20" s="1324"/>
      <c r="E20" s="681"/>
      <c r="F20" s="683">
        <v>356096231.20887399</v>
      </c>
      <c r="G20" s="681"/>
      <c r="H20" s="681"/>
      <c r="I20" s="681"/>
    </row>
    <row r="21" spans="1:9" ht="15">
      <c r="A21" s="1324" t="s">
        <v>1079</v>
      </c>
      <c r="B21" s="1324">
        <f>ROW()</f>
        <v>21</v>
      </c>
      <c r="C21" s="684" t="s">
        <v>1093</v>
      </c>
      <c r="D21" s="1324"/>
      <c r="E21" s="683">
        <v>118605.26621640503</v>
      </c>
      <c r="F21" s="683">
        <v>46034489.469824001</v>
      </c>
      <c r="G21" s="683">
        <v>5729486.053959595</v>
      </c>
      <c r="H21" s="683">
        <v>51882580.790000007</v>
      </c>
      <c r="I21" s="683">
        <v>-138510.42706413352</v>
      </c>
    </row>
    <row r="22" spans="1:9" ht="15">
      <c r="A22" s="1324" t="s">
        <v>1079</v>
      </c>
      <c r="B22" s="1324">
        <f>ROW()</f>
        <v>22</v>
      </c>
      <c r="C22" s="684" t="s">
        <v>1094</v>
      </c>
      <c r="D22" s="1324"/>
      <c r="E22" s="681"/>
      <c r="F22" s="683">
        <v>402130720.678698</v>
      </c>
      <c r="G22" s="681"/>
      <c r="H22" s="681"/>
      <c r="I22" s="681"/>
    </row>
    <row r="25" spans="1:9">
      <c r="A25" t="s">
        <v>1095</v>
      </c>
    </row>
  </sheetData>
  <dataValidations count="1">
    <dataValidation type="date" operator="greaterThan" allowBlank="1" showInputMessage="1" showErrorMessage="1" errorTitle="Date entry" error="Dates after 1 January 2011 accepted" promptTitle="Date entry" prompt=" " sqref="I2:J3" xr:uid="{8AC55DA1-E917-4F48-9DB3-FC7173D4C358}">
      <formula1>40544</formula1>
    </dataValidation>
  </dataValidations>
  <pageMargins left="0.70866141732283472" right="0.70866141732283472" top="0.74803149606299213" bottom="0.74803149606299213" header="0.31496062992125984" footer="0.31496062992125984"/>
  <pageSetup paperSize="9" scale="57" orientation="landscape" r:id="rId1"/>
  <headerFooter>
    <oddFooter>&amp;A&amp;RPage &amp;P</oddFooter>
  </headerFooter>
  <drawing r:id="rId2"/>
  <tableParts count="1">
    <tablePart r:id="rId3"/>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8459AB-ED7F-4902-99EB-44A4F09E866D}">
  <sheetPr>
    <tabColor theme="8" tint="0.59999389629810485"/>
    <pageSetUpPr fitToPage="1"/>
  </sheetPr>
  <dimension ref="A1:O45"/>
  <sheetViews>
    <sheetView showGridLines="0" view="pageBreakPreview" zoomScale="60" zoomScaleNormal="100" workbookViewId="0"/>
  </sheetViews>
  <sheetFormatPr defaultRowHeight="12.75"/>
  <cols>
    <col min="1" max="1" width="38.28515625" customWidth="1"/>
    <col min="2" max="2" width="6" customWidth="1"/>
    <col min="3" max="3" width="39.5703125" customWidth="1"/>
    <col min="4" max="4" width="47" customWidth="1"/>
    <col min="5" max="5" width="28.28515625" customWidth="1"/>
    <col min="6" max="6" width="32" customWidth="1"/>
    <col min="7" max="7" width="26.42578125" customWidth="1"/>
    <col min="8" max="8" width="15.7109375" customWidth="1"/>
    <col min="9" max="9" width="36" customWidth="1"/>
    <col min="10" max="10" width="21.85546875" customWidth="1"/>
    <col min="11" max="11" width="17" customWidth="1"/>
    <col min="12" max="12" width="15.85546875" customWidth="1"/>
    <col min="13" max="13" width="21.7109375" customWidth="1"/>
    <col min="14" max="14" width="16.7109375" customWidth="1"/>
  </cols>
  <sheetData>
    <row r="1" spans="1:6" s="675" customFormat="1" ht="23.25">
      <c r="A1" s="673" t="s">
        <v>1096</v>
      </c>
    </row>
    <row r="2" spans="1:6" s="675" customFormat="1">
      <c r="A2" s="687"/>
      <c r="F2" s="676"/>
    </row>
    <row r="3" spans="1:6" s="675" customFormat="1" ht="21">
      <c r="A3" s="678" t="s">
        <v>1097</v>
      </c>
    </row>
    <row r="4" spans="1:6" s="675" customFormat="1" ht="47.25">
      <c r="A4" s="679" t="s">
        <v>1080</v>
      </c>
      <c r="B4" s="679" t="s">
        <v>1081</v>
      </c>
      <c r="C4" s="679" t="s">
        <v>1082</v>
      </c>
      <c r="D4" s="679" t="s">
        <v>1083</v>
      </c>
      <c r="E4" s="679" t="s">
        <v>1085</v>
      </c>
    </row>
    <row r="5" spans="1:6" s="675" customFormat="1" ht="15">
      <c r="A5" s="1324" t="s">
        <v>1097</v>
      </c>
      <c r="B5" s="1324">
        <f>ROW()</f>
        <v>5</v>
      </c>
      <c r="C5" s="1324" t="s">
        <v>139</v>
      </c>
      <c r="D5" s="109" t="s">
        <v>1098</v>
      </c>
      <c r="E5" s="682">
        <f>'F1. RAB'!I66</f>
        <v>2009200000</v>
      </c>
    </row>
    <row r="6" spans="1:6" s="675" customFormat="1" ht="15">
      <c r="A6" s="1324" t="s">
        <v>1097</v>
      </c>
      <c r="B6" s="1324">
        <f>ROW()</f>
        <v>6</v>
      </c>
      <c r="C6" s="1324" t="s">
        <v>139</v>
      </c>
      <c r="D6" s="109" t="s">
        <v>1099</v>
      </c>
      <c r="E6" s="682">
        <v>0</v>
      </c>
    </row>
    <row r="7" spans="1:6" s="675" customFormat="1" ht="15">
      <c r="A7" s="1324" t="s">
        <v>1097</v>
      </c>
      <c r="B7" s="1324">
        <f>ROW()</f>
        <v>7</v>
      </c>
      <c r="C7" s="684" t="s">
        <v>1091</v>
      </c>
      <c r="D7" s="1324"/>
      <c r="E7" s="683">
        <f>SUM(E5:E6)</f>
        <v>2009200000</v>
      </c>
    </row>
    <row r="8" spans="1:6" s="675" customFormat="1" ht="15">
      <c r="A8" s="1324" t="s">
        <v>1097</v>
      </c>
      <c r="B8" s="1324">
        <f>ROW()</f>
        <v>8</v>
      </c>
      <c r="C8" s="1324" t="s">
        <v>140</v>
      </c>
      <c r="D8" s="1324" t="s">
        <v>1098</v>
      </c>
      <c r="E8" s="682">
        <f>'F1. RAB'!J66</f>
        <v>2325300000</v>
      </c>
    </row>
    <row r="9" spans="1:6" s="675" customFormat="1" ht="15">
      <c r="A9" s="1324" t="s">
        <v>1097</v>
      </c>
      <c r="B9" s="1324">
        <f>ROW()</f>
        <v>9</v>
      </c>
      <c r="C9" s="1324" t="s">
        <v>140</v>
      </c>
      <c r="D9" s="685" t="s">
        <v>1099</v>
      </c>
      <c r="E9" s="682">
        <v>0</v>
      </c>
    </row>
    <row r="10" spans="1:6" s="675" customFormat="1" ht="15">
      <c r="A10" s="1324" t="s">
        <v>1097</v>
      </c>
      <c r="B10" s="1324">
        <f>ROW()</f>
        <v>10</v>
      </c>
      <c r="C10" s="684" t="s">
        <v>1091</v>
      </c>
      <c r="D10" s="1324"/>
      <c r="E10" s="683">
        <f>SUM(E8:E9)</f>
        <v>2325300000</v>
      </c>
    </row>
    <row r="11" spans="1:6" s="675" customFormat="1" ht="15">
      <c r="A11" s="1324" t="s">
        <v>1097</v>
      </c>
      <c r="B11" s="1324">
        <f>ROW()</f>
        <v>11</v>
      </c>
      <c r="C11" s="1324" t="s">
        <v>141</v>
      </c>
      <c r="D11" s="109" t="s">
        <v>1098</v>
      </c>
      <c r="E11" s="682">
        <f>'F1. RAB'!K66</f>
        <v>422700000</v>
      </c>
    </row>
    <row r="12" spans="1:6" s="675" customFormat="1" ht="15">
      <c r="A12" s="1324" t="s">
        <v>1097</v>
      </c>
      <c r="B12" s="1324">
        <f>ROW()</f>
        <v>12</v>
      </c>
      <c r="C12" s="688" t="s">
        <v>141</v>
      </c>
      <c r="D12" s="109" t="s">
        <v>1099</v>
      </c>
      <c r="E12" s="682">
        <v>0</v>
      </c>
    </row>
    <row r="13" spans="1:6" s="675" customFormat="1" ht="15">
      <c r="A13" s="1324" t="s">
        <v>1097</v>
      </c>
      <c r="B13" s="1324">
        <f>ROW()</f>
        <v>13</v>
      </c>
      <c r="C13" s="684" t="s">
        <v>1091</v>
      </c>
      <c r="D13" s="1324"/>
      <c r="E13" s="683">
        <f>SUM(E11:E12)</f>
        <v>422700000</v>
      </c>
    </row>
    <row r="14" spans="1:6" ht="15">
      <c r="A14" s="1324" t="s">
        <v>1097</v>
      </c>
      <c r="B14" s="1324">
        <f>ROW()</f>
        <v>14</v>
      </c>
      <c r="C14" s="1324" t="s">
        <v>142</v>
      </c>
      <c r="D14" s="1324" t="s">
        <v>1098</v>
      </c>
      <c r="E14" s="682">
        <f>'F1. RAB'!L66</f>
        <v>100600000</v>
      </c>
    </row>
    <row r="15" spans="1:6" ht="15">
      <c r="A15" s="1324" t="s">
        <v>1097</v>
      </c>
      <c r="B15" s="1324">
        <f>ROW()</f>
        <v>15</v>
      </c>
      <c r="C15" s="1324" t="s">
        <v>142</v>
      </c>
      <c r="D15" s="1324" t="s">
        <v>1099</v>
      </c>
      <c r="E15" s="682">
        <v>0</v>
      </c>
    </row>
    <row r="16" spans="1:6" ht="15">
      <c r="A16" s="1324" t="s">
        <v>1097</v>
      </c>
      <c r="B16" s="1324">
        <f>ROW()</f>
        <v>16</v>
      </c>
      <c r="C16" s="684" t="s">
        <v>1091</v>
      </c>
      <c r="D16" s="1324"/>
      <c r="E16" s="683">
        <f>SUM(E14:E15)</f>
        <v>100600000</v>
      </c>
    </row>
    <row r="17" spans="1:5" ht="15">
      <c r="A17" s="1324" t="s">
        <v>1097</v>
      </c>
      <c r="B17" s="1324">
        <f>ROW()</f>
        <v>17</v>
      </c>
      <c r="C17" s="1324" t="s">
        <v>143</v>
      </c>
      <c r="D17" s="1324" t="s">
        <v>1098</v>
      </c>
      <c r="E17" s="682">
        <f>'F1. RAB'!M66</f>
        <v>319700000</v>
      </c>
    </row>
    <row r="18" spans="1:5" ht="15">
      <c r="A18" s="1324" t="s">
        <v>1097</v>
      </c>
      <c r="B18" s="1324">
        <f>ROW()</f>
        <v>18</v>
      </c>
      <c r="C18" s="1324" t="s">
        <v>143</v>
      </c>
      <c r="D18" s="1324" t="s">
        <v>1099</v>
      </c>
      <c r="E18" s="682">
        <v>0</v>
      </c>
    </row>
    <row r="19" spans="1:5" ht="15">
      <c r="A19" s="1324" t="s">
        <v>1097</v>
      </c>
      <c r="B19" s="1324">
        <f>ROW()</f>
        <v>19</v>
      </c>
      <c r="C19" s="684" t="s">
        <v>1091</v>
      </c>
      <c r="D19" s="1324"/>
      <c r="E19" s="683">
        <f>SUM(E17:E18)</f>
        <v>319700000</v>
      </c>
    </row>
    <row r="20" spans="1:5" ht="15">
      <c r="A20" s="1324" t="s">
        <v>1097</v>
      </c>
      <c r="B20" s="1324">
        <f>ROW()</f>
        <v>20</v>
      </c>
      <c r="C20" s="1324" t="s">
        <v>144</v>
      </c>
      <c r="D20" s="1324" t="s">
        <v>1098</v>
      </c>
      <c r="E20" s="682">
        <f>'F1. RAB'!N66-E21</f>
        <v>58512825.721450001</v>
      </c>
    </row>
    <row r="21" spans="1:5" ht="15">
      <c r="A21" s="1324" t="s">
        <v>1097</v>
      </c>
      <c r="B21" s="1324">
        <f>ROW()</f>
        <v>21</v>
      </c>
      <c r="C21" s="1324" t="s">
        <v>144</v>
      </c>
      <c r="D21" s="1324" t="s">
        <v>1099</v>
      </c>
      <c r="E21" s="682">
        <v>2187174.2785500004</v>
      </c>
    </row>
    <row r="22" spans="1:5" ht="15">
      <c r="A22" s="1324" t="s">
        <v>1097</v>
      </c>
      <c r="B22" s="1324">
        <f>ROW()</f>
        <v>22</v>
      </c>
      <c r="C22" s="684" t="s">
        <v>1091</v>
      </c>
      <c r="D22" s="1324"/>
      <c r="E22" s="683">
        <f>SUM(E20:E21)</f>
        <v>60700000</v>
      </c>
    </row>
    <row r="23" spans="1:5" ht="15">
      <c r="A23" s="1324" t="s">
        <v>1097</v>
      </c>
      <c r="B23" s="1324">
        <f>ROW()</f>
        <v>23</v>
      </c>
      <c r="C23" s="1324" t="s">
        <v>145</v>
      </c>
      <c r="D23" s="1324" t="s">
        <v>1098</v>
      </c>
      <c r="E23" s="682">
        <f>'F1. RAB'!O66-E24</f>
        <v>147060185.36320001</v>
      </c>
    </row>
    <row r="24" spans="1:5" ht="15">
      <c r="A24" s="1324" t="s">
        <v>1097</v>
      </c>
      <c r="B24" s="1324">
        <f>ROW()</f>
        <v>24</v>
      </c>
      <c r="C24" s="1324" t="s">
        <v>145</v>
      </c>
      <c r="D24" s="1324" t="s">
        <v>1099</v>
      </c>
      <c r="E24" s="682">
        <v>3139814.6368</v>
      </c>
    </row>
    <row r="25" spans="1:5" ht="15">
      <c r="A25" s="1324" t="s">
        <v>1097</v>
      </c>
      <c r="B25" s="1324">
        <f>ROW()</f>
        <v>25</v>
      </c>
      <c r="C25" s="684" t="s">
        <v>1091</v>
      </c>
      <c r="D25" s="1324"/>
      <c r="E25" s="683">
        <f>SUM(E23:E24)</f>
        <v>150200000</v>
      </c>
    </row>
    <row r="26" spans="1:5" ht="15">
      <c r="A26" s="1324" t="s">
        <v>1097</v>
      </c>
      <c r="B26" s="1324">
        <f>ROW()</f>
        <v>26</v>
      </c>
      <c r="C26" s="1324" t="s">
        <v>146</v>
      </c>
      <c r="D26" s="1324" t="s">
        <v>1098</v>
      </c>
      <c r="E26" s="682">
        <f>'F1. RAB'!P66-E27</f>
        <v>144696959.16416499</v>
      </c>
    </row>
    <row r="27" spans="1:5" ht="15">
      <c r="A27" s="1324" t="s">
        <v>1097</v>
      </c>
      <c r="B27" s="1324">
        <f>ROW()</f>
        <v>27</v>
      </c>
      <c r="C27" s="1324" t="s">
        <v>146</v>
      </c>
      <c r="D27" s="1324" t="s">
        <v>1099</v>
      </c>
      <c r="E27" s="682">
        <v>48203040.835835002</v>
      </c>
    </row>
    <row r="28" spans="1:5" ht="15">
      <c r="A28" s="1324" t="s">
        <v>1097</v>
      </c>
      <c r="B28" s="1324">
        <f>ROW()</f>
        <v>28</v>
      </c>
      <c r="C28" s="684" t="s">
        <v>1091</v>
      </c>
      <c r="D28" s="1324"/>
      <c r="E28" s="683">
        <f>SUM(E26:E27)</f>
        <v>192900000</v>
      </c>
    </row>
    <row r="29" spans="1:5" ht="15">
      <c r="A29" s="1324" t="s">
        <v>1097</v>
      </c>
      <c r="B29" s="1324">
        <f>ROW()</f>
        <v>29</v>
      </c>
      <c r="C29" s="1324" t="s">
        <v>147</v>
      </c>
      <c r="D29" s="1324" t="s">
        <v>1098</v>
      </c>
      <c r="E29" s="682">
        <f>'F1. RAB'!Q66</f>
        <v>41500000</v>
      </c>
    </row>
    <row r="30" spans="1:5" ht="15">
      <c r="A30" s="1324" t="s">
        <v>1097</v>
      </c>
      <c r="B30" s="1324">
        <f>ROW()</f>
        <v>30</v>
      </c>
      <c r="C30" s="1324" t="s">
        <v>147</v>
      </c>
      <c r="D30" s="1324" t="s">
        <v>1099</v>
      </c>
      <c r="E30" s="682">
        <v>0</v>
      </c>
    </row>
    <row r="31" spans="1:5" ht="15">
      <c r="A31" s="1324" t="s">
        <v>1097</v>
      </c>
      <c r="B31" s="1324">
        <f>ROW()</f>
        <v>31</v>
      </c>
      <c r="C31" s="684" t="s">
        <v>1091</v>
      </c>
      <c r="D31" s="1324"/>
      <c r="E31" s="683">
        <f>SUM(E29:E30)</f>
        <v>41500000</v>
      </c>
    </row>
    <row r="32" spans="1:5" ht="15">
      <c r="A32" s="1324" t="s">
        <v>1097</v>
      </c>
      <c r="B32" s="1324">
        <f>ROW()</f>
        <v>32</v>
      </c>
      <c r="C32" s="684" t="s">
        <v>1100</v>
      </c>
      <c r="D32" s="1324"/>
      <c r="E32" s="683">
        <f>SUM(E5,E8,E11,E14,E17,E20,E23,E26,E29)</f>
        <v>5569269970.2488146</v>
      </c>
    </row>
    <row r="33" spans="1:15" ht="15">
      <c r="A33" s="1324" t="s">
        <v>1097</v>
      </c>
      <c r="B33" s="1324">
        <f>ROW()</f>
        <v>33</v>
      </c>
      <c r="C33" s="684" t="s">
        <v>1101</v>
      </c>
      <c r="D33" s="1324"/>
      <c r="E33" s="683">
        <f>SUM(E6,E9,E12,E15,E18,E21,E24,E27,E30)</f>
        <v>53530029.751185</v>
      </c>
    </row>
    <row r="34" spans="1:15" ht="15">
      <c r="A34" s="1324" t="s">
        <v>1097</v>
      </c>
      <c r="B34" s="1324">
        <f>ROW()</f>
        <v>34</v>
      </c>
      <c r="C34" s="684" t="s">
        <v>1102</v>
      </c>
      <c r="D34" s="1324"/>
      <c r="E34" s="683">
        <f>E32+E33</f>
        <v>5622800000</v>
      </c>
    </row>
    <row r="38" spans="1:15" ht="21">
      <c r="A38" s="689" t="s">
        <v>1103</v>
      </c>
      <c r="B38" s="675"/>
      <c r="C38" s="675"/>
      <c r="D38" s="675"/>
      <c r="E38" s="675"/>
      <c r="F38" s="675"/>
      <c r="G38" s="675"/>
      <c r="H38" s="675"/>
      <c r="I38" s="675"/>
      <c r="J38" s="675"/>
      <c r="K38" s="675"/>
      <c r="L38" s="675"/>
      <c r="M38" s="675"/>
      <c r="N38" s="675"/>
      <c r="O38" s="392" t="s">
        <v>252</v>
      </c>
    </row>
    <row r="39" spans="1:15" ht="78.75">
      <c r="A39" s="679" t="s">
        <v>1080</v>
      </c>
      <c r="B39" s="679" t="s">
        <v>1081</v>
      </c>
      <c r="C39" s="679" t="s">
        <v>1082</v>
      </c>
      <c r="D39" s="679" t="s">
        <v>1083</v>
      </c>
      <c r="E39" s="679" t="s">
        <v>1104</v>
      </c>
      <c r="F39" s="679" t="s">
        <v>1105</v>
      </c>
      <c r="G39" s="679" t="s">
        <v>1106</v>
      </c>
      <c r="H39" s="679" t="s">
        <v>1107</v>
      </c>
      <c r="I39" s="679" t="s">
        <v>1108</v>
      </c>
      <c r="J39" s="679" t="s">
        <v>1109</v>
      </c>
      <c r="K39" s="679" t="s">
        <v>1110</v>
      </c>
      <c r="L39" s="679" t="s">
        <v>1111</v>
      </c>
      <c r="M39" s="679" t="s">
        <v>1112</v>
      </c>
      <c r="N39" s="679" t="s">
        <v>1113</v>
      </c>
    </row>
    <row r="40" spans="1:15" ht="15">
      <c r="A40" s="1324" t="s">
        <v>1103</v>
      </c>
      <c r="B40" s="1324">
        <f>ROW()</f>
        <v>40</v>
      </c>
      <c r="C40" s="1325" t="s">
        <v>1114</v>
      </c>
      <c r="D40" s="1325"/>
      <c r="E40" s="682"/>
      <c r="F40" s="682"/>
      <c r="G40" s="682"/>
      <c r="H40" s="682"/>
      <c r="I40" s="682"/>
      <c r="J40" s="682"/>
      <c r="K40" s="682"/>
      <c r="L40" s="682"/>
      <c r="M40" s="683">
        <f t="shared" ref="M40:N42" si="0">I40-K40</f>
        <v>0</v>
      </c>
      <c r="N40" s="683">
        <f t="shared" si="0"/>
        <v>0</v>
      </c>
    </row>
    <row r="41" spans="1:15" ht="15">
      <c r="A41" s="1324" t="s">
        <v>1103</v>
      </c>
      <c r="B41" s="1324">
        <f>ROW()</f>
        <v>41</v>
      </c>
      <c r="C41" s="1325" t="s">
        <v>1115</v>
      </c>
      <c r="D41" s="1324"/>
      <c r="E41" s="682"/>
      <c r="F41" s="682"/>
      <c r="G41" s="682"/>
      <c r="H41" s="682"/>
      <c r="I41" s="682"/>
      <c r="J41" s="682"/>
      <c r="K41" s="682"/>
      <c r="L41" s="682"/>
      <c r="M41" s="683">
        <f t="shared" si="0"/>
        <v>0</v>
      </c>
      <c r="N41" s="683">
        <f t="shared" si="0"/>
        <v>0</v>
      </c>
    </row>
    <row r="42" spans="1:15" ht="15">
      <c r="A42" s="1324" t="s">
        <v>1103</v>
      </c>
      <c r="B42" s="1324">
        <f>ROW()</f>
        <v>42</v>
      </c>
      <c r="C42" s="1325" t="s">
        <v>1116</v>
      </c>
      <c r="D42" s="1324"/>
      <c r="E42" s="682"/>
      <c r="F42" s="682"/>
      <c r="G42" s="682"/>
      <c r="H42" s="682"/>
      <c r="I42" s="682"/>
      <c r="J42" s="682"/>
      <c r="K42" s="682"/>
      <c r="L42" s="682"/>
      <c r="M42" s="683">
        <f t="shared" si="0"/>
        <v>0</v>
      </c>
      <c r="N42" s="683">
        <f t="shared" si="0"/>
        <v>0</v>
      </c>
    </row>
    <row r="43" spans="1:15" ht="29.25" customHeight="1"/>
    <row r="44" spans="1:15">
      <c r="A44" t="s">
        <v>1117</v>
      </c>
    </row>
    <row r="45" spans="1:15">
      <c r="A45" t="s">
        <v>1118</v>
      </c>
    </row>
  </sheetData>
  <dataValidations count="2">
    <dataValidation type="date" operator="greaterThan" allowBlank="1" showInputMessage="1" showErrorMessage="1" errorTitle="Date entry" error="Dates after 1 January 2011 accepted" promptTitle="Date entry" prompt=" " sqref="K3:L3 L1:L2" xr:uid="{47BD2851-232D-43AA-B949-787473555FA3}">
      <formula1>40544</formula1>
    </dataValidation>
    <dataValidation allowBlank="1" showInputMessage="1" showErrorMessage="1" prompt="Please enter text" sqref="G56:G58 G60 G69 G74:G76 G65:G67 G78" xr:uid="{78E03D54-0742-4EFC-98C7-C29B0C174339}"/>
  </dataValidations>
  <pageMargins left="0.70866141732283472" right="0.70866141732283472" top="0.74803149606299213" bottom="0.74803149606299213" header="0.31496062992125984" footer="0.31496062992125984"/>
  <pageSetup paperSize="9" scale="40" orientation="landscape" r:id="rId1"/>
  <headerFooter>
    <oddFooter>&amp;A&amp;RPage &amp;P</oddFooter>
  </headerFooter>
  <drawing r:id="rId2"/>
  <tableParts count="2">
    <tablePart r:id="rId3"/>
    <tablePart r:id="rId4"/>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F2AB0B-FB8C-43D4-9814-1EA5CA22273E}">
  <sheetPr>
    <tabColor theme="7" tint="0.59999389629810485"/>
    <pageSetUpPr fitToPage="1"/>
  </sheetPr>
  <dimension ref="B1:AA108"/>
  <sheetViews>
    <sheetView showGridLines="0" view="pageBreakPreview" zoomScale="86" zoomScaleNormal="100" zoomScaleSheetLayoutView="100" workbookViewId="0">
      <pane xSplit="1" ySplit="4" topLeftCell="B5" activePane="bottomRight" state="frozen"/>
      <selection pane="topRight" activeCell="B1" sqref="B1"/>
      <selection pane="bottomLeft" activeCell="A5" sqref="A5"/>
      <selection pane="bottomRight" activeCell="B5" sqref="B5"/>
    </sheetView>
  </sheetViews>
  <sheetFormatPr defaultColWidth="9.140625" defaultRowHeight="12.75"/>
  <cols>
    <col min="1" max="1" width="0.5703125" style="422" customWidth="1"/>
    <col min="2" max="2" width="61.85546875" style="422" customWidth="1"/>
    <col min="3" max="3" width="14.28515625" style="459" customWidth="1"/>
    <col min="4" max="4" width="10" style="459" customWidth="1"/>
    <col min="5" max="5" width="14.28515625" style="459" customWidth="1"/>
    <col min="6" max="6" width="3" style="422" customWidth="1"/>
    <col min="7" max="7" width="13.42578125" style="422" customWidth="1"/>
    <col min="8" max="9" width="6.5703125" style="422" customWidth="1"/>
    <col min="10" max="10" width="26" style="422" customWidth="1"/>
    <col min="11" max="11" width="16.85546875" style="422" customWidth="1"/>
    <col min="12" max="12" width="4" style="422" customWidth="1"/>
    <col min="13" max="13" width="8.42578125" style="422" customWidth="1"/>
    <col min="14" max="14" width="11.28515625" style="422" customWidth="1"/>
    <col min="15" max="15" width="15" style="422" customWidth="1"/>
    <col min="16" max="16" width="20" style="422" customWidth="1"/>
    <col min="17" max="16384" width="9.140625" style="422"/>
  </cols>
  <sheetData>
    <row r="1" spans="2:15" ht="19.5" customHeight="1">
      <c r="B1" s="442"/>
      <c r="C1" s="443"/>
      <c r="D1" s="443"/>
      <c r="E1" s="443"/>
      <c r="F1" s="444"/>
      <c r="G1" s="444"/>
      <c r="H1" s="445" t="s">
        <v>1119</v>
      </c>
      <c r="I1" s="446"/>
      <c r="J1" s="447" t="s">
        <v>94</v>
      </c>
      <c r="K1" s="1326">
        <f>+'F1. RAB'!$R$1</f>
        <v>46318</v>
      </c>
      <c r="L1" s="448"/>
    </row>
    <row r="2" spans="2:15" ht="17.25" customHeight="1">
      <c r="B2" s="449" t="s">
        <v>1120</v>
      </c>
      <c r="C2" s="436"/>
      <c r="D2" s="437"/>
      <c r="E2" s="437"/>
      <c r="F2" s="437"/>
      <c r="G2" s="437"/>
      <c r="H2" s="450"/>
      <c r="I2" s="451"/>
      <c r="J2" s="452" t="s">
        <v>59</v>
      </c>
      <c r="K2" s="1191">
        <f>CoverSheet!$C$8</f>
        <v>46203</v>
      </c>
      <c r="L2" s="453"/>
    </row>
    <row r="3" spans="2:15" ht="17.25" customHeight="1">
      <c r="B3" s="1814" t="s">
        <v>1121</v>
      </c>
      <c r="C3" s="1736"/>
      <c r="D3" s="1736"/>
      <c r="E3" s="1736"/>
      <c r="F3" s="1736"/>
      <c r="G3" s="1736"/>
      <c r="H3" s="1736"/>
      <c r="I3" s="1736"/>
      <c r="J3" s="1736"/>
      <c r="K3" s="1736"/>
      <c r="L3" s="453"/>
      <c r="N3" s="664"/>
      <c r="O3" s="662"/>
    </row>
    <row r="4" spans="2:15" ht="15" customHeight="1" thickBot="1">
      <c r="B4" s="454"/>
      <c r="C4" s="455"/>
      <c r="D4" s="456"/>
      <c r="E4" s="457"/>
      <c r="F4" s="457"/>
      <c r="G4" s="457"/>
      <c r="H4" s="457"/>
      <c r="I4" s="457"/>
      <c r="J4" s="457"/>
      <c r="K4" s="457"/>
      <c r="L4" s="458"/>
      <c r="O4" s="662"/>
    </row>
    <row r="5" spans="2:15" ht="18.75">
      <c r="B5" s="1018"/>
      <c r="C5" s="1019"/>
      <c r="D5" s="1019"/>
      <c r="E5" s="1019"/>
      <c r="F5" s="1020"/>
      <c r="G5" s="1020"/>
      <c r="H5" s="1020"/>
      <c r="I5" s="1020"/>
      <c r="J5" s="1020"/>
      <c r="K5" s="1020"/>
      <c r="L5" s="1020"/>
    </row>
    <row r="6" spans="2:15" ht="13.5" thickBot="1">
      <c r="B6" s="1020"/>
      <c r="C6" s="1019"/>
      <c r="D6" s="1019"/>
      <c r="E6" s="1019"/>
      <c r="F6" s="1020"/>
      <c r="G6" s="1020"/>
      <c r="H6" s="1020"/>
      <c r="I6" s="1020"/>
      <c r="J6" s="1020"/>
      <c r="K6" s="1020"/>
      <c r="L6" s="1020"/>
    </row>
    <row r="7" spans="2:15" ht="7.5" customHeight="1">
      <c r="B7" s="1021"/>
      <c r="C7" s="1022"/>
      <c r="D7" s="1022"/>
      <c r="E7" s="1022"/>
      <c r="F7" s="1023"/>
      <c r="G7" s="1023"/>
      <c r="H7" s="1023"/>
      <c r="I7" s="1023"/>
      <c r="J7" s="1023"/>
      <c r="K7" s="1023"/>
      <c r="L7" s="1024"/>
    </row>
    <row r="8" spans="2:15" ht="15" customHeight="1">
      <c r="B8" s="1025" t="s">
        <v>1122</v>
      </c>
      <c r="C8" s="1026"/>
      <c r="D8" s="1027"/>
      <c r="E8" s="1027"/>
      <c r="F8" s="1028"/>
      <c r="G8" s="1028"/>
      <c r="H8" s="1028"/>
      <c r="I8" s="1028"/>
      <c r="J8" s="1028"/>
      <c r="K8" s="1028"/>
      <c r="L8" s="1029"/>
    </row>
    <row r="9" spans="2:15" ht="15" customHeight="1">
      <c r="B9" s="1025"/>
      <c r="C9" s="1026"/>
      <c r="D9" s="1027"/>
      <c r="E9" s="1027"/>
      <c r="F9" s="1028"/>
      <c r="G9" s="1028"/>
      <c r="H9" s="1028"/>
      <c r="I9" s="1028"/>
      <c r="J9" s="1028"/>
      <c r="K9" s="1028"/>
      <c r="L9" s="1029"/>
    </row>
    <row r="10" spans="2:15" ht="15" customHeight="1">
      <c r="B10" s="1025" t="s">
        <v>1123</v>
      </c>
      <c r="C10" s="1030">
        <v>7.096300423145295E-2</v>
      </c>
      <c r="D10" s="1027"/>
      <c r="E10" s="1027"/>
      <c r="F10" s="1028"/>
      <c r="G10" s="1028"/>
      <c r="H10" s="1028"/>
      <c r="I10" s="1028"/>
      <c r="J10" s="1028"/>
      <c r="K10" s="1028"/>
      <c r="L10" s="1029"/>
    </row>
    <row r="11" spans="2:15" ht="15" customHeight="1">
      <c r="B11" s="1025" t="s">
        <v>1124</v>
      </c>
      <c r="C11" s="1026">
        <v>1.1788755655288682E-2</v>
      </c>
      <c r="D11" s="1027"/>
      <c r="E11" s="1027"/>
      <c r="F11" s="1028"/>
      <c r="G11" s="1028"/>
      <c r="H11" s="1028"/>
      <c r="I11" s="1028"/>
      <c r="J11" s="1028"/>
      <c r="K11" s="1028"/>
      <c r="L11" s="1029"/>
    </row>
    <row r="12" spans="2:15" ht="15" customHeight="1">
      <c r="B12" s="1025" t="s">
        <v>1125</v>
      </c>
      <c r="C12" s="1026">
        <v>0</v>
      </c>
      <c r="D12" s="1027"/>
      <c r="E12" s="1027"/>
      <c r="F12" s="1028"/>
      <c r="G12" s="1028"/>
      <c r="H12" s="1028"/>
      <c r="I12" s="1028"/>
      <c r="J12" s="1028"/>
      <c r="K12" s="1028"/>
      <c r="L12" s="1029"/>
    </row>
    <row r="13" spans="2:15" ht="15" customHeight="1">
      <c r="B13" s="1031" t="s">
        <v>1126</v>
      </c>
      <c r="C13" s="1150">
        <v>7.6939344406128096E-3</v>
      </c>
      <c r="D13" s="1027"/>
      <c r="E13" s="1027"/>
      <c r="F13" s="1028"/>
      <c r="G13" s="1028"/>
      <c r="H13" s="1028"/>
      <c r="I13" s="1028"/>
      <c r="J13" s="1028"/>
      <c r="K13" s="1028"/>
      <c r="L13" s="1029"/>
    </row>
    <row r="14" spans="2:15" ht="15" customHeight="1">
      <c r="B14" s="1025" t="s">
        <v>1127</v>
      </c>
      <c r="C14" s="1030">
        <f>SUM(C10:C13)</f>
        <v>9.0445694327354442E-2</v>
      </c>
      <c r="D14" s="1027"/>
      <c r="E14" s="1027"/>
      <c r="F14" s="1028"/>
      <c r="G14" s="1028"/>
      <c r="H14" s="1028"/>
      <c r="I14" s="1028"/>
      <c r="J14" s="1028"/>
      <c r="K14" s="1028"/>
      <c r="L14" s="1029"/>
    </row>
    <row r="15" spans="2:15" ht="7.5" customHeight="1" thickBot="1">
      <c r="B15" s="1032"/>
      <c r="C15" s="1033"/>
      <c r="D15" s="1034"/>
      <c r="E15" s="1034"/>
      <c r="F15" s="1035"/>
      <c r="G15" s="1035"/>
      <c r="H15" s="1035"/>
      <c r="I15" s="1035"/>
      <c r="J15" s="1035"/>
      <c r="K15" s="1035"/>
      <c r="L15" s="1036"/>
    </row>
    <row r="16" spans="2:15" ht="7.5" customHeight="1">
      <c r="B16" s="1028"/>
      <c r="C16" s="1026"/>
      <c r="D16" s="1027"/>
      <c r="E16" s="1027"/>
      <c r="F16" s="1028"/>
      <c r="G16" s="1028"/>
      <c r="H16" s="1028"/>
      <c r="I16" s="1028"/>
      <c r="J16" s="1028"/>
      <c r="K16" s="1028"/>
      <c r="L16" s="1028"/>
    </row>
    <row r="17" spans="2:16" ht="15" customHeight="1">
      <c r="B17" s="1028" t="s">
        <v>1128</v>
      </c>
      <c r="C17" s="1026">
        <v>-5.6517124176026778E-4</v>
      </c>
      <c r="D17" s="1037"/>
      <c r="E17" s="1027"/>
      <c r="F17" s="1028"/>
      <c r="G17" s="1028"/>
      <c r="H17" s="1028"/>
      <c r="I17" s="1028"/>
      <c r="J17" s="1028"/>
      <c r="K17" s="1028"/>
      <c r="L17" s="1028"/>
      <c r="P17" s="460"/>
    </row>
    <row r="18" spans="2:16" ht="15" customHeight="1">
      <c r="B18" s="1028" t="s">
        <v>1129</v>
      </c>
      <c r="C18" s="1026">
        <v>4.2080879211425781E-4</v>
      </c>
      <c r="D18" s="1037"/>
      <c r="E18" s="1027"/>
      <c r="F18" s="1028"/>
      <c r="G18" s="1028"/>
      <c r="H18" s="1028"/>
      <c r="I18" s="1028"/>
      <c r="J18" s="1028"/>
      <c r="K18" s="1028"/>
      <c r="L18" s="1028"/>
    </row>
    <row r="19" spans="2:16" ht="15" customHeight="1">
      <c r="B19" s="1028" t="s">
        <v>1130</v>
      </c>
      <c r="C19" s="1026">
        <v>7.4806213378907083E-4</v>
      </c>
      <c r="D19" s="1037"/>
      <c r="E19" s="1027"/>
      <c r="F19" s="1028"/>
      <c r="G19" s="1028"/>
      <c r="H19" s="1028"/>
      <c r="I19" s="1028"/>
      <c r="J19" s="1028"/>
      <c r="K19" s="1028"/>
      <c r="L19" s="1028"/>
    </row>
    <row r="20" spans="2:16" ht="15" customHeight="1">
      <c r="B20" s="1028" t="s">
        <v>1131</v>
      </c>
      <c r="C20" s="1026">
        <v>6.0775965452194436E-3</v>
      </c>
      <c r="D20" s="1037"/>
      <c r="E20" s="1027"/>
      <c r="F20" s="1028"/>
      <c r="G20" s="1028"/>
      <c r="H20" s="1028"/>
      <c r="I20" s="1028"/>
      <c r="J20" s="1028"/>
      <c r="K20" s="1028"/>
      <c r="L20" s="1028"/>
    </row>
    <row r="21" spans="2:16" ht="15" customHeight="1" thickBot="1">
      <c r="B21" s="1038" t="s">
        <v>1132</v>
      </c>
      <c r="C21" s="1039">
        <f>SUM(C14:C20)</f>
        <v>9.7126990556716947E-2</v>
      </c>
      <c r="D21" s="1027"/>
      <c r="E21" s="1027"/>
      <c r="F21" s="1028"/>
      <c r="G21" s="1028"/>
      <c r="H21" s="1028"/>
      <c r="I21" s="1028"/>
      <c r="J21" s="1028"/>
      <c r="K21" s="1028"/>
      <c r="L21" s="1028"/>
    </row>
    <row r="22" spans="2:16" ht="7.5" customHeight="1" thickTop="1">
      <c r="B22" s="1028"/>
      <c r="C22" s="1026"/>
      <c r="D22" s="1027"/>
      <c r="E22" s="1027"/>
      <c r="F22" s="1028"/>
      <c r="G22" s="1028"/>
      <c r="H22" s="1028"/>
      <c r="I22" s="1028"/>
      <c r="J22" s="1028"/>
      <c r="K22" s="1028"/>
      <c r="L22" s="1028"/>
    </row>
    <row r="23" spans="2:16">
      <c r="C23" s="461"/>
    </row>
    <row r="24" spans="2:16" ht="15">
      <c r="B24" s="1040" t="s">
        <v>1133</v>
      </c>
      <c r="C24" s="1026"/>
      <c r="D24" s="1027"/>
      <c r="E24" s="1327"/>
      <c r="F24" s="1028"/>
      <c r="G24" s="1028"/>
      <c r="H24" s="1028"/>
      <c r="I24" s="1028"/>
      <c r="J24" s="1028"/>
      <c r="K24" s="1028"/>
      <c r="L24" s="1028"/>
    </row>
    <row r="25" spans="2:16">
      <c r="B25" s="1040"/>
      <c r="C25" s="1026"/>
      <c r="D25" s="1027"/>
      <c r="E25" s="1027"/>
      <c r="F25" s="1028"/>
      <c r="G25" s="1028"/>
      <c r="H25" s="1028"/>
      <c r="I25" s="1028"/>
      <c r="J25" s="1028"/>
      <c r="K25" s="1028"/>
      <c r="L25" s="1028"/>
    </row>
    <row r="26" spans="2:16" s="462" customFormat="1" ht="15" customHeight="1">
      <c r="B26" s="1041" t="s">
        <v>1134</v>
      </c>
      <c r="C26" s="1042">
        <f>+C21</f>
        <v>9.7126990556716947E-2</v>
      </c>
      <c r="D26" s="1043" t="s">
        <v>1135</v>
      </c>
      <c r="E26" s="1044"/>
      <c r="F26" s="1044"/>
      <c r="G26" s="1044"/>
      <c r="H26" s="1044"/>
      <c r="I26" s="1044"/>
      <c r="J26" s="1044"/>
      <c r="K26" s="1044"/>
      <c r="L26" s="1041"/>
    </row>
    <row r="27" spans="2:16" s="462" customFormat="1" ht="15" customHeight="1">
      <c r="B27" s="1041" t="s">
        <v>1136</v>
      </c>
      <c r="C27" s="1042">
        <v>5.4399999999999997E-2</v>
      </c>
      <c r="D27" s="1044"/>
      <c r="E27" s="1044"/>
      <c r="F27" s="1044"/>
      <c r="G27" s="1044"/>
      <c r="H27" s="1044"/>
      <c r="I27" s="1044"/>
      <c r="J27" s="1044"/>
      <c r="K27" s="1044"/>
      <c r="L27" s="1041"/>
      <c r="N27" s="463"/>
    </row>
    <row r="28" spans="2:16" s="462" customFormat="1" ht="15" customHeight="1">
      <c r="B28" s="1041" t="s">
        <v>1137</v>
      </c>
      <c r="C28" s="1045">
        <f>C26-0.41*C27*0.28</f>
        <v>9.0881870556716954E-2</v>
      </c>
      <c r="D28" s="1043" t="s">
        <v>1138</v>
      </c>
      <c r="E28" s="1046"/>
      <c r="F28" s="1041"/>
      <c r="G28" s="1041"/>
      <c r="H28" s="1041"/>
      <c r="I28" s="1041"/>
      <c r="J28" s="1041"/>
      <c r="K28" s="1041"/>
      <c r="L28" s="1041"/>
    </row>
    <row r="29" spans="2:16" ht="15" customHeight="1">
      <c r="B29" s="1028"/>
      <c r="C29" s="1026"/>
      <c r="D29" s="1037"/>
      <c r="E29" s="1027"/>
      <c r="F29" s="1028"/>
      <c r="G29" s="1028"/>
      <c r="H29" s="1028"/>
      <c r="I29" s="1028"/>
      <c r="J29" s="1028"/>
      <c r="K29" s="1028"/>
      <c r="L29" s="1028"/>
    </row>
    <row r="30" spans="2:16" ht="15" customHeight="1">
      <c r="B30" s="1040" t="s">
        <v>1139</v>
      </c>
      <c r="C30" s="1026"/>
      <c r="D30" s="1027"/>
      <c r="E30" s="1027"/>
      <c r="F30" s="1028"/>
      <c r="G30" s="1028"/>
      <c r="H30" s="1028"/>
      <c r="I30" s="1028"/>
      <c r="J30" s="1028"/>
      <c r="K30" s="1028"/>
      <c r="L30" s="1028"/>
    </row>
    <row r="31" spans="2:16" ht="15" customHeight="1">
      <c r="B31" s="1040"/>
      <c r="C31" s="1026"/>
      <c r="D31" s="1027"/>
      <c r="E31" s="1027"/>
      <c r="F31" s="1028"/>
      <c r="G31" s="1028"/>
      <c r="H31" s="1028"/>
      <c r="I31" s="1028"/>
      <c r="J31" s="1028"/>
      <c r="K31" s="1028"/>
      <c r="L31" s="1028"/>
    </row>
    <row r="32" spans="2:16" ht="15" customHeight="1">
      <c r="B32" s="1028" t="s">
        <v>1134</v>
      </c>
      <c r="C32" s="1026">
        <f>$C$26</f>
        <v>9.7126990556716947E-2</v>
      </c>
      <c r="D32" s="1047" t="s">
        <v>1140</v>
      </c>
      <c r="E32" s="1027"/>
      <c r="F32" s="1028"/>
      <c r="G32" s="1028"/>
      <c r="H32" s="1028"/>
      <c r="I32" s="1028"/>
      <c r="J32" s="1028"/>
      <c r="K32" s="1028"/>
      <c r="L32" s="1028"/>
    </row>
    <row r="33" spans="2:15" ht="15" customHeight="1">
      <c r="B33" s="1038" t="s">
        <v>1123</v>
      </c>
      <c r="C33" s="1026">
        <f>+C10</f>
        <v>7.096300423145295E-2</v>
      </c>
      <c r="D33" s="1037" t="s">
        <v>1141</v>
      </c>
      <c r="E33" s="1027"/>
      <c r="F33" s="1028"/>
      <c r="G33" s="1028"/>
      <c r="H33" s="1028"/>
      <c r="I33" s="1028"/>
      <c r="J33" s="1028"/>
      <c r="K33" s="1028"/>
      <c r="L33" s="1028"/>
    </row>
    <row r="34" spans="2:15" ht="15" customHeight="1" thickBot="1">
      <c r="B34" s="1048" t="s">
        <v>557</v>
      </c>
      <c r="C34" s="1039">
        <f>C32-C33</f>
        <v>2.6163986325263996E-2</v>
      </c>
      <c r="D34" s="1037"/>
      <c r="E34" s="1027"/>
      <c r="F34" s="1028"/>
      <c r="G34" s="1028"/>
      <c r="H34" s="1028"/>
      <c r="I34" s="1028"/>
      <c r="J34" s="1028"/>
      <c r="K34" s="1028"/>
      <c r="L34" s="1028"/>
    </row>
    <row r="35" spans="2:15" ht="15" customHeight="1" thickTop="1">
      <c r="B35" s="1048"/>
      <c r="C35" s="1026"/>
      <c r="D35" s="1037"/>
      <c r="E35" s="1027"/>
      <c r="F35" s="1028"/>
      <c r="G35" s="1028"/>
      <c r="H35" s="1028"/>
      <c r="I35" s="1028"/>
      <c r="J35" s="1028"/>
      <c r="K35" s="1028"/>
      <c r="L35" s="1028"/>
    </row>
    <row r="36" spans="2:15">
      <c r="C36" s="464"/>
    </row>
    <row r="37" spans="2:15" ht="15" customHeight="1">
      <c r="B37" s="1040" t="s">
        <v>1142</v>
      </c>
      <c r="C37" s="1026"/>
      <c r="D37" s="1027"/>
      <c r="E37" s="1027"/>
      <c r="F37" s="1028"/>
      <c r="G37" s="1028"/>
      <c r="H37" s="1028"/>
      <c r="I37" s="1028"/>
      <c r="J37" s="1028"/>
      <c r="K37" s="1028"/>
      <c r="L37" s="1028"/>
    </row>
    <row r="38" spans="2:15" ht="15" customHeight="1">
      <c r="B38" s="1028" t="s">
        <v>1134</v>
      </c>
      <c r="C38" s="1026">
        <f>$C$26</f>
        <v>9.7126990556716947E-2</v>
      </c>
      <c r="D38" s="1047" t="s">
        <v>1140</v>
      </c>
      <c r="E38" s="1027"/>
      <c r="F38" s="1028"/>
      <c r="G38" s="1028"/>
      <c r="H38" s="1028"/>
      <c r="I38" s="1028"/>
      <c r="J38" s="1028"/>
      <c r="K38" s="1028"/>
      <c r="L38" s="1028"/>
    </row>
    <row r="39" spans="2:15" ht="15" customHeight="1">
      <c r="B39" s="1028" t="s">
        <v>1143</v>
      </c>
      <c r="C39" s="1049">
        <v>7.1599999999999997E-2</v>
      </c>
      <c r="D39" s="1037"/>
      <c r="E39" s="1027"/>
      <c r="F39" s="1028"/>
      <c r="G39" s="1028"/>
      <c r="H39" s="1028"/>
      <c r="I39" s="1028"/>
      <c r="J39" s="1028"/>
      <c r="K39" s="1028"/>
      <c r="L39" s="1028"/>
      <c r="N39" s="463"/>
      <c r="O39" s="662"/>
    </row>
    <row r="40" spans="2:15" ht="15" customHeight="1" thickBot="1">
      <c r="B40" s="1048" t="s">
        <v>557</v>
      </c>
      <c r="C40" s="1039">
        <f>C38-C39</f>
        <v>2.552699055671695E-2</v>
      </c>
      <c r="D40" s="1037"/>
      <c r="E40" s="1027"/>
      <c r="F40" s="1028"/>
      <c r="G40" s="1028"/>
      <c r="H40" s="1028"/>
      <c r="I40" s="1028"/>
      <c r="J40" s="1028"/>
      <c r="K40" s="1028"/>
      <c r="L40" s="1028"/>
    </row>
    <row r="41" spans="2:15" ht="15" customHeight="1" thickTop="1">
      <c r="B41" s="1048"/>
      <c r="C41" s="1026"/>
      <c r="D41" s="1037"/>
      <c r="E41" s="1027"/>
      <c r="F41" s="1028"/>
      <c r="G41" s="1028"/>
      <c r="H41" s="1028"/>
      <c r="I41" s="1028"/>
      <c r="J41" s="1028"/>
      <c r="K41" s="1028"/>
      <c r="L41" s="1028"/>
    </row>
    <row r="42" spans="2:15" ht="15" customHeight="1">
      <c r="B42" s="1040" t="s">
        <v>1144</v>
      </c>
      <c r="C42" s="1026"/>
      <c r="D42" s="1027"/>
      <c r="E42" s="1027"/>
      <c r="F42" s="1028"/>
      <c r="G42" s="1028"/>
      <c r="H42" s="1028"/>
      <c r="I42" s="1028"/>
      <c r="J42" s="1028"/>
      <c r="K42" s="1028"/>
      <c r="L42" s="1028"/>
    </row>
    <row r="43" spans="2:15" ht="15" customHeight="1">
      <c r="B43" s="1028" t="s">
        <v>1137</v>
      </c>
      <c r="C43" s="1026">
        <f>$C$28</f>
        <v>9.0881870556716954E-2</v>
      </c>
      <c r="D43" s="1047" t="s">
        <v>1145</v>
      </c>
      <c r="E43" s="1027"/>
      <c r="F43" s="1028"/>
      <c r="G43" s="1028"/>
      <c r="H43" s="1028"/>
      <c r="I43" s="1028"/>
      <c r="J43" s="1028"/>
      <c r="K43" s="1028"/>
      <c r="L43" s="1028"/>
    </row>
    <row r="44" spans="2:15" ht="15" customHeight="1">
      <c r="B44" s="1028" t="s">
        <v>1146</v>
      </c>
      <c r="C44" s="1049">
        <v>6.5299999999999997E-2</v>
      </c>
      <c r="D44" s="1037"/>
      <c r="E44" s="1027"/>
      <c r="F44" s="1028"/>
      <c r="G44" s="1028"/>
      <c r="H44" s="1028"/>
      <c r="I44" s="1028"/>
      <c r="J44" s="1028"/>
      <c r="K44" s="1028"/>
      <c r="L44" s="1028"/>
      <c r="N44" s="463"/>
      <c r="O44" s="662"/>
    </row>
    <row r="45" spans="2:15" ht="15" customHeight="1" thickBot="1">
      <c r="B45" s="1048" t="s">
        <v>557</v>
      </c>
      <c r="C45" s="1039">
        <f>C43-C44</f>
        <v>2.5581870556716957E-2</v>
      </c>
      <c r="D45" s="1027"/>
      <c r="E45" s="1027"/>
      <c r="F45" s="1028"/>
      <c r="G45" s="1028"/>
      <c r="H45" s="1028"/>
      <c r="I45" s="1028"/>
      <c r="J45" s="1028"/>
      <c r="K45" s="1028"/>
      <c r="L45" s="1028"/>
    </row>
    <row r="46" spans="2:15" ht="15" customHeight="1" thickTop="1">
      <c r="B46" s="1048"/>
      <c r="C46" s="1026"/>
      <c r="D46" s="1037"/>
      <c r="E46" s="1027"/>
      <c r="F46" s="1028"/>
      <c r="G46" s="1028"/>
      <c r="H46" s="1028"/>
      <c r="I46" s="1028"/>
      <c r="J46" s="1028"/>
      <c r="K46" s="1028"/>
      <c r="L46" s="1028"/>
    </row>
    <row r="47" spans="2:15" ht="15" customHeight="1">
      <c r="B47" s="1040" t="s">
        <v>1147</v>
      </c>
      <c r="C47" s="1026"/>
      <c r="D47" s="1027"/>
      <c r="E47" s="1027"/>
      <c r="F47" s="1028"/>
      <c r="G47" s="1028"/>
      <c r="H47" s="1028"/>
      <c r="I47" s="1028"/>
      <c r="J47" s="1028"/>
      <c r="K47" s="1028"/>
      <c r="L47" s="1028"/>
    </row>
    <row r="48" spans="2:15" ht="15" customHeight="1">
      <c r="B48" s="1050" t="s">
        <v>1148</v>
      </c>
      <c r="C48" s="1026"/>
      <c r="D48" s="1027"/>
      <c r="E48" s="1027"/>
      <c r="F48" s="1028"/>
      <c r="G48" s="1028"/>
      <c r="H48" s="1028"/>
      <c r="I48" s="1028"/>
      <c r="J48" s="1028"/>
      <c r="K48" s="1028"/>
      <c r="L48" s="1028"/>
    </row>
    <row r="49" spans="2:20" ht="15" customHeight="1">
      <c r="B49" s="1038" t="s">
        <v>1149</v>
      </c>
      <c r="C49" s="1026"/>
      <c r="D49" s="1027"/>
      <c r="E49" s="1027"/>
      <c r="F49" s="1028"/>
      <c r="G49" s="1028"/>
      <c r="H49" s="1028"/>
      <c r="I49" s="1028"/>
      <c r="J49" s="1028"/>
      <c r="K49" s="1028"/>
      <c r="L49" s="1028"/>
    </row>
    <row r="50" spans="2:20" ht="15" customHeight="1">
      <c r="B50" s="1038" t="s">
        <v>1123</v>
      </c>
      <c r="C50" s="1026">
        <f>+C10</f>
        <v>7.096300423145295E-2</v>
      </c>
      <c r="D50" s="1027"/>
      <c r="E50" s="1027"/>
      <c r="F50" s="1028"/>
      <c r="G50" s="1028"/>
      <c r="H50" s="1028"/>
      <c r="I50" s="1028"/>
      <c r="J50" s="1028"/>
      <c r="K50" s="1028"/>
      <c r="L50" s="1028"/>
    </row>
    <row r="51" spans="2:20" ht="15" customHeight="1">
      <c r="B51" s="1028" t="s">
        <v>1143</v>
      </c>
      <c r="C51" s="1150">
        <f>C39</f>
        <v>7.1599999999999997E-2</v>
      </c>
      <c r="D51" s="1027"/>
      <c r="E51" s="1027"/>
      <c r="F51" s="1028"/>
      <c r="G51" s="1028"/>
      <c r="H51" s="1028"/>
      <c r="I51" s="1028"/>
      <c r="J51" s="1028"/>
      <c r="K51" s="1028"/>
      <c r="L51" s="1028"/>
    </row>
    <row r="52" spans="2:20" ht="15" customHeight="1">
      <c r="B52" s="1048" t="s">
        <v>557</v>
      </c>
      <c r="C52" s="1026">
        <f>C50-C51</f>
        <v>-6.3699576854704676E-4</v>
      </c>
      <c r="D52" s="1037"/>
      <c r="E52" s="1027"/>
      <c r="F52" s="1028"/>
      <c r="G52" s="1028"/>
      <c r="H52" s="1028"/>
      <c r="I52" s="1028"/>
      <c r="J52" s="1028"/>
      <c r="K52" s="1028"/>
      <c r="L52" s="1028"/>
    </row>
    <row r="53" spans="2:20" ht="15" customHeight="1">
      <c r="B53" s="1048" t="s">
        <v>1150</v>
      </c>
      <c r="C53" s="1026">
        <f>C34</f>
        <v>2.6163986325263996E-2</v>
      </c>
      <c r="D53" s="1037"/>
      <c r="E53" s="1027"/>
      <c r="F53" s="1028"/>
      <c r="G53" s="1028"/>
      <c r="H53" s="1028"/>
      <c r="I53" s="1028"/>
      <c r="J53" s="1028"/>
      <c r="K53" s="1028"/>
      <c r="L53" s="1028"/>
    </row>
    <row r="54" spans="2:20" ht="15" customHeight="1" thickBot="1">
      <c r="B54" s="1048" t="s">
        <v>1151</v>
      </c>
      <c r="C54" s="1039">
        <f>SUM(C52:C53)</f>
        <v>2.552699055671695E-2</v>
      </c>
      <c r="D54" s="1037"/>
      <c r="E54" s="1027"/>
      <c r="F54" s="1028"/>
      <c r="G54" s="1028"/>
      <c r="H54" s="1028"/>
      <c r="I54" s="1028"/>
      <c r="J54" s="1028"/>
      <c r="K54" s="1028"/>
      <c r="L54" s="1028"/>
    </row>
    <row r="55" spans="2:20" ht="15" customHeight="1" thickTop="1">
      <c r="B55" s="1048"/>
      <c r="C55" s="1051"/>
      <c r="D55" s="1037"/>
      <c r="E55" s="1027"/>
      <c r="F55" s="1028"/>
      <c r="G55" s="1028"/>
      <c r="H55" s="1028"/>
      <c r="I55" s="1028"/>
      <c r="J55" s="1028"/>
      <c r="K55" s="1028"/>
      <c r="L55" s="1028"/>
    </row>
    <row r="56" spans="2:20">
      <c r="C56" s="465"/>
    </row>
    <row r="57" spans="2:20" ht="15" customHeight="1">
      <c r="B57" s="1040" t="s">
        <v>1142</v>
      </c>
      <c r="C57" s="1051"/>
      <c r="D57" s="1027"/>
      <c r="E57" s="1027"/>
      <c r="F57" s="1028"/>
      <c r="G57" s="1028"/>
      <c r="H57" s="1028"/>
      <c r="I57" s="1028"/>
      <c r="J57" s="1028"/>
      <c r="K57" s="1028"/>
      <c r="L57" s="1028"/>
    </row>
    <row r="58" spans="2:20" ht="15" customHeight="1">
      <c r="B58" s="1028" t="s">
        <v>1134</v>
      </c>
      <c r="C58" s="1026">
        <f>$C$26</f>
        <v>9.7126990556716947E-2</v>
      </c>
      <c r="D58" s="1047" t="s">
        <v>1140</v>
      </c>
      <c r="E58" s="1027"/>
      <c r="F58" s="1028"/>
      <c r="G58" s="1028"/>
      <c r="H58" s="1028"/>
      <c r="I58" s="1028"/>
      <c r="J58" s="1028"/>
      <c r="K58" s="1028"/>
      <c r="L58" s="1028"/>
    </row>
    <row r="59" spans="2:20" ht="15" customHeight="1">
      <c r="B59" s="1028" t="s">
        <v>1152</v>
      </c>
      <c r="C59" s="1052">
        <v>6.4299999999999996E-2</v>
      </c>
      <c r="D59" s="1027"/>
      <c r="E59" s="1027"/>
      <c r="F59" s="1028"/>
      <c r="G59" s="1028"/>
      <c r="H59" s="1028"/>
      <c r="I59" s="1028"/>
      <c r="J59" s="1028"/>
      <c r="K59" s="1028"/>
      <c r="L59" s="1028"/>
      <c r="O59" s="662"/>
      <c r="R59" s="466"/>
    </row>
    <row r="60" spans="2:20" s="462" customFormat="1" ht="30" customHeight="1" thickBot="1">
      <c r="B60" s="1053" t="s">
        <v>557</v>
      </c>
      <c r="C60" s="1054">
        <f>C58-C59</f>
        <v>3.2826990556716951E-2</v>
      </c>
      <c r="D60" s="1815" t="s">
        <v>1153</v>
      </c>
      <c r="E60" s="1815"/>
      <c r="F60" s="1815"/>
      <c r="G60" s="1815"/>
      <c r="H60" s="1815"/>
      <c r="I60" s="1815"/>
      <c r="J60" s="1815"/>
      <c r="K60" s="1815"/>
      <c r="L60" s="1815"/>
      <c r="T60" s="422"/>
    </row>
    <row r="61" spans="2:20" ht="15" customHeight="1" thickTop="1">
      <c r="B61" s="1040" t="s">
        <v>1154</v>
      </c>
      <c r="C61" s="1026"/>
      <c r="D61" s="1027"/>
      <c r="E61" s="1027"/>
      <c r="F61" s="1028"/>
      <c r="G61" s="1028"/>
      <c r="H61" s="1028"/>
      <c r="I61" s="1028"/>
      <c r="J61" s="1028"/>
      <c r="K61" s="1028"/>
      <c r="L61" s="1028"/>
    </row>
    <row r="62" spans="2:20" ht="15" customHeight="1">
      <c r="B62" s="1028" t="s">
        <v>1137</v>
      </c>
      <c r="C62" s="1026">
        <f>$C$28</f>
        <v>9.0881870556716954E-2</v>
      </c>
      <c r="D62" s="1047" t="s">
        <v>1145</v>
      </c>
      <c r="E62" s="1027"/>
      <c r="F62" s="1028"/>
      <c r="G62" s="1028"/>
      <c r="H62" s="1028"/>
      <c r="I62" s="1028"/>
      <c r="J62" s="1028"/>
      <c r="K62" s="1028"/>
      <c r="L62" s="1028"/>
    </row>
    <row r="63" spans="2:20" ht="15" customHeight="1">
      <c r="B63" s="1028" t="s">
        <v>1155</v>
      </c>
      <c r="C63" s="1052">
        <v>5.8000000000000003E-2</v>
      </c>
      <c r="D63" s="1027"/>
      <c r="E63" s="1027"/>
      <c r="F63" s="1028"/>
      <c r="G63" s="1028"/>
      <c r="H63" s="1028"/>
      <c r="I63" s="1028"/>
      <c r="J63" s="1028"/>
      <c r="K63" s="1028"/>
      <c r="L63" s="1028"/>
      <c r="O63" s="662"/>
    </row>
    <row r="64" spans="2:20" ht="15" customHeight="1" thickBot="1">
      <c r="B64" s="1048" t="s">
        <v>557</v>
      </c>
      <c r="C64" s="1039">
        <f>C62-C63</f>
        <v>3.2881870556716951E-2</v>
      </c>
      <c r="D64" s="1037" t="s">
        <v>1156</v>
      </c>
      <c r="E64" s="1027"/>
      <c r="F64" s="1028"/>
      <c r="G64" s="1028"/>
      <c r="H64" s="1028"/>
      <c r="I64" s="1028"/>
      <c r="J64" s="1028"/>
      <c r="K64" s="1028"/>
      <c r="L64" s="1028"/>
    </row>
    <row r="65" spans="2:20" ht="13.5" thickTop="1"/>
    <row r="66" spans="2:20" ht="15" customHeight="1">
      <c r="B66" s="1055" t="s">
        <v>1157</v>
      </c>
      <c r="C66" s="1056"/>
      <c r="D66" s="1028"/>
      <c r="E66" s="1028"/>
      <c r="F66" s="1028"/>
      <c r="G66" s="1028"/>
      <c r="H66" s="1028"/>
      <c r="I66" s="1028"/>
      <c r="J66" s="1028"/>
      <c r="K66" s="1028"/>
      <c r="L66" s="1028"/>
      <c r="O66" s="459"/>
    </row>
    <row r="67" spans="2:20" ht="15" customHeight="1">
      <c r="B67" s="1028" t="s">
        <v>1158</v>
      </c>
      <c r="C67" s="1057">
        <v>981794887.95203078</v>
      </c>
      <c r="D67" s="1028"/>
      <c r="E67" s="1028"/>
      <c r="F67" s="1028"/>
      <c r="G67" s="1028"/>
      <c r="H67" s="1028"/>
      <c r="I67" s="1028"/>
      <c r="J67" s="1028"/>
      <c r="K67" s="1028"/>
      <c r="L67" s="1028"/>
      <c r="O67" s="467"/>
      <c r="P67" s="468"/>
    </row>
    <row r="68" spans="2:20" ht="15" customHeight="1">
      <c r="B68" s="1028" t="s">
        <v>1159</v>
      </c>
      <c r="C68" s="1057">
        <v>-414859506.67869806</v>
      </c>
      <c r="D68" s="1028"/>
      <c r="E68" s="1028"/>
      <c r="F68" s="1028"/>
      <c r="G68" s="1028"/>
      <c r="H68" s="1028"/>
      <c r="I68" s="1028"/>
      <c r="J68" s="1028"/>
      <c r="K68" s="1028"/>
      <c r="L68" s="1028"/>
      <c r="P68" s="468"/>
    </row>
    <row r="69" spans="2:20" ht="15" customHeight="1">
      <c r="B69" s="1028" t="s">
        <v>1160</v>
      </c>
      <c r="C69" s="1057">
        <v>-19213789.25</v>
      </c>
      <c r="D69" s="1028"/>
      <c r="E69" s="1028"/>
      <c r="F69" s="1028"/>
      <c r="G69" s="1028"/>
      <c r="H69" s="1028"/>
      <c r="I69" s="1028"/>
      <c r="J69" s="1028"/>
      <c r="K69" s="1028"/>
      <c r="L69" s="1028"/>
      <c r="P69" s="615"/>
      <c r="Q69" s="616"/>
      <c r="R69" s="616"/>
      <c r="S69" s="616"/>
      <c r="T69" s="616"/>
    </row>
    <row r="70" spans="2:20" ht="15" customHeight="1">
      <c r="B70" s="1028" t="s">
        <v>1161</v>
      </c>
      <c r="C70" s="1057">
        <v>-4640834.2400660627</v>
      </c>
      <c r="D70" s="1028"/>
      <c r="E70" s="1028"/>
      <c r="F70" s="1028"/>
      <c r="G70" s="1028"/>
      <c r="H70" s="1028"/>
      <c r="I70" s="1028"/>
      <c r="J70" s="1028"/>
      <c r="K70" s="1028"/>
      <c r="L70" s="1028"/>
      <c r="O70" s="467"/>
      <c r="P70" s="617"/>
      <c r="Q70" s="618"/>
      <c r="R70" s="618"/>
      <c r="S70" s="618"/>
      <c r="T70" s="618"/>
    </row>
    <row r="71" spans="2:20" ht="15" customHeight="1">
      <c r="B71" s="1028" t="s">
        <v>1162</v>
      </c>
      <c r="C71" s="1057">
        <v>-364796764.40162331</v>
      </c>
      <c r="D71" s="1058"/>
      <c r="E71" s="1028"/>
      <c r="F71" s="1028"/>
      <c r="G71" s="1028"/>
      <c r="H71" s="1028"/>
      <c r="I71" s="1028"/>
      <c r="J71" s="1028"/>
      <c r="K71" s="1028"/>
      <c r="L71" s="1028"/>
      <c r="O71" s="662"/>
      <c r="P71" s="468"/>
    </row>
    <row r="72" spans="2:20" ht="15" customHeight="1">
      <c r="B72" s="1028" t="s">
        <v>1163</v>
      </c>
      <c r="C72" s="1151">
        <v>-2162872.9130616812</v>
      </c>
      <c r="D72" s="1038" t="s">
        <v>1164</v>
      </c>
      <c r="E72" s="1028"/>
      <c r="F72" s="1028"/>
      <c r="G72" s="1028"/>
      <c r="H72" s="1028"/>
      <c r="I72" s="1028"/>
      <c r="J72" s="1028"/>
      <c r="K72" s="1028"/>
      <c r="L72" s="1028"/>
      <c r="O72" s="467"/>
      <c r="P72" s="468"/>
    </row>
    <row r="73" spans="2:20" ht="15" customHeight="1">
      <c r="B73" s="1038" t="s">
        <v>1157</v>
      </c>
      <c r="C73" s="1057">
        <f>SUM(C67:C72)</f>
        <v>176121120.46858168</v>
      </c>
      <c r="D73" s="1040" t="s">
        <v>1165</v>
      </c>
      <c r="E73" s="1028"/>
      <c r="F73" s="1028"/>
      <c r="G73" s="1028"/>
      <c r="H73" s="1028"/>
      <c r="I73" s="1028"/>
      <c r="J73" s="1028"/>
      <c r="K73" s="1028"/>
      <c r="L73" s="1028"/>
      <c r="O73" s="467"/>
      <c r="P73" s="468"/>
    </row>
    <row r="74" spans="2:20" ht="15" customHeight="1">
      <c r="B74" s="1028" t="s">
        <v>1166</v>
      </c>
      <c r="C74" s="1057">
        <v>-114362110.09121059</v>
      </c>
      <c r="D74" s="1028"/>
      <c r="E74" s="1028"/>
      <c r="F74" s="1028"/>
      <c r="G74" s="1028"/>
      <c r="H74" s="1028"/>
      <c r="I74" s="1028"/>
      <c r="J74" s="1028"/>
      <c r="K74" s="1028"/>
      <c r="L74" s="1028"/>
      <c r="O74" s="467"/>
      <c r="P74" s="468"/>
    </row>
    <row r="75" spans="2:20" ht="15" customHeight="1" thickBot="1">
      <c r="B75" s="1028"/>
      <c r="C75" s="1059">
        <f>SUM(C73:C74)</f>
        <v>61759010.377371088</v>
      </c>
      <c r="D75" s="1028"/>
      <c r="E75" s="1028"/>
      <c r="F75" s="1028"/>
      <c r="G75" s="1028"/>
      <c r="H75" s="1028"/>
      <c r="I75" s="1028"/>
      <c r="J75" s="1028"/>
      <c r="K75" s="1028"/>
      <c r="L75" s="1028"/>
      <c r="O75" s="467"/>
      <c r="P75" s="468"/>
    </row>
    <row r="76" spans="2:20" ht="15" customHeight="1" thickTop="1" thickBot="1">
      <c r="B76" s="1028" t="s">
        <v>1167</v>
      </c>
      <c r="C76" s="1060">
        <f>C75*0.28</f>
        <v>17292522.905663908</v>
      </c>
      <c r="D76" s="1028"/>
      <c r="E76" s="1028"/>
      <c r="F76" s="1028"/>
      <c r="G76" s="1028"/>
      <c r="H76" s="1028"/>
      <c r="I76" s="1028"/>
      <c r="J76" s="1028"/>
      <c r="K76" s="1028"/>
      <c r="L76" s="1028"/>
      <c r="O76" s="467"/>
      <c r="P76" s="468"/>
    </row>
    <row r="77" spans="2:20" ht="15" customHeight="1" thickTop="1">
      <c r="B77" s="1028"/>
      <c r="C77" s="1027"/>
      <c r="D77" s="1028"/>
      <c r="E77" s="1028"/>
      <c r="F77" s="1028"/>
      <c r="G77" s="1028"/>
      <c r="H77" s="1028"/>
      <c r="I77" s="1028"/>
      <c r="J77" s="1028"/>
      <c r="K77" s="1028"/>
      <c r="L77" s="1028"/>
      <c r="P77" s="469"/>
    </row>
    <row r="78" spans="2:20" ht="15.6" customHeight="1">
      <c r="B78" s="1038" t="s">
        <v>1168</v>
      </c>
      <c r="C78" s="1057">
        <v>222966527.96097985</v>
      </c>
      <c r="D78" s="1040" t="s">
        <v>1169</v>
      </c>
      <c r="E78" s="1028"/>
      <c r="F78" s="1028"/>
      <c r="G78" s="1057"/>
      <c r="H78" s="1028"/>
      <c r="I78" s="1028"/>
      <c r="J78" s="1570"/>
      <c r="K78" s="1028"/>
      <c r="L78" s="1028"/>
    </row>
    <row r="79" spans="2:20" ht="15" customHeight="1">
      <c r="B79" s="1028"/>
      <c r="C79" s="1027"/>
      <c r="D79" s="1027"/>
      <c r="E79" s="1027"/>
      <c r="F79" s="1028"/>
      <c r="G79" s="1027"/>
      <c r="H79" s="1028"/>
      <c r="I79" s="1028"/>
      <c r="J79" s="1028"/>
      <c r="K79" s="1028"/>
      <c r="L79" s="1028"/>
    </row>
    <row r="80" spans="2:20" ht="15" customHeight="1">
      <c r="B80" s="1038" t="s">
        <v>1170</v>
      </c>
      <c r="C80" s="1057">
        <v>192557290.95744446</v>
      </c>
      <c r="D80" s="1040" t="s">
        <v>1171</v>
      </c>
      <c r="E80" s="1027"/>
      <c r="F80" s="1028"/>
      <c r="G80" s="1057"/>
      <c r="H80" s="1028"/>
      <c r="I80" s="1028"/>
      <c r="J80" s="1570"/>
      <c r="K80" s="1028"/>
      <c r="L80" s="1028"/>
    </row>
    <row r="81" spans="2:12" ht="7.5" customHeight="1">
      <c r="B81" s="1028"/>
      <c r="C81" s="1057"/>
      <c r="D81" s="1040"/>
      <c r="E81" s="1027"/>
      <c r="F81" s="1028"/>
      <c r="G81" s="1028"/>
      <c r="H81" s="1028"/>
      <c r="I81" s="1028"/>
      <c r="J81" s="1028"/>
      <c r="K81" s="1028"/>
      <c r="L81" s="1028"/>
    </row>
    <row r="82" spans="2:12">
      <c r="C82" s="1571"/>
      <c r="G82" s="468"/>
    </row>
    <row r="84" spans="2:12">
      <c r="B84" s="1077"/>
      <c r="C84" s="1078"/>
    </row>
    <row r="85" spans="2:12">
      <c r="C85" s="1080"/>
    </row>
    <row r="86" spans="2:12">
      <c r="C86" s="1081"/>
    </row>
    <row r="87" spans="2:12">
      <c r="C87" s="1082"/>
      <c r="D87" s="1079"/>
    </row>
    <row r="88" spans="2:12">
      <c r="C88" s="1080"/>
    </row>
    <row r="89" spans="2:12">
      <c r="C89" s="1080"/>
    </row>
    <row r="90" spans="2:12">
      <c r="C90" s="1083"/>
    </row>
    <row r="98" spans="27:27">
      <c r="AA98"/>
    </row>
    <row r="99" spans="27:27">
      <c r="AA99"/>
    </row>
    <row r="100" spans="27:27">
      <c r="AA100"/>
    </row>
    <row r="101" spans="27:27">
      <c r="AA101"/>
    </row>
    <row r="102" spans="27:27">
      <c r="AA102"/>
    </row>
    <row r="103" spans="27:27">
      <c r="AA103"/>
    </row>
    <row r="104" spans="27:27">
      <c r="AA104"/>
    </row>
    <row r="105" spans="27:27">
      <c r="AA105"/>
    </row>
    <row r="106" spans="27:27">
      <c r="AA106"/>
    </row>
    <row r="107" spans="27:27">
      <c r="AA107"/>
    </row>
    <row r="108" spans="27:27">
      <c r="AA108"/>
    </row>
  </sheetData>
  <mergeCells count="2">
    <mergeCell ref="B3:K3"/>
    <mergeCell ref="D60:L60"/>
  </mergeCells>
  <dataValidations disablePrompts="1" count="1">
    <dataValidation type="date" operator="greaterThan" allowBlank="1" showInputMessage="1" showErrorMessage="1" errorTitle="Date entry" error="Dates after 1 January 2011 accepted" promptTitle="Date entry" prompt=" " sqref="K1:K2" xr:uid="{EC7E133D-31A5-4652-A223-D7451AAFE9CF}">
      <formula1>40544</formula1>
    </dataValidation>
  </dataValidations>
  <pageMargins left="0.70866141732283472" right="0.70866141732283472" top="0.74803149606299213" bottom="0.74803149606299213" header="0.31496062992125984" footer="0.31496062992125984"/>
  <pageSetup paperSize="8" scale="82" fitToHeight="0" orientation="portrait" r:id="rId1"/>
  <headerFooter>
    <oddFooter>&amp;A&amp;RPage &amp;P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79C707-1661-4631-912A-5C923E05686B}">
  <sheetPr>
    <tabColor theme="7" tint="0.59999389629810485"/>
    <pageSetUpPr fitToPage="1"/>
  </sheetPr>
  <dimension ref="A1:O27"/>
  <sheetViews>
    <sheetView showGridLines="0" view="pageBreakPreview" zoomScale="90" zoomScaleNormal="93" zoomScaleSheetLayoutView="90" workbookViewId="0">
      <pane ySplit="4" topLeftCell="A5" activePane="bottomLeft" state="frozen"/>
      <selection activeCell="K82" sqref="K82"/>
      <selection pane="bottomLeft" activeCell="A5" sqref="A5"/>
    </sheetView>
  </sheetViews>
  <sheetFormatPr defaultColWidth="9.140625" defaultRowHeight="12.75"/>
  <cols>
    <col min="1" max="1" width="4.42578125" style="422" customWidth="1"/>
    <col min="2" max="2" width="3.140625" style="422" customWidth="1"/>
    <col min="3" max="3" width="6.140625" style="422" customWidth="1"/>
    <col min="4" max="4" width="38" style="422" customWidth="1"/>
    <col min="5" max="5" width="50.140625" style="422" customWidth="1"/>
    <col min="6" max="10" width="15.5703125" style="422" customWidth="1"/>
    <col min="11" max="11" width="17.7109375" style="422" customWidth="1"/>
    <col min="12" max="12" width="2.5703125" style="422" customWidth="1"/>
    <col min="13" max="16384" width="9.140625" style="422"/>
  </cols>
  <sheetData>
    <row r="1" spans="1:12" ht="15" customHeight="1">
      <c r="A1" s="1169"/>
      <c r="B1" s="870"/>
      <c r="C1" s="870"/>
      <c r="D1" s="870"/>
      <c r="E1" s="870"/>
      <c r="F1" s="870"/>
      <c r="G1" s="878" t="s">
        <v>93</v>
      </c>
      <c r="H1" s="879"/>
      <c r="I1" s="1817" t="s">
        <v>94</v>
      </c>
      <c r="J1" s="1818"/>
      <c r="K1" s="1326">
        <f>+'F1. RAB'!$R$1</f>
        <v>46318</v>
      </c>
      <c r="L1" s="966"/>
    </row>
    <row r="2" spans="1:12" ht="20.25" customHeight="1">
      <c r="A2" s="470" t="s">
        <v>1172</v>
      </c>
      <c r="B2" s="436"/>
      <c r="C2" s="437"/>
      <c r="D2" s="437"/>
      <c r="E2" s="437"/>
      <c r="F2" s="437"/>
      <c r="G2" s="471"/>
      <c r="H2" s="472"/>
      <c r="I2" s="473" t="s">
        <v>59</v>
      </c>
      <c r="J2" s="474"/>
      <c r="K2" s="1191">
        <f>CoverSheet!$C$8</f>
        <v>46203</v>
      </c>
      <c r="L2" s="824"/>
    </row>
    <row r="3" spans="1:12" ht="18" customHeight="1">
      <c r="A3" s="1735"/>
      <c r="B3" s="1736"/>
      <c r="C3" s="1736"/>
      <c r="D3" s="1736"/>
      <c r="E3" s="1736"/>
      <c r="F3" s="1736"/>
      <c r="G3" s="1736"/>
      <c r="H3" s="1736"/>
      <c r="I3" s="1736"/>
      <c r="J3" s="1736"/>
      <c r="K3" s="1736"/>
      <c r="L3" s="819"/>
    </row>
    <row r="4" spans="1:12" ht="15" customHeight="1">
      <c r="A4" s="427" t="s">
        <v>96</v>
      </c>
      <c r="B4" s="475"/>
      <c r="C4" s="475"/>
      <c r="D4" s="437"/>
      <c r="E4" s="437"/>
      <c r="F4" s="437"/>
      <c r="G4" s="437"/>
      <c r="H4" s="437"/>
      <c r="I4" s="437"/>
      <c r="J4" s="437"/>
      <c r="K4" s="437"/>
      <c r="L4" s="824"/>
    </row>
    <row r="5" spans="1:12" ht="30" customHeight="1">
      <c r="A5" s="438">
        <f>ROW()</f>
        <v>5</v>
      </c>
      <c r="B5" s="1609"/>
      <c r="C5" s="1577" t="s">
        <v>1173</v>
      </c>
      <c r="D5" s="1576"/>
      <c r="E5" s="1576"/>
      <c r="F5" s="1610"/>
      <c r="G5" s="1610"/>
      <c r="H5" s="1610"/>
      <c r="I5" s="1610"/>
      <c r="J5" s="1610"/>
      <c r="K5" s="1610"/>
      <c r="L5" s="1578"/>
    </row>
    <row r="6" spans="1:12" ht="30" customHeight="1">
      <c r="A6" s="438">
        <f>ROW()</f>
        <v>6</v>
      </c>
      <c r="B6" s="476"/>
      <c r="C6" s="429"/>
      <c r="D6" s="428"/>
      <c r="E6" s="428"/>
      <c r="F6" s="428"/>
      <c r="G6" s="1611"/>
      <c r="L6" s="820"/>
    </row>
    <row r="7" spans="1:12" ht="45" customHeight="1">
      <c r="A7" s="438">
        <f>ROW()</f>
        <v>7</v>
      </c>
      <c r="B7" s="476"/>
      <c r="C7" s="429"/>
      <c r="D7" s="428"/>
      <c r="E7" s="431"/>
      <c r="F7" s="477" t="s">
        <v>1174</v>
      </c>
      <c r="G7" s="477" t="s">
        <v>1175</v>
      </c>
      <c r="H7" s="477" t="s">
        <v>1176</v>
      </c>
      <c r="I7" s="477" t="s">
        <v>1177</v>
      </c>
      <c r="J7" s="477" t="s">
        <v>1177</v>
      </c>
      <c r="K7" s="477" t="s">
        <v>1178</v>
      </c>
      <c r="L7" s="820"/>
    </row>
    <row r="8" spans="1:12" ht="15" customHeight="1">
      <c r="A8" s="438">
        <f>ROW()</f>
        <v>8</v>
      </c>
      <c r="B8" s="476"/>
      <c r="C8" s="478"/>
      <c r="D8" s="428"/>
      <c r="E8" s="431"/>
      <c r="F8" s="479" t="s">
        <v>103</v>
      </c>
      <c r="G8" s="479" t="s">
        <v>103</v>
      </c>
      <c r="H8" s="479" t="s">
        <v>103</v>
      </c>
      <c r="I8" s="479" t="s">
        <v>103</v>
      </c>
      <c r="J8" s="479" t="s">
        <v>178</v>
      </c>
      <c r="K8" s="479" t="s">
        <v>1179</v>
      </c>
      <c r="L8" s="820"/>
    </row>
    <row r="9" spans="1:12" ht="15" customHeight="1">
      <c r="A9" s="438">
        <f>ROW()</f>
        <v>9</v>
      </c>
      <c r="B9" s="476"/>
      <c r="C9" s="478"/>
      <c r="D9" s="1612" t="s">
        <v>480</v>
      </c>
      <c r="E9" s="1613"/>
      <c r="F9" s="1614">
        <v>143000000</v>
      </c>
      <c r="G9" s="1614">
        <v>106834560</v>
      </c>
      <c r="H9" s="1614">
        <f>F9</f>
        <v>143000000</v>
      </c>
      <c r="I9" s="1614">
        <f t="shared" ref="I9" si="0">G9-H9</f>
        <v>-36165440</v>
      </c>
      <c r="J9" s="1615">
        <f>G9/H9-1</f>
        <v>-0.25290517482517483</v>
      </c>
      <c r="K9" s="1616" t="s">
        <v>1180</v>
      </c>
      <c r="L9" s="820"/>
    </row>
    <row r="10" spans="1:12" ht="15" customHeight="1">
      <c r="A10" s="438">
        <f>ROW()</f>
        <v>10</v>
      </c>
      <c r="B10" s="476"/>
      <c r="C10" s="478"/>
      <c r="D10" s="1617" t="s">
        <v>1181</v>
      </c>
      <c r="E10" s="1613"/>
      <c r="F10" s="1614">
        <f>'F5. Major Capex Projects'!G11</f>
        <v>392900000</v>
      </c>
      <c r="G10" s="1614">
        <v>295130645</v>
      </c>
      <c r="H10" s="1614">
        <f>F10</f>
        <v>392900000</v>
      </c>
      <c r="I10" s="1614">
        <f t="shared" ref="I10:I13" si="1">G10-H10</f>
        <v>-97769355</v>
      </c>
      <c r="J10" s="1615">
        <f t="shared" ref="J10:J13" si="2">G10/H10-1</f>
        <v>-0.24884030287604986</v>
      </c>
      <c r="K10" s="1616" t="s">
        <v>1180</v>
      </c>
      <c r="L10" s="820"/>
    </row>
    <row r="11" spans="1:12" ht="15" customHeight="1">
      <c r="A11" s="438">
        <f>ROW()</f>
        <v>11</v>
      </c>
      <c r="B11" s="476"/>
      <c r="C11" s="478"/>
      <c r="D11" s="1612" t="s">
        <v>489</v>
      </c>
      <c r="E11" s="1613"/>
      <c r="F11" s="1614">
        <f>'F5. Major Capex Projects'!G12</f>
        <v>86100000</v>
      </c>
      <c r="G11" s="1614">
        <f>F11</f>
        <v>86100000</v>
      </c>
      <c r="H11" s="1614">
        <f>F11</f>
        <v>86100000</v>
      </c>
      <c r="I11" s="1614">
        <f t="shared" si="1"/>
        <v>0</v>
      </c>
      <c r="J11" s="1615">
        <f t="shared" si="2"/>
        <v>0</v>
      </c>
      <c r="K11" s="1616" t="s">
        <v>1182</v>
      </c>
      <c r="L11" s="820"/>
    </row>
    <row r="12" spans="1:12" ht="15" customHeight="1">
      <c r="A12" s="438">
        <f>ROW()</f>
        <v>12</v>
      </c>
      <c r="B12" s="476"/>
      <c r="C12" s="478"/>
      <c r="D12" s="1617" t="s">
        <v>1183</v>
      </c>
      <c r="E12" s="1613"/>
      <c r="F12" s="1614">
        <f>'F5. Major Capex Projects'!G13</f>
        <v>47000000</v>
      </c>
      <c r="G12" s="1614">
        <v>46710196</v>
      </c>
      <c r="H12" s="1614">
        <f>F12</f>
        <v>47000000</v>
      </c>
      <c r="I12" s="1614">
        <f t="shared" si="1"/>
        <v>-289804</v>
      </c>
      <c r="J12" s="1615">
        <f t="shared" si="2"/>
        <v>-6.1660425531915308E-3</v>
      </c>
      <c r="K12" s="1616" t="s">
        <v>1182</v>
      </c>
      <c r="L12" s="820"/>
    </row>
    <row r="13" spans="1:12" ht="15" customHeight="1">
      <c r="A13" s="438">
        <f>ROW()</f>
        <v>13</v>
      </c>
      <c r="B13" s="476"/>
      <c r="C13" s="478"/>
      <c r="D13" s="1617" t="s">
        <v>493</v>
      </c>
      <c r="E13" s="1613"/>
      <c r="F13" s="1614">
        <f>'F5. Major Capex Projects'!G14</f>
        <v>1138600000</v>
      </c>
      <c r="G13" s="1614">
        <f>F13</f>
        <v>1138600000</v>
      </c>
      <c r="H13" s="1614">
        <f>F13</f>
        <v>1138600000</v>
      </c>
      <c r="I13" s="1614">
        <f t="shared" si="1"/>
        <v>0</v>
      </c>
      <c r="J13" s="1615">
        <f t="shared" si="2"/>
        <v>0</v>
      </c>
      <c r="K13" s="1616" t="s">
        <v>1182</v>
      </c>
      <c r="L13" s="820"/>
    </row>
    <row r="14" spans="1:12" s="481" customFormat="1" ht="15" customHeight="1">
      <c r="A14" s="438">
        <f>ROW()</f>
        <v>14</v>
      </c>
      <c r="B14" s="476"/>
      <c r="C14" s="428"/>
      <c r="D14" s="480"/>
      <c r="F14" s="1618">
        <f>SUM(F9:F13)</f>
        <v>1807600000</v>
      </c>
      <c r="G14" s="1618">
        <f t="shared" ref="G14:I14" si="3">SUM(G9:G13)</f>
        <v>1673375401</v>
      </c>
      <c r="H14" s="1618">
        <f t="shared" si="3"/>
        <v>1807600000</v>
      </c>
      <c r="I14" s="1618">
        <f t="shared" si="3"/>
        <v>-134224599</v>
      </c>
      <c r="J14" s="1619"/>
      <c r="K14" s="1620"/>
      <c r="L14" s="820"/>
    </row>
    <row r="15" spans="1:12" s="481" customFormat="1" ht="15" customHeight="1">
      <c r="A15" s="438">
        <f>ROW()</f>
        <v>15</v>
      </c>
      <c r="B15" s="476"/>
      <c r="C15" s="428"/>
      <c r="D15" s="480"/>
      <c r="F15" s="482"/>
      <c r="G15" s="482"/>
      <c r="H15" s="482"/>
      <c r="I15" s="482"/>
      <c r="J15" s="482"/>
      <c r="K15" s="483"/>
      <c r="L15" s="820"/>
    </row>
    <row r="16" spans="1:12" s="481" customFormat="1" ht="15" customHeight="1">
      <c r="A16" s="438">
        <f>ROW()</f>
        <v>16</v>
      </c>
      <c r="B16" s="476"/>
      <c r="C16" s="428"/>
      <c r="D16" s="434" t="s">
        <v>1184</v>
      </c>
      <c r="F16" s="482"/>
      <c r="G16" s="482"/>
      <c r="H16" s="482"/>
      <c r="I16" s="482"/>
      <c r="J16" s="482"/>
      <c r="K16" s="483"/>
      <c r="L16" s="820"/>
    </row>
    <row r="17" spans="1:15" s="481" customFormat="1" ht="15" customHeight="1">
      <c r="A17" s="438">
        <f>ROW()</f>
        <v>17</v>
      </c>
      <c r="B17" s="476"/>
      <c r="C17" s="428"/>
      <c r="D17" s="434"/>
      <c r="F17" s="482"/>
      <c r="G17" s="482"/>
      <c r="H17" s="482"/>
      <c r="I17" s="482"/>
      <c r="J17" s="482"/>
      <c r="K17" s="483"/>
      <c r="L17" s="820"/>
    </row>
    <row r="18" spans="1:15" s="481" customFormat="1" ht="15" customHeight="1">
      <c r="A18" s="438"/>
      <c r="B18" s="476"/>
      <c r="C18" s="428"/>
      <c r="D18" s="434"/>
      <c r="F18" s="482"/>
      <c r="G18" s="482"/>
      <c r="H18" s="482"/>
      <c r="I18" s="482"/>
      <c r="J18" s="482"/>
      <c r="K18" s="483"/>
      <c r="L18" s="820"/>
    </row>
    <row r="19" spans="1:15" s="481" customFormat="1" ht="15" customHeight="1">
      <c r="A19" s="438">
        <f>ROW()</f>
        <v>19</v>
      </c>
      <c r="B19" s="476"/>
      <c r="C19" s="428"/>
      <c r="D19" s="480" t="s">
        <v>480</v>
      </c>
      <c r="F19" s="482"/>
      <c r="G19" s="482"/>
      <c r="H19" s="482"/>
      <c r="I19" s="482"/>
      <c r="J19" s="482"/>
      <c r="K19" s="483"/>
      <c r="L19" s="820"/>
    </row>
    <row r="20" spans="1:15" s="481" customFormat="1" ht="53.25" customHeight="1">
      <c r="A20" s="438">
        <f>ROW()</f>
        <v>20</v>
      </c>
      <c r="B20" s="476"/>
      <c r="C20" s="428"/>
      <c r="D20" s="1816" t="s">
        <v>1185</v>
      </c>
      <c r="E20" s="1816"/>
      <c r="F20" s="1816"/>
      <c r="G20" s="1816"/>
      <c r="H20" s="1816"/>
      <c r="I20" s="1816"/>
      <c r="J20" s="1816"/>
      <c r="K20" s="1816"/>
      <c r="L20" s="820"/>
      <c r="O20" s="1003"/>
    </row>
    <row r="21" spans="1:15" s="481" customFormat="1" ht="18" customHeight="1">
      <c r="A21" s="438"/>
      <c r="B21" s="476"/>
      <c r="C21" s="428"/>
      <c r="D21" s="480" t="s">
        <v>1181</v>
      </c>
      <c r="E21" s="422"/>
      <c r="F21" s="422"/>
      <c r="G21" s="422"/>
      <c r="H21" s="422"/>
      <c r="I21" s="422"/>
      <c r="J21" s="422"/>
      <c r="K21" s="422"/>
      <c r="L21" s="820"/>
    </row>
    <row r="22" spans="1:15" s="481" customFormat="1" ht="15" customHeight="1">
      <c r="A22" s="438">
        <f>ROW()</f>
        <v>22</v>
      </c>
      <c r="B22" s="476"/>
      <c r="C22" s="428"/>
      <c r="D22" s="1816" t="s">
        <v>1186</v>
      </c>
      <c r="E22" s="1816"/>
      <c r="F22" s="1816"/>
      <c r="G22" s="1816"/>
      <c r="H22" s="1816"/>
      <c r="I22" s="1816"/>
      <c r="J22" s="1816"/>
      <c r="K22" s="1816"/>
      <c r="L22" s="1820"/>
    </row>
    <row r="23" spans="1:15" s="481" customFormat="1" ht="20.25" customHeight="1">
      <c r="A23" s="438">
        <f>ROW()</f>
        <v>23</v>
      </c>
      <c r="B23" s="476"/>
      <c r="C23" s="428"/>
      <c r="D23" s="1816"/>
      <c r="E23" s="1816"/>
      <c r="F23" s="1816"/>
      <c r="G23" s="1816"/>
      <c r="H23" s="1816"/>
      <c r="I23" s="1816"/>
      <c r="J23" s="1816"/>
      <c r="K23" s="1816"/>
      <c r="L23" s="1820"/>
      <c r="O23" s="662"/>
    </row>
    <row r="24" spans="1:15" s="481" customFormat="1" ht="19.5" customHeight="1">
      <c r="A24" s="438"/>
      <c r="B24" s="476"/>
      <c r="C24" s="428"/>
      <c r="D24" s="480"/>
      <c r="F24" s="482"/>
      <c r="G24" s="482"/>
      <c r="H24" s="482"/>
      <c r="I24" s="482"/>
      <c r="J24" s="482"/>
      <c r="K24" s="483"/>
      <c r="L24" s="820"/>
    </row>
    <row r="25" spans="1:15" s="481" customFormat="1" ht="15" customHeight="1">
      <c r="A25" s="438">
        <v>23</v>
      </c>
      <c r="B25" s="476"/>
      <c r="C25" s="428"/>
      <c r="D25" s="1819" t="s">
        <v>489</v>
      </c>
      <c r="E25" s="1819"/>
      <c r="F25" s="1819"/>
      <c r="G25" s="1819"/>
      <c r="H25" s="1819"/>
      <c r="I25" s="1819"/>
      <c r="J25" s="1819"/>
      <c r="K25" s="1819"/>
      <c r="L25" s="1621"/>
      <c r="M25" s="977"/>
    </row>
    <row r="26" spans="1:15" ht="30.75" customHeight="1">
      <c r="A26" s="438">
        <v>23</v>
      </c>
      <c r="B26" s="439"/>
      <c r="D26" s="1816" t="s">
        <v>1187</v>
      </c>
      <c r="E26" s="1816"/>
      <c r="F26" s="1816"/>
      <c r="G26" s="1816"/>
      <c r="H26" s="1816"/>
      <c r="I26" s="1816"/>
      <c r="J26" s="1816"/>
      <c r="K26" s="1816"/>
      <c r="L26" s="826"/>
      <c r="M26" s="439"/>
      <c r="O26" s="1003"/>
    </row>
    <row r="27" spans="1:15" ht="13.5" customHeight="1">
      <c r="A27" s="438">
        <v>23</v>
      </c>
      <c r="B27" s="440"/>
      <c r="C27" s="1122"/>
      <c r="D27" s="1122"/>
      <c r="E27" s="1122"/>
      <c r="F27" s="1122"/>
      <c r="G27" s="1122"/>
      <c r="H27" s="1122"/>
      <c r="I27" s="1122"/>
      <c r="J27" s="1122"/>
      <c r="K27" s="1122"/>
      <c r="L27" s="982"/>
      <c r="M27" s="439"/>
      <c r="O27" s="1004"/>
    </row>
  </sheetData>
  <sheetProtection formatColumns="0" formatRows="0"/>
  <mergeCells count="6">
    <mergeCell ref="D26:K26"/>
    <mergeCell ref="I1:J1"/>
    <mergeCell ref="A3:K3"/>
    <mergeCell ref="D20:K20"/>
    <mergeCell ref="D25:K25"/>
    <mergeCell ref="D22:L23"/>
  </mergeCells>
  <dataValidations count="1">
    <dataValidation type="date" operator="greaterThan" allowBlank="1" showInputMessage="1" showErrorMessage="1" errorTitle="Date entry" error="Dates after 1 January 2011 accepted" promptTitle="Date entry" prompt=" " sqref="J2:K2 K1" xr:uid="{C97B85D7-3471-4D9A-920E-159AEFF1223F}">
      <formula1>40544</formula1>
    </dataValidation>
  </dataValidations>
  <pageMargins left="0.23622047244094491" right="0.23622047244094491" top="0.74803149606299213" bottom="0.74803149606299213" header="0.31496062992125984" footer="0.31496062992125984"/>
  <pageSetup paperSize="8" fitToHeight="0" orientation="landscape" r:id="rId1"/>
  <headerFooter>
    <oddFooter>&amp;A&amp;RPage &amp;P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122DE5-B024-40B2-9B4C-AAB756EA18F8}">
  <sheetPr>
    <tabColor theme="7" tint="0.59999389629810485"/>
    <pageSetUpPr fitToPage="1"/>
  </sheetPr>
  <dimension ref="A1:L23"/>
  <sheetViews>
    <sheetView showGridLines="0" view="pageBreakPreview" zoomScale="82" zoomScaleNormal="100" zoomScaleSheetLayoutView="82" workbookViewId="0">
      <pane ySplit="4" topLeftCell="A5" activePane="bottomLeft" state="frozen"/>
      <selection activeCell="K82" sqref="K82"/>
      <selection pane="bottomLeft" activeCell="A5" sqref="A5"/>
    </sheetView>
  </sheetViews>
  <sheetFormatPr defaultColWidth="9.140625" defaultRowHeight="12.75"/>
  <cols>
    <col min="1" max="1" width="4.42578125" style="422" customWidth="1"/>
    <col min="2" max="2" width="3.140625" style="422" customWidth="1"/>
    <col min="3" max="3" width="6.140625" style="422" customWidth="1"/>
    <col min="4" max="4" width="38" style="422" customWidth="1"/>
    <col min="5" max="5" width="50.140625" style="422" customWidth="1"/>
    <col min="6" max="6" width="15.5703125" style="422" customWidth="1"/>
    <col min="7" max="8" width="31.42578125" style="422" customWidth="1"/>
    <col min="9" max="9" width="17.140625" style="422" customWidth="1"/>
    <col min="10" max="10" width="2.5703125" style="422" customWidth="1"/>
    <col min="11" max="11" width="9.140625" style="422"/>
    <col min="12" max="12" width="82.7109375" style="422" customWidth="1"/>
    <col min="13" max="16384" width="9.140625" style="422"/>
  </cols>
  <sheetData>
    <row r="1" spans="1:10" ht="20.25" customHeight="1">
      <c r="A1" s="1169"/>
      <c r="B1" s="870"/>
      <c r="C1" s="870"/>
      <c r="D1" s="870"/>
      <c r="E1" s="870"/>
      <c r="F1" s="870"/>
      <c r="G1" s="878" t="s">
        <v>93</v>
      </c>
      <c r="H1" s="880" t="s">
        <v>94</v>
      </c>
      <c r="I1" s="1326">
        <f>+'F1. RAB'!$R$1</f>
        <v>46318</v>
      </c>
      <c r="J1" s="966"/>
    </row>
    <row r="2" spans="1:10" ht="20.25" customHeight="1">
      <c r="A2" s="470" t="s">
        <v>1188</v>
      </c>
      <c r="B2" s="436"/>
      <c r="C2" s="437"/>
      <c r="D2" s="437"/>
      <c r="E2" s="437"/>
      <c r="F2" s="437"/>
      <c r="G2" s="471"/>
      <c r="H2" s="473" t="s">
        <v>59</v>
      </c>
      <c r="I2" s="1191">
        <f>CoverSheet!$C$8</f>
        <v>46203</v>
      </c>
      <c r="J2" s="824"/>
    </row>
    <row r="3" spans="1:10" ht="18" customHeight="1">
      <c r="A3" s="1735"/>
      <c r="B3" s="1736"/>
      <c r="C3" s="1736"/>
      <c r="D3" s="1736"/>
      <c r="E3" s="1736"/>
      <c r="F3" s="1736"/>
      <c r="G3" s="1736"/>
      <c r="H3" s="1736"/>
      <c r="I3" s="1736"/>
      <c r="J3" s="819"/>
    </row>
    <row r="4" spans="1:10" ht="15" customHeight="1">
      <c r="A4" s="427" t="s">
        <v>96</v>
      </c>
      <c r="B4" s="1120"/>
      <c r="C4" s="1120"/>
      <c r="D4" s="1121"/>
      <c r="E4" s="1121"/>
      <c r="F4" s="1121"/>
      <c r="G4" s="437"/>
      <c r="H4" s="1121"/>
      <c r="I4" s="1121"/>
      <c r="J4" s="981"/>
    </row>
    <row r="5" spans="1:10" ht="30" customHeight="1">
      <c r="A5" s="438">
        <f>ROW()</f>
        <v>5</v>
      </c>
      <c r="B5" s="428"/>
      <c r="C5" s="429" t="s">
        <v>1189</v>
      </c>
      <c r="D5" s="428"/>
      <c r="E5" s="428"/>
      <c r="F5" s="428"/>
      <c r="G5" s="428"/>
      <c r="H5" s="428"/>
      <c r="J5" s="820"/>
    </row>
    <row r="6" spans="1:10" ht="30" customHeight="1">
      <c r="A6" s="438">
        <f>ROW()</f>
        <v>6</v>
      </c>
      <c r="B6" s="428"/>
      <c r="C6" s="429"/>
      <c r="D6" s="428"/>
      <c r="E6" s="428"/>
      <c r="F6" s="428"/>
      <c r="G6" s="484"/>
      <c r="J6" s="820"/>
    </row>
    <row r="7" spans="1:10" ht="30">
      <c r="A7" s="438">
        <f>ROW()</f>
        <v>7</v>
      </c>
      <c r="B7" s="428"/>
      <c r="C7" s="429"/>
      <c r="D7" s="428"/>
      <c r="E7" s="431"/>
      <c r="F7" s="485"/>
      <c r="G7" s="477" t="s">
        <v>1190</v>
      </c>
      <c r="H7" s="477" t="s">
        <v>1191</v>
      </c>
      <c r="I7" s="477" t="s">
        <v>1178</v>
      </c>
      <c r="J7" s="820"/>
    </row>
    <row r="8" spans="1:10" ht="15" customHeight="1">
      <c r="A8" s="438">
        <f>ROW()</f>
        <v>8</v>
      </c>
      <c r="B8" s="428"/>
      <c r="C8" s="478"/>
      <c r="D8" s="428"/>
      <c r="E8" s="431"/>
      <c r="F8" s="479"/>
      <c r="G8" s="479" t="s">
        <v>1192</v>
      </c>
      <c r="H8" s="479" t="s">
        <v>1192</v>
      </c>
      <c r="I8" s="479" t="s">
        <v>1179</v>
      </c>
      <c r="J8" s="820"/>
    </row>
    <row r="9" spans="1:10" ht="80.45" customHeight="1">
      <c r="A9" s="438">
        <f>ROW()</f>
        <v>9</v>
      </c>
      <c r="B9" s="428"/>
      <c r="C9" s="478"/>
      <c r="D9" s="1328" t="s">
        <v>1193</v>
      </c>
      <c r="E9" s="1329"/>
      <c r="F9" s="1330"/>
      <c r="G9" s="1331" t="str">
        <f>'F5. Major Capex Projects'!K10</f>
        <v>Dec 2022 
(except for Stage 2 preparatory works)</v>
      </c>
      <c r="H9" s="1332" t="s">
        <v>1194</v>
      </c>
      <c r="I9" s="1333" t="s">
        <v>1180</v>
      </c>
      <c r="J9" s="820"/>
    </row>
    <row r="10" spans="1:10" ht="72.75" customHeight="1">
      <c r="A10" s="438"/>
      <c r="B10" s="428"/>
      <c r="C10" s="478"/>
      <c r="D10" s="1328" t="s">
        <v>1181</v>
      </c>
      <c r="E10" s="1329"/>
      <c r="F10" s="1330"/>
      <c r="G10" s="1334" t="s">
        <v>1195</v>
      </c>
      <c r="H10" s="1334" t="s">
        <v>1196</v>
      </c>
      <c r="I10" s="1333" t="s">
        <v>1180</v>
      </c>
      <c r="J10" s="820"/>
    </row>
    <row r="11" spans="1:10" ht="28.5" customHeight="1">
      <c r="A11" s="438"/>
      <c r="B11" s="428"/>
      <c r="C11" s="478"/>
      <c r="D11" s="1328" t="s">
        <v>489</v>
      </c>
      <c r="E11" s="1329"/>
      <c r="F11" s="1330"/>
      <c r="G11" s="1334" t="s">
        <v>1197</v>
      </c>
      <c r="H11" s="1334" t="s">
        <v>1197</v>
      </c>
      <c r="I11" s="1333" t="s">
        <v>1182</v>
      </c>
      <c r="J11" s="820"/>
    </row>
    <row r="12" spans="1:10" ht="28.5" customHeight="1">
      <c r="A12" s="438"/>
      <c r="B12" s="428"/>
      <c r="C12" s="478"/>
      <c r="D12" s="1328" t="s">
        <v>1183</v>
      </c>
      <c r="E12" s="1329"/>
      <c r="F12" s="1330"/>
      <c r="G12" s="1334">
        <v>46722</v>
      </c>
      <c r="H12" s="1334">
        <v>46722</v>
      </c>
      <c r="I12" s="1333" t="s">
        <v>1182</v>
      </c>
      <c r="J12" s="820"/>
    </row>
    <row r="13" spans="1:10" ht="39.75" customHeight="1">
      <c r="A13" s="438"/>
      <c r="B13" s="428"/>
      <c r="C13" s="478"/>
      <c r="D13" s="1328" t="s">
        <v>493</v>
      </c>
      <c r="E13" s="1335"/>
      <c r="F13" s="1336"/>
      <c r="G13" s="1337" t="s">
        <v>1198</v>
      </c>
      <c r="H13" s="1337" t="s">
        <v>1198</v>
      </c>
      <c r="I13" s="1338" t="s">
        <v>1182</v>
      </c>
      <c r="J13" s="820"/>
    </row>
    <row r="14" spans="1:10" s="481" customFormat="1" ht="15" customHeight="1">
      <c r="A14" s="438">
        <f>ROW()</f>
        <v>14</v>
      </c>
      <c r="B14" s="428"/>
      <c r="C14" s="428"/>
      <c r="D14" s="480"/>
      <c r="F14" s="482"/>
      <c r="G14" s="482"/>
      <c r="H14" s="482"/>
      <c r="I14" s="483"/>
      <c r="J14" s="820"/>
    </row>
    <row r="15" spans="1:10" s="481" customFormat="1" ht="15" customHeight="1">
      <c r="A15" s="438">
        <f>ROW()</f>
        <v>15</v>
      </c>
      <c r="B15" s="428"/>
      <c r="C15" s="428"/>
      <c r="D15" s="434" t="s">
        <v>1199</v>
      </c>
      <c r="F15" s="482"/>
      <c r="G15" s="482"/>
      <c r="H15" s="482"/>
      <c r="I15" s="483"/>
      <c r="J15" s="820"/>
    </row>
    <row r="16" spans="1:10" s="481" customFormat="1" ht="15" customHeight="1">
      <c r="A16" s="438">
        <f>ROW()</f>
        <v>16</v>
      </c>
      <c r="B16" s="428"/>
      <c r="C16" s="428"/>
      <c r="D16" s="434"/>
      <c r="F16" s="482"/>
      <c r="G16" s="482"/>
      <c r="H16" s="482"/>
      <c r="I16" s="483"/>
      <c r="J16" s="820"/>
    </row>
    <row r="17" spans="1:12" s="481" customFormat="1" ht="15" customHeight="1">
      <c r="A17" s="438">
        <f>ROW()</f>
        <v>17</v>
      </c>
      <c r="B17" s="428"/>
      <c r="C17" s="428"/>
      <c r="D17" s="486"/>
      <c r="E17" s="487"/>
      <c r="F17" s="488"/>
      <c r="G17" s="489"/>
      <c r="H17" s="489"/>
      <c r="I17" s="489"/>
      <c r="J17" s="820"/>
    </row>
    <row r="18" spans="1:12" s="481" customFormat="1" ht="15" customHeight="1">
      <c r="A18" s="438">
        <f>ROW()</f>
        <v>18</v>
      </c>
      <c r="B18" s="428"/>
      <c r="C18" s="428"/>
      <c r="D18" s="480" t="s">
        <v>1200</v>
      </c>
      <c r="F18" s="434"/>
      <c r="G18" s="537"/>
      <c r="H18" s="537"/>
      <c r="I18" s="537"/>
      <c r="J18" s="820"/>
    </row>
    <row r="19" spans="1:12" s="481" customFormat="1" ht="253.5" customHeight="1">
      <c r="A19" s="438">
        <f>ROW()</f>
        <v>19</v>
      </c>
      <c r="B19" s="428"/>
      <c r="C19" s="428"/>
      <c r="D19" s="1816" t="s">
        <v>1201</v>
      </c>
      <c r="E19" s="1816"/>
      <c r="F19" s="1816"/>
      <c r="G19" s="1816"/>
      <c r="H19" s="1816"/>
      <c r="I19" s="1816"/>
      <c r="J19" s="1005"/>
      <c r="K19" s="1006"/>
      <c r="L19" s="1007" t="s">
        <v>1202</v>
      </c>
    </row>
    <row r="20" spans="1:12" s="481" customFormat="1" ht="15" customHeight="1">
      <c r="A20" s="438">
        <f>ROW()</f>
        <v>20</v>
      </c>
      <c r="B20" s="476"/>
      <c r="C20" s="428"/>
      <c r="J20" s="820"/>
    </row>
    <row r="21" spans="1:12" s="481" customFormat="1" ht="14.25" customHeight="1">
      <c r="A21" s="438">
        <f>ROW()</f>
        <v>21</v>
      </c>
      <c r="B21" s="476"/>
      <c r="C21" s="428"/>
      <c r="D21" s="480" t="s">
        <v>1181</v>
      </c>
      <c r="F21" s="434"/>
      <c r="G21" s="537"/>
      <c r="H21" s="537"/>
      <c r="I21" s="537"/>
      <c r="J21" s="820"/>
    </row>
    <row r="22" spans="1:12" ht="33.75" customHeight="1">
      <c r="A22" s="438">
        <f>ROW()</f>
        <v>22</v>
      </c>
      <c r="B22" s="439"/>
      <c r="D22" s="1816" t="s">
        <v>1203</v>
      </c>
      <c r="E22" s="1816"/>
      <c r="F22" s="1816"/>
      <c r="G22" s="1816"/>
      <c r="H22" s="1816"/>
      <c r="I22" s="1816"/>
      <c r="J22" s="826"/>
      <c r="L22" s="1007" t="s">
        <v>1202</v>
      </c>
    </row>
    <row r="23" spans="1:12" ht="18.75" customHeight="1">
      <c r="A23" s="438">
        <f>ROW()</f>
        <v>23</v>
      </c>
      <c r="B23" s="440"/>
      <c r="C23" s="1122"/>
      <c r="D23" s="1821"/>
      <c r="E23" s="1821"/>
      <c r="F23" s="1821"/>
      <c r="G23" s="1821"/>
      <c r="H23" s="1821"/>
      <c r="I23" s="1821"/>
      <c r="J23" s="982"/>
    </row>
  </sheetData>
  <sheetProtection formatColumns="0" formatRows="0"/>
  <mergeCells count="4">
    <mergeCell ref="A3:I3"/>
    <mergeCell ref="D19:I19"/>
    <mergeCell ref="D23:I23"/>
    <mergeCell ref="D22:I22"/>
  </mergeCells>
  <dataValidations count="1">
    <dataValidation type="date" operator="greaterThan" allowBlank="1" showInputMessage="1" showErrorMessage="1" errorTitle="Date entry" error="Dates after 1 January 2011 accepted" promptTitle="Date entry" prompt=" " sqref="I1:I2" xr:uid="{AD566BC3-0B0E-442F-8E76-21E80EB57D8D}">
      <formula1>40544</formula1>
    </dataValidation>
  </dataValidations>
  <pageMargins left="0.62992125984251968" right="0.23622047244094491" top="0.74803149606299213" bottom="1.1417322834645669" header="0.31496062992125984" footer="0.31496062992125984"/>
  <pageSetup paperSize="9" scale="53" orientation="landscape" r:id="rId1"/>
  <headerFooter>
    <oddFooter>&amp;A&amp;RPage &amp;P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68D2E-588B-4E01-B26B-9D2F2BEC4A4C}">
  <sheetPr>
    <tabColor theme="7" tint="0.59999389629810485"/>
    <pageSetUpPr fitToPage="1"/>
  </sheetPr>
  <dimension ref="A1:J34"/>
  <sheetViews>
    <sheetView showGridLines="0" view="pageBreakPreview" zoomScale="90" zoomScaleNormal="100" zoomScaleSheetLayoutView="90" workbookViewId="0">
      <pane ySplit="4" topLeftCell="A5" activePane="bottomLeft" state="frozen"/>
      <selection activeCell="K82" sqref="K82"/>
      <selection pane="bottomLeft" activeCell="A5" sqref="A5"/>
    </sheetView>
  </sheetViews>
  <sheetFormatPr defaultColWidth="9.140625" defaultRowHeight="12.75"/>
  <cols>
    <col min="1" max="1" width="4.42578125" style="422" customWidth="1"/>
    <col min="2" max="2" width="3.140625" style="422" customWidth="1"/>
    <col min="3" max="3" width="6.140625" style="422" customWidth="1"/>
    <col min="4" max="4" width="47.7109375" style="422" customWidth="1"/>
    <col min="5" max="5" width="40.140625" style="422" customWidth="1"/>
    <col min="6" max="6" width="15.5703125" style="422" customWidth="1"/>
    <col min="7" max="8" width="31.42578125" style="422" customWidth="1"/>
    <col min="9" max="9" width="17.42578125" style="422" bestFit="1" customWidth="1"/>
    <col min="10" max="10" width="2.5703125" style="422" customWidth="1"/>
    <col min="11" max="16384" width="9.140625" style="422"/>
  </cols>
  <sheetData>
    <row r="1" spans="1:10" ht="15" customHeight="1">
      <c r="A1" s="1169"/>
      <c r="B1" s="870"/>
      <c r="C1" s="870"/>
      <c r="D1" s="870"/>
      <c r="E1" s="870"/>
      <c r="F1" s="870"/>
      <c r="G1" s="878" t="s">
        <v>93</v>
      </c>
      <c r="H1" s="880" t="s">
        <v>94</v>
      </c>
      <c r="I1" s="1339">
        <f>+'F1. RAB'!$R$1</f>
        <v>46318</v>
      </c>
      <c r="J1" s="966"/>
    </row>
    <row r="2" spans="1:10" ht="17.25" customHeight="1">
      <c r="A2" s="470" t="s">
        <v>1204</v>
      </c>
      <c r="B2" s="436"/>
      <c r="C2" s="437"/>
      <c r="D2" s="437"/>
      <c r="E2" s="437"/>
      <c r="F2" s="437"/>
      <c r="G2" s="471"/>
      <c r="H2" s="473" t="s">
        <v>59</v>
      </c>
      <c r="I2" s="1340">
        <f>CoverSheet!$C$8</f>
        <v>46203</v>
      </c>
      <c r="J2" s="824"/>
    </row>
    <row r="3" spans="1:10" ht="18" customHeight="1">
      <c r="A3" s="1735"/>
      <c r="B3" s="1736"/>
      <c r="C3" s="1736"/>
      <c r="D3" s="1736"/>
      <c r="E3" s="1736"/>
      <c r="F3" s="1736"/>
      <c r="G3" s="1736"/>
      <c r="H3" s="1736"/>
      <c r="I3" s="1736"/>
      <c r="J3" s="819"/>
    </row>
    <row r="4" spans="1:10" ht="15" customHeight="1">
      <c r="A4" s="427" t="s">
        <v>96</v>
      </c>
      <c r="B4" s="1120"/>
      <c r="C4" s="1152"/>
      <c r="D4" s="1121"/>
      <c r="E4" s="1121"/>
      <c r="F4" s="1121"/>
      <c r="G4" s="1121"/>
      <c r="H4" s="1121"/>
      <c r="I4" s="1121"/>
      <c r="J4" s="981"/>
    </row>
    <row r="5" spans="1:10" ht="15" customHeight="1">
      <c r="A5" s="438">
        <f>ROW()</f>
        <v>5</v>
      </c>
      <c r="B5" s="428"/>
      <c r="C5" s="789"/>
      <c r="D5" s="428"/>
      <c r="E5" s="428"/>
      <c r="F5" s="428"/>
      <c r="G5" s="490"/>
      <c r="J5" s="820"/>
    </row>
    <row r="6" spans="1:10" ht="15" customHeight="1">
      <c r="A6" s="438">
        <f>ROW()</f>
        <v>6</v>
      </c>
      <c r="B6" s="428"/>
      <c r="C6" s="429" t="s">
        <v>1205</v>
      </c>
      <c r="D6" s="1208"/>
      <c r="E6" s="431"/>
      <c r="F6" s="431"/>
      <c r="G6" s="477"/>
      <c r="H6" s="1206"/>
      <c r="J6" s="820"/>
    </row>
    <row r="7" spans="1:10" ht="15" customHeight="1">
      <c r="A7" s="438">
        <f>ROW()</f>
        <v>7</v>
      </c>
      <c r="B7" s="428"/>
      <c r="C7" s="1206" t="s">
        <v>1206</v>
      </c>
      <c r="D7" s="1208"/>
      <c r="E7" s="431"/>
      <c r="F7" s="431"/>
      <c r="G7" s="477"/>
      <c r="H7" s="1206"/>
      <c r="J7" s="820"/>
    </row>
    <row r="8" spans="1:10" ht="15" customHeight="1">
      <c r="A8" s="438">
        <f>ROW()</f>
        <v>8</v>
      </c>
      <c r="B8" s="428"/>
      <c r="C8" s="1206"/>
      <c r="D8" s="1208"/>
      <c r="E8" s="431"/>
      <c r="F8" s="431"/>
      <c r="G8" s="477"/>
      <c r="H8" s="1206"/>
      <c r="J8" s="820"/>
    </row>
    <row r="9" spans="1:10" ht="15" customHeight="1">
      <c r="A9" s="438">
        <f>ROW()</f>
        <v>9</v>
      </c>
      <c r="B9" s="428"/>
      <c r="C9" s="429" t="s">
        <v>1207</v>
      </c>
      <c r="D9" s="1208"/>
      <c r="E9" s="431"/>
      <c r="F9" s="431"/>
      <c r="G9" s="477"/>
      <c r="H9" s="1206"/>
      <c r="J9" s="820"/>
    </row>
    <row r="10" spans="1:10" ht="15" customHeight="1">
      <c r="A10" s="438">
        <f>ROW()</f>
        <v>10</v>
      </c>
      <c r="B10" s="428"/>
      <c r="C10" s="431" t="s">
        <v>1208</v>
      </c>
      <c r="D10" s="1208"/>
      <c r="E10" s="431"/>
      <c r="F10" s="431"/>
      <c r="G10" s="477"/>
      <c r="H10" s="1206"/>
      <c r="J10" s="820"/>
    </row>
    <row r="11" spans="1:10" ht="15" customHeight="1">
      <c r="A11" s="438">
        <f>ROW()</f>
        <v>11</v>
      </c>
      <c r="B11" s="428"/>
      <c r="C11" s="431"/>
      <c r="D11" s="1208"/>
      <c r="E11" s="431"/>
      <c r="F11" s="431"/>
      <c r="G11" s="477"/>
      <c r="H11" s="1206"/>
      <c r="J11" s="820"/>
    </row>
    <row r="12" spans="1:10" ht="15" customHeight="1">
      <c r="A12" s="438">
        <f>ROW()</f>
        <v>12</v>
      </c>
      <c r="B12" s="428"/>
      <c r="C12" s="432"/>
      <c r="D12" s="1206"/>
      <c r="E12" s="433" t="s">
        <v>1209</v>
      </c>
      <c r="G12" s="477"/>
      <c r="H12" s="1206"/>
      <c r="J12" s="820"/>
    </row>
    <row r="13" spans="1:10" ht="15" customHeight="1">
      <c r="A13" s="438">
        <f>ROW()</f>
        <v>13</v>
      </c>
      <c r="B13" s="428"/>
      <c r="C13" s="1206" t="s">
        <v>1210</v>
      </c>
      <c r="D13" s="1206"/>
      <c r="E13" s="806">
        <v>1</v>
      </c>
      <c r="G13" s="477"/>
      <c r="H13" s="1206"/>
      <c r="J13" s="820"/>
    </row>
    <row r="14" spans="1:10" ht="15" customHeight="1">
      <c r="A14" s="438">
        <f>ROW()</f>
        <v>14</v>
      </c>
      <c r="B14" s="428"/>
      <c r="C14" s="431" t="s">
        <v>1211</v>
      </c>
      <c r="D14" s="1206"/>
      <c r="E14" s="806">
        <v>7</v>
      </c>
      <c r="G14" s="477"/>
      <c r="H14" s="1206"/>
      <c r="J14" s="820"/>
    </row>
    <row r="15" spans="1:10" ht="15" customHeight="1">
      <c r="A15" s="438">
        <f>ROW()</f>
        <v>15</v>
      </c>
      <c r="B15" s="428"/>
      <c r="C15" s="431" t="s">
        <v>1212</v>
      </c>
      <c r="D15" s="1206"/>
      <c r="E15" s="1013">
        <v>0</v>
      </c>
      <c r="G15" s="477"/>
      <c r="H15" s="1206"/>
      <c r="J15" s="820"/>
    </row>
    <row r="16" spans="1:10" ht="15" customHeight="1">
      <c r="A16" s="438">
        <f>ROW()</f>
        <v>16</v>
      </c>
      <c r="B16" s="428"/>
      <c r="C16" s="431"/>
      <c r="D16" s="1208"/>
      <c r="E16" s="807"/>
      <c r="F16" s="431"/>
      <c r="G16" s="477"/>
      <c r="H16" s="1206"/>
      <c r="J16" s="820"/>
    </row>
    <row r="17" spans="1:10" ht="15" customHeight="1">
      <c r="A17" s="438">
        <f>ROW()</f>
        <v>17</v>
      </c>
      <c r="B17" s="428"/>
      <c r="C17" s="431" t="s">
        <v>1213</v>
      </c>
      <c r="D17" s="1208"/>
      <c r="E17" s="807"/>
      <c r="F17" s="431"/>
      <c r="G17" s="477"/>
      <c r="H17" s="1206"/>
      <c r="J17" s="820"/>
    </row>
    <row r="18" spans="1:10" ht="15" customHeight="1">
      <c r="A18" s="438">
        <f>ROW()</f>
        <v>18</v>
      </c>
      <c r="B18" s="428"/>
      <c r="C18" s="431" t="s">
        <v>1214</v>
      </c>
      <c r="D18" s="1208"/>
      <c r="E18" s="807"/>
      <c r="F18" s="431"/>
      <c r="G18" s="477"/>
      <c r="H18" s="1206"/>
      <c r="J18" s="820"/>
    </row>
    <row r="19" spans="1:10" ht="15" customHeight="1">
      <c r="A19" s="438">
        <f>ROW()</f>
        <v>19</v>
      </c>
      <c r="B19" s="428"/>
      <c r="C19" s="431"/>
      <c r="D19" s="1208"/>
      <c r="E19" s="807"/>
      <c r="F19" s="431"/>
      <c r="G19" s="477"/>
      <c r="H19" s="1206"/>
      <c r="J19" s="820"/>
    </row>
    <row r="20" spans="1:10" ht="15" customHeight="1">
      <c r="A20" s="438">
        <f>ROW()</f>
        <v>20</v>
      </c>
      <c r="B20" s="428"/>
      <c r="C20" s="429" t="s">
        <v>1215</v>
      </c>
      <c r="D20" s="1206"/>
      <c r="E20" s="808" t="s">
        <v>1209</v>
      </c>
      <c r="G20" s="477"/>
      <c r="H20" s="1206"/>
      <c r="J20" s="820"/>
    </row>
    <row r="21" spans="1:10" ht="15" customHeight="1">
      <c r="A21" s="438">
        <f>ROW()</f>
        <v>21</v>
      </c>
      <c r="B21" s="428"/>
      <c r="C21" s="431" t="s">
        <v>1216</v>
      </c>
      <c r="D21" s="1206"/>
      <c r="E21" s="809">
        <v>-2.4</v>
      </c>
      <c r="G21" s="477"/>
      <c r="H21" s="1206"/>
      <c r="J21" s="820"/>
    </row>
    <row r="22" spans="1:10" ht="15" customHeight="1">
      <c r="A22" s="438"/>
      <c r="B22" s="428"/>
      <c r="C22" s="431" t="s">
        <v>1217</v>
      </c>
      <c r="D22" s="1206"/>
      <c r="E22" s="809">
        <v>-0.6</v>
      </c>
      <c r="G22" s="477"/>
      <c r="H22" s="1206"/>
      <c r="J22" s="820"/>
    </row>
    <row r="23" spans="1:10" ht="15" customHeight="1">
      <c r="A23" s="438">
        <f>ROW()</f>
        <v>23</v>
      </c>
      <c r="B23" s="428"/>
      <c r="C23" s="431" t="s">
        <v>1218</v>
      </c>
      <c r="D23" s="1206"/>
      <c r="E23" s="809">
        <f>0.5</f>
        <v>0.5</v>
      </c>
      <c r="G23" s="477"/>
      <c r="H23" s="1206"/>
      <c r="J23" s="820"/>
    </row>
    <row r="24" spans="1:10" ht="15" customHeight="1">
      <c r="A24" s="438">
        <f>ROW()</f>
        <v>24</v>
      </c>
      <c r="B24" s="428"/>
      <c r="C24" s="431" t="s">
        <v>1219</v>
      </c>
      <c r="D24" s="1206"/>
      <c r="E24" s="809">
        <v>-29.7</v>
      </c>
      <c r="G24" s="477"/>
      <c r="H24" s="1206"/>
      <c r="J24" s="820"/>
    </row>
    <row r="25" spans="1:10" ht="15" customHeight="1">
      <c r="A25" s="438">
        <f>ROW()</f>
        <v>25</v>
      </c>
      <c r="B25" s="428"/>
      <c r="C25" s="431" t="s">
        <v>1220</v>
      </c>
      <c r="D25" s="1206"/>
      <c r="E25" s="809">
        <v>0.6</v>
      </c>
      <c r="F25" s="664"/>
      <c r="G25" s="477"/>
      <c r="H25" s="1206"/>
      <c r="I25" s="664"/>
      <c r="J25" s="820"/>
    </row>
    <row r="26" spans="1:10" ht="15" customHeight="1">
      <c r="A26" s="438">
        <f>ROW()</f>
        <v>26</v>
      </c>
      <c r="B26" s="428"/>
      <c r="C26" s="431"/>
      <c r="D26" s="1206"/>
      <c r="E26" s="564"/>
      <c r="G26" s="477"/>
      <c r="H26" s="1206"/>
      <c r="J26" s="820"/>
    </row>
    <row r="27" spans="1:10" ht="15" customHeight="1">
      <c r="A27" s="438">
        <f>ROW()</f>
        <v>27</v>
      </c>
      <c r="B27" s="428"/>
      <c r="C27" s="431" t="s">
        <v>1221</v>
      </c>
      <c r="D27" s="1208"/>
      <c r="E27" s="431"/>
      <c r="F27" s="431"/>
      <c r="G27" s="477"/>
      <c r="H27" s="1206"/>
      <c r="J27" s="820"/>
    </row>
    <row r="28" spans="1:10" ht="15" customHeight="1">
      <c r="A28" s="438">
        <f>ROW()</f>
        <v>28</v>
      </c>
      <c r="B28" s="428"/>
      <c r="C28" s="563" t="s">
        <v>1222</v>
      </c>
      <c r="D28" s="1208"/>
      <c r="E28" s="431"/>
      <c r="F28" s="431"/>
      <c r="G28" s="485"/>
      <c r="H28" s="1206"/>
      <c r="J28" s="820"/>
    </row>
    <row r="29" spans="1:10" ht="15" customHeight="1">
      <c r="A29" s="438">
        <f>ROW()</f>
        <v>29</v>
      </c>
      <c r="B29" s="428"/>
      <c r="C29" s="431"/>
      <c r="D29" s="1208"/>
      <c r="E29" s="431"/>
      <c r="F29" s="431"/>
      <c r="G29" s="477"/>
      <c r="H29" s="1206"/>
      <c r="J29" s="820"/>
    </row>
    <row r="30" spans="1:10" ht="15" customHeight="1">
      <c r="A30" s="438">
        <f>ROW()</f>
        <v>30</v>
      </c>
      <c r="B30" s="439"/>
      <c r="C30" s="434" t="s">
        <v>1223</v>
      </c>
      <c r="D30" s="1208"/>
      <c r="E30" s="1206"/>
      <c r="F30" s="1206"/>
      <c r="G30" s="1206"/>
      <c r="H30" s="1206"/>
      <c r="J30" s="820"/>
    </row>
    <row r="31" spans="1:10" ht="15" customHeight="1">
      <c r="A31" s="438">
        <f>ROW()</f>
        <v>31</v>
      </c>
      <c r="C31" s="431" t="s">
        <v>1224</v>
      </c>
      <c r="D31" s="1208"/>
      <c r="E31" s="1206"/>
      <c r="F31" s="1206"/>
      <c r="G31" s="1206"/>
      <c r="H31" s="1206"/>
      <c r="J31" s="826"/>
    </row>
    <row r="32" spans="1:10" ht="15" customHeight="1">
      <c r="A32" s="438">
        <f>ROW()</f>
        <v>32</v>
      </c>
      <c r="C32" s="488"/>
      <c r="D32" s="1341"/>
      <c r="E32" s="1342"/>
      <c r="F32" s="1342"/>
      <c r="G32" s="1342"/>
      <c r="H32" s="1206"/>
      <c r="J32" s="826"/>
    </row>
    <row r="33" spans="1:10" ht="15" customHeight="1">
      <c r="A33" s="438">
        <f>ROW()</f>
        <v>33</v>
      </c>
      <c r="C33" s="488" t="s">
        <v>1225</v>
      </c>
      <c r="D33" s="1341"/>
      <c r="E33" s="1342"/>
      <c r="F33" s="1342"/>
      <c r="G33" s="1342"/>
      <c r="H33" s="1206"/>
      <c r="J33" s="826"/>
    </row>
    <row r="34" spans="1:10">
      <c r="A34" s="438">
        <f>ROW()</f>
        <v>34</v>
      </c>
      <c r="B34" s="440"/>
      <c r="C34" s="1122"/>
      <c r="D34" s="1122"/>
      <c r="E34" s="1122"/>
      <c r="F34" s="1122"/>
      <c r="G34" s="1122"/>
      <c r="H34" s="1122"/>
      <c r="I34" s="1122"/>
      <c r="J34" s="982"/>
    </row>
  </sheetData>
  <sheetProtection formatColumns="0" formatRows="0"/>
  <mergeCells count="1">
    <mergeCell ref="A3:I3"/>
  </mergeCells>
  <conditionalFormatting sqref="D6 C7:D8 D9 C10:D11 C12:C15 C16:D19 C27:D27 D28 C29:D33">
    <cfRule type="expression" dxfId="3" priority="4">
      <formula>#REF!="Y"</formula>
    </cfRule>
  </conditionalFormatting>
  <conditionalFormatting sqref="E12:E15">
    <cfRule type="expression" dxfId="2" priority="3">
      <formula>#REF!="Y"</formula>
    </cfRule>
  </conditionalFormatting>
  <conditionalFormatting sqref="E20:E26 C21:C26">
    <cfRule type="expression" dxfId="1" priority="2">
      <formula>#REF!="Y"</formula>
    </cfRule>
  </conditionalFormatting>
  <dataValidations disablePrompts="1" count="1">
    <dataValidation type="date" operator="greaterThan" allowBlank="1" showInputMessage="1" showErrorMessage="1" errorTitle="Date entry" error="Dates after 1 January 2011 accepted" promptTitle="Date entry" prompt=" " sqref="I1:I2" xr:uid="{AE3E98F7-C967-4115-BE9E-48C3E8663713}">
      <formula1>40544</formula1>
    </dataValidation>
  </dataValidations>
  <pageMargins left="0.23622047244094491" right="0.23622047244094491" top="0.74803149606299213" bottom="0.74803149606299213" header="0.31496062992125984" footer="0.31496062992125984"/>
  <pageSetup paperSize="9" scale="80" fitToHeight="0" orientation="landscape" r:id="rId1"/>
  <headerFooter>
    <oddFooter>&amp;A&amp;RPage &amp;P</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63D30D-7538-45BB-B872-86CA150A1440}">
  <sheetPr>
    <tabColor theme="7" tint="0.59999389629810485"/>
    <pageSetUpPr fitToPage="1"/>
  </sheetPr>
  <dimension ref="A1:I31"/>
  <sheetViews>
    <sheetView showGridLines="0" view="pageBreakPreview" zoomScale="80" zoomScaleNormal="100" zoomScaleSheetLayoutView="80" workbookViewId="0">
      <pane ySplit="4" topLeftCell="A5" activePane="bottomLeft" state="frozen"/>
      <selection pane="bottomLeft" activeCell="A5" sqref="A5"/>
    </sheetView>
  </sheetViews>
  <sheetFormatPr defaultColWidth="9.140625" defaultRowHeight="15"/>
  <cols>
    <col min="1" max="1" width="44.28515625" style="491" customWidth="1"/>
    <col min="2" max="2" width="63" style="491" customWidth="1"/>
    <col min="3" max="3" width="102.85546875" style="491" customWidth="1"/>
    <col min="4" max="8" width="19.5703125" style="491" customWidth="1"/>
    <col min="9" max="9" width="24.5703125" style="491" customWidth="1"/>
    <col min="10" max="16378" width="9.140625" style="491"/>
    <col min="16379" max="16379" width="9.140625" style="491" bestFit="1"/>
    <col min="16380" max="16384" width="9.140625" style="491"/>
  </cols>
  <sheetData>
    <row r="1" spans="1:9" ht="21">
      <c r="A1" s="1192" t="s">
        <v>1226</v>
      </c>
      <c r="B1" s="870"/>
      <c r="C1" s="1343" t="s">
        <v>1119</v>
      </c>
      <c r="D1" s="1206"/>
      <c r="E1" s="1817" t="s">
        <v>94</v>
      </c>
      <c r="F1" s="1817"/>
      <c r="G1" s="881"/>
      <c r="H1" s="1339">
        <f>+'F1. RAB'!$R$1</f>
        <v>46318</v>
      </c>
      <c r="I1" s="1822"/>
    </row>
    <row r="2" spans="1:9" ht="15.75">
      <c r="A2" s="492" t="s">
        <v>1227</v>
      </c>
      <c r="B2" s="436"/>
      <c r="C2" s="450"/>
      <c r="D2" s="1344"/>
      <c r="E2" s="600" t="s">
        <v>59</v>
      </c>
      <c r="F2" s="601"/>
      <c r="G2" s="602"/>
      <c r="H2" s="1340">
        <f>CoverSheet!$C$8</f>
        <v>46203</v>
      </c>
      <c r="I2" s="1823"/>
    </row>
    <row r="3" spans="1:9">
      <c r="A3" s="493"/>
      <c r="B3" s="494"/>
      <c r="C3" s="494"/>
      <c r="D3" s="494"/>
      <c r="E3" s="494"/>
      <c r="F3" s="494"/>
      <c r="G3" s="494"/>
      <c r="H3" s="1345"/>
      <c r="I3" s="1345"/>
    </row>
    <row r="4" spans="1:9">
      <c r="A4" s="787" t="s">
        <v>1228</v>
      </c>
      <c r="B4" s="579"/>
      <c r="C4" s="580"/>
      <c r="D4" s="580"/>
      <c r="E4" s="604"/>
      <c r="F4" s="604" t="s">
        <v>1229</v>
      </c>
      <c r="G4" s="580"/>
      <c r="H4" s="605" t="s">
        <v>1229</v>
      </c>
      <c r="I4" s="605"/>
    </row>
    <row r="5" spans="1:9" s="495" customFormat="1" ht="60">
      <c r="A5" s="1346" t="s">
        <v>586</v>
      </c>
      <c r="B5" s="1346" t="s">
        <v>1230</v>
      </c>
      <c r="C5" s="1346" t="s">
        <v>1231</v>
      </c>
      <c r="D5" s="1347" t="s">
        <v>1232</v>
      </c>
      <c r="E5" s="608" t="s">
        <v>1233</v>
      </c>
      <c r="F5" s="608" t="s">
        <v>1234</v>
      </c>
      <c r="G5" s="1347" t="s">
        <v>1235</v>
      </c>
      <c r="H5" s="1347" t="s">
        <v>1236</v>
      </c>
      <c r="I5" s="1347" t="s">
        <v>1237</v>
      </c>
    </row>
    <row r="6" spans="1:9" s="607" customFormat="1" ht="39">
      <c r="A6" s="1348" t="s">
        <v>1238</v>
      </c>
      <c r="B6" s="1349" t="s">
        <v>1239</v>
      </c>
      <c r="C6" s="953" t="s">
        <v>1240</v>
      </c>
      <c r="D6" s="1350">
        <v>45847</v>
      </c>
      <c r="E6" s="1351">
        <v>220</v>
      </c>
      <c r="F6" s="1352">
        <v>0</v>
      </c>
      <c r="G6" s="1353">
        <v>3627861</v>
      </c>
      <c r="H6" s="969">
        <v>0</v>
      </c>
      <c r="I6" s="970">
        <v>155</v>
      </c>
    </row>
    <row r="7" spans="1:9" s="607" customFormat="1" ht="25.5">
      <c r="A7" s="1349" t="s">
        <v>1241</v>
      </c>
      <c r="B7" s="1349" t="s">
        <v>1242</v>
      </c>
      <c r="C7" s="954" t="s">
        <v>1243</v>
      </c>
      <c r="D7" s="1350">
        <v>46171</v>
      </c>
      <c r="E7" s="1351">
        <v>220</v>
      </c>
      <c r="F7" s="1352">
        <v>0</v>
      </c>
      <c r="G7" s="1353">
        <v>14208389.779999999</v>
      </c>
      <c r="H7" s="969">
        <v>0</v>
      </c>
      <c r="I7" s="970">
        <v>200</v>
      </c>
    </row>
    <row r="8" spans="1:9" s="607" customFormat="1" ht="51">
      <c r="A8" s="1349" t="s">
        <v>1244</v>
      </c>
      <c r="B8" s="1349" t="s">
        <v>1245</v>
      </c>
      <c r="C8" s="954" t="s">
        <v>1246</v>
      </c>
      <c r="D8" s="1350">
        <v>45848</v>
      </c>
      <c r="E8" s="1351">
        <v>110</v>
      </c>
      <c r="F8" s="1352">
        <v>0</v>
      </c>
      <c r="G8" s="1353">
        <v>15689464.050000001</v>
      </c>
      <c r="H8" s="969">
        <v>0</v>
      </c>
      <c r="I8" s="970">
        <v>80</v>
      </c>
    </row>
    <row r="9" spans="1:9" s="607" customFormat="1" ht="38.25">
      <c r="A9" s="1349" t="s">
        <v>714</v>
      </c>
      <c r="B9" s="1354" t="s">
        <v>1247</v>
      </c>
      <c r="C9" s="1355" t="s">
        <v>1248</v>
      </c>
      <c r="D9" s="1356" t="s">
        <v>1249</v>
      </c>
      <c r="E9" s="1351" t="s">
        <v>44</v>
      </c>
      <c r="F9" s="1352">
        <v>0</v>
      </c>
      <c r="G9" s="1353">
        <v>415693</v>
      </c>
      <c r="H9" s="952">
        <v>0</v>
      </c>
      <c r="I9" s="1357">
        <v>0</v>
      </c>
    </row>
    <row r="10" spans="1:9" s="607" customFormat="1" ht="25.5">
      <c r="A10" s="1349" t="s">
        <v>1250</v>
      </c>
      <c r="B10" s="1354" t="s">
        <v>1251</v>
      </c>
      <c r="C10" s="1355" t="s">
        <v>1252</v>
      </c>
      <c r="D10" s="1356" t="s">
        <v>1253</v>
      </c>
      <c r="E10" s="1351">
        <v>220</v>
      </c>
      <c r="F10" s="1352">
        <v>0</v>
      </c>
      <c r="G10" s="1353">
        <v>548000</v>
      </c>
      <c r="H10" s="969">
        <v>0</v>
      </c>
      <c r="I10" s="947">
        <v>100</v>
      </c>
    </row>
    <row r="11" spans="1:9" s="607" customFormat="1" ht="25.5">
      <c r="A11" s="1349" t="s">
        <v>634</v>
      </c>
      <c r="B11" s="1349" t="s">
        <v>1254</v>
      </c>
      <c r="C11" s="955" t="s">
        <v>1255</v>
      </c>
      <c r="D11" s="1358" t="s">
        <v>1253</v>
      </c>
      <c r="E11" s="1351">
        <v>220</v>
      </c>
      <c r="F11" s="1352">
        <v>0</v>
      </c>
      <c r="G11" s="1353">
        <v>2582805</v>
      </c>
      <c r="H11" s="969">
        <v>0</v>
      </c>
      <c r="I11" s="970">
        <v>190</v>
      </c>
    </row>
    <row r="12" spans="1:9" s="607" customFormat="1" ht="38.25">
      <c r="A12" s="1349" t="s">
        <v>905</v>
      </c>
      <c r="B12" s="1349" t="s">
        <v>1256</v>
      </c>
      <c r="C12" s="954" t="s">
        <v>1257</v>
      </c>
      <c r="D12" s="1358" t="s">
        <v>1258</v>
      </c>
      <c r="E12" s="1351">
        <v>220</v>
      </c>
      <c r="F12" s="1352">
        <v>0</v>
      </c>
      <c r="G12" s="1353">
        <v>41951013</v>
      </c>
      <c r="H12" s="969">
        <v>0</v>
      </c>
      <c r="I12" s="970">
        <v>60</v>
      </c>
    </row>
    <row r="13" spans="1:9" s="607" customFormat="1" ht="25.5">
      <c r="A13" s="1349" t="s">
        <v>1259</v>
      </c>
      <c r="B13" s="1349" t="s">
        <v>1260</v>
      </c>
      <c r="C13" s="954" t="s">
        <v>1261</v>
      </c>
      <c r="D13" s="1358" t="s">
        <v>1262</v>
      </c>
      <c r="E13" s="1351">
        <v>110</v>
      </c>
      <c r="F13" s="1352">
        <v>0</v>
      </c>
      <c r="G13" s="1353">
        <v>6256452</v>
      </c>
      <c r="H13" s="969">
        <v>0</v>
      </c>
      <c r="I13" s="970">
        <v>100</v>
      </c>
    </row>
    <row r="14" spans="1:9" s="607" customFormat="1" ht="25.5">
      <c r="A14" s="1349" t="s">
        <v>1263</v>
      </c>
      <c r="B14" s="1349" t="s">
        <v>1264</v>
      </c>
      <c r="C14" s="954" t="s">
        <v>1265</v>
      </c>
      <c r="D14" s="1358" t="s">
        <v>1266</v>
      </c>
      <c r="E14" s="1351">
        <v>110</v>
      </c>
      <c r="F14" s="1352">
        <v>0</v>
      </c>
      <c r="G14" s="1353">
        <v>204000</v>
      </c>
      <c r="H14" s="969">
        <v>0</v>
      </c>
      <c r="I14" s="970">
        <v>50</v>
      </c>
    </row>
    <row r="15" spans="1:9" s="607" customFormat="1" ht="25.5">
      <c r="A15" s="1349" t="s">
        <v>974</v>
      </c>
      <c r="B15" s="1349" t="s">
        <v>1267</v>
      </c>
      <c r="C15" s="954" t="s">
        <v>1268</v>
      </c>
      <c r="D15" s="1358" t="s">
        <v>1269</v>
      </c>
      <c r="E15" s="1351">
        <v>33</v>
      </c>
      <c r="F15" s="1352">
        <v>0</v>
      </c>
      <c r="G15" s="1353">
        <v>550237.87</v>
      </c>
      <c r="H15" s="969">
        <v>0</v>
      </c>
      <c r="I15" s="970">
        <v>0</v>
      </c>
    </row>
    <row r="16" spans="1:9" s="607" customFormat="1" ht="25.5">
      <c r="A16" s="1349" t="s">
        <v>1270</v>
      </c>
      <c r="B16" s="1349" t="s">
        <v>1271</v>
      </c>
      <c r="C16" s="954" t="s">
        <v>1272</v>
      </c>
      <c r="D16" s="1358" t="s">
        <v>1273</v>
      </c>
      <c r="E16" s="1351">
        <v>33</v>
      </c>
      <c r="F16" s="1352">
        <v>0</v>
      </c>
      <c r="G16" s="1353">
        <v>533058</v>
      </c>
      <c r="H16" s="969">
        <v>0</v>
      </c>
      <c r="I16" s="970">
        <v>30</v>
      </c>
    </row>
    <row r="17" spans="1:9" s="607" customFormat="1" ht="25.5">
      <c r="A17" s="1349" t="s">
        <v>1274</v>
      </c>
      <c r="B17" s="1349" t="s">
        <v>1275</v>
      </c>
      <c r="C17" s="954" t="s">
        <v>1276</v>
      </c>
      <c r="D17" s="1358" t="s">
        <v>1277</v>
      </c>
      <c r="E17" s="1351" t="s">
        <v>44</v>
      </c>
      <c r="F17" s="1352">
        <v>0</v>
      </c>
      <c r="G17" s="1353">
        <v>3137000</v>
      </c>
      <c r="H17" s="969">
        <v>0</v>
      </c>
      <c r="I17" s="970">
        <v>0</v>
      </c>
    </row>
    <row r="18" spans="1:9" s="607" customFormat="1" ht="25.5">
      <c r="A18" s="1349" t="s">
        <v>974</v>
      </c>
      <c r="B18" s="1349" t="s">
        <v>1278</v>
      </c>
      <c r="C18" s="954" t="s">
        <v>1279</v>
      </c>
      <c r="D18" s="1358" t="s">
        <v>1280</v>
      </c>
      <c r="E18" s="1351">
        <v>33</v>
      </c>
      <c r="F18" s="1352">
        <v>0</v>
      </c>
      <c r="G18" s="1353">
        <v>753900</v>
      </c>
      <c r="H18" s="969">
        <v>0</v>
      </c>
      <c r="I18" s="970">
        <v>20</v>
      </c>
    </row>
    <row r="19" spans="1:9" s="607" customFormat="1" ht="15.75">
      <c r="A19" s="1349" t="s">
        <v>1281</v>
      </c>
      <c r="B19" s="1349" t="s">
        <v>1282</v>
      </c>
      <c r="C19" s="956" t="s">
        <v>1283</v>
      </c>
      <c r="D19" s="1358" t="s">
        <v>1280</v>
      </c>
      <c r="E19" s="1351">
        <v>110</v>
      </c>
      <c r="F19" s="1352">
        <v>0</v>
      </c>
      <c r="G19" s="1353">
        <v>4367704.72</v>
      </c>
      <c r="H19" s="969">
        <v>0</v>
      </c>
      <c r="I19" s="970">
        <v>100</v>
      </c>
    </row>
    <row r="20" spans="1:9" s="607" customFormat="1" ht="25.5">
      <c r="A20" s="1349" t="s">
        <v>974</v>
      </c>
      <c r="B20" s="1349" t="s">
        <v>1284</v>
      </c>
      <c r="C20" s="956" t="s">
        <v>1285</v>
      </c>
      <c r="D20" s="1358" t="s">
        <v>1280</v>
      </c>
      <c r="E20" s="1351">
        <v>33</v>
      </c>
      <c r="F20" s="1352">
        <v>0</v>
      </c>
      <c r="G20" s="1353">
        <v>956900</v>
      </c>
      <c r="H20" s="969">
        <v>0</v>
      </c>
      <c r="I20" s="970">
        <v>30</v>
      </c>
    </row>
    <row r="21" spans="1:9" s="607" customFormat="1" ht="25.5">
      <c r="A21" s="1349" t="s">
        <v>1286</v>
      </c>
      <c r="B21" s="1349" t="s">
        <v>1287</v>
      </c>
      <c r="C21" s="956" t="s">
        <v>1288</v>
      </c>
      <c r="D21" s="1358" t="s">
        <v>1289</v>
      </c>
      <c r="E21" s="1351">
        <v>110</v>
      </c>
      <c r="F21" s="1352">
        <v>0</v>
      </c>
      <c r="G21" s="1353">
        <v>7775518</v>
      </c>
      <c r="H21" s="969">
        <v>0</v>
      </c>
      <c r="I21" s="970">
        <v>50</v>
      </c>
    </row>
    <row r="22" spans="1:9" s="607" customFormat="1" ht="15.75">
      <c r="A22" s="1349" t="s">
        <v>1290</v>
      </c>
      <c r="B22" s="1349" t="s">
        <v>1291</v>
      </c>
      <c r="C22" s="956" t="s">
        <v>1292</v>
      </c>
      <c r="D22" s="1358" t="s">
        <v>1289</v>
      </c>
      <c r="E22" s="1351">
        <v>66</v>
      </c>
      <c r="F22" s="1352">
        <v>0</v>
      </c>
      <c r="G22" s="1353">
        <v>3154631</v>
      </c>
      <c r="H22" s="969">
        <v>0</v>
      </c>
      <c r="I22" s="970">
        <v>0</v>
      </c>
    </row>
    <row r="23" spans="1:9" s="607" customFormat="1" ht="25.5">
      <c r="A23" s="1349" t="s">
        <v>974</v>
      </c>
      <c r="B23" s="1349" t="s">
        <v>1293</v>
      </c>
      <c r="C23" s="956" t="s">
        <v>1294</v>
      </c>
      <c r="D23" s="1358" t="s">
        <v>1295</v>
      </c>
      <c r="E23" s="1351">
        <v>33</v>
      </c>
      <c r="F23" s="1352">
        <v>0</v>
      </c>
      <c r="G23" s="1353">
        <v>2583000</v>
      </c>
      <c r="H23" s="969">
        <v>0</v>
      </c>
      <c r="I23" s="970">
        <v>30</v>
      </c>
    </row>
    <row r="24" spans="1:9" s="607" customFormat="1" ht="38.25">
      <c r="A24" s="1349" t="s">
        <v>1296</v>
      </c>
      <c r="B24" s="1349" t="s">
        <v>1297</v>
      </c>
      <c r="C24" s="956" t="s">
        <v>1298</v>
      </c>
      <c r="D24" s="1358" t="s">
        <v>1299</v>
      </c>
      <c r="E24" s="1351">
        <v>110</v>
      </c>
      <c r="F24" s="1352">
        <v>0</v>
      </c>
      <c r="G24" s="1353">
        <v>44116600</v>
      </c>
      <c r="H24" s="969">
        <v>0</v>
      </c>
      <c r="I24" s="970">
        <v>40</v>
      </c>
    </row>
    <row r="25" spans="1:9" s="607" customFormat="1" ht="15.75">
      <c r="A25" s="1349" t="s">
        <v>1281</v>
      </c>
      <c r="B25" s="1349" t="s">
        <v>1300</v>
      </c>
      <c r="C25" s="956" t="s">
        <v>1301</v>
      </c>
      <c r="D25" s="1358" t="s">
        <v>1302</v>
      </c>
      <c r="E25" s="1351">
        <v>220</v>
      </c>
      <c r="F25" s="1352">
        <v>0</v>
      </c>
      <c r="G25" s="1353">
        <v>4007451.29</v>
      </c>
      <c r="H25" s="969">
        <v>0</v>
      </c>
      <c r="I25" s="970">
        <v>110</v>
      </c>
    </row>
    <row r="26" spans="1:9" s="607" customFormat="1" ht="38.25">
      <c r="A26" s="1349" t="s">
        <v>1274</v>
      </c>
      <c r="B26" s="1349" t="s">
        <v>1303</v>
      </c>
      <c r="C26" s="956" t="s">
        <v>1304</v>
      </c>
      <c r="D26" s="1358" t="s">
        <v>1305</v>
      </c>
      <c r="E26" s="1351" t="s">
        <v>44</v>
      </c>
      <c r="F26" s="1352">
        <v>0</v>
      </c>
      <c r="G26" s="1353">
        <v>2690058</v>
      </c>
      <c r="H26" s="969">
        <v>0</v>
      </c>
      <c r="I26" s="970">
        <v>0</v>
      </c>
    </row>
    <row r="27" spans="1:9" s="607" customFormat="1" ht="25.5">
      <c r="A27" s="1349" t="s">
        <v>1274</v>
      </c>
      <c r="B27" s="1349" t="s">
        <v>1306</v>
      </c>
      <c r="C27" s="956" t="s">
        <v>1307</v>
      </c>
      <c r="D27" s="1358" t="s">
        <v>1308</v>
      </c>
      <c r="E27" s="1351" t="s">
        <v>44</v>
      </c>
      <c r="F27" s="1352">
        <v>0</v>
      </c>
      <c r="G27" s="1353">
        <v>2809534</v>
      </c>
      <c r="H27" s="969">
        <v>0</v>
      </c>
      <c r="I27" s="970">
        <v>0</v>
      </c>
    </row>
    <row r="28" spans="1:9" s="607" customFormat="1" ht="25.5">
      <c r="A28" s="1349" t="s">
        <v>1309</v>
      </c>
      <c r="B28" s="1349" t="s">
        <v>1282</v>
      </c>
      <c r="C28" s="956" t="s">
        <v>1310</v>
      </c>
      <c r="D28" s="1358" t="s">
        <v>1311</v>
      </c>
      <c r="E28" s="1351">
        <v>110</v>
      </c>
      <c r="F28" s="1352">
        <v>0</v>
      </c>
      <c r="G28" s="1353">
        <v>6441000</v>
      </c>
      <c r="H28" s="969">
        <v>0</v>
      </c>
      <c r="I28" s="970">
        <v>100</v>
      </c>
    </row>
    <row r="29" spans="1:9" ht="24.75" customHeight="1">
      <c r="A29" s="1826" t="s">
        <v>1312</v>
      </c>
      <c r="B29" s="1827"/>
      <c r="C29" s="1828"/>
      <c r="D29" s="948"/>
      <c r="E29" s="949"/>
      <c r="F29" s="950">
        <f>SUM(F5:F27)</f>
        <v>0</v>
      </c>
      <c r="G29" s="951">
        <f>SUM(G5:G27)</f>
        <v>162919270.71000001</v>
      </c>
      <c r="H29" s="971">
        <v>0</v>
      </c>
      <c r="I29" s="972">
        <f>SUM(I5:I27)</f>
        <v>1345</v>
      </c>
    </row>
    <row r="30" spans="1:9" ht="15.75">
      <c r="A30" s="1824" t="s">
        <v>1313</v>
      </c>
      <c r="B30" s="1825"/>
      <c r="C30" s="1825"/>
      <c r="D30" s="1359"/>
      <c r="E30" s="1359"/>
      <c r="F30" s="1359"/>
      <c r="G30" s="1359"/>
      <c r="H30" s="1359"/>
      <c r="I30" s="1359"/>
    </row>
    <row r="31" spans="1:9">
      <c r="A31" s="1206"/>
      <c r="B31" s="1206"/>
      <c r="C31" s="1206"/>
      <c r="D31" s="1206"/>
      <c r="E31" s="1206"/>
      <c r="F31" s="1206"/>
      <c r="G31" s="1206"/>
      <c r="H31" s="1206"/>
      <c r="I31" s="1206"/>
    </row>
  </sheetData>
  <autoFilter ref="A5:I18" xr:uid="{A463D30D-7538-45BB-B872-86CA150A1440}">
    <sortState xmlns:xlrd2="http://schemas.microsoft.com/office/spreadsheetml/2017/richdata2" ref="A6:I19">
      <sortCondition ref="D5:D18"/>
    </sortState>
  </autoFilter>
  <mergeCells count="4">
    <mergeCell ref="E1:F1"/>
    <mergeCell ref="I1:I2"/>
    <mergeCell ref="A30:C30"/>
    <mergeCell ref="A29:C29"/>
  </mergeCells>
  <dataValidations count="6">
    <dataValidation type="decimal" allowBlank="1" showInputMessage="1" showErrorMessage="1" errorTitle="Value beyond range" error="Contract Budget must be a number from 0 through 922337203685477." promptTitle="Decimal number" prompt="Minimum Value: 0._x000d__x000a_Maximum Value: 922337203685477._x000d__x000a_  " sqref="E29:F30 G6:I30" xr:uid="{0F71BDDA-CA4F-4CE9-9DA2-233B273F9AE5}">
      <formula1>0</formula1>
      <formula2>922337203685477</formula2>
    </dataValidation>
    <dataValidation type="date" operator="greaterThan" allowBlank="1" showInputMessage="1" showErrorMessage="1" errorTitle="Date entry" error="Dates after 1 January 2011 accepted" promptTitle="Date entry" prompt=" " sqref="H1:I1 F2:H2" xr:uid="{6823EE10-D70E-499C-8C43-1C24F53BFB2F}">
      <formula1>40544</formula1>
    </dataValidation>
    <dataValidation operator="greaterThanOrEqual" allowBlank="1" showInputMessage="1" showErrorMessage="1" errorTitle="Invalid Date" error="Signed Date must be in the correct date format." promptTitle="Date" prompt=" " sqref="E6:F28" xr:uid="{E3998271-0311-45FD-A301-93F22D1CAFFF}"/>
    <dataValidation type="date" operator="greaterThanOrEqual" allowBlank="1" showInputMessage="1" showErrorMessage="1" errorTitle="Invalid Date" error="Signed Date must be in the correct date format." promptTitle="Date" prompt=" " sqref="D6:D30" xr:uid="{7A9978EE-0A61-42A8-985A-B358CC2360A3}">
      <formula1>1</formula1>
    </dataValidation>
    <dataValidation type="textLength" operator="lessThanOrEqual" showInputMessage="1" showErrorMessage="1" errorTitle="Length Exceeded" error="This value must be less than or equal to 410 characters long." promptTitle="Text (required)" prompt="Maximum Length: 410 characters." sqref="B6:B28" xr:uid="{01E47EB3-5188-4D94-AD6E-2EBEF1BAA296}">
      <formula1>410</formula1>
    </dataValidation>
    <dataValidation showInputMessage="1" showErrorMessage="1" error=" " promptTitle="Lookup (required)" prompt="This Organisation record must already exist in Microsoft Dynamics 365 or in this source file." sqref="A6:A30" xr:uid="{3A1290E5-5DAD-4BCA-929D-24893D6148B3}"/>
  </dataValidations>
  <pageMargins left="0.62992125984251968" right="0.23622047244094491" top="0.74803149606299213" bottom="0.74803149606299213" header="0.31496062992125984" footer="0.31496062992125984"/>
  <pageSetup paperSize="9" scale="45" fitToHeight="0" orientation="landscape" r:id="rId1"/>
  <headerFooter>
    <oddFooter>&amp;A&amp;RPage &amp;P</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
    <tabColor rgb="FF92D050"/>
    <pageSetUpPr fitToPage="1"/>
  </sheetPr>
  <dimension ref="A1:K59"/>
  <sheetViews>
    <sheetView showGridLines="0" view="pageBreakPreview" zoomScale="55" zoomScaleNormal="108" zoomScaleSheetLayoutView="55" workbookViewId="0">
      <pane ySplit="4" topLeftCell="A5" activePane="bottomLeft" state="frozen"/>
      <selection activeCell="N48" sqref="N48"/>
      <selection pane="bottomLeft" activeCell="A5" sqref="A5"/>
    </sheetView>
  </sheetViews>
  <sheetFormatPr defaultRowHeight="12.75"/>
  <cols>
    <col min="1" max="1" width="4" customWidth="1"/>
    <col min="2" max="2" width="5.85546875" customWidth="1"/>
    <col min="3" max="3" width="7.42578125" customWidth="1"/>
    <col min="4" max="4" width="2.28515625" customWidth="1"/>
    <col min="5" max="5" width="50.28515625" customWidth="1"/>
    <col min="6" max="6" width="40.5703125" customWidth="1"/>
    <col min="7" max="7" width="14.7109375" customWidth="1"/>
    <col min="8" max="8" width="14" customWidth="1"/>
    <col min="9" max="10" width="12.28515625" customWidth="1"/>
    <col min="11" max="11" width="17.5703125" customWidth="1"/>
  </cols>
  <sheetData>
    <row r="1" spans="1:11" ht="15" customHeight="1">
      <c r="A1" s="1183"/>
      <c r="B1" s="877"/>
      <c r="C1" s="877"/>
      <c r="D1" s="877"/>
      <c r="E1" s="877"/>
      <c r="F1" s="877"/>
      <c r="G1" s="1172" t="s">
        <v>93</v>
      </c>
      <c r="H1" s="873"/>
      <c r="I1" s="1829" t="s">
        <v>94</v>
      </c>
      <c r="J1" s="1830"/>
      <c r="K1" s="1339">
        <f>+'F1. RAB'!$R$1</f>
        <v>46318</v>
      </c>
    </row>
    <row r="2" spans="1:11" ht="21">
      <c r="A2" s="340" t="s">
        <v>1314</v>
      </c>
      <c r="B2" s="23"/>
      <c r="C2" s="23"/>
      <c r="D2" s="23"/>
      <c r="E2" s="23"/>
      <c r="F2" s="23"/>
      <c r="G2" s="351"/>
      <c r="H2" s="582"/>
      <c r="I2" s="1360" t="s">
        <v>59</v>
      </c>
      <c r="J2" s="1361"/>
      <c r="K2" s="1340">
        <f>CoverSheet!$C$8</f>
        <v>46203</v>
      </c>
    </row>
    <row r="3" spans="1:11" ht="16.5" customHeight="1">
      <c r="A3" s="1748"/>
      <c r="B3" s="1749"/>
      <c r="C3" s="1749"/>
      <c r="D3" s="1749"/>
      <c r="E3" s="1749"/>
      <c r="F3" s="1749"/>
      <c r="G3" s="1749"/>
      <c r="H3" s="1749"/>
      <c r="I3" s="1749"/>
      <c r="J3" s="1749"/>
      <c r="K3" s="1749"/>
    </row>
    <row r="4" spans="1:11" ht="15" customHeight="1">
      <c r="A4" s="513" t="s">
        <v>96</v>
      </c>
      <c r="B4" s="20"/>
      <c r="C4" s="44"/>
      <c r="D4" s="23"/>
      <c r="E4" s="23"/>
      <c r="F4" s="23"/>
      <c r="G4" s="23"/>
      <c r="H4" s="23"/>
      <c r="I4" s="23"/>
      <c r="J4" s="23"/>
      <c r="K4" s="23"/>
    </row>
    <row r="5" spans="1:11" ht="30" customHeight="1">
      <c r="A5" s="1195">
        <f>ROW()</f>
        <v>5</v>
      </c>
      <c r="B5" s="882"/>
      <c r="C5" s="883" t="s">
        <v>1315</v>
      </c>
      <c r="D5" s="876"/>
      <c r="E5" s="884" t="s">
        <v>83</v>
      </c>
      <c r="F5" s="876"/>
      <c r="G5" s="869"/>
      <c r="H5" s="869"/>
      <c r="I5" s="869"/>
      <c r="J5" s="869"/>
      <c r="K5" s="968"/>
    </row>
    <row r="6" spans="1:11" ht="21" customHeight="1">
      <c r="A6" s="26">
        <f>ROW()</f>
        <v>6</v>
      </c>
      <c r="B6" s="29"/>
      <c r="C6" s="28"/>
      <c r="D6" s="5"/>
      <c r="E6" s="5"/>
      <c r="F6" s="5"/>
      <c r="K6" s="782"/>
    </row>
    <row r="7" spans="1:11" ht="42" customHeight="1">
      <c r="A7" s="26">
        <f>ROW()</f>
        <v>7</v>
      </c>
      <c r="B7" s="5"/>
      <c r="C7" s="240"/>
      <c r="D7" s="240"/>
      <c r="E7" s="106" t="s">
        <v>1316</v>
      </c>
      <c r="F7" s="30"/>
      <c r="G7" s="184" t="s">
        <v>1317</v>
      </c>
      <c r="H7" s="268" t="s">
        <v>1318</v>
      </c>
      <c r="I7" s="268"/>
      <c r="J7" s="268"/>
      <c r="K7" s="837"/>
    </row>
    <row r="8" spans="1:11" ht="13.5" customHeight="1">
      <c r="A8" s="26">
        <f>ROW()</f>
        <v>8</v>
      </c>
      <c r="B8" s="5"/>
      <c r="C8" s="240"/>
      <c r="D8" s="240"/>
      <c r="E8" s="30" t="s">
        <v>148</v>
      </c>
      <c r="F8" s="30"/>
      <c r="G8" s="1362">
        <f>SUM(G9:G13)</f>
        <v>16525.93</v>
      </c>
      <c r="H8" s="1362">
        <f>SUM(H9:H13)</f>
        <v>16538.25</v>
      </c>
      <c r="I8" s="670"/>
      <c r="J8" s="268"/>
      <c r="K8" s="837"/>
    </row>
    <row r="9" spans="1:11" ht="15">
      <c r="A9" s="26">
        <f>ROW()</f>
        <v>9</v>
      </c>
      <c r="B9" s="5"/>
      <c r="C9" s="240"/>
      <c r="D9" s="1363"/>
      <c r="E9" s="109" t="s">
        <v>1319</v>
      </c>
      <c r="F9" s="109"/>
      <c r="G9" s="1364">
        <v>1262.97</v>
      </c>
      <c r="H9" s="1365">
        <v>1262.9699999999998</v>
      </c>
      <c r="I9" s="1084"/>
      <c r="J9" s="290"/>
      <c r="K9" s="838"/>
    </row>
    <row r="10" spans="1:11" ht="15">
      <c r="A10" s="26">
        <f>ROW()</f>
        <v>10</v>
      </c>
      <c r="B10" s="5"/>
      <c r="C10" s="240"/>
      <c r="D10" s="1363"/>
      <c r="E10" s="109" t="s">
        <v>1320</v>
      </c>
      <c r="F10" s="109"/>
      <c r="G10" s="1364">
        <v>12.05</v>
      </c>
      <c r="H10" s="1365">
        <v>12.05</v>
      </c>
      <c r="I10" s="292"/>
      <c r="J10" s="290"/>
      <c r="K10" s="838"/>
    </row>
    <row r="11" spans="1:11" ht="15" customHeight="1">
      <c r="A11" s="26">
        <f>ROW()</f>
        <v>11</v>
      </c>
      <c r="B11" s="5"/>
      <c r="C11" s="240"/>
      <c r="D11" s="240"/>
      <c r="E11" s="109" t="s">
        <v>1321</v>
      </c>
      <c r="F11" s="109"/>
      <c r="G11" s="1364">
        <v>9114.65</v>
      </c>
      <c r="H11" s="1365">
        <v>9122.44</v>
      </c>
      <c r="I11" s="292"/>
      <c r="J11" s="290"/>
      <c r="K11" s="838"/>
    </row>
    <row r="12" spans="1:11" ht="15" customHeight="1">
      <c r="A12" s="26">
        <f>ROW()</f>
        <v>12</v>
      </c>
      <c r="B12" s="5"/>
      <c r="C12" s="240"/>
      <c r="D12" s="240"/>
      <c r="E12" s="109" t="s">
        <v>1322</v>
      </c>
      <c r="F12" s="109"/>
      <c r="G12" s="1364">
        <v>5490.35</v>
      </c>
      <c r="H12" s="1365">
        <v>5494.88</v>
      </c>
      <c r="I12" s="292"/>
      <c r="J12" s="290"/>
      <c r="K12" s="838"/>
    </row>
    <row r="13" spans="1:11" ht="15" customHeight="1">
      <c r="A13" s="26">
        <f>ROW()</f>
        <v>13</v>
      </c>
      <c r="B13" s="5"/>
      <c r="C13" s="240"/>
      <c r="D13" s="240"/>
      <c r="E13" s="109" t="s">
        <v>1323</v>
      </c>
      <c r="F13" s="109"/>
      <c r="G13" s="1364">
        <v>645.91</v>
      </c>
      <c r="H13" s="1365">
        <v>645.91</v>
      </c>
      <c r="I13" s="292"/>
      <c r="J13" s="290"/>
      <c r="K13" s="838"/>
    </row>
    <row r="14" spans="1:11" ht="15" customHeight="1">
      <c r="A14" s="26">
        <f>ROW()</f>
        <v>14</v>
      </c>
      <c r="B14" s="5"/>
      <c r="C14" s="240"/>
      <c r="D14" s="240"/>
      <c r="E14" s="109"/>
      <c r="F14" s="109"/>
      <c r="G14" s="290"/>
      <c r="H14" s="290"/>
      <c r="I14" s="292"/>
      <c r="J14" s="290"/>
      <c r="K14" s="838"/>
    </row>
    <row r="15" spans="1:11" ht="15" customHeight="1">
      <c r="A15" s="26">
        <f>ROW()</f>
        <v>15</v>
      </c>
      <c r="B15" s="5"/>
      <c r="C15" s="240"/>
      <c r="D15" s="240"/>
      <c r="E15" s="106" t="s">
        <v>1324</v>
      </c>
      <c r="F15" s="106"/>
      <c r="G15" s="290" t="s">
        <v>1325</v>
      </c>
      <c r="H15" s="290"/>
      <c r="I15" s="1067"/>
      <c r="J15" s="291"/>
      <c r="K15" s="839"/>
    </row>
    <row r="16" spans="1:11" ht="15" customHeight="1">
      <c r="A16" s="26">
        <f>ROW()</f>
        <v>16</v>
      </c>
      <c r="B16" s="5"/>
      <c r="C16" s="240"/>
      <c r="D16" s="240"/>
      <c r="E16" s="106" t="s">
        <v>148</v>
      </c>
      <c r="F16" s="106"/>
      <c r="G16" s="1362">
        <f>SUM(G17:G21)</f>
        <v>16316.089999999998</v>
      </c>
      <c r="H16" s="1362">
        <f>SUM(H17:H21)</f>
        <v>16328.93</v>
      </c>
      <c r="I16" s="1067"/>
      <c r="J16" s="291"/>
      <c r="K16" s="839"/>
    </row>
    <row r="17" spans="1:11" ht="15">
      <c r="A17" s="26">
        <f>ROW()</f>
        <v>17</v>
      </c>
      <c r="B17" s="5"/>
      <c r="C17" s="240"/>
      <c r="D17" s="240"/>
      <c r="E17" s="109" t="s">
        <v>1319</v>
      </c>
      <c r="F17" s="109"/>
      <c r="G17" s="1364">
        <v>1142.3399999999999</v>
      </c>
      <c r="H17" s="1365">
        <v>1142.3399999999999</v>
      </c>
      <c r="I17" s="292"/>
      <c r="J17" s="290"/>
      <c r="K17" s="838"/>
    </row>
    <row r="18" spans="1:11" ht="15">
      <c r="A18" s="26">
        <f>ROW()</f>
        <v>18</v>
      </c>
      <c r="B18" s="5"/>
      <c r="C18" s="240"/>
      <c r="D18" s="240"/>
      <c r="E18" s="109" t="s">
        <v>1320</v>
      </c>
      <c r="F18" s="109"/>
      <c r="G18" s="1364">
        <v>12.05</v>
      </c>
      <c r="H18" s="1365">
        <v>12.05</v>
      </c>
      <c r="I18" s="292"/>
      <c r="J18" s="290"/>
      <c r="K18" s="838"/>
    </row>
    <row r="19" spans="1:11" ht="15" customHeight="1">
      <c r="A19" s="26">
        <f>ROW()</f>
        <v>19</v>
      </c>
      <c r="B19" s="5"/>
      <c r="C19" s="240"/>
      <c r="D19" s="240"/>
      <c r="E19" s="109" t="s">
        <v>1321</v>
      </c>
      <c r="F19" s="109"/>
      <c r="G19" s="1364">
        <v>9049.56</v>
      </c>
      <c r="H19" s="1365">
        <v>9057.8700000000008</v>
      </c>
      <c r="I19" s="292"/>
      <c r="J19" s="290"/>
      <c r="K19" s="838"/>
    </row>
    <row r="20" spans="1:11" ht="15" customHeight="1">
      <c r="A20" s="26">
        <f>ROW()</f>
        <v>20</v>
      </c>
      <c r="B20" s="5"/>
      <c r="C20" s="240"/>
      <c r="D20" s="240"/>
      <c r="E20" s="109" t="s">
        <v>1322</v>
      </c>
      <c r="F20" s="109"/>
      <c r="G20" s="1364">
        <v>5469.04</v>
      </c>
      <c r="H20" s="1365">
        <v>5473.57</v>
      </c>
      <c r="I20" s="292"/>
      <c r="J20" s="290"/>
      <c r="K20" s="838"/>
    </row>
    <row r="21" spans="1:11" ht="15" customHeight="1">
      <c r="A21" s="26">
        <f>ROW()</f>
        <v>21</v>
      </c>
      <c r="B21" s="5"/>
      <c r="C21" s="240"/>
      <c r="D21" s="240"/>
      <c r="E21" s="109" t="s">
        <v>1326</v>
      </c>
      <c r="F21" s="109"/>
      <c r="G21" s="1364">
        <v>643.1</v>
      </c>
      <c r="H21" s="1365">
        <v>643.1</v>
      </c>
      <c r="I21" s="292"/>
      <c r="J21" s="290"/>
      <c r="K21" s="838"/>
    </row>
    <row r="22" spans="1:11" ht="15" customHeight="1">
      <c r="A22" s="26"/>
      <c r="B22" s="5"/>
      <c r="C22" s="240"/>
      <c r="D22" s="240"/>
      <c r="E22" s="109"/>
      <c r="F22" s="109"/>
      <c r="G22" s="290"/>
      <c r="H22" s="290"/>
      <c r="I22" s="292"/>
      <c r="J22" s="290"/>
      <c r="K22" s="838"/>
    </row>
    <row r="23" spans="1:11" ht="15" customHeight="1">
      <c r="A23" s="26">
        <f>ROW()</f>
        <v>23</v>
      </c>
      <c r="B23" s="5"/>
      <c r="C23" s="240"/>
      <c r="D23" s="240"/>
      <c r="E23" s="106" t="s">
        <v>1327</v>
      </c>
      <c r="F23" s="106"/>
      <c r="G23" s="290" t="s">
        <v>1325</v>
      </c>
      <c r="H23" s="290"/>
      <c r="I23" s="1067"/>
      <c r="J23" s="290"/>
      <c r="K23" s="839"/>
    </row>
    <row r="24" spans="1:11" ht="15" customHeight="1">
      <c r="A24" s="26">
        <f>ROW()</f>
        <v>24</v>
      </c>
      <c r="B24" s="5"/>
      <c r="C24" s="240"/>
      <c r="D24" s="240"/>
      <c r="E24" s="106" t="s">
        <v>148</v>
      </c>
      <c r="F24" s="106"/>
      <c r="G24" s="1362">
        <f>SUM(G25:G29)</f>
        <v>10906.17</v>
      </c>
      <c r="H24" s="1362">
        <f>SUM(H25:H29)</f>
        <v>10917.18</v>
      </c>
      <c r="I24" s="1061"/>
      <c r="J24" s="1062"/>
      <c r="K24" s="1068"/>
    </row>
    <row r="25" spans="1:11" ht="15">
      <c r="A25" s="26">
        <f>ROW()</f>
        <v>25</v>
      </c>
      <c r="B25" s="5"/>
      <c r="C25" s="240"/>
      <c r="D25" s="240"/>
      <c r="E25" s="109" t="s">
        <v>1319</v>
      </c>
      <c r="F25" s="109"/>
      <c r="G25" s="1364">
        <v>571.16999999999996</v>
      </c>
      <c r="H25" s="1365">
        <v>571.16999999999996</v>
      </c>
      <c r="I25" s="1069"/>
      <c r="J25" s="1062"/>
      <c r="K25" s="1063"/>
    </row>
    <row r="26" spans="1:11" ht="15">
      <c r="A26" s="26">
        <f>ROW()</f>
        <v>26</v>
      </c>
      <c r="B26" s="5"/>
      <c r="C26" s="240"/>
      <c r="D26" s="240"/>
      <c r="E26" s="109" t="s">
        <v>1320</v>
      </c>
      <c r="F26" s="109"/>
      <c r="G26" s="1364">
        <v>12.05</v>
      </c>
      <c r="H26" s="1365">
        <v>12.05</v>
      </c>
      <c r="I26" s="1069"/>
      <c r="J26" s="1062"/>
      <c r="K26" s="1063"/>
    </row>
    <row r="27" spans="1:11" ht="15" customHeight="1">
      <c r="A27" s="26">
        <f>ROW()</f>
        <v>27</v>
      </c>
      <c r="B27" s="5"/>
      <c r="C27" s="240"/>
      <c r="D27" s="240"/>
      <c r="E27" s="109" t="s">
        <v>1321</v>
      </c>
      <c r="F27" s="109"/>
      <c r="G27" s="1364">
        <v>5919.25</v>
      </c>
      <c r="H27" s="1365">
        <v>5924.3</v>
      </c>
      <c r="I27" s="1069"/>
      <c r="J27" s="1062"/>
      <c r="K27" s="1063"/>
    </row>
    <row r="28" spans="1:11" ht="15" customHeight="1">
      <c r="A28" s="26">
        <f>ROW()</f>
        <v>28</v>
      </c>
      <c r="B28" s="5"/>
      <c r="C28" s="240"/>
      <c r="D28" s="240"/>
      <c r="E28" s="109" t="s">
        <v>1322</v>
      </c>
      <c r="F28" s="109"/>
      <c r="G28" s="1364">
        <v>4075.07</v>
      </c>
      <c r="H28" s="1365">
        <v>4081.03</v>
      </c>
      <c r="I28" s="1069"/>
      <c r="J28" s="1062"/>
      <c r="K28" s="1063"/>
    </row>
    <row r="29" spans="1:11" ht="15" customHeight="1">
      <c r="A29" s="26">
        <f>ROW()</f>
        <v>29</v>
      </c>
      <c r="B29" s="5"/>
      <c r="C29" s="240"/>
      <c r="D29" s="240"/>
      <c r="E29" s="109" t="s">
        <v>1326</v>
      </c>
      <c r="F29" s="109"/>
      <c r="G29" s="1364">
        <v>328.63</v>
      </c>
      <c r="H29" s="1365">
        <v>328.63</v>
      </c>
      <c r="I29" s="1069"/>
      <c r="J29" s="1062"/>
      <c r="K29" s="1063"/>
    </row>
    <row r="30" spans="1:11" ht="15" customHeight="1">
      <c r="A30" s="26"/>
      <c r="B30" s="5"/>
      <c r="C30" s="240"/>
      <c r="D30" s="240"/>
      <c r="E30" s="109"/>
      <c r="F30" s="109"/>
      <c r="G30" s="290"/>
      <c r="H30" s="290"/>
      <c r="I30" s="1069"/>
      <c r="J30" s="1062"/>
      <c r="K30" s="1063"/>
    </row>
    <row r="31" spans="1:11" ht="15" customHeight="1">
      <c r="A31" s="26">
        <f>ROW()</f>
        <v>31</v>
      </c>
      <c r="B31" s="5"/>
      <c r="C31" s="240"/>
      <c r="D31" s="240"/>
      <c r="E31" s="106" t="s">
        <v>1328</v>
      </c>
      <c r="F31" s="106"/>
      <c r="G31" s="290" t="s">
        <v>1325</v>
      </c>
      <c r="H31" s="290" t="s">
        <v>92</v>
      </c>
      <c r="I31" s="1061"/>
      <c r="J31" s="1070"/>
      <c r="K31" s="1068"/>
    </row>
    <row r="32" spans="1:11" ht="15" customHeight="1">
      <c r="A32" s="26">
        <f>ROW()</f>
        <v>32</v>
      </c>
      <c r="B32" s="5"/>
      <c r="C32" s="240"/>
      <c r="D32" s="240"/>
      <c r="E32" s="106" t="s">
        <v>148</v>
      </c>
      <c r="F32" s="106"/>
      <c r="G32" s="1362">
        <f>SUM(G33:G36)</f>
        <v>89.210000000000008</v>
      </c>
      <c r="H32" s="1362">
        <f>SUM(H33:H36)</f>
        <v>88.69</v>
      </c>
      <c r="I32" s="1061"/>
      <c r="J32" s="1070"/>
      <c r="K32" s="1068"/>
    </row>
    <row r="33" spans="1:11" ht="15">
      <c r="A33" s="26">
        <f>ROW()</f>
        <v>33</v>
      </c>
      <c r="B33" s="5"/>
      <c r="C33" s="240"/>
      <c r="D33" s="240"/>
      <c r="E33" s="109" t="s">
        <v>1319</v>
      </c>
      <c r="F33" s="109"/>
      <c r="G33" s="1364">
        <v>0</v>
      </c>
      <c r="H33" s="1365">
        <v>0</v>
      </c>
      <c r="I33" s="1069"/>
      <c r="J33" s="1062"/>
      <c r="K33" s="1063"/>
    </row>
    <row r="34" spans="1:11" ht="15">
      <c r="A34" s="26">
        <f>ROW()</f>
        <v>34</v>
      </c>
      <c r="B34" s="5"/>
      <c r="C34" s="240"/>
      <c r="D34" s="240"/>
      <c r="E34" s="109" t="s">
        <v>1321</v>
      </c>
      <c r="F34" s="109"/>
      <c r="G34" s="1364">
        <v>65.09</v>
      </c>
      <c r="H34" s="1365">
        <v>64.569999999999993</v>
      </c>
      <c r="I34" s="1069"/>
      <c r="J34" s="1062"/>
      <c r="K34" s="1063"/>
    </row>
    <row r="35" spans="1:11" ht="15" customHeight="1">
      <c r="A35" s="26">
        <f>ROW()</f>
        <v>35</v>
      </c>
      <c r="B35" s="5"/>
      <c r="C35" s="240"/>
      <c r="D35" s="240"/>
      <c r="E35" s="109" t="s">
        <v>1322</v>
      </c>
      <c r="F35" s="109"/>
      <c r="G35" s="1364">
        <v>21.31</v>
      </c>
      <c r="H35" s="1365">
        <v>21.31</v>
      </c>
      <c r="I35" s="1069"/>
      <c r="J35" s="1062"/>
      <c r="K35" s="1063"/>
    </row>
    <row r="36" spans="1:11" ht="14.25" customHeight="1">
      <c r="A36" s="26">
        <f>ROW()</f>
        <v>36</v>
      </c>
      <c r="B36" s="5"/>
      <c r="C36" s="240"/>
      <c r="D36" s="240"/>
      <c r="E36" s="109" t="s">
        <v>1329</v>
      </c>
      <c r="F36" s="109"/>
      <c r="G36" s="1364">
        <v>2.81</v>
      </c>
      <c r="H36" s="1365">
        <v>2.81</v>
      </c>
      <c r="I36" s="1069"/>
      <c r="J36" s="1062"/>
      <c r="K36" s="1063"/>
    </row>
    <row r="37" spans="1:11" ht="14.25" customHeight="1">
      <c r="A37" s="26"/>
      <c r="B37" s="5"/>
      <c r="C37" s="240"/>
      <c r="D37" s="240"/>
      <c r="E37" s="109"/>
      <c r="F37" s="109"/>
      <c r="G37" s="290" t="s">
        <v>92</v>
      </c>
      <c r="H37" s="290"/>
      <c r="I37" s="1069"/>
      <c r="J37" s="1062"/>
      <c r="K37" s="1063"/>
    </row>
    <row r="38" spans="1:11" ht="15" customHeight="1">
      <c r="A38" s="26">
        <f>ROW()</f>
        <v>38</v>
      </c>
      <c r="B38" s="5"/>
      <c r="C38" s="240"/>
      <c r="D38" s="240"/>
      <c r="E38" s="106" t="s">
        <v>1330</v>
      </c>
      <c r="F38" s="106"/>
      <c r="G38" s="290" t="s">
        <v>1325</v>
      </c>
      <c r="H38" s="290" t="s">
        <v>92</v>
      </c>
      <c r="I38" s="1061"/>
      <c r="J38" s="1070"/>
      <c r="K38" s="1068"/>
    </row>
    <row r="39" spans="1:11" ht="15" customHeight="1">
      <c r="A39" s="26">
        <f>ROW()</f>
        <v>39</v>
      </c>
      <c r="B39" s="5"/>
      <c r="C39" s="240"/>
      <c r="D39" s="240"/>
      <c r="E39" s="106" t="s">
        <v>148</v>
      </c>
      <c r="F39" s="106"/>
      <c r="G39" s="1362">
        <f>G40</f>
        <v>120.63</v>
      </c>
      <c r="H39" s="1362">
        <f>H40</f>
        <v>120.63</v>
      </c>
      <c r="I39" s="1061"/>
      <c r="J39" s="1070"/>
      <c r="K39" s="1068"/>
    </row>
    <row r="40" spans="1:11" ht="15">
      <c r="A40" s="26">
        <f>ROW()</f>
        <v>40</v>
      </c>
      <c r="B40" s="5"/>
      <c r="C40" s="240"/>
      <c r="D40" s="240"/>
      <c r="E40" s="109" t="s">
        <v>1319</v>
      </c>
      <c r="F40" s="109"/>
      <c r="G40" s="1364">
        <v>120.63</v>
      </c>
      <c r="H40" s="1365">
        <v>120.63</v>
      </c>
      <c r="I40" s="1069"/>
      <c r="J40" s="1062"/>
      <c r="K40" s="1063"/>
    </row>
    <row r="41" spans="1:11" ht="14.25" customHeight="1">
      <c r="A41" s="26">
        <f>ROW()</f>
        <v>41</v>
      </c>
      <c r="B41" s="5"/>
      <c r="C41" s="240"/>
      <c r="D41" s="240"/>
      <c r="E41" s="109"/>
      <c r="F41" s="109"/>
      <c r="G41" s="290"/>
      <c r="H41" s="290"/>
      <c r="I41" s="1069"/>
      <c r="J41" s="1062"/>
      <c r="K41" s="1063"/>
    </row>
    <row r="42" spans="1:11" ht="15" customHeight="1">
      <c r="A42" s="26">
        <f>ROW()</f>
        <v>42</v>
      </c>
      <c r="B42" s="5"/>
      <c r="C42" s="240"/>
      <c r="D42" s="240"/>
      <c r="E42" s="106" t="s">
        <v>92</v>
      </c>
      <c r="F42" s="106"/>
      <c r="G42" s="184" t="s">
        <v>1331</v>
      </c>
      <c r="H42" s="268" t="s">
        <v>1332</v>
      </c>
      <c r="I42" s="1061"/>
      <c r="J42" s="1070"/>
      <c r="K42" s="1068"/>
    </row>
    <row r="43" spans="1:11" ht="15">
      <c r="A43" s="26">
        <f>ROW()</f>
        <v>43</v>
      </c>
      <c r="B43" s="5"/>
      <c r="C43" s="240"/>
      <c r="D43" s="240"/>
      <c r="E43" s="109" t="s">
        <v>1333</v>
      </c>
      <c r="F43" s="109"/>
      <c r="G43" s="1364">
        <v>173</v>
      </c>
      <c r="H43" s="1365">
        <v>174</v>
      </c>
      <c r="I43" s="1064"/>
      <c r="J43" s="1062"/>
      <c r="K43" s="1063"/>
    </row>
    <row r="44" spans="1:11" ht="15">
      <c r="A44" s="26">
        <f>ROW()</f>
        <v>44</v>
      </c>
      <c r="B44" s="5"/>
      <c r="C44" s="240"/>
      <c r="D44" s="240"/>
      <c r="E44" s="109" t="s">
        <v>1334</v>
      </c>
      <c r="F44" s="109"/>
      <c r="G44" s="1364">
        <v>2</v>
      </c>
      <c r="H44" s="1365">
        <v>2</v>
      </c>
      <c r="I44" s="1064"/>
      <c r="J44" s="1062"/>
      <c r="K44" s="1063"/>
    </row>
    <row r="45" spans="1:11" ht="15">
      <c r="A45" s="26">
        <f>ROW()</f>
        <v>45</v>
      </c>
      <c r="B45" s="5"/>
      <c r="C45" s="240"/>
      <c r="D45" s="240"/>
      <c r="E45" s="109" t="s">
        <v>1335</v>
      </c>
      <c r="F45" s="109"/>
      <c r="G45" s="1364">
        <v>2</v>
      </c>
      <c r="H45" s="1365">
        <v>2</v>
      </c>
      <c r="I45" s="1064"/>
      <c r="J45" s="1062"/>
      <c r="K45" s="1063"/>
    </row>
    <row r="46" spans="1:11" ht="15">
      <c r="A46" s="26">
        <f>ROW()</f>
        <v>46</v>
      </c>
      <c r="B46" s="5"/>
      <c r="C46" s="240"/>
      <c r="D46" s="240"/>
      <c r="E46" s="109" t="s">
        <v>1336</v>
      </c>
      <c r="F46" s="109"/>
      <c r="G46" s="1364">
        <v>2</v>
      </c>
      <c r="H46" s="1365">
        <v>2</v>
      </c>
      <c r="I46" s="1064"/>
      <c r="J46" s="1062"/>
      <c r="K46" s="1063"/>
    </row>
    <row r="47" spans="1:11" ht="15">
      <c r="A47" s="26">
        <f>ROW()</f>
        <v>47</v>
      </c>
      <c r="B47" s="5"/>
      <c r="C47" s="240"/>
      <c r="D47" s="240"/>
      <c r="E47" s="109" t="s">
        <v>1337</v>
      </c>
      <c r="F47" s="109"/>
      <c r="G47" s="1364">
        <v>15</v>
      </c>
      <c r="H47" s="1365">
        <v>15</v>
      </c>
      <c r="I47" s="1064"/>
      <c r="J47" s="1062"/>
      <c r="K47" s="1063"/>
    </row>
    <row r="48" spans="1:11" ht="15">
      <c r="A48" s="26">
        <f>ROW()</f>
        <v>48</v>
      </c>
      <c r="B48" s="5"/>
      <c r="C48" s="240"/>
      <c r="D48" s="240"/>
      <c r="E48" s="109" t="s">
        <v>1338</v>
      </c>
      <c r="F48" s="109"/>
      <c r="G48" s="1364">
        <v>56</v>
      </c>
      <c r="H48" s="1365">
        <v>56</v>
      </c>
      <c r="I48" s="1064"/>
      <c r="J48" s="1062"/>
      <c r="K48" s="1063"/>
    </row>
    <row r="49" spans="1:11" ht="15">
      <c r="A49" s="26">
        <f>ROW()</f>
        <v>49</v>
      </c>
      <c r="B49" s="5"/>
      <c r="C49" s="240"/>
      <c r="D49" s="240"/>
      <c r="E49" s="109" t="s">
        <v>1339</v>
      </c>
      <c r="F49" s="109"/>
      <c r="G49" s="1364">
        <v>246</v>
      </c>
      <c r="H49" s="1365">
        <v>247</v>
      </c>
      <c r="I49" s="1064"/>
      <c r="J49" s="1062"/>
      <c r="K49" s="1063"/>
    </row>
    <row r="50" spans="1:11" ht="15" customHeight="1">
      <c r="A50" s="26">
        <f>ROW()</f>
        <v>50</v>
      </c>
      <c r="B50" s="5"/>
      <c r="C50" s="240"/>
      <c r="D50" s="240"/>
      <c r="E50" s="109" t="s">
        <v>1340</v>
      </c>
      <c r="F50" s="109"/>
      <c r="G50" s="1364">
        <v>11</v>
      </c>
      <c r="H50" s="1365">
        <v>11</v>
      </c>
      <c r="I50" s="1064"/>
      <c r="J50" s="1062"/>
      <c r="K50" s="1063"/>
    </row>
    <row r="51" spans="1:11" ht="15" customHeight="1">
      <c r="A51" s="26">
        <f>ROW()</f>
        <v>51</v>
      </c>
      <c r="B51" s="5"/>
      <c r="C51" s="240"/>
      <c r="D51" s="240"/>
      <c r="E51" s="109" t="s">
        <v>1341</v>
      </c>
      <c r="F51" s="109"/>
      <c r="G51" s="1364">
        <v>8</v>
      </c>
      <c r="H51" s="1365">
        <v>8</v>
      </c>
      <c r="I51" s="1064"/>
      <c r="J51" s="1062"/>
      <c r="K51" s="1063"/>
    </row>
    <row r="52" spans="1:11" ht="15" customHeight="1">
      <c r="A52" s="26">
        <f>ROW()</f>
        <v>52</v>
      </c>
      <c r="B52" s="5"/>
      <c r="C52" s="240"/>
      <c r="D52" s="240"/>
      <c r="E52" s="109" t="s">
        <v>1342</v>
      </c>
      <c r="F52" s="109"/>
      <c r="G52" s="1364">
        <v>61</v>
      </c>
      <c r="H52" s="1365">
        <v>61</v>
      </c>
      <c r="I52" s="1064"/>
      <c r="J52" s="1062"/>
      <c r="K52" s="1063"/>
    </row>
    <row r="53" spans="1:11" ht="15" customHeight="1">
      <c r="A53" s="26">
        <f>ROW()</f>
        <v>53</v>
      </c>
      <c r="B53" s="5"/>
      <c r="C53" s="240"/>
      <c r="D53" s="240"/>
      <c r="E53" s="109" t="s">
        <v>1343</v>
      </c>
      <c r="F53" s="109"/>
      <c r="G53" s="1364">
        <v>14</v>
      </c>
      <c r="H53" s="1365">
        <v>14</v>
      </c>
      <c r="I53" s="1064"/>
      <c r="J53" s="1062"/>
      <c r="K53" s="1063"/>
    </row>
    <row r="54" spans="1:11" ht="15" customHeight="1">
      <c r="A54" s="26">
        <f>ROW()</f>
        <v>54</v>
      </c>
      <c r="B54" s="5"/>
      <c r="C54" s="240"/>
      <c r="D54" s="240"/>
      <c r="E54" s="109" t="s">
        <v>1344</v>
      </c>
      <c r="F54" s="109"/>
      <c r="G54" s="1364">
        <v>134</v>
      </c>
      <c r="H54" s="1365">
        <v>134</v>
      </c>
      <c r="I54" s="1064"/>
      <c r="J54" s="1062"/>
      <c r="K54" s="1063"/>
    </row>
    <row r="55" spans="1:11" ht="15" customHeight="1">
      <c r="A55" s="26">
        <f>ROW()</f>
        <v>55</v>
      </c>
      <c r="B55" s="5"/>
      <c r="C55" s="240"/>
      <c r="D55" s="240"/>
      <c r="E55" s="109" t="s">
        <v>1345</v>
      </c>
      <c r="F55" s="109"/>
      <c r="G55" s="1364">
        <v>1198</v>
      </c>
      <c r="H55" s="1365">
        <v>1208</v>
      </c>
      <c r="I55" s="1064"/>
      <c r="J55" s="1062"/>
      <c r="K55" s="1063"/>
    </row>
    <row r="56" spans="1:11" ht="15" customHeight="1">
      <c r="A56" s="26">
        <f>ROW()</f>
        <v>56</v>
      </c>
      <c r="B56" s="5"/>
      <c r="C56" s="240"/>
      <c r="D56" s="240"/>
      <c r="E56" s="109" t="s">
        <v>1346</v>
      </c>
      <c r="F56" s="109"/>
      <c r="G56" s="1364">
        <v>158</v>
      </c>
      <c r="H56" s="1365">
        <v>134</v>
      </c>
      <c r="I56" s="1064"/>
      <c r="J56" s="1062"/>
      <c r="K56" s="1063"/>
    </row>
    <row r="57" spans="1:11" ht="15" customHeight="1">
      <c r="A57" s="26">
        <f>ROW()</f>
        <v>57</v>
      </c>
      <c r="B57" s="5"/>
      <c r="C57" s="240"/>
      <c r="D57" s="240"/>
      <c r="E57" s="109" t="s">
        <v>1347</v>
      </c>
      <c r="F57" s="109"/>
      <c r="G57" s="1364">
        <v>73</v>
      </c>
      <c r="H57" s="1365">
        <v>73</v>
      </c>
      <c r="I57" s="1064"/>
      <c r="J57" s="1062"/>
      <c r="K57" s="1063"/>
    </row>
    <row r="58" spans="1:11" ht="15" customHeight="1">
      <c r="A58" s="26">
        <f>ROW()</f>
        <v>58</v>
      </c>
      <c r="B58" s="5"/>
      <c r="C58" s="240"/>
      <c r="D58" s="240"/>
      <c r="E58" s="109" t="s">
        <v>1348</v>
      </c>
      <c r="F58" s="109"/>
      <c r="G58" s="1364">
        <v>1083</v>
      </c>
      <c r="H58" s="1365">
        <v>1100</v>
      </c>
      <c r="I58" s="1064"/>
      <c r="J58" s="1062"/>
      <c r="K58" s="1063"/>
    </row>
    <row r="59" spans="1:11" ht="15" customHeight="1">
      <c r="A59" s="31">
        <f>ROW()</f>
        <v>59</v>
      </c>
      <c r="B59" s="586"/>
      <c r="C59" s="586"/>
      <c r="D59" s="586"/>
      <c r="E59" s="586"/>
      <c r="F59" s="586"/>
      <c r="G59" s="586"/>
      <c r="H59" s="586"/>
      <c r="I59" s="586"/>
      <c r="J59" s="586"/>
      <c r="K59" s="22"/>
    </row>
  </sheetData>
  <sheetProtection formatColumns="0" formatRows="0"/>
  <mergeCells count="2">
    <mergeCell ref="A3:K3"/>
    <mergeCell ref="I1:J1"/>
  </mergeCells>
  <dataValidations count="1">
    <dataValidation type="date" operator="greaterThan" allowBlank="1" showInputMessage="1" showErrorMessage="1" errorTitle="Date entry" error="Dates after 1 January 2011 accepted" promptTitle="Date entry" prompt=" " sqref="J2:K2 K1" xr:uid="{8903534F-EA13-4E88-968F-0E4F24FB509D}">
      <formula1>40544</formula1>
    </dataValidation>
  </dataValidations>
  <pageMargins left="0.23622047244094491" right="0.23622047244094491" top="0.74803149606299213" bottom="0.74803149606299213" header="0.31496062992125984" footer="0.31496062992125984"/>
  <pageSetup paperSize="8" scale="88" fitToHeight="0" orientation="portrait" cellComments="asDisplayed" r:id="rId1"/>
  <headerFooter>
    <oddFooter>&amp;A&amp;RPage &amp;P</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24">
    <tabColor rgb="FF92D050"/>
    <pageSetUpPr fitToPage="1"/>
  </sheetPr>
  <dimension ref="A1:N26"/>
  <sheetViews>
    <sheetView showGridLines="0" view="pageBreakPreview" zoomScale="70" zoomScaleNormal="106" zoomScaleSheetLayoutView="70" workbookViewId="0">
      <pane ySplit="4" topLeftCell="A5" activePane="bottomLeft" state="frozen"/>
      <selection activeCell="N48" sqref="N48"/>
      <selection pane="bottomLeft" activeCell="A5" sqref="A5"/>
    </sheetView>
  </sheetViews>
  <sheetFormatPr defaultRowHeight="12.75"/>
  <cols>
    <col min="1" max="1" width="5" customWidth="1"/>
    <col min="2" max="2" width="2.5703125" customWidth="1"/>
    <col min="3" max="3" width="6" customWidth="1"/>
    <col min="4" max="4" width="2.28515625" customWidth="1"/>
    <col min="5" max="5" width="2.7109375" customWidth="1"/>
    <col min="6" max="6" width="34.5703125" customWidth="1"/>
    <col min="7" max="7" width="18" customWidth="1"/>
    <col min="8" max="8" width="18.42578125" customWidth="1"/>
    <col min="9" max="12" width="16" customWidth="1"/>
    <col min="13" max="13" width="17.85546875" customWidth="1"/>
    <col min="14" max="14" width="6.85546875" customWidth="1"/>
  </cols>
  <sheetData>
    <row r="1" spans="1:14" ht="15" customHeight="1">
      <c r="A1" s="1183"/>
      <c r="B1" s="877"/>
      <c r="C1" s="877"/>
      <c r="D1" s="877"/>
      <c r="E1" s="877"/>
      <c r="F1" s="877"/>
      <c r="G1" s="877"/>
      <c r="H1" s="877"/>
      <c r="I1" s="1172" t="s">
        <v>93</v>
      </c>
      <c r="J1" s="873"/>
      <c r="K1" s="1829" t="s">
        <v>94</v>
      </c>
      <c r="L1" s="1830"/>
      <c r="M1" s="1339">
        <f>+'F1. RAB'!$R$1</f>
        <v>46318</v>
      </c>
      <c r="N1" s="986"/>
    </row>
    <row r="2" spans="1:14" ht="21">
      <c r="A2" s="340" t="s">
        <v>1349</v>
      </c>
      <c r="B2" s="36"/>
      <c r="C2" s="23"/>
      <c r="D2" s="23"/>
      <c r="E2" s="23"/>
      <c r="F2" s="23"/>
      <c r="G2" s="23"/>
      <c r="H2" s="23"/>
      <c r="I2" s="351"/>
      <c r="J2" s="582"/>
      <c r="K2" s="1360" t="s">
        <v>59</v>
      </c>
      <c r="L2" s="1361"/>
      <c r="M2" s="1340">
        <f>CoverSheet!$C$8</f>
        <v>46203</v>
      </c>
      <c r="N2" s="835"/>
    </row>
    <row r="3" spans="1:14" ht="15.75" customHeight="1">
      <c r="A3" s="1832"/>
      <c r="B3" s="1833"/>
      <c r="C3" s="1833"/>
      <c r="D3" s="1833"/>
      <c r="E3" s="1833"/>
      <c r="F3" s="1833"/>
      <c r="G3" s="1833"/>
      <c r="H3" s="1833"/>
      <c r="I3" s="1833"/>
      <c r="J3" s="1833"/>
      <c r="K3" s="37"/>
      <c r="L3" s="37"/>
      <c r="M3" s="37"/>
      <c r="N3" s="758"/>
    </row>
    <row r="4" spans="1:14" ht="15" customHeight="1">
      <c r="A4" s="24" t="s">
        <v>96</v>
      </c>
      <c r="B4" s="584"/>
      <c r="C4" s="583"/>
      <c r="D4" s="585"/>
      <c r="E4" s="585"/>
      <c r="F4" s="585"/>
      <c r="G4" s="585"/>
      <c r="H4" s="585"/>
      <c r="I4" s="585"/>
      <c r="J4" s="585"/>
      <c r="K4" s="585"/>
      <c r="L4" s="585"/>
      <c r="M4" s="585"/>
      <c r="N4" s="38"/>
    </row>
    <row r="5" spans="1:14" ht="42.75" customHeight="1">
      <c r="A5" s="56">
        <f>ROW()</f>
        <v>5</v>
      </c>
      <c r="B5" s="46"/>
      <c r="C5" s="62" t="s">
        <v>1350</v>
      </c>
      <c r="D5" s="7"/>
      <c r="E5" s="10"/>
      <c r="F5" s="10"/>
      <c r="G5" s="1831"/>
      <c r="H5" s="1831"/>
      <c r="I5" s="1831"/>
      <c r="J5" s="1831"/>
      <c r="K5" s="1831"/>
      <c r="L5" s="1831"/>
      <c r="M5" s="885"/>
      <c r="N5" s="973"/>
    </row>
    <row r="6" spans="1:14" ht="16.149999999999999" customHeight="1">
      <c r="A6" s="56">
        <f>ROW()</f>
        <v>6</v>
      </c>
      <c r="B6" s="46"/>
      <c r="C6" s="11"/>
      <c r="D6" s="11"/>
      <c r="E6" s="85"/>
      <c r="F6" s="10"/>
      <c r="G6" s="137" t="s">
        <v>98</v>
      </c>
      <c r="H6" s="137" t="s">
        <v>99</v>
      </c>
      <c r="I6" s="137" t="s">
        <v>100</v>
      </c>
      <c r="J6" s="137" t="s">
        <v>101</v>
      </c>
      <c r="K6" s="137" t="s">
        <v>102</v>
      </c>
      <c r="L6" s="137"/>
      <c r="M6" s="7"/>
      <c r="N6" s="782"/>
    </row>
    <row r="7" spans="1:14" ht="16.149999999999999" customHeight="1">
      <c r="A7" s="56">
        <f>ROW()</f>
        <v>7</v>
      </c>
      <c r="B7" s="46"/>
      <c r="C7" s="11"/>
      <c r="D7" s="19" t="s">
        <v>1351</v>
      </c>
      <c r="E7" s="11"/>
      <c r="F7" s="86"/>
      <c r="G7" s="137" t="s">
        <v>1352</v>
      </c>
      <c r="H7" s="137" t="s">
        <v>1352</v>
      </c>
      <c r="I7" s="137" t="s">
        <v>1352</v>
      </c>
      <c r="J7" s="137" t="s">
        <v>1352</v>
      </c>
      <c r="K7" s="137" t="s">
        <v>1352</v>
      </c>
      <c r="L7" s="137"/>
      <c r="M7" s="10"/>
      <c r="N7" s="782"/>
    </row>
    <row r="8" spans="1:14" ht="16.149999999999999" customHeight="1">
      <c r="A8" s="56">
        <f>ROW()</f>
        <v>8</v>
      </c>
      <c r="B8" s="46"/>
      <c r="C8" s="11"/>
      <c r="D8" s="19"/>
      <c r="E8" s="134" t="s">
        <v>1353</v>
      </c>
      <c r="F8" s="10"/>
      <c r="G8" s="1366">
        <v>37621.263462665775</v>
      </c>
      <c r="H8" s="1366">
        <v>37945.854641554179</v>
      </c>
      <c r="I8" s="1366">
        <v>38372.640119999996</v>
      </c>
      <c r="J8" s="1366">
        <v>37143.1</v>
      </c>
      <c r="K8" s="1367">
        <v>38080.695220000001</v>
      </c>
      <c r="L8" s="514"/>
      <c r="M8" s="10"/>
      <c r="N8" s="782"/>
    </row>
    <row r="9" spans="1:14" ht="16.149999999999999" customHeight="1">
      <c r="A9" s="56">
        <f>ROW()</f>
        <v>9</v>
      </c>
      <c r="B9" s="46"/>
      <c r="C9" s="11"/>
      <c r="D9" s="1255"/>
      <c r="E9" s="163" t="s">
        <v>1354</v>
      </c>
      <c r="F9" s="10"/>
      <c r="G9" s="1366">
        <v>30875.858486729554</v>
      </c>
      <c r="H9" s="1366">
        <v>31115.532690152129</v>
      </c>
      <c r="I9" s="1366">
        <v>32002.875220000002</v>
      </c>
      <c r="J9" s="1366">
        <v>31521.74</v>
      </c>
      <c r="K9" s="1367">
        <v>31528.961159999999</v>
      </c>
      <c r="L9" s="514"/>
      <c r="M9" s="10"/>
      <c r="N9" s="782"/>
    </row>
    <row r="10" spans="1:14" ht="16.149999999999999" customHeight="1">
      <c r="A10" s="56">
        <f>ROW()</f>
        <v>10</v>
      </c>
      <c r="B10" s="46"/>
      <c r="C10" s="11"/>
      <c r="D10" s="1255"/>
      <c r="E10" s="163" t="s">
        <v>1355</v>
      </c>
      <c r="F10" s="10"/>
      <c r="G10" s="1366">
        <v>6698.3161906144396</v>
      </c>
      <c r="H10" s="1366">
        <v>6541.407646006438</v>
      </c>
      <c r="I10" s="1366">
        <v>6342.2660569999998</v>
      </c>
      <c r="J10" s="1366">
        <v>5563.82</v>
      </c>
      <c r="K10" s="1367">
        <v>6547.8265339999998</v>
      </c>
      <c r="L10" s="514"/>
      <c r="M10" s="10"/>
      <c r="N10" s="782"/>
    </row>
    <row r="11" spans="1:14" ht="16.149999999999999" customHeight="1">
      <c r="A11" s="56">
        <f>ROW()</f>
        <v>11</v>
      </c>
      <c r="B11" s="46"/>
      <c r="C11" s="11"/>
      <c r="D11" s="11"/>
      <c r="E11" s="164" t="s">
        <v>1356</v>
      </c>
      <c r="F11" s="10"/>
      <c r="G11" s="1366">
        <v>3206.1182524280657</v>
      </c>
      <c r="H11" s="1366">
        <v>3445.7201947361486</v>
      </c>
      <c r="I11" s="1366">
        <v>2324.3043560000001</v>
      </c>
      <c r="J11" s="1366">
        <v>2017.41</v>
      </c>
      <c r="K11" s="1367">
        <v>2655.916138</v>
      </c>
      <c r="L11" s="514"/>
      <c r="M11" s="10"/>
      <c r="N11" s="782"/>
    </row>
    <row r="12" spans="1:14" ht="16.149999999999999" customHeight="1">
      <c r="A12" s="56">
        <f>ROW()</f>
        <v>12</v>
      </c>
      <c r="B12" s="46"/>
      <c r="C12" s="11"/>
      <c r="D12" s="11"/>
      <c r="E12" s="165" t="s">
        <v>1357</v>
      </c>
      <c r="F12" s="10"/>
      <c r="G12" s="1366">
        <v>171.2782715845359</v>
      </c>
      <c r="H12" s="1366">
        <v>208.46491538224916</v>
      </c>
      <c r="I12" s="1366">
        <v>380.48341540000001</v>
      </c>
      <c r="J12" s="1366">
        <v>745.26</v>
      </c>
      <c r="K12" s="1367">
        <v>311.43829269999998</v>
      </c>
      <c r="L12" s="514"/>
      <c r="M12" s="10"/>
      <c r="N12" s="782"/>
    </row>
    <row r="13" spans="1:14" ht="16.149999999999999" customHeight="1">
      <c r="A13" s="56">
        <f>ROW()</f>
        <v>13</v>
      </c>
      <c r="B13" s="46"/>
      <c r="C13" s="11"/>
      <c r="D13" s="11"/>
      <c r="E13" s="165" t="s">
        <v>1358</v>
      </c>
      <c r="F13" s="10"/>
      <c r="G13" s="1366">
        <v>122.21749577505963</v>
      </c>
      <c r="H13" s="1366">
        <v>136.85364790822123</v>
      </c>
      <c r="I13" s="1366">
        <v>90.300748909999996</v>
      </c>
      <c r="J13" s="1366">
        <v>95.94</v>
      </c>
      <c r="K13" s="1367">
        <v>104.1895119</v>
      </c>
      <c r="L13" s="514"/>
      <c r="M13" s="10"/>
      <c r="N13" s="782"/>
    </row>
    <row r="14" spans="1:14" ht="16.149999999999999" customHeight="1">
      <c r="A14" s="56">
        <f>ROW()</f>
        <v>14</v>
      </c>
      <c r="B14" s="46"/>
      <c r="C14" s="11"/>
      <c r="D14" s="11"/>
      <c r="E14" s="165" t="s">
        <v>1359</v>
      </c>
      <c r="F14" s="10"/>
      <c r="G14" s="1366">
        <v>1314.0606666108888</v>
      </c>
      <c r="H14" s="1366">
        <v>1361.8534732051753</v>
      </c>
      <c r="I14" s="1366">
        <v>1240.901102</v>
      </c>
      <c r="J14" s="1366">
        <v>1311.68</v>
      </c>
      <c r="K14" s="1367">
        <v>1366.555824</v>
      </c>
      <c r="L14" s="514"/>
      <c r="M14" s="10"/>
      <c r="N14" s="782"/>
    </row>
    <row r="15" spans="1:14" ht="16.149999999999999" customHeight="1">
      <c r="A15" s="56">
        <f>ROW()</f>
        <v>15</v>
      </c>
      <c r="B15" s="46"/>
      <c r="C15" s="11"/>
      <c r="D15" s="11"/>
      <c r="E15" s="165"/>
      <c r="F15" s="10"/>
      <c r="G15" s="162"/>
      <c r="H15" s="162"/>
      <c r="I15" s="162"/>
      <c r="J15" s="162"/>
      <c r="K15" s="162"/>
      <c r="L15" s="162"/>
      <c r="M15" s="10"/>
      <c r="N15" s="782"/>
    </row>
    <row r="16" spans="1:14" ht="16.149999999999999" customHeight="1">
      <c r="A16" s="56"/>
      <c r="B16" s="46"/>
      <c r="C16" s="11"/>
      <c r="D16" s="11"/>
      <c r="E16" s="165"/>
      <c r="F16" s="10"/>
      <c r="G16" s="137" t="s">
        <v>98</v>
      </c>
      <c r="H16" s="137" t="s">
        <v>99</v>
      </c>
      <c r="I16" s="137" t="s">
        <v>100</v>
      </c>
      <c r="J16" s="137" t="s">
        <v>101</v>
      </c>
      <c r="K16" s="137" t="s">
        <v>102</v>
      </c>
      <c r="L16" s="137"/>
      <c r="M16" s="10"/>
      <c r="N16" s="782"/>
    </row>
    <row r="17" spans="1:14" ht="16.149999999999999" customHeight="1">
      <c r="A17" s="56">
        <f>ROW()</f>
        <v>17</v>
      </c>
      <c r="B17" s="46"/>
      <c r="C17" s="11"/>
      <c r="D17" s="19" t="s">
        <v>1360</v>
      </c>
      <c r="E17" s="164"/>
      <c r="F17" s="10"/>
      <c r="G17" s="137" t="s">
        <v>175</v>
      </c>
      <c r="H17" s="137" t="s">
        <v>175</v>
      </c>
      <c r="I17" s="137" t="s">
        <v>175</v>
      </c>
      <c r="J17" s="137" t="s">
        <v>175</v>
      </c>
      <c r="K17" s="137" t="s">
        <v>175</v>
      </c>
      <c r="L17" s="137"/>
      <c r="M17" s="10"/>
      <c r="N17" s="782"/>
    </row>
    <row r="18" spans="1:14" ht="16.149999999999999" customHeight="1">
      <c r="A18" s="56">
        <f>ROW()</f>
        <v>18</v>
      </c>
      <c r="B18" s="46"/>
      <c r="C18" s="11"/>
      <c r="D18" s="19"/>
      <c r="E18" s="134" t="s">
        <v>1353</v>
      </c>
      <c r="F18" s="10"/>
      <c r="G18" s="1366">
        <v>6741.6326072479042</v>
      </c>
      <c r="H18" s="1366">
        <v>6674.0215350772742</v>
      </c>
      <c r="I18" s="1366">
        <v>6864.13</v>
      </c>
      <c r="J18" s="1366">
        <v>6632.69</v>
      </c>
      <c r="K18" s="1367">
        <v>6888.3</v>
      </c>
      <c r="L18" s="514"/>
      <c r="M18" s="10"/>
      <c r="N18" s="782"/>
    </row>
    <row r="19" spans="1:14" ht="16.149999999999999" customHeight="1">
      <c r="A19" s="56">
        <f>ROW()</f>
        <v>19</v>
      </c>
      <c r="B19" s="46"/>
      <c r="C19" s="11"/>
      <c r="D19" s="10"/>
      <c r="E19" s="163" t="s">
        <v>1354</v>
      </c>
      <c r="F19" s="10"/>
      <c r="G19" s="1366">
        <v>5924.4379539363745</v>
      </c>
      <c r="H19" s="1366">
        <v>5764.7682592135889</v>
      </c>
      <c r="I19" s="1366">
        <v>5965.03</v>
      </c>
      <c r="J19" s="1366">
        <v>5834.4</v>
      </c>
      <c r="K19" s="1367">
        <v>6014.48</v>
      </c>
      <c r="L19" s="514"/>
      <c r="M19" s="10"/>
      <c r="N19" s="782"/>
    </row>
    <row r="20" spans="1:14" ht="16.149999999999999" customHeight="1">
      <c r="A20" s="56">
        <f>ROW()</f>
        <v>20</v>
      </c>
      <c r="B20" s="46"/>
      <c r="C20" s="11"/>
      <c r="D20" s="10"/>
      <c r="E20" s="163" t="s">
        <v>1355</v>
      </c>
      <c r="F20" s="10"/>
      <c r="G20" s="1366">
        <v>833.34399329446808</v>
      </c>
      <c r="H20" s="1366">
        <v>821.05550858064805</v>
      </c>
      <c r="I20" s="1366">
        <v>788.65</v>
      </c>
      <c r="J20" s="1366">
        <v>742.99</v>
      </c>
      <c r="K20" s="1367">
        <v>918.51</v>
      </c>
      <c r="L20" s="514"/>
      <c r="M20" s="10"/>
      <c r="N20" s="782"/>
    </row>
    <row r="21" spans="1:14" ht="16.149999999999999" customHeight="1">
      <c r="A21" s="56">
        <f>ROW()</f>
        <v>21</v>
      </c>
      <c r="B21" s="46"/>
      <c r="C21" s="11"/>
      <c r="D21" s="10"/>
      <c r="E21" s="164" t="s">
        <v>1356</v>
      </c>
      <c r="F21" s="10"/>
      <c r="G21" s="1366">
        <v>1025.1600000000001</v>
      </c>
      <c r="H21" s="1366">
        <v>1108.9106093749999</v>
      </c>
      <c r="I21" s="1366">
        <v>932.38</v>
      </c>
      <c r="J21" s="1366">
        <v>999.78</v>
      </c>
      <c r="K21" s="1367">
        <v>943.39</v>
      </c>
      <c r="L21" s="514"/>
      <c r="M21" s="10"/>
      <c r="N21" s="782"/>
    </row>
    <row r="22" spans="1:14" ht="16.149999999999999" customHeight="1">
      <c r="A22" s="56">
        <f>ROW()</f>
        <v>22</v>
      </c>
      <c r="B22" s="46"/>
      <c r="C22" s="11"/>
      <c r="D22" s="10"/>
      <c r="E22" s="165" t="s">
        <v>1357</v>
      </c>
      <c r="F22" s="10"/>
      <c r="G22" s="1366">
        <v>542.04453124999998</v>
      </c>
      <c r="H22" s="1366">
        <v>687.39492187500002</v>
      </c>
      <c r="I22" s="1366">
        <v>578.5</v>
      </c>
      <c r="J22" s="1366">
        <v>765.93</v>
      </c>
      <c r="K22" s="1367">
        <v>620.01</v>
      </c>
      <c r="L22" s="514"/>
      <c r="M22" s="10"/>
      <c r="N22" s="782"/>
    </row>
    <row r="23" spans="1:14" ht="16.149999999999999" customHeight="1">
      <c r="A23" s="56">
        <f>ROW()</f>
        <v>23</v>
      </c>
      <c r="B23" s="46"/>
      <c r="C23" s="11"/>
      <c r="D23" s="10"/>
      <c r="E23" s="165" t="s">
        <v>1358</v>
      </c>
      <c r="F23" s="10"/>
      <c r="G23" s="1366">
        <v>57.425484375000003</v>
      </c>
      <c r="H23" s="1366">
        <v>66.096031249999996</v>
      </c>
      <c r="I23" s="1366">
        <v>46.84</v>
      </c>
      <c r="J23" s="1366">
        <v>55.16</v>
      </c>
      <c r="K23" s="1367">
        <v>48.84</v>
      </c>
      <c r="L23" s="514"/>
      <c r="M23" s="10"/>
      <c r="N23" s="782"/>
    </row>
    <row r="24" spans="1:14" ht="16.149999999999999" customHeight="1">
      <c r="A24" s="56">
        <f>ROW()</f>
        <v>24</v>
      </c>
      <c r="B24" s="46"/>
      <c r="C24" s="11"/>
      <c r="D24" s="10"/>
      <c r="E24" s="165" t="s">
        <v>1359</v>
      </c>
      <c r="F24" s="10"/>
      <c r="G24" s="1366">
        <v>286.01149766582995</v>
      </c>
      <c r="H24" s="1366">
        <v>281.12473555111791</v>
      </c>
      <c r="I24" s="1366">
        <v>264.12</v>
      </c>
      <c r="J24" s="1366">
        <v>268</v>
      </c>
      <c r="K24" s="1367">
        <v>277.06</v>
      </c>
      <c r="L24" s="514"/>
      <c r="M24" s="10"/>
      <c r="N24" s="782"/>
    </row>
    <row r="25" spans="1:14">
      <c r="A25" s="56">
        <f>ROW()</f>
        <v>25</v>
      </c>
      <c r="B25" s="46"/>
      <c r="C25" s="10"/>
      <c r="D25" s="10"/>
      <c r="E25" s="11"/>
      <c r="F25" s="10"/>
      <c r="G25" s="10"/>
      <c r="H25" s="10"/>
      <c r="I25" s="10"/>
      <c r="J25" s="10"/>
      <c r="K25" s="10"/>
      <c r="L25" s="10"/>
      <c r="M25" s="10"/>
      <c r="N25" s="765"/>
    </row>
    <row r="26" spans="1:14" ht="18" customHeight="1">
      <c r="A26" s="56">
        <f>ROW()</f>
        <v>26</v>
      </c>
      <c r="B26" s="590"/>
      <c r="C26" s="591"/>
      <c r="D26" s="591"/>
      <c r="E26" s="591"/>
      <c r="F26" s="591"/>
      <c r="G26" s="591"/>
      <c r="H26" s="591"/>
      <c r="I26" s="591"/>
      <c r="J26" s="591"/>
      <c r="K26" s="591"/>
      <c r="L26" s="591"/>
      <c r="M26" s="591"/>
      <c r="N26" s="15"/>
    </row>
  </sheetData>
  <sheetProtection formatColumns="0" formatRows="0"/>
  <mergeCells count="3">
    <mergeCell ref="G5:L5"/>
    <mergeCell ref="A3:J3"/>
    <mergeCell ref="K1:L1"/>
  </mergeCells>
  <dataValidations count="1">
    <dataValidation type="date" operator="greaterThan" allowBlank="1" showInputMessage="1" showErrorMessage="1" errorTitle="Date entry" error="Dates after 1 January 2011 accepted" promptTitle="Date entry" prompt=" " sqref="L2:M2 M1" xr:uid="{FF8EF140-3161-48BF-98C0-6AD43EE5F6B6}">
      <formula1>40544</formula1>
    </dataValidation>
  </dataValidations>
  <pageMargins left="0.23622047244094491" right="0.23622047244094491" top="0.74803149606299213" bottom="0.74803149606299213" header="0.31496062992125984" footer="0.31496062992125984"/>
  <pageSetup paperSize="9" scale="89" fitToHeight="0" orientation="landscape" cellComments="asDisplayed" r:id="rId1"/>
  <headerFooter>
    <oddFooter>&amp;A&amp;RPage &amp;P</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3D67B4-1EC9-4F5D-9B84-2FEC62209A37}">
  <sheetPr>
    <tabColor rgb="FF92D050"/>
    <pageSetUpPr fitToPage="1"/>
  </sheetPr>
  <dimension ref="A1:U200"/>
  <sheetViews>
    <sheetView showGridLines="0" view="pageBreakPreview" zoomScale="55" zoomScaleNormal="85" zoomScaleSheetLayoutView="55" workbookViewId="0">
      <pane ySplit="4" topLeftCell="A5" activePane="bottomLeft" state="frozen"/>
      <selection activeCell="N48" sqref="N48"/>
      <selection pane="bottomLeft" activeCell="A5" sqref="A5"/>
    </sheetView>
  </sheetViews>
  <sheetFormatPr defaultRowHeight="12.75"/>
  <cols>
    <col min="1" max="1" width="4.7109375" customWidth="1"/>
    <col min="2" max="2" width="2.42578125" customWidth="1"/>
    <col min="3" max="3" width="1.85546875" customWidth="1"/>
    <col min="4" max="4" width="53" customWidth="1"/>
    <col min="5" max="7" width="17.28515625" customWidth="1"/>
    <col min="8" max="15" width="11.42578125" customWidth="1"/>
    <col min="16" max="16" width="13" customWidth="1"/>
    <col min="17" max="17" width="23.42578125" customWidth="1"/>
    <col min="18" max="18" width="59.140625" customWidth="1"/>
    <col min="19" max="19" width="4.42578125" customWidth="1"/>
  </cols>
  <sheetData>
    <row r="1" spans="1:19" ht="15" customHeight="1">
      <c r="A1" s="1196"/>
      <c r="B1" s="886"/>
      <c r="C1" s="886"/>
      <c r="D1" s="886"/>
      <c r="E1" s="886"/>
      <c r="F1" s="886"/>
      <c r="G1" s="886"/>
      <c r="H1" s="886"/>
      <c r="I1" s="886"/>
      <c r="J1" s="886"/>
      <c r="K1" s="886"/>
      <c r="L1" s="886"/>
      <c r="M1" s="1172" t="s">
        <v>93</v>
      </c>
      <c r="N1" s="873"/>
      <c r="O1" s="1829" t="s">
        <v>94</v>
      </c>
      <c r="P1" s="1829"/>
      <c r="Q1" s="1339">
        <f>+'F1. RAB'!$R$1</f>
        <v>46318</v>
      </c>
      <c r="R1" s="37"/>
      <c r="S1" s="834"/>
    </row>
    <row r="2" spans="1:19" ht="21">
      <c r="A2" s="538" t="s">
        <v>1361</v>
      </c>
      <c r="B2" s="539"/>
      <c r="C2" s="329"/>
      <c r="D2" s="329"/>
      <c r="E2" s="329"/>
      <c r="F2" s="329"/>
      <c r="G2" s="329"/>
      <c r="H2" s="20"/>
      <c r="I2" s="329"/>
      <c r="J2" s="329"/>
      <c r="K2" s="329"/>
      <c r="L2" s="329"/>
      <c r="M2" s="351"/>
      <c r="N2" s="582"/>
      <c r="O2" s="1360" t="s">
        <v>59</v>
      </c>
      <c r="P2" s="1361"/>
      <c r="Q2" s="1340">
        <f>CoverSheet!$C$8</f>
        <v>46203</v>
      </c>
      <c r="R2" s="37"/>
      <c r="S2" s="834"/>
    </row>
    <row r="3" spans="1:19" ht="15.75" customHeight="1">
      <c r="A3" s="1753" t="s">
        <v>1362</v>
      </c>
      <c r="B3" s="1753"/>
      <c r="C3" s="1753"/>
      <c r="D3" s="1753"/>
      <c r="E3" s="1753"/>
      <c r="F3" s="1753"/>
      <c r="G3" s="37"/>
      <c r="H3" s="37"/>
      <c r="I3" s="37"/>
      <c r="J3" s="37"/>
      <c r="K3" s="37"/>
      <c r="L3" s="37"/>
      <c r="M3" s="37"/>
      <c r="N3" s="37"/>
      <c r="O3" s="37"/>
      <c r="P3" s="37"/>
      <c r="Q3" s="37"/>
      <c r="R3" s="37"/>
      <c r="S3" s="834"/>
    </row>
    <row r="4" spans="1:19" ht="15" customHeight="1">
      <c r="A4" s="24" t="s">
        <v>96</v>
      </c>
      <c r="B4" s="584"/>
      <c r="C4" s="583"/>
      <c r="D4" s="609"/>
      <c r="E4" s="609"/>
      <c r="F4" s="592"/>
      <c r="G4" s="592"/>
      <c r="H4" s="592"/>
      <c r="I4" s="592"/>
      <c r="J4" s="592"/>
      <c r="K4" s="592"/>
      <c r="L4" s="592"/>
      <c r="M4" s="592"/>
      <c r="N4" s="329"/>
      <c r="O4" s="329"/>
      <c r="P4" s="329"/>
      <c r="Q4" s="329"/>
      <c r="R4" s="329"/>
      <c r="S4" s="834"/>
    </row>
    <row r="5" spans="1:19" ht="31.5" customHeight="1">
      <c r="A5" s="540">
        <f>ROW()</f>
        <v>5</v>
      </c>
      <c r="B5" s="541"/>
      <c r="C5" s="887" t="s">
        <v>1363</v>
      </c>
      <c r="D5" s="888"/>
      <c r="E5" s="888"/>
      <c r="F5" s="888"/>
      <c r="G5" s="888"/>
      <c r="H5" s="888"/>
      <c r="I5" s="888"/>
      <c r="J5" s="888"/>
      <c r="K5" s="888"/>
      <c r="L5" s="10"/>
      <c r="M5" s="10"/>
      <c r="N5" s="10"/>
      <c r="O5" s="10"/>
      <c r="P5" s="10"/>
      <c r="Q5" s="10"/>
      <c r="R5" s="10"/>
      <c r="S5" s="782"/>
    </row>
    <row r="6" spans="1:19" ht="15.75" customHeight="1">
      <c r="A6" s="540">
        <f>ROW()</f>
        <v>6</v>
      </c>
      <c r="B6" s="541"/>
      <c r="C6" s="62"/>
      <c r="D6" s="62"/>
      <c r="E6" s="62"/>
      <c r="F6" s="246"/>
      <c r="G6" s="246"/>
      <c r="H6" s="246"/>
      <c r="I6" s="246"/>
      <c r="J6" s="246"/>
      <c r="K6" s="246"/>
      <c r="L6" s="5"/>
      <c r="M6" s="5"/>
      <c r="N6" s="5"/>
      <c r="O6" s="5"/>
      <c r="P6" s="5"/>
      <c r="Q6" s="10"/>
      <c r="R6" s="10"/>
      <c r="S6" s="782"/>
    </row>
    <row r="7" spans="1:19" ht="31.5">
      <c r="A7" s="540">
        <f>ROW()</f>
        <v>7</v>
      </c>
      <c r="B7" s="541"/>
      <c r="C7" s="62"/>
      <c r="D7" s="10"/>
      <c r="E7" s="156" t="s">
        <v>1364</v>
      </c>
      <c r="F7" s="544" t="s">
        <v>1365</v>
      </c>
      <c r="G7" s="1836" t="s">
        <v>1366</v>
      </c>
      <c r="H7" s="1836"/>
      <c r="I7" s="1836"/>
      <c r="J7" s="1836"/>
      <c r="K7" s="1836"/>
      <c r="L7" s="1836"/>
      <c r="M7" s="1836"/>
      <c r="N7" s="1836"/>
      <c r="O7" s="1836"/>
      <c r="P7" s="1836"/>
      <c r="Q7" s="545"/>
      <c r="R7" s="545"/>
      <c r="S7" s="840"/>
    </row>
    <row r="8" spans="1:19" ht="16.149999999999999" customHeight="1">
      <c r="A8" s="540">
        <f>ROW()</f>
        <v>8</v>
      </c>
      <c r="B8" s="541"/>
      <c r="C8" s="10"/>
      <c r="D8" s="546" t="s">
        <v>1367</v>
      </c>
      <c r="E8" s="137" t="s">
        <v>102</v>
      </c>
      <c r="F8" s="137" t="s">
        <v>102</v>
      </c>
      <c r="G8" s="137" t="s">
        <v>499</v>
      </c>
      <c r="H8" s="137" t="s">
        <v>500</v>
      </c>
      <c r="I8" s="137" t="s">
        <v>501</v>
      </c>
      <c r="J8" s="137" t="s">
        <v>502</v>
      </c>
      <c r="K8" s="137" t="s">
        <v>503</v>
      </c>
      <c r="L8" s="137" t="s">
        <v>504</v>
      </c>
      <c r="M8" s="137" t="s">
        <v>505</v>
      </c>
      <c r="N8" s="547" t="s">
        <v>506</v>
      </c>
      <c r="O8" s="548" t="s">
        <v>1368</v>
      </c>
      <c r="P8" s="548" t="s">
        <v>1369</v>
      </c>
      <c r="Q8" s="1837" t="s">
        <v>1370</v>
      </c>
      <c r="R8" s="1837"/>
      <c r="S8" s="841"/>
    </row>
    <row r="9" spans="1:19" ht="30" customHeight="1">
      <c r="A9" s="540">
        <f>ROW()</f>
        <v>9</v>
      </c>
      <c r="B9" s="541"/>
      <c r="C9" s="11"/>
      <c r="D9" s="549" t="s">
        <v>720</v>
      </c>
      <c r="E9" s="1368" t="s">
        <v>1371</v>
      </c>
      <c r="F9" s="1369">
        <v>35.969333648681598</v>
      </c>
      <c r="G9" s="1370">
        <v>23</v>
      </c>
      <c r="H9" s="1371">
        <v>24</v>
      </c>
      <c r="I9" s="1371">
        <v>25</v>
      </c>
      <c r="J9" s="1371">
        <v>26</v>
      </c>
      <c r="K9" s="1371">
        <v>26</v>
      </c>
      <c r="L9" s="1371">
        <v>26</v>
      </c>
      <c r="M9" s="1371">
        <v>27</v>
      </c>
      <c r="N9" s="1371">
        <v>27</v>
      </c>
      <c r="O9" s="1371">
        <v>27</v>
      </c>
      <c r="P9" s="1371">
        <v>27</v>
      </c>
      <c r="Q9" s="1834" t="s">
        <v>1372</v>
      </c>
      <c r="R9" s="1835"/>
      <c r="S9" s="842"/>
    </row>
    <row r="10" spans="1:19" ht="53.25" customHeight="1">
      <c r="A10" s="540">
        <f>ROW()</f>
        <v>10</v>
      </c>
      <c r="B10" s="541"/>
      <c r="C10" s="11"/>
      <c r="D10" s="549" t="s">
        <v>922</v>
      </c>
      <c r="E10" s="1368" t="s">
        <v>1371</v>
      </c>
      <c r="F10" s="1369">
        <v>72.005714416503906</v>
      </c>
      <c r="G10" s="1370">
        <v>60.185639089267227</v>
      </c>
      <c r="H10" s="1371">
        <v>62.33041242533298</v>
      </c>
      <c r="I10" s="1371">
        <v>64.073037585914477</v>
      </c>
      <c r="J10" s="1371">
        <v>65.943968979130091</v>
      </c>
      <c r="K10" s="1371">
        <v>68.152997738397374</v>
      </c>
      <c r="L10" s="1371">
        <v>70.103813761129658</v>
      </c>
      <c r="M10" s="1371">
        <v>72.18017189848203</v>
      </c>
      <c r="N10" s="1371">
        <v>74.201757348504898</v>
      </c>
      <c r="O10" s="1371">
        <v>76.133144014146865</v>
      </c>
      <c r="P10" s="1371">
        <v>77.7566127414172</v>
      </c>
      <c r="Q10" s="1834" t="s">
        <v>1373</v>
      </c>
      <c r="R10" s="1835"/>
      <c r="S10" s="842"/>
    </row>
    <row r="11" spans="1:19" ht="16.5" customHeight="1">
      <c r="A11" s="540">
        <f>ROW()</f>
        <v>11</v>
      </c>
      <c r="B11" s="541"/>
      <c r="C11" s="11"/>
      <c r="D11" s="549" t="s">
        <v>785</v>
      </c>
      <c r="E11" s="1368" t="s">
        <v>44</v>
      </c>
      <c r="F11" s="1369">
        <v>112.79125213623</v>
      </c>
      <c r="G11" s="1370">
        <v>122</v>
      </c>
      <c r="H11" s="1371">
        <v>123</v>
      </c>
      <c r="I11" s="1371">
        <v>124</v>
      </c>
      <c r="J11" s="1371">
        <v>125</v>
      </c>
      <c r="K11" s="1371">
        <v>126</v>
      </c>
      <c r="L11" s="1371">
        <v>127</v>
      </c>
      <c r="M11" s="1371">
        <v>128</v>
      </c>
      <c r="N11" s="1371">
        <v>128</v>
      </c>
      <c r="O11" s="1371">
        <v>129</v>
      </c>
      <c r="P11" s="1371">
        <v>129</v>
      </c>
      <c r="Q11" s="1834" t="s">
        <v>1374</v>
      </c>
      <c r="R11" s="1835"/>
      <c r="S11" s="842"/>
    </row>
    <row r="12" spans="1:19" ht="15">
      <c r="A12" s="540">
        <f>ROW()</f>
        <v>12</v>
      </c>
      <c r="B12" s="541"/>
      <c r="C12" s="11"/>
      <c r="D12" s="549" t="s">
        <v>787</v>
      </c>
      <c r="E12" s="1368" t="s">
        <v>1371</v>
      </c>
      <c r="F12" s="1369">
        <v>24.819002151489201</v>
      </c>
      <c r="G12" s="1370">
        <v>25</v>
      </c>
      <c r="H12" s="1371">
        <v>26</v>
      </c>
      <c r="I12" s="1371">
        <v>27</v>
      </c>
      <c r="J12" s="1371">
        <v>27</v>
      </c>
      <c r="K12" s="1371">
        <v>28</v>
      </c>
      <c r="L12" s="1371">
        <v>29</v>
      </c>
      <c r="M12" s="1371">
        <v>30</v>
      </c>
      <c r="N12" s="1371">
        <v>30</v>
      </c>
      <c r="O12" s="1371">
        <v>31</v>
      </c>
      <c r="P12" s="1371">
        <v>31</v>
      </c>
      <c r="Q12" s="1834" t="s">
        <v>1375</v>
      </c>
      <c r="R12" s="1835"/>
      <c r="S12" s="842"/>
    </row>
    <row r="13" spans="1:19" ht="18" customHeight="1">
      <c r="A13" s="540">
        <f>ROW()</f>
        <v>13</v>
      </c>
      <c r="B13" s="541"/>
      <c r="C13" s="11"/>
      <c r="D13" s="549" t="s">
        <v>998</v>
      </c>
      <c r="E13" s="1368" t="s">
        <v>1376</v>
      </c>
      <c r="F13" s="1369">
        <v>39.061904907226499</v>
      </c>
      <c r="G13" s="1370">
        <v>45</v>
      </c>
      <c r="H13" s="1371">
        <v>46</v>
      </c>
      <c r="I13" s="1371">
        <v>47</v>
      </c>
      <c r="J13" s="1371">
        <v>50</v>
      </c>
      <c r="K13" s="1371">
        <v>52</v>
      </c>
      <c r="L13" s="1371">
        <v>54</v>
      </c>
      <c r="M13" s="1371">
        <v>55</v>
      </c>
      <c r="N13" s="1371">
        <v>58</v>
      </c>
      <c r="O13" s="1371">
        <v>60</v>
      </c>
      <c r="P13" s="1371">
        <v>62</v>
      </c>
      <c r="Q13" s="1834" t="s">
        <v>1377</v>
      </c>
      <c r="R13" s="1835"/>
      <c r="S13" s="842"/>
    </row>
    <row r="14" spans="1:19" ht="84.75" customHeight="1">
      <c r="A14" s="540">
        <f>ROW()</f>
        <v>14</v>
      </c>
      <c r="B14" s="541"/>
      <c r="C14" s="11"/>
      <c r="D14" s="549" t="s">
        <v>1378</v>
      </c>
      <c r="E14" s="1368" t="s">
        <v>1371</v>
      </c>
      <c r="F14" s="1369">
        <v>131.73529052734301</v>
      </c>
      <c r="G14" s="1370">
        <v>178</v>
      </c>
      <c r="H14" s="1371">
        <v>184</v>
      </c>
      <c r="I14" s="1371">
        <v>189</v>
      </c>
      <c r="J14" s="1371">
        <v>196</v>
      </c>
      <c r="K14" s="1371">
        <v>204</v>
      </c>
      <c r="L14" s="1371">
        <v>211</v>
      </c>
      <c r="M14" s="1371">
        <v>218</v>
      </c>
      <c r="N14" s="1371">
        <v>226</v>
      </c>
      <c r="O14" s="1371">
        <v>235</v>
      </c>
      <c r="P14" s="1371">
        <v>241</v>
      </c>
      <c r="Q14" s="1834" t="s">
        <v>1379</v>
      </c>
      <c r="R14" s="1835"/>
      <c r="S14" s="842"/>
    </row>
    <row r="15" spans="1:19" ht="33" customHeight="1">
      <c r="A15" s="540">
        <f>ROW()</f>
        <v>15</v>
      </c>
      <c r="B15" s="541"/>
      <c r="C15" s="11"/>
      <c r="D15" s="549" t="s">
        <v>1380</v>
      </c>
      <c r="E15" s="1368" t="s">
        <v>44</v>
      </c>
      <c r="F15" s="1372">
        <v>0</v>
      </c>
      <c r="G15" s="1370">
        <v>0</v>
      </c>
      <c r="H15" s="1371">
        <v>0</v>
      </c>
      <c r="I15" s="1371">
        <v>0</v>
      </c>
      <c r="J15" s="1371">
        <v>0</v>
      </c>
      <c r="K15" s="1371">
        <v>0</v>
      </c>
      <c r="L15" s="1371">
        <v>0</v>
      </c>
      <c r="M15" s="1371">
        <v>0</v>
      </c>
      <c r="N15" s="1371">
        <v>0</v>
      </c>
      <c r="O15" s="1371">
        <v>0</v>
      </c>
      <c r="P15" s="1371">
        <v>0</v>
      </c>
      <c r="Q15" s="1834" t="s">
        <v>1381</v>
      </c>
      <c r="R15" s="1835"/>
      <c r="S15" s="842"/>
    </row>
    <row r="16" spans="1:19" ht="15">
      <c r="A16" s="540">
        <f>ROW()</f>
        <v>16</v>
      </c>
      <c r="B16" s="541"/>
      <c r="C16" s="11"/>
      <c r="D16" s="549" t="s">
        <v>1382</v>
      </c>
      <c r="E16" s="1368" t="s">
        <v>1371</v>
      </c>
      <c r="F16" s="1369">
        <v>98.941009521484304</v>
      </c>
      <c r="G16" s="1370">
        <v>115</v>
      </c>
      <c r="H16" s="1371">
        <v>120</v>
      </c>
      <c r="I16" s="1371">
        <v>125</v>
      </c>
      <c r="J16" s="1371">
        <v>129</v>
      </c>
      <c r="K16" s="1371">
        <v>134</v>
      </c>
      <c r="L16" s="1371">
        <v>139</v>
      </c>
      <c r="M16" s="1371">
        <v>143</v>
      </c>
      <c r="N16" s="1371">
        <v>148</v>
      </c>
      <c r="O16" s="1371">
        <v>153</v>
      </c>
      <c r="P16" s="1371">
        <v>156</v>
      </c>
      <c r="Q16" s="1834" t="s">
        <v>1372</v>
      </c>
      <c r="R16" s="1835"/>
      <c r="S16" s="842"/>
    </row>
    <row r="17" spans="1:19" ht="59.25" customHeight="1">
      <c r="A17" s="540">
        <f>ROW()</f>
        <v>17</v>
      </c>
      <c r="B17" s="541"/>
      <c r="C17" s="11"/>
      <c r="D17" s="549" t="s">
        <v>1383</v>
      </c>
      <c r="E17" s="1368" t="s">
        <v>1376</v>
      </c>
      <c r="F17" s="1369">
        <v>60.099998474121001</v>
      </c>
      <c r="G17" s="1370">
        <v>30</v>
      </c>
      <c r="H17" s="1371">
        <v>32</v>
      </c>
      <c r="I17" s="1371">
        <v>33</v>
      </c>
      <c r="J17" s="1371">
        <v>34</v>
      </c>
      <c r="K17" s="1371">
        <v>35</v>
      </c>
      <c r="L17" s="1371">
        <v>36</v>
      </c>
      <c r="M17" s="1371">
        <v>37</v>
      </c>
      <c r="N17" s="1371">
        <v>38</v>
      </c>
      <c r="O17" s="1371">
        <v>38</v>
      </c>
      <c r="P17" s="1371">
        <v>39</v>
      </c>
      <c r="Q17" s="1834" t="s">
        <v>1384</v>
      </c>
      <c r="R17" s="1835"/>
      <c r="S17" s="842"/>
    </row>
    <row r="18" spans="1:19" ht="67.5" customHeight="1">
      <c r="A18" s="540">
        <f>ROW()</f>
        <v>18</v>
      </c>
      <c r="B18" s="541"/>
      <c r="C18" s="11"/>
      <c r="D18" s="549" t="s">
        <v>1385</v>
      </c>
      <c r="E18" s="1368" t="s">
        <v>1376</v>
      </c>
      <c r="F18" s="1369">
        <v>131.67999267578099</v>
      </c>
      <c r="G18" s="1370">
        <v>133</v>
      </c>
      <c r="H18" s="1371">
        <v>133</v>
      </c>
      <c r="I18" s="1371">
        <v>133</v>
      </c>
      <c r="J18" s="1371">
        <v>133</v>
      </c>
      <c r="K18" s="1371">
        <v>133</v>
      </c>
      <c r="L18" s="1371">
        <v>133</v>
      </c>
      <c r="M18" s="1371">
        <v>133</v>
      </c>
      <c r="N18" s="1371">
        <v>133</v>
      </c>
      <c r="O18" s="1371">
        <v>133</v>
      </c>
      <c r="P18" s="1371">
        <v>133</v>
      </c>
      <c r="Q18" s="1834" t="s">
        <v>1386</v>
      </c>
      <c r="R18" s="1835"/>
      <c r="S18" s="842"/>
    </row>
    <row r="19" spans="1:19" ht="95.25" customHeight="1">
      <c r="A19" s="540">
        <f>ROW()</f>
        <v>19</v>
      </c>
      <c r="B19" s="541"/>
      <c r="C19" s="11"/>
      <c r="D19" s="549" t="s">
        <v>979</v>
      </c>
      <c r="E19" s="1368" t="s">
        <v>1371</v>
      </c>
      <c r="F19" s="1369">
        <v>139.14999389648401</v>
      </c>
      <c r="G19" s="1370">
        <v>169</v>
      </c>
      <c r="H19" s="1371">
        <v>181</v>
      </c>
      <c r="I19" s="1371">
        <v>193</v>
      </c>
      <c r="J19" s="1371">
        <v>207</v>
      </c>
      <c r="K19" s="1371">
        <v>222</v>
      </c>
      <c r="L19" s="1371">
        <v>236</v>
      </c>
      <c r="M19" s="1371">
        <v>250</v>
      </c>
      <c r="N19" s="1371">
        <v>265</v>
      </c>
      <c r="O19" s="1371">
        <v>280</v>
      </c>
      <c r="P19" s="1371">
        <v>295</v>
      </c>
      <c r="Q19" s="1834" t="s">
        <v>1387</v>
      </c>
      <c r="R19" s="1835"/>
      <c r="S19" s="842"/>
    </row>
    <row r="20" spans="1:19" ht="38.25" customHeight="1">
      <c r="A20" s="540">
        <f>ROW()</f>
        <v>20</v>
      </c>
      <c r="B20" s="541"/>
      <c r="C20" s="11"/>
      <c r="D20" s="549" t="s">
        <v>1388</v>
      </c>
      <c r="E20" s="1368" t="s">
        <v>1371</v>
      </c>
      <c r="F20" s="1369">
        <v>144.89999389648401</v>
      </c>
      <c r="G20" s="1370">
        <v>167</v>
      </c>
      <c r="H20" s="1371">
        <v>174</v>
      </c>
      <c r="I20" s="1371">
        <v>180</v>
      </c>
      <c r="J20" s="1371">
        <v>185</v>
      </c>
      <c r="K20" s="1371">
        <v>189</v>
      </c>
      <c r="L20" s="1371">
        <v>194</v>
      </c>
      <c r="M20" s="1371">
        <v>198</v>
      </c>
      <c r="N20" s="1371">
        <v>202</v>
      </c>
      <c r="O20" s="1371">
        <v>207</v>
      </c>
      <c r="P20" s="1371">
        <v>212</v>
      </c>
      <c r="Q20" s="1834" t="s">
        <v>1389</v>
      </c>
      <c r="R20" s="1835"/>
      <c r="S20" s="842"/>
    </row>
    <row r="21" spans="1:19" ht="98.25" customHeight="1">
      <c r="A21" s="540">
        <f>ROW()</f>
        <v>21</v>
      </c>
      <c r="B21" s="541"/>
      <c r="C21" s="11"/>
      <c r="D21" s="549" t="s">
        <v>1390</v>
      </c>
      <c r="E21" s="1368" t="s">
        <v>1371</v>
      </c>
      <c r="F21" s="1369">
        <v>97.246154785156193</v>
      </c>
      <c r="G21" s="1370">
        <v>102</v>
      </c>
      <c r="H21" s="1371">
        <v>113</v>
      </c>
      <c r="I21" s="1371">
        <v>122</v>
      </c>
      <c r="J21" s="1371">
        <v>130</v>
      </c>
      <c r="K21" s="1371">
        <v>137</v>
      </c>
      <c r="L21" s="1371">
        <v>145</v>
      </c>
      <c r="M21" s="1371">
        <v>152</v>
      </c>
      <c r="N21" s="1371">
        <v>160</v>
      </c>
      <c r="O21" s="1371">
        <v>168</v>
      </c>
      <c r="P21" s="1371">
        <v>175</v>
      </c>
      <c r="Q21" s="1834" t="s">
        <v>1391</v>
      </c>
      <c r="R21" s="1835"/>
      <c r="S21" s="842"/>
    </row>
    <row r="22" spans="1:19" ht="43.5" customHeight="1">
      <c r="A22" s="540">
        <f>ROW()</f>
        <v>22</v>
      </c>
      <c r="B22" s="541"/>
      <c r="C22" s="11"/>
      <c r="D22" s="549" t="s">
        <v>1392</v>
      </c>
      <c r="E22" s="1368" t="s">
        <v>1371</v>
      </c>
      <c r="F22" s="1369">
        <v>117.625</v>
      </c>
      <c r="G22" s="1370">
        <v>135</v>
      </c>
      <c r="H22" s="1371">
        <v>142</v>
      </c>
      <c r="I22" s="1371">
        <v>149</v>
      </c>
      <c r="J22" s="1371">
        <v>153</v>
      </c>
      <c r="K22" s="1371">
        <v>158</v>
      </c>
      <c r="L22" s="1371">
        <v>163</v>
      </c>
      <c r="M22" s="1371">
        <v>167</v>
      </c>
      <c r="N22" s="1371">
        <v>172</v>
      </c>
      <c r="O22" s="1371">
        <v>177</v>
      </c>
      <c r="P22" s="1371">
        <v>181</v>
      </c>
      <c r="Q22" s="1838" t="s">
        <v>1393</v>
      </c>
      <c r="R22" s="1839"/>
      <c r="S22" s="842"/>
    </row>
    <row r="23" spans="1:19" ht="21.95" customHeight="1">
      <c r="A23" s="540">
        <f>ROW()</f>
        <v>23</v>
      </c>
      <c r="B23" s="541"/>
      <c r="C23" s="11"/>
      <c r="D23" s="549" t="s">
        <v>1394</v>
      </c>
      <c r="E23" s="1368" t="s">
        <v>44</v>
      </c>
      <c r="F23" s="1369">
        <v>21.299999237060501</v>
      </c>
      <c r="G23" s="1370">
        <v>20</v>
      </c>
      <c r="H23" s="1371">
        <v>20</v>
      </c>
      <c r="I23" s="1371">
        <v>19</v>
      </c>
      <c r="J23" s="1371">
        <v>19</v>
      </c>
      <c r="K23" s="1371">
        <v>19</v>
      </c>
      <c r="L23" s="1371">
        <v>19</v>
      </c>
      <c r="M23" s="1371">
        <v>19</v>
      </c>
      <c r="N23" s="1371">
        <v>19</v>
      </c>
      <c r="O23" s="1371">
        <v>19</v>
      </c>
      <c r="P23" s="1371">
        <v>19</v>
      </c>
      <c r="Q23" s="1838" t="s">
        <v>1395</v>
      </c>
      <c r="R23" s="1839"/>
      <c r="S23" s="842"/>
    </row>
    <row r="24" spans="1:19" ht="32.1" customHeight="1">
      <c r="A24" s="540">
        <f>ROW()</f>
        <v>24</v>
      </c>
      <c r="B24" s="541"/>
      <c r="C24" s="11"/>
      <c r="D24" s="549" t="s">
        <v>1396</v>
      </c>
      <c r="E24" s="1368" t="s">
        <v>1371</v>
      </c>
      <c r="F24" s="1369">
        <v>112.762496948242</v>
      </c>
      <c r="G24" s="1370">
        <v>125</v>
      </c>
      <c r="H24" s="1371">
        <v>128</v>
      </c>
      <c r="I24" s="1371">
        <v>131</v>
      </c>
      <c r="J24" s="1371">
        <v>135</v>
      </c>
      <c r="K24" s="1371">
        <v>139</v>
      </c>
      <c r="L24" s="1371">
        <v>143</v>
      </c>
      <c r="M24" s="1371">
        <v>147</v>
      </c>
      <c r="N24" s="1371">
        <v>151</v>
      </c>
      <c r="O24" s="1371">
        <v>156</v>
      </c>
      <c r="P24" s="1371">
        <v>160</v>
      </c>
      <c r="Q24" s="1838" t="s">
        <v>1397</v>
      </c>
      <c r="R24" s="1839"/>
      <c r="S24" s="842"/>
    </row>
    <row r="25" spans="1:19" ht="18.95" customHeight="1">
      <c r="A25" s="540">
        <f>ROW()</f>
        <v>25</v>
      </c>
      <c r="B25" s="541"/>
      <c r="C25" s="11"/>
      <c r="D25" s="549" t="s">
        <v>1398</v>
      </c>
      <c r="E25" s="1368" t="s">
        <v>44</v>
      </c>
      <c r="F25" s="1369">
        <v>56.400001525878899</v>
      </c>
      <c r="G25" s="1370">
        <v>77</v>
      </c>
      <c r="H25" s="1371">
        <v>79</v>
      </c>
      <c r="I25" s="1371">
        <v>81</v>
      </c>
      <c r="J25" s="1371">
        <v>83</v>
      </c>
      <c r="K25" s="1371">
        <v>86</v>
      </c>
      <c r="L25" s="1371">
        <v>88</v>
      </c>
      <c r="M25" s="1371">
        <v>91</v>
      </c>
      <c r="N25" s="1371">
        <v>94</v>
      </c>
      <c r="O25" s="1371">
        <v>97</v>
      </c>
      <c r="P25" s="1371">
        <v>100</v>
      </c>
      <c r="Q25" s="1838" t="s">
        <v>1399</v>
      </c>
      <c r="R25" s="1839"/>
      <c r="S25" s="842"/>
    </row>
    <row r="26" spans="1:19" ht="33" customHeight="1">
      <c r="A26" s="540">
        <f>ROW()</f>
        <v>26</v>
      </c>
      <c r="B26" s="541"/>
      <c r="C26" s="11"/>
      <c r="D26" s="549" t="s">
        <v>1400</v>
      </c>
      <c r="E26" s="1368" t="s">
        <v>1371</v>
      </c>
      <c r="F26" s="1369">
        <v>62.599998474121001</v>
      </c>
      <c r="G26" s="1370">
        <v>73</v>
      </c>
      <c r="H26" s="1371">
        <v>75</v>
      </c>
      <c r="I26" s="1371">
        <v>76</v>
      </c>
      <c r="J26" s="1371">
        <v>78</v>
      </c>
      <c r="K26" s="1371">
        <v>80</v>
      </c>
      <c r="L26" s="1371">
        <v>81</v>
      </c>
      <c r="M26" s="1371">
        <v>83</v>
      </c>
      <c r="N26" s="1371">
        <v>85</v>
      </c>
      <c r="O26" s="1371">
        <v>88</v>
      </c>
      <c r="P26" s="1371">
        <v>90</v>
      </c>
      <c r="Q26" s="1838" t="s">
        <v>1401</v>
      </c>
      <c r="R26" s="1839"/>
      <c r="S26" s="842"/>
    </row>
    <row r="27" spans="1:19" ht="15">
      <c r="A27" s="540">
        <f>ROW()</f>
        <v>27</v>
      </c>
      <c r="B27" s="541"/>
      <c r="C27" s="11"/>
      <c r="D27" s="549" t="s">
        <v>990</v>
      </c>
      <c r="E27" s="1368" t="s">
        <v>1371</v>
      </c>
      <c r="F27" s="1369">
        <v>135.88461303710901</v>
      </c>
      <c r="G27" s="1370">
        <v>167</v>
      </c>
      <c r="H27" s="1371">
        <v>174</v>
      </c>
      <c r="I27" s="1371">
        <v>179</v>
      </c>
      <c r="J27" s="1371">
        <v>183</v>
      </c>
      <c r="K27" s="1371">
        <v>187</v>
      </c>
      <c r="L27" s="1371">
        <v>191</v>
      </c>
      <c r="M27" s="1371">
        <v>195</v>
      </c>
      <c r="N27" s="1371">
        <v>198</v>
      </c>
      <c r="O27" s="1371">
        <v>203</v>
      </c>
      <c r="P27" s="1371">
        <v>207</v>
      </c>
      <c r="Q27" s="1838" t="s">
        <v>1402</v>
      </c>
      <c r="R27" s="1839"/>
      <c r="S27" s="842"/>
    </row>
    <row r="28" spans="1:19" ht="81" customHeight="1">
      <c r="A28" s="540">
        <f>ROW()</f>
        <v>28</v>
      </c>
      <c r="B28" s="541"/>
      <c r="C28" s="11"/>
      <c r="D28" s="550" t="s">
        <v>1403</v>
      </c>
      <c r="E28" s="1368" t="s">
        <v>1371</v>
      </c>
      <c r="F28" s="1369">
        <v>39.738460540771399</v>
      </c>
      <c r="G28" s="1370">
        <v>46</v>
      </c>
      <c r="H28" s="1371">
        <v>48</v>
      </c>
      <c r="I28" s="1371">
        <v>50</v>
      </c>
      <c r="J28" s="1371">
        <v>52</v>
      </c>
      <c r="K28" s="1371">
        <v>53</v>
      </c>
      <c r="L28" s="1371">
        <v>55</v>
      </c>
      <c r="M28" s="1371">
        <v>56</v>
      </c>
      <c r="N28" s="1371">
        <v>57</v>
      </c>
      <c r="O28" s="1371">
        <v>59</v>
      </c>
      <c r="P28" s="1371">
        <v>60</v>
      </c>
      <c r="Q28" s="1838" t="s">
        <v>1404</v>
      </c>
      <c r="R28" s="1839"/>
      <c r="S28" s="842"/>
    </row>
    <row r="29" spans="1:19" ht="94.5" customHeight="1">
      <c r="A29" s="540">
        <f>ROW()</f>
        <v>29</v>
      </c>
      <c r="B29" s="541"/>
      <c r="C29" s="11"/>
      <c r="D29" s="549" t="s">
        <v>1405</v>
      </c>
      <c r="E29" s="1368" t="s">
        <v>1371</v>
      </c>
      <c r="F29" s="1369">
        <v>16.299999237060501</v>
      </c>
      <c r="G29" s="1370">
        <v>15</v>
      </c>
      <c r="H29" s="1371">
        <v>15</v>
      </c>
      <c r="I29" s="1371">
        <v>15</v>
      </c>
      <c r="J29" s="1371">
        <v>15</v>
      </c>
      <c r="K29" s="1371">
        <v>15</v>
      </c>
      <c r="L29" s="1371">
        <v>17</v>
      </c>
      <c r="M29" s="1371">
        <v>18</v>
      </c>
      <c r="N29" s="1371">
        <v>20</v>
      </c>
      <c r="O29" s="1371">
        <v>22</v>
      </c>
      <c r="P29" s="1371">
        <v>25</v>
      </c>
      <c r="Q29" s="1838" t="s">
        <v>1406</v>
      </c>
      <c r="R29" s="1839"/>
      <c r="S29" s="842"/>
    </row>
    <row r="30" spans="1:19" ht="35.450000000000003" customHeight="1">
      <c r="A30" s="540">
        <f>ROW()</f>
        <v>30</v>
      </c>
      <c r="B30" s="541"/>
      <c r="C30" s="11"/>
      <c r="D30" s="549" t="s">
        <v>1407</v>
      </c>
      <c r="E30" s="1368" t="s">
        <v>1371</v>
      </c>
      <c r="F30" s="1369">
        <v>257.52496337890602</v>
      </c>
      <c r="G30" s="1370">
        <v>307</v>
      </c>
      <c r="H30" s="1371">
        <v>316</v>
      </c>
      <c r="I30" s="1371">
        <v>324</v>
      </c>
      <c r="J30" s="1371">
        <v>335</v>
      </c>
      <c r="K30" s="1371">
        <v>346</v>
      </c>
      <c r="L30" s="1371">
        <v>356</v>
      </c>
      <c r="M30" s="1371">
        <v>366</v>
      </c>
      <c r="N30" s="1371">
        <v>376</v>
      </c>
      <c r="O30" s="1371">
        <v>388</v>
      </c>
      <c r="P30" s="1371">
        <v>400</v>
      </c>
      <c r="Q30" s="1838" t="s">
        <v>1408</v>
      </c>
      <c r="R30" s="1839"/>
      <c r="S30" s="842"/>
    </row>
    <row r="31" spans="1:19" ht="99" customHeight="1">
      <c r="A31" s="540">
        <f>ROW()</f>
        <v>31</v>
      </c>
      <c r="B31" s="541"/>
      <c r="C31" s="11"/>
      <c r="D31" s="549" t="s">
        <v>1409</v>
      </c>
      <c r="E31" s="1368" t="s">
        <v>1371</v>
      </c>
      <c r="F31" s="1369">
        <v>159.80000305175699</v>
      </c>
      <c r="G31" s="1370">
        <v>102</v>
      </c>
      <c r="H31" s="1371">
        <v>113</v>
      </c>
      <c r="I31" s="1371">
        <v>122</v>
      </c>
      <c r="J31" s="1371">
        <v>130</v>
      </c>
      <c r="K31" s="1371">
        <v>137</v>
      </c>
      <c r="L31" s="1371">
        <v>145</v>
      </c>
      <c r="M31" s="1371">
        <v>152</v>
      </c>
      <c r="N31" s="1371">
        <v>160</v>
      </c>
      <c r="O31" s="1371">
        <v>168</v>
      </c>
      <c r="P31" s="1371">
        <v>175</v>
      </c>
      <c r="Q31" s="1838" t="s">
        <v>1391</v>
      </c>
      <c r="R31" s="1839"/>
      <c r="S31" s="842"/>
    </row>
    <row r="32" spans="1:19" ht="75" customHeight="1">
      <c r="A32" s="540">
        <f>ROW()</f>
        <v>32</v>
      </c>
      <c r="B32" s="541"/>
      <c r="C32" s="11"/>
      <c r="D32" s="549" t="s">
        <v>992</v>
      </c>
      <c r="E32" s="1368" t="s">
        <v>1371</v>
      </c>
      <c r="F32" s="1369">
        <v>99.800003051757798</v>
      </c>
      <c r="G32" s="1370">
        <v>119</v>
      </c>
      <c r="H32" s="1371">
        <v>126</v>
      </c>
      <c r="I32" s="1371">
        <v>133</v>
      </c>
      <c r="J32" s="1371">
        <v>140</v>
      </c>
      <c r="K32" s="1371">
        <v>148</v>
      </c>
      <c r="L32" s="1371">
        <v>156</v>
      </c>
      <c r="M32" s="1371">
        <v>164</v>
      </c>
      <c r="N32" s="1371">
        <v>171</v>
      </c>
      <c r="O32" s="1371">
        <v>179</v>
      </c>
      <c r="P32" s="1371">
        <v>186</v>
      </c>
      <c r="Q32" s="1838" t="s">
        <v>1410</v>
      </c>
      <c r="R32" s="1839"/>
      <c r="S32" s="842"/>
    </row>
    <row r="33" spans="1:19" ht="101.25" customHeight="1">
      <c r="A33" s="540">
        <f>ROW()</f>
        <v>33</v>
      </c>
      <c r="B33" s="541"/>
      <c r="C33" s="11"/>
      <c r="D33" s="549" t="s">
        <v>1411</v>
      </c>
      <c r="E33" s="1368" t="s">
        <v>1371</v>
      </c>
      <c r="F33" s="1369">
        <v>21.899999618530199</v>
      </c>
      <c r="G33" s="1370">
        <v>15</v>
      </c>
      <c r="H33" s="1371">
        <v>15</v>
      </c>
      <c r="I33" s="1371">
        <v>15</v>
      </c>
      <c r="J33" s="1371">
        <v>15</v>
      </c>
      <c r="K33" s="1371">
        <v>15</v>
      </c>
      <c r="L33" s="1371">
        <v>17</v>
      </c>
      <c r="M33" s="1371">
        <v>19</v>
      </c>
      <c r="N33" s="1371">
        <v>20</v>
      </c>
      <c r="O33" s="1371">
        <v>23</v>
      </c>
      <c r="P33" s="1371">
        <v>25</v>
      </c>
      <c r="Q33" s="1838" t="s">
        <v>1412</v>
      </c>
      <c r="R33" s="1839"/>
      <c r="S33" s="842"/>
    </row>
    <row r="34" spans="1:19" ht="91.5" customHeight="1">
      <c r="A34" s="540">
        <f>ROW()</f>
        <v>34</v>
      </c>
      <c r="B34" s="541"/>
      <c r="C34" s="11"/>
      <c r="D34" s="549" t="s">
        <v>994</v>
      </c>
      <c r="E34" s="1368" t="s">
        <v>1371</v>
      </c>
      <c r="F34" s="1369">
        <v>128.72856140136699</v>
      </c>
      <c r="G34" s="1370">
        <v>206</v>
      </c>
      <c r="H34" s="1371">
        <v>230</v>
      </c>
      <c r="I34" s="1371">
        <v>257</v>
      </c>
      <c r="J34" s="1371">
        <v>262</v>
      </c>
      <c r="K34" s="1371">
        <v>267</v>
      </c>
      <c r="L34" s="1371">
        <v>272</v>
      </c>
      <c r="M34" s="1371">
        <v>277</v>
      </c>
      <c r="N34" s="1371">
        <v>281</v>
      </c>
      <c r="O34" s="1371">
        <v>286</v>
      </c>
      <c r="P34" s="1371">
        <v>291</v>
      </c>
      <c r="Q34" s="1838" t="s">
        <v>1413</v>
      </c>
      <c r="R34" s="1839"/>
      <c r="S34" s="842"/>
    </row>
    <row r="35" spans="1:19" ht="46.5" customHeight="1">
      <c r="A35" s="540">
        <f>ROW()</f>
        <v>35</v>
      </c>
      <c r="B35" s="541"/>
      <c r="C35" s="11"/>
      <c r="D35" s="549" t="s">
        <v>996</v>
      </c>
      <c r="E35" s="1368" t="s">
        <v>1371</v>
      </c>
      <c r="F35" s="1369">
        <v>154.4499969482421</v>
      </c>
      <c r="G35" s="1370">
        <v>160</v>
      </c>
      <c r="H35" s="1371">
        <v>164</v>
      </c>
      <c r="I35" s="1371">
        <v>167</v>
      </c>
      <c r="J35" s="1371">
        <v>172</v>
      </c>
      <c r="K35" s="1371">
        <v>178</v>
      </c>
      <c r="L35" s="1371">
        <v>183</v>
      </c>
      <c r="M35" s="1371">
        <v>189</v>
      </c>
      <c r="N35" s="1371">
        <v>194</v>
      </c>
      <c r="O35" s="1371">
        <v>200</v>
      </c>
      <c r="P35" s="1371">
        <v>205</v>
      </c>
      <c r="Q35" s="1838" t="s">
        <v>1414</v>
      </c>
      <c r="R35" s="1839"/>
      <c r="S35" s="842"/>
    </row>
    <row r="36" spans="1:19" ht="34.5" customHeight="1">
      <c r="A36" s="540">
        <f>ROW()</f>
        <v>36</v>
      </c>
      <c r="B36" s="541"/>
      <c r="C36" s="11"/>
      <c r="D36" s="549" t="s">
        <v>1000</v>
      </c>
      <c r="E36" s="1368" t="s">
        <v>1371</v>
      </c>
      <c r="F36" s="1369">
        <v>91.997993469238196</v>
      </c>
      <c r="G36" s="1370">
        <v>113</v>
      </c>
      <c r="H36" s="1371">
        <v>120</v>
      </c>
      <c r="I36" s="1371">
        <v>126</v>
      </c>
      <c r="J36" s="1371">
        <v>129</v>
      </c>
      <c r="K36" s="1371">
        <v>132</v>
      </c>
      <c r="L36" s="1371">
        <v>134</v>
      </c>
      <c r="M36" s="1371">
        <v>137</v>
      </c>
      <c r="N36" s="1371">
        <v>139</v>
      </c>
      <c r="O36" s="1371">
        <v>143</v>
      </c>
      <c r="P36" s="1371">
        <v>145</v>
      </c>
      <c r="Q36" s="1838" t="s">
        <v>1415</v>
      </c>
      <c r="R36" s="1839"/>
      <c r="S36" s="842"/>
    </row>
    <row r="37" spans="1:19" ht="18" customHeight="1">
      <c r="A37" s="540">
        <f>ROW()</f>
        <v>37</v>
      </c>
      <c r="B37" s="541"/>
      <c r="C37" s="11"/>
      <c r="D37" s="549" t="s">
        <v>1416</v>
      </c>
      <c r="E37" s="1368" t="s">
        <v>44</v>
      </c>
      <c r="F37" s="1369">
        <v>28.788997650146399</v>
      </c>
      <c r="G37" s="1370">
        <v>23</v>
      </c>
      <c r="H37" s="1371">
        <v>24</v>
      </c>
      <c r="I37" s="1371">
        <v>24</v>
      </c>
      <c r="J37" s="1371">
        <v>25</v>
      </c>
      <c r="K37" s="1371">
        <v>26</v>
      </c>
      <c r="L37" s="1371">
        <v>27</v>
      </c>
      <c r="M37" s="1371">
        <v>27</v>
      </c>
      <c r="N37" s="1371">
        <v>27</v>
      </c>
      <c r="O37" s="1371">
        <v>27</v>
      </c>
      <c r="P37" s="1371">
        <v>27</v>
      </c>
      <c r="Q37" s="1838" t="s">
        <v>1417</v>
      </c>
      <c r="R37" s="1839"/>
      <c r="S37" s="842"/>
    </row>
    <row r="38" spans="1:19" ht="38.25" customHeight="1">
      <c r="A38" s="540">
        <f>ROW()</f>
        <v>38</v>
      </c>
      <c r="B38" s="541"/>
      <c r="C38" s="11"/>
      <c r="D38" s="549" t="s">
        <v>1004</v>
      </c>
      <c r="E38" s="1368" t="s">
        <v>1371</v>
      </c>
      <c r="F38" s="1369">
        <v>42.0684204101562</v>
      </c>
      <c r="G38" s="1370">
        <v>44</v>
      </c>
      <c r="H38" s="1371">
        <v>46</v>
      </c>
      <c r="I38" s="1371">
        <v>47</v>
      </c>
      <c r="J38" s="1371">
        <v>49</v>
      </c>
      <c r="K38" s="1371">
        <v>50</v>
      </c>
      <c r="L38" s="1371">
        <v>51</v>
      </c>
      <c r="M38" s="1371">
        <v>53</v>
      </c>
      <c r="N38" s="1371">
        <v>54</v>
      </c>
      <c r="O38" s="1371">
        <v>55</v>
      </c>
      <c r="P38" s="1371">
        <v>56</v>
      </c>
      <c r="Q38" s="1838" t="s">
        <v>1418</v>
      </c>
      <c r="R38" s="1839"/>
      <c r="S38" s="842"/>
    </row>
    <row r="39" spans="1:19" ht="42" customHeight="1">
      <c r="A39" s="540">
        <f>ROW()</f>
        <v>39</v>
      </c>
      <c r="B39" s="541"/>
      <c r="C39" s="11"/>
      <c r="D39" s="549" t="s">
        <v>1419</v>
      </c>
      <c r="E39" s="1368" t="s">
        <v>1371</v>
      </c>
      <c r="F39" s="1369">
        <v>31.162498474121001</v>
      </c>
      <c r="G39" s="1370">
        <v>33</v>
      </c>
      <c r="H39" s="1371">
        <v>35</v>
      </c>
      <c r="I39" s="1371">
        <v>33</v>
      </c>
      <c r="J39" s="1371">
        <v>35</v>
      </c>
      <c r="K39" s="1371">
        <v>37</v>
      </c>
      <c r="L39" s="1371">
        <v>38</v>
      </c>
      <c r="M39" s="1371">
        <v>39</v>
      </c>
      <c r="N39" s="1371">
        <v>40</v>
      </c>
      <c r="O39" s="1371">
        <v>41</v>
      </c>
      <c r="P39" s="1371">
        <v>42</v>
      </c>
      <c r="Q39" s="1838" t="s">
        <v>1420</v>
      </c>
      <c r="R39" s="1839"/>
      <c r="S39" s="842"/>
    </row>
    <row r="40" spans="1:19" ht="114" customHeight="1">
      <c r="A40" s="540">
        <f>ROW()</f>
        <v>40</v>
      </c>
      <c r="B40" s="541"/>
      <c r="C40" s="11"/>
      <c r="D40" s="549" t="s">
        <v>1421</v>
      </c>
      <c r="E40" s="1368" t="s">
        <v>1376</v>
      </c>
      <c r="F40" s="1369">
        <v>148.39999389648401</v>
      </c>
      <c r="G40" s="1370">
        <v>164</v>
      </c>
      <c r="H40" s="1371">
        <v>170</v>
      </c>
      <c r="I40" s="1371">
        <v>184</v>
      </c>
      <c r="J40" s="1371">
        <v>166</v>
      </c>
      <c r="K40" s="1371">
        <v>174</v>
      </c>
      <c r="L40" s="1371">
        <v>182</v>
      </c>
      <c r="M40" s="1371">
        <v>189</v>
      </c>
      <c r="N40" s="1371">
        <v>194</v>
      </c>
      <c r="O40" s="1371">
        <v>199</v>
      </c>
      <c r="P40" s="1371">
        <v>203</v>
      </c>
      <c r="Q40" s="1838" t="s">
        <v>1422</v>
      </c>
      <c r="R40" s="1839"/>
      <c r="S40" s="842"/>
    </row>
    <row r="41" spans="1:19" ht="81" customHeight="1">
      <c r="A41" s="540">
        <f>ROW()</f>
        <v>41</v>
      </c>
      <c r="B41" s="541"/>
      <c r="C41" s="11"/>
      <c r="D41" s="549" t="s">
        <v>1423</v>
      </c>
      <c r="E41" s="1368" t="s">
        <v>1371</v>
      </c>
      <c r="F41" s="1369">
        <v>8.8000001907348597</v>
      </c>
      <c r="G41" s="1370">
        <v>5</v>
      </c>
      <c r="H41" s="1371">
        <v>5</v>
      </c>
      <c r="I41" s="1371">
        <v>5</v>
      </c>
      <c r="J41" s="1371">
        <v>5</v>
      </c>
      <c r="K41" s="1371">
        <v>5</v>
      </c>
      <c r="L41" s="1371">
        <v>5</v>
      </c>
      <c r="M41" s="1371">
        <v>5</v>
      </c>
      <c r="N41" s="1371">
        <v>5</v>
      </c>
      <c r="O41" s="1371">
        <v>5</v>
      </c>
      <c r="P41" s="1371">
        <v>5</v>
      </c>
      <c r="Q41" s="1838" t="s">
        <v>1424</v>
      </c>
      <c r="R41" s="1839"/>
      <c r="S41" s="842"/>
    </row>
    <row r="42" spans="1:19" ht="34.5" customHeight="1">
      <c r="A42" s="540">
        <f>ROW()</f>
        <v>42</v>
      </c>
      <c r="B42" s="541"/>
      <c r="C42" s="11"/>
      <c r="D42" s="549" t="s">
        <v>1425</v>
      </c>
      <c r="E42" s="1368" t="s">
        <v>1376</v>
      </c>
      <c r="F42" s="1369">
        <v>23.6368408203125</v>
      </c>
      <c r="G42" s="1370">
        <v>35</v>
      </c>
      <c r="H42" s="1371">
        <v>36</v>
      </c>
      <c r="I42" s="1371">
        <v>37</v>
      </c>
      <c r="J42" s="1371">
        <v>38</v>
      </c>
      <c r="K42" s="1371">
        <v>39</v>
      </c>
      <c r="L42" s="1371">
        <v>40</v>
      </c>
      <c r="M42" s="1371">
        <v>41</v>
      </c>
      <c r="N42" s="1371">
        <v>42</v>
      </c>
      <c r="O42" s="1371">
        <v>43</v>
      </c>
      <c r="P42" s="1371">
        <v>44</v>
      </c>
      <c r="Q42" s="1838" t="s">
        <v>1426</v>
      </c>
      <c r="R42" s="1839"/>
      <c r="S42" s="842"/>
    </row>
    <row r="43" spans="1:19" ht="32.450000000000003" customHeight="1">
      <c r="A43" s="540">
        <f>ROW()</f>
        <v>43</v>
      </c>
      <c r="B43" s="541"/>
      <c r="C43" s="11"/>
      <c r="D43" s="549" t="s">
        <v>1427</v>
      </c>
      <c r="E43" s="1368" t="s">
        <v>44</v>
      </c>
      <c r="F43" s="1369">
        <v>15.399999618530201</v>
      </c>
      <c r="G43" s="1370">
        <v>13</v>
      </c>
      <c r="H43" s="1371">
        <v>13</v>
      </c>
      <c r="I43" s="1371">
        <v>13</v>
      </c>
      <c r="J43" s="1371">
        <v>13</v>
      </c>
      <c r="K43" s="1371">
        <v>13</v>
      </c>
      <c r="L43" s="1371">
        <v>13</v>
      </c>
      <c r="M43" s="1371">
        <v>13</v>
      </c>
      <c r="N43" s="1371">
        <v>13</v>
      </c>
      <c r="O43" s="1371">
        <v>13</v>
      </c>
      <c r="P43" s="1371">
        <v>13</v>
      </c>
      <c r="Q43" s="1838" t="s">
        <v>1428</v>
      </c>
      <c r="R43" s="1839"/>
      <c r="S43" s="842"/>
    </row>
    <row r="44" spans="1:19" ht="33.950000000000003" customHeight="1">
      <c r="A44" s="540">
        <f>ROW()</f>
        <v>44</v>
      </c>
      <c r="B44" s="541"/>
      <c r="C44" s="11"/>
      <c r="D44" s="549" t="s">
        <v>1007</v>
      </c>
      <c r="E44" s="1368" t="s">
        <v>1371</v>
      </c>
      <c r="F44" s="1369">
        <v>13.434999465942299</v>
      </c>
      <c r="G44" s="1370">
        <v>13</v>
      </c>
      <c r="H44" s="1371">
        <v>14</v>
      </c>
      <c r="I44" s="1371">
        <v>14</v>
      </c>
      <c r="J44" s="1371">
        <v>14</v>
      </c>
      <c r="K44" s="1371">
        <v>15</v>
      </c>
      <c r="L44" s="1371">
        <v>15</v>
      </c>
      <c r="M44" s="1371">
        <v>15</v>
      </c>
      <c r="N44" s="1371">
        <v>15</v>
      </c>
      <c r="O44" s="1371">
        <v>16</v>
      </c>
      <c r="P44" s="1371">
        <v>16</v>
      </c>
      <c r="Q44" s="1838" t="s">
        <v>1402</v>
      </c>
      <c r="R44" s="1839"/>
      <c r="S44" s="842"/>
    </row>
    <row r="45" spans="1:19" ht="45.6" customHeight="1">
      <c r="A45" s="540">
        <f>ROW()</f>
        <v>45</v>
      </c>
      <c r="B45" s="541"/>
      <c r="C45" s="11"/>
      <c r="D45" s="549" t="s">
        <v>829</v>
      </c>
      <c r="E45" s="1368" t="s">
        <v>1371</v>
      </c>
      <c r="F45" s="1369">
        <v>27.4157905578613</v>
      </c>
      <c r="G45" s="1370">
        <v>29</v>
      </c>
      <c r="H45" s="1371">
        <v>30</v>
      </c>
      <c r="I45" s="1371">
        <v>31</v>
      </c>
      <c r="J45" s="1371">
        <v>32</v>
      </c>
      <c r="K45" s="1371">
        <v>32</v>
      </c>
      <c r="L45" s="1371">
        <v>32</v>
      </c>
      <c r="M45" s="1371">
        <v>33</v>
      </c>
      <c r="N45" s="1371">
        <v>33</v>
      </c>
      <c r="O45" s="1371">
        <v>33</v>
      </c>
      <c r="P45" s="1371">
        <v>34</v>
      </c>
      <c r="Q45" s="1838" t="s">
        <v>1402</v>
      </c>
      <c r="R45" s="1839"/>
      <c r="S45" s="842"/>
    </row>
    <row r="46" spans="1:19" ht="69.75" customHeight="1">
      <c r="A46" s="540">
        <f>ROW()</f>
        <v>46</v>
      </c>
      <c r="B46" s="541"/>
      <c r="C46" s="11"/>
      <c r="D46" s="549" t="s">
        <v>674</v>
      </c>
      <c r="E46" s="1368" t="s">
        <v>1371</v>
      </c>
      <c r="F46" s="1369">
        <v>36.939998626708899</v>
      </c>
      <c r="G46" s="1370">
        <v>38</v>
      </c>
      <c r="H46" s="1371">
        <v>38</v>
      </c>
      <c r="I46" s="1371">
        <v>87</v>
      </c>
      <c r="J46" s="1371">
        <v>88</v>
      </c>
      <c r="K46" s="1371">
        <v>102</v>
      </c>
      <c r="L46" s="1371">
        <v>104</v>
      </c>
      <c r="M46" s="1371">
        <v>105</v>
      </c>
      <c r="N46" s="1371">
        <v>107</v>
      </c>
      <c r="O46" s="1371">
        <v>108</v>
      </c>
      <c r="P46" s="1371">
        <v>109</v>
      </c>
      <c r="Q46" s="1838" t="s">
        <v>1429</v>
      </c>
      <c r="R46" s="1839"/>
      <c r="S46" s="842"/>
    </row>
    <row r="47" spans="1:19" ht="37.5" customHeight="1">
      <c r="A47" s="540">
        <f>ROW()</f>
        <v>47</v>
      </c>
      <c r="B47" s="541"/>
      <c r="C47" s="11"/>
      <c r="D47" s="549" t="s">
        <v>837</v>
      </c>
      <c r="E47" s="1368" t="s">
        <v>1371</v>
      </c>
      <c r="F47" s="1369">
        <v>45.642856597900298</v>
      </c>
      <c r="G47" s="1370">
        <v>50</v>
      </c>
      <c r="H47" s="1371">
        <v>51</v>
      </c>
      <c r="I47" s="1371">
        <v>52</v>
      </c>
      <c r="J47" s="1371">
        <v>54</v>
      </c>
      <c r="K47" s="1371">
        <v>55</v>
      </c>
      <c r="L47" s="1371">
        <v>56</v>
      </c>
      <c r="M47" s="1371">
        <v>57</v>
      </c>
      <c r="N47" s="1371">
        <v>57</v>
      </c>
      <c r="O47" s="1371">
        <v>58</v>
      </c>
      <c r="P47" s="1371">
        <v>59</v>
      </c>
      <c r="Q47" s="1838" t="s">
        <v>1430</v>
      </c>
      <c r="R47" s="1839"/>
      <c r="S47" s="842"/>
    </row>
    <row r="48" spans="1:19" ht="41.25" customHeight="1">
      <c r="A48" s="540">
        <f>ROW()</f>
        <v>48</v>
      </c>
      <c r="B48" s="541"/>
      <c r="C48" s="11"/>
      <c r="D48" s="549" t="s">
        <v>855</v>
      </c>
      <c r="E48" s="1368" t="s">
        <v>44</v>
      </c>
      <c r="F48" s="1369">
        <v>41.799999237060497</v>
      </c>
      <c r="G48" s="1370">
        <v>51</v>
      </c>
      <c r="H48" s="1371">
        <v>52</v>
      </c>
      <c r="I48" s="1371">
        <v>52</v>
      </c>
      <c r="J48" s="1371">
        <v>53</v>
      </c>
      <c r="K48" s="1371">
        <v>54</v>
      </c>
      <c r="L48" s="1371">
        <v>55</v>
      </c>
      <c r="M48" s="1371">
        <v>56</v>
      </c>
      <c r="N48" s="1371">
        <v>56</v>
      </c>
      <c r="O48" s="1371">
        <v>57</v>
      </c>
      <c r="P48" s="1371">
        <v>57</v>
      </c>
      <c r="Q48" s="1838" t="s">
        <v>1431</v>
      </c>
      <c r="R48" s="1839"/>
      <c r="S48" s="842"/>
    </row>
    <row r="49" spans="1:19" ht="40.5" customHeight="1">
      <c r="A49" s="540">
        <f>ROW()</f>
        <v>49</v>
      </c>
      <c r="B49" s="541"/>
      <c r="C49" s="11"/>
      <c r="D49" s="549" t="s">
        <v>1005</v>
      </c>
      <c r="E49" s="1368" t="s">
        <v>1371</v>
      </c>
      <c r="F49" s="1369">
        <v>49.987499237060497</v>
      </c>
      <c r="G49" s="1370">
        <v>52</v>
      </c>
      <c r="H49" s="1371">
        <v>53</v>
      </c>
      <c r="I49" s="1371">
        <v>54</v>
      </c>
      <c r="J49" s="1371">
        <v>73</v>
      </c>
      <c r="K49" s="1371">
        <v>74</v>
      </c>
      <c r="L49" s="1371">
        <v>75</v>
      </c>
      <c r="M49" s="1371">
        <v>76</v>
      </c>
      <c r="N49" s="1371">
        <v>77</v>
      </c>
      <c r="O49" s="1371">
        <v>77</v>
      </c>
      <c r="P49" s="1371">
        <v>78</v>
      </c>
      <c r="Q49" s="1838" t="s">
        <v>1432</v>
      </c>
      <c r="R49" s="1839"/>
      <c r="S49" s="842"/>
    </row>
    <row r="50" spans="1:19" ht="93.75" customHeight="1">
      <c r="A50" s="540">
        <f>ROW()</f>
        <v>50</v>
      </c>
      <c r="B50" s="541"/>
      <c r="C50" s="11"/>
      <c r="D50" s="549" t="s">
        <v>647</v>
      </c>
      <c r="E50" s="1368" t="s">
        <v>1371</v>
      </c>
      <c r="F50" s="1369">
        <v>108.59999847412099</v>
      </c>
      <c r="G50" s="1370">
        <v>109</v>
      </c>
      <c r="H50" s="1371">
        <v>113</v>
      </c>
      <c r="I50" s="1371">
        <v>143</v>
      </c>
      <c r="J50" s="1371">
        <v>177</v>
      </c>
      <c r="K50" s="1371">
        <v>171</v>
      </c>
      <c r="L50" s="1371">
        <v>176</v>
      </c>
      <c r="M50" s="1371">
        <v>180</v>
      </c>
      <c r="N50" s="1371">
        <v>184</v>
      </c>
      <c r="O50" s="1371">
        <v>188</v>
      </c>
      <c r="P50" s="1371">
        <v>191</v>
      </c>
      <c r="Q50" s="1838" t="s">
        <v>1433</v>
      </c>
      <c r="R50" s="1839"/>
      <c r="S50" s="842"/>
    </row>
    <row r="51" spans="1:19" ht="25.5" customHeight="1">
      <c r="A51" s="540">
        <f>ROW()</f>
        <v>51</v>
      </c>
      <c r="B51" s="541"/>
      <c r="C51" s="11"/>
      <c r="D51" s="549" t="s">
        <v>861</v>
      </c>
      <c r="E51" s="1368" t="s">
        <v>1371</v>
      </c>
      <c r="F51" s="1369">
        <v>42.3176460266113</v>
      </c>
      <c r="G51" s="1370">
        <v>43</v>
      </c>
      <c r="H51" s="1371">
        <v>44</v>
      </c>
      <c r="I51" s="1371">
        <v>44</v>
      </c>
      <c r="J51" s="1371">
        <v>44</v>
      </c>
      <c r="K51" s="1371">
        <v>45</v>
      </c>
      <c r="L51" s="1371">
        <v>45</v>
      </c>
      <c r="M51" s="1371">
        <v>46</v>
      </c>
      <c r="N51" s="1371">
        <v>46</v>
      </c>
      <c r="O51" s="1371">
        <v>46</v>
      </c>
      <c r="P51" s="1371">
        <v>46</v>
      </c>
      <c r="Q51" s="1838" t="s">
        <v>1402</v>
      </c>
      <c r="R51" s="1839"/>
      <c r="S51" s="842"/>
    </row>
    <row r="52" spans="1:19" ht="30.6" customHeight="1">
      <c r="A52" s="540">
        <f>ROW()</f>
        <v>52</v>
      </c>
      <c r="B52" s="541"/>
      <c r="C52" s="11"/>
      <c r="D52" s="549" t="s">
        <v>863</v>
      </c>
      <c r="E52" s="1368" t="s">
        <v>1371</v>
      </c>
      <c r="F52" s="1369">
        <v>38.5625</v>
      </c>
      <c r="G52" s="1370">
        <v>41</v>
      </c>
      <c r="H52" s="1371">
        <v>42</v>
      </c>
      <c r="I52" s="1371">
        <v>45</v>
      </c>
      <c r="J52" s="1371">
        <v>49</v>
      </c>
      <c r="K52" s="1371">
        <v>54</v>
      </c>
      <c r="L52" s="1371">
        <v>55</v>
      </c>
      <c r="M52" s="1371">
        <v>52</v>
      </c>
      <c r="N52" s="1371">
        <v>53</v>
      </c>
      <c r="O52" s="1371">
        <v>54</v>
      </c>
      <c r="P52" s="1371">
        <v>54</v>
      </c>
      <c r="Q52" s="1838" t="s">
        <v>1434</v>
      </c>
      <c r="R52" s="1839"/>
      <c r="S52" s="842"/>
    </row>
    <row r="53" spans="1:19" ht="48" customHeight="1">
      <c r="A53" s="540">
        <f>ROW()</f>
        <v>53</v>
      </c>
      <c r="B53" s="541"/>
      <c r="C53" s="11"/>
      <c r="D53" s="549" t="s">
        <v>768</v>
      </c>
      <c r="E53" s="1368" t="s">
        <v>1371</v>
      </c>
      <c r="F53" s="1369">
        <v>12.0457143783569</v>
      </c>
      <c r="G53" s="1373">
        <v>-36.253197783600001</v>
      </c>
      <c r="H53" s="1374">
        <v>-36.249231803776404</v>
      </c>
      <c r="I53" s="1374">
        <v>-36.245984734128697</v>
      </c>
      <c r="J53" s="1374">
        <v>-36.243326258350706</v>
      </c>
      <c r="K53" s="1374">
        <v>-36.241149682474997</v>
      </c>
      <c r="L53" s="1374">
        <v>-36.239367652869106</v>
      </c>
      <c r="M53" s="1374">
        <v>-36.237908650427897</v>
      </c>
      <c r="N53" s="1374">
        <v>-36.236714120260501</v>
      </c>
      <c r="O53" s="1374">
        <v>-36.235736121676901</v>
      </c>
      <c r="P53" s="1374">
        <v>-36.234935404160098</v>
      </c>
      <c r="Q53" s="1838" t="s">
        <v>1435</v>
      </c>
      <c r="R53" s="1839"/>
      <c r="S53" s="842"/>
    </row>
    <row r="54" spans="1:19" ht="54" customHeight="1">
      <c r="A54" s="540">
        <f>ROW()</f>
        <v>54</v>
      </c>
      <c r="B54" s="541"/>
      <c r="C54" s="11"/>
      <c r="D54" s="549" t="s">
        <v>690</v>
      </c>
      <c r="E54" s="1368" t="s">
        <v>1371</v>
      </c>
      <c r="F54" s="1369">
        <v>59.961540222167898</v>
      </c>
      <c r="G54" s="1370">
        <v>84</v>
      </c>
      <c r="H54" s="1371">
        <v>86</v>
      </c>
      <c r="I54" s="1371">
        <v>87</v>
      </c>
      <c r="J54" s="1371">
        <v>89</v>
      </c>
      <c r="K54" s="1371">
        <v>91</v>
      </c>
      <c r="L54" s="1371">
        <v>92</v>
      </c>
      <c r="M54" s="1371">
        <v>93</v>
      </c>
      <c r="N54" s="1371">
        <v>95</v>
      </c>
      <c r="O54" s="1371">
        <v>96</v>
      </c>
      <c r="P54" s="1371">
        <v>97</v>
      </c>
      <c r="Q54" s="1838" t="s">
        <v>1436</v>
      </c>
      <c r="R54" s="1839"/>
      <c r="S54" s="842"/>
    </row>
    <row r="55" spans="1:19" ht="87.75" customHeight="1">
      <c r="A55" s="540">
        <f>ROW()</f>
        <v>55</v>
      </c>
      <c r="B55" s="541"/>
      <c r="C55" s="11"/>
      <c r="D55" s="549" t="s">
        <v>1437</v>
      </c>
      <c r="E55" s="1368" t="s">
        <v>1376</v>
      </c>
      <c r="F55" s="1369">
        <v>38.900001525878899</v>
      </c>
      <c r="G55" s="1370">
        <v>40</v>
      </c>
      <c r="H55" s="1371">
        <v>42</v>
      </c>
      <c r="I55" s="1371">
        <v>43</v>
      </c>
      <c r="J55" s="1371">
        <v>25</v>
      </c>
      <c r="K55" s="1371">
        <v>26</v>
      </c>
      <c r="L55" s="1371">
        <v>26</v>
      </c>
      <c r="M55" s="1371">
        <v>27</v>
      </c>
      <c r="N55" s="1371">
        <v>29</v>
      </c>
      <c r="O55" s="1371">
        <v>30</v>
      </c>
      <c r="P55" s="1371">
        <v>30</v>
      </c>
      <c r="Q55" s="1838" t="s">
        <v>1438</v>
      </c>
      <c r="R55" s="1839"/>
      <c r="S55" s="842"/>
    </row>
    <row r="56" spans="1:19" ht="165" customHeight="1">
      <c r="A56" s="540">
        <f>ROW()</f>
        <v>56</v>
      </c>
      <c r="B56" s="541"/>
      <c r="C56" s="11"/>
      <c r="D56" s="549" t="s">
        <v>1439</v>
      </c>
      <c r="E56" s="1368" t="s">
        <v>1371</v>
      </c>
      <c r="F56" s="1369">
        <v>21.6410007476806</v>
      </c>
      <c r="G56" s="1370">
        <v>21.123764508138954</v>
      </c>
      <c r="H56" s="1371">
        <v>21.751291854507684</v>
      </c>
      <c r="I56" s="1371">
        <v>22.184594770090122</v>
      </c>
      <c r="J56" s="1371">
        <v>22.634808107394768</v>
      </c>
      <c r="K56" s="1371">
        <v>23.186039790384093</v>
      </c>
      <c r="L56" s="1371">
        <v>23.628809465431381</v>
      </c>
      <c r="M56" s="1371">
        <v>24.054326723738555</v>
      </c>
      <c r="N56" s="1371">
        <v>24.428295667689127</v>
      </c>
      <c r="O56" s="1371">
        <v>24.741630347232721</v>
      </c>
      <c r="P56" s="1371">
        <v>24.933945709131777</v>
      </c>
      <c r="Q56" s="1838" t="s">
        <v>1440</v>
      </c>
      <c r="R56" s="1839"/>
      <c r="S56" s="842"/>
    </row>
    <row r="57" spans="1:19" ht="44.25" customHeight="1">
      <c r="A57" s="540">
        <f>ROW()</f>
        <v>57</v>
      </c>
      <c r="B57" s="541"/>
      <c r="C57" s="11"/>
      <c r="D57" s="549" t="s">
        <v>1441</v>
      </c>
      <c r="E57" s="1368" t="s">
        <v>1371</v>
      </c>
      <c r="F57" s="1369">
        <v>25.5</v>
      </c>
      <c r="G57" s="1370">
        <v>0.5</v>
      </c>
      <c r="H57" s="1371">
        <v>0.5</v>
      </c>
      <c r="I57" s="1371">
        <v>0.5</v>
      </c>
      <c r="J57" s="1371">
        <v>0.5</v>
      </c>
      <c r="K57" s="1371">
        <v>0.5</v>
      </c>
      <c r="L57" s="1371">
        <v>0.5</v>
      </c>
      <c r="M57" s="1371">
        <v>0.5</v>
      </c>
      <c r="N57" s="1371">
        <v>0.5</v>
      </c>
      <c r="O57" s="1371">
        <v>0.5</v>
      </c>
      <c r="P57" s="1371">
        <v>0.5</v>
      </c>
      <c r="Q57" s="1838" t="s">
        <v>1442</v>
      </c>
      <c r="R57" s="1839"/>
      <c r="S57" s="842"/>
    </row>
    <row r="58" spans="1:19" ht="40.5" customHeight="1">
      <c r="A58" s="540">
        <f>ROW()</f>
        <v>58</v>
      </c>
      <c r="B58" s="541"/>
      <c r="C58" s="11"/>
      <c r="D58" s="549" t="s">
        <v>1443</v>
      </c>
      <c r="E58" s="551" t="s">
        <v>1371</v>
      </c>
      <c r="F58" s="1369">
        <v>45.399997711181598</v>
      </c>
      <c r="G58" s="1370">
        <v>35</v>
      </c>
      <c r="H58" s="1371">
        <v>35</v>
      </c>
      <c r="I58" s="1371">
        <v>35</v>
      </c>
      <c r="J58" s="1371">
        <v>35</v>
      </c>
      <c r="K58" s="1371">
        <v>35</v>
      </c>
      <c r="L58" s="1371">
        <v>35</v>
      </c>
      <c r="M58" s="1371">
        <v>35</v>
      </c>
      <c r="N58" s="1371">
        <v>35</v>
      </c>
      <c r="O58" s="1371">
        <v>35</v>
      </c>
      <c r="P58" s="1371">
        <v>35</v>
      </c>
      <c r="Q58" s="1838" t="s">
        <v>1444</v>
      </c>
      <c r="R58" s="1839"/>
      <c r="S58" s="842"/>
    </row>
    <row r="59" spans="1:19" ht="41.25" customHeight="1">
      <c r="A59" s="540">
        <f>ROW()</f>
        <v>59</v>
      </c>
      <c r="B59" s="541"/>
      <c r="C59" s="11"/>
      <c r="D59" s="549" t="s">
        <v>1445</v>
      </c>
      <c r="E59" s="1368" t="s">
        <v>1376</v>
      </c>
      <c r="F59" s="1369">
        <v>20.699998855590799</v>
      </c>
      <c r="G59" s="1370">
        <v>23</v>
      </c>
      <c r="H59" s="1371">
        <v>23</v>
      </c>
      <c r="I59" s="1371">
        <v>24</v>
      </c>
      <c r="J59" s="1371">
        <v>24</v>
      </c>
      <c r="K59" s="1371">
        <v>24</v>
      </c>
      <c r="L59" s="1371">
        <v>26</v>
      </c>
      <c r="M59" s="1371">
        <v>27</v>
      </c>
      <c r="N59" s="1371">
        <v>28</v>
      </c>
      <c r="O59" s="1371">
        <v>29</v>
      </c>
      <c r="P59" s="1371">
        <v>30</v>
      </c>
      <c r="Q59" s="1838" t="s">
        <v>1446</v>
      </c>
      <c r="R59" s="1839"/>
      <c r="S59" s="842"/>
    </row>
    <row r="60" spans="1:19" ht="28.5" customHeight="1">
      <c r="A60" s="540">
        <f>ROW()</f>
        <v>60</v>
      </c>
      <c r="B60" s="541"/>
      <c r="C60" s="11"/>
      <c r="D60" s="549" t="s">
        <v>985</v>
      </c>
      <c r="E60" s="1368" t="s">
        <v>44</v>
      </c>
      <c r="F60" s="1369">
        <v>16.633703231811499</v>
      </c>
      <c r="G60" s="1370">
        <v>16</v>
      </c>
      <c r="H60" s="1371">
        <v>16</v>
      </c>
      <c r="I60" s="1371">
        <v>16</v>
      </c>
      <c r="J60" s="1371">
        <v>16</v>
      </c>
      <c r="K60" s="1371">
        <v>16</v>
      </c>
      <c r="L60" s="1371">
        <v>16</v>
      </c>
      <c r="M60" s="1371">
        <v>16</v>
      </c>
      <c r="N60" s="1371">
        <v>16</v>
      </c>
      <c r="O60" s="1371">
        <v>16</v>
      </c>
      <c r="P60" s="1371">
        <v>16</v>
      </c>
      <c r="Q60" s="1838" t="s">
        <v>1447</v>
      </c>
      <c r="R60" s="1839"/>
      <c r="S60" s="842"/>
    </row>
    <row r="61" spans="1:19" ht="72" customHeight="1">
      <c r="A61" s="540">
        <f>ROW()</f>
        <v>61</v>
      </c>
      <c r="B61" s="541"/>
      <c r="C61" s="11"/>
      <c r="D61" s="549" t="s">
        <v>938</v>
      </c>
      <c r="E61" s="1368" t="s">
        <v>1371</v>
      </c>
      <c r="F61" s="1369">
        <v>13.9650001525878</v>
      </c>
      <c r="G61" s="1373">
        <v>-2.7585936569560676</v>
      </c>
      <c r="H61" s="1374">
        <v>-2.6574709655748094</v>
      </c>
      <c r="I61" s="1374">
        <v>-2.5751645581875193</v>
      </c>
      <c r="J61" s="1374">
        <v>-2.4866443159304978</v>
      </c>
      <c r="K61" s="1374">
        <v>-2.3942426082961124</v>
      </c>
      <c r="L61" s="1374">
        <v>-2.3101470556298418</v>
      </c>
      <c r="M61" s="1374">
        <v>-2.2447596805181691</v>
      </c>
      <c r="N61" s="1374">
        <v>-2.1827618060033513</v>
      </c>
      <c r="O61" s="1374">
        <v>-2.1259625309646202</v>
      </c>
      <c r="P61" s="1374">
        <v>-2.0764774610309402</v>
      </c>
      <c r="Q61" s="1838" t="s">
        <v>1448</v>
      </c>
      <c r="R61" s="1839"/>
      <c r="S61" s="842"/>
    </row>
    <row r="62" spans="1:19" ht="32.1" customHeight="1">
      <c r="A62" s="540">
        <f>ROW()</f>
        <v>62</v>
      </c>
      <c r="B62" s="541"/>
      <c r="C62" s="11"/>
      <c r="D62" s="549" t="s">
        <v>1449</v>
      </c>
      <c r="E62" s="1368" t="s">
        <v>1371</v>
      </c>
      <c r="F62" s="1369">
        <v>64.199996948242102</v>
      </c>
      <c r="G62" s="1370">
        <v>66</v>
      </c>
      <c r="H62" s="1371">
        <v>68</v>
      </c>
      <c r="I62" s="1371">
        <v>73</v>
      </c>
      <c r="J62" s="1371">
        <v>77</v>
      </c>
      <c r="K62" s="1371">
        <v>78</v>
      </c>
      <c r="L62" s="1371">
        <v>80</v>
      </c>
      <c r="M62" s="1371">
        <v>82</v>
      </c>
      <c r="N62" s="1371">
        <v>66</v>
      </c>
      <c r="O62" s="1375">
        <v>67</v>
      </c>
      <c r="P62" s="1375" t="s">
        <v>1450</v>
      </c>
      <c r="Q62" s="1838" t="s">
        <v>1451</v>
      </c>
      <c r="R62" s="1839"/>
      <c r="S62" s="842"/>
    </row>
    <row r="63" spans="1:19" ht="15">
      <c r="A63" s="540">
        <f>ROW()</f>
        <v>63</v>
      </c>
      <c r="B63" s="541"/>
      <c r="C63" s="11"/>
      <c r="D63" s="549" t="s">
        <v>964</v>
      </c>
      <c r="E63" s="1368" t="s">
        <v>1371</v>
      </c>
      <c r="F63" s="1369">
        <v>13.811764717101999</v>
      </c>
      <c r="G63" s="1370">
        <v>16</v>
      </c>
      <c r="H63" s="1371">
        <v>16</v>
      </c>
      <c r="I63" s="1371">
        <v>16</v>
      </c>
      <c r="J63" s="1371">
        <v>16</v>
      </c>
      <c r="K63" s="1371">
        <v>17</v>
      </c>
      <c r="L63" s="1371">
        <v>17</v>
      </c>
      <c r="M63" s="1371">
        <v>17</v>
      </c>
      <c r="N63" s="1371">
        <v>17</v>
      </c>
      <c r="O63" s="1371">
        <v>17</v>
      </c>
      <c r="P63" s="1371">
        <v>17</v>
      </c>
      <c r="Q63" s="1838" t="s">
        <v>1402</v>
      </c>
      <c r="R63" s="1839"/>
      <c r="S63" s="842"/>
    </row>
    <row r="64" spans="1:19" ht="15">
      <c r="A64" s="540">
        <f>ROW()</f>
        <v>64</v>
      </c>
      <c r="B64" s="541"/>
      <c r="C64" s="11"/>
      <c r="D64" s="549" t="s">
        <v>1452</v>
      </c>
      <c r="E64" s="1368" t="s">
        <v>1371</v>
      </c>
      <c r="F64" s="1369">
        <v>27.475000381469702</v>
      </c>
      <c r="G64" s="1370">
        <v>30</v>
      </c>
      <c r="H64" s="1371">
        <v>30</v>
      </c>
      <c r="I64" s="1371">
        <v>30</v>
      </c>
      <c r="J64" s="1371">
        <v>31</v>
      </c>
      <c r="K64" s="1371">
        <v>31</v>
      </c>
      <c r="L64" s="1371">
        <v>31</v>
      </c>
      <c r="M64" s="1371">
        <v>32</v>
      </c>
      <c r="N64" s="1371">
        <v>32</v>
      </c>
      <c r="O64" s="1371">
        <v>32</v>
      </c>
      <c r="P64" s="1371">
        <v>32</v>
      </c>
      <c r="Q64" s="1838" t="s">
        <v>1402</v>
      </c>
      <c r="R64" s="1839"/>
      <c r="S64" s="842"/>
    </row>
    <row r="65" spans="1:19" ht="33" customHeight="1">
      <c r="A65" s="540">
        <f>ROW()</f>
        <v>65</v>
      </c>
      <c r="B65" s="541"/>
      <c r="C65" s="11"/>
      <c r="D65" s="549" t="s">
        <v>1453</v>
      </c>
      <c r="E65" s="1368" t="s">
        <v>1371</v>
      </c>
      <c r="F65" s="1369">
        <v>48.854545593261697</v>
      </c>
      <c r="G65" s="1370">
        <v>53</v>
      </c>
      <c r="H65" s="1371">
        <v>54</v>
      </c>
      <c r="I65" s="1371">
        <v>55</v>
      </c>
      <c r="J65" s="1371">
        <v>56</v>
      </c>
      <c r="K65" s="1371">
        <v>57</v>
      </c>
      <c r="L65" s="1371">
        <v>57</v>
      </c>
      <c r="M65" s="1371">
        <v>58</v>
      </c>
      <c r="N65" s="1371">
        <v>58</v>
      </c>
      <c r="O65" s="1371">
        <v>58</v>
      </c>
      <c r="P65" s="1371">
        <v>59</v>
      </c>
      <c r="Q65" s="1838" t="s">
        <v>1402</v>
      </c>
      <c r="R65" s="1839"/>
      <c r="S65" s="842"/>
    </row>
    <row r="66" spans="1:19" ht="37.5" customHeight="1">
      <c r="A66" s="540">
        <f>ROW()</f>
        <v>66</v>
      </c>
      <c r="B66" s="541"/>
      <c r="C66" s="11"/>
      <c r="D66" s="549" t="s">
        <v>1454</v>
      </c>
      <c r="E66" s="1368" t="s">
        <v>1376</v>
      </c>
      <c r="F66" s="1369">
        <v>8.6789302825927699</v>
      </c>
      <c r="G66" s="1370">
        <v>10</v>
      </c>
      <c r="H66" s="1371">
        <v>11</v>
      </c>
      <c r="I66" s="1371">
        <v>11</v>
      </c>
      <c r="J66" s="1371">
        <v>12</v>
      </c>
      <c r="K66" s="1371">
        <v>12</v>
      </c>
      <c r="L66" s="1371">
        <v>12</v>
      </c>
      <c r="M66" s="1371">
        <v>12</v>
      </c>
      <c r="N66" s="1371">
        <v>12</v>
      </c>
      <c r="O66" s="1371">
        <v>13</v>
      </c>
      <c r="P66" s="1371">
        <v>13</v>
      </c>
      <c r="Q66" s="1838" t="s">
        <v>1455</v>
      </c>
      <c r="R66" s="1839"/>
      <c r="S66" s="842"/>
    </row>
    <row r="67" spans="1:19" ht="36.75" customHeight="1">
      <c r="A67" s="540">
        <f>ROW()</f>
        <v>67</v>
      </c>
      <c r="B67" s="541"/>
      <c r="C67" s="11"/>
      <c r="D67" s="549" t="s">
        <v>1456</v>
      </c>
      <c r="E67" s="1368" t="s">
        <v>1371</v>
      </c>
      <c r="F67" s="1369">
        <v>23.920000076293899</v>
      </c>
      <c r="G67" s="1370">
        <v>27</v>
      </c>
      <c r="H67" s="1371">
        <v>28</v>
      </c>
      <c r="I67" s="1371">
        <v>28</v>
      </c>
      <c r="J67" s="1371">
        <v>31</v>
      </c>
      <c r="K67" s="1371">
        <v>32</v>
      </c>
      <c r="L67" s="1371">
        <v>33</v>
      </c>
      <c r="M67" s="1371">
        <v>33</v>
      </c>
      <c r="N67" s="1371">
        <v>34</v>
      </c>
      <c r="O67" s="1371">
        <v>35</v>
      </c>
      <c r="P67" s="1371">
        <v>36</v>
      </c>
      <c r="Q67" s="1838" t="s">
        <v>1457</v>
      </c>
      <c r="R67" s="1839"/>
      <c r="S67" s="842"/>
    </row>
    <row r="68" spans="1:19" ht="96" customHeight="1">
      <c r="A68" s="540">
        <f>ROW()</f>
        <v>68</v>
      </c>
      <c r="B68" s="541"/>
      <c r="C68" s="11"/>
      <c r="D68" s="549" t="s">
        <v>1458</v>
      </c>
      <c r="E68" s="1368" t="s">
        <v>1371</v>
      </c>
      <c r="F68" s="1369">
        <v>86.5</v>
      </c>
      <c r="G68" s="1370">
        <v>74</v>
      </c>
      <c r="H68" s="1371">
        <v>79</v>
      </c>
      <c r="I68" s="1371">
        <v>82</v>
      </c>
      <c r="J68" s="1371">
        <v>116</v>
      </c>
      <c r="K68" s="1371">
        <v>120</v>
      </c>
      <c r="L68" s="1371">
        <v>124</v>
      </c>
      <c r="M68" s="1371">
        <v>127</v>
      </c>
      <c r="N68" s="1371">
        <v>132</v>
      </c>
      <c r="O68" s="1371">
        <v>135</v>
      </c>
      <c r="P68" s="1371">
        <v>138</v>
      </c>
      <c r="Q68" s="1838" t="s">
        <v>1459</v>
      </c>
      <c r="R68" s="1839"/>
      <c r="S68" s="842"/>
    </row>
    <row r="69" spans="1:19" ht="69.75" customHeight="1">
      <c r="A69" s="540">
        <f>ROW()</f>
        <v>69</v>
      </c>
      <c r="B69" s="541"/>
      <c r="C69" s="11"/>
      <c r="D69" s="549" t="s">
        <v>859</v>
      </c>
      <c r="E69" s="1368" t="s">
        <v>1371</v>
      </c>
      <c r="F69" s="1369">
        <v>53.5</v>
      </c>
      <c r="G69" s="1370">
        <v>66</v>
      </c>
      <c r="H69" s="1371">
        <v>71</v>
      </c>
      <c r="I69" s="1371">
        <v>74</v>
      </c>
      <c r="J69" s="1371">
        <v>84</v>
      </c>
      <c r="K69" s="1371">
        <v>90</v>
      </c>
      <c r="L69" s="1371">
        <v>103</v>
      </c>
      <c r="M69" s="1371">
        <v>105</v>
      </c>
      <c r="N69" s="1371" t="s">
        <v>1460</v>
      </c>
      <c r="O69" s="1371">
        <v>130</v>
      </c>
      <c r="P69" s="1371">
        <v>132</v>
      </c>
      <c r="Q69" s="1838" t="s">
        <v>1461</v>
      </c>
      <c r="R69" s="1839"/>
      <c r="S69" s="842"/>
    </row>
    <row r="70" spans="1:19" ht="67.5" customHeight="1">
      <c r="A70" s="540">
        <f>ROW()</f>
        <v>70</v>
      </c>
      <c r="B70" s="541"/>
      <c r="C70" s="11"/>
      <c r="D70" s="549" t="s">
        <v>692</v>
      </c>
      <c r="E70" s="1368" t="s">
        <v>1371</v>
      </c>
      <c r="F70" s="1369">
        <v>18.029167175292901</v>
      </c>
      <c r="G70" s="1370">
        <v>14</v>
      </c>
      <c r="H70" s="1371">
        <v>14</v>
      </c>
      <c r="I70" s="1371">
        <v>14</v>
      </c>
      <c r="J70" s="1371">
        <v>15</v>
      </c>
      <c r="K70" s="1371">
        <v>15</v>
      </c>
      <c r="L70" s="1371">
        <v>15</v>
      </c>
      <c r="M70" s="1371">
        <v>16</v>
      </c>
      <c r="N70" s="1371">
        <v>16</v>
      </c>
      <c r="O70" s="1371">
        <v>16</v>
      </c>
      <c r="P70" s="1371">
        <v>17</v>
      </c>
      <c r="Q70" s="1838" t="s">
        <v>1462</v>
      </c>
      <c r="R70" s="1839"/>
      <c r="S70" s="842"/>
    </row>
    <row r="71" spans="1:19" ht="69.75" customHeight="1">
      <c r="A71" s="540">
        <f>ROW()</f>
        <v>71</v>
      </c>
      <c r="B71" s="541"/>
      <c r="C71" s="11"/>
      <c r="D71" s="549" t="s">
        <v>1463</v>
      </c>
      <c r="E71" s="1368" t="s">
        <v>1376</v>
      </c>
      <c r="F71" s="1369">
        <v>1.6999999284744201</v>
      </c>
      <c r="G71" s="1371">
        <v>0</v>
      </c>
      <c r="H71" s="1371">
        <v>0</v>
      </c>
      <c r="I71" s="1371">
        <v>0</v>
      </c>
      <c r="J71" s="1371">
        <v>0</v>
      </c>
      <c r="K71" s="1371">
        <v>0</v>
      </c>
      <c r="L71" s="1371">
        <v>0</v>
      </c>
      <c r="M71" s="1371">
        <v>0</v>
      </c>
      <c r="N71" s="1371">
        <v>0</v>
      </c>
      <c r="O71" s="1371">
        <v>0</v>
      </c>
      <c r="P71" s="1371">
        <v>0</v>
      </c>
      <c r="Q71" s="1838" t="s">
        <v>1464</v>
      </c>
      <c r="R71" s="1839"/>
      <c r="S71" s="842"/>
    </row>
    <row r="72" spans="1:19" ht="25.5" customHeight="1">
      <c r="A72" s="540">
        <f>ROW()</f>
        <v>72</v>
      </c>
      <c r="B72" s="541"/>
      <c r="C72" s="11"/>
      <c r="D72" s="549" t="s">
        <v>1465</v>
      </c>
      <c r="E72" s="1368" t="s">
        <v>1371</v>
      </c>
      <c r="F72" s="1369">
        <v>84.743331909179602</v>
      </c>
      <c r="G72" s="1370">
        <v>82</v>
      </c>
      <c r="H72" s="1371">
        <v>85</v>
      </c>
      <c r="I72" s="1371">
        <v>85</v>
      </c>
      <c r="J72" s="1371">
        <v>87</v>
      </c>
      <c r="K72" s="1371">
        <v>88</v>
      </c>
      <c r="L72" s="1371">
        <v>94</v>
      </c>
      <c r="M72" s="1371">
        <v>95</v>
      </c>
      <c r="N72" s="1371">
        <v>95</v>
      </c>
      <c r="O72" s="1371">
        <v>97</v>
      </c>
      <c r="P72" s="1371">
        <v>97</v>
      </c>
      <c r="Q72" s="1838" t="s">
        <v>1466</v>
      </c>
      <c r="R72" s="1839"/>
      <c r="S72" s="842"/>
    </row>
    <row r="73" spans="1:19" ht="84.75" customHeight="1">
      <c r="A73" s="540">
        <f>ROW()</f>
        <v>73</v>
      </c>
      <c r="B73" s="541"/>
      <c r="C73" s="11"/>
      <c r="D73" s="549" t="s">
        <v>1467</v>
      </c>
      <c r="E73" s="1368" t="s">
        <v>1371</v>
      </c>
      <c r="F73" s="1369">
        <v>9.6499996185302699</v>
      </c>
      <c r="G73" s="1370">
        <v>6</v>
      </c>
      <c r="H73" s="1371">
        <v>6</v>
      </c>
      <c r="I73" s="1371">
        <v>6</v>
      </c>
      <c r="J73" s="1371">
        <v>6</v>
      </c>
      <c r="K73" s="1371">
        <v>6</v>
      </c>
      <c r="L73" s="1371">
        <v>6</v>
      </c>
      <c r="M73" s="1371">
        <v>6</v>
      </c>
      <c r="N73" s="1371">
        <v>6</v>
      </c>
      <c r="O73" s="1371">
        <v>6</v>
      </c>
      <c r="P73" s="1371">
        <v>6</v>
      </c>
      <c r="Q73" s="1838" t="s">
        <v>1468</v>
      </c>
      <c r="R73" s="1839"/>
      <c r="S73" s="842"/>
    </row>
    <row r="74" spans="1:19" ht="36.75" customHeight="1">
      <c r="A74" s="540">
        <f>ROW()</f>
        <v>74</v>
      </c>
      <c r="B74" s="541"/>
      <c r="C74" s="11"/>
      <c r="D74" s="549" t="s">
        <v>889</v>
      </c>
      <c r="E74" s="1368" t="s">
        <v>1371</v>
      </c>
      <c r="F74" s="1369">
        <v>13.899999618530201</v>
      </c>
      <c r="G74" s="1370">
        <v>17</v>
      </c>
      <c r="H74" s="1371">
        <v>21</v>
      </c>
      <c r="I74" s="1371">
        <v>22</v>
      </c>
      <c r="J74" s="1371">
        <v>22</v>
      </c>
      <c r="K74" s="1371">
        <v>23</v>
      </c>
      <c r="L74" s="1371">
        <v>23</v>
      </c>
      <c r="M74" s="1371">
        <v>24</v>
      </c>
      <c r="N74" s="1371">
        <v>24</v>
      </c>
      <c r="O74" s="1371">
        <v>24</v>
      </c>
      <c r="P74" s="1371">
        <v>25</v>
      </c>
      <c r="Q74" s="1838" t="s">
        <v>1469</v>
      </c>
      <c r="R74" s="1839"/>
      <c r="S74" s="842"/>
    </row>
    <row r="75" spans="1:19" ht="60" customHeight="1">
      <c r="A75" s="540">
        <f>ROW()</f>
        <v>75</v>
      </c>
      <c r="B75" s="541"/>
      <c r="C75" s="11"/>
      <c r="D75" s="549" t="s">
        <v>772</v>
      </c>
      <c r="E75" s="1368" t="s">
        <v>1371</v>
      </c>
      <c r="F75" s="1369">
        <v>73.930770874023395</v>
      </c>
      <c r="G75" s="1370">
        <v>86</v>
      </c>
      <c r="H75" s="1371">
        <v>92</v>
      </c>
      <c r="I75" s="1371">
        <v>95</v>
      </c>
      <c r="J75" s="1371">
        <v>103</v>
      </c>
      <c r="K75" s="1371">
        <v>105</v>
      </c>
      <c r="L75" s="1371">
        <v>107</v>
      </c>
      <c r="M75" s="1371">
        <v>108</v>
      </c>
      <c r="N75" s="1371">
        <v>109</v>
      </c>
      <c r="O75" s="1371">
        <v>111</v>
      </c>
      <c r="P75" s="1371">
        <v>111</v>
      </c>
      <c r="Q75" s="1838" t="s">
        <v>1470</v>
      </c>
      <c r="R75" s="1839"/>
      <c r="S75" s="842"/>
    </row>
    <row r="76" spans="1:19" ht="32.1" customHeight="1">
      <c r="A76" s="540">
        <f>ROW()</f>
        <v>76</v>
      </c>
      <c r="B76" s="541"/>
      <c r="C76" s="11"/>
      <c r="D76" s="549" t="s">
        <v>684</v>
      </c>
      <c r="E76" s="1368" t="s">
        <v>1376</v>
      </c>
      <c r="F76" s="1369">
        <v>47.945648193359297</v>
      </c>
      <c r="G76" s="1370">
        <v>46</v>
      </c>
      <c r="H76" s="1371">
        <v>48</v>
      </c>
      <c r="I76" s="1371">
        <v>49</v>
      </c>
      <c r="J76" s="1371">
        <v>51</v>
      </c>
      <c r="K76" s="1371">
        <v>52</v>
      </c>
      <c r="L76" s="1371">
        <v>53</v>
      </c>
      <c r="M76" s="1371">
        <v>54</v>
      </c>
      <c r="N76" s="1371">
        <v>55</v>
      </c>
      <c r="O76" s="1371">
        <v>57</v>
      </c>
      <c r="P76" s="1371">
        <v>57</v>
      </c>
      <c r="Q76" s="1838" t="s">
        <v>1471</v>
      </c>
      <c r="R76" s="1839"/>
      <c r="S76" s="842"/>
    </row>
    <row r="77" spans="1:19" ht="15">
      <c r="A77" s="540">
        <f>ROW()</f>
        <v>77</v>
      </c>
      <c r="B77" s="541"/>
      <c r="C77" s="11"/>
      <c r="D77" s="549" t="s">
        <v>839</v>
      </c>
      <c r="E77" s="1368" t="s">
        <v>1371</v>
      </c>
      <c r="F77" s="1369">
        <v>14.599999427795399</v>
      </c>
      <c r="G77" s="1370">
        <v>15</v>
      </c>
      <c r="H77" s="1371">
        <v>16</v>
      </c>
      <c r="I77" s="1371">
        <v>16</v>
      </c>
      <c r="J77" s="1371">
        <v>16</v>
      </c>
      <c r="K77" s="1371">
        <v>16</v>
      </c>
      <c r="L77" s="1371">
        <v>16</v>
      </c>
      <c r="M77" s="1371">
        <v>16</v>
      </c>
      <c r="N77" s="1371">
        <v>16</v>
      </c>
      <c r="O77" s="1371">
        <v>16</v>
      </c>
      <c r="P77" s="1371">
        <v>17</v>
      </c>
      <c r="Q77" s="1838" t="s">
        <v>1402</v>
      </c>
      <c r="R77" s="1839"/>
      <c r="S77" s="842"/>
    </row>
    <row r="78" spans="1:19" ht="39.75" customHeight="1">
      <c r="A78" s="540">
        <f>ROW()</f>
        <v>78</v>
      </c>
      <c r="B78" s="541"/>
      <c r="C78" s="11"/>
      <c r="D78" s="549" t="s">
        <v>845</v>
      </c>
      <c r="E78" s="1368" t="s">
        <v>1376</v>
      </c>
      <c r="F78" s="1369">
        <v>6.5999999046325604</v>
      </c>
      <c r="G78" s="1370">
        <v>7</v>
      </c>
      <c r="H78" s="1371">
        <v>7</v>
      </c>
      <c r="I78" s="1371">
        <v>7</v>
      </c>
      <c r="J78" s="1371">
        <v>8</v>
      </c>
      <c r="K78" s="1371">
        <v>8</v>
      </c>
      <c r="L78" s="1371">
        <v>8</v>
      </c>
      <c r="M78" s="1371">
        <v>8</v>
      </c>
      <c r="N78" s="1371">
        <v>8</v>
      </c>
      <c r="O78" s="1371">
        <v>8</v>
      </c>
      <c r="P78" s="1371">
        <v>8</v>
      </c>
      <c r="Q78" s="1838" t="s">
        <v>1472</v>
      </c>
      <c r="R78" s="1839"/>
      <c r="S78" s="842"/>
    </row>
    <row r="79" spans="1:19" ht="51.75" customHeight="1">
      <c r="A79" s="540">
        <f>ROW()</f>
        <v>79</v>
      </c>
      <c r="B79" s="541"/>
      <c r="C79" s="11"/>
      <c r="D79" s="549" t="s">
        <v>1043</v>
      </c>
      <c r="E79" s="1368" t="s">
        <v>1376</v>
      </c>
      <c r="F79" s="1369">
        <v>5.6111106872558496</v>
      </c>
      <c r="G79" s="1370">
        <v>5</v>
      </c>
      <c r="H79" s="1371">
        <v>5</v>
      </c>
      <c r="I79" s="1371">
        <v>5</v>
      </c>
      <c r="J79" s="1371">
        <v>5</v>
      </c>
      <c r="K79" s="1371">
        <v>5</v>
      </c>
      <c r="L79" s="1371">
        <v>6</v>
      </c>
      <c r="M79" s="1371">
        <v>6</v>
      </c>
      <c r="N79" s="1371">
        <v>6</v>
      </c>
      <c r="O79" s="1371">
        <v>6</v>
      </c>
      <c r="P79" s="1371">
        <v>6</v>
      </c>
      <c r="Q79" s="1838" t="s">
        <v>1473</v>
      </c>
      <c r="R79" s="1839"/>
      <c r="S79" s="842"/>
    </row>
    <row r="80" spans="1:19" ht="35.25" customHeight="1">
      <c r="A80" s="540">
        <f>ROW()</f>
        <v>80</v>
      </c>
      <c r="B80" s="541"/>
      <c r="C80" s="11"/>
      <c r="D80" s="549" t="s">
        <v>851</v>
      </c>
      <c r="E80" s="1368" t="s">
        <v>1376</v>
      </c>
      <c r="F80" s="1369">
        <v>8.1999998092651296</v>
      </c>
      <c r="G80" s="1370">
        <v>10</v>
      </c>
      <c r="H80" s="1371">
        <v>10</v>
      </c>
      <c r="I80" s="1371">
        <v>10</v>
      </c>
      <c r="J80" s="1371">
        <v>10</v>
      </c>
      <c r="K80" s="1371">
        <v>11</v>
      </c>
      <c r="L80" s="1371">
        <v>11</v>
      </c>
      <c r="M80" s="1371">
        <v>11</v>
      </c>
      <c r="N80" s="1371">
        <v>11</v>
      </c>
      <c r="O80" s="1371">
        <v>12</v>
      </c>
      <c r="P80" s="1371">
        <v>12</v>
      </c>
      <c r="Q80" s="1838" t="s">
        <v>1474</v>
      </c>
      <c r="R80" s="1839"/>
      <c r="S80" s="842"/>
    </row>
    <row r="81" spans="1:19" ht="32.450000000000003" customHeight="1">
      <c r="A81" s="540">
        <f>ROW()</f>
        <v>81</v>
      </c>
      <c r="B81" s="541"/>
      <c r="C81" s="11"/>
      <c r="D81" s="549" t="s">
        <v>1045</v>
      </c>
      <c r="E81" s="1368" t="s">
        <v>1376</v>
      </c>
      <c r="F81" s="1369">
        <v>9.7583332061767507</v>
      </c>
      <c r="G81" s="1370">
        <v>10</v>
      </c>
      <c r="H81" s="1371">
        <v>10</v>
      </c>
      <c r="I81" s="1371">
        <v>10</v>
      </c>
      <c r="J81" s="1371">
        <v>10</v>
      </c>
      <c r="K81" s="1371">
        <v>10</v>
      </c>
      <c r="L81" s="1371">
        <v>11</v>
      </c>
      <c r="M81" s="1371">
        <v>11</v>
      </c>
      <c r="N81" s="1371">
        <v>11</v>
      </c>
      <c r="O81" s="1371">
        <v>12</v>
      </c>
      <c r="P81" s="1371">
        <v>12</v>
      </c>
      <c r="Q81" s="1838" t="s">
        <v>1475</v>
      </c>
      <c r="R81" s="1839"/>
      <c r="S81" s="842"/>
    </row>
    <row r="82" spans="1:19" ht="32.1" customHeight="1">
      <c r="A82" s="540">
        <f>ROW()</f>
        <v>82</v>
      </c>
      <c r="B82" s="541"/>
      <c r="C82" s="11"/>
      <c r="D82" s="549" t="s">
        <v>1476</v>
      </c>
      <c r="E82" s="1368" t="s">
        <v>44</v>
      </c>
      <c r="F82" s="1369">
        <v>0</v>
      </c>
      <c r="G82" s="1370">
        <v>0</v>
      </c>
      <c r="H82" s="1371">
        <v>0</v>
      </c>
      <c r="I82" s="1371">
        <v>0</v>
      </c>
      <c r="J82" s="1371">
        <v>0</v>
      </c>
      <c r="K82" s="1371">
        <v>0</v>
      </c>
      <c r="L82" s="1371">
        <v>0</v>
      </c>
      <c r="M82" s="1371">
        <v>0</v>
      </c>
      <c r="N82" s="1371">
        <v>0</v>
      </c>
      <c r="O82" s="1371">
        <v>0</v>
      </c>
      <c r="P82" s="1371">
        <v>0</v>
      </c>
      <c r="Q82" s="1838" t="s">
        <v>1477</v>
      </c>
      <c r="R82" s="1839"/>
      <c r="S82" s="842"/>
    </row>
    <row r="83" spans="1:19" ht="86.25" customHeight="1">
      <c r="A83" s="540">
        <f>ROW()</f>
        <v>83</v>
      </c>
      <c r="B83" s="541"/>
      <c r="C83" s="11"/>
      <c r="D83" s="549" t="s">
        <v>1478</v>
      </c>
      <c r="E83" s="1368" t="s">
        <v>1371</v>
      </c>
      <c r="F83" s="1369">
        <v>11.149999618530201</v>
      </c>
      <c r="G83" s="1370">
        <v>6</v>
      </c>
      <c r="H83" s="1371">
        <v>6</v>
      </c>
      <c r="I83" s="1371">
        <v>6</v>
      </c>
      <c r="J83" s="1371">
        <v>6</v>
      </c>
      <c r="K83" s="1371">
        <v>6</v>
      </c>
      <c r="L83" s="1371">
        <v>6</v>
      </c>
      <c r="M83" s="1371">
        <v>6</v>
      </c>
      <c r="N83" s="1371">
        <v>6</v>
      </c>
      <c r="O83" s="1371">
        <v>6</v>
      </c>
      <c r="P83" s="1371">
        <v>6</v>
      </c>
      <c r="Q83" s="1838" t="s">
        <v>1479</v>
      </c>
      <c r="R83" s="1839"/>
      <c r="S83" s="842"/>
    </row>
    <row r="84" spans="1:19" ht="40.5" customHeight="1">
      <c r="A84" s="540">
        <f>ROW()</f>
        <v>84</v>
      </c>
      <c r="B84" s="541"/>
      <c r="C84" s="11"/>
      <c r="D84" s="549" t="s">
        <v>680</v>
      </c>
      <c r="E84" s="1368" t="s">
        <v>1376</v>
      </c>
      <c r="F84" s="1369">
        <v>10</v>
      </c>
      <c r="G84" s="1370">
        <v>8</v>
      </c>
      <c r="H84" s="1371">
        <v>9</v>
      </c>
      <c r="I84" s="1371">
        <v>9</v>
      </c>
      <c r="J84" s="1371">
        <v>9</v>
      </c>
      <c r="K84" s="1371">
        <v>9</v>
      </c>
      <c r="L84" s="1371">
        <v>10</v>
      </c>
      <c r="M84" s="1371">
        <v>10</v>
      </c>
      <c r="N84" s="1371">
        <v>10</v>
      </c>
      <c r="O84" s="1371">
        <v>10</v>
      </c>
      <c r="P84" s="1371">
        <v>11</v>
      </c>
      <c r="Q84" s="1838" t="s">
        <v>1480</v>
      </c>
      <c r="R84" s="1839"/>
      <c r="S84" s="842"/>
    </row>
    <row r="85" spans="1:19" ht="45.75" customHeight="1">
      <c r="A85" s="540">
        <f>ROW()</f>
        <v>85</v>
      </c>
      <c r="B85" s="541"/>
      <c r="C85" s="11"/>
      <c r="D85" s="549" t="s">
        <v>622</v>
      </c>
      <c r="E85" s="1368" t="s">
        <v>1371</v>
      </c>
      <c r="F85" s="1369">
        <v>23.5682353973388</v>
      </c>
      <c r="G85" s="1370">
        <v>27</v>
      </c>
      <c r="H85" s="1371">
        <v>28</v>
      </c>
      <c r="I85" s="1371">
        <v>29</v>
      </c>
      <c r="J85" s="1371">
        <v>29</v>
      </c>
      <c r="K85" s="1371">
        <v>30</v>
      </c>
      <c r="L85" s="1371">
        <v>31</v>
      </c>
      <c r="M85" s="1371">
        <v>31</v>
      </c>
      <c r="N85" s="1371">
        <v>32</v>
      </c>
      <c r="O85" s="1371">
        <v>33</v>
      </c>
      <c r="P85" s="1371">
        <v>33</v>
      </c>
      <c r="Q85" s="1838" t="s">
        <v>1481</v>
      </c>
      <c r="R85" s="1839"/>
      <c r="S85" s="842"/>
    </row>
    <row r="86" spans="1:19" ht="58.5" customHeight="1">
      <c r="A86" s="540">
        <f>ROW()</f>
        <v>86</v>
      </c>
      <c r="B86" s="541"/>
      <c r="C86" s="11"/>
      <c r="D86" s="549" t="s">
        <v>650</v>
      </c>
      <c r="E86" s="1368" t="s">
        <v>1371</v>
      </c>
      <c r="F86" s="1369">
        <v>54.352943420410099</v>
      </c>
      <c r="G86" s="1370">
        <v>17.066508548602592</v>
      </c>
      <c r="H86" s="1371">
        <v>16.411880580727228</v>
      </c>
      <c r="I86" s="1371">
        <v>18.026313436725133</v>
      </c>
      <c r="J86" s="1371">
        <v>19.093864735557062</v>
      </c>
      <c r="K86" s="1371">
        <v>20.248884610900305</v>
      </c>
      <c r="L86" s="1371">
        <v>21.253405900961951</v>
      </c>
      <c r="M86" s="1371">
        <v>22.191176550523835</v>
      </c>
      <c r="N86" s="1371">
        <v>23.164517555366281</v>
      </c>
      <c r="O86" s="1371">
        <v>24.011266181341846</v>
      </c>
      <c r="P86" s="1371">
        <v>24.755190696034475</v>
      </c>
      <c r="Q86" s="1838" t="s">
        <v>1482</v>
      </c>
      <c r="R86" s="1839"/>
      <c r="S86" s="842"/>
    </row>
    <row r="87" spans="1:19" ht="45.6" customHeight="1">
      <c r="A87" s="540">
        <f>ROW()</f>
        <v>87</v>
      </c>
      <c r="B87" s="541"/>
      <c r="C87" s="11"/>
      <c r="D87" s="549" t="s">
        <v>708</v>
      </c>
      <c r="E87" s="1368" t="s">
        <v>1371</v>
      </c>
      <c r="F87" s="1369">
        <v>2.5999999046325599</v>
      </c>
      <c r="G87" s="1370">
        <v>4</v>
      </c>
      <c r="H87" s="1371">
        <v>4</v>
      </c>
      <c r="I87" s="1371">
        <v>4</v>
      </c>
      <c r="J87" s="1371">
        <v>4</v>
      </c>
      <c r="K87" s="1371">
        <v>4</v>
      </c>
      <c r="L87" s="1371">
        <v>4</v>
      </c>
      <c r="M87" s="1371">
        <v>5</v>
      </c>
      <c r="N87" s="1371">
        <v>5</v>
      </c>
      <c r="O87" s="1371">
        <v>5</v>
      </c>
      <c r="P87" s="1371">
        <v>5</v>
      </c>
      <c r="Q87" s="1838" t="s">
        <v>1483</v>
      </c>
      <c r="R87" s="1839"/>
      <c r="S87" s="842"/>
    </row>
    <row r="88" spans="1:19" ht="67.5" customHeight="1">
      <c r="A88" s="540">
        <f>ROW()</f>
        <v>88</v>
      </c>
      <c r="B88" s="541"/>
      <c r="C88" s="11"/>
      <c r="D88" s="549" t="s">
        <v>821</v>
      </c>
      <c r="E88" s="1368" t="s">
        <v>1376</v>
      </c>
      <c r="F88" s="1369">
        <v>31.199998855590799</v>
      </c>
      <c r="G88" s="1370">
        <v>35</v>
      </c>
      <c r="H88" s="1371">
        <v>37</v>
      </c>
      <c r="I88" s="1371">
        <v>38</v>
      </c>
      <c r="J88" s="1371">
        <v>38</v>
      </c>
      <c r="K88" s="1371">
        <v>39</v>
      </c>
      <c r="L88" s="1371">
        <v>52</v>
      </c>
      <c r="M88" s="1371">
        <v>53</v>
      </c>
      <c r="N88" s="1371">
        <v>53</v>
      </c>
      <c r="O88" s="1371">
        <v>54</v>
      </c>
      <c r="P88" s="1371">
        <v>54</v>
      </c>
      <c r="Q88" s="1838" t="s">
        <v>1484</v>
      </c>
      <c r="R88" s="1839"/>
      <c r="S88" s="842"/>
    </row>
    <row r="89" spans="1:19" ht="30" customHeight="1">
      <c r="A89" s="540">
        <f>ROW()</f>
        <v>89</v>
      </c>
      <c r="B89" s="541"/>
      <c r="C89" s="11"/>
      <c r="D89" s="549" t="s">
        <v>1485</v>
      </c>
      <c r="E89" s="1368" t="s">
        <v>1371</v>
      </c>
      <c r="F89" s="1369">
        <v>65.086662292480398</v>
      </c>
      <c r="G89" s="1370">
        <v>73</v>
      </c>
      <c r="H89" s="1371">
        <v>74</v>
      </c>
      <c r="I89" s="1371">
        <v>75</v>
      </c>
      <c r="J89" s="1371">
        <v>79</v>
      </c>
      <c r="K89" s="1371">
        <v>80</v>
      </c>
      <c r="L89" s="1371">
        <v>81</v>
      </c>
      <c r="M89" s="1371">
        <v>82</v>
      </c>
      <c r="N89" s="1371">
        <v>86</v>
      </c>
      <c r="O89" s="1371">
        <v>86</v>
      </c>
      <c r="P89" s="1371">
        <v>87</v>
      </c>
      <c r="Q89" s="1838" t="s">
        <v>1402</v>
      </c>
      <c r="R89" s="1839"/>
      <c r="S89" s="842"/>
    </row>
    <row r="90" spans="1:19" ht="16.149999999999999" customHeight="1">
      <c r="A90" s="540">
        <f>ROW()</f>
        <v>90</v>
      </c>
      <c r="B90" s="541"/>
      <c r="C90" s="11"/>
      <c r="D90" s="549" t="s">
        <v>831</v>
      </c>
      <c r="E90" s="1368" t="s">
        <v>1371</v>
      </c>
      <c r="F90" s="1369">
        <v>28.286045074462798</v>
      </c>
      <c r="G90" s="1370">
        <v>31</v>
      </c>
      <c r="H90" s="1371">
        <v>36</v>
      </c>
      <c r="I90" s="1371">
        <v>36</v>
      </c>
      <c r="J90" s="1371">
        <v>37</v>
      </c>
      <c r="K90" s="1371">
        <v>37</v>
      </c>
      <c r="L90" s="1371">
        <v>37</v>
      </c>
      <c r="M90" s="1371">
        <v>37</v>
      </c>
      <c r="N90" s="1371">
        <v>38</v>
      </c>
      <c r="O90" s="1371">
        <v>38</v>
      </c>
      <c r="P90" s="1371">
        <v>38</v>
      </c>
      <c r="Q90" s="1838" t="s">
        <v>1402</v>
      </c>
      <c r="R90" s="1839"/>
      <c r="S90" s="842"/>
    </row>
    <row r="91" spans="1:19" ht="26.25" customHeight="1">
      <c r="A91" s="540">
        <f>ROW()</f>
        <v>91</v>
      </c>
      <c r="B91" s="541"/>
      <c r="C91" s="11"/>
      <c r="D91" s="549" t="s">
        <v>696</v>
      </c>
      <c r="E91" s="1368" t="s">
        <v>1371</v>
      </c>
      <c r="F91" s="1369">
        <v>27.899997711181602</v>
      </c>
      <c r="G91" s="1370">
        <v>27</v>
      </c>
      <c r="H91" s="1371">
        <v>31</v>
      </c>
      <c r="I91" s="1371">
        <v>32</v>
      </c>
      <c r="J91" s="1371">
        <v>35</v>
      </c>
      <c r="K91" s="1371">
        <v>35</v>
      </c>
      <c r="L91" s="1371">
        <v>35</v>
      </c>
      <c r="M91" s="1371">
        <v>36</v>
      </c>
      <c r="N91" s="1371">
        <v>36</v>
      </c>
      <c r="O91" s="1371">
        <v>37</v>
      </c>
      <c r="P91" s="1371">
        <v>37</v>
      </c>
      <c r="Q91" s="1838" t="s">
        <v>1486</v>
      </c>
      <c r="R91" s="1839"/>
      <c r="S91" s="842"/>
    </row>
    <row r="92" spans="1:19" ht="101.25" customHeight="1">
      <c r="A92" s="540">
        <f>ROW()</f>
        <v>92</v>
      </c>
      <c r="B92" s="541"/>
      <c r="C92" s="11"/>
      <c r="D92" s="1376" t="s">
        <v>1487</v>
      </c>
      <c r="E92" s="1368" t="s">
        <v>44</v>
      </c>
      <c r="F92" s="1372">
        <v>28.434444427490199</v>
      </c>
      <c r="G92" s="1370">
        <v>76.785140849396299</v>
      </c>
      <c r="H92" s="1371">
        <v>76.785140849396299</v>
      </c>
      <c r="I92" s="1371">
        <v>116.67771127409399</v>
      </c>
      <c r="J92" s="1371">
        <v>116.67771127409399</v>
      </c>
      <c r="K92" s="1371">
        <v>116.67771127409399</v>
      </c>
      <c r="L92" s="1371">
        <v>116.67771127409399</v>
      </c>
      <c r="M92" s="1371">
        <v>116.67771127409399</v>
      </c>
      <c r="N92" s="1371">
        <v>116.67771127409399</v>
      </c>
      <c r="O92" s="1371">
        <v>134.61325352891299</v>
      </c>
      <c r="P92" s="1371">
        <v>134.61325352891299</v>
      </c>
      <c r="Q92" s="1838" t="s">
        <v>1488</v>
      </c>
      <c r="R92" s="1839"/>
      <c r="S92" s="842"/>
    </row>
    <row r="93" spans="1:19" ht="44.45" customHeight="1">
      <c r="A93" s="540">
        <f>ROW()</f>
        <v>93</v>
      </c>
      <c r="B93" s="541"/>
      <c r="C93" s="11"/>
      <c r="D93" s="1377" t="s">
        <v>1489</v>
      </c>
      <c r="E93" s="1368" t="s">
        <v>1376</v>
      </c>
      <c r="F93" s="1378">
        <v>11</v>
      </c>
      <c r="G93" s="1370">
        <v>8</v>
      </c>
      <c r="H93" s="1371">
        <v>8</v>
      </c>
      <c r="I93" s="1371">
        <v>7</v>
      </c>
      <c r="J93" s="1371">
        <v>7</v>
      </c>
      <c r="K93" s="1371">
        <v>7</v>
      </c>
      <c r="L93" s="1371">
        <v>7</v>
      </c>
      <c r="M93" s="1371">
        <v>7</v>
      </c>
      <c r="N93" s="1371">
        <v>7</v>
      </c>
      <c r="O93" s="1371">
        <v>7</v>
      </c>
      <c r="P93" s="1371">
        <v>7</v>
      </c>
      <c r="Q93" s="1838" t="s">
        <v>1490</v>
      </c>
      <c r="R93" s="1839"/>
      <c r="S93" s="842"/>
    </row>
    <row r="94" spans="1:19" ht="90.75" customHeight="1">
      <c r="A94" s="540">
        <f>ROW()</f>
        <v>94</v>
      </c>
      <c r="B94" s="541"/>
      <c r="C94" s="11"/>
      <c r="D94" s="549" t="s">
        <v>1491</v>
      </c>
      <c r="E94" s="1368" t="s">
        <v>44</v>
      </c>
      <c r="F94" s="1369">
        <v>8.3699989318847603</v>
      </c>
      <c r="G94" s="1370">
        <v>0.5</v>
      </c>
      <c r="H94" s="1371">
        <v>0.5</v>
      </c>
      <c r="I94" s="1371">
        <v>0.5</v>
      </c>
      <c r="J94" s="1371">
        <v>0.5</v>
      </c>
      <c r="K94" s="1371">
        <v>0.5</v>
      </c>
      <c r="L94" s="1371">
        <v>0.5</v>
      </c>
      <c r="M94" s="1371">
        <v>0.5</v>
      </c>
      <c r="N94" s="1371">
        <v>0.5</v>
      </c>
      <c r="O94" s="1371">
        <v>0.5</v>
      </c>
      <c r="P94" s="1371">
        <v>0.5</v>
      </c>
      <c r="Q94" s="1838" t="s">
        <v>1492</v>
      </c>
      <c r="R94" s="1839"/>
      <c r="S94" s="842"/>
    </row>
    <row r="95" spans="1:19" ht="23.25" customHeight="1">
      <c r="A95" s="540">
        <f>ROW()</f>
        <v>95</v>
      </c>
      <c r="B95" s="541"/>
      <c r="C95" s="11"/>
      <c r="D95" s="549" t="s">
        <v>841</v>
      </c>
      <c r="E95" s="1368" t="s">
        <v>1371</v>
      </c>
      <c r="F95" s="1369">
        <v>24.270000457763601</v>
      </c>
      <c r="G95" s="1370">
        <v>27</v>
      </c>
      <c r="H95" s="1371">
        <v>28</v>
      </c>
      <c r="I95" s="1371">
        <v>28</v>
      </c>
      <c r="J95" s="1371">
        <v>29</v>
      </c>
      <c r="K95" s="1371">
        <v>29</v>
      </c>
      <c r="L95" s="1371">
        <v>30</v>
      </c>
      <c r="M95" s="1371">
        <v>30</v>
      </c>
      <c r="N95" s="1371">
        <v>30</v>
      </c>
      <c r="O95" s="1371">
        <v>31</v>
      </c>
      <c r="P95" s="1371">
        <v>31</v>
      </c>
      <c r="Q95" s="1838" t="s">
        <v>1493</v>
      </c>
      <c r="R95" s="1839"/>
      <c r="S95" s="842"/>
    </row>
    <row r="96" spans="1:19" ht="16.149999999999999" customHeight="1">
      <c r="A96" s="540">
        <f>ROW()</f>
        <v>96</v>
      </c>
      <c r="B96" s="541"/>
      <c r="C96" s="11"/>
      <c r="D96" s="549" t="s">
        <v>736</v>
      </c>
      <c r="E96" s="1368" t="s">
        <v>1371</v>
      </c>
      <c r="F96" s="1369">
        <v>12.199999809265099</v>
      </c>
      <c r="G96" s="1370">
        <v>18</v>
      </c>
      <c r="H96" s="1371">
        <v>19</v>
      </c>
      <c r="I96" s="1371">
        <v>19</v>
      </c>
      <c r="J96" s="1371">
        <v>19</v>
      </c>
      <c r="K96" s="1371">
        <v>19</v>
      </c>
      <c r="L96" s="1371">
        <v>19</v>
      </c>
      <c r="M96" s="1371">
        <v>19</v>
      </c>
      <c r="N96" s="1371">
        <v>19</v>
      </c>
      <c r="O96" s="1371">
        <v>19</v>
      </c>
      <c r="P96" s="1371">
        <v>19</v>
      </c>
      <c r="Q96" s="1838" t="s">
        <v>1402</v>
      </c>
      <c r="R96" s="1839"/>
      <c r="S96" s="842"/>
    </row>
    <row r="97" spans="1:19" ht="16.149999999999999" customHeight="1">
      <c r="A97" s="540">
        <f>ROW()</f>
        <v>97</v>
      </c>
      <c r="B97" s="541"/>
      <c r="C97" s="11"/>
      <c r="D97" s="549" t="s">
        <v>853</v>
      </c>
      <c r="E97" s="1368" t="s">
        <v>1371</v>
      </c>
      <c r="F97" s="1369">
        <v>11.2553615570068</v>
      </c>
      <c r="G97" s="1370">
        <v>13</v>
      </c>
      <c r="H97" s="1371">
        <v>13</v>
      </c>
      <c r="I97" s="1371">
        <v>13</v>
      </c>
      <c r="J97" s="1371">
        <v>13</v>
      </c>
      <c r="K97" s="1371">
        <v>13</v>
      </c>
      <c r="L97" s="1371">
        <v>13</v>
      </c>
      <c r="M97" s="1371">
        <v>13</v>
      </c>
      <c r="N97" s="1371">
        <v>13</v>
      </c>
      <c r="O97" s="1371">
        <v>14</v>
      </c>
      <c r="P97" s="1371">
        <v>14</v>
      </c>
      <c r="Q97" s="1838" t="s">
        <v>1402</v>
      </c>
      <c r="R97" s="1839"/>
      <c r="S97" s="842"/>
    </row>
    <row r="98" spans="1:19" ht="16.149999999999999" customHeight="1">
      <c r="A98" s="540">
        <f>ROW()</f>
        <v>98</v>
      </c>
      <c r="B98" s="541"/>
      <c r="C98" s="11"/>
      <c r="D98" s="549" t="s">
        <v>1494</v>
      </c>
      <c r="E98" s="1368" t="s">
        <v>1371</v>
      </c>
      <c r="F98" s="1369">
        <v>41.299999237060497</v>
      </c>
      <c r="G98" s="1370">
        <v>28</v>
      </c>
      <c r="H98" s="1371">
        <v>28</v>
      </c>
      <c r="I98" s="1371">
        <v>28</v>
      </c>
      <c r="J98" s="1371">
        <v>29</v>
      </c>
      <c r="K98" s="1371">
        <v>29</v>
      </c>
      <c r="L98" s="1371">
        <v>29</v>
      </c>
      <c r="M98" s="1371">
        <v>30</v>
      </c>
      <c r="N98" s="1371">
        <v>30</v>
      </c>
      <c r="O98" s="1371">
        <v>30</v>
      </c>
      <c r="P98" s="1371">
        <v>30</v>
      </c>
      <c r="Q98" s="1838" t="s">
        <v>1402</v>
      </c>
      <c r="R98" s="1839"/>
      <c r="S98" s="842"/>
    </row>
    <row r="99" spans="1:19" ht="80.25" customHeight="1">
      <c r="A99" s="540">
        <f>ROW()</f>
        <v>99</v>
      </c>
      <c r="B99" s="541"/>
      <c r="C99" s="11"/>
      <c r="D99" s="549" t="s">
        <v>930</v>
      </c>
      <c r="E99" s="1368" t="s">
        <v>1371</v>
      </c>
      <c r="F99" s="1369">
        <v>9.5999994277954102</v>
      </c>
      <c r="G99" s="1370">
        <v>7</v>
      </c>
      <c r="H99" s="1371">
        <v>7</v>
      </c>
      <c r="I99" s="1371">
        <v>7</v>
      </c>
      <c r="J99" s="1371">
        <v>7</v>
      </c>
      <c r="K99" s="1371">
        <v>7</v>
      </c>
      <c r="L99" s="1371">
        <v>7</v>
      </c>
      <c r="M99" s="1371">
        <v>7</v>
      </c>
      <c r="N99" s="1371">
        <v>7</v>
      </c>
      <c r="O99" s="1371">
        <v>7</v>
      </c>
      <c r="P99" s="1371">
        <v>7</v>
      </c>
      <c r="Q99" s="1838" t="s">
        <v>1495</v>
      </c>
      <c r="R99" s="1839"/>
      <c r="S99" s="842"/>
    </row>
    <row r="100" spans="1:19" ht="42" customHeight="1">
      <c r="A100" s="540">
        <f>ROW()</f>
        <v>100</v>
      </c>
      <c r="B100" s="541"/>
      <c r="C100" s="11"/>
      <c r="D100" s="549" t="s">
        <v>867</v>
      </c>
      <c r="E100" s="1368" t="s">
        <v>1376</v>
      </c>
      <c r="F100" s="1369">
        <v>5</v>
      </c>
      <c r="G100" s="1370">
        <v>5</v>
      </c>
      <c r="H100" s="1371">
        <v>5</v>
      </c>
      <c r="I100" s="1371">
        <v>5</v>
      </c>
      <c r="J100" s="1371">
        <v>5</v>
      </c>
      <c r="K100" s="1371">
        <v>5</v>
      </c>
      <c r="L100" s="1371">
        <v>5</v>
      </c>
      <c r="M100" s="1371">
        <v>5</v>
      </c>
      <c r="N100" s="1371">
        <v>5</v>
      </c>
      <c r="O100" s="1371">
        <v>5</v>
      </c>
      <c r="P100" s="1371">
        <v>5</v>
      </c>
      <c r="Q100" s="1838" t="s">
        <v>1496</v>
      </c>
      <c r="R100" s="1839"/>
      <c r="S100" s="842"/>
    </row>
    <row r="101" spans="1:19" ht="51" customHeight="1">
      <c r="A101" s="540">
        <f>ROW()</f>
        <v>101</v>
      </c>
      <c r="B101" s="541"/>
      <c r="C101" s="11"/>
      <c r="D101" s="549" t="s">
        <v>1497</v>
      </c>
      <c r="E101" s="1368" t="s">
        <v>1376</v>
      </c>
      <c r="F101" s="1369">
        <v>37.700000762939403</v>
      </c>
      <c r="G101" s="1370">
        <v>33</v>
      </c>
      <c r="H101" s="1371">
        <v>33</v>
      </c>
      <c r="I101" s="1371">
        <v>34</v>
      </c>
      <c r="J101" s="1371">
        <v>35</v>
      </c>
      <c r="K101" s="1371">
        <v>36</v>
      </c>
      <c r="L101" s="1371">
        <v>24</v>
      </c>
      <c r="M101" s="1371">
        <v>24</v>
      </c>
      <c r="N101" s="1371">
        <v>25</v>
      </c>
      <c r="O101" s="1371">
        <v>25</v>
      </c>
      <c r="P101" s="1371">
        <v>25</v>
      </c>
      <c r="Q101" s="1838" t="s">
        <v>1498</v>
      </c>
      <c r="R101" s="1839"/>
      <c r="S101" s="842"/>
    </row>
    <row r="102" spans="1:19" ht="51" customHeight="1">
      <c r="A102" s="540">
        <f>ROW()</f>
        <v>102</v>
      </c>
      <c r="B102" s="541"/>
      <c r="C102" s="11"/>
      <c r="D102" s="549" t="s">
        <v>962</v>
      </c>
      <c r="E102" s="1368" t="s">
        <v>1376</v>
      </c>
      <c r="F102" s="1369">
        <v>70.621734619140597</v>
      </c>
      <c r="G102" s="1370">
        <v>72</v>
      </c>
      <c r="H102" s="1371">
        <v>73</v>
      </c>
      <c r="I102" s="1371">
        <v>75</v>
      </c>
      <c r="J102" s="1371">
        <v>76</v>
      </c>
      <c r="K102" s="1371">
        <v>77</v>
      </c>
      <c r="L102" s="1371">
        <v>78</v>
      </c>
      <c r="M102" s="1371">
        <v>79</v>
      </c>
      <c r="N102" s="1371">
        <v>80</v>
      </c>
      <c r="O102" s="1371">
        <v>81</v>
      </c>
      <c r="P102" s="1371">
        <v>82</v>
      </c>
      <c r="Q102" s="1838" t="s">
        <v>1499</v>
      </c>
      <c r="R102" s="1839"/>
      <c r="S102" s="842"/>
    </row>
    <row r="103" spans="1:19" ht="27.75" customHeight="1">
      <c r="A103" s="540">
        <f>ROW()</f>
        <v>103</v>
      </c>
      <c r="B103" s="541"/>
      <c r="C103" s="11"/>
      <c r="D103" s="549" t="s">
        <v>966</v>
      </c>
      <c r="E103" s="1368" t="s">
        <v>1371</v>
      </c>
      <c r="F103" s="1369">
        <v>76.550003051757798</v>
      </c>
      <c r="G103" s="1370">
        <v>91</v>
      </c>
      <c r="H103" s="1371">
        <v>93</v>
      </c>
      <c r="I103" s="1371">
        <v>96</v>
      </c>
      <c r="J103" s="1371">
        <v>98</v>
      </c>
      <c r="K103" s="1371">
        <v>100</v>
      </c>
      <c r="L103" s="1371">
        <v>102</v>
      </c>
      <c r="M103" s="1371">
        <v>104</v>
      </c>
      <c r="N103" s="1371">
        <v>106</v>
      </c>
      <c r="O103" s="1371">
        <v>108</v>
      </c>
      <c r="P103" s="1371">
        <v>110</v>
      </c>
      <c r="Q103" s="1838" t="s">
        <v>1402</v>
      </c>
      <c r="R103" s="1839"/>
      <c r="S103" s="842"/>
    </row>
    <row r="104" spans="1:19" ht="16.149999999999999" customHeight="1">
      <c r="A104" s="540">
        <f>ROW()</f>
        <v>104</v>
      </c>
      <c r="B104" s="541"/>
      <c r="C104" s="11"/>
      <c r="D104" s="549" t="s">
        <v>1500</v>
      </c>
      <c r="E104" s="1368" t="s">
        <v>44</v>
      </c>
      <c r="F104" s="1369">
        <v>60.3291625976562</v>
      </c>
      <c r="G104" s="1370">
        <v>76</v>
      </c>
      <c r="H104" s="1371">
        <v>78</v>
      </c>
      <c r="I104" s="1371">
        <v>80</v>
      </c>
      <c r="J104" s="1371">
        <v>82</v>
      </c>
      <c r="K104" s="1371">
        <v>84</v>
      </c>
      <c r="L104" s="1371">
        <v>85</v>
      </c>
      <c r="M104" s="1371">
        <v>86</v>
      </c>
      <c r="N104" s="1371">
        <v>87</v>
      </c>
      <c r="O104" s="1371">
        <v>87</v>
      </c>
      <c r="P104" s="1371">
        <v>88</v>
      </c>
      <c r="Q104" s="1838" t="s">
        <v>1501</v>
      </c>
      <c r="R104" s="1839"/>
      <c r="S104" s="842"/>
    </row>
    <row r="105" spans="1:19" ht="93" customHeight="1">
      <c r="A105" s="540">
        <f>ROW()</f>
        <v>105</v>
      </c>
      <c r="B105" s="541"/>
      <c r="C105" s="11"/>
      <c r="D105" s="550" t="s">
        <v>1502</v>
      </c>
      <c r="E105" s="1368" t="s">
        <v>1376</v>
      </c>
      <c r="F105" s="1372">
        <v>53.800003051757798</v>
      </c>
      <c r="G105" s="1373">
        <v>-22.195228374177333</v>
      </c>
      <c r="H105" s="1374">
        <v>-21.604795416189624</v>
      </c>
      <c r="I105" s="1374">
        <v>-17.317276236647984</v>
      </c>
      <c r="J105" s="1374">
        <v>-16.721195294877248</v>
      </c>
      <c r="K105" s="1374">
        <v>-16.038098561904661</v>
      </c>
      <c r="L105" s="1374">
        <v>-15.483313721412394</v>
      </c>
      <c r="M105" s="1374">
        <v>-10.951570618356079</v>
      </c>
      <c r="N105" s="1374">
        <v>-10.281769704291953</v>
      </c>
      <c r="O105" s="1374">
        <v>-9.7490114485555708</v>
      </c>
      <c r="P105" s="1374">
        <v>-9.3214496911260056</v>
      </c>
      <c r="Q105" s="1838" t="s">
        <v>1503</v>
      </c>
      <c r="R105" s="1839"/>
      <c r="S105" s="842"/>
    </row>
    <row r="106" spans="1:19" ht="16.149999999999999" customHeight="1">
      <c r="A106" s="540">
        <f>ROW()</f>
        <v>106</v>
      </c>
      <c r="B106" s="541"/>
      <c r="C106" s="11"/>
      <c r="D106" s="549" t="s">
        <v>972</v>
      </c>
      <c r="E106" s="1368" t="s">
        <v>1371</v>
      </c>
      <c r="F106" s="1369">
        <v>84.183334350585895</v>
      </c>
      <c r="G106" s="1370">
        <v>101</v>
      </c>
      <c r="H106" s="1371">
        <v>102</v>
      </c>
      <c r="I106" s="1371">
        <v>103</v>
      </c>
      <c r="J106" s="1371">
        <v>104</v>
      </c>
      <c r="K106" s="1371">
        <v>105</v>
      </c>
      <c r="L106" s="1371">
        <v>105</v>
      </c>
      <c r="M106" s="1371">
        <v>106</v>
      </c>
      <c r="N106" s="1371">
        <v>106</v>
      </c>
      <c r="O106" s="1371">
        <v>106</v>
      </c>
      <c r="P106" s="1371">
        <v>106</v>
      </c>
      <c r="Q106" s="1838" t="s">
        <v>1402</v>
      </c>
      <c r="R106" s="1839"/>
      <c r="S106" s="842"/>
    </row>
    <row r="107" spans="1:19" ht="16.149999999999999" customHeight="1">
      <c r="A107" s="540">
        <f>ROW()</f>
        <v>107</v>
      </c>
      <c r="B107" s="541"/>
      <c r="C107" s="11"/>
      <c r="D107" s="549" t="s">
        <v>652</v>
      </c>
      <c r="E107" s="1368" t="s">
        <v>1371</v>
      </c>
      <c r="F107" s="1369">
        <v>57.399997711181598</v>
      </c>
      <c r="G107" s="1370">
        <v>80</v>
      </c>
      <c r="H107" s="1371">
        <v>80</v>
      </c>
      <c r="I107" s="1371">
        <v>80</v>
      </c>
      <c r="J107" s="1371">
        <v>80</v>
      </c>
      <c r="K107" s="1371">
        <v>80</v>
      </c>
      <c r="L107" s="1371">
        <v>80</v>
      </c>
      <c r="M107" s="1371">
        <v>80</v>
      </c>
      <c r="N107" s="1371">
        <v>80</v>
      </c>
      <c r="O107" s="1371">
        <v>80</v>
      </c>
      <c r="P107" s="1371">
        <v>80</v>
      </c>
      <c r="Q107" s="1838" t="s">
        <v>1402</v>
      </c>
      <c r="R107" s="1839"/>
      <c r="S107" s="842"/>
    </row>
    <row r="108" spans="1:19" ht="16.149999999999999" customHeight="1">
      <c r="A108" s="540">
        <f>ROW()</f>
        <v>108</v>
      </c>
      <c r="B108" s="541"/>
      <c r="C108" s="11"/>
      <c r="D108" s="549" t="s">
        <v>1504</v>
      </c>
      <c r="E108" s="1368" t="s">
        <v>1371</v>
      </c>
      <c r="F108" s="1369">
        <v>21.446666717529201</v>
      </c>
      <c r="G108" s="1370">
        <v>25</v>
      </c>
      <c r="H108" s="1371">
        <v>25</v>
      </c>
      <c r="I108" s="1371">
        <v>26</v>
      </c>
      <c r="J108" s="1371">
        <v>27</v>
      </c>
      <c r="K108" s="1371">
        <v>27</v>
      </c>
      <c r="L108" s="1371">
        <v>28</v>
      </c>
      <c r="M108" s="1371">
        <v>28</v>
      </c>
      <c r="N108" s="1371">
        <v>28</v>
      </c>
      <c r="O108" s="1371">
        <v>28</v>
      </c>
      <c r="P108" s="1371">
        <v>28</v>
      </c>
      <c r="Q108" s="1838" t="s">
        <v>1402</v>
      </c>
      <c r="R108" s="1839"/>
      <c r="S108" s="842"/>
    </row>
    <row r="109" spans="1:19" ht="53.25" customHeight="1">
      <c r="A109" s="540">
        <f>ROW()</f>
        <v>109</v>
      </c>
      <c r="B109" s="541"/>
      <c r="C109" s="11"/>
      <c r="D109" s="549" t="s">
        <v>1505</v>
      </c>
      <c r="E109" s="1368" t="s">
        <v>1371</v>
      </c>
      <c r="F109" s="1369">
        <v>133.67500305175699</v>
      </c>
      <c r="G109" s="1370">
        <v>170</v>
      </c>
      <c r="H109" s="1371">
        <v>172</v>
      </c>
      <c r="I109" s="1371">
        <v>174</v>
      </c>
      <c r="J109" s="1371">
        <v>178</v>
      </c>
      <c r="K109" s="1371">
        <v>180</v>
      </c>
      <c r="L109" s="1371">
        <v>182</v>
      </c>
      <c r="M109" s="1371">
        <v>186</v>
      </c>
      <c r="N109" s="1371">
        <v>188</v>
      </c>
      <c r="O109" s="1371">
        <v>189</v>
      </c>
      <c r="P109" s="1371">
        <v>189</v>
      </c>
      <c r="Q109" s="1838" t="s">
        <v>1506</v>
      </c>
      <c r="R109" s="1839"/>
      <c r="S109" s="842"/>
    </row>
    <row r="110" spans="1:19" ht="36.75" customHeight="1">
      <c r="A110" s="540">
        <f>ROW()</f>
        <v>110</v>
      </c>
      <c r="B110" s="541"/>
      <c r="C110" s="11"/>
      <c r="D110" s="549" t="s">
        <v>944</v>
      </c>
      <c r="E110" s="1368" t="s">
        <v>1371</v>
      </c>
      <c r="F110" s="1369">
        <v>63.849998474121001</v>
      </c>
      <c r="G110" s="1370">
        <v>73</v>
      </c>
      <c r="H110" s="1371">
        <v>74</v>
      </c>
      <c r="I110" s="1371">
        <v>76</v>
      </c>
      <c r="J110" s="1371">
        <v>78</v>
      </c>
      <c r="K110" s="1371">
        <v>79</v>
      </c>
      <c r="L110" s="1371">
        <v>79</v>
      </c>
      <c r="M110" s="1371">
        <v>80</v>
      </c>
      <c r="N110" s="1371">
        <v>80</v>
      </c>
      <c r="O110" s="1371">
        <v>82</v>
      </c>
      <c r="P110" s="1371">
        <v>82</v>
      </c>
      <c r="Q110" s="1838" t="s">
        <v>1507</v>
      </c>
      <c r="R110" s="1839"/>
      <c r="S110" s="842"/>
    </row>
    <row r="111" spans="1:19" ht="16.149999999999999" customHeight="1">
      <c r="A111" s="540">
        <f>ROW()</f>
        <v>111</v>
      </c>
      <c r="B111" s="541"/>
      <c r="C111" s="11"/>
      <c r="D111" s="549" t="s">
        <v>827</v>
      </c>
      <c r="E111" s="1368" t="s">
        <v>1371</v>
      </c>
      <c r="F111" s="1369">
        <v>15.6272726058959</v>
      </c>
      <c r="G111" s="1370">
        <v>15</v>
      </c>
      <c r="H111" s="1371">
        <v>15</v>
      </c>
      <c r="I111" s="1371">
        <v>15</v>
      </c>
      <c r="J111" s="1371">
        <v>15</v>
      </c>
      <c r="K111" s="1371">
        <v>15</v>
      </c>
      <c r="L111" s="1371">
        <v>16</v>
      </c>
      <c r="M111" s="1371">
        <v>16</v>
      </c>
      <c r="N111" s="1371">
        <v>16</v>
      </c>
      <c r="O111" s="1371">
        <v>16</v>
      </c>
      <c r="P111" s="1371">
        <v>16</v>
      </c>
      <c r="Q111" s="1838" t="s">
        <v>1402</v>
      </c>
      <c r="R111" s="1839"/>
      <c r="S111" s="842"/>
    </row>
    <row r="112" spans="1:19" ht="25.5" customHeight="1">
      <c r="A112" s="540">
        <f>ROW()</f>
        <v>112</v>
      </c>
      <c r="B112" s="541"/>
      <c r="C112" s="11"/>
      <c r="D112" s="549" t="s">
        <v>1508</v>
      </c>
      <c r="E112" s="1368" t="s">
        <v>1371</v>
      </c>
      <c r="F112" s="1369">
        <v>20.099998474121001</v>
      </c>
      <c r="G112" s="1370">
        <v>24</v>
      </c>
      <c r="H112" s="1371">
        <v>25</v>
      </c>
      <c r="I112" s="1371">
        <v>25</v>
      </c>
      <c r="J112" s="1371">
        <v>26</v>
      </c>
      <c r="K112" s="1371">
        <v>26</v>
      </c>
      <c r="L112" s="1371">
        <v>26</v>
      </c>
      <c r="M112" s="1371">
        <v>26</v>
      </c>
      <c r="N112" s="1371">
        <v>27</v>
      </c>
      <c r="O112" s="1371">
        <v>27</v>
      </c>
      <c r="P112" s="1371">
        <v>27</v>
      </c>
      <c r="Q112" s="1838" t="s">
        <v>1402</v>
      </c>
      <c r="R112" s="1839"/>
      <c r="S112" s="842"/>
    </row>
    <row r="113" spans="1:19" ht="39.75" customHeight="1">
      <c r="A113" s="540">
        <f>ROW()</f>
        <v>113</v>
      </c>
      <c r="B113" s="541"/>
      <c r="C113" s="11"/>
      <c r="D113" s="549" t="s">
        <v>1509</v>
      </c>
      <c r="E113" s="1368" t="s">
        <v>1371</v>
      </c>
      <c r="F113" s="1369">
        <v>21.299999237060501</v>
      </c>
      <c r="G113" s="1370">
        <v>29</v>
      </c>
      <c r="H113" s="1371">
        <v>30</v>
      </c>
      <c r="I113" s="1371">
        <v>31</v>
      </c>
      <c r="J113" s="1371">
        <v>32</v>
      </c>
      <c r="K113" s="1371">
        <v>33</v>
      </c>
      <c r="L113" s="1371">
        <v>34</v>
      </c>
      <c r="M113" s="1371">
        <v>34</v>
      </c>
      <c r="N113" s="1371">
        <v>35</v>
      </c>
      <c r="O113" s="1371">
        <v>36</v>
      </c>
      <c r="P113" s="1371">
        <v>37</v>
      </c>
      <c r="Q113" s="1838" t="s">
        <v>1510</v>
      </c>
      <c r="R113" s="1839"/>
      <c r="S113" s="842"/>
    </row>
    <row r="114" spans="1:19" ht="45.75" customHeight="1">
      <c r="A114" s="540">
        <f>ROW()</f>
        <v>114</v>
      </c>
      <c r="B114" s="541"/>
      <c r="C114" s="11"/>
      <c r="D114" s="549" t="s">
        <v>948</v>
      </c>
      <c r="E114" s="1368" t="s">
        <v>1371</v>
      </c>
      <c r="F114" s="1369">
        <v>29.722221374511701</v>
      </c>
      <c r="G114" s="1370">
        <v>31</v>
      </c>
      <c r="H114" s="1371">
        <v>32</v>
      </c>
      <c r="I114" s="1371">
        <v>32</v>
      </c>
      <c r="J114" s="1371">
        <v>35</v>
      </c>
      <c r="K114" s="1371">
        <v>35</v>
      </c>
      <c r="L114" s="1371">
        <v>35</v>
      </c>
      <c r="M114" s="1371">
        <v>36</v>
      </c>
      <c r="N114" s="1371">
        <v>36</v>
      </c>
      <c r="O114" s="1371">
        <v>36</v>
      </c>
      <c r="P114" s="1371">
        <v>36</v>
      </c>
      <c r="Q114" s="1838" t="s">
        <v>1511</v>
      </c>
      <c r="R114" s="1839"/>
      <c r="S114" s="842"/>
    </row>
    <row r="115" spans="1:19" ht="16.149999999999999" customHeight="1">
      <c r="A115" s="540">
        <f>ROW()</f>
        <v>115</v>
      </c>
      <c r="B115" s="541"/>
      <c r="C115" s="11"/>
      <c r="D115" s="549" t="s">
        <v>843</v>
      </c>
      <c r="E115" s="1368" t="s">
        <v>1371</v>
      </c>
      <c r="F115" s="1369">
        <v>51.544826507568303</v>
      </c>
      <c r="G115" s="1370">
        <v>51</v>
      </c>
      <c r="H115" s="1371">
        <v>56</v>
      </c>
      <c r="I115" s="1371">
        <v>57</v>
      </c>
      <c r="J115" s="1371">
        <v>60</v>
      </c>
      <c r="K115" s="1371">
        <v>61</v>
      </c>
      <c r="L115" s="1371">
        <v>62</v>
      </c>
      <c r="M115" s="1371">
        <v>62</v>
      </c>
      <c r="N115" s="1371">
        <v>63</v>
      </c>
      <c r="O115" s="1371">
        <v>63</v>
      </c>
      <c r="P115" s="1371">
        <v>64</v>
      </c>
      <c r="Q115" s="1838" t="s">
        <v>1402</v>
      </c>
      <c r="R115" s="1839"/>
      <c r="S115" s="842"/>
    </row>
    <row r="116" spans="1:19" ht="30.95" customHeight="1">
      <c r="A116" s="540">
        <f>ROW()</f>
        <v>116</v>
      </c>
      <c r="B116" s="541"/>
      <c r="C116" s="11"/>
      <c r="D116" s="549" t="s">
        <v>1512</v>
      </c>
      <c r="E116" s="1368" t="s">
        <v>1371</v>
      </c>
      <c r="F116" s="1369">
        <v>25.238460540771399</v>
      </c>
      <c r="G116" s="1370">
        <v>30</v>
      </c>
      <c r="H116" s="1371">
        <v>30</v>
      </c>
      <c r="I116" s="1371">
        <v>30</v>
      </c>
      <c r="J116" s="1371">
        <v>33</v>
      </c>
      <c r="K116" s="1371">
        <v>34</v>
      </c>
      <c r="L116" s="1371">
        <v>34</v>
      </c>
      <c r="M116" s="1371">
        <v>34</v>
      </c>
      <c r="N116" s="1371">
        <v>34</v>
      </c>
      <c r="O116" s="1371">
        <v>34</v>
      </c>
      <c r="P116" s="1371">
        <v>34</v>
      </c>
      <c r="Q116" s="1838" t="s">
        <v>1513</v>
      </c>
      <c r="R116" s="1839"/>
      <c r="S116" s="842"/>
    </row>
    <row r="117" spans="1:19" ht="16.149999999999999" customHeight="1">
      <c r="A117" s="540">
        <f>ROW()</f>
        <v>117</v>
      </c>
      <c r="B117" s="541"/>
      <c r="C117" s="11"/>
      <c r="D117" s="549" t="s">
        <v>1514</v>
      </c>
      <c r="E117" s="1368" t="s">
        <v>1371</v>
      </c>
      <c r="F117" s="1369">
        <v>37.244441986083899</v>
      </c>
      <c r="G117" s="1370">
        <v>39</v>
      </c>
      <c r="H117" s="1371">
        <v>40</v>
      </c>
      <c r="I117" s="1371">
        <v>41</v>
      </c>
      <c r="J117" s="1371">
        <v>42</v>
      </c>
      <c r="K117" s="1371">
        <v>43</v>
      </c>
      <c r="L117" s="1371">
        <v>43</v>
      </c>
      <c r="M117" s="1371">
        <v>44</v>
      </c>
      <c r="N117" s="1371">
        <v>44</v>
      </c>
      <c r="O117" s="1371">
        <v>44</v>
      </c>
      <c r="P117" s="1371">
        <v>44</v>
      </c>
      <c r="Q117" s="1838" t="s">
        <v>1402</v>
      </c>
      <c r="R117" s="1839"/>
      <c r="S117" s="842"/>
    </row>
    <row r="118" spans="1:19" ht="16.149999999999999" customHeight="1">
      <c r="A118" s="540">
        <f>ROW()</f>
        <v>118</v>
      </c>
      <c r="B118" s="541"/>
      <c r="C118" s="11"/>
      <c r="D118" s="549" t="s">
        <v>686</v>
      </c>
      <c r="E118" s="1368" t="s">
        <v>1371</v>
      </c>
      <c r="F118" s="1369">
        <v>64.840003967285099</v>
      </c>
      <c r="G118" s="1370">
        <v>72</v>
      </c>
      <c r="H118" s="1371">
        <v>74</v>
      </c>
      <c r="I118" s="1371">
        <v>75</v>
      </c>
      <c r="J118" s="1371">
        <v>77</v>
      </c>
      <c r="K118" s="1371">
        <v>78</v>
      </c>
      <c r="L118" s="1371">
        <v>80</v>
      </c>
      <c r="M118" s="1371">
        <v>81</v>
      </c>
      <c r="N118" s="1371">
        <v>82</v>
      </c>
      <c r="O118" s="1371">
        <v>84</v>
      </c>
      <c r="P118" s="1371">
        <v>85</v>
      </c>
      <c r="Q118" s="1838" t="s">
        <v>1402</v>
      </c>
      <c r="R118" s="1839"/>
      <c r="S118" s="842"/>
    </row>
    <row r="119" spans="1:19" ht="37.5" customHeight="1">
      <c r="A119" s="540">
        <f>ROW()</f>
        <v>119</v>
      </c>
      <c r="B119" s="541"/>
      <c r="C119" s="11"/>
      <c r="D119" s="549" t="s">
        <v>952</v>
      </c>
      <c r="E119" s="1368" t="s">
        <v>1371</v>
      </c>
      <c r="F119" s="1369">
        <v>20.974998474121001</v>
      </c>
      <c r="G119" s="1370">
        <v>22</v>
      </c>
      <c r="H119" s="1371">
        <v>22</v>
      </c>
      <c r="I119" s="1371">
        <v>22</v>
      </c>
      <c r="J119" s="1371">
        <v>22</v>
      </c>
      <c r="K119" s="1371">
        <v>23</v>
      </c>
      <c r="L119" s="1371">
        <v>23</v>
      </c>
      <c r="M119" s="1371">
        <v>23</v>
      </c>
      <c r="N119" s="1371">
        <v>23</v>
      </c>
      <c r="O119" s="1371">
        <v>23</v>
      </c>
      <c r="P119" s="1371">
        <v>23</v>
      </c>
      <c r="Q119" s="1838" t="s">
        <v>1515</v>
      </c>
      <c r="R119" s="1839"/>
      <c r="S119" s="842"/>
    </row>
    <row r="120" spans="1:19" ht="34.5" customHeight="1">
      <c r="A120" s="540">
        <f>ROW()</f>
        <v>120</v>
      </c>
      <c r="B120" s="541"/>
      <c r="C120" s="11"/>
      <c r="D120" s="549" t="s">
        <v>1516</v>
      </c>
      <c r="E120" s="1368" t="s">
        <v>1371</v>
      </c>
      <c r="F120" s="1369">
        <v>103.89999389648401</v>
      </c>
      <c r="G120" s="1370">
        <v>110</v>
      </c>
      <c r="H120" s="1371">
        <v>111</v>
      </c>
      <c r="I120" s="1371">
        <v>112</v>
      </c>
      <c r="J120" s="1371">
        <v>113</v>
      </c>
      <c r="K120" s="1371">
        <v>114</v>
      </c>
      <c r="L120" s="1371">
        <v>115</v>
      </c>
      <c r="M120" s="1371">
        <v>116</v>
      </c>
      <c r="N120" s="1371">
        <v>116</v>
      </c>
      <c r="O120" s="1371">
        <v>117</v>
      </c>
      <c r="P120" s="1371">
        <v>117</v>
      </c>
      <c r="Q120" s="1838" t="s">
        <v>1517</v>
      </c>
      <c r="R120" s="1839"/>
      <c r="S120" s="842"/>
    </row>
    <row r="121" spans="1:19" ht="16.149999999999999" customHeight="1">
      <c r="A121" s="540">
        <f>ROW()</f>
        <v>121</v>
      </c>
      <c r="B121" s="541"/>
      <c r="C121" s="11"/>
      <c r="D121" s="549" t="s">
        <v>956</v>
      </c>
      <c r="E121" s="1368" t="s">
        <v>1371</v>
      </c>
      <c r="F121" s="1369">
        <v>32</v>
      </c>
      <c r="G121" s="1370">
        <v>36</v>
      </c>
      <c r="H121" s="1371">
        <v>38</v>
      </c>
      <c r="I121" s="1371">
        <v>38</v>
      </c>
      <c r="J121" s="1371">
        <v>38</v>
      </c>
      <c r="K121" s="1371">
        <v>39</v>
      </c>
      <c r="L121" s="1371">
        <v>39</v>
      </c>
      <c r="M121" s="1371">
        <v>40</v>
      </c>
      <c r="N121" s="1371">
        <v>40</v>
      </c>
      <c r="O121" s="1371">
        <v>40</v>
      </c>
      <c r="P121" s="1371">
        <v>41</v>
      </c>
      <c r="Q121" s="1838" t="s">
        <v>1402</v>
      </c>
      <c r="R121" s="1839"/>
      <c r="S121" s="842"/>
    </row>
    <row r="122" spans="1:19" ht="16.149999999999999" customHeight="1">
      <c r="A122" s="540">
        <f>ROW()</f>
        <v>122</v>
      </c>
      <c r="B122" s="541"/>
      <c r="C122" s="11"/>
      <c r="D122" s="549" t="s">
        <v>958</v>
      </c>
      <c r="E122" s="1368" t="s">
        <v>1371</v>
      </c>
      <c r="F122" s="1369">
        <v>54.552497863769503</v>
      </c>
      <c r="G122" s="1370">
        <v>53</v>
      </c>
      <c r="H122" s="1371">
        <v>54</v>
      </c>
      <c r="I122" s="1371">
        <v>54</v>
      </c>
      <c r="J122" s="1371">
        <v>55</v>
      </c>
      <c r="K122" s="1371">
        <v>55</v>
      </c>
      <c r="L122" s="1371">
        <v>56</v>
      </c>
      <c r="M122" s="1371">
        <v>56</v>
      </c>
      <c r="N122" s="1371">
        <v>56</v>
      </c>
      <c r="O122" s="1371">
        <v>56</v>
      </c>
      <c r="P122" s="1371">
        <v>56</v>
      </c>
      <c r="Q122" s="1838" t="s">
        <v>1402</v>
      </c>
      <c r="R122" s="1839"/>
      <c r="S122" s="842"/>
    </row>
    <row r="123" spans="1:19" ht="42" customHeight="1">
      <c r="A123" s="540">
        <f>ROW()</f>
        <v>123</v>
      </c>
      <c r="B123" s="541"/>
      <c r="C123" s="11"/>
      <c r="D123" s="549" t="s">
        <v>704</v>
      </c>
      <c r="E123" s="1368" t="s">
        <v>1371</v>
      </c>
      <c r="F123" s="1369">
        <v>72.211112976074205</v>
      </c>
      <c r="G123" s="1370">
        <v>85</v>
      </c>
      <c r="H123" s="1371">
        <v>91</v>
      </c>
      <c r="I123" s="1371">
        <v>93</v>
      </c>
      <c r="J123" s="1371">
        <v>96</v>
      </c>
      <c r="K123" s="1371">
        <v>97</v>
      </c>
      <c r="L123" s="1371">
        <v>99</v>
      </c>
      <c r="M123" s="1371">
        <v>100</v>
      </c>
      <c r="N123" s="1371">
        <v>101</v>
      </c>
      <c r="O123" s="1371">
        <v>102</v>
      </c>
      <c r="P123" s="1371">
        <v>102</v>
      </c>
      <c r="Q123" s="1838" t="s">
        <v>1518</v>
      </c>
      <c r="R123" s="1839"/>
      <c r="S123" s="842"/>
    </row>
    <row r="124" spans="1:19" ht="62.45" customHeight="1">
      <c r="A124" s="540">
        <f>ROW()</f>
        <v>124</v>
      </c>
      <c r="B124" s="541"/>
      <c r="C124" s="11"/>
      <c r="D124" s="549" t="s">
        <v>1519</v>
      </c>
      <c r="E124" s="1368" t="s">
        <v>44</v>
      </c>
      <c r="F124" s="1369" t="s">
        <v>44</v>
      </c>
      <c r="G124" s="1370">
        <v>0.8</v>
      </c>
      <c r="H124" s="1371">
        <v>32</v>
      </c>
      <c r="I124" s="1371">
        <v>33</v>
      </c>
      <c r="J124" s="1371">
        <v>33</v>
      </c>
      <c r="K124" s="1371">
        <v>34</v>
      </c>
      <c r="L124" s="1371">
        <v>35</v>
      </c>
      <c r="M124" s="1371">
        <v>36</v>
      </c>
      <c r="N124" s="1371">
        <v>37</v>
      </c>
      <c r="O124" s="1371">
        <v>38</v>
      </c>
      <c r="P124" s="1371">
        <v>39</v>
      </c>
      <c r="Q124" s="1838" t="s">
        <v>1520</v>
      </c>
      <c r="R124" s="1839"/>
      <c r="S124" s="842"/>
    </row>
    <row r="125" spans="1:19" ht="70.5" customHeight="1">
      <c r="A125" s="540">
        <f>ROW()</f>
        <v>125</v>
      </c>
      <c r="B125" s="541"/>
      <c r="C125" s="11"/>
      <c r="D125" s="549" t="s">
        <v>907</v>
      </c>
      <c r="E125" s="1368" t="s">
        <v>1376</v>
      </c>
      <c r="F125" s="1369">
        <v>3.2437498569488499</v>
      </c>
      <c r="G125" s="1370">
        <v>5</v>
      </c>
      <c r="H125" s="1371">
        <v>5</v>
      </c>
      <c r="I125" s="1371">
        <v>5</v>
      </c>
      <c r="J125" s="1371">
        <v>5</v>
      </c>
      <c r="K125" s="1371">
        <v>5</v>
      </c>
      <c r="L125" s="1371">
        <v>5</v>
      </c>
      <c r="M125" s="1371">
        <v>5</v>
      </c>
      <c r="N125" s="1371">
        <v>5</v>
      </c>
      <c r="O125" s="1371">
        <v>6</v>
      </c>
      <c r="P125" s="1371">
        <v>6</v>
      </c>
      <c r="Q125" s="1838" t="s">
        <v>1521</v>
      </c>
      <c r="R125" s="1839"/>
      <c r="S125" s="842"/>
    </row>
    <row r="126" spans="1:19" ht="70.5" customHeight="1">
      <c r="A126" s="540">
        <f>ROW()</f>
        <v>126</v>
      </c>
      <c r="B126" s="541"/>
      <c r="C126" s="11"/>
      <c r="D126" s="549" t="s">
        <v>1522</v>
      </c>
      <c r="E126" s="1368" t="s">
        <v>1371</v>
      </c>
      <c r="F126" s="1369">
        <v>139.36248779296801</v>
      </c>
      <c r="G126" s="1370">
        <v>144</v>
      </c>
      <c r="H126" s="1371">
        <v>116</v>
      </c>
      <c r="I126" s="1371">
        <v>117</v>
      </c>
      <c r="J126" s="1371">
        <v>119</v>
      </c>
      <c r="K126" s="1371">
        <v>121</v>
      </c>
      <c r="L126" s="1371">
        <v>122</v>
      </c>
      <c r="M126" s="1371">
        <v>123</v>
      </c>
      <c r="N126" s="1371">
        <v>128</v>
      </c>
      <c r="O126" s="1371">
        <v>129</v>
      </c>
      <c r="P126" s="1371">
        <v>129</v>
      </c>
      <c r="Q126" s="1838" t="s">
        <v>1523</v>
      </c>
      <c r="R126" s="1839"/>
      <c r="S126" s="842"/>
    </row>
    <row r="127" spans="1:19" ht="70.5" customHeight="1">
      <c r="A127" s="540">
        <f>ROW()</f>
        <v>127</v>
      </c>
      <c r="B127" s="541"/>
      <c r="C127" s="11"/>
      <c r="D127" s="549" t="s">
        <v>1524</v>
      </c>
      <c r="E127" s="1368" t="s">
        <v>1371</v>
      </c>
      <c r="F127" s="1369">
        <v>49.699230194091797</v>
      </c>
      <c r="G127" s="1370">
        <v>14.313145306258331</v>
      </c>
      <c r="H127" s="1371">
        <v>15.022899995430055</v>
      </c>
      <c r="I127" s="1371">
        <v>19.903397505352597</v>
      </c>
      <c r="J127" s="1371">
        <v>20.584741934202537</v>
      </c>
      <c r="K127" s="1371">
        <v>21.302129282258907</v>
      </c>
      <c r="L127" s="1371">
        <v>21.904856185193839</v>
      </c>
      <c r="M127" s="1371">
        <v>22.4812103847846</v>
      </c>
      <c r="N127" s="1371">
        <v>22.991666866749302</v>
      </c>
      <c r="O127" s="1371">
        <v>23.435316376456161</v>
      </c>
      <c r="P127" s="1371">
        <v>23.745587964740995</v>
      </c>
      <c r="Q127" s="1838" t="s">
        <v>1525</v>
      </c>
      <c r="R127" s="1839"/>
      <c r="S127" s="842"/>
    </row>
    <row r="128" spans="1:19" ht="34.5" customHeight="1">
      <c r="A128" s="540">
        <f>ROW()</f>
        <v>128</v>
      </c>
      <c r="B128" s="541"/>
      <c r="C128" s="11"/>
      <c r="D128" s="549" t="s">
        <v>1526</v>
      </c>
      <c r="E128" s="1368" t="s">
        <v>1376</v>
      </c>
      <c r="F128" s="1379">
        <v>2.6735999584197998</v>
      </c>
      <c r="G128" s="1380">
        <v>0.3</v>
      </c>
      <c r="H128" s="1381">
        <v>0.3</v>
      </c>
      <c r="I128" s="1381">
        <v>0.3</v>
      </c>
      <c r="J128" s="1381">
        <v>0.3</v>
      </c>
      <c r="K128" s="1381">
        <v>0.3</v>
      </c>
      <c r="L128" s="1381">
        <v>0.3</v>
      </c>
      <c r="M128" s="1381">
        <v>0.3</v>
      </c>
      <c r="N128" s="1381">
        <v>0.4</v>
      </c>
      <c r="O128" s="1381">
        <v>0.4</v>
      </c>
      <c r="P128" s="1381">
        <v>0.4</v>
      </c>
      <c r="Q128" s="1838" t="s">
        <v>1527</v>
      </c>
      <c r="R128" s="1839"/>
      <c r="S128" s="842"/>
    </row>
    <row r="129" spans="1:19" ht="29.1" customHeight="1">
      <c r="A129" s="540">
        <f>ROW()</f>
        <v>129</v>
      </c>
      <c r="B129" s="541"/>
      <c r="C129" s="11"/>
      <c r="D129" s="549" t="s">
        <v>1025</v>
      </c>
      <c r="E129" s="1368" t="s">
        <v>44</v>
      </c>
      <c r="F129" s="1372">
        <v>0</v>
      </c>
      <c r="G129" s="1370">
        <v>0</v>
      </c>
      <c r="H129" s="1371">
        <v>0</v>
      </c>
      <c r="I129" s="1371">
        <v>0</v>
      </c>
      <c r="J129" s="1371">
        <v>0</v>
      </c>
      <c r="K129" s="1371">
        <v>0</v>
      </c>
      <c r="L129" s="1371">
        <v>0</v>
      </c>
      <c r="M129" s="1371">
        <v>0</v>
      </c>
      <c r="N129" s="1371">
        <v>0</v>
      </c>
      <c r="O129" s="1371">
        <v>0</v>
      </c>
      <c r="P129" s="1371">
        <v>0</v>
      </c>
      <c r="Q129" s="1838" t="s">
        <v>1528</v>
      </c>
      <c r="R129" s="1839"/>
      <c r="S129" s="842"/>
    </row>
    <row r="130" spans="1:19" ht="41.25" customHeight="1">
      <c r="A130" s="540">
        <f>ROW()</f>
        <v>130</v>
      </c>
      <c r="B130" s="541"/>
      <c r="C130" s="11"/>
      <c r="D130" s="549" t="s">
        <v>805</v>
      </c>
      <c r="E130" s="1368" t="s">
        <v>1376</v>
      </c>
      <c r="F130" s="1369">
        <v>0.59999996423721302</v>
      </c>
      <c r="G130" s="1370">
        <v>0.7</v>
      </c>
      <c r="H130" s="1371">
        <v>0.7</v>
      </c>
      <c r="I130" s="1371">
        <v>0.7</v>
      </c>
      <c r="J130" s="1371">
        <v>0.8</v>
      </c>
      <c r="K130" s="1371">
        <v>0.8</v>
      </c>
      <c r="L130" s="1371">
        <v>0.8</v>
      </c>
      <c r="M130" s="1371">
        <v>0.8</v>
      </c>
      <c r="N130" s="1371">
        <v>0.9</v>
      </c>
      <c r="O130" s="1371">
        <v>0.9</v>
      </c>
      <c r="P130" s="1371">
        <v>0.9</v>
      </c>
      <c r="Q130" s="1838" t="s">
        <v>1529</v>
      </c>
      <c r="R130" s="1839"/>
      <c r="S130" s="842"/>
    </row>
    <row r="131" spans="1:19" ht="16.149999999999999" customHeight="1">
      <c r="A131" s="540">
        <f>ROW()</f>
        <v>131</v>
      </c>
      <c r="B131" s="541"/>
      <c r="C131" s="11"/>
      <c r="D131" s="549" t="s">
        <v>1027</v>
      </c>
      <c r="E131" s="1368" t="s">
        <v>1371</v>
      </c>
      <c r="F131" s="1369">
        <v>8.8999996185302699</v>
      </c>
      <c r="G131" s="1370">
        <v>14</v>
      </c>
      <c r="H131" s="1371">
        <v>14</v>
      </c>
      <c r="I131" s="1371">
        <v>14</v>
      </c>
      <c r="J131" s="1371">
        <v>15</v>
      </c>
      <c r="K131" s="1371">
        <v>15</v>
      </c>
      <c r="L131" s="1371">
        <v>15</v>
      </c>
      <c r="M131" s="1371">
        <v>15</v>
      </c>
      <c r="N131" s="1371">
        <v>16</v>
      </c>
      <c r="O131" s="1371">
        <v>16</v>
      </c>
      <c r="P131" s="1371">
        <v>16</v>
      </c>
      <c r="Q131" s="1838" t="s">
        <v>1372</v>
      </c>
      <c r="R131" s="1839"/>
      <c r="S131" s="842"/>
    </row>
    <row r="132" spans="1:19" ht="24" customHeight="1">
      <c r="A132" s="540">
        <f>ROW()</f>
        <v>132</v>
      </c>
      <c r="B132" s="541"/>
      <c r="C132" s="11"/>
      <c r="D132" s="549" t="s">
        <v>1029</v>
      </c>
      <c r="E132" s="1368" t="s">
        <v>44</v>
      </c>
      <c r="F132" s="1369">
        <v>13.1663761138916</v>
      </c>
      <c r="G132" s="1370">
        <v>15</v>
      </c>
      <c r="H132" s="1371">
        <v>15</v>
      </c>
      <c r="I132" s="1371">
        <v>15</v>
      </c>
      <c r="J132" s="1371">
        <v>16</v>
      </c>
      <c r="K132" s="1371">
        <v>16</v>
      </c>
      <c r="L132" s="1371">
        <v>17</v>
      </c>
      <c r="M132" s="1371">
        <v>17</v>
      </c>
      <c r="N132" s="1371">
        <v>17</v>
      </c>
      <c r="O132" s="1371">
        <v>18</v>
      </c>
      <c r="P132" s="1371">
        <v>18</v>
      </c>
      <c r="Q132" s="1838" t="s">
        <v>1530</v>
      </c>
      <c r="R132" s="1839"/>
      <c r="S132" s="842"/>
    </row>
    <row r="133" spans="1:19" ht="68.25" customHeight="1">
      <c r="A133" s="540">
        <f>ROW()</f>
        <v>133</v>
      </c>
      <c r="B133" s="541"/>
      <c r="C133" s="11"/>
      <c r="D133" s="549" t="s">
        <v>1031</v>
      </c>
      <c r="E133" s="1368" t="s">
        <v>44</v>
      </c>
      <c r="F133" s="1369">
        <v>19.069999694824201</v>
      </c>
      <c r="G133" s="1370">
        <v>14.958977362457397</v>
      </c>
      <c r="H133" s="1371">
        <v>15.368649648997309</v>
      </c>
      <c r="I133" s="1371">
        <v>15.73827937512829</v>
      </c>
      <c r="J133" s="1371">
        <v>16.124338665265846</v>
      </c>
      <c r="K133" s="1371">
        <v>16.557172740216782</v>
      </c>
      <c r="L133" s="1371">
        <v>16.950884110269083</v>
      </c>
      <c r="M133" s="1371">
        <v>17.339191692503274</v>
      </c>
      <c r="N133" s="1371">
        <v>17.716148305166044</v>
      </c>
      <c r="O133" s="1371">
        <v>18.072860968800978</v>
      </c>
      <c r="P133" s="1371">
        <v>18.380970094819148</v>
      </c>
      <c r="Q133" s="1838" t="s">
        <v>1531</v>
      </c>
      <c r="R133" s="1839"/>
      <c r="S133" s="842"/>
    </row>
    <row r="134" spans="1:19" ht="38.1" customHeight="1">
      <c r="A134" s="540">
        <f>ROW()</f>
        <v>134</v>
      </c>
      <c r="B134" s="541"/>
      <c r="C134" s="11"/>
      <c r="D134" s="549" t="s">
        <v>1033</v>
      </c>
      <c r="E134" s="1368" t="s">
        <v>44</v>
      </c>
      <c r="F134" s="1369">
        <v>3.9178946018218901</v>
      </c>
      <c r="G134" s="1370">
        <v>4</v>
      </c>
      <c r="H134" s="1371">
        <v>4</v>
      </c>
      <c r="I134" s="1371">
        <v>4</v>
      </c>
      <c r="J134" s="1371">
        <v>4</v>
      </c>
      <c r="K134" s="1371">
        <v>4</v>
      </c>
      <c r="L134" s="1371">
        <v>4</v>
      </c>
      <c r="M134" s="1371">
        <v>4</v>
      </c>
      <c r="N134" s="1371">
        <v>4</v>
      </c>
      <c r="O134" s="1371">
        <v>4</v>
      </c>
      <c r="P134" s="1371">
        <v>4</v>
      </c>
      <c r="Q134" s="1838" t="s">
        <v>1532</v>
      </c>
      <c r="R134" s="1839"/>
      <c r="S134" s="842"/>
    </row>
    <row r="135" spans="1:19" ht="34.5" customHeight="1">
      <c r="A135" s="540">
        <f>ROW()</f>
        <v>135</v>
      </c>
      <c r="B135" s="541"/>
      <c r="C135" s="11"/>
      <c r="D135" s="549" t="s">
        <v>909</v>
      </c>
      <c r="E135" s="1368" t="s">
        <v>1376</v>
      </c>
      <c r="F135" s="1369">
        <v>2.5999999046325599</v>
      </c>
      <c r="G135" s="1370">
        <v>3</v>
      </c>
      <c r="H135" s="1371">
        <v>3</v>
      </c>
      <c r="I135" s="1371">
        <v>3</v>
      </c>
      <c r="J135" s="1371">
        <v>3</v>
      </c>
      <c r="K135" s="1371">
        <v>4</v>
      </c>
      <c r="L135" s="1371">
        <v>4</v>
      </c>
      <c r="M135" s="1371">
        <v>4</v>
      </c>
      <c r="N135" s="1371">
        <v>4</v>
      </c>
      <c r="O135" s="1371">
        <v>4</v>
      </c>
      <c r="P135" s="1371">
        <v>4</v>
      </c>
      <c r="Q135" s="1838" t="s">
        <v>1533</v>
      </c>
      <c r="R135" s="1839"/>
      <c r="S135" s="842"/>
    </row>
    <row r="136" spans="1:19" ht="45.6" customHeight="1">
      <c r="A136" s="540">
        <f>ROW()</f>
        <v>136</v>
      </c>
      <c r="B136" s="541"/>
      <c r="C136" s="11"/>
      <c r="D136" s="549" t="s">
        <v>1035</v>
      </c>
      <c r="E136" s="1368" t="s">
        <v>1376</v>
      </c>
      <c r="F136" s="1369">
        <v>0.76999998092651301</v>
      </c>
      <c r="G136" s="1370">
        <v>0.6</v>
      </c>
      <c r="H136" s="1371">
        <v>0.6</v>
      </c>
      <c r="I136" s="1371">
        <v>0.6</v>
      </c>
      <c r="J136" s="1371">
        <v>0.6</v>
      </c>
      <c r="K136" s="1371">
        <v>0.6</v>
      </c>
      <c r="L136" s="1371">
        <v>0.6</v>
      </c>
      <c r="M136" s="1371">
        <v>0.6</v>
      </c>
      <c r="N136" s="1371">
        <v>0.6</v>
      </c>
      <c r="O136" s="1371">
        <v>0.6</v>
      </c>
      <c r="P136" s="1371">
        <v>0.6</v>
      </c>
      <c r="Q136" s="1838" t="s">
        <v>1534</v>
      </c>
      <c r="R136" s="1839"/>
      <c r="S136" s="842"/>
    </row>
    <row r="137" spans="1:19" ht="46.5" customHeight="1">
      <c r="A137" s="540">
        <f>ROW()</f>
        <v>137</v>
      </c>
      <c r="B137" s="541"/>
      <c r="C137" s="11"/>
      <c r="D137" s="549" t="s">
        <v>1535</v>
      </c>
      <c r="E137" s="1368" t="s">
        <v>44</v>
      </c>
      <c r="F137" s="1369">
        <v>7.0999999046325604</v>
      </c>
      <c r="G137" s="1370">
        <v>18</v>
      </c>
      <c r="H137" s="1371">
        <v>18</v>
      </c>
      <c r="I137" s="1371">
        <v>18</v>
      </c>
      <c r="J137" s="1371">
        <v>18</v>
      </c>
      <c r="K137" s="1371">
        <v>19</v>
      </c>
      <c r="L137" s="1371">
        <v>19</v>
      </c>
      <c r="M137" s="1371">
        <v>19</v>
      </c>
      <c r="N137" s="1371">
        <v>20</v>
      </c>
      <c r="O137" s="1371">
        <v>20</v>
      </c>
      <c r="P137" s="1371">
        <v>20</v>
      </c>
      <c r="Q137" s="1838" t="s">
        <v>1536</v>
      </c>
      <c r="R137" s="1839"/>
      <c r="S137" s="842"/>
    </row>
    <row r="138" spans="1:19" ht="35.450000000000003" customHeight="1">
      <c r="A138" s="540">
        <f>ROW()</f>
        <v>138</v>
      </c>
      <c r="B138" s="541"/>
      <c r="C138" s="11"/>
      <c r="D138" s="549" t="s">
        <v>1537</v>
      </c>
      <c r="E138" s="1368" t="s">
        <v>44</v>
      </c>
      <c r="F138" s="1369">
        <v>11.399999618530201</v>
      </c>
      <c r="G138" s="1370">
        <v>13</v>
      </c>
      <c r="H138" s="1371">
        <v>14</v>
      </c>
      <c r="I138" s="1371">
        <v>14</v>
      </c>
      <c r="J138" s="1371">
        <v>14</v>
      </c>
      <c r="K138" s="1371">
        <v>14</v>
      </c>
      <c r="L138" s="1371">
        <v>14</v>
      </c>
      <c r="M138" s="1371">
        <v>15</v>
      </c>
      <c r="N138" s="1371">
        <v>15</v>
      </c>
      <c r="O138" s="1371">
        <v>15</v>
      </c>
      <c r="P138" s="1371">
        <v>15</v>
      </c>
      <c r="Q138" s="1838" t="s">
        <v>1538</v>
      </c>
      <c r="R138" s="1839"/>
      <c r="S138" s="842"/>
    </row>
    <row r="139" spans="1:19" ht="27.75" customHeight="1">
      <c r="A139" s="540">
        <f>ROW()</f>
        <v>139</v>
      </c>
      <c r="B139" s="541"/>
      <c r="C139" s="11"/>
      <c r="D139" s="549" t="s">
        <v>1539</v>
      </c>
      <c r="E139" s="1368" t="s">
        <v>1371</v>
      </c>
      <c r="F139" s="1369">
        <v>165.952377319335</v>
      </c>
      <c r="G139" s="1370">
        <v>191</v>
      </c>
      <c r="H139" s="1371">
        <v>194</v>
      </c>
      <c r="I139" s="1371">
        <v>196</v>
      </c>
      <c r="J139" s="1371">
        <v>199</v>
      </c>
      <c r="K139" s="1371">
        <v>202</v>
      </c>
      <c r="L139" s="1371">
        <v>204</v>
      </c>
      <c r="M139" s="1371">
        <v>205</v>
      </c>
      <c r="N139" s="1371">
        <v>211</v>
      </c>
      <c r="O139" s="1371">
        <v>213</v>
      </c>
      <c r="P139" s="1371">
        <v>214</v>
      </c>
      <c r="Q139" s="1838" t="s">
        <v>1402</v>
      </c>
      <c r="R139" s="1839"/>
      <c r="S139" s="842"/>
    </row>
    <row r="140" spans="1:19" ht="114" customHeight="1">
      <c r="A140" s="540">
        <f>ROW()</f>
        <v>140</v>
      </c>
      <c r="B140" s="541"/>
      <c r="C140" s="11"/>
      <c r="D140" s="1377" t="s">
        <v>1540</v>
      </c>
      <c r="E140" s="1368" t="s">
        <v>1371</v>
      </c>
      <c r="F140" s="1369">
        <v>12.861818313598601</v>
      </c>
      <c r="G140" s="1370">
        <v>10</v>
      </c>
      <c r="H140" s="1371">
        <v>10</v>
      </c>
      <c r="I140" s="1371">
        <v>10</v>
      </c>
      <c r="J140" s="1371">
        <v>11</v>
      </c>
      <c r="K140" s="1371">
        <v>11</v>
      </c>
      <c r="L140" s="1371">
        <v>11</v>
      </c>
      <c r="M140" s="1371">
        <v>11</v>
      </c>
      <c r="N140" s="1371">
        <v>11</v>
      </c>
      <c r="O140" s="1371">
        <v>11</v>
      </c>
      <c r="P140" s="1371">
        <v>11</v>
      </c>
      <c r="Q140" s="1838" t="s">
        <v>1541</v>
      </c>
      <c r="R140" s="1839"/>
      <c r="S140" s="842"/>
    </row>
    <row r="141" spans="1:19" ht="26.25" customHeight="1">
      <c r="A141" s="540">
        <f>ROW()</f>
        <v>141</v>
      </c>
      <c r="B141" s="541"/>
      <c r="C141" s="11"/>
      <c r="D141" s="549" t="s">
        <v>1542</v>
      </c>
      <c r="E141" s="1368" t="s">
        <v>1371</v>
      </c>
      <c r="F141" s="1369">
        <v>7.3249998092651296</v>
      </c>
      <c r="G141" s="1370">
        <v>7</v>
      </c>
      <c r="H141" s="1371">
        <v>7</v>
      </c>
      <c r="I141" s="1371">
        <v>7</v>
      </c>
      <c r="J141" s="1371">
        <v>7</v>
      </c>
      <c r="K141" s="1371">
        <v>7</v>
      </c>
      <c r="L141" s="1371">
        <v>7</v>
      </c>
      <c r="M141" s="1371">
        <v>7</v>
      </c>
      <c r="N141" s="1371">
        <v>7</v>
      </c>
      <c r="O141" s="1371">
        <v>7</v>
      </c>
      <c r="P141" s="1371">
        <v>7</v>
      </c>
      <c r="Q141" s="1838" t="s">
        <v>1402</v>
      </c>
      <c r="R141" s="1839"/>
      <c r="S141" s="842"/>
    </row>
    <row r="142" spans="1:19" ht="127.5" customHeight="1">
      <c r="A142" s="540">
        <f>ROW()</f>
        <v>142</v>
      </c>
      <c r="B142" s="541"/>
      <c r="C142" s="11"/>
      <c r="D142" s="1376" t="s">
        <v>1543</v>
      </c>
      <c r="E142" s="1368" t="s">
        <v>44</v>
      </c>
      <c r="F142" s="1372" t="s">
        <v>44</v>
      </c>
      <c r="G142" s="1370">
        <v>15</v>
      </c>
      <c r="H142" s="1381">
        <v>15</v>
      </c>
      <c r="I142" s="1371">
        <v>16</v>
      </c>
      <c r="J142" s="1371">
        <v>20</v>
      </c>
      <c r="K142" s="1371">
        <v>22</v>
      </c>
      <c r="L142" s="1371">
        <v>26</v>
      </c>
      <c r="M142" s="1371">
        <v>27</v>
      </c>
      <c r="N142" s="1371">
        <v>29</v>
      </c>
      <c r="O142" s="1371">
        <v>30</v>
      </c>
      <c r="P142" s="1371">
        <v>31</v>
      </c>
      <c r="Q142" s="1838" t="s">
        <v>1544</v>
      </c>
      <c r="R142" s="1839"/>
      <c r="S142" s="842"/>
    </row>
    <row r="143" spans="1:19" ht="118.5" customHeight="1">
      <c r="A143" s="540">
        <f>ROW()</f>
        <v>143</v>
      </c>
      <c r="B143" s="541"/>
      <c r="C143" s="11"/>
      <c r="D143" s="549" t="s">
        <v>1545</v>
      </c>
      <c r="E143" s="1368" t="s">
        <v>1371</v>
      </c>
      <c r="F143" s="1369">
        <v>220.77999877929599</v>
      </c>
      <c r="G143" s="1370">
        <v>159</v>
      </c>
      <c r="H143" s="1371">
        <v>198</v>
      </c>
      <c r="I143" s="1371">
        <v>202</v>
      </c>
      <c r="J143" s="1371">
        <v>208</v>
      </c>
      <c r="K143" s="1371">
        <v>233</v>
      </c>
      <c r="L143" s="1371">
        <v>239</v>
      </c>
      <c r="M143" s="1371">
        <v>244</v>
      </c>
      <c r="N143" s="1371">
        <v>249</v>
      </c>
      <c r="O143" s="1371">
        <v>254</v>
      </c>
      <c r="P143" s="1371">
        <v>258</v>
      </c>
      <c r="Q143" s="1838" t="s">
        <v>1546</v>
      </c>
      <c r="R143" s="1839"/>
      <c r="S143" s="842"/>
    </row>
    <row r="144" spans="1:19" ht="39.950000000000003" customHeight="1">
      <c r="A144" s="540">
        <f>ROW()</f>
        <v>144</v>
      </c>
      <c r="B144" s="541"/>
      <c r="C144" s="11"/>
      <c r="D144" s="549" t="s">
        <v>807</v>
      </c>
      <c r="E144" s="1368" t="s">
        <v>1376</v>
      </c>
      <c r="F144" s="1379">
        <v>0.29999998211860601</v>
      </c>
      <c r="G144" s="1380">
        <v>0.3</v>
      </c>
      <c r="H144" s="1381">
        <v>0.3</v>
      </c>
      <c r="I144" s="1381">
        <v>0.3</v>
      </c>
      <c r="J144" s="1381">
        <v>0.3</v>
      </c>
      <c r="K144" s="1381">
        <v>0.4</v>
      </c>
      <c r="L144" s="1381">
        <v>0.4</v>
      </c>
      <c r="M144" s="1381">
        <v>0.4</v>
      </c>
      <c r="N144" s="1381">
        <v>0.4</v>
      </c>
      <c r="O144" s="1381">
        <v>0.4</v>
      </c>
      <c r="P144" s="1381">
        <v>0.4</v>
      </c>
      <c r="Q144" s="1838" t="s">
        <v>1547</v>
      </c>
      <c r="R144" s="1839"/>
      <c r="S144" s="842"/>
    </row>
    <row r="145" spans="1:19" ht="41.1" customHeight="1">
      <c r="A145" s="540">
        <f>ROW()</f>
        <v>145</v>
      </c>
      <c r="B145" s="541"/>
      <c r="C145" s="11"/>
      <c r="D145" s="549" t="s">
        <v>1548</v>
      </c>
      <c r="E145" s="1368" t="s">
        <v>1371</v>
      </c>
      <c r="F145" s="1369">
        <v>18.0474853515625</v>
      </c>
      <c r="G145" s="1370">
        <v>22</v>
      </c>
      <c r="H145" s="1371">
        <v>22</v>
      </c>
      <c r="I145" s="1371">
        <v>23</v>
      </c>
      <c r="J145" s="1371">
        <v>24</v>
      </c>
      <c r="K145" s="1371">
        <v>24</v>
      </c>
      <c r="L145" s="1371">
        <v>25</v>
      </c>
      <c r="M145" s="1371">
        <v>25</v>
      </c>
      <c r="N145" s="1371">
        <v>26</v>
      </c>
      <c r="O145" s="1371">
        <v>26</v>
      </c>
      <c r="P145" s="1371">
        <v>27</v>
      </c>
      <c r="Q145" s="1838" t="s">
        <v>1549</v>
      </c>
      <c r="R145" s="1839"/>
      <c r="S145" s="842"/>
    </row>
    <row r="146" spans="1:19" ht="45" customHeight="1">
      <c r="A146" s="540">
        <f>ROW()</f>
        <v>146</v>
      </c>
      <c r="B146" s="541"/>
      <c r="C146" s="11"/>
      <c r="D146" s="549" t="s">
        <v>1550</v>
      </c>
      <c r="E146" s="1368" t="s">
        <v>1376</v>
      </c>
      <c r="F146" s="1369">
        <v>6.2127656936645499</v>
      </c>
      <c r="G146" s="1370">
        <v>8</v>
      </c>
      <c r="H146" s="1371">
        <v>8</v>
      </c>
      <c r="I146" s="1371">
        <v>9</v>
      </c>
      <c r="J146" s="1371">
        <v>9</v>
      </c>
      <c r="K146" s="1371">
        <v>10</v>
      </c>
      <c r="L146" s="1371">
        <v>10</v>
      </c>
      <c r="M146" s="1371">
        <v>10</v>
      </c>
      <c r="N146" s="1371">
        <v>11</v>
      </c>
      <c r="O146" s="1371">
        <v>11</v>
      </c>
      <c r="P146" s="1371">
        <v>12</v>
      </c>
      <c r="Q146" s="1838" t="s">
        <v>1551</v>
      </c>
      <c r="R146" s="1839"/>
      <c r="S146" s="842"/>
    </row>
    <row r="147" spans="1:19" ht="31.5" customHeight="1">
      <c r="A147" s="540">
        <f>ROW()</f>
        <v>147</v>
      </c>
      <c r="B147" s="541"/>
      <c r="C147" s="11"/>
      <c r="D147" s="549" t="s">
        <v>1552</v>
      </c>
      <c r="E147" s="1368" t="s">
        <v>1376</v>
      </c>
      <c r="F147" s="1369">
        <v>20.799999237060501</v>
      </c>
      <c r="G147" s="1370">
        <v>21</v>
      </c>
      <c r="H147" s="1371">
        <v>22</v>
      </c>
      <c r="I147" s="1371">
        <v>22</v>
      </c>
      <c r="J147" s="1371">
        <v>22</v>
      </c>
      <c r="K147" s="1371">
        <v>22</v>
      </c>
      <c r="L147" s="1371">
        <v>22</v>
      </c>
      <c r="M147" s="1371">
        <v>22</v>
      </c>
      <c r="N147" s="1371">
        <v>23</v>
      </c>
      <c r="O147" s="1371">
        <v>24</v>
      </c>
      <c r="P147" s="1371">
        <v>24</v>
      </c>
      <c r="Q147" s="1838" t="s">
        <v>1553</v>
      </c>
      <c r="R147" s="1839"/>
      <c r="S147" s="842"/>
    </row>
    <row r="148" spans="1:19" ht="34.5" customHeight="1">
      <c r="A148" s="540">
        <f>ROW()</f>
        <v>148</v>
      </c>
      <c r="B148" s="541"/>
      <c r="C148" s="11"/>
      <c r="D148" s="549" t="s">
        <v>1554</v>
      </c>
      <c r="E148" s="1368" t="s">
        <v>44</v>
      </c>
      <c r="F148" s="1369">
        <v>17.151685714721602</v>
      </c>
      <c r="G148" s="1370">
        <v>17</v>
      </c>
      <c r="H148" s="1371">
        <v>17</v>
      </c>
      <c r="I148" s="1371">
        <v>17</v>
      </c>
      <c r="J148" s="1371">
        <v>17</v>
      </c>
      <c r="K148" s="1371">
        <v>18</v>
      </c>
      <c r="L148" s="1371">
        <v>18</v>
      </c>
      <c r="M148" s="1371">
        <v>18</v>
      </c>
      <c r="N148" s="1371">
        <v>19</v>
      </c>
      <c r="O148" s="1371">
        <v>19</v>
      </c>
      <c r="P148" s="1371">
        <v>19</v>
      </c>
      <c r="Q148" s="1838" t="s">
        <v>1555</v>
      </c>
      <c r="R148" s="1839"/>
      <c r="S148" s="842"/>
    </row>
    <row r="149" spans="1:19" ht="55.5" customHeight="1">
      <c r="A149" s="540">
        <f>ROW()</f>
        <v>149</v>
      </c>
      <c r="B149" s="541"/>
      <c r="C149" s="11"/>
      <c r="D149" s="549" t="s">
        <v>1556</v>
      </c>
      <c r="E149" s="1368" t="s">
        <v>1371</v>
      </c>
      <c r="F149" s="1369">
        <v>81.458335876464801</v>
      </c>
      <c r="G149" s="1370">
        <v>84</v>
      </c>
      <c r="H149" s="1371">
        <v>88</v>
      </c>
      <c r="I149" s="1371">
        <v>90</v>
      </c>
      <c r="J149" s="1371">
        <v>94</v>
      </c>
      <c r="K149" s="1371">
        <v>104</v>
      </c>
      <c r="L149" s="1371">
        <v>107</v>
      </c>
      <c r="M149" s="1371">
        <v>109</v>
      </c>
      <c r="N149" s="1371">
        <v>111</v>
      </c>
      <c r="O149" s="1371">
        <v>114</v>
      </c>
      <c r="P149" s="1371">
        <v>117</v>
      </c>
      <c r="Q149" s="1838" t="s">
        <v>1557</v>
      </c>
      <c r="R149" s="1839"/>
      <c r="S149" s="842"/>
    </row>
    <row r="150" spans="1:19" ht="84.75" customHeight="1">
      <c r="A150" s="540">
        <f>ROW()</f>
        <v>150</v>
      </c>
      <c r="B150" s="541"/>
      <c r="C150" s="11"/>
      <c r="D150" s="549" t="s">
        <v>1558</v>
      </c>
      <c r="E150" s="1368" t="s">
        <v>44</v>
      </c>
      <c r="F150" s="1369">
        <v>445.725006103515</v>
      </c>
      <c r="G150" s="1370">
        <v>483</v>
      </c>
      <c r="H150" s="1371">
        <v>480</v>
      </c>
      <c r="I150" s="1371">
        <v>493</v>
      </c>
      <c r="J150" s="1371">
        <v>512</v>
      </c>
      <c r="K150" s="1371">
        <v>533</v>
      </c>
      <c r="L150" s="1371">
        <v>551</v>
      </c>
      <c r="M150" s="1371">
        <v>570</v>
      </c>
      <c r="N150" s="1371">
        <v>586</v>
      </c>
      <c r="O150" s="1371">
        <v>604</v>
      </c>
      <c r="P150" s="1371">
        <v>618</v>
      </c>
      <c r="Q150" s="1838" t="s">
        <v>1559</v>
      </c>
      <c r="R150" s="1839"/>
      <c r="S150" s="842"/>
    </row>
    <row r="151" spans="1:19" ht="101.25" customHeight="1">
      <c r="A151" s="540">
        <f>ROW()</f>
        <v>151</v>
      </c>
      <c r="B151" s="541"/>
      <c r="C151" s="11"/>
      <c r="D151" s="549" t="s">
        <v>744</v>
      </c>
      <c r="E151" s="1368" t="s">
        <v>1371</v>
      </c>
      <c r="F151" s="1369">
        <v>30.099998474121001</v>
      </c>
      <c r="G151" s="1370">
        <v>31</v>
      </c>
      <c r="H151" s="1371">
        <v>28</v>
      </c>
      <c r="I151" s="1371">
        <v>29</v>
      </c>
      <c r="J151" s="1371">
        <v>30</v>
      </c>
      <c r="K151" s="1371">
        <v>31</v>
      </c>
      <c r="L151" s="1371">
        <v>32</v>
      </c>
      <c r="M151" s="1371">
        <v>33</v>
      </c>
      <c r="N151" s="1371">
        <v>34</v>
      </c>
      <c r="O151" s="1371">
        <v>35</v>
      </c>
      <c r="P151" s="1371">
        <v>35</v>
      </c>
      <c r="Q151" s="1838" t="s">
        <v>1560</v>
      </c>
      <c r="R151" s="1839"/>
      <c r="S151" s="842"/>
    </row>
    <row r="152" spans="1:19" ht="34.5" customHeight="1">
      <c r="A152" s="540">
        <f>ROW()</f>
        <v>152</v>
      </c>
      <c r="B152" s="541"/>
      <c r="C152" s="11"/>
      <c r="D152" s="549" t="s">
        <v>813</v>
      </c>
      <c r="E152" s="1368" t="s">
        <v>44</v>
      </c>
      <c r="F152" s="1369">
        <v>15.799999237060501</v>
      </c>
      <c r="G152" s="1370">
        <v>16</v>
      </c>
      <c r="H152" s="1371">
        <v>16</v>
      </c>
      <c r="I152" s="1371">
        <v>17</v>
      </c>
      <c r="J152" s="1371">
        <v>17</v>
      </c>
      <c r="K152" s="1371">
        <v>17</v>
      </c>
      <c r="L152" s="1371">
        <v>17</v>
      </c>
      <c r="M152" s="1371">
        <v>18</v>
      </c>
      <c r="N152" s="1371">
        <v>18</v>
      </c>
      <c r="O152" s="1371">
        <v>18</v>
      </c>
      <c r="P152" s="1371">
        <v>18</v>
      </c>
      <c r="Q152" s="1838" t="s">
        <v>1561</v>
      </c>
      <c r="R152" s="1839"/>
      <c r="S152" s="842"/>
    </row>
    <row r="153" spans="1:19" ht="27" customHeight="1">
      <c r="A153" s="540">
        <f>ROW()</f>
        <v>153</v>
      </c>
      <c r="B153" s="541"/>
      <c r="C153" s="11"/>
      <c r="D153" s="549" t="s">
        <v>815</v>
      </c>
      <c r="E153" s="1368" t="s">
        <v>1371</v>
      </c>
      <c r="F153" s="1369">
        <v>36.564582824707003</v>
      </c>
      <c r="G153" s="1370">
        <v>38</v>
      </c>
      <c r="H153" s="1371">
        <v>37</v>
      </c>
      <c r="I153" s="1371">
        <v>38</v>
      </c>
      <c r="J153" s="1371">
        <v>38</v>
      </c>
      <c r="K153" s="1371">
        <v>39</v>
      </c>
      <c r="L153" s="1371">
        <v>40</v>
      </c>
      <c r="M153" s="1371">
        <v>40</v>
      </c>
      <c r="N153" s="1371">
        <v>41</v>
      </c>
      <c r="O153" s="1371">
        <v>42</v>
      </c>
      <c r="P153" s="1371">
        <v>42</v>
      </c>
      <c r="Q153" s="1838" t="s">
        <v>1402</v>
      </c>
      <c r="R153" s="1839"/>
      <c r="S153" s="842"/>
    </row>
    <row r="154" spans="1:19" ht="88.5" customHeight="1">
      <c r="A154" s="540">
        <f>ROW()</f>
        <v>154</v>
      </c>
      <c r="B154" s="541"/>
      <c r="C154" s="11"/>
      <c r="D154" s="549" t="s">
        <v>1562</v>
      </c>
      <c r="E154" s="1368" t="s">
        <v>44</v>
      </c>
      <c r="F154" s="1369">
        <v>53.466667175292898</v>
      </c>
      <c r="G154" s="1370">
        <v>55</v>
      </c>
      <c r="H154" s="1371">
        <v>57</v>
      </c>
      <c r="I154" s="1371">
        <v>64</v>
      </c>
      <c r="J154" s="1371">
        <v>63</v>
      </c>
      <c r="K154" s="1371">
        <v>62</v>
      </c>
      <c r="L154" s="1371">
        <v>64</v>
      </c>
      <c r="M154" s="1371">
        <v>66</v>
      </c>
      <c r="N154" s="1371">
        <v>68</v>
      </c>
      <c r="O154" s="1371">
        <v>69</v>
      </c>
      <c r="P154" s="1371">
        <v>71</v>
      </c>
      <c r="Q154" s="1838" t="s">
        <v>1563</v>
      </c>
      <c r="R154" s="1839"/>
      <c r="S154" s="842"/>
    </row>
    <row r="155" spans="1:19" ht="50.25" customHeight="1">
      <c r="A155" s="540">
        <f>ROW()</f>
        <v>155</v>
      </c>
      <c r="B155" s="541"/>
      <c r="C155" s="11"/>
      <c r="D155" s="549" t="s">
        <v>1564</v>
      </c>
      <c r="E155" s="1368" t="s">
        <v>1376</v>
      </c>
      <c r="F155" s="1369">
        <v>8.6999998092651296</v>
      </c>
      <c r="G155" s="1370">
        <v>9</v>
      </c>
      <c r="H155" s="1371">
        <v>10</v>
      </c>
      <c r="I155" s="1371">
        <v>10</v>
      </c>
      <c r="J155" s="1371">
        <v>11</v>
      </c>
      <c r="K155" s="1371">
        <v>11</v>
      </c>
      <c r="L155" s="1371">
        <v>12</v>
      </c>
      <c r="M155" s="1371">
        <v>12</v>
      </c>
      <c r="N155" s="1371">
        <v>13</v>
      </c>
      <c r="O155" s="1371">
        <v>13</v>
      </c>
      <c r="P155" s="1371">
        <v>13</v>
      </c>
      <c r="Q155" s="1838" t="s">
        <v>1565</v>
      </c>
      <c r="R155" s="1839"/>
      <c r="S155" s="842"/>
    </row>
    <row r="156" spans="1:19" ht="33.950000000000003" customHeight="1">
      <c r="A156" s="540">
        <f>ROW()</f>
        <v>156</v>
      </c>
      <c r="B156" s="541"/>
      <c r="C156" s="11"/>
      <c r="D156" s="549" t="s">
        <v>1566</v>
      </c>
      <c r="E156" s="1368" t="s">
        <v>44</v>
      </c>
      <c r="F156" s="1369">
        <v>11.599999427795399</v>
      </c>
      <c r="G156" s="1370">
        <v>9</v>
      </c>
      <c r="H156" s="1371">
        <v>9</v>
      </c>
      <c r="I156" s="1371">
        <v>10</v>
      </c>
      <c r="J156" s="1371">
        <v>10</v>
      </c>
      <c r="K156" s="1371">
        <v>10</v>
      </c>
      <c r="L156" s="1371">
        <v>11</v>
      </c>
      <c r="M156" s="1371">
        <v>11</v>
      </c>
      <c r="N156" s="1371">
        <v>11</v>
      </c>
      <c r="O156" s="1371">
        <v>11</v>
      </c>
      <c r="P156" s="1371">
        <v>11</v>
      </c>
      <c r="Q156" s="1838" t="s">
        <v>1567</v>
      </c>
      <c r="R156" s="1839"/>
      <c r="S156" s="842"/>
    </row>
    <row r="157" spans="1:19" ht="39.75" customHeight="1">
      <c r="A157" s="540">
        <f>ROW()</f>
        <v>157</v>
      </c>
      <c r="B157" s="541"/>
      <c r="C157" s="11"/>
      <c r="D157" s="549" t="s">
        <v>600</v>
      </c>
      <c r="E157" s="1368" t="s">
        <v>1376</v>
      </c>
      <c r="F157" s="1369">
        <v>4.4000000953674299</v>
      </c>
      <c r="G157" s="1370">
        <v>6</v>
      </c>
      <c r="H157" s="1371">
        <v>6</v>
      </c>
      <c r="I157" s="1371">
        <v>6</v>
      </c>
      <c r="J157" s="1371">
        <v>6</v>
      </c>
      <c r="K157" s="1371">
        <v>6</v>
      </c>
      <c r="L157" s="1371">
        <v>6</v>
      </c>
      <c r="M157" s="1371">
        <v>7</v>
      </c>
      <c r="N157" s="1371">
        <v>7</v>
      </c>
      <c r="O157" s="1371">
        <v>7</v>
      </c>
      <c r="P157" s="1371">
        <v>7</v>
      </c>
      <c r="Q157" s="1838" t="s">
        <v>1568</v>
      </c>
      <c r="R157" s="1839"/>
      <c r="S157" s="842"/>
    </row>
    <row r="158" spans="1:19" ht="69" customHeight="1">
      <c r="A158" s="540">
        <f>ROW()</f>
        <v>158</v>
      </c>
      <c r="B158" s="541"/>
      <c r="C158" s="11"/>
      <c r="D158" s="549" t="s">
        <v>603</v>
      </c>
      <c r="E158" s="1368" t="s">
        <v>44</v>
      </c>
      <c r="F158" s="1369">
        <v>14.800000190734799</v>
      </c>
      <c r="G158" s="1370">
        <v>17</v>
      </c>
      <c r="H158" s="1371">
        <v>17</v>
      </c>
      <c r="I158" s="1371">
        <v>18</v>
      </c>
      <c r="J158" s="1371">
        <v>18</v>
      </c>
      <c r="K158" s="1371">
        <v>18</v>
      </c>
      <c r="L158" s="1371">
        <v>19</v>
      </c>
      <c r="M158" s="1371">
        <v>19</v>
      </c>
      <c r="N158" s="1371">
        <v>19</v>
      </c>
      <c r="O158" s="1371">
        <v>20</v>
      </c>
      <c r="P158" s="1371">
        <v>20</v>
      </c>
      <c r="Q158" s="1838" t="s">
        <v>1569</v>
      </c>
      <c r="R158" s="1839"/>
      <c r="S158" s="842"/>
    </row>
    <row r="159" spans="1:19" ht="51" customHeight="1">
      <c r="A159" s="540">
        <f>ROW()</f>
        <v>159</v>
      </c>
      <c r="B159" s="541"/>
      <c r="C159" s="11"/>
      <c r="D159" s="549" t="s">
        <v>1570</v>
      </c>
      <c r="E159" s="1368" t="s">
        <v>44</v>
      </c>
      <c r="F159" s="1369">
        <v>16.299999237060501</v>
      </c>
      <c r="G159" s="1370">
        <v>17</v>
      </c>
      <c r="H159" s="1371">
        <v>18</v>
      </c>
      <c r="I159" s="1371">
        <v>18</v>
      </c>
      <c r="J159" s="1371">
        <v>18</v>
      </c>
      <c r="K159" s="1371">
        <v>18</v>
      </c>
      <c r="L159" s="1371">
        <v>18</v>
      </c>
      <c r="M159" s="1371">
        <v>18</v>
      </c>
      <c r="N159" s="1371">
        <v>18</v>
      </c>
      <c r="O159" s="1371">
        <v>18</v>
      </c>
      <c r="P159" s="1371">
        <v>18</v>
      </c>
      <c r="Q159" s="1838" t="s">
        <v>1571</v>
      </c>
      <c r="R159" s="1839"/>
      <c r="S159" s="842"/>
    </row>
    <row r="160" spans="1:19" ht="55.5" customHeight="1">
      <c r="A160" s="540">
        <f>ROW()</f>
        <v>160</v>
      </c>
      <c r="B160" s="541"/>
      <c r="C160" s="11"/>
      <c r="D160" s="549" t="s">
        <v>1572</v>
      </c>
      <c r="E160" s="1368" t="s">
        <v>44</v>
      </c>
      <c r="F160" s="1372"/>
      <c r="G160" s="1380">
        <v>0</v>
      </c>
      <c r="H160" s="1371">
        <v>0</v>
      </c>
      <c r="I160" s="1371">
        <v>0.1</v>
      </c>
      <c r="J160" s="1371">
        <v>10</v>
      </c>
      <c r="K160" s="1371">
        <v>10</v>
      </c>
      <c r="L160" s="1371">
        <v>21</v>
      </c>
      <c r="M160" s="1371">
        <v>22</v>
      </c>
      <c r="N160" s="1371">
        <v>22</v>
      </c>
      <c r="O160" s="1371">
        <v>22</v>
      </c>
      <c r="P160" s="1371">
        <v>23</v>
      </c>
      <c r="Q160" s="1838" t="s">
        <v>1573</v>
      </c>
      <c r="R160" s="1839"/>
      <c r="S160" s="842"/>
    </row>
    <row r="161" spans="1:19" ht="114" customHeight="1">
      <c r="A161" s="540">
        <f>ROW()</f>
        <v>161</v>
      </c>
      <c r="B161" s="541"/>
      <c r="C161" s="11"/>
      <c r="D161" s="549" t="s">
        <v>1013</v>
      </c>
      <c r="E161" s="1368" t="s">
        <v>1371</v>
      </c>
      <c r="F161" s="1369">
        <v>44.745590209960902</v>
      </c>
      <c r="G161" s="1370">
        <v>50</v>
      </c>
      <c r="H161" s="1371">
        <v>52</v>
      </c>
      <c r="I161" s="1371">
        <v>54</v>
      </c>
      <c r="J161" s="1371" t="s">
        <v>1574</v>
      </c>
      <c r="K161" s="1371">
        <v>52</v>
      </c>
      <c r="L161" s="1371">
        <v>52</v>
      </c>
      <c r="M161" s="1371">
        <v>52</v>
      </c>
      <c r="N161" s="1371">
        <v>53</v>
      </c>
      <c r="O161" s="1371">
        <v>53</v>
      </c>
      <c r="P161" s="1371">
        <v>54</v>
      </c>
      <c r="Q161" s="1838" t="s">
        <v>1575</v>
      </c>
      <c r="R161" s="1839"/>
      <c r="S161" s="842"/>
    </row>
    <row r="162" spans="1:19" ht="39" customHeight="1">
      <c r="A162" s="540">
        <f>ROW()</f>
        <v>162</v>
      </c>
      <c r="B162" s="541"/>
      <c r="C162" s="11"/>
      <c r="D162" s="549" t="s">
        <v>605</v>
      </c>
      <c r="E162" s="1368" t="s">
        <v>1376</v>
      </c>
      <c r="F162" s="1369">
        <v>15</v>
      </c>
      <c r="G162" s="1370">
        <v>20</v>
      </c>
      <c r="H162" s="1371">
        <v>21</v>
      </c>
      <c r="I162" s="1371">
        <v>21</v>
      </c>
      <c r="J162" s="1371">
        <v>22</v>
      </c>
      <c r="K162" s="1371">
        <v>22</v>
      </c>
      <c r="L162" s="1371">
        <v>23</v>
      </c>
      <c r="M162" s="1371">
        <v>23</v>
      </c>
      <c r="N162" s="1371">
        <v>24</v>
      </c>
      <c r="O162" s="1371">
        <v>24</v>
      </c>
      <c r="P162" s="1371">
        <v>24</v>
      </c>
      <c r="Q162" s="1838" t="s">
        <v>1576</v>
      </c>
      <c r="R162" s="1839"/>
      <c r="S162" s="842"/>
    </row>
    <row r="163" spans="1:19" ht="66.75" customHeight="1">
      <c r="A163" s="540">
        <f>ROW()</f>
        <v>163</v>
      </c>
      <c r="B163" s="541"/>
      <c r="C163" s="11"/>
      <c r="D163" s="549" t="s">
        <v>607</v>
      </c>
      <c r="E163" s="1368" t="s">
        <v>1376</v>
      </c>
      <c r="F163" s="1369">
        <v>6.0921144485473597</v>
      </c>
      <c r="G163" s="1370">
        <v>7</v>
      </c>
      <c r="H163" s="1371">
        <v>7</v>
      </c>
      <c r="I163" s="1371">
        <v>7</v>
      </c>
      <c r="J163" s="1371">
        <v>8</v>
      </c>
      <c r="K163" s="1371">
        <v>8</v>
      </c>
      <c r="L163" s="1371">
        <v>8</v>
      </c>
      <c r="M163" s="1371">
        <v>8</v>
      </c>
      <c r="N163" s="1371">
        <v>9</v>
      </c>
      <c r="O163" s="1371">
        <v>9</v>
      </c>
      <c r="P163" s="1371">
        <v>9</v>
      </c>
      <c r="Q163" s="1838" t="s">
        <v>1577</v>
      </c>
      <c r="R163" s="1839"/>
      <c r="S163" s="842"/>
    </row>
    <row r="164" spans="1:19" ht="102" customHeight="1">
      <c r="A164" s="540">
        <f>ROW()</f>
        <v>164</v>
      </c>
      <c r="B164" s="541"/>
      <c r="C164" s="11"/>
      <c r="D164" s="549" t="s">
        <v>609</v>
      </c>
      <c r="E164" s="1368" t="s">
        <v>1376</v>
      </c>
      <c r="F164" s="1369">
        <v>58.900001525878899</v>
      </c>
      <c r="G164" s="1370">
        <v>71</v>
      </c>
      <c r="H164" s="1371">
        <v>87</v>
      </c>
      <c r="I164" s="1371">
        <v>89</v>
      </c>
      <c r="J164" s="1371">
        <v>91</v>
      </c>
      <c r="K164" s="1371">
        <v>92</v>
      </c>
      <c r="L164" s="1371">
        <v>94</v>
      </c>
      <c r="M164" s="1371">
        <v>95</v>
      </c>
      <c r="N164" s="1371">
        <v>96</v>
      </c>
      <c r="O164" s="1371">
        <v>97</v>
      </c>
      <c r="P164" s="1371">
        <v>97</v>
      </c>
      <c r="Q164" s="1838" t="s">
        <v>1578</v>
      </c>
      <c r="R164" s="1839"/>
      <c r="S164" s="842"/>
    </row>
    <row r="165" spans="1:19" ht="46.5" customHeight="1">
      <c r="A165" s="540">
        <f>ROW()</f>
        <v>165</v>
      </c>
      <c r="B165" s="541"/>
      <c r="C165" s="11"/>
      <c r="D165" s="549" t="s">
        <v>611</v>
      </c>
      <c r="E165" s="1368" t="s">
        <v>1371</v>
      </c>
      <c r="F165" s="1369">
        <v>67.266662597656193</v>
      </c>
      <c r="G165" s="1370">
        <v>87</v>
      </c>
      <c r="H165" s="1371">
        <v>89</v>
      </c>
      <c r="I165" s="1371">
        <v>91</v>
      </c>
      <c r="J165" s="1371">
        <v>94</v>
      </c>
      <c r="K165" s="1371">
        <v>96</v>
      </c>
      <c r="L165" s="1371">
        <v>98</v>
      </c>
      <c r="M165" s="1371">
        <v>99</v>
      </c>
      <c r="N165" s="1371">
        <v>101</v>
      </c>
      <c r="O165" s="1371">
        <v>103</v>
      </c>
      <c r="P165" s="1371">
        <v>104</v>
      </c>
      <c r="Q165" s="1838" t="s">
        <v>1579</v>
      </c>
      <c r="R165" s="1839"/>
      <c r="S165" s="842"/>
    </row>
    <row r="166" spans="1:19" ht="26.25" customHeight="1">
      <c r="A166" s="540">
        <f>ROW()</f>
        <v>166</v>
      </c>
      <c r="B166" s="541"/>
      <c r="C166" s="11"/>
      <c r="D166" s="549" t="s">
        <v>613</v>
      </c>
      <c r="E166" s="1368" t="s">
        <v>1371</v>
      </c>
      <c r="F166" s="1369">
        <v>7.9913043975829998</v>
      </c>
      <c r="G166" s="1370">
        <v>9</v>
      </c>
      <c r="H166" s="1371">
        <v>10</v>
      </c>
      <c r="I166" s="1371">
        <v>10</v>
      </c>
      <c r="J166" s="1371">
        <v>10</v>
      </c>
      <c r="K166" s="1371">
        <v>10</v>
      </c>
      <c r="L166" s="1371">
        <v>11</v>
      </c>
      <c r="M166" s="1371">
        <v>11</v>
      </c>
      <c r="N166" s="1371">
        <v>11</v>
      </c>
      <c r="O166" s="1371">
        <v>12</v>
      </c>
      <c r="P166" s="1371">
        <v>12</v>
      </c>
      <c r="Q166" s="1838" t="s">
        <v>1402</v>
      </c>
      <c r="R166" s="1839"/>
      <c r="S166" s="842"/>
    </row>
    <row r="167" spans="1:19" ht="88.5" customHeight="1">
      <c r="A167" s="540">
        <f>ROW()</f>
        <v>167</v>
      </c>
      <c r="B167" s="541"/>
      <c r="C167" s="11"/>
      <c r="D167" s="549" t="s">
        <v>730</v>
      </c>
      <c r="E167" s="1368" t="s">
        <v>44</v>
      </c>
      <c r="F167" s="1369">
        <v>12.716864585876399</v>
      </c>
      <c r="G167" s="1370">
        <v>14</v>
      </c>
      <c r="H167" s="1371">
        <v>14</v>
      </c>
      <c r="I167" s="1371">
        <v>14</v>
      </c>
      <c r="J167" s="1371">
        <v>14</v>
      </c>
      <c r="K167" s="1371">
        <v>14</v>
      </c>
      <c r="L167" s="1371">
        <v>10</v>
      </c>
      <c r="M167" s="1371">
        <v>11</v>
      </c>
      <c r="N167" s="1371">
        <v>11</v>
      </c>
      <c r="O167" s="1371">
        <v>11</v>
      </c>
      <c r="P167" s="1371">
        <v>11</v>
      </c>
      <c r="Q167" s="1838" t="s">
        <v>1580</v>
      </c>
      <c r="R167" s="1839"/>
      <c r="S167" s="842"/>
    </row>
    <row r="168" spans="1:19" ht="36" customHeight="1">
      <c r="A168" s="540">
        <f>ROW()</f>
        <v>168</v>
      </c>
      <c r="B168" s="541"/>
      <c r="C168" s="11"/>
      <c r="D168" s="549" t="s">
        <v>871</v>
      </c>
      <c r="E168" s="1368" t="s">
        <v>1371</v>
      </c>
      <c r="F168" s="1369">
        <v>31.350000381469702</v>
      </c>
      <c r="G168" s="1370">
        <v>41</v>
      </c>
      <c r="H168" s="1371">
        <v>42</v>
      </c>
      <c r="I168" s="1371">
        <v>43</v>
      </c>
      <c r="J168" s="1371">
        <v>44</v>
      </c>
      <c r="K168" s="1371">
        <v>44</v>
      </c>
      <c r="L168" s="1371">
        <v>45</v>
      </c>
      <c r="M168" s="1371">
        <v>45</v>
      </c>
      <c r="N168" s="1371">
        <v>45</v>
      </c>
      <c r="O168" s="1371">
        <v>46</v>
      </c>
      <c r="P168" s="1371">
        <v>46</v>
      </c>
      <c r="Q168" s="1838" t="s">
        <v>1581</v>
      </c>
      <c r="R168" s="1839"/>
      <c r="S168" s="842"/>
    </row>
    <row r="169" spans="1:19" ht="16.149999999999999" customHeight="1">
      <c r="A169" s="540">
        <f>ROW()</f>
        <v>169</v>
      </c>
      <c r="B169" s="541"/>
      <c r="C169" s="11"/>
      <c r="D169" s="549" t="s">
        <v>885</v>
      </c>
      <c r="E169" s="1368" t="s">
        <v>1371</v>
      </c>
      <c r="F169" s="1369">
        <v>11.1000003814697</v>
      </c>
      <c r="G169" s="1370">
        <v>9</v>
      </c>
      <c r="H169" s="1371">
        <v>9</v>
      </c>
      <c r="I169" s="1371">
        <v>9</v>
      </c>
      <c r="J169" s="1371">
        <v>9</v>
      </c>
      <c r="K169" s="1371">
        <v>9</v>
      </c>
      <c r="L169" s="1371">
        <v>9</v>
      </c>
      <c r="M169" s="1371">
        <v>9</v>
      </c>
      <c r="N169" s="1371">
        <v>9</v>
      </c>
      <c r="O169" s="1371">
        <v>9</v>
      </c>
      <c r="P169" s="1371">
        <v>9</v>
      </c>
      <c r="Q169" s="1838" t="s">
        <v>1402</v>
      </c>
      <c r="R169" s="1839"/>
      <c r="S169" s="842"/>
    </row>
    <row r="170" spans="1:19" ht="39" customHeight="1">
      <c r="A170" s="540">
        <f>ROW()</f>
        <v>170</v>
      </c>
      <c r="B170" s="541"/>
      <c r="C170" s="11"/>
      <c r="D170" s="549" t="s">
        <v>636</v>
      </c>
      <c r="E170" s="1368" t="s">
        <v>1371</v>
      </c>
      <c r="F170" s="1369">
        <v>12.045946121215801</v>
      </c>
      <c r="G170" s="1370">
        <v>22</v>
      </c>
      <c r="H170" s="1371">
        <v>23</v>
      </c>
      <c r="I170" s="1371">
        <v>24</v>
      </c>
      <c r="J170" s="1371">
        <v>25</v>
      </c>
      <c r="K170" s="1371">
        <v>26</v>
      </c>
      <c r="L170" s="1371">
        <v>27</v>
      </c>
      <c r="M170" s="1371">
        <v>28</v>
      </c>
      <c r="N170" s="1371">
        <v>28</v>
      </c>
      <c r="O170" s="1371">
        <v>29</v>
      </c>
      <c r="P170" s="1371">
        <v>29</v>
      </c>
      <c r="Q170" s="1838" t="s">
        <v>1582</v>
      </c>
      <c r="R170" s="1839"/>
      <c r="S170" s="842"/>
    </row>
    <row r="171" spans="1:19" ht="68.25" customHeight="1">
      <c r="A171" s="540">
        <f>ROW()</f>
        <v>171</v>
      </c>
      <c r="B171" s="541"/>
      <c r="C171" s="11"/>
      <c r="D171" s="1377" t="s">
        <v>656</v>
      </c>
      <c r="E171" s="1368" t="s">
        <v>1371</v>
      </c>
      <c r="F171" s="1369">
        <v>51.220001220703097</v>
      </c>
      <c r="G171" s="1370">
        <v>79</v>
      </c>
      <c r="H171" s="1371">
        <v>84</v>
      </c>
      <c r="I171" s="1371">
        <v>88</v>
      </c>
      <c r="J171" s="1371">
        <v>91</v>
      </c>
      <c r="K171" s="1371">
        <v>98</v>
      </c>
      <c r="L171" s="1371">
        <v>101</v>
      </c>
      <c r="M171" s="1371">
        <v>103</v>
      </c>
      <c r="N171" s="1371">
        <v>105</v>
      </c>
      <c r="O171" s="1371">
        <v>107</v>
      </c>
      <c r="P171" s="1371">
        <v>109</v>
      </c>
      <c r="Q171" s="1838" t="s">
        <v>1583</v>
      </c>
      <c r="R171" s="1839"/>
      <c r="S171" s="842"/>
    </row>
    <row r="172" spans="1:19" ht="84.75" customHeight="1">
      <c r="A172" s="540"/>
      <c r="B172" s="541"/>
      <c r="C172" s="11"/>
      <c r="D172" s="550" t="s">
        <v>873</v>
      </c>
      <c r="E172" s="1368" t="s">
        <v>1376</v>
      </c>
      <c r="F172" s="1369">
        <v>50.401725769042898</v>
      </c>
      <c r="G172" s="1370">
        <v>35</v>
      </c>
      <c r="H172" s="1371">
        <v>35</v>
      </c>
      <c r="I172" s="1371">
        <v>36</v>
      </c>
      <c r="J172" s="1371">
        <v>36</v>
      </c>
      <c r="K172" s="1371">
        <v>37</v>
      </c>
      <c r="L172" s="1371">
        <v>38</v>
      </c>
      <c r="M172" s="1371">
        <v>50</v>
      </c>
      <c r="N172" s="1371">
        <v>50</v>
      </c>
      <c r="O172" s="1371">
        <v>50</v>
      </c>
      <c r="P172" s="1371">
        <v>51</v>
      </c>
      <c r="Q172" s="1838" t="s">
        <v>1584</v>
      </c>
      <c r="R172" s="1839"/>
      <c r="S172" s="842"/>
    </row>
    <row r="173" spans="1:19" ht="104.25" customHeight="1">
      <c r="A173" s="540">
        <f>ROW()</f>
        <v>173</v>
      </c>
      <c r="B173" s="541"/>
      <c r="C173" s="11"/>
      <c r="D173" s="1376" t="s">
        <v>1585</v>
      </c>
      <c r="E173" s="1368" t="s">
        <v>44</v>
      </c>
      <c r="F173" s="1372" t="s">
        <v>44</v>
      </c>
      <c r="G173" s="1370">
        <v>83</v>
      </c>
      <c r="H173" s="1371">
        <v>83</v>
      </c>
      <c r="I173" s="1371">
        <v>83</v>
      </c>
      <c r="J173" s="1371">
        <v>83</v>
      </c>
      <c r="K173" s="1371">
        <v>83</v>
      </c>
      <c r="L173" s="1371">
        <v>83</v>
      </c>
      <c r="M173" s="1371">
        <v>83</v>
      </c>
      <c r="N173" s="1371">
        <v>92</v>
      </c>
      <c r="O173" s="1371">
        <v>92</v>
      </c>
      <c r="P173" s="1371">
        <v>92</v>
      </c>
      <c r="Q173" s="1838" t="s">
        <v>1586</v>
      </c>
      <c r="R173" s="1839"/>
      <c r="S173" s="842"/>
    </row>
    <row r="174" spans="1:19" ht="84.75" customHeight="1">
      <c r="A174" s="540">
        <f>ROW()</f>
        <v>174</v>
      </c>
      <c r="B174" s="541"/>
      <c r="C174" s="11"/>
      <c r="D174" s="549" t="s">
        <v>658</v>
      </c>
      <c r="E174" s="1368" t="s">
        <v>1371</v>
      </c>
      <c r="F174" s="1369">
        <v>82.593544006347599</v>
      </c>
      <c r="G174" s="1370">
        <v>93</v>
      </c>
      <c r="H174" s="1371">
        <v>112</v>
      </c>
      <c r="I174" s="1371">
        <v>118</v>
      </c>
      <c r="J174" s="1371">
        <v>122</v>
      </c>
      <c r="K174" s="1371">
        <v>126</v>
      </c>
      <c r="L174" s="1371">
        <v>129</v>
      </c>
      <c r="M174" s="1371">
        <v>132</v>
      </c>
      <c r="N174" s="1371">
        <v>136</v>
      </c>
      <c r="O174" s="1371">
        <v>139</v>
      </c>
      <c r="P174" s="1371">
        <v>141</v>
      </c>
      <c r="Q174" s="1838" t="s">
        <v>1587</v>
      </c>
      <c r="R174" s="1839"/>
      <c r="S174" s="842"/>
    </row>
    <row r="175" spans="1:19" ht="27" customHeight="1">
      <c r="A175" s="540">
        <f>ROW()</f>
        <v>175</v>
      </c>
      <c r="B175" s="541"/>
      <c r="C175" s="11"/>
      <c r="D175" s="549" t="s">
        <v>875</v>
      </c>
      <c r="E175" s="1368" t="s">
        <v>1371</v>
      </c>
      <c r="F175" s="1369">
        <v>58.0067138671875</v>
      </c>
      <c r="G175" s="1370">
        <v>47</v>
      </c>
      <c r="H175" s="1371">
        <v>53</v>
      </c>
      <c r="I175" s="1371">
        <v>54</v>
      </c>
      <c r="J175" s="1371">
        <v>55</v>
      </c>
      <c r="K175" s="1371">
        <v>56</v>
      </c>
      <c r="L175" s="1371">
        <v>57</v>
      </c>
      <c r="M175" s="1371">
        <v>58</v>
      </c>
      <c r="N175" s="1371">
        <v>60</v>
      </c>
      <c r="O175" s="1371">
        <v>60</v>
      </c>
      <c r="P175" s="1371">
        <v>61</v>
      </c>
      <c r="Q175" s="1838" t="s">
        <v>1402</v>
      </c>
      <c r="R175" s="1839"/>
      <c r="S175" s="842"/>
    </row>
    <row r="176" spans="1:19" ht="40.5" customHeight="1">
      <c r="A176" s="540">
        <f>ROW()</f>
        <v>176</v>
      </c>
      <c r="B176" s="541"/>
      <c r="C176" s="11"/>
      <c r="D176" s="549" t="s">
        <v>660</v>
      </c>
      <c r="E176" s="1368" t="s">
        <v>1371</v>
      </c>
      <c r="F176" s="1369">
        <v>120.45777893066401</v>
      </c>
      <c r="G176" s="1370">
        <v>129</v>
      </c>
      <c r="H176" s="1371">
        <v>133</v>
      </c>
      <c r="I176" s="1371">
        <v>140</v>
      </c>
      <c r="J176" s="1371">
        <v>144</v>
      </c>
      <c r="K176" s="1371">
        <v>146</v>
      </c>
      <c r="L176" s="1371">
        <v>148</v>
      </c>
      <c r="M176" s="1371">
        <v>149</v>
      </c>
      <c r="N176" s="1371">
        <v>150</v>
      </c>
      <c r="O176" s="1371">
        <v>152</v>
      </c>
      <c r="P176" s="1371">
        <v>153</v>
      </c>
      <c r="Q176" s="1838" t="s">
        <v>1588</v>
      </c>
      <c r="R176" s="1839"/>
      <c r="S176" s="842"/>
    </row>
    <row r="177" spans="1:21" ht="69" customHeight="1">
      <c r="A177" s="540">
        <f>ROW()</f>
        <v>177</v>
      </c>
      <c r="B177" s="541"/>
      <c r="C177" s="11"/>
      <c r="D177" s="549" t="s">
        <v>1589</v>
      </c>
      <c r="E177" s="1368" t="s">
        <v>1371</v>
      </c>
      <c r="F177" s="1369">
        <v>108.25713348388599</v>
      </c>
      <c r="G177" s="1370">
        <v>133</v>
      </c>
      <c r="H177" s="1371">
        <v>140</v>
      </c>
      <c r="I177" s="1371">
        <v>145</v>
      </c>
      <c r="J177" s="1371">
        <v>146</v>
      </c>
      <c r="K177" s="1371">
        <v>149</v>
      </c>
      <c r="L177" s="1371">
        <v>152</v>
      </c>
      <c r="M177" s="1371">
        <v>154</v>
      </c>
      <c r="N177" s="1371">
        <v>156</v>
      </c>
      <c r="O177" s="1371">
        <v>157</v>
      </c>
      <c r="P177" s="1371">
        <v>164</v>
      </c>
      <c r="Q177" s="1838" t="s">
        <v>1590</v>
      </c>
      <c r="R177" s="1839"/>
      <c r="S177" s="842"/>
    </row>
    <row r="178" spans="1:21" ht="84.75" customHeight="1">
      <c r="A178" s="540">
        <f>ROW()</f>
        <v>178</v>
      </c>
      <c r="B178" s="541"/>
      <c r="C178" s="11"/>
      <c r="D178" s="549" t="s">
        <v>1591</v>
      </c>
      <c r="E178" s="1368" t="s">
        <v>1376</v>
      </c>
      <c r="F178" s="1369">
        <v>32.399997711181598</v>
      </c>
      <c r="G178" s="1370">
        <v>30</v>
      </c>
      <c r="H178" s="1371">
        <v>30</v>
      </c>
      <c r="I178" s="1371">
        <v>30</v>
      </c>
      <c r="J178" s="1371">
        <v>30</v>
      </c>
      <c r="K178" s="1371">
        <v>60</v>
      </c>
      <c r="L178" s="1371">
        <v>60</v>
      </c>
      <c r="M178" s="1371">
        <v>60</v>
      </c>
      <c r="N178" s="1371">
        <v>60</v>
      </c>
      <c r="O178" s="1371">
        <v>60</v>
      </c>
      <c r="P178" s="1371">
        <v>60</v>
      </c>
      <c r="Q178" s="1838" t="s">
        <v>1592</v>
      </c>
      <c r="R178" s="1839"/>
      <c r="S178" s="842"/>
    </row>
    <row r="179" spans="1:21" ht="16.149999999999999" customHeight="1">
      <c r="A179" s="540">
        <f>ROW()</f>
        <v>179</v>
      </c>
      <c r="B179" s="541"/>
      <c r="C179" s="11"/>
      <c r="D179" s="549" t="s">
        <v>879</v>
      </c>
      <c r="E179" s="1368" t="s">
        <v>1371</v>
      </c>
      <c r="F179" s="1369">
        <v>32.576732635497997</v>
      </c>
      <c r="G179" s="1370">
        <v>31</v>
      </c>
      <c r="H179" s="1371">
        <v>32</v>
      </c>
      <c r="I179" s="1371">
        <v>33</v>
      </c>
      <c r="J179" s="1371">
        <v>34</v>
      </c>
      <c r="K179" s="1371">
        <v>34</v>
      </c>
      <c r="L179" s="1371">
        <v>35</v>
      </c>
      <c r="M179" s="1371">
        <v>35</v>
      </c>
      <c r="N179" s="1371">
        <v>35</v>
      </c>
      <c r="O179" s="1371">
        <v>36</v>
      </c>
      <c r="P179" s="1371">
        <v>36</v>
      </c>
      <c r="Q179" s="1838" t="s">
        <v>1402</v>
      </c>
      <c r="R179" s="1839"/>
      <c r="S179" s="843"/>
    </row>
    <row r="180" spans="1:21" ht="33.75" customHeight="1">
      <c r="A180" s="540">
        <f>ROW()</f>
        <v>180</v>
      </c>
      <c r="B180" s="541"/>
      <c r="C180" s="11"/>
      <c r="D180" s="549" t="s">
        <v>881</v>
      </c>
      <c r="E180" s="1368" t="s">
        <v>1371</v>
      </c>
      <c r="F180" s="1369">
        <v>61.536365509033203</v>
      </c>
      <c r="G180" s="1370">
        <v>64</v>
      </c>
      <c r="H180" s="1371">
        <v>65</v>
      </c>
      <c r="I180" s="1371">
        <v>80</v>
      </c>
      <c r="J180" s="1371">
        <v>82</v>
      </c>
      <c r="K180" s="1371">
        <v>84</v>
      </c>
      <c r="L180" s="1371">
        <v>94</v>
      </c>
      <c r="M180" s="1371">
        <v>96</v>
      </c>
      <c r="N180" s="1371">
        <v>97</v>
      </c>
      <c r="O180" s="1371">
        <v>98</v>
      </c>
      <c r="P180" s="1371">
        <v>99</v>
      </c>
      <c r="Q180" s="1838" t="s">
        <v>1593</v>
      </c>
      <c r="R180" s="1839"/>
      <c r="S180" s="843"/>
    </row>
    <row r="181" spans="1:21" ht="16.149999999999999" customHeight="1">
      <c r="A181" s="540">
        <f>ROW()</f>
        <v>181</v>
      </c>
      <c r="B181" s="541"/>
      <c r="C181" s="11"/>
      <c r="D181" s="549" t="s">
        <v>662</v>
      </c>
      <c r="E181" s="1382" t="s">
        <v>1371</v>
      </c>
      <c r="F181" s="1383">
        <v>72.199996948242102</v>
      </c>
      <c r="G181" s="1384">
        <v>80</v>
      </c>
      <c r="H181" s="1385">
        <v>81</v>
      </c>
      <c r="I181" s="1385">
        <v>83</v>
      </c>
      <c r="J181" s="1385">
        <v>84</v>
      </c>
      <c r="K181" s="1385">
        <v>85</v>
      </c>
      <c r="L181" s="1385">
        <v>86</v>
      </c>
      <c r="M181" s="1385">
        <v>87</v>
      </c>
      <c r="N181" s="1386">
        <v>88</v>
      </c>
      <c r="O181" s="1386">
        <v>89</v>
      </c>
      <c r="P181" s="1386">
        <v>89</v>
      </c>
      <c r="Q181" s="1838" t="s">
        <v>1402</v>
      </c>
      <c r="R181" s="1839"/>
      <c r="S181" s="843"/>
    </row>
    <row r="182" spans="1:21" ht="95.25" customHeight="1" thickBot="1">
      <c r="A182" s="540">
        <f>ROW()</f>
        <v>182</v>
      </c>
      <c r="B182" s="541"/>
      <c r="C182" s="11"/>
      <c r="D182" s="549" t="s">
        <v>793</v>
      </c>
      <c r="E182" s="1382" t="s">
        <v>44</v>
      </c>
      <c r="F182" s="1383">
        <v>590.85003662109295</v>
      </c>
      <c r="G182" s="1384">
        <v>585</v>
      </c>
      <c r="H182" s="1385">
        <v>585</v>
      </c>
      <c r="I182" s="1385">
        <v>585</v>
      </c>
      <c r="J182" s="1385">
        <v>635</v>
      </c>
      <c r="K182" s="1385">
        <v>635</v>
      </c>
      <c r="L182" s="1385">
        <v>635</v>
      </c>
      <c r="M182" s="1385">
        <v>635</v>
      </c>
      <c r="N182" s="1386">
        <v>635</v>
      </c>
      <c r="O182" s="1386">
        <v>635</v>
      </c>
      <c r="P182" s="1386">
        <v>635</v>
      </c>
      <c r="Q182" s="1838" t="s">
        <v>1594</v>
      </c>
      <c r="R182" s="1839"/>
      <c r="S182" s="843"/>
    </row>
    <row r="183" spans="1:21" ht="16.149999999999999" customHeight="1" thickBot="1">
      <c r="A183" s="540">
        <f>ROW()</f>
        <v>183</v>
      </c>
      <c r="B183" s="541"/>
      <c r="C183" s="11"/>
      <c r="D183" s="1387" t="s">
        <v>1595</v>
      </c>
      <c r="E183" s="1388"/>
      <c r="F183" s="552">
        <f t="shared" ref="F183:O183" si="0">SUM(F9:F182)</f>
        <v>8737.4683110415826</v>
      </c>
      <c r="G183" s="553">
        <f t="shared" si="0"/>
        <v>9301.926155849389</v>
      </c>
      <c r="H183" s="553">
        <f t="shared" si="0"/>
        <v>9658.0587771688515</v>
      </c>
      <c r="I183" s="553">
        <f t="shared" si="0"/>
        <v>10063.464908418342</v>
      </c>
      <c r="J183" s="553">
        <f t="shared" si="0"/>
        <v>10389.608267826487</v>
      </c>
      <c r="K183" s="553">
        <f t="shared" si="0"/>
        <v>10750.551444583576</v>
      </c>
      <c r="L183" s="553">
        <f t="shared" si="0"/>
        <v>11021.586652267168</v>
      </c>
      <c r="M183" s="553">
        <f t="shared" si="0"/>
        <v>11252.589549574825</v>
      </c>
      <c r="N183" s="553">
        <f t="shared" si="0"/>
        <v>11360.778851387013</v>
      </c>
      <c r="O183" s="553">
        <f t="shared" si="0"/>
        <v>11735.196761315694</v>
      </c>
      <c r="P183" s="553">
        <f>SUM(P9:P182)</f>
        <v>11853.85269817874</v>
      </c>
      <c r="Q183" s="1842"/>
      <c r="R183" s="1842"/>
      <c r="S183" s="843"/>
    </row>
    <row r="184" spans="1:21">
      <c r="A184" s="540">
        <f>ROW()</f>
        <v>184</v>
      </c>
      <c r="B184" s="541"/>
      <c r="C184" s="11"/>
      <c r="D184" s="87" t="s">
        <v>367</v>
      </c>
      <c r="E184" s="10"/>
      <c r="F184" s="554"/>
      <c r="G184" s="554"/>
      <c r="H184" s="555"/>
      <c r="I184" s="554"/>
      <c r="J184" s="554"/>
      <c r="K184" s="554"/>
      <c r="L184" s="555"/>
      <c r="M184" s="556"/>
      <c r="N184" s="557"/>
      <c r="O184" s="557"/>
      <c r="P184" s="557"/>
      <c r="Q184" s="889"/>
      <c r="R184" s="557"/>
      <c r="S184" s="844"/>
    </row>
    <row r="185" spans="1:21">
      <c r="A185" s="540">
        <f>ROW()</f>
        <v>185</v>
      </c>
      <c r="B185" s="541"/>
      <c r="C185" s="11"/>
      <c r="D185" s="87"/>
      <c r="E185" s="10"/>
      <c r="F185" s="554"/>
      <c r="G185" s="554"/>
      <c r="H185" s="555"/>
      <c r="I185" s="554"/>
      <c r="J185" s="554"/>
      <c r="K185" s="554"/>
      <c r="L185" s="555"/>
      <c r="M185" s="556"/>
      <c r="N185" s="557"/>
      <c r="O185" s="557"/>
      <c r="P185" s="557"/>
      <c r="Q185" s="557"/>
      <c r="R185" s="557"/>
      <c r="S185" s="844"/>
    </row>
    <row r="186" spans="1:21" ht="24.75" customHeight="1">
      <c r="A186" s="540">
        <f>ROW()</f>
        <v>186</v>
      </c>
      <c r="B186" s="541"/>
      <c r="C186" s="12" t="s">
        <v>1596</v>
      </c>
      <c r="D186" s="62"/>
      <c r="E186" s="62"/>
      <c r="F186" s="62"/>
      <c r="G186" s="62"/>
      <c r="H186" s="62"/>
      <c r="I186" s="62"/>
      <c r="J186" s="62"/>
      <c r="K186" s="62"/>
      <c r="L186" s="555"/>
      <c r="M186" s="555"/>
      <c r="N186" s="555"/>
      <c r="O186" s="555"/>
      <c r="P186" s="555"/>
      <c r="Q186" s="555"/>
      <c r="R186" s="555"/>
      <c r="S186" s="845"/>
    </row>
    <row r="187" spans="1:21" ht="15.75" customHeight="1">
      <c r="A187" s="540">
        <f>ROW()</f>
        <v>187</v>
      </c>
      <c r="B187" s="541"/>
      <c r="C187" s="62"/>
      <c r="D187" s="946" t="s">
        <v>198</v>
      </c>
      <c r="E187" s="62"/>
      <c r="F187" s="62"/>
      <c r="G187" s="62"/>
      <c r="H187" s="62"/>
      <c r="I187" s="62"/>
      <c r="J187" s="62"/>
      <c r="K187" s="62"/>
      <c r="L187" s="555"/>
      <c r="M187" s="555"/>
      <c r="N187" s="555"/>
      <c r="O187" s="555"/>
      <c r="P187" s="555"/>
      <c r="Q187" s="555"/>
      <c r="R187" s="555"/>
      <c r="S187" s="845"/>
    </row>
    <row r="188" spans="1:21" ht="20.25" customHeight="1">
      <c r="A188" s="540">
        <f>ROW()</f>
        <v>188</v>
      </c>
      <c r="B188" s="541"/>
      <c r="C188" s="11"/>
      <c r="D188" s="87"/>
      <c r="E188" s="10"/>
      <c r="F188" s="7"/>
      <c r="G188" s="7"/>
      <c r="H188" s="10"/>
      <c r="I188" s="7"/>
      <c r="J188" s="7"/>
      <c r="K188" s="7"/>
      <c r="L188" s="10"/>
      <c r="M188" s="314"/>
      <c r="N188" s="384"/>
      <c r="O188" s="384"/>
      <c r="P188" s="384"/>
      <c r="Q188" s="384"/>
      <c r="R188" s="384"/>
      <c r="S188" s="846"/>
      <c r="U188" s="314"/>
    </row>
    <row r="189" spans="1:21" ht="18.75">
      <c r="A189" s="540">
        <f>ROW()</f>
        <v>189</v>
      </c>
      <c r="B189" s="541"/>
      <c r="C189" s="28" t="s">
        <v>1597</v>
      </c>
      <c r="D189" s="246"/>
      <c r="E189" s="246"/>
      <c r="F189" s="246"/>
      <c r="G189" s="246"/>
      <c r="H189" s="246"/>
      <c r="I189" s="246"/>
      <c r="J189" s="246"/>
      <c r="K189" s="246"/>
      <c r="L189" s="559"/>
      <c r="M189" s="559"/>
      <c r="N189" s="559"/>
      <c r="O189" s="559"/>
      <c r="P189" s="559"/>
      <c r="Q189" s="559"/>
      <c r="R189" s="559"/>
      <c r="S189" s="846"/>
      <c r="U189" s="314"/>
    </row>
    <row r="190" spans="1:21" ht="18.75">
      <c r="A190" s="540"/>
      <c r="B190" s="541"/>
      <c r="C190" s="28"/>
      <c r="D190" s="246"/>
      <c r="E190" s="1840" t="s">
        <v>102</v>
      </c>
      <c r="F190" s="1840"/>
      <c r="G190" s="1840"/>
      <c r="H190" s="1841" t="s">
        <v>1598</v>
      </c>
      <c r="I190" s="1841"/>
      <c r="J190" s="1841"/>
      <c r="K190" s="1841"/>
      <c r="L190" s="1841"/>
      <c r="M190" s="1841"/>
      <c r="N190" s="1841"/>
      <c r="O190" s="1841"/>
      <c r="P190" s="1841"/>
      <c r="Q190" s="559"/>
      <c r="R190" s="559"/>
      <c r="S190" s="846"/>
      <c r="U190" s="314"/>
    </row>
    <row r="191" spans="1:21" ht="45">
      <c r="A191" s="540">
        <f>ROW()</f>
        <v>191</v>
      </c>
      <c r="B191" s="541"/>
      <c r="C191" s="5"/>
      <c r="D191" s="593" t="s">
        <v>1599</v>
      </c>
      <c r="E191" s="548" t="s">
        <v>1600</v>
      </c>
      <c r="F191" s="548" t="s">
        <v>1601</v>
      </c>
      <c r="G191" s="548" t="s">
        <v>1602</v>
      </c>
      <c r="H191" s="558" t="s">
        <v>499</v>
      </c>
      <c r="I191" s="558" t="s">
        <v>500</v>
      </c>
      <c r="J191" s="558" t="s">
        <v>501</v>
      </c>
      <c r="K191" s="558" t="s">
        <v>502</v>
      </c>
      <c r="L191" s="558" t="s">
        <v>503</v>
      </c>
      <c r="M191" s="558" t="s">
        <v>504</v>
      </c>
      <c r="N191" s="558" t="s">
        <v>505</v>
      </c>
      <c r="O191" s="548" t="s">
        <v>506</v>
      </c>
      <c r="P191" s="548" t="s">
        <v>1368</v>
      </c>
      <c r="Q191" s="548" t="s">
        <v>1369</v>
      </c>
      <c r="R191" s="548" t="s">
        <v>1370</v>
      </c>
      <c r="S191" s="847"/>
      <c r="U191" s="314"/>
    </row>
    <row r="192" spans="1:21" ht="15">
      <c r="A192" s="540">
        <f>ROW()</f>
        <v>192</v>
      </c>
      <c r="B192" s="541"/>
      <c r="C192" s="240"/>
      <c r="D192" s="1389" t="s">
        <v>1603</v>
      </c>
      <c r="E192" s="1390"/>
      <c r="F192" s="1389"/>
      <c r="G192" s="1389"/>
      <c r="H192" s="1389"/>
      <c r="I192" s="1389"/>
      <c r="J192" s="1389"/>
      <c r="K192" s="1389"/>
      <c r="L192" s="1389"/>
      <c r="M192" s="1389"/>
      <c r="N192" s="1389"/>
      <c r="O192" s="1389"/>
      <c r="P192" s="1389"/>
      <c r="Q192" s="1391"/>
      <c r="R192" s="1392"/>
      <c r="S192" s="782"/>
      <c r="U192" s="392" t="s">
        <v>252</v>
      </c>
    </row>
    <row r="193" spans="1:21" ht="15">
      <c r="A193" s="540">
        <f>ROW()</f>
        <v>193</v>
      </c>
      <c r="B193" s="541"/>
      <c r="C193" s="240"/>
      <c r="D193" s="1389"/>
      <c r="E193" s="1393"/>
      <c r="F193" s="1391"/>
      <c r="G193" s="1391"/>
      <c r="H193" s="1391"/>
      <c r="I193" s="1391"/>
      <c r="J193" s="1391"/>
      <c r="K193" s="1391"/>
      <c r="L193" s="1391"/>
      <c r="M193" s="1391"/>
      <c r="N193" s="1391"/>
      <c r="O193" s="1391"/>
      <c r="P193" s="1391"/>
      <c r="Q193" s="1391"/>
      <c r="R193" s="1392"/>
      <c r="S193" s="782"/>
      <c r="U193" s="392" t="s">
        <v>252</v>
      </c>
    </row>
    <row r="194" spans="1:21" ht="15">
      <c r="A194" s="540">
        <f>ROW()</f>
        <v>194</v>
      </c>
      <c r="B194" s="541"/>
      <c r="C194" s="240"/>
      <c r="D194" s="560"/>
      <c r="E194" s="1393"/>
      <c r="F194" s="1391"/>
      <c r="G194" s="1391"/>
      <c r="H194" s="1391"/>
      <c r="I194" s="1391"/>
      <c r="J194" s="1391"/>
      <c r="K194" s="1391"/>
      <c r="L194" s="1391"/>
      <c r="M194" s="1391"/>
      <c r="N194" s="1391"/>
      <c r="O194" s="1391"/>
      <c r="P194" s="1391"/>
      <c r="Q194" s="1391"/>
      <c r="R194" s="1392"/>
      <c r="S194" s="782"/>
      <c r="U194" s="392" t="s">
        <v>252</v>
      </c>
    </row>
    <row r="195" spans="1:21" ht="15">
      <c r="A195" s="540">
        <f>ROW()</f>
        <v>195</v>
      </c>
      <c r="B195" s="541"/>
      <c r="C195" s="240"/>
      <c r="D195" s="560"/>
      <c r="E195" s="1393"/>
      <c r="F195" s="1391"/>
      <c r="G195" s="1391"/>
      <c r="H195" s="1391"/>
      <c r="I195" s="1391"/>
      <c r="J195" s="1391"/>
      <c r="K195" s="1391"/>
      <c r="L195" s="1391"/>
      <c r="M195" s="1391"/>
      <c r="N195" s="1391"/>
      <c r="O195" s="1391"/>
      <c r="P195" s="1391"/>
      <c r="Q195" s="1391"/>
      <c r="R195" s="1392"/>
      <c r="S195" s="782"/>
      <c r="U195" s="392" t="s">
        <v>252</v>
      </c>
    </row>
    <row r="196" spans="1:21" ht="15.75" thickBot="1">
      <c r="A196" s="540">
        <f>ROW()</f>
        <v>196</v>
      </c>
      <c r="B196" s="541"/>
      <c r="C196" s="240"/>
      <c r="D196" s="560"/>
      <c r="E196" s="974"/>
      <c r="F196" s="1197"/>
      <c r="G196" s="1197"/>
      <c r="H196" s="1198"/>
      <c r="I196" s="1198"/>
      <c r="J196" s="1198"/>
      <c r="K196" s="1198"/>
      <c r="L196" s="1198"/>
      <c r="M196" s="1197"/>
      <c r="N196" s="1197"/>
      <c r="O196" s="1197"/>
      <c r="P196" s="1198"/>
      <c r="Q196" s="1198"/>
      <c r="R196" s="1392"/>
      <c r="S196" s="782"/>
      <c r="U196" s="392" t="s">
        <v>252</v>
      </c>
    </row>
    <row r="197" spans="1:21" ht="15.75" thickBot="1">
      <c r="A197" s="540">
        <f>ROW()</f>
        <v>197</v>
      </c>
      <c r="B197" s="541"/>
      <c r="C197" s="240"/>
      <c r="D197" s="1394" t="s">
        <v>1604</v>
      </c>
      <c r="E197" s="561">
        <f>SUM(E192:E196)</f>
        <v>0</v>
      </c>
      <c r="F197" s="561">
        <f t="shared" ref="F197:O197" si="1">SUM(F192:F196)</f>
        <v>0</v>
      </c>
      <c r="G197" s="561">
        <f>SUM(G192:G196)</f>
        <v>0</v>
      </c>
      <c r="H197" s="561">
        <f t="shared" si="1"/>
        <v>0</v>
      </c>
      <c r="I197" s="561">
        <f t="shared" si="1"/>
        <v>0</v>
      </c>
      <c r="J197" s="561">
        <f t="shared" si="1"/>
        <v>0</v>
      </c>
      <c r="K197" s="561">
        <f t="shared" si="1"/>
        <v>0</v>
      </c>
      <c r="L197" s="561">
        <f>SUM(L192:L196)</f>
        <v>0</v>
      </c>
      <c r="M197" s="561">
        <f t="shared" si="1"/>
        <v>0</v>
      </c>
      <c r="N197" s="561">
        <f t="shared" si="1"/>
        <v>0</v>
      </c>
      <c r="O197" s="561">
        <f t="shared" si="1"/>
        <v>0</v>
      </c>
      <c r="P197" s="561">
        <f>SUM(P192:P196)</f>
        <v>0</v>
      </c>
      <c r="Q197" s="561">
        <f>SUM(Q192:Q196)</f>
        <v>0</v>
      </c>
      <c r="R197" s="1395"/>
      <c r="S197" s="782"/>
      <c r="U197" s="392" t="s">
        <v>252</v>
      </c>
    </row>
    <row r="198" spans="1:21">
      <c r="A198" s="540">
        <f>ROW()</f>
        <v>198</v>
      </c>
      <c r="B198" s="541"/>
      <c r="C198" s="240"/>
      <c r="D198" s="562" t="s">
        <v>367</v>
      </c>
      <c r="E198" s="5"/>
      <c r="F198" s="27"/>
      <c r="G198" s="27"/>
      <c r="H198" s="5"/>
      <c r="I198" s="27"/>
      <c r="J198" s="27"/>
      <c r="K198" s="27"/>
      <c r="L198" s="5"/>
      <c r="M198" s="314"/>
      <c r="N198" s="314"/>
      <c r="O198" s="314"/>
      <c r="P198" s="314"/>
      <c r="Q198" s="314"/>
      <c r="R198" s="314"/>
      <c r="S198" s="846"/>
    </row>
    <row r="199" spans="1:21">
      <c r="A199" s="540">
        <f>ROW()</f>
        <v>199</v>
      </c>
      <c r="B199" s="541"/>
      <c r="C199" s="240"/>
      <c r="D199" s="562"/>
      <c r="E199" s="5"/>
      <c r="F199" s="27"/>
      <c r="G199" s="27"/>
      <c r="H199" s="5"/>
      <c r="I199" s="27"/>
      <c r="J199" s="27"/>
      <c r="K199" s="27"/>
      <c r="L199" s="5"/>
      <c r="M199" s="314"/>
      <c r="N199" s="384"/>
      <c r="O199" s="384"/>
      <c r="P199" s="384"/>
      <c r="Q199" s="384"/>
      <c r="R199" s="384"/>
      <c r="S199" s="846"/>
    </row>
    <row r="200" spans="1:21">
      <c r="A200" s="540">
        <f>ROW()</f>
        <v>200</v>
      </c>
      <c r="B200" s="542"/>
      <c r="C200" s="594"/>
      <c r="D200" s="595"/>
      <c r="E200" s="591"/>
      <c r="F200" s="596"/>
      <c r="G200" s="596"/>
      <c r="H200" s="591"/>
      <c r="I200" s="596"/>
      <c r="J200" s="596"/>
      <c r="K200" s="596"/>
      <c r="L200" s="591"/>
      <c r="M200" s="581"/>
      <c r="N200" s="597"/>
      <c r="O200" s="597"/>
      <c r="P200" s="597"/>
      <c r="Q200" s="597"/>
      <c r="R200" s="597"/>
      <c r="S200" s="166"/>
    </row>
  </sheetData>
  <sheetProtection formatColumns="0" formatRows="0"/>
  <mergeCells count="181">
    <mergeCell ref="E190:G190"/>
    <mergeCell ref="H190:P190"/>
    <mergeCell ref="Q179:R179"/>
    <mergeCell ref="Q182:R182"/>
    <mergeCell ref="Q183:R183"/>
    <mergeCell ref="Q173:R173"/>
    <mergeCell ref="Q174:R174"/>
    <mergeCell ref="Q175:R175"/>
    <mergeCell ref="Q176:R176"/>
    <mergeCell ref="Q177:R177"/>
    <mergeCell ref="Q178:R178"/>
    <mergeCell ref="Q180:R180"/>
    <mergeCell ref="Q181:R181"/>
    <mergeCell ref="Q167:R167"/>
    <mergeCell ref="Q168:R168"/>
    <mergeCell ref="Q169:R169"/>
    <mergeCell ref="Q170:R170"/>
    <mergeCell ref="Q171:R171"/>
    <mergeCell ref="Q172:R172"/>
    <mergeCell ref="Q161:R161"/>
    <mergeCell ref="Q162:R162"/>
    <mergeCell ref="Q163:R163"/>
    <mergeCell ref="Q164:R164"/>
    <mergeCell ref="Q165:R165"/>
    <mergeCell ref="Q166:R166"/>
    <mergeCell ref="Q155:R155"/>
    <mergeCell ref="Q156:R156"/>
    <mergeCell ref="Q157:R157"/>
    <mergeCell ref="Q158:R158"/>
    <mergeCell ref="Q159:R159"/>
    <mergeCell ref="Q160:R160"/>
    <mergeCell ref="Q149:R149"/>
    <mergeCell ref="Q150:R150"/>
    <mergeCell ref="Q151:R151"/>
    <mergeCell ref="Q152:R152"/>
    <mergeCell ref="Q153:R153"/>
    <mergeCell ref="Q154:R154"/>
    <mergeCell ref="Q143:R143"/>
    <mergeCell ref="Q144:R144"/>
    <mergeCell ref="Q145:R145"/>
    <mergeCell ref="Q146:R146"/>
    <mergeCell ref="Q147:R147"/>
    <mergeCell ref="Q148:R148"/>
    <mergeCell ref="Q137:R137"/>
    <mergeCell ref="Q138:R138"/>
    <mergeCell ref="Q139:R139"/>
    <mergeCell ref="Q140:R140"/>
    <mergeCell ref="Q141:R141"/>
    <mergeCell ref="Q142:R142"/>
    <mergeCell ref="Q131:R131"/>
    <mergeCell ref="Q132:R132"/>
    <mergeCell ref="Q133:R133"/>
    <mergeCell ref="Q134:R134"/>
    <mergeCell ref="Q135:R135"/>
    <mergeCell ref="Q136:R136"/>
    <mergeCell ref="Q125:R125"/>
    <mergeCell ref="Q126:R126"/>
    <mergeCell ref="Q127:R127"/>
    <mergeCell ref="Q128:R128"/>
    <mergeCell ref="Q129:R129"/>
    <mergeCell ref="Q130:R130"/>
    <mergeCell ref="Q119:R119"/>
    <mergeCell ref="Q120:R120"/>
    <mergeCell ref="Q121:R121"/>
    <mergeCell ref="Q122:R122"/>
    <mergeCell ref="Q123:R123"/>
    <mergeCell ref="Q124:R124"/>
    <mergeCell ref="Q113:R113"/>
    <mergeCell ref="Q114:R114"/>
    <mergeCell ref="Q115:R115"/>
    <mergeCell ref="Q116:R116"/>
    <mergeCell ref="Q117:R117"/>
    <mergeCell ref="Q118:R118"/>
    <mergeCell ref="Q107:R107"/>
    <mergeCell ref="Q108:R108"/>
    <mergeCell ref="Q109:R109"/>
    <mergeCell ref="Q110:R110"/>
    <mergeCell ref="Q111:R111"/>
    <mergeCell ref="Q112:R112"/>
    <mergeCell ref="Q101:R101"/>
    <mergeCell ref="Q102:R102"/>
    <mergeCell ref="Q103:R103"/>
    <mergeCell ref="Q104:R104"/>
    <mergeCell ref="Q105:R105"/>
    <mergeCell ref="Q106:R106"/>
    <mergeCell ref="Q95:R95"/>
    <mergeCell ref="Q96:R96"/>
    <mergeCell ref="Q97:R97"/>
    <mergeCell ref="Q98:R98"/>
    <mergeCell ref="Q99:R99"/>
    <mergeCell ref="Q100:R100"/>
    <mergeCell ref="Q89:R89"/>
    <mergeCell ref="Q90:R90"/>
    <mergeCell ref="Q91:R91"/>
    <mergeCell ref="Q92:R92"/>
    <mergeCell ref="Q93:R93"/>
    <mergeCell ref="Q94:R94"/>
    <mergeCell ref="Q83:R83"/>
    <mergeCell ref="Q84:R84"/>
    <mergeCell ref="Q85:R85"/>
    <mergeCell ref="Q86:R86"/>
    <mergeCell ref="Q87:R87"/>
    <mergeCell ref="Q88:R88"/>
    <mergeCell ref="Q77:R77"/>
    <mergeCell ref="Q78:R78"/>
    <mergeCell ref="Q79:R79"/>
    <mergeCell ref="Q80:R80"/>
    <mergeCell ref="Q81:R81"/>
    <mergeCell ref="Q82:R82"/>
    <mergeCell ref="Q71:R71"/>
    <mergeCell ref="Q72:R72"/>
    <mergeCell ref="Q73:R73"/>
    <mergeCell ref="Q74:R74"/>
    <mergeCell ref="Q75:R75"/>
    <mergeCell ref="Q76:R76"/>
    <mergeCell ref="Q65:R65"/>
    <mergeCell ref="Q66:R66"/>
    <mergeCell ref="Q67:R67"/>
    <mergeCell ref="Q68:R68"/>
    <mergeCell ref="Q69:R69"/>
    <mergeCell ref="Q70:R70"/>
    <mergeCell ref="Q59:R59"/>
    <mergeCell ref="Q60:R60"/>
    <mergeCell ref="Q61:R61"/>
    <mergeCell ref="Q62:R62"/>
    <mergeCell ref="Q63:R63"/>
    <mergeCell ref="Q64:R64"/>
    <mergeCell ref="Q53:R53"/>
    <mergeCell ref="Q54:R54"/>
    <mergeCell ref="Q55:R55"/>
    <mergeCell ref="Q56:R56"/>
    <mergeCell ref="Q57:R57"/>
    <mergeCell ref="Q58:R58"/>
    <mergeCell ref="Q47:R47"/>
    <mergeCell ref="Q48:R48"/>
    <mergeCell ref="Q49:R49"/>
    <mergeCell ref="Q50:R50"/>
    <mergeCell ref="Q51:R51"/>
    <mergeCell ref="Q52:R52"/>
    <mergeCell ref="Q41:R41"/>
    <mergeCell ref="Q42:R42"/>
    <mergeCell ref="Q43:R43"/>
    <mergeCell ref="Q44:R44"/>
    <mergeCell ref="Q45:R45"/>
    <mergeCell ref="Q46:R46"/>
    <mergeCell ref="Q35:R35"/>
    <mergeCell ref="Q36:R36"/>
    <mergeCell ref="Q37:R37"/>
    <mergeCell ref="Q38:R38"/>
    <mergeCell ref="Q39:R39"/>
    <mergeCell ref="Q40:R40"/>
    <mergeCell ref="Q29:R29"/>
    <mergeCell ref="Q30:R30"/>
    <mergeCell ref="Q31:R31"/>
    <mergeCell ref="Q32:R32"/>
    <mergeCell ref="Q33:R33"/>
    <mergeCell ref="Q34:R34"/>
    <mergeCell ref="Q23:R23"/>
    <mergeCell ref="Q24:R24"/>
    <mergeCell ref="Q25:R25"/>
    <mergeCell ref="Q26:R26"/>
    <mergeCell ref="Q27:R27"/>
    <mergeCell ref="Q28:R28"/>
    <mergeCell ref="Q17:R17"/>
    <mergeCell ref="Q18:R18"/>
    <mergeCell ref="Q19:R19"/>
    <mergeCell ref="Q20:R20"/>
    <mergeCell ref="Q21:R21"/>
    <mergeCell ref="Q22:R22"/>
    <mergeCell ref="Q11:R11"/>
    <mergeCell ref="Q12:R12"/>
    <mergeCell ref="Q13:R13"/>
    <mergeCell ref="Q14:R14"/>
    <mergeCell ref="Q15:R15"/>
    <mergeCell ref="Q16:R16"/>
    <mergeCell ref="O1:P1"/>
    <mergeCell ref="A3:F3"/>
    <mergeCell ref="G7:P7"/>
    <mergeCell ref="Q8:R8"/>
    <mergeCell ref="Q9:R9"/>
    <mergeCell ref="Q10:R10"/>
  </mergeCells>
  <dataValidations count="1">
    <dataValidation type="date" operator="greaterThan" allowBlank="1" showInputMessage="1" showErrorMessage="1" errorTitle="Date entry" error="Dates after 1 January 2011 accepted" promptTitle="Date entry" prompt=" " sqref="P2:Q2 R1:R2 Q1" xr:uid="{A3642D6E-9774-4F6C-93EE-1228DCC34314}">
      <formula1>40544</formula1>
    </dataValidation>
  </dataValidations>
  <pageMargins left="0.23622047244094491" right="0.23622047244094491" top="0.74803149606299213" bottom="0.74803149606299213" header="0.31496062992125984" footer="0.31496062992125984"/>
  <pageSetup paperSize="8" scale="75" fitToHeight="0" orientation="landscape" cellComments="asDisplayed" r:id="rId1"/>
  <headerFooter>
    <oddFooter>&amp;A&amp;RPage &amp;P</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8">
    <tabColor rgb="FF92D050"/>
    <pageSetUpPr fitToPage="1"/>
  </sheetPr>
  <dimension ref="A1:AK469"/>
  <sheetViews>
    <sheetView showGridLines="0" view="pageBreakPreview" zoomScale="60" zoomScaleNormal="92" workbookViewId="0">
      <pane ySplit="4" topLeftCell="A5" activePane="bottomLeft" state="frozen"/>
      <selection activeCell="N48" sqref="N48"/>
      <selection pane="bottomLeft" activeCell="A5" sqref="A5"/>
    </sheetView>
  </sheetViews>
  <sheetFormatPr defaultRowHeight="12.75"/>
  <cols>
    <col min="1" max="1" width="5" customWidth="1"/>
    <col min="2" max="2" width="2.28515625" customWidth="1"/>
    <col min="3" max="3" width="5" customWidth="1"/>
    <col min="4" max="4" width="60" customWidth="1"/>
    <col min="5" max="10" width="14.28515625" customWidth="1"/>
    <col min="11" max="11" width="19.85546875" customWidth="1"/>
    <col min="12" max="12" width="19.7109375" customWidth="1"/>
    <col min="13" max="15" width="14.28515625" customWidth="1"/>
    <col min="16" max="16" width="22.7109375" customWidth="1"/>
    <col min="17" max="17" width="18.7109375" customWidth="1"/>
    <col min="18" max="19" width="14.28515625" customWidth="1"/>
    <col min="20" max="20" width="9" customWidth="1"/>
    <col min="26" max="26" width="15.85546875" customWidth="1"/>
    <col min="27" max="27" width="15.42578125" customWidth="1"/>
    <col min="28" max="28" width="13" customWidth="1"/>
    <col min="29" max="29" width="13.5703125" customWidth="1"/>
    <col min="30" max="30" width="19.5703125" customWidth="1"/>
    <col min="31" max="31" width="2.85546875" customWidth="1"/>
    <col min="32" max="32" width="19.5703125" customWidth="1"/>
    <col min="33" max="33" width="15.85546875" customWidth="1"/>
    <col min="34" max="34" width="15.42578125" customWidth="1"/>
    <col min="35" max="35" width="13" customWidth="1"/>
    <col min="36" max="36" width="13.5703125" customWidth="1"/>
    <col min="37" max="37" width="19.5703125" customWidth="1"/>
  </cols>
  <sheetData>
    <row r="1" spans="1:20" ht="15">
      <c r="A1" s="1699"/>
      <c r="B1" s="1700"/>
      <c r="C1" s="1700"/>
      <c r="D1" s="1700"/>
      <c r="E1" s="1700"/>
      <c r="F1" s="1700"/>
      <c r="G1" s="1700"/>
      <c r="H1" s="1701"/>
      <c r="I1" s="1701"/>
      <c r="J1" s="1700"/>
      <c r="K1" s="1700"/>
      <c r="L1" s="1700"/>
      <c r="M1" s="1702" t="s">
        <v>93</v>
      </c>
      <c r="N1" s="1703"/>
      <c r="O1" s="1829" t="s">
        <v>94</v>
      </c>
      <c r="P1" s="1830"/>
      <c r="Q1" s="1190">
        <f>+'F1. RAB'!$R$1</f>
        <v>46318</v>
      </c>
      <c r="R1" s="1704"/>
      <c r="S1" s="1704"/>
      <c r="T1" s="1705"/>
    </row>
    <row r="2" spans="1:20" ht="21.75" customHeight="1">
      <c r="A2" s="340" t="s">
        <v>1605</v>
      </c>
      <c r="B2" s="37"/>
      <c r="C2" s="37"/>
      <c r="D2" s="37"/>
      <c r="E2" s="37"/>
      <c r="F2" s="37"/>
      <c r="G2" s="37"/>
      <c r="H2" s="37"/>
      <c r="I2" s="37"/>
      <c r="J2" s="37"/>
      <c r="K2" s="37"/>
      <c r="L2" s="37"/>
      <c r="M2" s="351"/>
      <c r="N2" s="352"/>
      <c r="O2" s="1360" t="s">
        <v>59</v>
      </c>
      <c r="P2" s="1361"/>
      <c r="Q2" s="1340">
        <f>CoverSheet!$C$8</f>
        <v>46203</v>
      </c>
      <c r="R2" s="54"/>
      <c r="S2" s="173"/>
      <c r="T2" s="834"/>
    </row>
    <row r="3" spans="1:20" ht="23.25" customHeight="1">
      <c r="A3" s="1848"/>
      <c r="B3" s="1849"/>
      <c r="C3" s="1849"/>
      <c r="D3" s="1849"/>
      <c r="E3" s="1849"/>
      <c r="F3" s="1849"/>
      <c r="G3" s="1849"/>
      <c r="H3" s="1849"/>
      <c r="I3" s="1849"/>
      <c r="J3" s="1849"/>
      <c r="K3" s="1849"/>
      <c r="L3" s="1849"/>
      <c r="M3" s="1849"/>
      <c r="N3" s="1849"/>
      <c r="O3" s="1849"/>
      <c r="P3" s="1849"/>
      <c r="Q3" s="1849"/>
      <c r="R3" s="1849"/>
      <c r="S3" s="173"/>
      <c r="T3" s="834"/>
    </row>
    <row r="4" spans="1:20" ht="12.75" customHeight="1">
      <c r="A4" s="24" t="s">
        <v>96</v>
      </c>
      <c r="B4" s="25"/>
      <c r="C4" s="55"/>
      <c r="D4" s="778"/>
      <c r="E4" s="778"/>
      <c r="F4" s="778"/>
      <c r="G4" s="778"/>
      <c r="H4" s="779"/>
      <c r="I4" s="779"/>
      <c r="J4" s="779"/>
      <c r="K4" s="779"/>
      <c r="L4" s="779"/>
      <c r="M4" s="780"/>
      <c r="N4" s="1706"/>
      <c r="O4" s="1706"/>
      <c r="P4" s="1706"/>
      <c r="Q4" s="1706"/>
      <c r="R4" s="1706"/>
      <c r="S4" s="1127"/>
      <c r="T4" s="1707"/>
    </row>
    <row r="5" spans="1:20" ht="26.25" customHeight="1">
      <c r="A5" s="56">
        <f>ROW()</f>
        <v>5</v>
      </c>
      <c r="B5" s="1625"/>
      <c r="C5" s="1626" t="s">
        <v>1606</v>
      </c>
      <c r="D5" s="1627"/>
      <c r="E5" s="1627"/>
      <c r="F5" s="1627"/>
      <c r="G5" s="1627"/>
      <c r="H5" s="1628"/>
      <c r="I5" s="1628"/>
      <c r="J5" s="1628"/>
      <c r="K5" s="1628"/>
      <c r="L5" s="1629"/>
      <c r="M5" s="1628"/>
      <c r="N5" s="1628"/>
      <c r="O5" s="1628"/>
      <c r="P5" s="1628"/>
      <c r="Q5" s="1628"/>
      <c r="R5" s="1628"/>
      <c r="S5" s="1627"/>
      <c r="T5" s="1630"/>
    </row>
    <row r="6" spans="1:20" ht="16.149999999999999" customHeight="1">
      <c r="A6" s="56">
        <f>ROW()</f>
        <v>6</v>
      </c>
      <c r="B6" s="1631"/>
      <c r="C6" s="80"/>
      <c r="D6" s="78"/>
      <c r="E6" s="78"/>
      <c r="F6" s="78"/>
      <c r="G6" s="78"/>
      <c r="H6" s="79"/>
      <c r="I6" s="79"/>
      <c r="J6" s="79"/>
      <c r="K6" s="79"/>
      <c r="L6" s="10"/>
      <c r="M6" s="79"/>
      <c r="N6" s="79"/>
      <c r="O6" s="79"/>
      <c r="P6" s="79"/>
      <c r="Q6" s="79"/>
      <c r="R6" s="79"/>
      <c r="S6" s="78"/>
      <c r="T6" s="848"/>
    </row>
    <row r="7" spans="1:20" ht="31.5" customHeight="1">
      <c r="A7" s="56">
        <f>ROW()</f>
        <v>7</v>
      </c>
      <c r="B7" s="519"/>
      <c r="C7" s="76"/>
      <c r="D7" s="1850" t="s">
        <v>1607</v>
      </c>
      <c r="E7" s="1854" t="s">
        <v>1608</v>
      </c>
      <c r="F7" s="1855"/>
      <c r="G7" s="1855"/>
      <c r="H7" s="1855"/>
      <c r="I7" s="1855"/>
      <c r="J7" s="1632" t="s">
        <v>1609</v>
      </c>
      <c r="K7" s="1632" t="s">
        <v>1610</v>
      </c>
      <c r="L7" s="1854" t="s">
        <v>1611</v>
      </c>
      <c r="M7" s="1855"/>
      <c r="N7" s="1855"/>
      <c r="O7" s="1855"/>
      <c r="P7" s="1855"/>
      <c r="Q7" s="1633"/>
      <c r="R7" s="1633"/>
      <c r="S7" s="1633"/>
      <c r="T7" s="849"/>
    </row>
    <row r="8" spans="1:20" ht="15.75" customHeight="1">
      <c r="A8" s="56">
        <f>ROW()</f>
        <v>8</v>
      </c>
      <c r="B8" s="519"/>
      <c r="C8" s="76"/>
      <c r="D8" s="1851"/>
      <c r="E8" s="1622" t="s">
        <v>98</v>
      </c>
      <c r="F8" s="1622" t="s">
        <v>99</v>
      </c>
      <c r="G8" s="1622" t="s">
        <v>100</v>
      </c>
      <c r="H8" s="1622" t="s">
        <v>101</v>
      </c>
      <c r="I8" s="1622" t="s">
        <v>102</v>
      </c>
      <c r="J8" s="1632" t="s">
        <v>92</v>
      </c>
      <c r="K8" s="1622" t="s">
        <v>1612</v>
      </c>
      <c r="L8" s="1622" t="s">
        <v>499</v>
      </c>
      <c r="M8" s="1622" t="s">
        <v>500</v>
      </c>
      <c r="N8" s="1622" t="s">
        <v>501</v>
      </c>
      <c r="O8" s="1622" t="s">
        <v>502</v>
      </c>
      <c r="P8" s="1622" t="s">
        <v>503</v>
      </c>
      <c r="Q8" s="1632"/>
      <c r="R8" s="1632"/>
      <c r="S8" s="1632"/>
      <c r="T8" s="849" t="s">
        <v>92</v>
      </c>
    </row>
    <row r="9" spans="1:20" ht="16.149999999999999" customHeight="1">
      <c r="A9" s="56">
        <f>ROW()</f>
        <v>9</v>
      </c>
      <c r="B9" s="519"/>
      <c r="C9" s="76"/>
      <c r="D9" s="1396" t="s">
        <v>1613</v>
      </c>
      <c r="E9" s="1397">
        <v>9</v>
      </c>
      <c r="F9" s="1397">
        <v>13</v>
      </c>
      <c r="G9" s="1397">
        <v>9</v>
      </c>
      <c r="H9" s="1397">
        <v>9</v>
      </c>
      <c r="I9" s="1398">
        <v>8</v>
      </c>
      <c r="J9" s="1399" t="s">
        <v>1614</v>
      </c>
      <c r="K9" s="1400" t="s">
        <v>1614</v>
      </c>
      <c r="L9" s="647" t="s">
        <v>1614</v>
      </c>
      <c r="M9" s="1401" t="s">
        <v>1614</v>
      </c>
      <c r="N9" s="1401" t="s">
        <v>1614</v>
      </c>
      <c r="O9" s="1401" t="s">
        <v>1614</v>
      </c>
      <c r="P9" s="1401" t="s">
        <v>1614</v>
      </c>
      <c r="Q9" s="516"/>
      <c r="R9" s="1623"/>
      <c r="S9" s="1623"/>
      <c r="T9" s="850"/>
    </row>
    <row r="10" spans="1:20" ht="16.149999999999999" customHeight="1">
      <c r="A10" s="56">
        <f>ROW()</f>
        <v>10</v>
      </c>
      <c r="B10" s="519"/>
      <c r="C10" s="76"/>
      <c r="D10" s="1396" t="s">
        <v>1615</v>
      </c>
      <c r="E10" s="1397">
        <v>0</v>
      </c>
      <c r="F10" s="1397">
        <v>1</v>
      </c>
      <c r="G10" s="1397">
        <v>1</v>
      </c>
      <c r="H10" s="1397">
        <v>2</v>
      </c>
      <c r="I10" s="1398">
        <v>3</v>
      </c>
      <c r="J10" s="1399" t="s">
        <v>1614</v>
      </c>
      <c r="K10" s="1400" t="s">
        <v>1614</v>
      </c>
      <c r="L10" s="647" t="s">
        <v>1614</v>
      </c>
      <c r="M10" s="1401" t="s">
        <v>1614</v>
      </c>
      <c r="N10" s="1401" t="s">
        <v>1614</v>
      </c>
      <c r="O10" s="1401" t="s">
        <v>1614</v>
      </c>
      <c r="P10" s="1401" t="s">
        <v>1614</v>
      </c>
      <c r="Q10" s="516"/>
      <c r="R10" s="1623"/>
      <c r="S10" s="1623"/>
      <c r="T10" s="850"/>
    </row>
    <row r="11" spans="1:20" ht="16.149999999999999" customHeight="1">
      <c r="A11" s="56">
        <f>ROW()</f>
        <v>11</v>
      </c>
      <c r="B11" s="519"/>
      <c r="C11" s="76"/>
      <c r="D11" s="1402" t="s">
        <v>1616</v>
      </c>
      <c r="E11" s="1403">
        <v>3.3700000000000002E-3</v>
      </c>
      <c r="F11" s="1403">
        <v>4.9399999999999999E-3</v>
      </c>
      <c r="G11" s="1403">
        <v>5.9999999999999995E-4</v>
      </c>
      <c r="H11" s="1403">
        <v>3.4000000000000002E-4</v>
      </c>
      <c r="I11" s="1404">
        <v>7.7999999999999999E-4</v>
      </c>
      <c r="J11" s="1399" t="s">
        <v>1614</v>
      </c>
      <c r="K11" s="1400" t="s">
        <v>1614</v>
      </c>
      <c r="L11" s="647" t="s">
        <v>1614</v>
      </c>
      <c r="M11" s="1401" t="s">
        <v>1614</v>
      </c>
      <c r="N11" s="1401" t="s">
        <v>1614</v>
      </c>
      <c r="O11" s="1401" t="s">
        <v>1614</v>
      </c>
      <c r="P11" s="1401" t="s">
        <v>1614</v>
      </c>
      <c r="Q11" s="516"/>
      <c r="R11" s="1623"/>
      <c r="S11" s="1623"/>
      <c r="T11" s="850"/>
    </row>
    <row r="12" spans="1:20" ht="16.149999999999999" customHeight="1">
      <c r="A12" s="56">
        <f>ROW()</f>
        <v>12</v>
      </c>
      <c r="B12" s="519"/>
      <c r="C12" s="7"/>
      <c r="D12" s="1402" t="s">
        <v>1617</v>
      </c>
      <c r="E12" s="1405">
        <v>1.264E-2</v>
      </c>
      <c r="F12" s="1405">
        <v>5.0000000000000001E-4</v>
      </c>
      <c r="G12" s="1405">
        <v>6.6E-4</v>
      </c>
      <c r="H12" s="1405">
        <v>6.4599999999999996E-3</v>
      </c>
      <c r="I12" s="1404">
        <v>4.9199999999999999E-3</v>
      </c>
      <c r="J12" s="1399" t="s">
        <v>1614</v>
      </c>
      <c r="K12" s="1400" t="s">
        <v>1614</v>
      </c>
      <c r="L12" s="648" t="s">
        <v>1614</v>
      </c>
      <c r="M12" s="1406" t="s">
        <v>1614</v>
      </c>
      <c r="N12" s="1406" t="s">
        <v>1614</v>
      </c>
      <c r="O12" s="1406" t="s">
        <v>1614</v>
      </c>
      <c r="P12" s="1406" t="s">
        <v>1614</v>
      </c>
      <c r="Q12" s="517"/>
      <c r="R12" s="131"/>
      <c r="S12" s="131"/>
      <c r="T12" s="851"/>
    </row>
    <row r="13" spans="1:20" ht="16.149999999999999" customHeight="1">
      <c r="A13" s="56">
        <f>ROW()</f>
        <v>13</v>
      </c>
      <c r="B13" s="519"/>
      <c r="C13" s="7"/>
      <c r="D13" s="1396" t="s">
        <v>1618</v>
      </c>
      <c r="E13" s="1407">
        <v>3.28</v>
      </c>
      <c r="F13" s="1407">
        <v>334.46</v>
      </c>
      <c r="G13" s="1407">
        <v>2.5299999999999998</v>
      </c>
      <c r="H13" s="1407">
        <v>5.77</v>
      </c>
      <c r="I13" s="1398">
        <v>7.43</v>
      </c>
      <c r="J13" s="1399" t="s">
        <v>1614</v>
      </c>
      <c r="K13" s="1400" t="s">
        <v>1614</v>
      </c>
      <c r="L13" s="649" t="s">
        <v>1614</v>
      </c>
      <c r="M13" s="1408" t="s">
        <v>1614</v>
      </c>
      <c r="N13" s="1408" t="s">
        <v>1614</v>
      </c>
      <c r="O13" s="1408" t="s">
        <v>1614</v>
      </c>
      <c r="P13" s="1408" t="s">
        <v>1614</v>
      </c>
      <c r="Q13" s="518"/>
      <c r="R13" s="1634"/>
      <c r="S13" s="1634"/>
      <c r="T13" s="852"/>
    </row>
    <row r="14" spans="1:20" ht="15">
      <c r="A14" s="56">
        <f>ROW()</f>
        <v>14</v>
      </c>
      <c r="B14" s="1635"/>
      <c r="C14" s="1636"/>
      <c r="D14" s="1637" t="s">
        <v>1619</v>
      </c>
      <c r="E14" s="1624"/>
      <c r="F14" s="1624"/>
      <c r="G14" s="1624"/>
      <c r="H14" s="1638"/>
      <c r="I14" s="1638"/>
      <c r="J14" s="1624"/>
      <c r="K14" s="1624"/>
      <c r="L14" s="1624"/>
      <c r="M14" s="1624"/>
      <c r="N14" s="1624"/>
      <c r="O14" s="1624"/>
      <c r="P14" s="1624"/>
      <c r="Q14" s="1624"/>
      <c r="R14" s="1624"/>
      <c r="S14" s="10"/>
      <c r="T14" s="853"/>
    </row>
    <row r="15" spans="1:20" ht="15">
      <c r="A15" s="56">
        <f>ROW()</f>
        <v>15</v>
      </c>
      <c r="B15" s="1635"/>
      <c r="C15" s="1636"/>
      <c r="D15" s="1639" t="s">
        <v>1620</v>
      </c>
      <c r="E15" s="6"/>
      <c r="F15" s="1624"/>
      <c r="G15" s="1624"/>
      <c r="H15" s="1624"/>
      <c r="I15" s="1638"/>
      <c r="J15" s="1638"/>
      <c r="K15" s="1624"/>
      <c r="L15" s="10"/>
      <c r="M15" s="6"/>
      <c r="N15" s="6"/>
      <c r="O15" s="6"/>
      <c r="P15" s="6"/>
      <c r="Q15" s="6"/>
      <c r="R15" s="6"/>
      <c r="S15" s="6"/>
      <c r="T15" s="853"/>
    </row>
    <row r="16" spans="1:20" ht="15">
      <c r="A16" s="56">
        <f>ROW()</f>
        <v>16</v>
      </c>
      <c r="B16" s="1635"/>
      <c r="C16" s="1640" t="s">
        <v>92</v>
      </c>
      <c r="D16" s="1641" t="s">
        <v>1621</v>
      </c>
      <c r="E16" s="1641"/>
      <c r="F16" s="1641"/>
      <c r="G16" s="1641"/>
      <c r="H16" s="1641"/>
      <c r="I16" s="1641"/>
      <c r="J16" s="1641"/>
      <c r="K16" s="10"/>
      <c r="L16" s="1642"/>
      <c r="M16" s="1643" t="s">
        <v>92</v>
      </c>
      <c r="N16" s="1644"/>
      <c r="O16" s="1643"/>
      <c r="P16" s="1643"/>
      <c r="Q16" s="1643"/>
      <c r="R16" s="1643"/>
      <c r="S16" s="10"/>
      <c r="T16" s="854"/>
    </row>
    <row r="17" spans="1:20" ht="26.25" customHeight="1">
      <c r="A17" s="370">
        <f>ROW()</f>
        <v>17</v>
      </c>
      <c r="B17" s="1645"/>
      <c r="C17" s="57" t="s">
        <v>1622</v>
      </c>
      <c r="D17" s="11"/>
      <c r="E17" s="367"/>
      <c r="F17" s="367"/>
      <c r="G17" s="367"/>
      <c r="H17" s="1646"/>
      <c r="I17" s="1646"/>
      <c r="J17" s="1646"/>
      <c r="K17" s="1646"/>
      <c r="L17" s="1646"/>
      <c r="M17" s="1647"/>
      <c r="N17" s="1647"/>
      <c r="O17" s="1647"/>
      <c r="P17" s="1647"/>
      <c r="Q17" s="1647"/>
      <c r="R17" s="5"/>
      <c r="S17" s="7"/>
      <c r="T17" s="829"/>
    </row>
    <row r="18" spans="1:20" ht="18.75">
      <c r="A18" s="370">
        <f>ROW()</f>
        <v>18</v>
      </c>
      <c r="B18" s="1645"/>
      <c r="C18" s="365"/>
      <c r="D18" s="364"/>
      <c r="E18" s="367"/>
      <c r="F18" s="367"/>
      <c r="G18" s="367"/>
      <c r="H18" s="1646"/>
      <c r="I18" s="1646"/>
      <c r="J18" s="1646"/>
      <c r="K18" s="1646"/>
      <c r="L18" s="1646"/>
      <c r="M18" s="1646"/>
      <c r="N18" s="1646"/>
      <c r="O18" s="1646"/>
      <c r="P18" s="1646"/>
      <c r="Q18" s="1646"/>
      <c r="R18" s="10"/>
      <c r="S18" s="7"/>
      <c r="T18" s="829"/>
    </row>
    <row r="19" spans="1:20" ht="15">
      <c r="A19" s="56">
        <f>ROW()</f>
        <v>19</v>
      </c>
      <c r="B19" s="1648"/>
      <c r="C19" s="366"/>
      <c r="D19" s="367"/>
      <c r="E19" s="1646"/>
      <c r="F19" s="1646"/>
      <c r="G19" s="1646"/>
      <c r="H19" s="1649"/>
      <c r="I19" s="1649"/>
      <c r="J19" s="1649"/>
      <c r="K19" s="1649"/>
      <c r="L19" s="10"/>
      <c r="M19" s="376"/>
      <c r="N19" s="376"/>
      <c r="O19" s="376"/>
      <c r="P19" s="376"/>
      <c r="Q19" s="376"/>
      <c r="R19" s="6"/>
      <c r="S19" s="6"/>
      <c r="T19" s="853"/>
    </row>
    <row r="20" spans="1:20" ht="26.25" customHeight="1">
      <c r="A20" s="56">
        <f>ROW()</f>
        <v>20</v>
      </c>
      <c r="B20" s="1648"/>
      <c r="C20" s="1650"/>
      <c r="D20" s="371" t="s">
        <v>1623</v>
      </c>
      <c r="E20" s="1857" t="s">
        <v>1624</v>
      </c>
      <c r="F20" s="1857"/>
      <c r="G20" s="1857"/>
      <c r="H20" s="1857"/>
      <c r="I20" s="1857"/>
      <c r="J20" s="1651"/>
      <c r="K20" s="1652"/>
      <c r="L20" s="1651"/>
      <c r="M20" s="376"/>
      <c r="N20" s="376"/>
      <c r="O20" s="376"/>
      <c r="P20" s="1652"/>
      <c r="Q20" s="376"/>
      <c r="R20" s="6"/>
      <c r="S20" s="6"/>
      <c r="T20" s="853"/>
    </row>
    <row r="21" spans="1:20" ht="15">
      <c r="A21" s="56">
        <f>ROW()</f>
        <v>21</v>
      </c>
      <c r="B21" s="1648"/>
      <c r="C21" s="1653"/>
      <c r="D21" s="58"/>
      <c r="E21" s="373"/>
      <c r="F21" s="373"/>
      <c r="G21" s="373"/>
      <c r="H21" s="1843" t="s">
        <v>1625</v>
      </c>
      <c r="I21" s="1843"/>
      <c r="J21" s="1843"/>
      <c r="K21" s="1843"/>
      <c r="L21" s="1843" t="s">
        <v>1626</v>
      </c>
      <c r="M21" s="1843"/>
      <c r="N21" s="1843"/>
      <c r="O21" s="1843"/>
      <c r="P21" s="314"/>
      <c r="Q21" s="314"/>
      <c r="R21" s="6"/>
      <c r="S21" s="6"/>
      <c r="T21" s="853"/>
    </row>
    <row r="22" spans="1:20" ht="15">
      <c r="A22" s="56">
        <f>ROW()</f>
        <v>22</v>
      </c>
      <c r="B22" s="1648"/>
      <c r="C22" s="1654"/>
      <c r="D22" s="369"/>
      <c r="E22" s="1844" t="s">
        <v>1627</v>
      </c>
      <c r="F22" s="1844"/>
      <c r="G22" s="1844"/>
      <c r="H22" s="375" t="s">
        <v>1628</v>
      </c>
      <c r="I22" s="375" t="s">
        <v>1629</v>
      </c>
      <c r="J22" s="375" t="s">
        <v>1630</v>
      </c>
      <c r="K22" s="375" t="s">
        <v>1631</v>
      </c>
      <c r="L22" s="375" t="s">
        <v>1628</v>
      </c>
      <c r="M22" s="375" t="s">
        <v>1629</v>
      </c>
      <c r="N22" s="375" t="s">
        <v>1630</v>
      </c>
      <c r="O22" s="375" t="s">
        <v>1631</v>
      </c>
      <c r="P22" s="6"/>
      <c r="Q22" s="6"/>
      <c r="R22" s="6"/>
      <c r="T22" s="782"/>
    </row>
    <row r="23" spans="1:20" ht="15">
      <c r="A23" s="56">
        <f>ROW()</f>
        <v>23</v>
      </c>
      <c r="B23" s="1648"/>
      <c r="C23" s="1654"/>
      <c r="D23" s="369"/>
      <c r="E23" s="569" t="s">
        <v>599</v>
      </c>
      <c r="F23" s="568" t="s">
        <v>1632</v>
      </c>
      <c r="G23" s="570"/>
      <c r="H23" s="1409">
        <v>3</v>
      </c>
      <c r="I23" s="1410">
        <v>1</v>
      </c>
      <c r="J23" s="1410">
        <v>0</v>
      </c>
      <c r="K23" s="998">
        <v>1</v>
      </c>
      <c r="L23" s="1411">
        <v>10.610592792143066</v>
      </c>
      <c r="M23" s="1412">
        <v>95.739373448520425</v>
      </c>
      <c r="N23" s="1412">
        <v>0</v>
      </c>
      <c r="O23" s="1411">
        <v>22.868066051575028</v>
      </c>
      <c r="P23" s="6"/>
      <c r="Q23" s="6"/>
      <c r="R23" s="6"/>
      <c r="T23" s="1655"/>
    </row>
    <row r="24" spans="1:20" ht="15">
      <c r="A24" s="56">
        <f>ROW()</f>
        <v>24</v>
      </c>
      <c r="B24" s="1648"/>
      <c r="C24" s="1654"/>
      <c r="D24" s="369"/>
      <c r="E24" s="569" t="s">
        <v>976</v>
      </c>
      <c r="F24" s="568" t="s">
        <v>1633</v>
      </c>
      <c r="G24" s="570"/>
      <c r="H24" s="1409">
        <v>0</v>
      </c>
      <c r="I24" s="1410">
        <v>0</v>
      </c>
      <c r="J24" s="1410">
        <v>0</v>
      </c>
      <c r="K24" s="999">
        <v>0</v>
      </c>
      <c r="L24" s="1411">
        <v>0</v>
      </c>
      <c r="M24" s="1412">
        <v>0</v>
      </c>
      <c r="N24" s="1412">
        <v>0</v>
      </c>
      <c r="O24" s="1411">
        <v>0</v>
      </c>
      <c r="P24" s="6"/>
      <c r="Q24" s="6"/>
      <c r="R24" s="6"/>
      <c r="T24" s="782"/>
    </row>
    <row r="25" spans="1:20" ht="15">
      <c r="A25" s="56">
        <f>ROW()</f>
        <v>25</v>
      </c>
      <c r="B25" s="1648"/>
      <c r="C25" s="1654"/>
      <c r="D25" s="369"/>
      <c r="E25" s="569" t="s">
        <v>1634</v>
      </c>
      <c r="F25" s="568" t="s">
        <v>1635</v>
      </c>
      <c r="G25" s="571"/>
      <c r="H25" s="1409">
        <v>0</v>
      </c>
      <c r="I25" s="1410">
        <v>0</v>
      </c>
      <c r="J25" s="1410">
        <v>0</v>
      </c>
      <c r="K25" s="999">
        <v>0</v>
      </c>
      <c r="L25" s="1411">
        <v>0</v>
      </c>
      <c r="M25" s="1412">
        <v>0</v>
      </c>
      <c r="N25" s="1412">
        <v>0</v>
      </c>
      <c r="O25" s="1411">
        <v>0</v>
      </c>
      <c r="P25" s="6"/>
      <c r="Q25" s="6"/>
      <c r="R25" s="6"/>
      <c r="T25" s="782"/>
    </row>
    <row r="26" spans="1:20" ht="15">
      <c r="A26" s="56">
        <f>ROW()</f>
        <v>26</v>
      </c>
      <c r="B26" s="1648"/>
      <c r="C26" s="1654"/>
      <c r="D26" s="369"/>
      <c r="E26" s="569" t="s">
        <v>800</v>
      </c>
      <c r="F26" s="568" t="s">
        <v>1636</v>
      </c>
      <c r="G26" s="571"/>
      <c r="H26" s="1409">
        <v>3</v>
      </c>
      <c r="I26" s="1410">
        <v>3</v>
      </c>
      <c r="J26" s="1410">
        <v>1</v>
      </c>
      <c r="K26" s="999">
        <v>1.8</v>
      </c>
      <c r="L26" s="1411">
        <v>6.1035480838862828</v>
      </c>
      <c r="M26" s="1412">
        <v>4.6090808746810712</v>
      </c>
      <c r="N26" s="1412">
        <v>0.53624475475015476</v>
      </c>
      <c r="O26" s="1411">
        <v>3.1669789986041392</v>
      </c>
      <c r="P26" s="6"/>
      <c r="Q26" s="6"/>
      <c r="R26" s="6"/>
      <c r="T26" s="782"/>
    </row>
    <row r="27" spans="1:20" ht="15">
      <c r="A27" s="56">
        <f>ROW()</f>
        <v>27</v>
      </c>
      <c r="B27" s="1648"/>
      <c r="C27" s="1654"/>
      <c r="D27" s="369"/>
      <c r="E27" s="569" t="s">
        <v>751</v>
      </c>
      <c r="F27" s="568" t="s">
        <v>1637</v>
      </c>
      <c r="G27" s="571"/>
      <c r="H27" s="1409">
        <v>0</v>
      </c>
      <c r="I27" s="1410">
        <v>0</v>
      </c>
      <c r="J27" s="1410">
        <v>0</v>
      </c>
      <c r="K27" s="999">
        <v>0</v>
      </c>
      <c r="L27" s="1411">
        <v>0</v>
      </c>
      <c r="M27" s="1412">
        <v>0</v>
      </c>
      <c r="N27" s="1412">
        <v>0</v>
      </c>
      <c r="O27" s="1411">
        <v>0</v>
      </c>
      <c r="P27" s="6"/>
      <c r="Q27" s="6"/>
      <c r="R27" s="6"/>
      <c r="T27" s="782"/>
    </row>
    <row r="28" spans="1:20" ht="15">
      <c r="A28" s="56">
        <f>ROW()</f>
        <v>28</v>
      </c>
      <c r="B28" s="1648"/>
      <c r="C28" s="1654"/>
      <c r="D28" s="369"/>
      <c r="E28" s="569" t="s">
        <v>665</v>
      </c>
      <c r="F28" s="568" t="s">
        <v>1638</v>
      </c>
      <c r="G28" s="571"/>
      <c r="H28" s="1409">
        <v>0</v>
      </c>
      <c r="I28" s="1410">
        <v>0</v>
      </c>
      <c r="J28" s="1410">
        <v>0</v>
      </c>
      <c r="K28" s="999">
        <v>0</v>
      </c>
      <c r="L28" s="1411">
        <v>0</v>
      </c>
      <c r="M28" s="1412">
        <v>0</v>
      </c>
      <c r="N28" s="1412">
        <v>0</v>
      </c>
      <c r="O28" s="1411">
        <v>0</v>
      </c>
      <c r="P28" s="6"/>
      <c r="Q28" s="6"/>
      <c r="R28" s="6"/>
      <c r="T28" s="782"/>
    </row>
    <row r="29" spans="1:20" ht="15">
      <c r="A29" s="56">
        <f>ROW()</f>
        <v>29</v>
      </c>
      <c r="B29" s="1648"/>
      <c r="C29" s="1654"/>
      <c r="D29" s="369"/>
      <c r="E29" s="569" t="s">
        <v>739</v>
      </c>
      <c r="F29" s="568" t="s">
        <v>1639</v>
      </c>
      <c r="G29" s="571"/>
      <c r="H29" s="1409">
        <v>0</v>
      </c>
      <c r="I29" s="1410">
        <v>0</v>
      </c>
      <c r="J29" s="1410">
        <v>0</v>
      </c>
      <c r="K29" s="999">
        <v>0</v>
      </c>
      <c r="L29" s="1411">
        <v>0</v>
      </c>
      <c r="M29" s="1412">
        <v>0</v>
      </c>
      <c r="N29" s="1412">
        <v>0</v>
      </c>
      <c r="O29" s="1411">
        <v>0</v>
      </c>
      <c r="P29" s="6"/>
      <c r="Q29" s="6"/>
      <c r="R29" s="6"/>
      <c r="T29" s="782"/>
    </row>
    <row r="30" spans="1:20" ht="15">
      <c r="A30" s="56">
        <f>ROW()</f>
        <v>30</v>
      </c>
      <c r="B30" s="1648"/>
      <c r="C30" s="1654"/>
      <c r="D30" s="369"/>
      <c r="E30" s="569" t="s">
        <v>755</v>
      </c>
      <c r="F30" s="568" t="s">
        <v>1640</v>
      </c>
      <c r="G30" s="571"/>
      <c r="H30" s="1409">
        <v>0</v>
      </c>
      <c r="I30" s="1410">
        <v>0</v>
      </c>
      <c r="J30" s="1410">
        <v>0</v>
      </c>
      <c r="K30" s="999">
        <v>0</v>
      </c>
      <c r="L30" s="1411">
        <v>0</v>
      </c>
      <c r="M30" s="1412">
        <v>0</v>
      </c>
      <c r="N30" s="1412">
        <v>0</v>
      </c>
      <c r="O30" s="1411">
        <v>0</v>
      </c>
      <c r="P30" s="6"/>
      <c r="Q30" s="6"/>
      <c r="R30" s="6"/>
      <c r="T30" s="782"/>
    </row>
    <row r="31" spans="1:20" ht="15">
      <c r="A31" s="56">
        <f>ROW()</f>
        <v>31</v>
      </c>
      <c r="B31" s="1648"/>
      <c r="C31" s="1654"/>
      <c r="D31" s="369"/>
      <c r="E31" s="569" t="s">
        <v>870</v>
      </c>
      <c r="F31" s="568" t="s">
        <v>1641</v>
      </c>
      <c r="G31" s="571"/>
      <c r="H31" s="1409">
        <v>0</v>
      </c>
      <c r="I31" s="1410">
        <v>0</v>
      </c>
      <c r="J31" s="1410">
        <v>0</v>
      </c>
      <c r="K31" s="999">
        <v>0</v>
      </c>
      <c r="L31" s="1411">
        <v>0</v>
      </c>
      <c r="M31" s="1412">
        <v>0</v>
      </c>
      <c r="N31" s="1412">
        <v>0</v>
      </c>
      <c r="O31" s="1411">
        <v>0</v>
      </c>
      <c r="P31" s="6"/>
      <c r="Q31" s="6"/>
      <c r="R31" s="6"/>
      <c r="T31" s="782"/>
    </row>
    <row r="32" spans="1:20" ht="15">
      <c r="A32" s="56">
        <f>ROW()</f>
        <v>32</v>
      </c>
      <c r="B32" s="1648"/>
      <c r="C32" s="1654"/>
      <c r="D32" s="369"/>
      <c r="E32" s="569" t="s">
        <v>884</v>
      </c>
      <c r="F32" s="568" t="s">
        <v>1642</v>
      </c>
      <c r="G32" s="571"/>
      <c r="H32" s="1409">
        <v>1</v>
      </c>
      <c r="I32" s="1410">
        <v>0</v>
      </c>
      <c r="J32" s="1410">
        <v>0</v>
      </c>
      <c r="K32" s="999">
        <v>0.2</v>
      </c>
      <c r="L32" s="1411">
        <v>1.4542582778190616</v>
      </c>
      <c r="M32" s="1412">
        <v>0</v>
      </c>
      <c r="N32" s="1412">
        <v>0</v>
      </c>
      <c r="O32" s="1411">
        <v>0.29085165556381232</v>
      </c>
      <c r="P32" s="6"/>
      <c r="Q32" s="6"/>
      <c r="R32" s="6"/>
      <c r="T32" s="782"/>
    </row>
    <row r="33" spans="1:20" ht="15">
      <c r="A33" s="56">
        <f>ROW()</f>
        <v>33</v>
      </c>
      <c r="B33" s="1648"/>
      <c r="C33" s="1654"/>
      <c r="D33" s="369"/>
      <c r="E33" s="569" t="s">
        <v>1643</v>
      </c>
      <c r="F33" s="568" t="s">
        <v>1644</v>
      </c>
      <c r="G33" s="571"/>
      <c r="H33" s="1409">
        <v>0</v>
      </c>
      <c r="I33" s="1410">
        <v>0</v>
      </c>
      <c r="J33" s="1410">
        <v>0</v>
      </c>
      <c r="K33" s="999">
        <v>0</v>
      </c>
      <c r="L33" s="1411">
        <v>0</v>
      </c>
      <c r="M33" s="1412">
        <v>0</v>
      </c>
      <c r="N33" s="1412">
        <v>0</v>
      </c>
      <c r="O33" s="1411">
        <v>0</v>
      </c>
      <c r="P33" s="6"/>
      <c r="Q33" s="6"/>
      <c r="R33" s="6"/>
      <c r="T33" s="782"/>
    </row>
    <row r="34" spans="1:20" ht="15">
      <c r="A34" s="56">
        <f>ROW()</f>
        <v>34</v>
      </c>
      <c r="B34" s="1648"/>
      <c r="C34" s="1654"/>
      <c r="D34" s="369"/>
      <c r="E34" s="569" t="s">
        <v>703</v>
      </c>
      <c r="F34" s="568" t="s">
        <v>1645</v>
      </c>
      <c r="G34" s="571"/>
      <c r="H34" s="1409">
        <v>0</v>
      </c>
      <c r="I34" s="1410">
        <v>0</v>
      </c>
      <c r="J34" s="1410">
        <v>1</v>
      </c>
      <c r="K34" s="999">
        <v>0.2</v>
      </c>
      <c r="L34" s="1411">
        <v>0</v>
      </c>
      <c r="M34" s="1412">
        <v>0</v>
      </c>
      <c r="N34" s="1412">
        <v>2.6122234468582612</v>
      </c>
      <c r="O34" s="1411">
        <v>0.52244468937165223</v>
      </c>
      <c r="P34" s="6"/>
      <c r="Q34" s="6"/>
      <c r="R34" s="6"/>
      <c r="T34" s="782"/>
    </row>
    <row r="35" spans="1:20" ht="15">
      <c r="A35" s="56">
        <f>ROW()</f>
        <v>35</v>
      </c>
      <c r="B35" s="1648"/>
      <c r="C35" s="1654"/>
      <c r="D35" s="369"/>
      <c r="E35" s="569" t="s">
        <v>1646</v>
      </c>
      <c r="F35" s="568" t="s">
        <v>1647</v>
      </c>
      <c r="G35" s="571"/>
      <c r="H35" s="1409">
        <v>0</v>
      </c>
      <c r="I35" s="1410">
        <v>0</v>
      </c>
      <c r="J35" s="1410">
        <v>0</v>
      </c>
      <c r="K35" s="999">
        <v>0.2</v>
      </c>
      <c r="L35" s="1411">
        <v>0</v>
      </c>
      <c r="M35" s="1412">
        <v>0</v>
      </c>
      <c r="N35" s="1412">
        <v>0</v>
      </c>
      <c r="O35" s="1411">
        <v>8.630882332499204E-2</v>
      </c>
      <c r="P35" s="6"/>
      <c r="Q35" s="6"/>
      <c r="R35" s="6"/>
      <c r="T35" s="782"/>
    </row>
    <row r="36" spans="1:20" ht="15">
      <c r="A36" s="56">
        <f>ROW()</f>
        <v>36</v>
      </c>
      <c r="B36" s="1648"/>
      <c r="C36" s="1654"/>
      <c r="D36" s="369"/>
      <c r="E36" s="569" t="s">
        <v>602</v>
      </c>
      <c r="F36" s="568" t="s">
        <v>1648</v>
      </c>
      <c r="G36" s="571"/>
      <c r="H36" s="1409">
        <v>1</v>
      </c>
      <c r="I36" s="1410">
        <v>2</v>
      </c>
      <c r="J36" s="1410">
        <v>1</v>
      </c>
      <c r="K36" s="999">
        <v>0.8</v>
      </c>
      <c r="L36" s="1411">
        <v>1.5279589180776805</v>
      </c>
      <c r="M36" s="1412">
        <v>1.7384579356111018</v>
      </c>
      <c r="N36" s="1412">
        <v>0.76062010642445299</v>
      </c>
      <c r="O36" s="1411">
        <v>0.805407392022647</v>
      </c>
      <c r="P36" s="6"/>
      <c r="Q36" s="6"/>
      <c r="R36" s="6"/>
      <c r="T36" s="782"/>
    </row>
    <row r="37" spans="1:20" ht="15">
      <c r="A37" s="56">
        <f>ROW()</f>
        <v>37</v>
      </c>
      <c r="B37" s="1648"/>
      <c r="C37" s="1654"/>
      <c r="D37" s="369"/>
      <c r="E37" s="569" t="s">
        <v>822</v>
      </c>
      <c r="F37" s="568" t="s">
        <v>1649</v>
      </c>
      <c r="G37" s="571"/>
      <c r="H37" s="1409">
        <v>0</v>
      </c>
      <c r="I37" s="1410">
        <v>0</v>
      </c>
      <c r="J37" s="1410">
        <v>0</v>
      </c>
      <c r="K37" s="999">
        <v>0.2</v>
      </c>
      <c r="L37" s="1411">
        <v>0</v>
      </c>
      <c r="M37" s="1412">
        <v>0</v>
      </c>
      <c r="N37" s="1412">
        <v>0</v>
      </c>
      <c r="O37" s="1411">
        <v>7.82027685421329E-2</v>
      </c>
      <c r="P37" s="6"/>
      <c r="Q37" s="6"/>
      <c r="R37" s="6"/>
      <c r="T37" s="782"/>
    </row>
    <row r="38" spans="1:20" ht="15">
      <c r="A38" s="56">
        <f>ROW()</f>
        <v>38</v>
      </c>
      <c r="B38" s="1648"/>
      <c r="C38" s="1654"/>
      <c r="D38" s="369"/>
      <c r="E38" s="569" t="s">
        <v>1650</v>
      </c>
      <c r="F38" s="568" t="s">
        <v>1651</v>
      </c>
      <c r="G38" s="571"/>
      <c r="H38" s="1409">
        <v>0</v>
      </c>
      <c r="I38" s="1410">
        <v>0</v>
      </c>
      <c r="J38" s="1410">
        <v>0</v>
      </c>
      <c r="K38" s="999">
        <v>0</v>
      </c>
      <c r="L38" s="1413">
        <v>0</v>
      </c>
      <c r="M38" s="1412">
        <v>0</v>
      </c>
      <c r="N38" s="1412">
        <v>0</v>
      </c>
      <c r="O38" s="1411">
        <v>0</v>
      </c>
      <c r="P38" s="6"/>
      <c r="Q38" s="6"/>
      <c r="R38" s="6"/>
      <c r="T38" s="782"/>
    </row>
    <row r="39" spans="1:20" ht="13.5" customHeight="1">
      <c r="A39" s="56">
        <f>ROW()</f>
        <v>39</v>
      </c>
      <c r="B39" s="1648"/>
      <c r="C39" s="1654"/>
      <c r="D39" s="369"/>
      <c r="E39" s="569" t="s">
        <v>1010</v>
      </c>
      <c r="F39" s="568" t="s">
        <v>1652</v>
      </c>
      <c r="G39" s="571"/>
      <c r="H39" s="1409">
        <v>2</v>
      </c>
      <c r="I39" s="1410">
        <v>3</v>
      </c>
      <c r="J39" s="1410">
        <v>0</v>
      </c>
      <c r="K39" s="999">
        <v>1</v>
      </c>
      <c r="L39" s="1413">
        <v>1.9647505739459801</v>
      </c>
      <c r="M39" s="1412">
        <v>0.7098171016367506</v>
      </c>
      <c r="N39" s="1412">
        <v>0</v>
      </c>
      <c r="O39" s="1411">
        <v>0.53491353511654616</v>
      </c>
      <c r="P39" s="6"/>
      <c r="Q39" s="6"/>
      <c r="R39" s="6"/>
      <c r="T39" s="782"/>
    </row>
    <row r="40" spans="1:20" ht="15">
      <c r="A40" s="56">
        <f>ROW()</f>
        <v>40</v>
      </c>
      <c r="B40" s="1648"/>
      <c r="C40" s="1654"/>
      <c r="D40" s="369"/>
      <c r="E40" s="569" t="s">
        <v>719</v>
      </c>
      <c r="F40" s="568" t="s">
        <v>1653</v>
      </c>
      <c r="G40" s="571"/>
      <c r="H40" s="1409">
        <v>1</v>
      </c>
      <c r="I40" s="1410">
        <v>0</v>
      </c>
      <c r="J40" s="1410">
        <v>0</v>
      </c>
      <c r="K40" s="999">
        <v>0.2</v>
      </c>
      <c r="L40" s="1413">
        <v>2.3133154867421704</v>
      </c>
      <c r="M40" s="1412">
        <v>0</v>
      </c>
      <c r="N40" s="1412">
        <v>0</v>
      </c>
      <c r="O40" s="1411">
        <v>0.46266309734843408</v>
      </c>
      <c r="P40" s="6"/>
      <c r="Q40" s="6"/>
      <c r="R40" s="6"/>
      <c r="T40" s="782"/>
    </row>
    <row r="41" spans="1:20" ht="15">
      <c r="A41" s="56">
        <f>ROW()</f>
        <v>41</v>
      </c>
      <c r="B41" s="1648"/>
      <c r="C41" s="1654"/>
      <c r="D41" s="369"/>
      <c r="E41" s="569" t="s">
        <v>820</v>
      </c>
      <c r="F41" s="568" t="s">
        <v>1654</v>
      </c>
      <c r="G41" s="571"/>
      <c r="H41" s="1409">
        <v>0</v>
      </c>
      <c r="I41" s="1410">
        <v>0</v>
      </c>
      <c r="J41" s="1410">
        <v>0</v>
      </c>
      <c r="K41" s="999">
        <v>0</v>
      </c>
      <c r="L41" s="1413">
        <v>0</v>
      </c>
      <c r="M41" s="1412">
        <v>0</v>
      </c>
      <c r="N41" s="1412">
        <v>0</v>
      </c>
      <c r="O41" s="1411">
        <v>0</v>
      </c>
      <c r="P41" s="6"/>
      <c r="Q41" s="6"/>
      <c r="R41" s="6"/>
      <c r="T41" s="782"/>
    </row>
    <row r="42" spans="1:20" ht="15">
      <c r="A42" s="56">
        <f>ROW()</f>
        <v>42</v>
      </c>
      <c r="B42" s="1648"/>
      <c r="C42" s="1654"/>
      <c r="D42" s="369"/>
      <c r="E42" s="569" t="s">
        <v>802</v>
      </c>
      <c r="F42" s="568" t="s">
        <v>1655</v>
      </c>
      <c r="G42" s="571"/>
      <c r="H42" s="1409">
        <v>1</v>
      </c>
      <c r="I42" s="1410">
        <v>0</v>
      </c>
      <c r="J42" s="1410">
        <v>0</v>
      </c>
      <c r="K42" s="999">
        <v>0.2</v>
      </c>
      <c r="L42" s="1413">
        <v>0.11255571432275584</v>
      </c>
      <c r="M42" s="1412">
        <v>0</v>
      </c>
      <c r="N42" s="1412">
        <v>0</v>
      </c>
      <c r="O42" s="1411">
        <v>2.2511142864551168E-2</v>
      </c>
      <c r="P42" s="6"/>
      <c r="Q42" s="6"/>
      <c r="R42" s="6"/>
      <c r="T42" s="782"/>
    </row>
    <row r="43" spans="1:20" ht="15">
      <c r="A43" s="56">
        <f>ROW()</f>
        <v>43</v>
      </c>
      <c r="B43" s="1648"/>
      <c r="C43" s="1654"/>
      <c r="D43" s="369"/>
      <c r="E43" s="569" t="s">
        <v>1003</v>
      </c>
      <c r="F43" s="568" t="s">
        <v>1656</v>
      </c>
      <c r="G43" s="571"/>
      <c r="H43" s="1409">
        <v>0</v>
      </c>
      <c r="I43" s="1410">
        <v>0</v>
      </c>
      <c r="J43" s="1410">
        <v>0</v>
      </c>
      <c r="K43" s="999">
        <v>0</v>
      </c>
      <c r="L43" s="1413">
        <v>0</v>
      </c>
      <c r="M43" s="1412">
        <v>0</v>
      </c>
      <c r="N43" s="1412">
        <v>0</v>
      </c>
      <c r="O43" s="1411">
        <v>0</v>
      </c>
      <c r="P43" s="6"/>
      <c r="Q43" s="6"/>
      <c r="R43" s="6"/>
      <c r="T43" s="782"/>
    </row>
    <row r="44" spans="1:20" ht="15">
      <c r="A44" s="56">
        <f>ROW()</f>
        <v>44</v>
      </c>
      <c r="B44" s="1648"/>
      <c r="C44" s="1654"/>
      <c r="D44" s="369"/>
      <c r="E44" s="569" t="s">
        <v>804</v>
      </c>
      <c r="F44" s="568" t="s">
        <v>1657</v>
      </c>
      <c r="G44" s="571"/>
      <c r="H44" s="1409">
        <v>3</v>
      </c>
      <c r="I44" s="1410">
        <v>3</v>
      </c>
      <c r="J44" s="1410">
        <v>1</v>
      </c>
      <c r="K44" s="999">
        <v>1.8</v>
      </c>
      <c r="L44" s="1413">
        <v>9.2648211638760287</v>
      </c>
      <c r="M44" s="1412">
        <v>4.833401584980999</v>
      </c>
      <c r="N44" s="1412">
        <v>0.21827619332405632</v>
      </c>
      <c r="O44" s="1411">
        <v>3.3796035182124404</v>
      </c>
      <c r="P44" s="6"/>
      <c r="Q44" s="6"/>
      <c r="R44" s="6"/>
      <c r="T44" s="782"/>
    </row>
    <row r="45" spans="1:20" ht="15">
      <c r="A45" s="56">
        <f>ROW()</f>
        <v>45</v>
      </c>
      <c r="B45" s="1648"/>
      <c r="C45" s="1654"/>
      <c r="D45" s="369"/>
      <c r="E45" s="569" t="s">
        <v>655</v>
      </c>
      <c r="F45" s="568" t="s">
        <v>1658</v>
      </c>
      <c r="G45" s="571"/>
      <c r="H45" s="1409">
        <v>0</v>
      </c>
      <c r="I45" s="1410">
        <v>0</v>
      </c>
      <c r="J45" s="1410">
        <v>0</v>
      </c>
      <c r="K45" s="999">
        <v>0</v>
      </c>
      <c r="L45" s="1413">
        <v>0</v>
      </c>
      <c r="M45" s="1412">
        <v>0</v>
      </c>
      <c r="N45" s="1412">
        <v>0</v>
      </c>
      <c r="O45" s="1411">
        <v>0</v>
      </c>
      <c r="P45" s="6"/>
      <c r="Q45" s="6"/>
      <c r="R45" s="6"/>
      <c r="T45" s="782"/>
    </row>
    <row r="46" spans="1:20" ht="15">
      <c r="A46" s="56">
        <f>ROW()</f>
        <v>46</v>
      </c>
      <c r="B46" s="1648"/>
      <c r="C46" s="1654"/>
      <c r="D46" s="369"/>
      <c r="E46" s="569" t="s">
        <v>806</v>
      </c>
      <c r="F46" s="568" t="s">
        <v>1659</v>
      </c>
      <c r="G46" s="571"/>
      <c r="H46" s="1409">
        <v>0</v>
      </c>
      <c r="I46" s="1410">
        <v>0</v>
      </c>
      <c r="J46" s="1410">
        <v>0</v>
      </c>
      <c r="K46" s="999">
        <v>0</v>
      </c>
      <c r="L46" s="1413">
        <v>0</v>
      </c>
      <c r="M46" s="1412">
        <v>0</v>
      </c>
      <c r="N46" s="1412">
        <v>0</v>
      </c>
      <c r="O46" s="1411">
        <v>0</v>
      </c>
      <c r="P46" s="6"/>
      <c r="Q46" s="6"/>
      <c r="R46" s="6"/>
      <c r="T46" s="782"/>
    </row>
    <row r="47" spans="1:20" ht="15">
      <c r="A47" s="56">
        <f>ROW()</f>
        <v>47</v>
      </c>
      <c r="B47" s="1648"/>
      <c r="C47" s="1654"/>
      <c r="D47" s="369"/>
      <c r="E47" s="569" t="s">
        <v>941</v>
      </c>
      <c r="F47" s="568" t="s">
        <v>1660</v>
      </c>
      <c r="G47" s="571"/>
      <c r="H47" s="1409">
        <v>0</v>
      </c>
      <c r="I47" s="1410">
        <v>0</v>
      </c>
      <c r="J47" s="1410">
        <v>0</v>
      </c>
      <c r="K47" s="999">
        <v>0</v>
      </c>
      <c r="L47" s="1413">
        <v>0</v>
      </c>
      <c r="M47" s="1412">
        <v>0</v>
      </c>
      <c r="N47" s="1412">
        <v>0</v>
      </c>
      <c r="O47" s="1411">
        <v>0</v>
      </c>
      <c r="P47" s="6"/>
      <c r="Q47" s="6"/>
      <c r="R47" s="6"/>
      <c r="T47" s="782"/>
    </row>
    <row r="48" spans="1:20" ht="15">
      <c r="A48" s="56">
        <f>ROW()</f>
        <v>48</v>
      </c>
      <c r="B48" s="1648"/>
      <c r="C48" s="1654"/>
      <c r="D48" s="369"/>
      <c r="E48" s="569" t="s">
        <v>1661</v>
      </c>
      <c r="F48" s="568" t="s">
        <v>1662</v>
      </c>
      <c r="G48" s="571"/>
      <c r="H48" s="1409">
        <v>0</v>
      </c>
      <c r="I48" s="1410">
        <v>0</v>
      </c>
      <c r="J48" s="1410">
        <v>0</v>
      </c>
      <c r="K48" s="999">
        <v>0</v>
      </c>
      <c r="L48" s="1413">
        <v>0</v>
      </c>
      <c r="M48" s="1412">
        <v>0</v>
      </c>
      <c r="N48" s="1412">
        <v>0</v>
      </c>
      <c r="O48" s="1411">
        <v>0</v>
      </c>
      <c r="P48" s="6"/>
      <c r="Q48" s="6"/>
      <c r="R48" s="6"/>
      <c r="T48" s="782"/>
    </row>
    <row r="49" spans="1:20" ht="15">
      <c r="A49" s="56">
        <f>ROW()</f>
        <v>49</v>
      </c>
      <c r="B49" s="1648"/>
      <c r="C49" s="1654"/>
      <c r="D49" s="369"/>
      <c r="E49" s="569" t="s">
        <v>824</v>
      </c>
      <c r="F49" s="568" t="s">
        <v>1663</v>
      </c>
      <c r="G49" s="571"/>
      <c r="H49" s="1409">
        <v>0</v>
      </c>
      <c r="I49" s="1410">
        <v>0</v>
      </c>
      <c r="J49" s="1410">
        <v>0</v>
      </c>
      <c r="K49" s="999">
        <v>0</v>
      </c>
      <c r="L49" s="1413">
        <v>0</v>
      </c>
      <c r="M49" s="1412">
        <v>0</v>
      </c>
      <c r="N49" s="1412">
        <v>0</v>
      </c>
      <c r="O49" s="1411">
        <v>0</v>
      </c>
      <c r="P49" s="6"/>
      <c r="Q49" s="6"/>
      <c r="R49" s="6"/>
      <c r="T49" s="782"/>
    </row>
    <row r="50" spans="1:20" ht="15">
      <c r="A50" s="56">
        <f>ROW()</f>
        <v>50</v>
      </c>
      <c r="B50" s="1648"/>
      <c r="C50" s="1654"/>
      <c r="D50" s="369"/>
      <c r="E50" s="569" t="s">
        <v>741</v>
      </c>
      <c r="F50" s="568" t="s">
        <v>1664</v>
      </c>
      <c r="G50" s="571"/>
      <c r="H50" s="1409">
        <v>0</v>
      </c>
      <c r="I50" s="1410">
        <v>0</v>
      </c>
      <c r="J50" s="1410">
        <v>2</v>
      </c>
      <c r="K50" s="999">
        <v>0.4</v>
      </c>
      <c r="L50" s="1413">
        <v>0</v>
      </c>
      <c r="M50" s="1412">
        <v>0</v>
      </c>
      <c r="N50" s="1412">
        <v>1.1304806813035764</v>
      </c>
      <c r="O50" s="1411">
        <v>0.22609613626071529</v>
      </c>
      <c r="P50" s="6"/>
      <c r="Q50" s="6"/>
      <c r="R50" s="6"/>
      <c r="T50" s="782"/>
    </row>
    <row r="51" spans="1:20" ht="15">
      <c r="A51" s="56">
        <f>ROW()</f>
        <v>51</v>
      </c>
      <c r="B51" s="1648"/>
      <c r="C51" s="1654"/>
      <c r="D51" s="369"/>
      <c r="E51" s="569" t="s">
        <v>1665</v>
      </c>
      <c r="F51" s="568" t="s">
        <v>1666</v>
      </c>
      <c r="G51" s="571"/>
      <c r="H51" s="1409">
        <v>0</v>
      </c>
      <c r="I51" s="1410">
        <v>0</v>
      </c>
      <c r="J51" s="1410">
        <v>1</v>
      </c>
      <c r="K51" s="999">
        <v>0.2</v>
      </c>
      <c r="L51" s="1413">
        <v>0</v>
      </c>
      <c r="M51" s="1412">
        <v>0</v>
      </c>
      <c r="N51" s="1412">
        <v>0.24619480254075754</v>
      </c>
      <c r="O51" s="1411">
        <v>4.9238960508151505E-2</v>
      </c>
      <c r="P51" s="6"/>
      <c r="Q51" s="6"/>
      <c r="R51" s="6"/>
      <c r="T51" s="782"/>
    </row>
    <row r="52" spans="1:20" ht="15">
      <c r="A52" s="56">
        <f>ROW()</f>
        <v>52</v>
      </c>
      <c r="B52" s="1648"/>
      <c r="C52" s="1654"/>
      <c r="D52" s="369"/>
      <c r="E52" s="569" t="s">
        <v>635</v>
      </c>
      <c r="F52" s="568" t="s">
        <v>1667</v>
      </c>
      <c r="G52" s="571"/>
      <c r="H52" s="1409">
        <v>0</v>
      </c>
      <c r="I52" s="1410">
        <v>0</v>
      </c>
      <c r="J52" s="1410">
        <v>0</v>
      </c>
      <c r="K52" s="999">
        <v>0</v>
      </c>
      <c r="L52" s="1413">
        <v>0</v>
      </c>
      <c r="M52" s="1412">
        <v>0</v>
      </c>
      <c r="N52" s="1412">
        <v>0</v>
      </c>
      <c r="O52" s="1411">
        <v>0</v>
      </c>
      <c r="P52" s="6"/>
      <c r="Q52" s="6"/>
      <c r="R52" s="6"/>
      <c r="T52" s="782"/>
    </row>
    <row r="53" spans="1:20" ht="15">
      <c r="A53" s="56">
        <f>ROW()</f>
        <v>53</v>
      </c>
      <c r="B53" s="1648"/>
      <c r="C53" s="1654"/>
      <c r="D53" s="369"/>
      <c r="E53" s="569" t="s">
        <v>1026</v>
      </c>
      <c r="F53" s="568" t="s">
        <v>1668</v>
      </c>
      <c r="G53" s="571"/>
      <c r="H53" s="1409">
        <v>0</v>
      </c>
      <c r="I53" s="1410">
        <v>0</v>
      </c>
      <c r="J53" s="1410">
        <v>1</v>
      </c>
      <c r="K53" s="999">
        <v>0.4</v>
      </c>
      <c r="L53" s="1413">
        <v>0</v>
      </c>
      <c r="M53" s="1412">
        <v>0</v>
      </c>
      <c r="N53" s="1412">
        <v>4.8880873134874925</v>
      </c>
      <c r="O53" s="1411">
        <v>1.295681987095729</v>
      </c>
      <c r="P53" s="6"/>
      <c r="Q53" s="6"/>
      <c r="R53" s="6"/>
      <c r="T53" s="782"/>
    </row>
    <row r="54" spans="1:20" ht="15">
      <c r="A54" s="56">
        <f>ROW()</f>
        <v>54</v>
      </c>
      <c r="B54" s="1648"/>
      <c r="C54" s="1654"/>
      <c r="D54" s="369"/>
      <c r="E54" s="569" t="s">
        <v>888</v>
      </c>
      <c r="F54" s="568" t="s">
        <v>1669</v>
      </c>
      <c r="G54" s="571"/>
      <c r="H54" s="1409">
        <v>0</v>
      </c>
      <c r="I54" s="1410">
        <v>0</v>
      </c>
      <c r="J54" s="1410">
        <v>0</v>
      </c>
      <c r="K54" s="999">
        <v>0</v>
      </c>
      <c r="L54" s="1413">
        <v>0</v>
      </c>
      <c r="M54" s="1412">
        <v>0</v>
      </c>
      <c r="N54" s="1412">
        <v>0</v>
      </c>
      <c r="O54" s="1411">
        <v>0</v>
      </c>
      <c r="P54" s="6"/>
      <c r="Q54" s="6"/>
      <c r="R54" s="6"/>
      <c r="T54" s="782"/>
    </row>
    <row r="55" spans="1:20" ht="15">
      <c r="A55" s="56">
        <f>ROW()</f>
        <v>55</v>
      </c>
      <c r="B55" s="1648"/>
      <c r="C55" s="1654"/>
      <c r="D55" s="369"/>
      <c r="E55" s="569" t="s">
        <v>689</v>
      </c>
      <c r="F55" s="568" t="s">
        <v>1670</v>
      </c>
      <c r="G55" s="571"/>
      <c r="H55" s="1409">
        <v>0</v>
      </c>
      <c r="I55" s="1410">
        <v>0</v>
      </c>
      <c r="J55" s="1410">
        <v>0</v>
      </c>
      <c r="K55" s="999">
        <v>0</v>
      </c>
      <c r="L55" s="1413">
        <v>0</v>
      </c>
      <c r="M55" s="1412">
        <v>0</v>
      </c>
      <c r="N55" s="1412">
        <v>0</v>
      </c>
      <c r="O55" s="1411">
        <v>0</v>
      </c>
      <c r="P55" s="6"/>
      <c r="Q55" s="6"/>
      <c r="R55" s="6"/>
      <c r="T55" s="782"/>
    </row>
    <row r="56" spans="1:20" ht="15">
      <c r="A56" s="56">
        <f>ROW()</f>
        <v>56</v>
      </c>
      <c r="B56" s="1648"/>
      <c r="C56" s="1654"/>
      <c r="D56" s="369"/>
      <c r="E56" s="569" t="s">
        <v>872</v>
      </c>
      <c r="F56" s="568" t="s">
        <v>1671</v>
      </c>
      <c r="G56" s="571"/>
      <c r="H56" s="1409">
        <v>0</v>
      </c>
      <c r="I56" s="1410">
        <v>0</v>
      </c>
      <c r="J56" s="1410">
        <v>0</v>
      </c>
      <c r="K56" s="999">
        <v>0.2</v>
      </c>
      <c r="L56" s="1413">
        <v>0</v>
      </c>
      <c r="M56" s="1412">
        <v>0</v>
      </c>
      <c r="N56" s="1412">
        <v>0</v>
      </c>
      <c r="O56" s="1411">
        <v>0.38782128175807717</v>
      </c>
      <c r="P56" s="6"/>
      <c r="Q56" s="6"/>
      <c r="R56" s="6"/>
      <c r="T56" s="782"/>
    </row>
    <row r="57" spans="1:20" ht="15">
      <c r="A57" s="56">
        <f>ROW()</f>
        <v>57</v>
      </c>
      <c r="B57" s="1648"/>
      <c r="C57" s="1654"/>
      <c r="D57" s="369"/>
      <c r="E57" s="569" t="s">
        <v>961</v>
      </c>
      <c r="F57" s="568" t="s">
        <v>1672</v>
      </c>
      <c r="G57" s="571"/>
      <c r="H57" s="1409">
        <v>0</v>
      </c>
      <c r="I57" s="1410">
        <v>1</v>
      </c>
      <c r="J57" s="1410">
        <v>1</v>
      </c>
      <c r="K57" s="999">
        <v>0.8</v>
      </c>
      <c r="L57" s="1413">
        <v>0</v>
      </c>
      <c r="M57" s="1412">
        <v>2.0997227028503489</v>
      </c>
      <c r="N57" s="1412">
        <v>1.1223855676450321</v>
      </c>
      <c r="O57" s="1411">
        <v>1.1909258390111641</v>
      </c>
      <c r="P57" s="6"/>
      <c r="Q57" s="6"/>
      <c r="R57" s="6"/>
      <c r="T57" s="782"/>
    </row>
    <row r="58" spans="1:20" ht="15">
      <c r="A58" s="56">
        <f>ROW()</f>
        <v>58</v>
      </c>
      <c r="B58" s="1648"/>
      <c r="C58" s="1654"/>
      <c r="D58" s="369"/>
      <c r="E58" s="569" t="s">
        <v>1673</v>
      </c>
      <c r="F58" s="568" t="s">
        <v>1674</v>
      </c>
      <c r="G58" s="571"/>
      <c r="H58" s="1409">
        <v>1</v>
      </c>
      <c r="I58" s="1410">
        <v>0</v>
      </c>
      <c r="J58" s="1410">
        <v>1</v>
      </c>
      <c r="K58" s="999">
        <v>0.4</v>
      </c>
      <c r="L58" s="1413">
        <v>5.7266955883563953E-2</v>
      </c>
      <c r="M58" s="1412">
        <v>0</v>
      </c>
      <c r="N58" s="1412">
        <v>0.13453804728176993</v>
      </c>
      <c r="O58" s="1411">
        <v>3.8361000633066779E-2</v>
      </c>
      <c r="P58" s="6"/>
      <c r="Q58" s="6"/>
      <c r="R58" s="6"/>
      <c r="T58" s="782"/>
    </row>
    <row r="59" spans="1:20" ht="15">
      <c r="A59" s="56">
        <f>ROW()</f>
        <v>59</v>
      </c>
      <c r="B59" s="1648"/>
      <c r="C59" s="1654"/>
      <c r="D59" s="369"/>
      <c r="E59" s="569" t="s">
        <v>1675</v>
      </c>
      <c r="F59" s="568" t="s">
        <v>1676</v>
      </c>
      <c r="G59" s="571"/>
      <c r="H59" s="1409">
        <v>0</v>
      </c>
      <c r="I59" s="1410">
        <v>0</v>
      </c>
      <c r="J59" s="1410">
        <v>1</v>
      </c>
      <c r="K59" s="999">
        <v>0.2</v>
      </c>
      <c r="L59" s="1413">
        <v>0</v>
      </c>
      <c r="M59" s="1412">
        <v>0</v>
      </c>
      <c r="N59" s="1412">
        <v>0.13563409262140852</v>
      </c>
      <c r="O59" s="1411">
        <v>2.7126818524281705E-2</v>
      </c>
      <c r="P59" s="6"/>
      <c r="Q59" s="6"/>
      <c r="R59" s="6"/>
      <c r="T59" s="782"/>
    </row>
    <row r="60" spans="1:20" ht="15">
      <c r="A60" s="56">
        <f>ROW()</f>
        <v>60</v>
      </c>
      <c r="B60" s="1648"/>
      <c r="C60" s="1654"/>
      <c r="D60" s="369"/>
      <c r="E60" s="569" t="s">
        <v>943</v>
      </c>
      <c r="F60" s="568" t="s">
        <v>1677</v>
      </c>
      <c r="G60" s="571"/>
      <c r="H60" s="1409">
        <v>0</v>
      </c>
      <c r="I60" s="1410">
        <v>0</v>
      </c>
      <c r="J60" s="1410">
        <v>0</v>
      </c>
      <c r="K60" s="999">
        <v>0</v>
      </c>
      <c r="L60" s="1413">
        <v>0</v>
      </c>
      <c r="M60" s="1412">
        <v>0</v>
      </c>
      <c r="N60" s="1412">
        <v>0</v>
      </c>
      <c r="O60" s="1411">
        <v>0</v>
      </c>
      <c r="P60" s="6"/>
      <c r="Q60" s="6"/>
      <c r="R60" s="6"/>
      <c r="T60" s="782"/>
    </row>
    <row r="61" spans="1:20" ht="15">
      <c r="A61" s="56">
        <f>ROW()</f>
        <v>61</v>
      </c>
      <c r="B61" s="1648"/>
      <c r="C61" s="1654"/>
      <c r="D61" s="369"/>
      <c r="E61" s="569" t="s">
        <v>1678</v>
      </c>
      <c r="F61" s="568" t="s">
        <v>1679</v>
      </c>
      <c r="G61" s="571"/>
      <c r="H61" s="1409">
        <v>0</v>
      </c>
      <c r="I61" s="1410">
        <v>0</v>
      </c>
      <c r="J61" s="1410">
        <v>0</v>
      </c>
      <c r="K61" s="999">
        <v>0</v>
      </c>
      <c r="L61" s="1413">
        <v>0</v>
      </c>
      <c r="M61" s="1412">
        <v>0</v>
      </c>
      <c r="N61" s="1412">
        <v>0</v>
      </c>
      <c r="O61" s="1411">
        <v>0</v>
      </c>
      <c r="P61" s="6"/>
      <c r="Q61" s="6"/>
      <c r="R61" s="6"/>
      <c r="T61" s="782"/>
    </row>
    <row r="62" spans="1:20" ht="15">
      <c r="A62" s="56">
        <f>ROW()</f>
        <v>62</v>
      </c>
      <c r="B62" s="1648"/>
      <c r="C62" s="1654"/>
      <c r="D62" s="369"/>
      <c r="E62" s="569" t="s">
        <v>1680</v>
      </c>
      <c r="F62" s="568" t="s">
        <v>1681</v>
      </c>
      <c r="G62" s="571"/>
      <c r="H62" s="1409">
        <v>0</v>
      </c>
      <c r="I62" s="1410">
        <v>0</v>
      </c>
      <c r="J62" s="1410">
        <v>0</v>
      </c>
      <c r="K62" s="999">
        <v>0</v>
      </c>
      <c r="L62" s="1413">
        <v>0</v>
      </c>
      <c r="M62" s="1412">
        <v>0</v>
      </c>
      <c r="N62" s="1412">
        <v>0</v>
      </c>
      <c r="O62" s="1411">
        <v>0</v>
      </c>
      <c r="P62" s="6"/>
      <c r="Q62" s="6"/>
      <c r="R62" s="6"/>
      <c r="T62" s="782"/>
    </row>
    <row r="63" spans="1:20" ht="15">
      <c r="A63" s="56">
        <f>ROW()</f>
        <v>63</v>
      </c>
      <c r="B63" s="1648"/>
      <c r="C63" s="1654"/>
      <c r="D63" s="369"/>
      <c r="E63" s="569" t="s">
        <v>874</v>
      </c>
      <c r="F63" s="568" t="s">
        <v>1682</v>
      </c>
      <c r="G63" s="571"/>
      <c r="H63" s="1409">
        <v>0</v>
      </c>
      <c r="I63" s="1410">
        <v>0</v>
      </c>
      <c r="J63" s="1410">
        <v>0</v>
      </c>
      <c r="K63" s="999">
        <v>0</v>
      </c>
      <c r="L63" s="1413">
        <v>0</v>
      </c>
      <c r="M63" s="1412">
        <v>0</v>
      </c>
      <c r="N63" s="1412">
        <v>0</v>
      </c>
      <c r="O63" s="1411">
        <v>0</v>
      </c>
      <c r="P63" s="6"/>
      <c r="Q63" s="6"/>
      <c r="R63" s="6"/>
      <c r="T63" s="782"/>
    </row>
    <row r="64" spans="1:20" ht="15">
      <c r="A64" s="56">
        <f>ROW()</f>
        <v>64</v>
      </c>
      <c r="B64" s="1648"/>
      <c r="C64" s="1654"/>
      <c r="D64" s="369"/>
      <c r="E64" s="569" t="s">
        <v>1028</v>
      </c>
      <c r="F64" s="568" t="s">
        <v>1683</v>
      </c>
      <c r="G64" s="571"/>
      <c r="H64" s="1409">
        <v>0</v>
      </c>
      <c r="I64" s="1410">
        <v>0</v>
      </c>
      <c r="J64" s="1410">
        <v>1</v>
      </c>
      <c r="K64" s="999">
        <v>0.6</v>
      </c>
      <c r="L64" s="1413">
        <v>0</v>
      </c>
      <c r="M64" s="1412">
        <v>0</v>
      </c>
      <c r="N64" s="1412">
        <v>2.3585629040136395</v>
      </c>
      <c r="O64" s="1411">
        <v>0.89714109190278712</v>
      </c>
      <c r="P64" s="6"/>
      <c r="Q64" s="6"/>
      <c r="R64" s="6"/>
      <c r="T64" s="782"/>
    </row>
    <row r="65" spans="1:20" ht="15">
      <c r="A65" s="56">
        <f>ROW()</f>
        <v>65</v>
      </c>
      <c r="B65" s="1648"/>
      <c r="C65" s="1654"/>
      <c r="D65" s="369"/>
      <c r="E65" s="569" t="s">
        <v>826</v>
      </c>
      <c r="F65" s="568" t="s">
        <v>1684</v>
      </c>
      <c r="G65" s="571"/>
      <c r="H65" s="1409">
        <v>0</v>
      </c>
      <c r="I65" s="1410">
        <v>0</v>
      </c>
      <c r="J65" s="1410">
        <v>0</v>
      </c>
      <c r="K65" s="999">
        <v>0.2</v>
      </c>
      <c r="L65" s="1413">
        <v>0</v>
      </c>
      <c r="M65" s="1412">
        <v>0</v>
      </c>
      <c r="N65" s="1412">
        <v>0</v>
      </c>
      <c r="O65" s="1411">
        <v>0.49636851726371256</v>
      </c>
      <c r="P65" s="6"/>
      <c r="Q65" s="6"/>
      <c r="R65" s="6"/>
      <c r="T65" s="782"/>
    </row>
    <row r="66" spans="1:20" ht="15">
      <c r="A66" s="56">
        <f>ROW()</f>
        <v>66</v>
      </c>
      <c r="B66" s="1648"/>
      <c r="C66" s="1654"/>
      <c r="D66" s="369"/>
      <c r="E66" s="569" t="s">
        <v>925</v>
      </c>
      <c r="F66" s="568" t="s">
        <v>1685</v>
      </c>
      <c r="G66" s="571"/>
      <c r="H66" s="1409">
        <v>0</v>
      </c>
      <c r="I66" s="1410">
        <v>0</v>
      </c>
      <c r="J66" s="1410">
        <v>0</v>
      </c>
      <c r="K66" s="999">
        <v>0</v>
      </c>
      <c r="L66" s="1413">
        <v>0</v>
      </c>
      <c r="M66" s="1412">
        <v>0</v>
      </c>
      <c r="N66" s="1412">
        <v>0</v>
      </c>
      <c r="O66" s="1411">
        <v>0</v>
      </c>
      <c r="P66" s="6"/>
      <c r="Q66" s="6"/>
      <c r="R66" s="6"/>
      <c r="T66" s="782"/>
    </row>
    <row r="67" spans="1:20" ht="15">
      <c r="A67" s="56">
        <f>ROW()</f>
        <v>67</v>
      </c>
      <c r="B67" s="1648"/>
      <c r="C67" s="1654"/>
      <c r="D67" s="369"/>
      <c r="E67" s="569" t="s">
        <v>1686</v>
      </c>
      <c r="F67" s="568" t="s">
        <v>1687</v>
      </c>
      <c r="G67" s="571"/>
      <c r="H67" s="1409">
        <v>0</v>
      </c>
      <c r="I67" s="1410">
        <v>0</v>
      </c>
      <c r="J67" s="1410">
        <v>0</v>
      </c>
      <c r="K67" s="999">
        <v>0</v>
      </c>
      <c r="L67" s="1413">
        <v>0</v>
      </c>
      <c r="M67" s="1412">
        <v>0</v>
      </c>
      <c r="N67" s="1412">
        <v>0</v>
      </c>
      <c r="O67" s="1411">
        <v>0</v>
      </c>
      <c r="P67" s="6"/>
      <c r="Q67" s="6"/>
      <c r="R67" s="6"/>
      <c r="T67" s="782"/>
    </row>
    <row r="68" spans="1:20" ht="15">
      <c r="A68" s="56">
        <f>ROW()</f>
        <v>68</v>
      </c>
      <c r="B68" s="1648"/>
      <c r="C68" s="1654"/>
      <c r="D68" s="369"/>
      <c r="E68" s="569" t="s">
        <v>1688</v>
      </c>
      <c r="F68" s="568" t="s">
        <v>1689</v>
      </c>
      <c r="G68" s="571"/>
      <c r="H68" s="1409" t="s">
        <v>1690</v>
      </c>
      <c r="I68" s="1410" t="s">
        <v>1690</v>
      </c>
      <c r="J68" s="1410">
        <v>0</v>
      </c>
      <c r="K68" s="999">
        <v>0</v>
      </c>
      <c r="L68" s="1413" t="s">
        <v>1690</v>
      </c>
      <c r="M68" s="1412" t="s">
        <v>1690</v>
      </c>
      <c r="N68" s="1412">
        <v>0</v>
      </c>
      <c r="O68" s="1411">
        <v>0</v>
      </c>
      <c r="P68" s="6"/>
      <c r="Q68" s="6"/>
      <c r="R68" s="6"/>
      <c r="T68" s="782"/>
    </row>
    <row r="69" spans="1:20" ht="15">
      <c r="A69" s="56">
        <f>ROW()</f>
        <v>69</v>
      </c>
      <c r="B69" s="1648"/>
      <c r="C69" s="1654"/>
      <c r="D69" s="369"/>
      <c r="E69" s="569" t="s">
        <v>1691</v>
      </c>
      <c r="F69" s="568" t="s">
        <v>1692</v>
      </c>
      <c r="G69" s="571"/>
      <c r="H69" s="1409">
        <v>1</v>
      </c>
      <c r="I69" s="1410">
        <v>0</v>
      </c>
      <c r="J69" s="1410">
        <v>0</v>
      </c>
      <c r="K69" s="999">
        <v>0.2</v>
      </c>
      <c r="L69" s="1413">
        <v>1.8205541657647335E-2</v>
      </c>
      <c r="M69" s="1412">
        <v>0</v>
      </c>
      <c r="N69" s="1412">
        <v>0</v>
      </c>
      <c r="O69" s="1411">
        <v>3.6411083315294667E-3</v>
      </c>
      <c r="P69" s="6"/>
      <c r="Q69" s="6"/>
      <c r="R69" s="6"/>
      <c r="T69" s="782"/>
    </row>
    <row r="70" spans="1:20" ht="15">
      <c r="A70" s="56">
        <f>ROW()</f>
        <v>70</v>
      </c>
      <c r="B70" s="1648"/>
      <c r="C70" s="1654"/>
      <c r="D70" s="369"/>
      <c r="E70" s="569" t="s">
        <v>945</v>
      </c>
      <c r="F70" s="568" t="s">
        <v>1693</v>
      </c>
      <c r="G70" s="571"/>
      <c r="H70" s="1409">
        <v>0</v>
      </c>
      <c r="I70" s="1410">
        <v>0</v>
      </c>
      <c r="J70" s="1410">
        <v>0</v>
      </c>
      <c r="K70" s="999">
        <v>0</v>
      </c>
      <c r="L70" s="1413">
        <v>0</v>
      </c>
      <c r="M70" s="1412">
        <v>0</v>
      </c>
      <c r="N70" s="1412">
        <v>0</v>
      </c>
      <c r="O70" s="1411">
        <v>0</v>
      </c>
      <c r="P70" s="6"/>
      <c r="Q70" s="6"/>
      <c r="R70" s="6"/>
      <c r="T70" s="782"/>
    </row>
    <row r="71" spans="1:20" ht="15">
      <c r="A71" s="56">
        <f>ROW()</f>
        <v>71</v>
      </c>
      <c r="B71" s="1648"/>
      <c r="C71" s="1654"/>
      <c r="D71" s="369"/>
      <c r="E71" s="569" t="s">
        <v>1694</v>
      </c>
      <c r="F71" s="568" t="s">
        <v>1695</v>
      </c>
      <c r="G71" s="571"/>
      <c r="H71" s="1409">
        <v>0</v>
      </c>
      <c r="I71" s="1410">
        <v>0</v>
      </c>
      <c r="J71" s="1410">
        <v>0</v>
      </c>
      <c r="K71" s="999">
        <v>0</v>
      </c>
      <c r="L71" s="1413">
        <v>0</v>
      </c>
      <c r="M71" s="1412">
        <v>0</v>
      </c>
      <c r="N71" s="1412">
        <v>0</v>
      </c>
      <c r="O71" s="1411">
        <v>0</v>
      </c>
      <c r="P71" s="6"/>
      <c r="Q71" s="6"/>
      <c r="R71" s="6"/>
      <c r="T71" s="782"/>
    </row>
    <row r="72" spans="1:20" ht="15">
      <c r="A72" s="56">
        <f>ROW()</f>
        <v>72</v>
      </c>
      <c r="B72" s="1648"/>
      <c r="C72" s="1654"/>
      <c r="D72" s="369"/>
      <c r="E72" s="569" t="s">
        <v>978</v>
      </c>
      <c r="F72" s="568" t="s">
        <v>1696</v>
      </c>
      <c r="G72" s="571"/>
      <c r="H72" s="1409">
        <v>0</v>
      </c>
      <c r="I72" s="1410">
        <v>0</v>
      </c>
      <c r="J72" s="1410">
        <v>0</v>
      </c>
      <c r="K72" s="999">
        <v>0</v>
      </c>
      <c r="L72" s="1413">
        <v>0</v>
      </c>
      <c r="M72" s="1412">
        <v>0</v>
      </c>
      <c r="N72" s="1412">
        <v>0</v>
      </c>
      <c r="O72" s="1411">
        <v>0</v>
      </c>
      <c r="P72" s="6"/>
      <c r="Q72" s="6"/>
      <c r="R72" s="6"/>
      <c r="T72" s="782"/>
    </row>
    <row r="73" spans="1:20" ht="15">
      <c r="A73" s="56">
        <f>ROW()</f>
        <v>73</v>
      </c>
      <c r="B73" s="1648"/>
      <c r="C73" s="1654"/>
      <c r="D73" s="369"/>
      <c r="E73" s="569" t="s">
        <v>980</v>
      </c>
      <c r="F73" s="568" t="s">
        <v>1697</v>
      </c>
      <c r="G73" s="571"/>
      <c r="H73" s="1409">
        <v>0</v>
      </c>
      <c r="I73" s="1410">
        <v>0</v>
      </c>
      <c r="J73" s="1410">
        <v>0</v>
      </c>
      <c r="K73" s="999">
        <v>0</v>
      </c>
      <c r="L73" s="1413">
        <v>0</v>
      </c>
      <c r="M73" s="1412">
        <v>0</v>
      </c>
      <c r="N73" s="1412">
        <v>0</v>
      </c>
      <c r="O73" s="1411">
        <v>0</v>
      </c>
      <c r="P73" s="6"/>
      <c r="Q73" s="6"/>
      <c r="R73" s="6"/>
      <c r="T73" s="782"/>
    </row>
    <row r="74" spans="1:20" ht="15">
      <c r="A74" s="56">
        <f>ROW()</f>
        <v>74</v>
      </c>
      <c r="B74" s="1648"/>
      <c r="C74" s="1654"/>
      <c r="D74" s="369"/>
      <c r="E74" s="569" t="s">
        <v>828</v>
      </c>
      <c r="F74" s="568" t="s">
        <v>1698</v>
      </c>
      <c r="G74" s="571"/>
      <c r="H74" s="1409">
        <v>0</v>
      </c>
      <c r="I74" s="1410">
        <v>2</v>
      </c>
      <c r="J74" s="1410">
        <v>0</v>
      </c>
      <c r="K74" s="999">
        <v>0.6</v>
      </c>
      <c r="L74" s="1413">
        <v>0</v>
      </c>
      <c r="M74" s="1412">
        <v>0.5304105978701239</v>
      </c>
      <c r="N74" s="1412">
        <v>0</v>
      </c>
      <c r="O74" s="1411">
        <v>0.60440673823680169</v>
      </c>
      <c r="P74" s="6"/>
      <c r="Q74" s="6"/>
      <c r="R74" s="6"/>
      <c r="T74" s="782"/>
    </row>
    <row r="75" spans="1:20" ht="15">
      <c r="A75" s="56">
        <f>ROW()</f>
        <v>75</v>
      </c>
      <c r="B75" s="1648"/>
      <c r="C75" s="1654"/>
      <c r="D75" s="369"/>
      <c r="E75" s="569" t="s">
        <v>1030</v>
      </c>
      <c r="F75" s="568" t="s">
        <v>1699</v>
      </c>
      <c r="G75" s="571"/>
      <c r="H75" s="1409">
        <v>0</v>
      </c>
      <c r="I75" s="1410">
        <v>1</v>
      </c>
      <c r="J75" s="1410">
        <v>0</v>
      </c>
      <c r="K75" s="999">
        <v>0.6</v>
      </c>
      <c r="L75" s="1413">
        <v>0</v>
      </c>
      <c r="M75" s="1412">
        <v>1.0542826960033576</v>
      </c>
      <c r="N75" s="1412">
        <v>0</v>
      </c>
      <c r="O75" s="1411">
        <v>1.1772773410320372</v>
      </c>
      <c r="P75" s="6"/>
      <c r="Q75" s="6"/>
      <c r="R75" s="6"/>
      <c r="T75" s="782"/>
    </row>
    <row r="76" spans="1:20" ht="15">
      <c r="A76" s="56">
        <f>ROW()</f>
        <v>76</v>
      </c>
      <c r="B76" s="1648"/>
      <c r="C76" s="1654"/>
      <c r="D76" s="369"/>
      <c r="E76" s="569" t="s">
        <v>673</v>
      </c>
      <c r="F76" s="568" t="s">
        <v>1700</v>
      </c>
      <c r="G76" s="571"/>
      <c r="H76" s="1409">
        <v>0</v>
      </c>
      <c r="I76" s="1410">
        <v>0</v>
      </c>
      <c r="J76" s="1410">
        <v>0</v>
      </c>
      <c r="K76" s="999">
        <v>0</v>
      </c>
      <c r="L76" s="1413">
        <v>0</v>
      </c>
      <c r="M76" s="1412">
        <v>0</v>
      </c>
      <c r="N76" s="1412">
        <v>0</v>
      </c>
      <c r="O76" s="1411">
        <v>0</v>
      </c>
      <c r="P76" s="6"/>
      <c r="Q76" s="6"/>
      <c r="R76" s="6"/>
      <c r="T76" s="782"/>
    </row>
    <row r="77" spans="1:20" ht="15">
      <c r="A77" s="56">
        <f>ROW()</f>
        <v>77</v>
      </c>
      <c r="B77" s="1648"/>
      <c r="C77" s="1654"/>
      <c r="D77" s="369"/>
      <c r="E77" s="569" t="s">
        <v>982</v>
      </c>
      <c r="F77" s="568" t="s">
        <v>1701</v>
      </c>
      <c r="G77" s="571"/>
      <c r="H77" s="1409">
        <v>0</v>
      </c>
      <c r="I77" s="1410">
        <v>0</v>
      </c>
      <c r="J77" s="1410">
        <v>0</v>
      </c>
      <c r="K77" s="999">
        <v>0</v>
      </c>
      <c r="L77" s="1413">
        <v>0</v>
      </c>
      <c r="M77" s="1412">
        <v>0</v>
      </c>
      <c r="N77" s="1412">
        <v>0</v>
      </c>
      <c r="O77" s="1411">
        <v>0</v>
      </c>
      <c r="P77" s="6"/>
      <c r="Q77" s="6"/>
      <c r="R77" s="6"/>
      <c r="T77" s="782"/>
    </row>
    <row r="78" spans="1:20" ht="15">
      <c r="A78" s="56">
        <f>ROW()</f>
        <v>78</v>
      </c>
      <c r="B78" s="1648"/>
      <c r="C78" s="1654"/>
      <c r="D78" s="369"/>
      <c r="E78" s="569" t="s">
        <v>808</v>
      </c>
      <c r="F78" s="568" t="s">
        <v>1702</v>
      </c>
      <c r="G78" s="571"/>
      <c r="H78" s="1409">
        <v>0</v>
      </c>
      <c r="I78" s="1410">
        <v>0</v>
      </c>
      <c r="J78" s="1410">
        <v>0</v>
      </c>
      <c r="K78" s="999">
        <v>0</v>
      </c>
      <c r="L78" s="1413">
        <v>0</v>
      </c>
      <c r="M78" s="1412">
        <v>0</v>
      </c>
      <c r="N78" s="1412">
        <v>0</v>
      </c>
      <c r="O78" s="1411">
        <v>0</v>
      </c>
      <c r="P78" s="6"/>
      <c r="Q78" s="6"/>
      <c r="R78" s="6"/>
      <c r="T78" s="782"/>
    </row>
    <row r="79" spans="1:20" ht="15">
      <c r="A79" s="56">
        <f>ROW()</f>
        <v>79</v>
      </c>
      <c r="B79" s="1648"/>
      <c r="C79" s="1654"/>
      <c r="D79" s="369"/>
      <c r="E79" s="569" t="s">
        <v>1703</v>
      </c>
      <c r="F79" s="568" t="s">
        <v>1704</v>
      </c>
      <c r="G79" s="571"/>
      <c r="H79" s="1409">
        <v>0</v>
      </c>
      <c r="I79" s="1410">
        <v>0</v>
      </c>
      <c r="J79" s="1410">
        <v>0</v>
      </c>
      <c r="K79" s="999">
        <v>0</v>
      </c>
      <c r="L79" s="1413">
        <v>0</v>
      </c>
      <c r="M79" s="1412">
        <v>0</v>
      </c>
      <c r="N79" s="1412">
        <v>0</v>
      </c>
      <c r="O79" s="1411">
        <v>0</v>
      </c>
      <c r="P79" s="6"/>
      <c r="Q79" s="6"/>
      <c r="R79" s="6"/>
      <c r="T79" s="782"/>
    </row>
    <row r="80" spans="1:20" ht="15">
      <c r="A80" s="56">
        <f>ROW()</f>
        <v>80</v>
      </c>
      <c r="B80" s="1648"/>
      <c r="C80" s="1654"/>
      <c r="D80" s="369"/>
      <c r="E80" s="569" t="s">
        <v>1040</v>
      </c>
      <c r="F80" s="568" t="s">
        <v>1705</v>
      </c>
      <c r="G80" s="571"/>
      <c r="H80" s="1409">
        <v>0</v>
      </c>
      <c r="I80" s="1410">
        <v>0</v>
      </c>
      <c r="J80" s="1410">
        <v>0</v>
      </c>
      <c r="K80" s="999">
        <v>0.2</v>
      </c>
      <c r="L80" s="1413">
        <v>0</v>
      </c>
      <c r="M80" s="1412">
        <v>0</v>
      </c>
      <c r="N80" s="1412">
        <v>0</v>
      </c>
      <c r="O80" s="1411">
        <v>0.77829418396491334</v>
      </c>
      <c r="P80" s="6"/>
      <c r="Q80" s="6"/>
      <c r="R80" s="6"/>
      <c r="T80" s="782"/>
    </row>
    <row r="81" spans="1:20" ht="15">
      <c r="A81" s="56">
        <f>ROW()</f>
        <v>81</v>
      </c>
      <c r="B81" s="1648"/>
      <c r="C81" s="1654"/>
      <c r="D81" s="369"/>
      <c r="E81" s="569" t="s">
        <v>1706</v>
      </c>
      <c r="F81" s="568" t="s">
        <v>1707</v>
      </c>
      <c r="G81" s="571"/>
      <c r="H81" s="1409">
        <v>0</v>
      </c>
      <c r="I81" s="1410">
        <v>0</v>
      </c>
      <c r="J81" s="1410">
        <v>0</v>
      </c>
      <c r="K81" s="999">
        <v>0.2</v>
      </c>
      <c r="L81" s="1413">
        <v>0</v>
      </c>
      <c r="M81" s="1412">
        <v>0</v>
      </c>
      <c r="N81" s="1412">
        <v>0</v>
      </c>
      <c r="O81" s="1411">
        <v>0.64117674391476165</v>
      </c>
      <c r="P81" s="6"/>
      <c r="Q81" s="6"/>
      <c r="R81" s="6"/>
      <c r="T81" s="782"/>
    </row>
    <row r="82" spans="1:20" ht="15">
      <c r="A82" s="56">
        <f>ROW()</f>
        <v>82</v>
      </c>
      <c r="B82" s="1648"/>
      <c r="C82" s="1654"/>
      <c r="D82" s="369"/>
      <c r="E82" s="569" t="s">
        <v>1708</v>
      </c>
      <c r="F82" s="568" t="s">
        <v>1709</v>
      </c>
      <c r="G82" s="571"/>
      <c r="H82" s="1409" t="s">
        <v>1690</v>
      </c>
      <c r="I82" s="1410">
        <v>0</v>
      </c>
      <c r="J82" s="1410">
        <v>1</v>
      </c>
      <c r="K82" s="999">
        <v>0.5</v>
      </c>
      <c r="L82" s="1413" t="s">
        <v>1690</v>
      </c>
      <c r="M82" s="1412">
        <v>0</v>
      </c>
      <c r="N82" s="1412">
        <v>0.59794607004272515</v>
      </c>
      <c r="O82" s="1411">
        <v>0.29897303502136258</v>
      </c>
      <c r="P82" s="6"/>
      <c r="Q82" s="6"/>
      <c r="R82" s="6"/>
      <c r="T82" s="782"/>
    </row>
    <row r="83" spans="1:20" ht="15">
      <c r="A83" s="56">
        <f>ROW()</f>
        <v>83</v>
      </c>
      <c r="B83" s="1648"/>
      <c r="C83" s="1654"/>
      <c r="D83" s="369"/>
      <c r="E83" s="569" t="s">
        <v>830</v>
      </c>
      <c r="F83" s="568" t="s">
        <v>1710</v>
      </c>
      <c r="G83" s="571"/>
      <c r="H83" s="1409">
        <v>0</v>
      </c>
      <c r="I83" s="1410">
        <v>0</v>
      </c>
      <c r="J83" s="1410">
        <v>0</v>
      </c>
      <c r="K83" s="999">
        <v>0.2</v>
      </c>
      <c r="L83" s="1413">
        <v>0</v>
      </c>
      <c r="M83" s="1412">
        <v>0</v>
      </c>
      <c r="N83" s="1412">
        <v>0</v>
      </c>
      <c r="O83" s="1411">
        <v>0.37488187463762268</v>
      </c>
      <c r="P83" s="6"/>
      <c r="Q83" s="6"/>
      <c r="R83" s="6"/>
      <c r="T83" s="782"/>
    </row>
    <row r="84" spans="1:20" ht="15">
      <c r="A84" s="56">
        <f>ROW()</f>
        <v>84</v>
      </c>
      <c r="B84" s="1648"/>
      <c r="C84" s="1654"/>
      <c r="D84" s="369"/>
      <c r="E84" s="569" t="s">
        <v>1711</v>
      </c>
      <c r="F84" s="568" t="s">
        <v>1712</v>
      </c>
      <c r="G84" s="571"/>
      <c r="H84" s="1409">
        <v>0</v>
      </c>
      <c r="I84" s="1410">
        <v>1</v>
      </c>
      <c r="J84" s="1410">
        <v>0</v>
      </c>
      <c r="K84" s="999">
        <v>0.2</v>
      </c>
      <c r="L84" s="1413">
        <v>0</v>
      </c>
      <c r="M84" s="1412">
        <v>0.48790137346635926</v>
      </c>
      <c r="N84" s="1412">
        <v>0</v>
      </c>
      <c r="O84" s="1411">
        <v>9.7580274693271851E-2</v>
      </c>
      <c r="P84" s="6"/>
      <c r="Q84" s="6"/>
      <c r="R84" s="6"/>
      <c r="T84" s="782"/>
    </row>
    <row r="85" spans="1:20" ht="15">
      <c r="A85" s="56">
        <f>ROW()</f>
        <v>85</v>
      </c>
      <c r="B85" s="1648"/>
      <c r="C85" s="1654"/>
      <c r="D85" s="369"/>
      <c r="E85" s="569" t="s">
        <v>1713</v>
      </c>
      <c r="F85" s="568" t="s">
        <v>1714</v>
      </c>
      <c r="G85" s="571"/>
      <c r="H85" s="1409">
        <v>0</v>
      </c>
      <c r="I85" s="1410">
        <v>0</v>
      </c>
      <c r="J85" s="1410">
        <v>0</v>
      </c>
      <c r="K85" s="999">
        <v>0</v>
      </c>
      <c r="L85" s="1413">
        <v>0</v>
      </c>
      <c r="M85" s="1412">
        <v>0</v>
      </c>
      <c r="N85" s="1412">
        <v>0</v>
      </c>
      <c r="O85" s="1411">
        <v>0</v>
      </c>
      <c r="P85" s="6"/>
      <c r="Q85" s="6"/>
      <c r="R85" s="6"/>
      <c r="T85" s="782"/>
    </row>
    <row r="86" spans="1:20" ht="15">
      <c r="A86" s="56">
        <f>ROW()</f>
        <v>86</v>
      </c>
      <c r="B86" s="1648"/>
      <c r="C86" s="1654"/>
      <c r="D86" s="369"/>
      <c r="E86" s="569" t="s">
        <v>1715</v>
      </c>
      <c r="F86" s="568" t="s">
        <v>1716</v>
      </c>
      <c r="G86" s="571"/>
      <c r="H86" s="1409">
        <v>0</v>
      </c>
      <c r="I86" s="1410">
        <v>0</v>
      </c>
      <c r="J86" s="1410">
        <v>0</v>
      </c>
      <c r="K86" s="999">
        <v>0</v>
      </c>
      <c r="L86" s="1413">
        <v>0</v>
      </c>
      <c r="M86" s="1412">
        <v>0</v>
      </c>
      <c r="N86" s="1412">
        <v>0</v>
      </c>
      <c r="O86" s="1411">
        <v>0</v>
      </c>
      <c r="P86" s="6"/>
      <c r="Q86" s="6"/>
      <c r="R86" s="6"/>
      <c r="T86" s="782"/>
    </row>
    <row r="87" spans="1:20" ht="15">
      <c r="A87" s="56">
        <f>ROW()</f>
        <v>87</v>
      </c>
      <c r="B87" s="1648"/>
      <c r="C87" s="1654"/>
      <c r="D87" s="369"/>
      <c r="E87" s="569" t="s">
        <v>1717</v>
      </c>
      <c r="F87" s="568" t="s">
        <v>1718</v>
      </c>
      <c r="G87" s="572"/>
      <c r="H87" s="1409">
        <v>0</v>
      </c>
      <c r="I87" s="1410">
        <v>0</v>
      </c>
      <c r="J87" s="1410">
        <v>0</v>
      </c>
      <c r="K87" s="999">
        <v>0</v>
      </c>
      <c r="L87" s="1414">
        <v>0</v>
      </c>
      <c r="M87" s="1412">
        <v>0</v>
      </c>
      <c r="N87" s="1412">
        <v>0</v>
      </c>
      <c r="O87" s="1411">
        <v>0</v>
      </c>
      <c r="P87" s="6"/>
      <c r="Q87" s="6"/>
      <c r="R87" s="6"/>
      <c r="T87" s="782"/>
    </row>
    <row r="88" spans="1:20" ht="15">
      <c r="A88" s="56">
        <f>ROW()</f>
        <v>88</v>
      </c>
      <c r="B88" s="1648"/>
      <c r="C88" s="1654"/>
      <c r="D88" s="369"/>
      <c r="E88" s="569" t="s">
        <v>876</v>
      </c>
      <c r="F88" s="568" t="s">
        <v>1719</v>
      </c>
      <c r="G88" s="572"/>
      <c r="H88" s="1409">
        <v>0</v>
      </c>
      <c r="I88" s="1410">
        <v>0</v>
      </c>
      <c r="J88" s="1410">
        <v>0</v>
      </c>
      <c r="K88" s="999">
        <v>0</v>
      </c>
      <c r="L88" s="1414">
        <v>0</v>
      </c>
      <c r="M88" s="1412">
        <v>0</v>
      </c>
      <c r="N88" s="1412">
        <v>0</v>
      </c>
      <c r="O88" s="1411">
        <v>0</v>
      </c>
      <c r="P88" s="6"/>
      <c r="Q88" s="6"/>
      <c r="R88" s="6"/>
      <c r="T88" s="782"/>
    </row>
    <row r="89" spans="1:20" ht="15">
      <c r="A89" s="56">
        <f>ROW()</f>
        <v>89</v>
      </c>
      <c r="B89" s="1648"/>
      <c r="C89" s="1654"/>
      <c r="D89" s="369"/>
      <c r="E89" s="569" t="s">
        <v>1720</v>
      </c>
      <c r="F89" s="568" t="s">
        <v>1721</v>
      </c>
      <c r="G89" s="572"/>
      <c r="H89" s="1409" t="s">
        <v>1690</v>
      </c>
      <c r="I89" s="1410" t="s">
        <v>1690</v>
      </c>
      <c r="J89" s="1410">
        <v>0</v>
      </c>
      <c r="K89" s="999">
        <v>0</v>
      </c>
      <c r="L89" s="1414" t="s">
        <v>1690</v>
      </c>
      <c r="M89" s="1412" t="s">
        <v>1690</v>
      </c>
      <c r="N89" s="1412">
        <v>0</v>
      </c>
      <c r="O89" s="1411">
        <v>0</v>
      </c>
      <c r="P89" s="6"/>
      <c r="Q89" s="6"/>
      <c r="R89" s="6"/>
      <c r="T89" s="782"/>
    </row>
    <row r="90" spans="1:20" ht="15">
      <c r="A90" s="56">
        <f>ROW()</f>
        <v>90</v>
      </c>
      <c r="B90" s="1648"/>
      <c r="C90" s="1654"/>
      <c r="D90" s="369"/>
      <c r="E90" s="569" t="s">
        <v>810</v>
      </c>
      <c r="F90" s="568" t="s">
        <v>1722</v>
      </c>
      <c r="G90" s="572"/>
      <c r="H90" s="1409">
        <v>0</v>
      </c>
      <c r="I90" s="1410">
        <v>0</v>
      </c>
      <c r="J90" s="1410">
        <v>0</v>
      </c>
      <c r="K90" s="999">
        <v>0</v>
      </c>
      <c r="L90" s="1414">
        <v>0</v>
      </c>
      <c r="M90" s="1412">
        <v>0</v>
      </c>
      <c r="N90" s="1412">
        <v>0</v>
      </c>
      <c r="O90" s="1411">
        <v>0</v>
      </c>
      <c r="P90" s="6"/>
      <c r="Q90" s="6"/>
      <c r="R90" s="6"/>
      <c r="T90" s="782"/>
    </row>
    <row r="91" spans="1:20" ht="15">
      <c r="A91" s="56">
        <f>ROW()</f>
        <v>91</v>
      </c>
      <c r="B91" s="1648"/>
      <c r="C91" s="1654"/>
      <c r="D91" s="369"/>
      <c r="E91" s="569" t="s">
        <v>1723</v>
      </c>
      <c r="F91" s="568" t="s">
        <v>1724</v>
      </c>
      <c r="G91" s="572"/>
      <c r="H91" s="1409">
        <v>0</v>
      </c>
      <c r="I91" s="1410">
        <v>0</v>
      </c>
      <c r="J91" s="1410">
        <v>0</v>
      </c>
      <c r="K91" s="999">
        <v>0</v>
      </c>
      <c r="L91" s="1414">
        <v>0</v>
      </c>
      <c r="M91" s="1412">
        <v>0</v>
      </c>
      <c r="N91" s="1412">
        <v>0</v>
      </c>
      <c r="O91" s="1411">
        <v>0</v>
      </c>
      <c r="P91" s="6"/>
      <c r="Q91" s="6"/>
      <c r="R91" s="6"/>
      <c r="T91" s="782"/>
    </row>
    <row r="92" spans="1:20" ht="15">
      <c r="A92" s="56">
        <f>ROW()</f>
        <v>92</v>
      </c>
      <c r="B92" s="1648"/>
      <c r="C92" s="1654"/>
      <c r="D92" s="369"/>
      <c r="E92" s="569" t="s">
        <v>743</v>
      </c>
      <c r="F92" s="568" t="s">
        <v>1725</v>
      </c>
      <c r="G92" s="572"/>
      <c r="H92" s="1409">
        <v>0</v>
      </c>
      <c r="I92" s="1410">
        <v>0</v>
      </c>
      <c r="J92" s="1410">
        <v>0</v>
      </c>
      <c r="K92" s="999">
        <v>0</v>
      </c>
      <c r="L92" s="1414">
        <v>0</v>
      </c>
      <c r="M92" s="1412">
        <v>0</v>
      </c>
      <c r="N92" s="1412">
        <v>0</v>
      </c>
      <c r="O92" s="1411">
        <v>0</v>
      </c>
      <c r="P92" s="6"/>
      <c r="Q92" s="6"/>
      <c r="R92" s="6"/>
      <c r="T92" s="782"/>
    </row>
    <row r="93" spans="1:20" ht="15">
      <c r="A93" s="56">
        <f>ROW()</f>
        <v>93</v>
      </c>
      <c r="B93" s="1648"/>
      <c r="C93" s="1654"/>
      <c r="D93" s="369"/>
      <c r="E93" s="569" t="s">
        <v>1726</v>
      </c>
      <c r="F93" s="568" t="s">
        <v>1727</v>
      </c>
      <c r="G93" s="572"/>
      <c r="H93" s="1409">
        <v>0</v>
      </c>
      <c r="I93" s="1410">
        <v>0</v>
      </c>
      <c r="J93" s="1410">
        <v>0</v>
      </c>
      <c r="K93" s="999">
        <v>0</v>
      </c>
      <c r="L93" s="1414">
        <v>0</v>
      </c>
      <c r="M93" s="1412">
        <v>0</v>
      </c>
      <c r="N93" s="1412">
        <v>0</v>
      </c>
      <c r="O93" s="1411">
        <v>0</v>
      </c>
      <c r="P93" s="6"/>
      <c r="Q93" s="6"/>
      <c r="R93" s="6"/>
      <c r="T93" s="782"/>
    </row>
    <row r="94" spans="1:20" ht="15">
      <c r="A94" s="56">
        <f>ROW()</f>
        <v>94</v>
      </c>
      <c r="B94" s="1648"/>
      <c r="C94" s="1654"/>
      <c r="D94" s="369"/>
      <c r="E94" s="569" t="s">
        <v>1728</v>
      </c>
      <c r="F94" s="568" t="s">
        <v>1729</v>
      </c>
      <c r="G94" s="572"/>
      <c r="H94" s="1409">
        <v>0</v>
      </c>
      <c r="I94" s="1410">
        <v>0</v>
      </c>
      <c r="J94" s="1410">
        <v>0</v>
      </c>
      <c r="K94" s="999">
        <v>0</v>
      </c>
      <c r="L94" s="1414">
        <v>0</v>
      </c>
      <c r="M94" s="1412">
        <v>0</v>
      </c>
      <c r="N94" s="1412">
        <v>0</v>
      </c>
      <c r="O94" s="1411">
        <v>0</v>
      </c>
      <c r="P94" s="6"/>
      <c r="Q94" s="6"/>
      <c r="R94" s="6"/>
      <c r="T94" s="782"/>
    </row>
    <row r="95" spans="1:20" ht="15">
      <c r="A95" s="56">
        <f>ROW()</f>
        <v>95</v>
      </c>
      <c r="B95" s="1648"/>
      <c r="C95" s="1654"/>
      <c r="D95" s="369"/>
      <c r="E95" s="569" t="s">
        <v>812</v>
      </c>
      <c r="F95" s="568" t="s">
        <v>1730</v>
      </c>
      <c r="G95" s="572"/>
      <c r="H95" s="1409">
        <v>0</v>
      </c>
      <c r="I95" s="1410">
        <v>0</v>
      </c>
      <c r="J95" s="1410">
        <v>0</v>
      </c>
      <c r="K95" s="999">
        <v>0</v>
      </c>
      <c r="L95" s="1414">
        <v>0</v>
      </c>
      <c r="M95" s="1412">
        <v>0</v>
      </c>
      <c r="N95" s="1412">
        <v>0</v>
      </c>
      <c r="O95" s="1411">
        <v>0</v>
      </c>
      <c r="P95" s="6"/>
      <c r="Q95" s="6"/>
      <c r="R95" s="6"/>
      <c r="T95" s="782"/>
    </row>
    <row r="96" spans="1:20" ht="15">
      <c r="A96" s="56">
        <f>ROW()</f>
        <v>96</v>
      </c>
      <c r="B96" s="1648"/>
      <c r="C96" s="1654"/>
      <c r="D96" s="369"/>
      <c r="E96" s="569" t="s">
        <v>906</v>
      </c>
      <c r="F96" s="568" t="s">
        <v>1731</v>
      </c>
      <c r="G96" s="572"/>
      <c r="H96" s="1409">
        <v>0</v>
      </c>
      <c r="I96" s="1410">
        <v>0</v>
      </c>
      <c r="J96" s="1410">
        <v>1</v>
      </c>
      <c r="K96" s="999">
        <v>0.6</v>
      </c>
      <c r="L96" s="1414">
        <v>0</v>
      </c>
      <c r="M96" s="1412">
        <v>0</v>
      </c>
      <c r="N96" s="1412">
        <v>3.196541172937335</v>
      </c>
      <c r="O96" s="1411">
        <v>4.96222034406183</v>
      </c>
      <c r="P96" s="6"/>
      <c r="Q96" s="6"/>
      <c r="R96" s="6"/>
      <c r="T96" s="782"/>
    </row>
    <row r="97" spans="1:20" ht="15">
      <c r="A97" s="56">
        <f>ROW()</f>
        <v>97</v>
      </c>
      <c r="B97" s="1648"/>
      <c r="C97" s="1654"/>
      <c r="D97" s="369"/>
      <c r="E97" s="569" t="s">
        <v>834</v>
      </c>
      <c r="F97" s="568" t="s">
        <v>1732</v>
      </c>
      <c r="G97" s="572"/>
      <c r="H97" s="1409">
        <v>0</v>
      </c>
      <c r="I97" s="1410">
        <v>1</v>
      </c>
      <c r="J97" s="1410">
        <v>0</v>
      </c>
      <c r="K97" s="999">
        <v>0.2</v>
      </c>
      <c r="L97" s="1414">
        <v>0</v>
      </c>
      <c r="M97" s="1412">
        <v>0.23629495959657923</v>
      </c>
      <c r="N97" s="1412">
        <v>0</v>
      </c>
      <c r="O97" s="1411">
        <v>4.7258991919315846E-2</v>
      </c>
      <c r="P97" s="6"/>
      <c r="Q97" s="6"/>
      <c r="R97" s="6"/>
      <c r="T97" s="782"/>
    </row>
    <row r="98" spans="1:20" ht="15">
      <c r="A98" s="56">
        <f>ROW()</f>
        <v>98</v>
      </c>
      <c r="B98" s="1648"/>
      <c r="C98" s="1654"/>
      <c r="D98" s="369"/>
      <c r="E98" s="569" t="s">
        <v>1733</v>
      </c>
      <c r="F98" s="568" t="s">
        <v>1734</v>
      </c>
      <c r="G98" s="572"/>
      <c r="H98" s="1409">
        <v>0</v>
      </c>
      <c r="I98" s="1410">
        <v>0</v>
      </c>
      <c r="J98" s="1410">
        <v>0</v>
      </c>
      <c r="K98" s="999">
        <v>0</v>
      </c>
      <c r="L98" s="1414" t="s">
        <v>1690</v>
      </c>
      <c r="M98" s="1412" t="s">
        <v>1690</v>
      </c>
      <c r="N98" s="1412">
        <v>0</v>
      </c>
      <c r="O98" s="1411">
        <v>0</v>
      </c>
      <c r="P98" s="6"/>
      <c r="Q98" s="6"/>
      <c r="R98" s="6"/>
      <c r="T98" s="782"/>
    </row>
    <row r="99" spans="1:20" ht="15">
      <c r="A99" s="56">
        <f>ROW()</f>
        <v>99</v>
      </c>
      <c r="B99" s="1648"/>
      <c r="C99" s="1654"/>
      <c r="D99" s="369"/>
      <c r="E99" s="569" t="s">
        <v>1735</v>
      </c>
      <c r="F99" s="568" t="s">
        <v>1736</v>
      </c>
      <c r="G99" s="572"/>
      <c r="H99" s="1409">
        <v>0</v>
      </c>
      <c r="I99" s="1410">
        <v>0</v>
      </c>
      <c r="J99" s="1410">
        <v>0</v>
      </c>
      <c r="K99" s="999">
        <v>0.2</v>
      </c>
      <c r="L99" s="1414">
        <v>0</v>
      </c>
      <c r="M99" s="1412">
        <v>0</v>
      </c>
      <c r="N99" s="1412">
        <v>0</v>
      </c>
      <c r="O99" s="1411">
        <v>6.4441840508216885E-2</v>
      </c>
      <c r="P99" s="6"/>
      <c r="Q99" s="6"/>
      <c r="R99" s="6"/>
      <c r="T99" s="782"/>
    </row>
    <row r="100" spans="1:20" ht="15">
      <c r="A100" s="56">
        <f>ROW()</f>
        <v>100</v>
      </c>
      <c r="B100" s="1648"/>
      <c r="C100" s="1654"/>
      <c r="D100" s="369"/>
      <c r="E100" s="569" t="s">
        <v>832</v>
      </c>
      <c r="F100" s="568" t="s">
        <v>1737</v>
      </c>
      <c r="G100" s="572"/>
      <c r="H100" s="1409">
        <v>0</v>
      </c>
      <c r="I100" s="1410">
        <v>0</v>
      </c>
      <c r="J100" s="1410">
        <v>0</v>
      </c>
      <c r="K100" s="999">
        <v>0</v>
      </c>
      <c r="L100" s="1414">
        <v>0</v>
      </c>
      <c r="M100" s="1412">
        <v>0</v>
      </c>
      <c r="N100" s="1412">
        <v>0</v>
      </c>
      <c r="O100" s="1411">
        <v>0</v>
      </c>
      <c r="P100" s="6"/>
      <c r="Q100" s="6"/>
      <c r="R100" s="6"/>
      <c r="T100" s="782"/>
    </row>
    <row r="101" spans="1:20" ht="15">
      <c r="A101" s="56">
        <f>ROW()</f>
        <v>101</v>
      </c>
      <c r="B101" s="1648"/>
      <c r="C101" s="1654"/>
      <c r="D101" s="369"/>
      <c r="E101" s="569" t="s">
        <v>921</v>
      </c>
      <c r="F101" s="568" t="s">
        <v>1738</v>
      </c>
      <c r="G101" s="572"/>
      <c r="H101" s="1409">
        <v>1</v>
      </c>
      <c r="I101" s="1410">
        <v>0</v>
      </c>
      <c r="J101" s="1410">
        <v>0</v>
      </c>
      <c r="K101" s="999">
        <v>0.2</v>
      </c>
      <c r="L101" s="1414">
        <v>144.29167067694272</v>
      </c>
      <c r="M101" s="1412">
        <v>0</v>
      </c>
      <c r="N101" s="1412">
        <v>0</v>
      </c>
      <c r="O101" s="1411">
        <v>28.858334135388542</v>
      </c>
      <c r="P101" s="6"/>
      <c r="Q101" s="6"/>
      <c r="R101" s="6"/>
      <c r="T101" s="782"/>
    </row>
    <row r="102" spans="1:20" ht="15">
      <c r="A102" s="56">
        <f>ROW()</f>
        <v>102</v>
      </c>
      <c r="B102" s="1648"/>
      <c r="C102" s="1654"/>
      <c r="D102" s="369"/>
      <c r="E102" s="569" t="s">
        <v>914</v>
      </c>
      <c r="F102" s="568" t="s">
        <v>1739</v>
      </c>
      <c r="G102" s="572"/>
      <c r="H102" s="1409">
        <v>0</v>
      </c>
      <c r="I102" s="1410">
        <v>0</v>
      </c>
      <c r="J102" s="1410">
        <v>0</v>
      </c>
      <c r="K102" s="999">
        <v>0</v>
      </c>
      <c r="L102" s="1414">
        <v>0</v>
      </c>
      <c r="M102" s="1412">
        <v>0</v>
      </c>
      <c r="N102" s="1412">
        <v>0</v>
      </c>
      <c r="O102" s="1411">
        <v>0</v>
      </c>
      <c r="P102" s="6"/>
      <c r="Q102" s="6"/>
      <c r="R102" s="6"/>
      <c r="T102" s="782"/>
    </row>
    <row r="103" spans="1:20" ht="15">
      <c r="A103" s="56">
        <f>ROW()</f>
        <v>103</v>
      </c>
      <c r="B103" s="1648"/>
      <c r="C103" s="1654"/>
      <c r="D103" s="369"/>
      <c r="E103" s="569" t="s">
        <v>836</v>
      </c>
      <c r="F103" s="568" t="s">
        <v>1740</v>
      </c>
      <c r="G103" s="572"/>
      <c r="H103" s="1409">
        <v>1</v>
      </c>
      <c r="I103" s="1410">
        <v>0</v>
      </c>
      <c r="J103" s="1410">
        <v>1</v>
      </c>
      <c r="K103" s="999">
        <v>0.6</v>
      </c>
      <c r="L103" s="1414">
        <v>1.0970985045619184</v>
      </c>
      <c r="M103" s="1412">
        <v>0</v>
      </c>
      <c r="N103" s="1412">
        <v>0.17256129897314204</v>
      </c>
      <c r="O103" s="1411">
        <v>1.1089383368268175</v>
      </c>
      <c r="P103" s="6"/>
      <c r="Q103" s="6"/>
      <c r="R103" s="6"/>
      <c r="T103" s="782"/>
    </row>
    <row r="104" spans="1:20" ht="15">
      <c r="A104" s="56">
        <f>ROW()</f>
        <v>104</v>
      </c>
      <c r="B104" s="1648"/>
      <c r="C104" s="1654"/>
      <c r="D104" s="369"/>
      <c r="E104" s="569" t="s">
        <v>1032</v>
      </c>
      <c r="F104" s="568" t="s">
        <v>1741</v>
      </c>
      <c r="G104" s="572"/>
      <c r="H104" s="1409">
        <v>0</v>
      </c>
      <c r="I104" s="1410">
        <v>0</v>
      </c>
      <c r="J104" s="1410">
        <v>0</v>
      </c>
      <c r="K104" s="999">
        <v>0.6</v>
      </c>
      <c r="L104" s="1414">
        <v>0</v>
      </c>
      <c r="M104" s="1412">
        <v>0</v>
      </c>
      <c r="N104" s="1412">
        <v>0</v>
      </c>
      <c r="O104" s="1411">
        <v>1.2636067217164286</v>
      </c>
      <c r="P104" s="6"/>
      <c r="Q104" s="6"/>
      <c r="R104" s="6"/>
      <c r="T104" s="782"/>
    </row>
    <row r="105" spans="1:20" ht="15">
      <c r="A105" s="56">
        <f>ROW()</f>
        <v>105</v>
      </c>
      <c r="B105" s="1648"/>
      <c r="C105" s="1654"/>
      <c r="D105" s="369"/>
      <c r="E105" s="569" t="s">
        <v>947</v>
      </c>
      <c r="F105" s="568" t="s">
        <v>1742</v>
      </c>
      <c r="G105" s="572"/>
      <c r="H105" s="1409">
        <v>0</v>
      </c>
      <c r="I105" s="1410">
        <v>0</v>
      </c>
      <c r="J105" s="1410">
        <v>0</v>
      </c>
      <c r="K105" s="999">
        <v>0</v>
      </c>
      <c r="L105" s="1414">
        <v>0</v>
      </c>
      <c r="M105" s="1412">
        <v>0</v>
      </c>
      <c r="N105" s="1412">
        <v>0</v>
      </c>
      <c r="O105" s="1411">
        <v>0</v>
      </c>
      <c r="P105" s="6"/>
      <c r="Q105" s="6"/>
      <c r="R105" s="6"/>
      <c r="T105" s="782"/>
    </row>
    <row r="106" spans="1:20" ht="15">
      <c r="A106" s="56">
        <f>ROW()</f>
        <v>106</v>
      </c>
      <c r="B106" s="1648"/>
      <c r="C106" s="1654"/>
      <c r="D106" s="369"/>
      <c r="E106" s="569" t="s">
        <v>984</v>
      </c>
      <c r="F106" s="568" t="s">
        <v>1743</v>
      </c>
      <c r="G106" s="572"/>
      <c r="H106" s="1409">
        <v>1</v>
      </c>
      <c r="I106" s="1410">
        <v>0</v>
      </c>
      <c r="J106" s="1410">
        <v>0</v>
      </c>
      <c r="K106" s="999">
        <v>0.2</v>
      </c>
      <c r="L106" s="1414">
        <v>9.9266992314200192E-2</v>
      </c>
      <c r="M106" s="1412">
        <v>0</v>
      </c>
      <c r="N106" s="1412">
        <v>0</v>
      </c>
      <c r="O106" s="1411">
        <v>1.9853398462840038E-2</v>
      </c>
      <c r="P106" s="6"/>
      <c r="Q106" s="6"/>
      <c r="R106" s="6"/>
      <c r="T106" s="782"/>
    </row>
    <row r="107" spans="1:20" ht="15">
      <c r="A107" s="56">
        <f>ROW()</f>
        <v>107</v>
      </c>
      <c r="B107" s="1648"/>
      <c r="C107" s="1654"/>
      <c r="D107" s="369"/>
      <c r="E107" s="569" t="s">
        <v>771</v>
      </c>
      <c r="F107" s="568" t="s">
        <v>1744</v>
      </c>
      <c r="G107" s="572"/>
      <c r="H107" s="1409">
        <v>0</v>
      </c>
      <c r="I107" s="1410">
        <v>0</v>
      </c>
      <c r="J107" s="1410">
        <v>0</v>
      </c>
      <c r="K107" s="999">
        <v>0</v>
      </c>
      <c r="L107" s="1414">
        <v>0</v>
      </c>
      <c r="M107" s="1412">
        <v>0</v>
      </c>
      <c r="N107" s="1412">
        <v>0</v>
      </c>
      <c r="O107" s="1411">
        <v>0</v>
      </c>
      <c r="P107" s="6"/>
      <c r="Q107" s="6"/>
      <c r="R107" s="6"/>
      <c r="T107" s="782"/>
    </row>
    <row r="108" spans="1:20" ht="15">
      <c r="A108" s="56">
        <f>ROW()</f>
        <v>108</v>
      </c>
      <c r="B108" s="1648"/>
      <c r="C108" s="1654"/>
      <c r="D108" s="369"/>
      <c r="E108" s="569" t="s">
        <v>937</v>
      </c>
      <c r="F108" s="568" t="s">
        <v>1745</v>
      </c>
      <c r="G108" s="572"/>
      <c r="H108" s="1409">
        <v>0</v>
      </c>
      <c r="I108" s="1410">
        <v>0</v>
      </c>
      <c r="J108" s="1410">
        <v>0</v>
      </c>
      <c r="K108" s="999">
        <v>0</v>
      </c>
      <c r="L108" s="1414">
        <v>0</v>
      </c>
      <c r="M108" s="1412">
        <v>0</v>
      </c>
      <c r="N108" s="1412">
        <v>0</v>
      </c>
      <c r="O108" s="1411">
        <v>0</v>
      </c>
      <c r="P108" s="6"/>
      <c r="Q108" s="6"/>
      <c r="R108" s="6"/>
      <c r="T108" s="782"/>
    </row>
    <row r="109" spans="1:20" ht="15">
      <c r="A109" s="56">
        <f>ROW()</f>
        <v>109</v>
      </c>
      <c r="B109" s="1648"/>
      <c r="C109" s="1654"/>
      <c r="D109" s="369"/>
      <c r="E109" s="569" t="s">
        <v>908</v>
      </c>
      <c r="F109" s="568" t="s">
        <v>1746</v>
      </c>
      <c r="G109" s="572"/>
      <c r="H109" s="1409">
        <v>0</v>
      </c>
      <c r="I109" s="1410">
        <v>1</v>
      </c>
      <c r="J109" s="1410">
        <v>1</v>
      </c>
      <c r="K109" s="999">
        <v>0.8</v>
      </c>
      <c r="L109" s="1414">
        <v>0</v>
      </c>
      <c r="M109" s="1412">
        <v>3.3090510524897563</v>
      </c>
      <c r="N109" s="1412">
        <v>12.697118531467961</v>
      </c>
      <c r="O109" s="1411">
        <v>5.4642010315726806</v>
      </c>
      <c r="P109" s="6"/>
      <c r="Q109" s="6"/>
      <c r="R109" s="6"/>
      <c r="T109" s="782"/>
    </row>
    <row r="110" spans="1:20" ht="15">
      <c r="A110" s="56">
        <f>ROW()</f>
        <v>110</v>
      </c>
      <c r="B110" s="1648"/>
      <c r="C110" s="1654"/>
      <c r="D110" s="369"/>
      <c r="E110" s="569" t="s">
        <v>838</v>
      </c>
      <c r="F110" s="568" t="s">
        <v>1747</v>
      </c>
      <c r="G110" s="572"/>
      <c r="H110" s="1409">
        <v>0</v>
      </c>
      <c r="I110" s="1410">
        <v>0</v>
      </c>
      <c r="J110" s="1410">
        <v>0</v>
      </c>
      <c r="K110" s="999">
        <v>0</v>
      </c>
      <c r="L110" s="1414">
        <v>0</v>
      </c>
      <c r="M110" s="1412">
        <v>0</v>
      </c>
      <c r="N110" s="1412">
        <v>0</v>
      </c>
      <c r="O110" s="1411">
        <v>0</v>
      </c>
      <c r="P110" s="6"/>
      <c r="Q110" s="6"/>
      <c r="R110" s="6"/>
      <c r="T110" s="782"/>
    </row>
    <row r="111" spans="1:20" ht="15">
      <c r="A111" s="56">
        <f>ROW()</f>
        <v>111</v>
      </c>
      <c r="B111" s="1648"/>
      <c r="C111" s="1654"/>
      <c r="D111" s="369"/>
      <c r="E111" s="569" t="s">
        <v>683</v>
      </c>
      <c r="F111" s="568" t="s">
        <v>1748</v>
      </c>
      <c r="G111" s="572"/>
      <c r="H111" s="1409">
        <v>0</v>
      </c>
      <c r="I111" s="1410">
        <v>0</v>
      </c>
      <c r="J111" s="1410">
        <v>0</v>
      </c>
      <c r="K111" s="999">
        <v>0</v>
      </c>
      <c r="L111" s="1414">
        <v>0</v>
      </c>
      <c r="M111" s="1412">
        <v>0</v>
      </c>
      <c r="N111" s="1412">
        <v>0</v>
      </c>
      <c r="O111" s="1411">
        <v>0</v>
      </c>
      <c r="P111" s="6"/>
      <c r="Q111" s="6"/>
      <c r="R111" s="6"/>
      <c r="T111" s="782"/>
    </row>
    <row r="112" spans="1:20" ht="15">
      <c r="A112" s="56">
        <f>ROW()</f>
        <v>112</v>
      </c>
      <c r="B112" s="1648"/>
      <c r="C112" s="1654"/>
      <c r="D112" s="369"/>
      <c r="E112" s="569" t="s">
        <v>949</v>
      </c>
      <c r="F112" s="568" t="s">
        <v>1749</v>
      </c>
      <c r="G112" s="572"/>
      <c r="H112" s="1409">
        <v>0</v>
      </c>
      <c r="I112" s="1410">
        <v>0</v>
      </c>
      <c r="J112" s="1410">
        <v>1</v>
      </c>
      <c r="K112" s="999">
        <v>0.4</v>
      </c>
      <c r="L112" s="1414">
        <v>0</v>
      </c>
      <c r="M112" s="1412">
        <v>0</v>
      </c>
      <c r="N112" s="1412">
        <v>0.80170674671169284</v>
      </c>
      <c r="O112" s="1411">
        <v>0.43774834945620966</v>
      </c>
      <c r="P112" s="6"/>
      <c r="Q112" s="6"/>
      <c r="R112" s="6"/>
      <c r="T112" s="782"/>
    </row>
    <row r="113" spans="1:20" ht="15">
      <c r="A113" s="56">
        <f>ROW()</f>
        <v>113</v>
      </c>
      <c r="B113" s="1648"/>
      <c r="C113" s="1654"/>
      <c r="D113" s="369"/>
      <c r="E113" s="569" t="s">
        <v>1750</v>
      </c>
      <c r="F113" s="568" t="s">
        <v>1751</v>
      </c>
      <c r="G113" s="572"/>
      <c r="H113" s="1409">
        <v>0</v>
      </c>
      <c r="I113" s="1410">
        <v>0</v>
      </c>
      <c r="J113" s="1410">
        <v>0</v>
      </c>
      <c r="K113" s="999">
        <v>0</v>
      </c>
      <c r="L113" s="1414">
        <v>0</v>
      </c>
      <c r="M113" s="1412">
        <v>0</v>
      </c>
      <c r="N113" s="1412">
        <v>0</v>
      </c>
      <c r="O113" s="1411">
        <v>0</v>
      </c>
      <c r="P113" s="6"/>
      <c r="Q113" s="6"/>
      <c r="R113" s="6"/>
      <c r="T113" s="782"/>
    </row>
    <row r="114" spans="1:20" ht="15">
      <c r="A114" s="56">
        <f>ROW()</f>
        <v>114</v>
      </c>
      <c r="B114" s="1648"/>
      <c r="C114" s="1654"/>
      <c r="D114" s="369"/>
      <c r="E114" s="569" t="s">
        <v>986</v>
      </c>
      <c r="F114" s="568" t="s">
        <v>1752</v>
      </c>
      <c r="G114" s="572"/>
      <c r="H114" s="1409">
        <v>0</v>
      </c>
      <c r="I114" s="1410">
        <v>0</v>
      </c>
      <c r="J114" s="1410">
        <v>0</v>
      </c>
      <c r="K114" s="999">
        <v>0</v>
      </c>
      <c r="L114" s="1414">
        <v>0</v>
      </c>
      <c r="M114" s="1412">
        <v>0</v>
      </c>
      <c r="N114" s="1412">
        <v>0</v>
      </c>
      <c r="O114" s="1411">
        <v>0</v>
      </c>
      <c r="P114" s="6"/>
      <c r="Q114" s="6"/>
      <c r="R114" s="6"/>
      <c r="T114" s="782"/>
    </row>
    <row r="115" spans="1:20" ht="15">
      <c r="A115" s="56">
        <f>ROW()</f>
        <v>115</v>
      </c>
      <c r="B115" s="1648"/>
      <c r="C115" s="1654"/>
      <c r="D115" s="369"/>
      <c r="E115" s="569" t="s">
        <v>1753</v>
      </c>
      <c r="F115" s="568" t="s">
        <v>1754</v>
      </c>
      <c r="G115" s="572"/>
      <c r="H115" s="1409">
        <v>0</v>
      </c>
      <c r="I115" s="1410">
        <v>0</v>
      </c>
      <c r="J115" s="1410">
        <v>0</v>
      </c>
      <c r="K115" s="999">
        <v>0</v>
      </c>
      <c r="L115" s="1414">
        <v>0</v>
      </c>
      <c r="M115" s="1412">
        <v>0</v>
      </c>
      <c r="N115" s="1412">
        <v>0</v>
      </c>
      <c r="O115" s="1411">
        <v>0</v>
      </c>
      <c r="P115" s="6"/>
      <c r="Q115" s="6"/>
      <c r="R115" s="6"/>
      <c r="T115" s="782"/>
    </row>
    <row r="116" spans="1:20" ht="15">
      <c r="A116" s="56">
        <f>ROW()</f>
        <v>116</v>
      </c>
      <c r="B116" s="1648"/>
      <c r="C116" s="1654"/>
      <c r="D116" s="369"/>
      <c r="E116" s="569" t="s">
        <v>735</v>
      </c>
      <c r="F116" s="568" t="s">
        <v>1755</v>
      </c>
      <c r="G116" s="572"/>
      <c r="H116" s="1409">
        <v>0</v>
      </c>
      <c r="I116" s="1410">
        <v>0</v>
      </c>
      <c r="J116" s="1410">
        <v>0</v>
      </c>
      <c r="K116" s="999">
        <v>0</v>
      </c>
      <c r="L116" s="1414">
        <v>0</v>
      </c>
      <c r="M116" s="1412">
        <v>0</v>
      </c>
      <c r="N116" s="1412">
        <v>0</v>
      </c>
      <c r="O116" s="1411">
        <v>0</v>
      </c>
      <c r="P116" s="6"/>
      <c r="Q116" s="6"/>
      <c r="R116" s="6"/>
      <c r="T116" s="782"/>
    </row>
    <row r="117" spans="1:20" ht="15">
      <c r="A117" s="56">
        <f>ROW()</f>
        <v>117</v>
      </c>
      <c r="B117" s="1648"/>
      <c r="C117" s="1654"/>
      <c r="D117" s="369"/>
      <c r="E117" s="569" t="s">
        <v>1756</v>
      </c>
      <c r="F117" s="568" t="s">
        <v>1757</v>
      </c>
      <c r="G117" s="572"/>
      <c r="H117" s="1409">
        <v>0</v>
      </c>
      <c r="I117" s="1410">
        <v>0</v>
      </c>
      <c r="J117" s="1410">
        <v>0</v>
      </c>
      <c r="K117" s="999">
        <v>0</v>
      </c>
      <c r="L117" s="1414">
        <v>0</v>
      </c>
      <c r="M117" s="1412">
        <v>0</v>
      </c>
      <c r="N117" s="1412">
        <v>0</v>
      </c>
      <c r="O117" s="1411">
        <v>0</v>
      </c>
      <c r="P117" s="6"/>
      <c r="Q117" s="6"/>
      <c r="R117" s="6"/>
      <c r="T117" s="782"/>
    </row>
    <row r="118" spans="1:20" ht="15">
      <c r="A118" s="56">
        <f>ROW()</f>
        <v>118</v>
      </c>
      <c r="B118" s="1648"/>
      <c r="C118" s="1654"/>
      <c r="D118" s="369"/>
      <c r="E118" s="569" t="s">
        <v>784</v>
      </c>
      <c r="F118" s="568" t="s">
        <v>1758</v>
      </c>
      <c r="G118" s="572"/>
      <c r="H118" s="1409">
        <v>1</v>
      </c>
      <c r="I118" s="1410">
        <v>0</v>
      </c>
      <c r="J118" s="1410">
        <v>0</v>
      </c>
      <c r="K118" s="999">
        <v>0.2</v>
      </c>
      <c r="L118" s="1414">
        <v>1.1637963204900561</v>
      </c>
      <c r="M118" s="1412">
        <v>0</v>
      </c>
      <c r="N118" s="1412">
        <v>0</v>
      </c>
      <c r="O118" s="1411">
        <v>0.23275926409801123</v>
      </c>
      <c r="P118" s="6"/>
      <c r="Q118" s="6"/>
      <c r="R118" s="6"/>
      <c r="T118" s="782"/>
    </row>
    <row r="119" spans="1:20" ht="15">
      <c r="A119" s="56">
        <f>ROW()</f>
        <v>119</v>
      </c>
      <c r="B119" s="1648"/>
      <c r="C119" s="1654"/>
      <c r="D119" s="369"/>
      <c r="E119" s="569" t="s">
        <v>842</v>
      </c>
      <c r="F119" s="568" t="s">
        <v>1759</v>
      </c>
      <c r="G119" s="572"/>
      <c r="H119" s="1409">
        <v>0</v>
      </c>
      <c r="I119" s="1410">
        <v>0</v>
      </c>
      <c r="J119" s="1410">
        <v>0</v>
      </c>
      <c r="K119" s="999">
        <v>0</v>
      </c>
      <c r="L119" s="1414">
        <v>0</v>
      </c>
      <c r="M119" s="1412">
        <v>0</v>
      </c>
      <c r="N119" s="1412">
        <v>0</v>
      </c>
      <c r="O119" s="1411">
        <v>0</v>
      </c>
      <c r="P119" s="6"/>
      <c r="Q119" s="6"/>
      <c r="R119" s="6"/>
      <c r="T119" s="782"/>
    </row>
    <row r="120" spans="1:20" ht="15">
      <c r="A120" s="56">
        <f>ROW()</f>
        <v>120</v>
      </c>
      <c r="B120" s="1648"/>
      <c r="C120" s="1654"/>
      <c r="D120" s="369"/>
      <c r="E120" s="569" t="s">
        <v>846</v>
      </c>
      <c r="F120" s="568" t="s">
        <v>1760</v>
      </c>
      <c r="G120" s="572"/>
      <c r="H120" s="1409">
        <v>0</v>
      </c>
      <c r="I120" s="1410">
        <v>0</v>
      </c>
      <c r="J120" s="1410">
        <v>1</v>
      </c>
      <c r="K120" s="999">
        <v>0.2</v>
      </c>
      <c r="L120" s="1414">
        <v>0</v>
      </c>
      <c r="M120" s="1412">
        <v>0</v>
      </c>
      <c r="N120" s="1412">
        <v>2.4008911229628658</v>
      </c>
      <c r="O120" s="1411">
        <v>0.48017822459257314</v>
      </c>
      <c r="P120" s="6"/>
      <c r="Q120" s="6"/>
      <c r="R120" s="6"/>
      <c r="T120" s="782"/>
    </row>
    <row r="121" spans="1:20" ht="15">
      <c r="A121" s="56">
        <f>ROW()</f>
        <v>121</v>
      </c>
      <c r="B121" s="1648"/>
      <c r="C121" s="1654"/>
      <c r="D121" s="369"/>
      <c r="E121" s="569" t="s">
        <v>840</v>
      </c>
      <c r="F121" s="568" t="s">
        <v>1761</v>
      </c>
      <c r="G121" s="572"/>
      <c r="H121" s="1409">
        <v>0</v>
      </c>
      <c r="I121" s="1410">
        <v>0</v>
      </c>
      <c r="J121" s="1410">
        <v>1</v>
      </c>
      <c r="K121" s="999">
        <v>0.2</v>
      </c>
      <c r="L121" s="1414">
        <v>0</v>
      </c>
      <c r="M121" s="1412">
        <v>0</v>
      </c>
      <c r="N121" s="1412">
        <v>1.1964776078392825E-2</v>
      </c>
      <c r="O121" s="1411">
        <v>2.3929552156785648E-3</v>
      </c>
      <c r="P121" s="6"/>
      <c r="Q121" s="6"/>
      <c r="R121" s="6"/>
      <c r="T121" s="782"/>
    </row>
    <row r="122" spans="1:20" ht="15">
      <c r="A122" s="56">
        <f>ROW()</f>
        <v>122</v>
      </c>
      <c r="B122" s="1648"/>
      <c r="C122" s="1654"/>
      <c r="D122" s="369"/>
      <c r="E122" s="569" t="s">
        <v>786</v>
      </c>
      <c r="F122" s="568" t="s">
        <v>1762</v>
      </c>
      <c r="G122" s="572"/>
      <c r="H122" s="1409">
        <v>0</v>
      </c>
      <c r="I122" s="1410">
        <v>2</v>
      </c>
      <c r="J122" s="1410">
        <v>0</v>
      </c>
      <c r="K122" s="999">
        <v>0.6</v>
      </c>
      <c r="L122" s="1414">
        <v>0</v>
      </c>
      <c r="M122" s="1412">
        <v>4.0826839465758002</v>
      </c>
      <c r="N122" s="1412">
        <v>0</v>
      </c>
      <c r="O122" s="1411">
        <v>0.84828574920072275</v>
      </c>
      <c r="P122" s="6"/>
      <c r="Q122" s="6"/>
      <c r="R122" s="6"/>
      <c r="T122" s="782"/>
    </row>
    <row r="123" spans="1:20" ht="15">
      <c r="A123" s="56">
        <f>ROW()</f>
        <v>123</v>
      </c>
      <c r="B123" s="1648"/>
      <c r="C123" s="1654"/>
      <c r="D123" s="369"/>
      <c r="E123" s="569" t="s">
        <v>844</v>
      </c>
      <c r="F123" s="568" t="s">
        <v>1763</v>
      </c>
      <c r="G123" s="572"/>
      <c r="H123" s="1409">
        <v>0</v>
      </c>
      <c r="I123" s="1410">
        <v>0</v>
      </c>
      <c r="J123" s="1410">
        <v>0</v>
      </c>
      <c r="K123" s="999">
        <v>0.2</v>
      </c>
      <c r="L123" s="1414">
        <v>0</v>
      </c>
      <c r="M123" s="1412">
        <v>0</v>
      </c>
      <c r="N123" s="1412">
        <v>0</v>
      </c>
      <c r="O123" s="1411">
        <v>0.11407661153344957</v>
      </c>
      <c r="P123" s="6"/>
      <c r="Q123" s="6"/>
      <c r="R123" s="6"/>
      <c r="T123" s="782"/>
    </row>
    <row r="124" spans="1:20" ht="15">
      <c r="A124" s="56">
        <f>ROW()</f>
        <v>124</v>
      </c>
      <c r="B124" s="1648"/>
      <c r="C124" s="1654"/>
      <c r="D124" s="369"/>
      <c r="E124" s="569" t="s">
        <v>880</v>
      </c>
      <c r="F124" s="568" t="s">
        <v>1764</v>
      </c>
      <c r="G124" s="572"/>
      <c r="H124" s="1409">
        <v>0</v>
      </c>
      <c r="I124" s="1410">
        <v>0</v>
      </c>
      <c r="J124" s="1410">
        <v>0</v>
      </c>
      <c r="K124" s="999">
        <v>0</v>
      </c>
      <c r="L124" s="1414">
        <v>0</v>
      </c>
      <c r="M124" s="1412">
        <v>0</v>
      </c>
      <c r="N124" s="1412">
        <v>0</v>
      </c>
      <c r="O124" s="1411">
        <v>0</v>
      </c>
      <c r="P124" s="6"/>
      <c r="Q124" s="6"/>
      <c r="R124" s="6"/>
      <c r="T124" s="782"/>
    </row>
    <row r="125" spans="1:20" ht="15">
      <c r="A125" s="56">
        <f>ROW()</f>
        <v>125</v>
      </c>
      <c r="B125" s="1648"/>
      <c r="C125" s="1654"/>
      <c r="D125" s="369"/>
      <c r="E125" s="569" t="s">
        <v>1042</v>
      </c>
      <c r="F125" s="568" t="s">
        <v>1765</v>
      </c>
      <c r="G125" s="572"/>
      <c r="H125" s="1409">
        <v>0</v>
      </c>
      <c r="I125" s="1410">
        <v>0</v>
      </c>
      <c r="J125" s="1410">
        <v>1</v>
      </c>
      <c r="K125" s="999">
        <v>1</v>
      </c>
      <c r="L125" s="1414">
        <v>0</v>
      </c>
      <c r="M125" s="1412">
        <v>0</v>
      </c>
      <c r="N125" s="1412">
        <v>0.18985477301975356</v>
      </c>
      <c r="O125" s="1411">
        <v>0.47751244735406795</v>
      </c>
      <c r="P125" s="6"/>
      <c r="Q125" s="6"/>
      <c r="R125" s="6"/>
      <c r="T125" s="782"/>
    </row>
    <row r="126" spans="1:20" ht="15">
      <c r="A126" s="56">
        <f>ROW()</f>
        <v>126</v>
      </c>
      <c r="B126" s="1648"/>
      <c r="C126" s="1654"/>
      <c r="D126" s="369"/>
      <c r="E126" s="569" t="s">
        <v>878</v>
      </c>
      <c r="F126" s="568" t="s">
        <v>1766</v>
      </c>
      <c r="G126" s="572"/>
      <c r="H126" s="1409">
        <v>0</v>
      </c>
      <c r="I126" s="1410">
        <v>0</v>
      </c>
      <c r="J126" s="1410">
        <v>0</v>
      </c>
      <c r="K126" s="999">
        <v>0</v>
      </c>
      <c r="L126" s="1414">
        <v>0</v>
      </c>
      <c r="M126" s="1412">
        <v>0</v>
      </c>
      <c r="N126" s="1412">
        <v>0</v>
      </c>
      <c r="O126" s="1411">
        <v>0</v>
      </c>
      <c r="P126" s="6"/>
      <c r="Q126" s="6"/>
      <c r="R126" s="6"/>
      <c r="T126" s="782"/>
    </row>
    <row r="127" spans="1:20" ht="15">
      <c r="A127" s="56">
        <f>ROW()</f>
        <v>127</v>
      </c>
      <c r="B127" s="1648"/>
      <c r="C127" s="1654"/>
      <c r="D127" s="369"/>
      <c r="E127" s="569" t="s">
        <v>814</v>
      </c>
      <c r="F127" s="568" t="s">
        <v>1767</v>
      </c>
      <c r="G127" s="572"/>
      <c r="H127" s="1409">
        <v>0</v>
      </c>
      <c r="I127" s="1410">
        <v>0</v>
      </c>
      <c r="J127" s="1410">
        <v>0</v>
      </c>
      <c r="K127" s="999">
        <v>0</v>
      </c>
      <c r="L127" s="1414">
        <v>0</v>
      </c>
      <c r="M127" s="1412">
        <v>0</v>
      </c>
      <c r="N127" s="1412">
        <v>0</v>
      </c>
      <c r="O127" s="1411">
        <v>0</v>
      </c>
      <c r="P127" s="6"/>
      <c r="Q127" s="6"/>
      <c r="R127" s="6"/>
      <c r="T127" s="782"/>
    </row>
    <row r="128" spans="1:20" ht="15">
      <c r="A128" s="56">
        <f>ROW()</f>
        <v>128</v>
      </c>
      <c r="B128" s="1648"/>
      <c r="C128" s="1654"/>
      <c r="D128" s="369"/>
      <c r="E128" s="569" t="s">
        <v>1012</v>
      </c>
      <c r="F128" s="568" t="s">
        <v>1768</v>
      </c>
      <c r="G128" s="572"/>
      <c r="H128" s="1409">
        <v>0</v>
      </c>
      <c r="I128" s="1410">
        <v>1</v>
      </c>
      <c r="J128" s="1410">
        <v>0</v>
      </c>
      <c r="K128" s="999">
        <v>0.2</v>
      </c>
      <c r="L128" s="1414">
        <v>0</v>
      </c>
      <c r="M128" s="1412">
        <v>1.433949752030524</v>
      </c>
      <c r="N128" s="1412">
        <v>0</v>
      </c>
      <c r="O128" s="1411">
        <v>0.28678995040610478</v>
      </c>
      <c r="P128" s="6"/>
      <c r="Q128" s="6"/>
      <c r="R128" s="6"/>
      <c r="T128" s="782"/>
    </row>
    <row r="129" spans="1:20" ht="15">
      <c r="A129" s="56">
        <f>ROW()</f>
        <v>129</v>
      </c>
      <c r="B129" s="1648"/>
      <c r="C129" s="1654"/>
      <c r="D129" s="369"/>
      <c r="E129" s="569" t="s">
        <v>850</v>
      </c>
      <c r="F129" s="568" t="s">
        <v>1769</v>
      </c>
      <c r="G129" s="572"/>
      <c r="H129" s="1409">
        <v>0</v>
      </c>
      <c r="I129" s="1410">
        <v>0</v>
      </c>
      <c r="J129" s="1410">
        <v>0</v>
      </c>
      <c r="K129" s="999">
        <v>0.2</v>
      </c>
      <c r="L129" s="1414">
        <v>0</v>
      </c>
      <c r="M129" s="1412">
        <v>0</v>
      </c>
      <c r="N129" s="1412">
        <v>0</v>
      </c>
      <c r="O129" s="1411">
        <v>9.8494989476140993E-2</v>
      </c>
      <c r="P129" s="6"/>
      <c r="Q129" s="6"/>
      <c r="R129" s="6"/>
      <c r="T129" s="782"/>
    </row>
    <row r="130" spans="1:20" ht="15">
      <c r="A130" s="56">
        <f>ROW()</f>
        <v>130</v>
      </c>
      <c r="B130" s="1648"/>
      <c r="C130" s="1654"/>
      <c r="D130" s="369"/>
      <c r="E130" s="569" t="s">
        <v>1770</v>
      </c>
      <c r="F130" s="568" t="s">
        <v>1771</v>
      </c>
      <c r="G130" s="572"/>
      <c r="H130" s="1409">
        <v>0</v>
      </c>
      <c r="I130" s="1410">
        <v>0</v>
      </c>
      <c r="J130" s="1410">
        <v>0</v>
      </c>
      <c r="K130" s="999">
        <v>0.2</v>
      </c>
      <c r="L130" s="1414">
        <v>0</v>
      </c>
      <c r="M130" s="1412">
        <v>0</v>
      </c>
      <c r="N130" s="1412">
        <v>0</v>
      </c>
      <c r="O130" s="1411">
        <v>0.18683276898259854</v>
      </c>
      <c r="P130" s="6"/>
      <c r="Q130" s="6"/>
      <c r="R130" s="6"/>
      <c r="T130" s="782"/>
    </row>
    <row r="131" spans="1:20" ht="15">
      <c r="A131" s="56">
        <f>ROW()</f>
        <v>131</v>
      </c>
      <c r="B131" s="1648"/>
      <c r="C131" s="1654"/>
      <c r="D131" s="369"/>
      <c r="E131" s="569" t="s">
        <v>1044</v>
      </c>
      <c r="F131" s="568" t="s">
        <v>1772</v>
      </c>
      <c r="G131" s="572"/>
      <c r="H131" s="1409">
        <v>0</v>
      </c>
      <c r="I131" s="1410">
        <v>0</v>
      </c>
      <c r="J131" s="1410">
        <v>0</v>
      </c>
      <c r="K131" s="999">
        <v>0.4</v>
      </c>
      <c r="L131" s="1414">
        <v>0</v>
      </c>
      <c r="M131" s="1412">
        <v>0</v>
      </c>
      <c r="N131" s="1412">
        <v>0</v>
      </c>
      <c r="O131" s="1411">
        <v>0.51518523568376973</v>
      </c>
      <c r="P131" s="6"/>
      <c r="Q131" s="6"/>
      <c r="R131" s="6"/>
      <c r="T131" s="782"/>
    </row>
    <row r="132" spans="1:20" ht="15">
      <c r="A132" s="56">
        <f>ROW()</f>
        <v>132</v>
      </c>
      <c r="B132" s="1648"/>
      <c r="C132" s="1654"/>
      <c r="D132" s="369"/>
      <c r="E132" s="569" t="s">
        <v>852</v>
      </c>
      <c r="F132" s="568" t="s">
        <v>1773</v>
      </c>
      <c r="G132" s="572"/>
      <c r="H132" s="1409">
        <v>0</v>
      </c>
      <c r="I132" s="1410">
        <v>0</v>
      </c>
      <c r="J132" s="1410">
        <v>0</v>
      </c>
      <c r="K132" s="999">
        <v>0.4</v>
      </c>
      <c r="L132" s="1414">
        <v>0</v>
      </c>
      <c r="M132" s="1412">
        <v>0</v>
      </c>
      <c r="N132" s="1412">
        <v>0</v>
      </c>
      <c r="O132" s="1411">
        <v>0.84922306702898387</v>
      </c>
      <c r="P132" s="6"/>
      <c r="Q132" s="6"/>
      <c r="R132" s="6"/>
      <c r="T132" s="782"/>
    </row>
    <row r="133" spans="1:20" ht="15">
      <c r="A133" s="56">
        <f>ROW()</f>
        <v>133</v>
      </c>
      <c r="B133" s="1648"/>
      <c r="C133" s="1654"/>
      <c r="D133" s="369"/>
      <c r="E133" s="569" t="s">
        <v>617</v>
      </c>
      <c r="F133" s="568" t="s">
        <v>1774</v>
      </c>
      <c r="G133" s="572"/>
      <c r="H133" s="1409">
        <v>2</v>
      </c>
      <c r="I133" s="1410">
        <v>0</v>
      </c>
      <c r="J133" s="1410">
        <v>1</v>
      </c>
      <c r="K133" s="999">
        <v>1</v>
      </c>
      <c r="L133" s="1414">
        <v>0.57376135103536852</v>
      </c>
      <c r="M133" s="1412">
        <v>0</v>
      </c>
      <c r="N133" s="1412">
        <v>2.5011948455433379</v>
      </c>
      <c r="O133" s="1411">
        <v>0.8496665679286004</v>
      </c>
      <c r="P133" s="6"/>
      <c r="Q133" s="6"/>
      <c r="R133" s="6"/>
      <c r="T133" s="782"/>
    </row>
    <row r="134" spans="1:20" ht="15">
      <c r="A134" s="56">
        <f>ROW()</f>
        <v>134</v>
      </c>
      <c r="B134" s="1648"/>
      <c r="C134" s="1654"/>
      <c r="D134" s="369"/>
      <c r="E134" s="569" t="s">
        <v>638</v>
      </c>
      <c r="F134" s="568" t="s">
        <v>1775</v>
      </c>
      <c r="G134" s="572"/>
      <c r="H134" s="1409">
        <v>0</v>
      </c>
      <c r="I134" s="1410">
        <v>0</v>
      </c>
      <c r="J134" s="1410">
        <v>0</v>
      </c>
      <c r="K134" s="999">
        <v>0</v>
      </c>
      <c r="L134" s="1414">
        <v>0</v>
      </c>
      <c r="M134" s="1412">
        <v>0</v>
      </c>
      <c r="N134" s="1412">
        <v>0</v>
      </c>
      <c r="O134" s="1411">
        <v>0</v>
      </c>
      <c r="P134" s="6"/>
      <c r="Q134" s="6"/>
      <c r="R134" s="6"/>
      <c r="T134" s="782"/>
    </row>
    <row r="135" spans="1:20" ht="15">
      <c r="A135" s="56">
        <f>ROW()</f>
        <v>135</v>
      </c>
      <c r="B135" s="1648"/>
      <c r="C135" s="1654"/>
      <c r="D135" s="369"/>
      <c r="E135" s="569" t="s">
        <v>1034</v>
      </c>
      <c r="F135" s="568" t="s">
        <v>1776</v>
      </c>
      <c r="G135" s="572"/>
      <c r="H135" s="1409">
        <v>0</v>
      </c>
      <c r="I135" s="1410">
        <v>0</v>
      </c>
      <c r="J135" s="1410">
        <v>0</v>
      </c>
      <c r="K135" s="999">
        <v>0.2</v>
      </c>
      <c r="L135" s="1414">
        <v>0</v>
      </c>
      <c r="M135" s="1412">
        <v>0</v>
      </c>
      <c r="N135" s="1412">
        <v>0</v>
      </c>
      <c r="O135" s="1411">
        <v>0</v>
      </c>
      <c r="P135" s="6"/>
      <c r="Q135" s="6"/>
      <c r="R135" s="6"/>
      <c r="T135" s="782"/>
    </row>
    <row r="136" spans="1:20" ht="15">
      <c r="A136" s="56">
        <f>ROW()</f>
        <v>136</v>
      </c>
      <c r="B136" s="1648"/>
      <c r="C136" s="1654"/>
      <c r="D136" s="369"/>
      <c r="E136" s="569" t="s">
        <v>963</v>
      </c>
      <c r="F136" s="568" t="s">
        <v>1777</v>
      </c>
      <c r="G136" s="572"/>
      <c r="H136" s="1409">
        <v>0</v>
      </c>
      <c r="I136" s="1410">
        <v>0</v>
      </c>
      <c r="J136" s="1410">
        <v>0</v>
      </c>
      <c r="K136" s="999">
        <v>0</v>
      </c>
      <c r="L136" s="1414">
        <v>0</v>
      </c>
      <c r="M136" s="1412">
        <v>0</v>
      </c>
      <c r="N136" s="1412">
        <v>0</v>
      </c>
      <c r="O136" s="1411">
        <v>0</v>
      </c>
      <c r="P136" s="6"/>
      <c r="Q136" s="6"/>
      <c r="R136" s="6"/>
      <c r="T136" s="782"/>
    </row>
    <row r="137" spans="1:20" ht="15">
      <c r="A137" s="56">
        <f>ROW()</f>
        <v>137</v>
      </c>
      <c r="B137" s="1648"/>
      <c r="C137" s="1654"/>
      <c r="D137" s="369"/>
      <c r="E137" s="569" t="s">
        <v>989</v>
      </c>
      <c r="F137" s="568" t="s">
        <v>1778</v>
      </c>
      <c r="G137" s="572"/>
      <c r="H137" s="1409">
        <v>0</v>
      </c>
      <c r="I137" s="1410">
        <v>0</v>
      </c>
      <c r="J137" s="1410">
        <v>0</v>
      </c>
      <c r="K137" s="999">
        <v>0</v>
      </c>
      <c r="L137" s="1414">
        <v>0</v>
      </c>
      <c r="M137" s="1412">
        <v>0</v>
      </c>
      <c r="N137" s="1412">
        <v>0</v>
      </c>
      <c r="O137" s="1411">
        <v>0</v>
      </c>
      <c r="P137" s="6"/>
      <c r="Q137" s="6"/>
      <c r="R137" s="6"/>
      <c r="T137" s="782"/>
    </row>
    <row r="138" spans="1:20" ht="15">
      <c r="A138" s="56">
        <f>ROW()</f>
        <v>138</v>
      </c>
      <c r="B138" s="1648"/>
      <c r="C138" s="1654"/>
      <c r="D138" s="369"/>
      <c r="E138" s="569" t="s">
        <v>854</v>
      </c>
      <c r="F138" s="568" t="s">
        <v>1779</v>
      </c>
      <c r="G138" s="572"/>
      <c r="H138" s="1409">
        <v>0</v>
      </c>
      <c r="I138" s="1410">
        <v>0</v>
      </c>
      <c r="J138" s="1410">
        <v>0</v>
      </c>
      <c r="K138" s="999">
        <v>0</v>
      </c>
      <c r="L138" s="1414">
        <v>0</v>
      </c>
      <c r="M138" s="1412">
        <v>0</v>
      </c>
      <c r="N138" s="1412">
        <v>0</v>
      </c>
      <c r="O138" s="1411">
        <v>0</v>
      </c>
      <c r="P138" s="6"/>
      <c r="Q138" s="6"/>
      <c r="R138" s="6"/>
      <c r="T138" s="782"/>
    </row>
    <row r="139" spans="1:20" ht="15">
      <c r="A139" s="56">
        <f>ROW()</f>
        <v>139</v>
      </c>
      <c r="B139" s="1648"/>
      <c r="C139" s="1654"/>
      <c r="D139" s="369"/>
      <c r="E139" s="569" t="s">
        <v>893</v>
      </c>
      <c r="F139" s="568" t="s">
        <v>1780</v>
      </c>
      <c r="G139" s="572"/>
      <c r="H139" s="1409">
        <v>0</v>
      </c>
      <c r="I139" s="1410">
        <v>0</v>
      </c>
      <c r="J139" s="1410">
        <v>0</v>
      </c>
      <c r="K139" s="999">
        <v>0</v>
      </c>
      <c r="L139" s="1414">
        <v>0</v>
      </c>
      <c r="M139" s="1412">
        <v>0</v>
      </c>
      <c r="N139" s="1412">
        <v>0</v>
      </c>
      <c r="O139" s="1411">
        <v>0</v>
      </c>
      <c r="P139" s="6"/>
      <c r="Q139" s="6"/>
      <c r="R139" s="6"/>
      <c r="T139" s="782"/>
    </row>
    <row r="140" spans="1:20" ht="15">
      <c r="A140" s="56">
        <f>ROW()</f>
        <v>140</v>
      </c>
      <c r="B140" s="1648"/>
      <c r="C140" s="1654"/>
      <c r="D140" s="369"/>
      <c r="E140" s="569" t="s">
        <v>1781</v>
      </c>
      <c r="F140" s="568" t="s">
        <v>1782</v>
      </c>
      <c r="G140" s="572"/>
      <c r="H140" s="1409">
        <v>0</v>
      </c>
      <c r="I140" s="1410">
        <v>0</v>
      </c>
      <c r="J140" s="1410">
        <v>0</v>
      </c>
      <c r="K140" s="999">
        <v>0</v>
      </c>
      <c r="L140" s="1414">
        <v>0</v>
      </c>
      <c r="M140" s="1412">
        <v>0</v>
      </c>
      <c r="N140" s="1412">
        <v>0</v>
      </c>
      <c r="O140" s="1411">
        <v>0</v>
      </c>
      <c r="P140" s="6"/>
      <c r="Q140" s="6"/>
      <c r="R140" s="6"/>
      <c r="T140" s="782"/>
    </row>
    <row r="141" spans="1:20" ht="15">
      <c r="A141" s="56">
        <f>ROW()</f>
        <v>141</v>
      </c>
      <c r="B141" s="1648"/>
      <c r="C141" s="1654"/>
      <c r="D141" s="369"/>
      <c r="E141" s="569" t="s">
        <v>1783</v>
      </c>
      <c r="F141" s="568" t="s">
        <v>1784</v>
      </c>
      <c r="G141" s="572"/>
      <c r="H141" s="1409">
        <v>1</v>
      </c>
      <c r="I141" s="1410">
        <v>0</v>
      </c>
      <c r="J141" s="1410">
        <v>0</v>
      </c>
      <c r="K141" s="999">
        <v>0.2</v>
      </c>
      <c r="L141" s="1414">
        <v>0.12267873226406739</v>
      </c>
      <c r="M141" s="1412">
        <v>0</v>
      </c>
      <c r="N141" s="1412">
        <v>0</v>
      </c>
      <c r="O141" s="1411">
        <v>2.4535746452813478E-2</v>
      </c>
      <c r="P141" s="6"/>
      <c r="Q141" s="6"/>
      <c r="R141" s="6"/>
      <c r="T141" s="782"/>
    </row>
    <row r="142" spans="1:20" ht="15">
      <c r="A142" s="56">
        <f>ROW()</f>
        <v>142</v>
      </c>
      <c r="B142" s="1648"/>
      <c r="C142" s="1654"/>
      <c r="D142" s="369"/>
      <c r="E142" s="569" t="s">
        <v>1785</v>
      </c>
      <c r="F142" s="568" t="s">
        <v>1786</v>
      </c>
      <c r="G142" s="572"/>
      <c r="H142" s="1409">
        <v>0</v>
      </c>
      <c r="I142" s="1410">
        <v>0</v>
      </c>
      <c r="J142" s="1410">
        <v>0</v>
      </c>
      <c r="K142" s="999">
        <v>0</v>
      </c>
      <c r="L142" s="1414">
        <v>0</v>
      </c>
      <c r="M142" s="1412">
        <v>0</v>
      </c>
      <c r="N142" s="1412">
        <v>0</v>
      </c>
      <c r="O142" s="1411">
        <v>0</v>
      </c>
      <c r="P142" s="6"/>
      <c r="Q142" s="6"/>
      <c r="R142" s="6"/>
      <c r="T142" s="782"/>
    </row>
    <row r="143" spans="1:20" ht="15">
      <c r="A143" s="56">
        <f>ROW()</f>
        <v>143</v>
      </c>
      <c r="B143" s="1648"/>
      <c r="C143" s="1654"/>
      <c r="D143" s="369"/>
      <c r="E143" s="569" t="s">
        <v>1787</v>
      </c>
      <c r="F143" s="568" t="s">
        <v>1788</v>
      </c>
      <c r="G143" s="572"/>
      <c r="H143" s="1409">
        <v>0</v>
      </c>
      <c r="I143" s="1410">
        <v>0</v>
      </c>
      <c r="J143" s="1410">
        <v>0</v>
      </c>
      <c r="K143" s="999">
        <v>0</v>
      </c>
      <c r="L143" s="1414">
        <v>0</v>
      </c>
      <c r="M143" s="1412">
        <v>0</v>
      </c>
      <c r="N143" s="1412">
        <v>0</v>
      </c>
      <c r="O143" s="1411">
        <v>0</v>
      </c>
      <c r="P143" s="6"/>
      <c r="Q143" s="6"/>
      <c r="R143" s="6"/>
      <c r="T143" s="782"/>
    </row>
    <row r="144" spans="1:20" ht="15">
      <c r="A144" s="56">
        <f>ROW()</f>
        <v>144</v>
      </c>
      <c r="B144" s="1648"/>
      <c r="C144" s="1654"/>
      <c r="D144" s="369"/>
      <c r="E144" s="569" t="s">
        <v>951</v>
      </c>
      <c r="F144" s="568" t="s">
        <v>1789</v>
      </c>
      <c r="G144" s="572"/>
      <c r="H144" s="1409">
        <v>1</v>
      </c>
      <c r="I144" s="1410">
        <v>0</v>
      </c>
      <c r="J144" s="1410">
        <v>0</v>
      </c>
      <c r="K144" s="999">
        <v>0.6</v>
      </c>
      <c r="L144" s="1414">
        <v>0.9383170131309807</v>
      </c>
      <c r="M144" s="1412">
        <v>0</v>
      </c>
      <c r="N144" s="1412">
        <v>0</v>
      </c>
      <c r="O144" s="1411">
        <v>0.37653173311380561</v>
      </c>
      <c r="P144" s="6"/>
      <c r="Q144" s="6"/>
      <c r="R144" s="6"/>
      <c r="T144" s="782"/>
    </row>
    <row r="145" spans="1:20" ht="15">
      <c r="A145" s="56">
        <f>ROW()</f>
        <v>145</v>
      </c>
      <c r="B145" s="1648"/>
      <c r="C145" s="1654"/>
      <c r="D145" s="369"/>
      <c r="E145" s="569" t="s">
        <v>685</v>
      </c>
      <c r="F145" s="568" t="s">
        <v>1790</v>
      </c>
      <c r="G145" s="572"/>
      <c r="H145" s="1409">
        <v>0</v>
      </c>
      <c r="I145" s="1410">
        <v>1</v>
      </c>
      <c r="J145" s="1410">
        <v>0</v>
      </c>
      <c r="K145" s="999">
        <v>0.2</v>
      </c>
      <c r="L145" s="1414">
        <v>0</v>
      </c>
      <c r="M145" s="1412">
        <v>0.10122458892720905</v>
      </c>
      <c r="N145" s="1412">
        <v>0</v>
      </c>
      <c r="O145" s="1411">
        <v>2.024491778544181E-2</v>
      </c>
      <c r="P145" s="6"/>
      <c r="Q145" s="6"/>
      <c r="R145" s="6"/>
      <c r="T145" s="782"/>
    </row>
    <row r="146" spans="1:20" ht="15">
      <c r="A146" s="56">
        <f>ROW()</f>
        <v>146</v>
      </c>
      <c r="B146" s="1648"/>
      <c r="C146" s="1654"/>
      <c r="D146" s="369"/>
      <c r="E146" s="569" t="s">
        <v>965</v>
      </c>
      <c r="F146" s="568" t="s">
        <v>1791</v>
      </c>
      <c r="G146" s="572"/>
      <c r="H146" s="1409">
        <v>0</v>
      </c>
      <c r="I146" s="1410">
        <v>1</v>
      </c>
      <c r="J146" s="1410">
        <v>1</v>
      </c>
      <c r="K146" s="999">
        <v>0.8</v>
      </c>
      <c r="L146" s="1414">
        <v>0</v>
      </c>
      <c r="M146" s="1412">
        <v>1.9782815566566982</v>
      </c>
      <c r="N146" s="1412">
        <v>1.0599013935924428</v>
      </c>
      <c r="O146" s="1411">
        <v>39.720054422130502</v>
      </c>
      <c r="P146" s="6"/>
      <c r="Q146" s="6"/>
      <c r="R146" s="6"/>
      <c r="T146" s="782"/>
    </row>
    <row r="147" spans="1:20" ht="15">
      <c r="A147" s="56">
        <f>ROW()</f>
        <v>147</v>
      </c>
      <c r="B147" s="1648"/>
      <c r="C147" s="1654"/>
      <c r="D147" s="369"/>
      <c r="E147" s="569" t="s">
        <v>1036</v>
      </c>
      <c r="F147" s="568" t="s">
        <v>1792</v>
      </c>
      <c r="G147" s="572"/>
      <c r="H147" s="1409">
        <v>1</v>
      </c>
      <c r="I147" s="1410">
        <v>0</v>
      </c>
      <c r="J147" s="1410">
        <v>1</v>
      </c>
      <c r="K147" s="999">
        <v>0.6</v>
      </c>
      <c r="L147" s="1414">
        <v>0.41096090965512411</v>
      </c>
      <c r="M147" s="1412">
        <v>0</v>
      </c>
      <c r="N147" s="1412">
        <v>4.8587490252781089</v>
      </c>
      <c r="O147" s="1411">
        <v>1.2944446177201063</v>
      </c>
      <c r="P147" s="6"/>
      <c r="Q147" s="6"/>
      <c r="R147" s="6"/>
      <c r="T147" s="782"/>
    </row>
    <row r="148" spans="1:20" ht="15">
      <c r="A148" s="56">
        <f>ROW()</f>
        <v>148</v>
      </c>
      <c r="B148" s="1648"/>
      <c r="C148" s="1654"/>
      <c r="D148" s="369"/>
      <c r="E148" s="569" t="s">
        <v>1793</v>
      </c>
      <c r="F148" s="568" t="s">
        <v>1794</v>
      </c>
      <c r="G148" s="572"/>
      <c r="H148" s="1409">
        <v>0</v>
      </c>
      <c r="I148" s="1410">
        <v>0</v>
      </c>
      <c r="J148" s="1410">
        <v>0</v>
      </c>
      <c r="K148" s="999">
        <v>0</v>
      </c>
      <c r="L148" s="1414">
        <v>0</v>
      </c>
      <c r="M148" s="1412">
        <v>0</v>
      </c>
      <c r="N148" s="1412">
        <v>0</v>
      </c>
      <c r="O148" s="1411">
        <v>0</v>
      </c>
      <c r="P148" s="6"/>
      <c r="Q148" s="6"/>
      <c r="R148" s="6"/>
      <c r="T148" s="782"/>
    </row>
    <row r="149" spans="1:20" ht="15">
      <c r="A149" s="56">
        <f>ROW()</f>
        <v>149</v>
      </c>
      <c r="B149" s="1648"/>
      <c r="C149" s="1654"/>
      <c r="D149" s="369"/>
      <c r="E149" s="569" t="s">
        <v>1795</v>
      </c>
      <c r="F149" s="568" t="s">
        <v>1796</v>
      </c>
      <c r="G149" s="572"/>
      <c r="H149" s="1409">
        <v>0</v>
      </c>
      <c r="I149" s="1410">
        <v>0</v>
      </c>
      <c r="J149" s="1410">
        <v>0</v>
      </c>
      <c r="K149" s="999">
        <v>0</v>
      </c>
      <c r="L149" s="1414">
        <v>0</v>
      </c>
      <c r="M149" s="1412">
        <v>0</v>
      </c>
      <c r="N149" s="1412">
        <v>0</v>
      </c>
      <c r="O149" s="1411">
        <v>0</v>
      </c>
      <c r="P149" s="6"/>
      <c r="Q149" s="6"/>
      <c r="R149" s="6"/>
      <c r="T149" s="782"/>
    </row>
    <row r="150" spans="1:20" ht="15">
      <c r="A150" s="56">
        <f>ROW()</f>
        <v>150</v>
      </c>
      <c r="B150" s="1648"/>
      <c r="C150" s="1654"/>
      <c r="D150" s="369"/>
      <c r="E150" s="569" t="s">
        <v>967</v>
      </c>
      <c r="F150" s="568" t="s">
        <v>1797</v>
      </c>
      <c r="G150" s="572"/>
      <c r="H150" s="1409">
        <v>0</v>
      </c>
      <c r="I150" s="1410">
        <v>1</v>
      </c>
      <c r="J150" s="1410">
        <v>0</v>
      </c>
      <c r="K150" s="999">
        <v>0.2</v>
      </c>
      <c r="L150" s="1414">
        <v>0</v>
      </c>
      <c r="M150" s="1412">
        <v>1.0655595632417507</v>
      </c>
      <c r="N150" s="1412">
        <v>0</v>
      </c>
      <c r="O150" s="1411">
        <v>0.21311191264835014</v>
      </c>
      <c r="P150" s="6"/>
      <c r="Q150" s="6"/>
      <c r="R150" s="6"/>
      <c r="T150" s="782"/>
    </row>
    <row r="151" spans="1:20" ht="15">
      <c r="A151" s="56">
        <f>ROW()</f>
        <v>151</v>
      </c>
      <c r="B151" s="1648"/>
      <c r="C151" s="1654"/>
      <c r="D151" s="369"/>
      <c r="E151" s="569" t="s">
        <v>1798</v>
      </c>
      <c r="F151" s="568" t="s">
        <v>1799</v>
      </c>
      <c r="G151" s="572"/>
      <c r="H151" s="1409">
        <v>0</v>
      </c>
      <c r="I151" s="1410">
        <v>1</v>
      </c>
      <c r="J151" s="1410">
        <v>0</v>
      </c>
      <c r="K151" s="999">
        <v>0.2</v>
      </c>
      <c r="L151" s="1414">
        <v>0</v>
      </c>
      <c r="M151" s="1412">
        <v>1.4580905355641345</v>
      </c>
      <c r="N151" s="1412">
        <v>0</v>
      </c>
      <c r="O151" s="1411">
        <v>0.29161810711282687</v>
      </c>
      <c r="P151" s="6"/>
      <c r="Q151" s="6"/>
      <c r="R151" s="6"/>
      <c r="T151" s="782"/>
    </row>
    <row r="152" spans="1:20" ht="15">
      <c r="A152" s="56">
        <f>ROW()</f>
        <v>152</v>
      </c>
      <c r="B152" s="1648"/>
      <c r="C152" s="1654"/>
      <c r="D152" s="369"/>
      <c r="E152" s="569" t="s">
        <v>745</v>
      </c>
      <c r="F152" s="568" t="s">
        <v>1800</v>
      </c>
      <c r="G152" s="572"/>
      <c r="H152" s="1409">
        <v>0</v>
      </c>
      <c r="I152" s="1410">
        <v>0</v>
      </c>
      <c r="J152" s="1410">
        <v>0</v>
      </c>
      <c r="K152" s="999">
        <v>0</v>
      </c>
      <c r="L152" s="1414">
        <v>0</v>
      </c>
      <c r="M152" s="1412">
        <v>0</v>
      </c>
      <c r="N152" s="1412">
        <v>0</v>
      </c>
      <c r="O152" s="1411">
        <v>0</v>
      </c>
      <c r="P152" s="6"/>
      <c r="Q152" s="6"/>
      <c r="R152" s="6"/>
      <c r="T152" s="782"/>
    </row>
    <row r="153" spans="1:20" ht="15">
      <c r="A153" s="56">
        <f>ROW()</f>
        <v>153</v>
      </c>
      <c r="B153" s="1648"/>
      <c r="C153" s="1654"/>
      <c r="D153" s="369"/>
      <c r="E153" s="569" t="s">
        <v>661</v>
      </c>
      <c r="F153" s="568" t="s">
        <v>1801</v>
      </c>
      <c r="G153" s="572"/>
      <c r="H153" s="1409">
        <v>0</v>
      </c>
      <c r="I153" s="1410">
        <v>0</v>
      </c>
      <c r="J153" s="1410">
        <v>0</v>
      </c>
      <c r="K153" s="999">
        <v>0</v>
      </c>
      <c r="L153" s="1414">
        <v>0</v>
      </c>
      <c r="M153" s="1412">
        <v>0</v>
      </c>
      <c r="N153" s="1412">
        <v>0</v>
      </c>
      <c r="O153" s="1411">
        <v>0</v>
      </c>
      <c r="P153" s="6"/>
      <c r="Q153" s="6"/>
      <c r="R153" s="6"/>
      <c r="T153" s="782"/>
    </row>
    <row r="154" spans="1:20" ht="15">
      <c r="A154" s="56">
        <f>ROW()</f>
        <v>154</v>
      </c>
      <c r="B154" s="1648"/>
      <c r="C154" s="1654"/>
      <c r="D154" s="369"/>
      <c r="E154" s="569" t="s">
        <v>642</v>
      </c>
      <c r="F154" s="568" t="s">
        <v>1802</v>
      </c>
      <c r="G154" s="572"/>
      <c r="H154" s="1409">
        <v>0</v>
      </c>
      <c r="I154" s="1410">
        <v>0</v>
      </c>
      <c r="J154" s="1410">
        <v>0</v>
      </c>
      <c r="K154" s="999">
        <v>0</v>
      </c>
      <c r="L154" s="1414">
        <v>0</v>
      </c>
      <c r="M154" s="1412">
        <v>0</v>
      </c>
      <c r="N154" s="1412">
        <v>0</v>
      </c>
      <c r="O154" s="1411">
        <v>0</v>
      </c>
      <c r="P154" s="6"/>
      <c r="Q154" s="6"/>
      <c r="R154" s="6"/>
      <c r="T154" s="782"/>
    </row>
    <row r="155" spans="1:20" ht="15">
      <c r="A155" s="56">
        <f>ROW()</f>
        <v>155</v>
      </c>
      <c r="B155" s="1648"/>
      <c r="C155" s="1654"/>
      <c r="D155" s="369"/>
      <c r="E155" s="569" t="s">
        <v>779</v>
      </c>
      <c r="F155" s="568" t="s">
        <v>1803</v>
      </c>
      <c r="G155" s="572"/>
      <c r="H155" s="1409">
        <v>0</v>
      </c>
      <c r="I155" s="1410">
        <v>0</v>
      </c>
      <c r="J155" s="1410">
        <v>1</v>
      </c>
      <c r="K155" s="999">
        <v>0.2</v>
      </c>
      <c r="L155" s="1414">
        <v>0</v>
      </c>
      <c r="M155" s="1412">
        <v>0</v>
      </c>
      <c r="N155" s="1412">
        <v>2.1570615570207567</v>
      </c>
      <c r="O155" s="1411">
        <v>0.43141231140415137</v>
      </c>
      <c r="P155" s="6"/>
      <c r="Q155" s="6"/>
      <c r="R155" s="6"/>
      <c r="T155" s="782"/>
    </row>
    <row r="156" spans="1:20" ht="15">
      <c r="A156" s="56">
        <f>ROW()</f>
        <v>156</v>
      </c>
      <c r="B156" s="1648"/>
      <c r="C156" s="1654"/>
      <c r="D156" s="369"/>
      <c r="E156" s="569" t="s">
        <v>1804</v>
      </c>
      <c r="F156" s="568" t="s">
        <v>1805</v>
      </c>
      <c r="G156" s="572"/>
      <c r="H156" s="1409">
        <v>0</v>
      </c>
      <c r="I156" s="1410">
        <v>0</v>
      </c>
      <c r="J156" s="1410">
        <v>1</v>
      </c>
      <c r="K156" s="999">
        <v>0.2</v>
      </c>
      <c r="L156" s="1414">
        <v>0</v>
      </c>
      <c r="M156" s="1412">
        <v>0</v>
      </c>
      <c r="N156" s="1412">
        <v>18.535409055014672</v>
      </c>
      <c r="O156" s="1411">
        <v>3.7070818110029342</v>
      </c>
      <c r="P156" s="6"/>
      <c r="Q156" s="6"/>
      <c r="R156" s="6"/>
      <c r="T156" s="782"/>
    </row>
    <row r="157" spans="1:20" ht="15">
      <c r="A157" s="56">
        <f>ROW()</f>
        <v>157</v>
      </c>
      <c r="B157" s="1648"/>
      <c r="C157" s="1654"/>
      <c r="D157" s="369"/>
      <c r="E157" s="569" t="s">
        <v>604</v>
      </c>
      <c r="F157" s="568" t="s">
        <v>1806</v>
      </c>
      <c r="G157" s="572"/>
      <c r="H157" s="1409">
        <v>0</v>
      </c>
      <c r="I157" s="1410">
        <v>1</v>
      </c>
      <c r="J157" s="1410">
        <v>1</v>
      </c>
      <c r="K157" s="999">
        <v>0.4</v>
      </c>
      <c r="L157" s="1414">
        <v>0</v>
      </c>
      <c r="M157" s="1412">
        <v>2.5285467882689168</v>
      </c>
      <c r="N157" s="1412">
        <v>0.5310886829680268</v>
      </c>
      <c r="O157" s="1411">
        <v>0.61192709424738878</v>
      </c>
      <c r="P157" s="6"/>
      <c r="Q157" s="6"/>
      <c r="R157" s="6"/>
      <c r="T157" s="782"/>
    </row>
    <row r="158" spans="1:20" ht="15">
      <c r="A158" s="56">
        <f>ROW()</f>
        <v>158</v>
      </c>
      <c r="B158" s="1648"/>
      <c r="C158" s="1654"/>
      <c r="D158" s="369"/>
      <c r="E158" s="569" t="s">
        <v>991</v>
      </c>
      <c r="F158" s="568" t="s">
        <v>1807</v>
      </c>
      <c r="G158" s="572"/>
      <c r="H158" s="1409">
        <v>0</v>
      </c>
      <c r="I158" s="1410">
        <v>0</v>
      </c>
      <c r="J158" s="1410">
        <v>0</v>
      </c>
      <c r="K158" s="999">
        <v>0</v>
      </c>
      <c r="L158" s="1414">
        <v>0</v>
      </c>
      <c r="M158" s="1412">
        <v>0</v>
      </c>
      <c r="N158" s="1412">
        <v>0</v>
      </c>
      <c r="O158" s="1411">
        <v>0</v>
      </c>
      <c r="P158" s="6"/>
      <c r="Q158" s="6"/>
      <c r="R158" s="6"/>
      <c r="T158" s="782"/>
    </row>
    <row r="159" spans="1:20" ht="15">
      <c r="A159" s="56">
        <f>ROW()</f>
        <v>159</v>
      </c>
      <c r="B159" s="1648"/>
      <c r="C159" s="1654"/>
      <c r="D159" s="369"/>
      <c r="E159" s="569" t="s">
        <v>763</v>
      </c>
      <c r="F159" s="568" t="s">
        <v>1808</v>
      </c>
      <c r="G159" s="572"/>
      <c r="H159" s="1409">
        <v>0</v>
      </c>
      <c r="I159" s="1410">
        <v>0</v>
      </c>
      <c r="J159" s="1410">
        <v>0</v>
      </c>
      <c r="K159" s="999">
        <v>0</v>
      </c>
      <c r="L159" s="1414">
        <v>0</v>
      </c>
      <c r="M159" s="1412">
        <v>0</v>
      </c>
      <c r="N159" s="1412">
        <v>0</v>
      </c>
      <c r="O159" s="1411">
        <v>0</v>
      </c>
      <c r="P159" s="6"/>
      <c r="Q159" s="6"/>
      <c r="R159" s="6"/>
      <c r="T159" s="782"/>
    </row>
    <row r="160" spans="1:20" ht="15">
      <c r="A160" s="56">
        <f>ROW()</f>
        <v>160</v>
      </c>
      <c r="B160" s="1648"/>
      <c r="C160" s="1654"/>
      <c r="D160" s="369"/>
      <c r="E160" s="569" t="s">
        <v>644</v>
      </c>
      <c r="F160" s="568" t="s">
        <v>1809</v>
      </c>
      <c r="G160" s="572"/>
      <c r="H160" s="1409">
        <v>0</v>
      </c>
      <c r="I160" s="1410">
        <v>1</v>
      </c>
      <c r="J160" s="1410">
        <v>0</v>
      </c>
      <c r="K160" s="999">
        <v>0.33333333333333331</v>
      </c>
      <c r="L160" s="1414">
        <v>0</v>
      </c>
      <c r="M160" s="1412">
        <v>26.340456944417902</v>
      </c>
      <c r="N160" s="1412">
        <v>0</v>
      </c>
      <c r="O160" s="1411">
        <v>8.7801523148059673</v>
      </c>
      <c r="P160" s="6"/>
      <c r="Q160" s="6"/>
      <c r="R160" s="6"/>
      <c r="T160" s="782"/>
    </row>
    <row r="161" spans="1:20" ht="15">
      <c r="A161" s="56">
        <f>ROW()</f>
        <v>161</v>
      </c>
      <c r="B161" s="1648"/>
      <c r="C161" s="1654"/>
      <c r="D161" s="369"/>
      <c r="E161" s="569" t="s">
        <v>993</v>
      </c>
      <c r="F161" s="568" t="s">
        <v>1810</v>
      </c>
      <c r="G161" s="572"/>
      <c r="H161" s="1409">
        <v>0</v>
      </c>
      <c r="I161" s="1410">
        <v>0</v>
      </c>
      <c r="J161" s="1410">
        <v>0</v>
      </c>
      <c r="K161" s="999">
        <v>0</v>
      </c>
      <c r="L161" s="1414">
        <v>0</v>
      </c>
      <c r="M161" s="1412">
        <v>0</v>
      </c>
      <c r="N161" s="1412">
        <v>0</v>
      </c>
      <c r="O161" s="1411">
        <v>0</v>
      </c>
      <c r="P161" s="6"/>
      <c r="Q161" s="6"/>
      <c r="R161" s="6"/>
      <c r="T161" s="782"/>
    </row>
    <row r="162" spans="1:20" ht="15">
      <c r="A162" s="56">
        <f>ROW()</f>
        <v>162</v>
      </c>
      <c r="B162" s="1648"/>
      <c r="C162" s="1654"/>
      <c r="D162" s="369"/>
      <c r="E162" s="569" t="s">
        <v>856</v>
      </c>
      <c r="F162" s="568" t="s">
        <v>1811</v>
      </c>
      <c r="G162" s="572"/>
      <c r="H162" s="1409">
        <v>0</v>
      </c>
      <c r="I162" s="1410">
        <v>0</v>
      </c>
      <c r="J162" s="1410">
        <v>0</v>
      </c>
      <c r="K162" s="999">
        <v>0.2</v>
      </c>
      <c r="L162" s="1414">
        <v>0</v>
      </c>
      <c r="M162" s="1412">
        <v>0</v>
      </c>
      <c r="N162" s="1412">
        <v>0</v>
      </c>
      <c r="O162" s="1411">
        <v>0.51283459673063336</v>
      </c>
      <c r="P162" s="6"/>
      <c r="Q162" s="6"/>
      <c r="R162" s="6"/>
      <c r="T162" s="782"/>
    </row>
    <row r="163" spans="1:20" ht="15">
      <c r="A163" s="56">
        <f>ROW()</f>
        <v>163</v>
      </c>
      <c r="B163" s="1648"/>
      <c r="C163" s="1654"/>
      <c r="D163" s="369"/>
      <c r="E163" s="569" t="s">
        <v>1812</v>
      </c>
      <c r="F163" s="568" t="s">
        <v>1813</v>
      </c>
      <c r="G163" s="572"/>
      <c r="H163" s="1409">
        <v>0</v>
      </c>
      <c r="I163" s="1410">
        <v>0</v>
      </c>
      <c r="J163" s="1410">
        <v>0</v>
      </c>
      <c r="K163" s="999">
        <v>0.2</v>
      </c>
      <c r="L163" s="1414">
        <v>0</v>
      </c>
      <c r="M163" s="1412">
        <v>0</v>
      </c>
      <c r="N163" s="1412">
        <v>0</v>
      </c>
      <c r="O163" s="1411">
        <v>0.30512165339729691</v>
      </c>
      <c r="P163" s="6"/>
      <c r="Q163" s="6"/>
      <c r="R163" s="6"/>
      <c r="T163" s="782"/>
    </row>
    <row r="164" spans="1:20" ht="15">
      <c r="A164" s="56">
        <f>ROW()</f>
        <v>164</v>
      </c>
      <c r="B164" s="1648"/>
      <c r="C164" s="1654"/>
      <c r="D164" s="369"/>
      <c r="E164" s="569" t="s">
        <v>610</v>
      </c>
      <c r="F164" s="568" t="s">
        <v>1814</v>
      </c>
      <c r="G164" s="572"/>
      <c r="H164" s="1409">
        <v>0</v>
      </c>
      <c r="I164" s="1410">
        <v>0</v>
      </c>
      <c r="J164" s="1410">
        <v>0</v>
      </c>
      <c r="K164" s="999">
        <v>0</v>
      </c>
      <c r="L164" s="1414">
        <v>0</v>
      </c>
      <c r="M164" s="1412">
        <v>0</v>
      </c>
      <c r="N164" s="1412">
        <v>0</v>
      </c>
      <c r="O164" s="1411">
        <v>0</v>
      </c>
      <c r="P164" s="6"/>
      <c r="Q164" s="6"/>
      <c r="R164" s="6"/>
      <c r="T164" s="782"/>
    </row>
    <row r="165" spans="1:20" ht="14.25" customHeight="1">
      <c r="A165" s="56">
        <f>ROW()</f>
        <v>165</v>
      </c>
      <c r="B165" s="1648"/>
      <c r="C165" s="1654"/>
      <c r="D165" s="369"/>
      <c r="E165" s="569" t="s">
        <v>606</v>
      </c>
      <c r="F165" s="568" t="s">
        <v>1815</v>
      </c>
      <c r="G165" s="572"/>
      <c r="H165" s="1409">
        <v>0</v>
      </c>
      <c r="I165" s="1410">
        <v>2</v>
      </c>
      <c r="J165" s="1410">
        <v>1</v>
      </c>
      <c r="K165" s="999">
        <v>2</v>
      </c>
      <c r="L165" s="1414">
        <v>0</v>
      </c>
      <c r="M165" s="1412">
        <v>35.487017855569604</v>
      </c>
      <c r="N165" s="1412">
        <v>1.1774661815587601</v>
      </c>
      <c r="O165" s="1411">
        <v>8.5905840639784969</v>
      </c>
      <c r="P165" s="6"/>
      <c r="Q165" s="6"/>
      <c r="R165" s="6"/>
      <c r="T165" s="782"/>
    </row>
    <row r="166" spans="1:20" ht="15">
      <c r="A166" s="56">
        <f>ROW()</f>
        <v>166</v>
      </c>
      <c r="B166" s="1648"/>
      <c r="C166" s="1654"/>
      <c r="D166" s="369"/>
      <c r="E166" s="569" t="s">
        <v>953</v>
      </c>
      <c r="F166" s="568" t="s">
        <v>1816</v>
      </c>
      <c r="G166" s="572"/>
      <c r="H166" s="1409">
        <v>0</v>
      </c>
      <c r="I166" s="1410">
        <v>0</v>
      </c>
      <c r="J166" s="1410">
        <v>0</v>
      </c>
      <c r="K166" s="999">
        <v>0</v>
      </c>
      <c r="L166" s="1414">
        <v>0</v>
      </c>
      <c r="M166" s="1412">
        <v>0</v>
      </c>
      <c r="N166" s="1412">
        <v>0</v>
      </c>
      <c r="O166" s="1411">
        <v>0</v>
      </c>
      <c r="P166" s="6"/>
      <c r="Q166" s="6"/>
      <c r="R166" s="6"/>
      <c r="T166" s="782"/>
    </row>
    <row r="167" spans="1:20" ht="15">
      <c r="A167" s="56">
        <f>ROW()</f>
        <v>167</v>
      </c>
      <c r="B167" s="1648"/>
      <c r="C167" s="1654"/>
      <c r="D167" s="369"/>
      <c r="E167" s="569" t="s">
        <v>679</v>
      </c>
      <c r="F167" s="568" t="s">
        <v>1817</v>
      </c>
      <c r="G167" s="572"/>
      <c r="H167" s="1409">
        <v>1</v>
      </c>
      <c r="I167" s="1410">
        <v>0</v>
      </c>
      <c r="J167" s="1410">
        <v>0</v>
      </c>
      <c r="K167" s="999">
        <v>0.2</v>
      </c>
      <c r="L167" s="1414">
        <v>0.49224142998670645</v>
      </c>
      <c r="M167" s="1412">
        <v>0</v>
      </c>
      <c r="N167" s="1412">
        <v>0</v>
      </c>
      <c r="O167" s="1411">
        <v>9.8448285997341289E-2</v>
      </c>
      <c r="P167" s="6"/>
      <c r="Q167" s="6"/>
      <c r="R167" s="6"/>
      <c r="T167" s="782"/>
    </row>
    <row r="168" spans="1:20" ht="15">
      <c r="A168" s="56">
        <f>ROW()</f>
        <v>168</v>
      </c>
      <c r="B168" s="1648"/>
      <c r="C168" s="1654"/>
      <c r="D168" s="369"/>
      <c r="E168" s="569" t="s">
        <v>858</v>
      </c>
      <c r="F168" s="568" t="s">
        <v>1818</v>
      </c>
      <c r="G168" s="572"/>
      <c r="H168" s="1409">
        <v>0</v>
      </c>
      <c r="I168" s="1410">
        <v>0</v>
      </c>
      <c r="J168" s="1410">
        <v>0</v>
      </c>
      <c r="K168" s="999">
        <v>0.2</v>
      </c>
      <c r="L168" s="1414">
        <v>0</v>
      </c>
      <c r="M168" s="1412">
        <v>0</v>
      </c>
      <c r="N168" s="1412">
        <v>0</v>
      </c>
      <c r="O168" s="1411">
        <v>0.21574573187576701</v>
      </c>
      <c r="P168" s="6"/>
      <c r="Q168" s="6"/>
      <c r="R168" s="6"/>
      <c r="T168" s="782"/>
    </row>
    <row r="169" spans="1:20" ht="15">
      <c r="A169" s="56">
        <f>ROW()</f>
        <v>169</v>
      </c>
      <c r="B169" s="1648"/>
      <c r="C169" s="1654"/>
      <c r="D169" s="369"/>
      <c r="E169" s="569" t="s">
        <v>608</v>
      </c>
      <c r="F169" s="568" t="s">
        <v>1819</v>
      </c>
      <c r="G169" s="572"/>
      <c r="H169" s="1409">
        <v>0</v>
      </c>
      <c r="I169" s="1410">
        <v>0</v>
      </c>
      <c r="J169" s="1410">
        <v>0</v>
      </c>
      <c r="K169" s="999">
        <v>0</v>
      </c>
      <c r="L169" s="1414">
        <v>0</v>
      </c>
      <c r="M169" s="1412">
        <v>0</v>
      </c>
      <c r="N169" s="1412">
        <v>0</v>
      </c>
      <c r="O169" s="1411">
        <v>0</v>
      </c>
      <c r="P169" s="6"/>
      <c r="Q169" s="6"/>
      <c r="R169" s="6"/>
      <c r="T169" s="782"/>
    </row>
    <row r="170" spans="1:20" ht="15">
      <c r="A170" s="56">
        <f>ROW()</f>
        <v>170</v>
      </c>
      <c r="B170" s="1648"/>
      <c r="C170" s="1654"/>
      <c r="D170" s="369"/>
      <c r="E170" s="569" t="s">
        <v>929</v>
      </c>
      <c r="F170" s="568" t="s">
        <v>1820</v>
      </c>
      <c r="G170" s="572"/>
      <c r="H170" s="1409">
        <v>0</v>
      </c>
      <c r="I170" s="1410">
        <v>0</v>
      </c>
      <c r="J170" s="1410">
        <v>0</v>
      </c>
      <c r="K170" s="999">
        <v>0</v>
      </c>
      <c r="L170" s="1414">
        <v>0</v>
      </c>
      <c r="M170" s="1412">
        <v>0</v>
      </c>
      <c r="N170" s="1412">
        <v>0</v>
      </c>
      <c r="O170" s="1411">
        <v>0</v>
      </c>
      <c r="P170" s="6"/>
      <c r="Q170" s="6"/>
      <c r="R170" s="6"/>
      <c r="T170" s="782"/>
    </row>
    <row r="171" spans="1:20" ht="15">
      <c r="A171" s="56">
        <f>ROW()</f>
        <v>171</v>
      </c>
      <c r="B171" s="1648"/>
      <c r="C171" s="1654"/>
      <c r="D171" s="369"/>
      <c r="E171" s="569" t="s">
        <v>1821</v>
      </c>
      <c r="F171" s="568" t="s">
        <v>1822</v>
      </c>
      <c r="G171" s="572"/>
      <c r="H171" s="1409">
        <v>2</v>
      </c>
      <c r="I171" s="1410">
        <v>0</v>
      </c>
      <c r="J171" s="1410">
        <v>1</v>
      </c>
      <c r="K171" s="999">
        <v>0.6</v>
      </c>
      <c r="L171" s="1414">
        <v>0.16786798128661226</v>
      </c>
      <c r="M171" s="1412">
        <v>0</v>
      </c>
      <c r="N171" s="1412">
        <v>0.39477811791427075</v>
      </c>
      <c r="O171" s="1411">
        <v>0.11252921984017661</v>
      </c>
      <c r="P171" s="6"/>
      <c r="Q171" s="6"/>
      <c r="R171" s="6"/>
      <c r="T171" s="782"/>
    </row>
    <row r="172" spans="1:20" ht="15">
      <c r="A172" s="56">
        <f>ROW()</f>
        <v>172</v>
      </c>
      <c r="B172" s="1648"/>
      <c r="C172" s="1654"/>
      <c r="D172" s="369"/>
      <c r="E172" s="569" t="s">
        <v>1823</v>
      </c>
      <c r="F172" s="568" t="s">
        <v>1824</v>
      </c>
      <c r="G172" s="572"/>
      <c r="H172" s="1409">
        <v>0</v>
      </c>
      <c r="I172" s="1410">
        <v>0</v>
      </c>
      <c r="J172" s="1410">
        <v>0</v>
      </c>
      <c r="K172" s="999">
        <v>0</v>
      </c>
      <c r="L172" s="1414">
        <v>0</v>
      </c>
      <c r="M172" s="1412">
        <v>0</v>
      </c>
      <c r="N172" s="1412">
        <v>0</v>
      </c>
      <c r="O172" s="1411">
        <v>0</v>
      </c>
      <c r="P172" s="6"/>
      <c r="Q172" s="6"/>
      <c r="R172" s="6"/>
      <c r="T172" s="782"/>
    </row>
    <row r="173" spans="1:20" ht="15">
      <c r="A173" s="56">
        <f>ROW()</f>
        <v>173</v>
      </c>
      <c r="B173" s="1648"/>
      <c r="C173" s="1654"/>
      <c r="D173" s="369"/>
      <c r="E173" s="569" t="s">
        <v>969</v>
      </c>
      <c r="F173" s="568" t="s">
        <v>1825</v>
      </c>
      <c r="G173" s="572"/>
      <c r="H173" s="1409">
        <v>0</v>
      </c>
      <c r="I173" s="1410">
        <v>0</v>
      </c>
      <c r="J173" s="1410">
        <v>0</v>
      </c>
      <c r="K173" s="999">
        <v>0</v>
      </c>
      <c r="L173" s="1414">
        <v>0</v>
      </c>
      <c r="M173" s="1412">
        <v>0</v>
      </c>
      <c r="N173" s="1412">
        <v>0</v>
      </c>
      <c r="O173" s="1411">
        <v>0</v>
      </c>
      <c r="P173" s="6"/>
      <c r="Q173" s="6"/>
      <c r="R173" s="6"/>
      <c r="T173" s="782"/>
    </row>
    <row r="174" spans="1:20" ht="15">
      <c r="A174" s="56">
        <f>ROW()</f>
        <v>174</v>
      </c>
      <c r="B174" s="1648"/>
      <c r="C174" s="1654"/>
      <c r="D174" s="369"/>
      <c r="E174" s="569" t="s">
        <v>669</v>
      </c>
      <c r="F174" s="568" t="s">
        <v>1826</v>
      </c>
      <c r="G174" s="572"/>
      <c r="H174" s="1409">
        <v>0</v>
      </c>
      <c r="I174" s="1410">
        <v>1</v>
      </c>
      <c r="J174" s="1410">
        <v>1</v>
      </c>
      <c r="K174" s="999">
        <v>0.8</v>
      </c>
      <c r="L174" s="1414">
        <v>0</v>
      </c>
      <c r="M174" s="1412">
        <v>1.6875517550102541</v>
      </c>
      <c r="N174" s="1412">
        <v>1.3589373030288359</v>
      </c>
      <c r="O174" s="1411">
        <v>2.4426093144338585</v>
      </c>
      <c r="P174" s="6"/>
      <c r="Q174" s="6"/>
      <c r="R174" s="6"/>
      <c r="T174" s="782"/>
    </row>
    <row r="175" spans="1:20" ht="15">
      <c r="A175" s="56">
        <f>ROW()</f>
        <v>175</v>
      </c>
      <c r="B175" s="1648"/>
      <c r="C175" s="1654"/>
      <c r="D175" s="369"/>
      <c r="E175" s="569" t="s">
        <v>902</v>
      </c>
      <c r="F175" s="568" t="s">
        <v>1827</v>
      </c>
      <c r="G175" s="572"/>
      <c r="H175" s="1409">
        <v>0</v>
      </c>
      <c r="I175" s="1410">
        <v>0</v>
      </c>
      <c r="J175" s="1410">
        <v>0</v>
      </c>
      <c r="K175" s="999">
        <v>0</v>
      </c>
      <c r="L175" s="1414">
        <v>0</v>
      </c>
      <c r="M175" s="1412">
        <v>0</v>
      </c>
      <c r="N175" s="1412">
        <v>0</v>
      </c>
      <c r="O175" s="1411">
        <v>0</v>
      </c>
      <c r="P175" s="6"/>
      <c r="Q175" s="6"/>
      <c r="R175" s="6"/>
      <c r="T175" s="782"/>
    </row>
    <row r="176" spans="1:20" ht="15">
      <c r="A176" s="56">
        <f>ROW()</f>
        <v>176</v>
      </c>
      <c r="B176" s="1648"/>
      <c r="C176" s="1654"/>
      <c r="D176" s="369"/>
      <c r="E176" s="569" t="s">
        <v>646</v>
      </c>
      <c r="F176" s="568" t="s">
        <v>1828</v>
      </c>
      <c r="G176" s="572"/>
      <c r="H176" s="1409">
        <v>0</v>
      </c>
      <c r="I176" s="1410">
        <v>0</v>
      </c>
      <c r="J176" s="1410">
        <v>0</v>
      </c>
      <c r="K176" s="999">
        <v>0</v>
      </c>
      <c r="L176" s="1414">
        <v>0</v>
      </c>
      <c r="M176" s="1412">
        <v>0</v>
      </c>
      <c r="N176" s="1412">
        <v>0</v>
      </c>
      <c r="O176" s="1411">
        <v>0</v>
      </c>
      <c r="P176" s="6"/>
      <c r="Q176" s="6"/>
      <c r="R176" s="6"/>
      <c r="T176" s="782"/>
    </row>
    <row r="177" spans="1:20" ht="15">
      <c r="A177" s="56">
        <f>ROW()</f>
        <v>177</v>
      </c>
      <c r="B177" s="1648"/>
      <c r="C177" s="1654"/>
      <c r="D177" s="369"/>
      <c r="E177" s="569" t="s">
        <v>792</v>
      </c>
      <c r="F177" s="568" t="s">
        <v>1829</v>
      </c>
      <c r="G177" s="572"/>
      <c r="H177" s="1409">
        <v>0</v>
      </c>
      <c r="I177" s="1410">
        <v>0</v>
      </c>
      <c r="J177" s="1410">
        <v>0</v>
      </c>
      <c r="K177" s="999">
        <v>0</v>
      </c>
      <c r="L177" s="1414">
        <v>0</v>
      </c>
      <c r="M177" s="1412">
        <v>0</v>
      </c>
      <c r="N177" s="1412">
        <v>0</v>
      </c>
      <c r="O177" s="1411">
        <v>0</v>
      </c>
      <c r="P177" s="6"/>
      <c r="Q177" s="6"/>
      <c r="R177" s="6"/>
      <c r="T177" s="782"/>
    </row>
    <row r="178" spans="1:20" ht="15">
      <c r="A178" s="56">
        <f>ROW()</f>
        <v>178</v>
      </c>
      <c r="B178" s="1648"/>
      <c r="C178" s="1654"/>
      <c r="D178" s="369"/>
      <c r="E178" s="569" t="s">
        <v>1830</v>
      </c>
      <c r="F178" s="568" t="s">
        <v>1831</v>
      </c>
      <c r="G178" s="572"/>
      <c r="H178" s="1409">
        <v>0</v>
      </c>
      <c r="I178" s="1410">
        <v>0</v>
      </c>
      <c r="J178" s="1410">
        <v>0</v>
      </c>
      <c r="K178" s="999">
        <v>0.2</v>
      </c>
      <c r="L178" s="1414">
        <v>0</v>
      </c>
      <c r="M178" s="1412">
        <v>0</v>
      </c>
      <c r="N178" s="1412">
        <v>0</v>
      </c>
      <c r="O178" s="1411">
        <v>8.5583800642052094E-2</v>
      </c>
      <c r="P178" s="6"/>
      <c r="Q178" s="6"/>
      <c r="R178" s="6"/>
      <c r="T178" s="782"/>
    </row>
    <row r="179" spans="1:20" ht="15">
      <c r="A179" s="56">
        <f>ROW()</f>
        <v>179</v>
      </c>
      <c r="B179" s="1648"/>
      <c r="C179" s="1654"/>
      <c r="D179" s="369"/>
      <c r="E179" s="569" t="s">
        <v>1832</v>
      </c>
      <c r="F179" s="568" t="s">
        <v>1833</v>
      </c>
      <c r="G179" s="572"/>
      <c r="H179" s="1409">
        <v>0</v>
      </c>
      <c r="I179" s="1410">
        <v>0</v>
      </c>
      <c r="J179" s="1410">
        <v>0</v>
      </c>
      <c r="K179" s="999">
        <v>0</v>
      </c>
      <c r="L179" s="1414">
        <v>0</v>
      </c>
      <c r="M179" s="1412">
        <v>0</v>
      </c>
      <c r="N179" s="1412">
        <v>0</v>
      </c>
      <c r="O179" s="1411">
        <v>0</v>
      </c>
      <c r="P179" s="6"/>
      <c r="Q179" s="6"/>
      <c r="R179" s="6"/>
      <c r="T179" s="782"/>
    </row>
    <row r="180" spans="1:20" ht="15">
      <c r="A180" s="56">
        <f>ROW()</f>
        <v>180</v>
      </c>
      <c r="B180" s="1648"/>
      <c r="C180" s="1654"/>
      <c r="D180" s="369"/>
      <c r="E180" s="569" t="s">
        <v>955</v>
      </c>
      <c r="F180" s="568" t="s">
        <v>1834</v>
      </c>
      <c r="G180" s="572"/>
      <c r="H180" s="1409">
        <v>0</v>
      </c>
      <c r="I180" s="1410">
        <v>0</v>
      </c>
      <c r="J180" s="1410">
        <v>0</v>
      </c>
      <c r="K180" s="999">
        <v>0</v>
      </c>
      <c r="L180" s="1414">
        <v>0</v>
      </c>
      <c r="M180" s="1412">
        <v>0</v>
      </c>
      <c r="N180" s="1412">
        <v>0</v>
      </c>
      <c r="O180" s="1411">
        <v>0</v>
      </c>
      <c r="P180" s="6"/>
      <c r="Q180" s="6"/>
      <c r="R180" s="6"/>
      <c r="T180" s="782"/>
    </row>
    <row r="181" spans="1:20" ht="15">
      <c r="A181" s="56">
        <f>ROW()</f>
        <v>181</v>
      </c>
      <c r="B181" s="1648"/>
      <c r="C181" s="1654"/>
      <c r="D181" s="369"/>
      <c r="E181" s="569" t="s">
        <v>1835</v>
      </c>
      <c r="F181" s="568" t="s">
        <v>1836</v>
      </c>
      <c r="G181" s="572"/>
      <c r="H181" s="1409">
        <v>0</v>
      </c>
      <c r="I181" s="1410">
        <v>1</v>
      </c>
      <c r="J181" s="1410">
        <v>1</v>
      </c>
      <c r="K181" s="999">
        <v>0.4</v>
      </c>
      <c r="L181" s="1414">
        <v>0</v>
      </c>
      <c r="M181" s="1412">
        <v>0.29490695876026263</v>
      </c>
      <c r="N181" s="1412">
        <v>31.218489192709203</v>
      </c>
      <c r="O181" s="1411">
        <v>6.3026792302938928</v>
      </c>
      <c r="P181" s="6"/>
      <c r="Q181" s="6"/>
      <c r="R181" s="6"/>
      <c r="T181" s="782"/>
    </row>
    <row r="182" spans="1:20" ht="15">
      <c r="A182" s="56">
        <f>ROW()</f>
        <v>182</v>
      </c>
      <c r="B182" s="1648"/>
      <c r="C182" s="1654"/>
      <c r="D182" s="369"/>
      <c r="E182" s="569" t="s">
        <v>1837</v>
      </c>
      <c r="F182" s="568" t="s">
        <v>1838</v>
      </c>
      <c r="G182" s="572"/>
      <c r="H182" s="1409" t="s">
        <v>1690</v>
      </c>
      <c r="I182" s="1410" t="s">
        <v>1690</v>
      </c>
      <c r="J182" s="1410">
        <v>1</v>
      </c>
      <c r="K182" s="999">
        <v>1</v>
      </c>
      <c r="L182" s="1414" t="s">
        <v>1690</v>
      </c>
      <c r="M182" s="1412" t="s">
        <v>1690</v>
      </c>
      <c r="N182" s="1412">
        <v>46.762667601426159</v>
      </c>
      <c r="O182" s="1411">
        <v>46.762667601426159</v>
      </c>
      <c r="P182" s="6"/>
      <c r="Q182" s="6"/>
      <c r="R182" s="6"/>
      <c r="T182" s="782"/>
    </row>
    <row r="183" spans="1:20" ht="15">
      <c r="A183" s="56">
        <f>ROW()</f>
        <v>183</v>
      </c>
      <c r="B183" s="1648"/>
      <c r="C183" s="1654"/>
      <c r="D183" s="369"/>
      <c r="E183" s="569" t="s">
        <v>1839</v>
      </c>
      <c r="F183" s="568" t="s">
        <v>1840</v>
      </c>
      <c r="G183" s="572"/>
      <c r="H183" s="1409">
        <v>1</v>
      </c>
      <c r="I183" s="1410">
        <v>1</v>
      </c>
      <c r="J183" s="1410">
        <v>0</v>
      </c>
      <c r="K183" s="999">
        <v>0.4</v>
      </c>
      <c r="L183" s="1414">
        <v>0.35903803482120178</v>
      </c>
      <c r="M183" s="1412">
        <v>0.23776857148992647</v>
      </c>
      <c r="N183" s="1412">
        <v>0</v>
      </c>
      <c r="O183" s="1411">
        <v>0.11936132126222565</v>
      </c>
      <c r="P183" s="6"/>
      <c r="Q183" s="6"/>
      <c r="R183" s="6"/>
      <c r="T183" s="782"/>
    </row>
    <row r="184" spans="1:20" ht="15">
      <c r="A184" s="56">
        <f>ROW()</f>
        <v>184</v>
      </c>
      <c r="B184" s="1648"/>
      <c r="C184" s="1654"/>
      <c r="D184" s="369"/>
      <c r="E184" s="569" t="s">
        <v>707</v>
      </c>
      <c r="F184" s="568" t="s">
        <v>1841</v>
      </c>
      <c r="G184" s="572"/>
      <c r="H184" s="1409">
        <v>0</v>
      </c>
      <c r="I184" s="1410">
        <v>0</v>
      </c>
      <c r="J184" s="1410">
        <v>0</v>
      </c>
      <c r="K184" s="999">
        <v>0</v>
      </c>
      <c r="L184" s="1414">
        <v>0</v>
      </c>
      <c r="M184" s="1412">
        <v>0</v>
      </c>
      <c r="N184" s="1412">
        <v>0</v>
      </c>
      <c r="O184" s="1411">
        <v>0</v>
      </c>
      <c r="P184" s="6"/>
      <c r="Q184" s="6"/>
      <c r="R184" s="6"/>
      <c r="T184" s="782"/>
    </row>
    <row r="185" spans="1:20" ht="15">
      <c r="A185" s="56">
        <f>ROW()</f>
        <v>185</v>
      </c>
      <c r="B185" s="1648"/>
      <c r="C185" s="1654"/>
      <c r="D185" s="369"/>
      <c r="E185" s="569" t="s">
        <v>997</v>
      </c>
      <c r="F185" s="568" t="s">
        <v>1842</v>
      </c>
      <c r="G185" s="572"/>
      <c r="H185" s="1409">
        <v>0</v>
      </c>
      <c r="I185" s="1410">
        <v>0</v>
      </c>
      <c r="J185" s="1410">
        <v>0</v>
      </c>
      <c r="K185" s="999">
        <v>0</v>
      </c>
      <c r="L185" s="1414">
        <v>0</v>
      </c>
      <c r="M185" s="1412">
        <v>0</v>
      </c>
      <c r="N185" s="1412">
        <v>0</v>
      </c>
      <c r="O185" s="1411">
        <v>0</v>
      </c>
      <c r="P185" s="6"/>
      <c r="Q185" s="6"/>
      <c r="R185" s="6"/>
      <c r="T185" s="782"/>
    </row>
    <row r="186" spans="1:20" ht="15">
      <c r="A186" s="56">
        <f>ROW()</f>
        <v>186</v>
      </c>
      <c r="B186" s="1648"/>
      <c r="C186" s="1654"/>
      <c r="D186" s="369"/>
      <c r="E186" s="569" t="s">
        <v>864</v>
      </c>
      <c r="F186" s="568" t="s">
        <v>1843</v>
      </c>
      <c r="G186" s="572"/>
      <c r="H186" s="1409">
        <v>0</v>
      </c>
      <c r="I186" s="1410">
        <v>0</v>
      </c>
      <c r="J186" s="1410">
        <v>0</v>
      </c>
      <c r="K186" s="999">
        <v>0</v>
      </c>
      <c r="L186" s="1414">
        <v>0</v>
      </c>
      <c r="M186" s="1412">
        <v>0</v>
      </c>
      <c r="N186" s="1412">
        <v>0</v>
      </c>
      <c r="O186" s="1411">
        <v>0</v>
      </c>
      <c r="P186" s="6"/>
      <c r="Q186" s="6"/>
      <c r="R186" s="6"/>
      <c r="T186" s="782"/>
    </row>
    <row r="187" spans="1:20" ht="15">
      <c r="A187" s="56">
        <f>ROW()</f>
        <v>187</v>
      </c>
      <c r="B187" s="1648"/>
      <c r="C187" s="1654"/>
      <c r="D187" s="369"/>
      <c r="E187" s="569" t="s">
        <v>651</v>
      </c>
      <c r="F187" s="568" t="s">
        <v>1844</v>
      </c>
      <c r="G187" s="572"/>
      <c r="H187" s="1409">
        <v>0</v>
      </c>
      <c r="I187" s="1410">
        <v>1</v>
      </c>
      <c r="J187" s="1410">
        <v>1</v>
      </c>
      <c r="K187" s="999">
        <v>0.6</v>
      </c>
      <c r="L187" s="1414">
        <v>0</v>
      </c>
      <c r="M187" s="1412">
        <v>1.759636723231041</v>
      </c>
      <c r="N187" s="1412">
        <v>2.0853363969255692</v>
      </c>
      <c r="O187" s="1411">
        <v>207.79289814849989</v>
      </c>
      <c r="P187" s="6"/>
      <c r="Q187" s="6"/>
      <c r="R187" s="6"/>
      <c r="T187" s="782"/>
    </row>
    <row r="188" spans="1:20" ht="15">
      <c r="A188" s="56">
        <f>ROW()</f>
        <v>188</v>
      </c>
      <c r="B188" s="1648"/>
      <c r="C188" s="1654"/>
      <c r="D188" s="369"/>
      <c r="E188" s="569" t="s">
        <v>860</v>
      </c>
      <c r="F188" s="568" t="s">
        <v>1845</v>
      </c>
      <c r="G188" s="572"/>
      <c r="H188" s="1409">
        <v>0</v>
      </c>
      <c r="I188" s="1410">
        <v>0</v>
      </c>
      <c r="J188" s="1410">
        <v>0</v>
      </c>
      <c r="K188" s="999">
        <v>0</v>
      </c>
      <c r="L188" s="1414">
        <v>0</v>
      </c>
      <c r="M188" s="1412">
        <v>0</v>
      </c>
      <c r="N188" s="1412">
        <v>0</v>
      </c>
      <c r="O188" s="1411">
        <v>0</v>
      </c>
      <c r="P188" s="6"/>
      <c r="Q188" s="6"/>
      <c r="R188" s="6"/>
      <c r="T188" s="782"/>
    </row>
    <row r="189" spans="1:20" ht="15">
      <c r="A189" s="56">
        <f>ROW()</f>
        <v>189</v>
      </c>
      <c r="B189" s="1648"/>
      <c r="C189" s="1654"/>
      <c r="D189" s="369"/>
      <c r="E189" s="569" t="s">
        <v>957</v>
      </c>
      <c r="F189" s="568" t="s">
        <v>1846</v>
      </c>
      <c r="G189" s="572"/>
      <c r="H189" s="1409">
        <v>0</v>
      </c>
      <c r="I189" s="1410">
        <v>0</v>
      </c>
      <c r="J189" s="1410">
        <v>0</v>
      </c>
      <c r="K189" s="999">
        <v>0</v>
      </c>
      <c r="L189" s="1414">
        <v>0</v>
      </c>
      <c r="M189" s="1412">
        <v>0</v>
      </c>
      <c r="N189" s="1412">
        <v>0</v>
      </c>
      <c r="O189" s="1411">
        <v>0</v>
      </c>
      <c r="P189" s="6"/>
      <c r="Q189" s="6"/>
      <c r="R189" s="6"/>
      <c r="T189" s="782"/>
    </row>
    <row r="190" spans="1:20" ht="15">
      <c r="A190" s="56">
        <f>ROW()</f>
        <v>190</v>
      </c>
      <c r="B190" s="1648"/>
      <c r="C190" s="1654"/>
      <c r="D190" s="369"/>
      <c r="E190" s="569" t="s">
        <v>999</v>
      </c>
      <c r="F190" s="568" t="s">
        <v>1847</v>
      </c>
      <c r="G190" s="572"/>
      <c r="H190" s="1409">
        <v>0</v>
      </c>
      <c r="I190" s="1410">
        <v>0</v>
      </c>
      <c r="J190" s="1410">
        <v>0</v>
      </c>
      <c r="K190" s="999">
        <v>0</v>
      </c>
      <c r="L190" s="1414">
        <v>0</v>
      </c>
      <c r="M190" s="1412">
        <v>0</v>
      </c>
      <c r="N190" s="1412">
        <v>0</v>
      </c>
      <c r="O190" s="1411">
        <v>0</v>
      </c>
      <c r="P190" s="6"/>
      <c r="Q190" s="6"/>
      <c r="R190" s="6"/>
      <c r="T190" s="782"/>
    </row>
    <row r="191" spans="1:20" ht="15">
      <c r="A191" s="56">
        <f>ROW()</f>
        <v>191</v>
      </c>
      <c r="B191" s="1648"/>
      <c r="C191" s="1654"/>
      <c r="D191" s="369"/>
      <c r="E191" s="569" t="s">
        <v>862</v>
      </c>
      <c r="F191" s="568" t="s">
        <v>1848</v>
      </c>
      <c r="G191" s="572"/>
      <c r="H191" s="1409">
        <v>0</v>
      </c>
      <c r="I191" s="1410">
        <v>0</v>
      </c>
      <c r="J191" s="1410">
        <v>0</v>
      </c>
      <c r="K191" s="999">
        <v>0</v>
      </c>
      <c r="L191" s="1414">
        <v>0</v>
      </c>
      <c r="M191" s="1412">
        <v>0</v>
      </c>
      <c r="N191" s="1412">
        <v>0</v>
      </c>
      <c r="O191" s="1411">
        <v>0</v>
      </c>
      <c r="P191" s="6"/>
      <c r="Q191" s="6"/>
      <c r="R191" s="6"/>
      <c r="T191" s="782"/>
    </row>
    <row r="192" spans="1:20" ht="15">
      <c r="A192" s="56">
        <f>ROW()</f>
        <v>192</v>
      </c>
      <c r="B192" s="1648"/>
      <c r="C192" s="1654"/>
      <c r="D192" s="369"/>
      <c r="E192" s="569" t="s">
        <v>747</v>
      </c>
      <c r="F192" s="568" t="s">
        <v>1849</v>
      </c>
      <c r="G192" s="572"/>
      <c r="H192" s="1409">
        <v>0</v>
      </c>
      <c r="I192" s="1410">
        <v>1</v>
      </c>
      <c r="J192" s="1410">
        <v>0</v>
      </c>
      <c r="K192" s="999">
        <v>0.2</v>
      </c>
      <c r="L192" s="1414">
        <v>0</v>
      </c>
      <c r="M192" s="1412">
        <v>0.33664728142899419</v>
      </c>
      <c r="N192" s="1412">
        <v>0</v>
      </c>
      <c r="O192" s="1411">
        <v>6.7329456285798839E-2</v>
      </c>
      <c r="P192" s="6"/>
      <c r="Q192" s="6"/>
      <c r="R192" s="6"/>
      <c r="T192" s="782"/>
    </row>
    <row r="193" spans="1:20" ht="15">
      <c r="A193" s="56">
        <f>ROW()</f>
        <v>193</v>
      </c>
      <c r="B193" s="1648"/>
      <c r="C193" s="1654"/>
      <c r="D193" s="369"/>
      <c r="E193" s="569" t="s">
        <v>1850</v>
      </c>
      <c r="F193" s="568" t="s">
        <v>1851</v>
      </c>
      <c r="G193" s="572"/>
      <c r="H193" s="1409">
        <v>0</v>
      </c>
      <c r="I193" s="1410">
        <v>1</v>
      </c>
      <c r="J193" s="1410">
        <v>0</v>
      </c>
      <c r="K193" s="999">
        <v>0.2</v>
      </c>
      <c r="L193" s="1414">
        <v>0</v>
      </c>
      <c r="M193" s="1412">
        <v>0.34678099486099861</v>
      </c>
      <c r="N193" s="1412">
        <v>0</v>
      </c>
      <c r="O193" s="1411">
        <v>6.9356198972199717E-2</v>
      </c>
      <c r="P193" s="6"/>
      <c r="Q193" s="6"/>
      <c r="R193" s="6"/>
      <c r="T193" s="782"/>
    </row>
    <row r="194" spans="1:20" ht="15">
      <c r="A194" s="56">
        <f>ROW()</f>
        <v>194</v>
      </c>
      <c r="B194" s="1648"/>
      <c r="C194" s="1654"/>
      <c r="D194" s="369"/>
      <c r="E194" s="569" t="s">
        <v>1852</v>
      </c>
      <c r="F194" s="568" t="s">
        <v>1853</v>
      </c>
      <c r="G194" s="572"/>
      <c r="H194" s="1409">
        <v>0</v>
      </c>
      <c r="I194" s="1410">
        <v>0</v>
      </c>
      <c r="J194" s="1410">
        <v>1</v>
      </c>
      <c r="K194" s="999">
        <v>0.6</v>
      </c>
      <c r="L194" s="1414">
        <v>0</v>
      </c>
      <c r="M194" s="1412">
        <v>0</v>
      </c>
      <c r="N194" s="1412">
        <v>4.2943249060944151</v>
      </c>
      <c r="O194" s="1411">
        <v>2.1274989685141001</v>
      </c>
      <c r="P194" s="6"/>
      <c r="Q194" s="6"/>
      <c r="R194" s="6"/>
      <c r="T194" s="782"/>
    </row>
    <row r="195" spans="1:20" ht="15">
      <c r="A195" s="56">
        <f>ROW()</f>
        <v>195</v>
      </c>
      <c r="B195" s="1648"/>
      <c r="C195" s="1654"/>
      <c r="D195" s="369"/>
      <c r="E195" s="569" t="s">
        <v>1854</v>
      </c>
      <c r="F195" s="568" t="s">
        <v>1855</v>
      </c>
      <c r="G195" s="572"/>
      <c r="H195" s="1409">
        <v>0</v>
      </c>
      <c r="I195" s="1410">
        <v>0</v>
      </c>
      <c r="J195" s="1410">
        <v>0</v>
      </c>
      <c r="K195" s="999">
        <v>0.4</v>
      </c>
      <c r="L195" s="1414">
        <v>0</v>
      </c>
      <c r="M195" s="1412">
        <v>0</v>
      </c>
      <c r="N195" s="1412">
        <v>0</v>
      </c>
      <c r="O195" s="1411">
        <v>0.58223216167403058</v>
      </c>
      <c r="P195" s="6"/>
      <c r="Q195" s="6"/>
      <c r="R195" s="6"/>
      <c r="T195" s="782"/>
    </row>
    <row r="196" spans="1:20" ht="15">
      <c r="A196" s="56">
        <f>ROW()</f>
        <v>196</v>
      </c>
      <c r="B196" s="1648"/>
      <c r="C196" s="1654"/>
      <c r="D196" s="369"/>
      <c r="E196" s="569" t="s">
        <v>995</v>
      </c>
      <c r="F196" s="568" t="s">
        <v>1856</v>
      </c>
      <c r="G196" s="572"/>
      <c r="H196" s="1409">
        <v>0</v>
      </c>
      <c r="I196" s="1410">
        <v>0</v>
      </c>
      <c r="J196" s="1410">
        <v>0</v>
      </c>
      <c r="K196" s="999">
        <v>0</v>
      </c>
      <c r="L196" s="1414">
        <v>0</v>
      </c>
      <c r="M196" s="1412">
        <v>0</v>
      </c>
      <c r="N196" s="1412">
        <v>0</v>
      </c>
      <c r="O196" s="1411">
        <v>0</v>
      </c>
      <c r="P196" s="6"/>
      <c r="Q196" s="6"/>
      <c r="R196" s="6"/>
      <c r="T196" s="782"/>
    </row>
    <row r="197" spans="1:20" ht="15">
      <c r="A197" s="56">
        <f>ROW()</f>
        <v>197</v>
      </c>
      <c r="B197" s="1648"/>
      <c r="C197" s="1654"/>
      <c r="D197" s="369"/>
      <c r="E197" s="569" t="s">
        <v>649</v>
      </c>
      <c r="F197" s="568" t="s">
        <v>1857</v>
      </c>
      <c r="G197" s="572"/>
      <c r="H197" s="1409">
        <v>0</v>
      </c>
      <c r="I197" s="1410">
        <v>0</v>
      </c>
      <c r="J197" s="1410">
        <v>0</v>
      </c>
      <c r="K197" s="999">
        <v>0</v>
      </c>
      <c r="L197" s="1414">
        <v>0</v>
      </c>
      <c r="M197" s="1412">
        <v>0</v>
      </c>
      <c r="N197" s="1412">
        <v>0</v>
      </c>
      <c r="O197" s="1411">
        <v>0</v>
      </c>
      <c r="P197" s="6"/>
      <c r="Q197" s="6"/>
      <c r="R197" s="6"/>
      <c r="T197" s="782"/>
    </row>
    <row r="198" spans="1:20" ht="15">
      <c r="A198" s="56">
        <f>ROW()</f>
        <v>198</v>
      </c>
      <c r="B198" s="1648"/>
      <c r="C198" s="1654"/>
      <c r="D198" s="369"/>
      <c r="E198" s="569" t="s">
        <v>729</v>
      </c>
      <c r="F198" s="568" t="s">
        <v>1858</v>
      </c>
      <c r="G198" s="572"/>
      <c r="H198" s="1409">
        <v>0</v>
      </c>
      <c r="I198" s="1410">
        <v>0</v>
      </c>
      <c r="J198" s="1410">
        <v>0</v>
      </c>
      <c r="K198" s="999">
        <v>0</v>
      </c>
      <c r="L198" s="1414">
        <v>0</v>
      </c>
      <c r="M198" s="1412">
        <v>0</v>
      </c>
      <c r="N198" s="1412">
        <v>0</v>
      </c>
      <c r="O198" s="1411">
        <v>0</v>
      </c>
      <c r="P198" s="6"/>
      <c r="Q198" s="6"/>
      <c r="R198" s="6"/>
      <c r="T198" s="782"/>
    </row>
    <row r="199" spans="1:20" ht="15">
      <c r="A199" s="56">
        <f>ROW()</f>
        <v>199</v>
      </c>
      <c r="B199" s="1648"/>
      <c r="C199" s="1654"/>
      <c r="D199" s="369"/>
      <c r="E199" s="569" t="s">
        <v>1859</v>
      </c>
      <c r="F199" s="568" t="s">
        <v>1860</v>
      </c>
      <c r="G199" s="572"/>
      <c r="H199" s="1409">
        <v>0</v>
      </c>
      <c r="I199" s="1410">
        <v>0</v>
      </c>
      <c r="J199" s="1410">
        <v>0</v>
      </c>
      <c r="K199" s="999">
        <v>0</v>
      </c>
      <c r="L199" s="1414">
        <v>0</v>
      </c>
      <c r="M199" s="1412">
        <v>0</v>
      </c>
      <c r="N199" s="1412">
        <v>0</v>
      </c>
      <c r="O199" s="1411">
        <v>0</v>
      </c>
      <c r="P199" s="6"/>
      <c r="Q199" s="6"/>
      <c r="R199" s="6"/>
      <c r="T199" s="782"/>
    </row>
    <row r="200" spans="1:20" ht="15">
      <c r="A200" s="56">
        <f>ROW()</f>
        <v>200</v>
      </c>
      <c r="B200" s="1648"/>
      <c r="C200" s="1654"/>
      <c r="D200" s="369"/>
      <c r="E200" s="978" t="s">
        <v>971</v>
      </c>
      <c r="F200" s="1656" t="s">
        <v>1861</v>
      </c>
      <c r="G200" s="642"/>
      <c r="H200" s="1409">
        <v>0</v>
      </c>
      <c r="I200" s="1410">
        <v>1</v>
      </c>
      <c r="J200" s="1410">
        <v>1</v>
      </c>
      <c r="K200" s="1415">
        <v>0.6</v>
      </c>
      <c r="L200" s="1416">
        <v>0</v>
      </c>
      <c r="M200" s="1412">
        <v>1.250128812678067</v>
      </c>
      <c r="N200" s="1412">
        <v>0.80137001401157626</v>
      </c>
      <c r="O200" s="1411">
        <v>19.569074650641355</v>
      </c>
      <c r="P200" s="6"/>
      <c r="Q200" s="6"/>
      <c r="R200" s="6"/>
      <c r="T200" s="782"/>
    </row>
    <row r="201" spans="1:20" ht="15">
      <c r="A201" s="56">
        <f>ROW()</f>
        <v>201</v>
      </c>
      <c r="B201" s="1648"/>
      <c r="C201" s="1654"/>
      <c r="D201" s="369"/>
      <c r="E201" s="569" t="s">
        <v>866</v>
      </c>
      <c r="F201" s="568" t="s">
        <v>1862</v>
      </c>
      <c r="G201" s="979"/>
      <c r="H201" s="1409">
        <v>0</v>
      </c>
      <c r="I201" s="1410">
        <v>0</v>
      </c>
      <c r="J201" s="1410">
        <v>0</v>
      </c>
      <c r="K201" s="999">
        <v>0.2</v>
      </c>
      <c r="L201" s="1416">
        <v>0</v>
      </c>
      <c r="M201" s="1412">
        <v>0</v>
      </c>
      <c r="N201" s="1412">
        <v>0</v>
      </c>
      <c r="O201" s="1411">
        <v>0.14329795381809415</v>
      </c>
      <c r="P201" s="6"/>
      <c r="Q201" s="6"/>
      <c r="R201" s="6"/>
      <c r="T201" s="782"/>
    </row>
    <row r="202" spans="1:20" ht="15">
      <c r="A202" s="56">
        <f>ROW()</f>
        <v>202</v>
      </c>
      <c r="B202" s="1648"/>
      <c r="C202" s="1654"/>
      <c r="D202" s="1657"/>
      <c r="E202" s="1658" t="s">
        <v>1863</v>
      </c>
      <c r="F202" s="1659"/>
      <c r="G202" s="1659"/>
      <c r="H202" s="1660"/>
      <c r="I202" s="1660"/>
      <c r="J202" s="1660"/>
      <c r="K202" s="10"/>
      <c r="L202" s="376"/>
      <c r="M202" s="376"/>
      <c r="N202" s="376"/>
      <c r="O202" s="376"/>
      <c r="P202" s="6"/>
      <c r="Q202" s="6"/>
      <c r="R202" s="6"/>
      <c r="T202" s="782"/>
    </row>
    <row r="203" spans="1:20" ht="15">
      <c r="A203" s="56">
        <f>ROW()</f>
        <v>203</v>
      </c>
      <c r="B203" s="1648"/>
      <c r="C203" s="1654"/>
      <c r="D203" s="1657"/>
      <c r="E203" s="1661" t="s">
        <v>1864</v>
      </c>
      <c r="F203" s="1659"/>
      <c r="G203" s="1659"/>
      <c r="H203" s="1660"/>
      <c r="I203" s="1660"/>
      <c r="J203" s="1660"/>
      <c r="K203" s="10"/>
      <c r="L203" s="376"/>
      <c r="M203" s="376"/>
      <c r="N203" s="376"/>
      <c r="O203" s="376"/>
      <c r="P203" s="6"/>
      <c r="Q203" s="6"/>
      <c r="R203" s="6"/>
      <c r="T203" s="782"/>
    </row>
    <row r="204" spans="1:20" ht="15">
      <c r="A204" s="56">
        <f>ROW()</f>
        <v>204</v>
      </c>
      <c r="B204" s="1648"/>
      <c r="C204" s="1662"/>
      <c r="D204" s="366"/>
      <c r="F204" s="1663"/>
      <c r="G204" s="1663"/>
      <c r="H204" s="1663"/>
      <c r="I204" s="1663"/>
      <c r="J204" s="1664"/>
      <c r="K204" s="1663"/>
      <c r="L204" s="1665"/>
      <c r="M204" s="1665"/>
      <c r="N204" s="1665"/>
      <c r="O204" s="1665"/>
      <c r="P204" s="6"/>
      <c r="Q204" s="6"/>
      <c r="R204" s="6"/>
      <c r="T204" s="782"/>
    </row>
    <row r="205" spans="1:20" ht="15.75">
      <c r="A205" s="56">
        <f>ROW()</f>
        <v>205</v>
      </c>
      <c r="B205" s="1635"/>
      <c r="C205" s="1650"/>
      <c r="D205" s="371" t="s">
        <v>1865</v>
      </c>
      <c r="E205" s="314"/>
      <c r="F205" s="314"/>
      <c r="G205" s="314"/>
      <c r="H205" s="314"/>
      <c r="I205" s="314"/>
      <c r="J205" s="314"/>
      <c r="K205" s="10"/>
      <c r="L205" s="376"/>
      <c r="M205" s="376"/>
      <c r="N205" s="376"/>
      <c r="O205" s="376"/>
      <c r="P205" s="6"/>
      <c r="Q205" s="6"/>
      <c r="R205" s="6"/>
      <c r="T205" s="782"/>
    </row>
    <row r="206" spans="1:20" ht="15.75">
      <c r="A206" s="56">
        <f>ROW()</f>
        <v>206</v>
      </c>
      <c r="B206" s="1635"/>
      <c r="C206" s="372"/>
      <c r="D206" s="10"/>
      <c r="E206" s="373"/>
      <c r="F206" s="373"/>
      <c r="G206" s="373"/>
      <c r="H206" s="1843" t="s">
        <v>1625</v>
      </c>
      <c r="I206" s="1843"/>
      <c r="J206" s="1843"/>
      <c r="K206" s="1843"/>
      <c r="L206" s="1843" t="s">
        <v>1866</v>
      </c>
      <c r="M206" s="1843"/>
      <c r="N206" s="1843"/>
      <c r="O206" s="1843"/>
      <c r="P206" s="314"/>
      <c r="Q206" s="314"/>
      <c r="R206" s="6"/>
      <c r="S206" s="6"/>
      <c r="T206" s="853"/>
    </row>
    <row r="207" spans="1:20" ht="15.75">
      <c r="A207" s="56">
        <f>ROW()</f>
        <v>207</v>
      </c>
      <c r="B207" s="1635"/>
      <c r="C207" s="372"/>
      <c r="D207" s="10"/>
      <c r="E207" s="1856" t="s">
        <v>1627</v>
      </c>
      <c r="F207" s="1856"/>
      <c r="G207" s="1856"/>
      <c r="H207" s="375" t="s">
        <v>1628</v>
      </c>
      <c r="I207" s="375" t="s">
        <v>1629</v>
      </c>
      <c r="J207" s="375" t="s">
        <v>1630</v>
      </c>
      <c r="K207" s="375" t="s">
        <v>1631</v>
      </c>
      <c r="L207" s="375" t="s">
        <v>1628</v>
      </c>
      <c r="M207" s="375" t="s">
        <v>1629</v>
      </c>
      <c r="N207" s="375" t="s">
        <v>1630</v>
      </c>
      <c r="O207" s="375" t="s">
        <v>1631</v>
      </c>
      <c r="P207" s="6"/>
      <c r="Q207" s="6"/>
      <c r="R207" s="6"/>
      <c r="T207" s="782"/>
    </row>
    <row r="208" spans="1:20" ht="15" customHeight="1">
      <c r="A208" s="56">
        <f>ROW()</f>
        <v>208</v>
      </c>
      <c r="B208" s="1648"/>
      <c r="C208" s="1666"/>
      <c r="D208" s="11"/>
      <c r="E208" s="1417" t="s">
        <v>753</v>
      </c>
      <c r="F208" s="1418" t="s">
        <v>1867</v>
      </c>
      <c r="G208" s="1419"/>
      <c r="H208" s="1420">
        <v>0</v>
      </c>
      <c r="I208" s="1420">
        <v>0</v>
      </c>
      <c r="J208" s="1421">
        <v>0</v>
      </c>
      <c r="K208" s="1000">
        <v>0</v>
      </c>
      <c r="L208" s="1422">
        <v>0</v>
      </c>
      <c r="M208" s="1423">
        <v>0</v>
      </c>
      <c r="N208" s="1423">
        <v>0</v>
      </c>
      <c r="O208" s="1424">
        <v>0</v>
      </c>
      <c r="P208" s="6"/>
      <c r="Q208" s="6"/>
      <c r="R208" s="6"/>
      <c r="T208" s="782"/>
    </row>
    <row r="209" spans="1:20" ht="15" customHeight="1">
      <c r="A209" s="56">
        <f>ROW()</f>
        <v>209</v>
      </c>
      <c r="B209" s="1648"/>
      <c r="C209" s="1666"/>
      <c r="D209" s="11"/>
      <c r="E209" s="1417" t="s">
        <v>933</v>
      </c>
      <c r="F209" s="1418" t="s">
        <v>1868</v>
      </c>
      <c r="G209" s="1419"/>
      <c r="H209" s="1420">
        <v>0</v>
      </c>
      <c r="I209" s="1420">
        <v>3</v>
      </c>
      <c r="J209" s="1421">
        <v>2</v>
      </c>
      <c r="K209" s="1000">
        <v>2.2000000000000002</v>
      </c>
      <c r="L209" s="1422">
        <v>0</v>
      </c>
      <c r="M209" s="1423">
        <v>20</v>
      </c>
      <c r="N209" s="1423">
        <v>203</v>
      </c>
      <c r="O209" s="1424">
        <v>112.2</v>
      </c>
      <c r="P209" s="6"/>
      <c r="Q209" s="6"/>
      <c r="R209" s="6"/>
      <c r="T209" s="782"/>
    </row>
    <row r="210" spans="1:20" ht="15" customHeight="1">
      <c r="A210" s="56">
        <f>ROW()</f>
        <v>210</v>
      </c>
      <c r="B210" s="1648"/>
      <c r="C210" s="1666"/>
      <c r="D210" s="11"/>
      <c r="E210" s="1417" t="s">
        <v>1869</v>
      </c>
      <c r="F210" s="1418" t="s">
        <v>1870</v>
      </c>
      <c r="G210" s="1419"/>
      <c r="H210" s="1420">
        <v>0</v>
      </c>
      <c r="I210" s="1420">
        <v>0</v>
      </c>
      <c r="J210" s="1421">
        <v>0</v>
      </c>
      <c r="K210" s="1000">
        <v>0</v>
      </c>
      <c r="L210" s="1422">
        <v>0</v>
      </c>
      <c r="M210" s="1423">
        <v>0</v>
      </c>
      <c r="N210" s="1423">
        <v>0</v>
      </c>
      <c r="O210" s="1424">
        <v>0</v>
      </c>
      <c r="P210" s="6"/>
      <c r="Q210" s="6"/>
      <c r="R210" s="6"/>
      <c r="T210" s="782"/>
    </row>
    <row r="211" spans="1:20" ht="15" customHeight="1">
      <c r="A211" s="56">
        <f>ROW()</f>
        <v>211</v>
      </c>
      <c r="B211" s="1648"/>
      <c r="C211" s="1666"/>
      <c r="D211" s="11"/>
      <c r="E211" s="1417" t="s">
        <v>715</v>
      </c>
      <c r="F211" s="1418" t="s">
        <v>1871</v>
      </c>
      <c r="G211" s="1419"/>
      <c r="H211" s="1420">
        <v>0</v>
      </c>
      <c r="I211" s="1420">
        <v>0</v>
      </c>
      <c r="J211" s="1421">
        <v>0</v>
      </c>
      <c r="K211" s="1000">
        <v>0</v>
      </c>
      <c r="L211" s="1422">
        <v>0</v>
      </c>
      <c r="M211" s="1423">
        <v>0</v>
      </c>
      <c r="N211" s="1423">
        <v>0</v>
      </c>
      <c r="O211" s="1424">
        <v>0</v>
      </c>
      <c r="P211" s="6"/>
      <c r="Q211" s="6"/>
      <c r="R211" s="6"/>
      <c r="T211" s="782"/>
    </row>
    <row r="212" spans="1:20" ht="15" customHeight="1">
      <c r="A212" s="56">
        <f>ROW()</f>
        <v>212</v>
      </c>
      <c r="B212" s="1648"/>
      <c r="C212" s="1666"/>
      <c r="D212" s="11"/>
      <c r="E212" s="1417" t="s">
        <v>717</v>
      </c>
      <c r="F212" s="1418" t="s">
        <v>1872</v>
      </c>
      <c r="G212" s="1419"/>
      <c r="H212" s="1420">
        <v>0</v>
      </c>
      <c r="I212" s="1420">
        <v>0</v>
      </c>
      <c r="J212" s="1421">
        <v>0</v>
      </c>
      <c r="K212" s="1000">
        <v>0</v>
      </c>
      <c r="L212" s="1422">
        <v>0</v>
      </c>
      <c r="M212" s="1423">
        <v>0</v>
      </c>
      <c r="N212" s="1423">
        <v>0</v>
      </c>
      <c r="O212" s="1424">
        <v>0</v>
      </c>
      <c r="P212" s="6"/>
      <c r="Q212" s="6"/>
      <c r="R212" s="6"/>
      <c r="T212" s="782"/>
    </row>
    <row r="213" spans="1:20" ht="15" customHeight="1">
      <c r="A213" s="56">
        <f>ROW()</f>
        <v>213</v>
      </c>
      <c r="B213" s="1648"/>
      <c r="C213" s="1666"/>
      <c r="D213" s="11"/>
      <c r="E213" s="1417" t="s">
        <v>1873</v>
      </c>
      <c r="F213" s="1418" t="s">
        <v>1874</v>
      </c>
      <c r="G213" s="1419"/>
      <c r="H213" s="1420">
        <v>0</v>
      </c>
      <c r="I213" s="1420">
        <v>0</v>
      </c>
      <c r="J213" s="1421">
        <v>0</v>
      </c>
      <c r="K213" s="1000">
        <v>0</v>
      </c>
      <c r="L213" s="1422">
        <v>0</v>
      </c>
      <c r="M213" s="1423">
        <v>0</v>
      </c>
      <c r="N213" s="1423">
        <v>0</v>
      </c>
      <c r="O213" s="1424">
        <v>0</v>
      </c>
      <c r="P213" s="6"/>
      <c r="Q213" s="6"/>
      <c r="R213" s="6"/>
      <c r="T213" s="782"/>
    </row>
    <row r="214" spans="1:20" ht="15" customHeight="1">
      <c r="A214" s="56">
        <f>ROW()</f>
        <v>214</v>
      </c>
      <c r="B214" s="1648"/>
      <c r="C214" s="1666"/>
      <c r="D214" s="11"/>
      <c r="E214" s="1417" t="s">
        <v>935</v>
      </c>
      <c r="F214" s="1418" t="s">
        <v>1875</v>
      </c>
      <c r="G214" s="1419"/>
      <c r="H214" s="1420">
        <v>1</v>
      </c>
      <c r="I214" s="1420">
        <v>1</v>
      </c>
      <c r="J214" s="1421">
        <v>3</v>
      </c>
      <c r="K214" s="1000">
        <v>1.8</v>
      </c>
      <c r="L214" s="1422">
        <v>96</v>
      </c>
      <c r="M214" s="1423">
        <v>3</v>
      </c>
      <c r="N214" s="1423">
        <v>35</v>
      </c>
      <c r="O214" s="1424">
        <v>59.4</v>
      </c>
      <c r="P214" s="6"/>
      <c r="Q214" s="6"/>
      <c r="R214" s="6"/>
      <c r="T214" s="782"/>
    </row>
    <row r="215" spans="1:20" ht="15" customHeight="1">
      <c r="A215" s="56">
        <f>ROW()</f>
        <v>215</v>
      </c>
      <c r="B215" s="1648"/>
      <c r="C215" s="1666"/>
      <c r="D215" s="11"/>
      <c r="E215" s="1417" t="s">
        <v>1876</v>
      </c>
      <c r="F215" s="1418" t="s">
        <v>1877</v>
      </c>
      <c r="G215" s="1419"/>
      <c r="H215" s="1420">
        <v>0</v>
      </c>
      <c r="I215" s="1420">
        <v>0</v>
      </c>
      <c r="J215" s="1421">
        <v>0</v>
      </c>
      <c r="K215" s="1000">
        <v>0</v>
      </c>
      <c r="L215" s="1422">
        <v>0</v>
      </c>
      <c r="M215" s="1423">
        <v>0</v>
      </c>
      <c r="N215" s="1423">
        <v>0</v>
      </c>
      <c r="O215" s="1424">
        <v>0</v>
      </c>
      <c r="P215" s="6"/>
      <c r="Q215" s="6"/>
      <c r="R215" s="6"/>
      <c r="T215" s="782"/>
    </row>
    <row r="216" spans="1:20" ht="15" customHeight="1">
      <c r="A216" s="56">
        <f>ROW()</f>
        <v>216</v>
      </c>
      <c r="B216" s="1648"/>
      <c r="C216" s="1666"/>
      <c r="D216" s="11"/>
      <c r="E216" s="1417" t="s">
        <v>1878</v>
      </c>
      <c r="F216" s="1418" t="s">
        <v>1879</v>
      </c>
      <c r="G216" s="1419"/>
      <c r="H216" s="1420">
        <v>0</v>
      </c>
      <c r="I216" s="1420">
        <v>0</v>
      </c>
      <c r="J216" s="1421">
        <v>0</v>
      </c>
      <c r="K216" s="1000">
        <v>0</v>
      </c>
      <c r="L216" s="1422">
        <v>0</v>
      </c>
      <c r="M216" s="1423">
        <v>0</v>
      </c>
      <c r="N216" s="1423">
        <v>0</v>
      </c>
      <c r="O216" s="1424">
        <v>0</v>
      </c>
      <c r="P216" s="6"/>
      <c r="Q216" s="6"/>
      <c r="R216" s="6"/>
      <c r="T216" s="782"/>
    </row>
    <row r="217" spans="1:20" ht="15" customHeight="1">
      <c r="A217" s="56">
        <f>ROW()</f>
        <v>217</v>
      </c>
      <c r="B217" s="1648"/>
      <c r="C217" s="1666"/>
      <c r="D217" s="11"/>
      <c r="E217" s="1417" t="s">
        <v>1880</v>
      </c>
      <c r="F217" s="1418" t="s">
        <v>1881</v>
      </c>
      <c r="G217" s="1419"/>
      <c r="H217" s="1420">
        <v>0</v>
      </c>
      <c r="I217" s="1420">
        <v>0</v>
      </c>
      <c r="J217" s="1421">
        <v>0</v>
      </c>
      <c r="K217" s="1000">
        <v>0</v>
      </c>
      <c r="L217" s="1422">
        <v>0</v>
      </c>
      <c r="M217" s="1423">
        <v>0</v>
      </c>
      <c r="N217" s="1423">
        <v>0</v>
      </c>
      <c r="O217" s="1424">
        <v>0</v>
      </c>
      <c r="P217" s="6"/>
      <c r="Q217" s="6"/>
      <c r="R217" s="6"/>
      <c r="T217" s="782"/>
    </row>
    <row r="218" spans="1:20" ht="15" customHeight="1">
      <c r="A218" s="56">
        <f>ROW()</f>
        <v>218</v>
      </c>
      <c r="B218" s="1648"/>
      <c r="C218" s="1666"/>
      <c r="D218" s="11"/>
      <c r="E218" s="1417" t="s">
        <v>1882</v>
      </c>
      <c r="F218" s="1418" t="s">
        <v>1883</v>
      </c>
      <c r="G218" s="1419"/>
      <c r="H218" s="1420">
        <v>0</v>
      </c>
      <c r="I218" s="1420">
        <v>0</v>
      </c>
      <c r="J218" s="1421">
        <v>0</v>
      </c>
      <c r="K218" s="1000">
        <v>0.2</v>
      </c>
      <c r="L218" s="1422">
        <v>0</v>
      </c>
      <c r="M218" s="1423">
        <v>0</v>
      </c>
      <c r="N218" s="1423">
        <v>0</v>
      </c>
      <c r="O218" s="1424">
        <v>10.6</v>
      </c>
      <c r="P218" s="6"/>
      <c r="Q218" s="6"/>
      <c r="R218" s="6"/>
      <c r="T218" s="782"/>
    </row>
    <row r="219" spans="1:20" ht="15" customHeight="1">
      <c r="A219" s="56">
        <f>ROW()</f>
        <v>219</v>
      </c>
      <c r="B219" s="1648"/>
      <c r="C219" s="1666"/>
      <c r="D219" s="11"/>
      <c r="E219" s="1417" t="s">
        <v>1884</v>
      </c>
      <c r="F219" s="1418" t="s">
        <v>1885</v>
      </c>
      <c r="G219" s="1419"/>
      <c r="H219" s="1420">
        <v>0</v>
      </c>
      <c r="I219" s="1420">
        <v>0</v>
      </c>
      <c r="J219" s="1421">
        <v>0</v>
      </c>
      <c r="K219" s="1000">
        <v>0</v>
      </c>
      <c r="L219" s="1422">
        <v>0</v>
      </c>
      <c r="M219" s="1423">
        <v>0</v>
      </c>
      <c r="N219" s="1423">
        <v>0</v>
      </c>
      <c r="O219" s="1424">
        <v>0</v>
      </c>
      <c r="P219" s="6"/>
      <c r="Q219" s="6"/>
      <c r="R219" s="6"/>
      <c r="T219" s="782"/>
    </row>
    <row r="220" spans="1:20" ht="15" customHeight="1">
      <c r="A220" s="56">
        <f>ROW()</f>
        <v>220</v>
      </c>
      <c r="B220" s="1648"/>
      <c r="C220" s="1666"/>
      <c r="D220" s="11"/>
      <c r="E220" s="1417" t="s">
        <v>1886</v>
      </c>
      <c r="F220" s="1418" t="s">
        <v>1887</v>
      </c>
      <c r="G220" s="1419"/>
      <c r="H220" s="1420">
        <v>0</v>
      </c>
      <c r="I220" s="1420">
        <v>0</v>
      </c>
      <c r="J220" s="1421">
        <v>0</v>
      </c>
      <c r="K220" s="1000">
        <v>0.2</v>
      </c>
      <c r="L220" s="1422">
        <v>0</v>
      </c>
      <c r="M220" s="1423">
        <v>0</v>
      </c>
      <c r="N220" s="1423">
        <v>0</v>
      </c>
      <c r="O220" s="1424">
        <v>32.799999999999997</v>
      </c>
      <c r="P220" s="6"/>
      <c r="Q220" s="6"/>
      <c r="R220" s="6"/>
      <c r="T220" s="782"/>
    </row>
    <row r="221" spans="1:20" ht="15" customHeight="1">
      <c r="A221" s="56">
        <f>ROW()</f>
        <v>221</v>
      </c>
      <c r="B221" s="1648"/>
      <c r="C221" s="1666"/>
      <c r="D221" s="11"/>
      <c r="E221" s="1417" t="s">
        <v>731</v>
      </c>
      <c r="F221" s="1418" t="s">
        <v>1888</v>
      </c>
      <c r="G221" s="1419"/>
      <c r="H221" s="1420">
        <v>0</v>
      </c>
      <c r="I221" s="1420">
        <v>1</v>
      </c>
      <c r="J221" s="1421">
        <v>1</v>
      </c>
      <c r="K221" s="1000">
        <v>0.4</v>
      </c>
      <c r="L221" s="1422">
        <v>0</v>
      </c>
      <c r="M221" s="1423">
        <v>133</v>
      </c>
      <c r="N221" s="1423">
        <v>73</v>
      </c>
      <c r="O221" s="1424">
        <v>41.2</v>
      </c>
      <c r="P221" s="6"/>
      <c r="Q221" s="6"/>
      <c r="R221" s="6"/>
      <c r="T221" s="782"/>
    </row>
    <row r="222" spans="1:20" ht="15" customHeight="1">
      <c r="A222" s="56">
        <f>ROW()</f>
        <v>222</v>
      </c>
      <c r="B222" s="1648"/>
      <c r="C222" s="1666"/>
      <c r="D222" s="11"/>
      <c r="E222" s="1417" t="s">
        <v>1889</v>
      </c>
      <c r="F222" s="1418" t="s">
        <v>1890</v>
      </c>
      <c r="G222" s="1419"/>
      <c r="H222" s="1420">
        <v>0</v>
      </c>
      <c r="I222" s="1420">
        <v>0</v>
      </c>
      <c r="J222" s="1421">
        <v>0</v>
      </c>
      <c r="K222" s="1000">
        <v>0</v>
      </c>
      <c r="L222" s="1422">
        <v>0</v>
      </c>
      <c r="M222" s="1423">
        <v>0</v>
      </c>
      <c r="N222" s="1423">
        <v>0</v>
      </c>
      <c r="O222" s="1424">
        <v>0</v>
      </c>
      <c r="P222" s="6"/>
      <c r="Q222" s="6"/>
      <c r="R222" s="6"/>
      <c r="T222" s="782"/>
    </row>
    <row r="223" spans="1:20" ht="15" customHeight="1">
      <c r="A223" s="56">
        <f>ROW()</f>
        <v>223</v>
      </c>
      <c r="B223" s="1648"/>
      <c r="C223" s="1666"/>
      <c r="D223" s="11"/>
      <c r="E223" s="1417" t="s">
        <v>1891</v>
      </c>
      <c r="F223" s="1418" t="s">
        <v>1892</v>
      </c>
      <c r="G223" s="1419"/>
      <c r="H223" s="1420">
        <v>0</v>
      </c>
      <c r="I223" s="1420">
        <v>0</v>
      </c>
      <c r="J223" s="1421">
        <v>0</v>
      </c>
      <c r="K223" s="1000">
        <v>0</v>
      </c>
      <c r="L223" s="1422">
        <v>0</v>
      </c>
      <c r="M223" s="1423">
        <v>0</v>
      </c>
      <c r="N223" s="1423">
        <v>0</v>
      </c>
      <c r="O223" s="1424">
        <v>0</v>
      </c>
      <c r="P223" s="6"/>
      <c r="Q223" s="6"/>
      <c r="R223" s="6"/>
      <c r="T223" s="782"/>
    </row>
    <row r="224" spans="1:20" ht="15" customHeight="1">
      <c r="A224" s="56">
        <f>ROW()</f>
        <v>224</v>
      </c>
      <c r="B224" s="1648"/>
      <c r="C224" s="1666"/>
      <c r="D224" s="11"/>
      <c r="E224" s="1417" t="s">
        <v>912</v>
      </c>
      <c r="F224" s="1418" t="s">
        <v>1893</v>
      </c>
      <c r="G224" s="1419"/>
      <c r="H224" s="1420">
        <v>0</v>
      </c>
      <c r="I224" s="1420">
        <v>0</v>
      </c>
      <c r="J224" s="1421">
        <v>0</v>
      </c>
      <c r="K224" s="1000">
        <v>0.4</v>
      </c>
      <c r="L224" s="1422">
        <v>0</v>
      </c>
      <c r="M224" s="1423">
        <v>0</v>
      </c>
      <c r="N224" s="1423">
        <v>0</v>
      </c>
      <c r="O224" s="1424">
        <v>3.6</v>
      </c>
      <c r="P224" s="6"/>
      <c r="Q224" s="6"/>
      <c r="R224" s="6"/>
      <c r="T224" s="782"/>
    </row>
    <row r="225" spans="1:20" ht="15" customHeight="1">
      <c r="A225" s="56">
        <f>ROW()</f>
        <v>225</v>
      </c>
      <c r="B225" s="1648"/>
      <c r="C225" s="1666"/>
      <c r="D225" s="11"/>
      <c r="E225" s="1417" t="s">
        <v>1894</v>
      </c>
      <c r="F225" s="1418" t="s">
        <v>1895</v>
      </c>
      <c r="G225" s="1419"/>
      <c r="H225" s="1420">
        <v>0</v>
      </c>
      <c r="I225" s="1420">
        <v>0</v>
      </c>
      <c r="J225" s="1421">
        <v>0</v>
      </c>
      <c r="K225" s="1000">
        <v>0</v>
      </c>
      <c r="L225" s="1422">
        <v>0</v>
      </c>
      <c r="M225" s="1423">
        <v>0</v>
      </c>
      <c r="N225" s="1423">
        <v>0</v>
      </c>
      <c r="O225" s="1424">
        <v>0</v>
      </c>
      <c r="P225" s="6"/>
      <c r="Q225" s="6"/>
      <c r="R225" s="6"/>
      <c r="T225" s="782"/>
    </row>
    <row r="226" spans="1:20" ht="15" customHeight="1">
      <c r="A226" s="56">
        <f>ROW()</f>
        <v>226</v>
      </c>
      <c r="B226" s="1648"/>
      <c r="C226" s="1666"/>
      <c r="D226" s="11"/>
      <c r="E226" s="1417" t="s">
        <v>1896</v>
      </c>
      <c r="F226" s="1418" t="s">
        <v>1897</v>
      </c>
      <c r="G226" s="1419"/>
      <c r="H226" s="1420">
        <v>0</v>
      </c>
      <c r="I226" s="1420">
        <v>0</v>
      </c>
      <c r="J226" s="1421">
        <v>0</v>
      </c>
      <c r="K226" s="1000">
        <v>0</v>
      </c>
      <c r="L226" s="1422">
        <v>0</v>
      </c>
      <c r="M226" s="1423">
        <v>0</v>
      </c>
      <c r="N226" s="1423">
        <v>0</v>
      </c>
      <c r="O226" s="1424">
        <v>0</v>
      </c>
      <c r="P226" s="6"/>
      <c r="Q226" s="6"/>
      <c r="R226" s="6"/>
      <c r="T226" s="782"/>
    </row>
    <row r="227" spans="1:20" ht="15" customHeight="1">
      <c r="A227" s="56">
        <f>ROW()</f>
        <v>227</v>
      </c>
      <c r="B227" s="1648"/>
      <c r="C227" s="1666"/>
      <c r="D227" s="11"/>
      <c r="E227" s="1417" t="s">
        <v>1898</v>
      </c>
      <c r="F227" s="1418" t="s">
        <v>1899</v>
      </c>
      <c r="G227" s="1419"/>
      <c r="H227" s="1420">
        <v>0</v>
      </c>
      <c r="I227" s="1420">
        <v>0</v>
      </c>
      <c r="J227" s="1421">
        <v>0</v>
      </c>
      <c r="K227" s="1000">
        <v>0</v>
      </c>
      <c r="L227" s="1422">
        <v>0</v>
      </c>
      <c r="M227" s="1423">
        <v>0</v>
      </c>
      <c r="N227" s="1423">
        <v>0</v>
      </c>
      <c r="O227" s="1424">
        <v>0</v>
      </c>
      <c r="P227" s="6"/>
      <c r="Q227" s="6"/>
      <c r="R227" s="6"/>
      <c r="T227" s="782"/>
    </row>
    <row r="228" spans="1:20" ht="15" customHeight="1">
      <c r="A228" s="56">
        <f>ROW()</f>
        <v>228</v>
      </c>
      <c r="B228" s="1648"/>
      <c r="C228" s="1666"/>
      <c r="D228" s="11"/>
      <c r="E228" s="1417" t="s">
        <v>757</v>
      </c>
      <c r="F228" s="1418" t="s">
        <v>1900</v>
      </c>
      <c r="G228" s="1419"/>
      <c r="H228" s="1420">
        <v>0</v>
      </c>
      <c r="I228" s="1420">
        <v>1</v>
      </c>
      <c r="J228" s="1421">
        <v>0</v>
      </c>
      <c r="K228" s="1000">
        <v>0.2</v>
      </c>
      <c r="L228" s="1422">
        <v>0</v>
      </c>
      <c r="M228" s="1423">
        <v>35</v>
      </c>
      <c r="N228" s="1423">
        <v>0</v>
      </c>
      <c r="O228" s="1424">
        <v>7</v>
      </c>
      <c r="P228" s="6"/>
      <c r="Q228" s="6"/>
      <c r="R228" s="6"/>
      <c r="T228" s="782"/>
    </row>
    <row r="229" spans="1:20" ht="15" customHeight="1">
      <c r="A229" s="56">
        <f>ROW()</f>
        <v>229</v>
      </c>
      <c r="B229" s="1648"/>
      <c r="C229" s="1666"/>
      <c r="D229" s="11"/>
      <c r="E229" s="1417" t="s">
        <v>1901</v>
      </c>
      <c r="F229" s="1418" t="s">
        <v>1902</v>
      </c>
      <c r="G229" s="1419"/>
      <c r="H229" s="1420">
        <v>0</v>
      </c>
      <c r="I229" s="1420">
        <v>0</v>
      </c>
      <c r="J229" s="1421">
        <v>0</v>
      </c>
      <c r="K229" s="1000">
        <v>0</v>
      </c>
      <c r="L229" s="1422">
        <v>0</v>
      </c>
      <c r="M229" s="1423">
        <v>0</v>
      </c>
      <c r="N229" s="1423">
        <v>0</v>
      </c>
      <c r="O229" s="1424">
        <v>0</v>
      </c>
      <c r="P229" s="6"/>
      <c r="Q229" s="6"/>
      <c r="R229" s="6"/>
      <c r="T229" s="782"/>
    </row>
    <row r="230" spans="1:20" ht="15" customHeight="1">
      <c r="A230" s="56">
        <f>ROW()</f>
        <v>230</v>
      </c>
      <c r="B230" s="1648"/>
      <c r="C230" s="1666"/>
      <c r="D230" s="11"/>
      <c r="E230" s="1417" t="s">
        <v>721</v>
      </c>
      <c r="F230" s="1418" t="s">
        <v>1903</v>
      </c>
      <c r="G230" s="1419"/>
      <c r="H230" s="1420">
        <v>0</v>
      </c>
      <c r="I230" s="1420">
        <v>0</v>
      </c>
      <c r="J230" s="1421">
        <v>0</v>
      </c>
      <c r="K230" s="1000">
        <v>0.4</v>
      </c>
      <c r="L230" s="1422">
        <v>0</v>
      </c>
      <c r="M230" s="1423">
        <v>0</v>
      </c>
      <c r="N230" s="1423">
        <v>0</v>
      </c>
      <c r="O230" s="1424">
        <v>4858.2</v>
      </c>
      <c r="P230" s="6"/>
      <c r="Q230" s="6"/>
      <c r="R230" s="6"/>
      <c r="T230" s="782"/>
    </row>
    <row r="231" spans="1:20" ht="15" customHeight="1">
      <c r="A231" s="56">
        <f>ROW()</f>
        <v>231</v>
      </c>
      <c r="B231" s="1648"/>
      <c r="C231" s="1666"/>
      <c r="D231" s="11"/>
      <c r="E231" s="1417" t="s">
        <v>1904</v>
      </c>
      <c r="F231" s="1418" t="s">
        <v>1905</v>
      </c>
      <c r="G231" s="1419"/>
      <c r="H231" s="1420">
        <v>0</v>
      </c>
      <c r="I231" s="1420">
        <v>1</v>
      </c>
      <c r="J231" s="1421">
        <v>0</v>
      </c>
      <c r="K231" s="1000">
        <v>0.2</v>
      </c>
      <c r="L231" s="1422">
        <v>0</v>
      </c>
      <c r="M231" s="1423">
        <v>131</v>
      </c>
      <c r="N231" s="1423">
        <v>0</v>
      </c>
      <c r="O231" s="1424">
        <v>26.2</v>
      </c>
      <c r="P231" s="6"/>
      <c r="Q231" s="6"/>
      <c r="R231" s="6"/>
      <c r="T231" s="782"/>
    </row>
    <row r="232" spans="1:20" ht="15" customHeight="1">
      <c r="A232" s="56">
        <f>ROW()</f>
        <v>232</v>
      </c>
      <c r="B232" s="1648"/>
      <c r="C232" s="1666"/>
      <c r="D232" s="11"/>
      <c r="E232" s="1417" t="s">
        <v>1906</v>
      </c>
      <c r="F232" s="1418" t="s">
        <v>1907</v>
      </c>
      <c r="G232" s="1419"/>
      <c r="H232" s="1420">
        <v>0</v>
      </c>
      <c r="I232" s="1420">
        <v>0</v>
      </c>
      <c r="J232" s="1421">
        <v>0</v>
      </c>
      <c r="K232" s="1000">
        <v>0</v>
      </c>
      <c r="L232" s="1422">
        <v>0</v>
      </c>
      <c r="M232" s="1423">
        <v>0</v>
      </c>
      <c r="N232" s="1423">
        <v>0</v>
      </c>
      <c r="O232" s="1424">
        <v>0</v>
      </c>
      <c r="P232" s="6"/>
      <c r="Q232" s="6"/>
      <c r="R232" s="6"/>
      <c r="T232" s="782"/>
    </row>
    <row r="233" spans="1:20" ht="15" customHeight="1">
      <c r="A233" s="56">
        <f>ROW()</f>
        <v>233</v>
      </c>
      <c r="B233" s="1648"/>
      <c r="C233" s="1666"/>
      <c r="D233" s="11"/>
      <c r="E233" s="1417" t="s">
        <v>916</v>
      </c>
      <c r="F233" s="1418" t="s">
        <v>1908</v>
      </c>
      <c r="G233" s="1419"/>
      <c r="H233" s="1420">
        <v>0</v>
      </c>
      <c r="I233" s="1420">
        <v>0</v>
      </c>
      <c r="J233" s="1421">
        <v>0</v>
      </c>
      <c r="K233" s="1000">
        <v>0.2</v>
      </c>
      <c r="L233" s="1422">
        <v>0</v>
      </c>
      <c r="M233" s="1423">
        <v>0</v>
      </c>
      <c r="N233" s="1423">
        <v>0</v>
      </c>
      <c r="O233" s="1424">
        <v>3</v>
      </c>
      <c r="P233" s="6"/>
      <c r="Q233" s="6"/>
      <c r="R233" s="6"/>
      <c r="T233" s="782"/>
    </row>
    <row r="234" spans="1:20" ht="15" customHeight="1">
      <c r="A234" s="56">
        <f>ROW()</f>
        <v>234</v>
      </c>
      <c r="B234" s="1648"/>
      <c r="C234" s="1666"/>
      <c r="D234" s="11"/>
      <c r="E234" s="1417" t="s">
        <v>759</v>
      </c>
      <c r="F234" s="1418" t="s">
        <v>1909</v>
      </c>
      <c r="G234" s="1419"/>
      <c r="H234" s="1420">
        <v>2</v>
      </c>
      <c r="I234" s="1420">
        <v>1</v>
      </c>
      <c r="J234" s="1421">
        <v>0</v>
      </c>
      <c r="K234" s="1000">
        <v>0.6</v>
      </c>
      <c r="L234" s="1422">
        <v>412</v>
      </c>
      <c r="M234" s="1423">
        <v>158</v>
      </c>
      <c r="N234" s="1423">
        <v>0</v>
      </c>
      <c r="O234" s="1424">
        <v>114</v>
      </c>
      <c r="P234" s="6"/>
      <c r="Q234" s="6"/>
      <c r="R234" s="6"/>
      <c r="T234" s="782"/>
    </row>
    <row r="235" spans="1:20" ht="15" customHeight="1">
      <c r="A235" s="56">
        <f>ROW()</f>
        <v>235</v>
      </c>
      <c r="B235" s="1648"/>
      <c r="C235" s="1666"/>
      <c r="D235" s="11"/>
      <c r="E235" s="1417" t="s">
        <v>775</v>
      </c>
      <c r="F235" s="1418" t="s">
        <v>1910</v>
      </c>
      <c r="G235" s="1419"/>
      <c r="H235" s="1420">
        <v>0</v>
      </c>
      <c r="I235" s="1420">
        <v>1</v>
      </c>
      <c r="J235" s="1421">
        <v>0</v>
      </c>
      <c r="K235" s="1000">
        <v>0.2</v>
      </c>
      <c r="L235" s="1422">
        <v>0</v>
      </c>
      <c r="M235" s="1423">
        <v>549</v>
      </c>
      <c r="N235" s="1423">
        <v>0</v>
      </c>
      <c r="O235" s="1424">
        <v>109.8</v>
      </c>
      <c r="P235" s="6"/>
      <c r="Q235" s="6"/>
      <c r="R235" s="6"/>
      <c r="T235" s="782"/>
    </row>
    <row r="236" spans="1:20" ht="15" customHeight="1">
      <c r="A236" s="56">
        <f>ROW()</f>
        <v>236</v>
      </c>
      <c r="B236" s="1648"/>
      <c r="C236" s="1666"/>
      <c r="D236" s="11"/>
      <c r="E236" s="1417" t="s">
        <v>1911</v>
      </c>
      <c r="F236" s="1418" t="s">
        <v>1912</v>
      </c>
      <c r="G236" s="1419"/>
      <c r="H236" s="1420">
        <v>0</v>
      </c>
      <c r="I236" s="1420">
        <v>0</v>
      </c>
      <c r="J236" s="1421">
        <v>0</v>
      </c>
      <c r="K236" s="1000">
        <v>0</v>
      </c>
      <c r="L236" s="1422">
        <v>0</v>
      </c>
      <c r="M236" s="1423">
        <v>0</v>
      </c>
      <c r="N236" s="1423">
        <v>0</v>
      </c>
      <c r="O236" s="1424">
        <v>0</v>
      </c>
      <c r="P236" s="6"/>
      <c r="Q236" s="6"/>
      <c r="R236" s="6"/>
      <c r="T236" s="782"/>
    </row>
    <row r="237" spans="1:20" ht="15" customHeight="1">
      <c r="A237" s="56">
        <f>ROW()</f>
        <v>237</v>
      </c>
      <c r="B237" s="1648"/>
      <c r="C237" s="1666"/>
      <c r="D237" s="11"/>
      <c r="E237" s="1417" t="s">
        <v>723</v>
      </c>
      <c r="F237" s="1418" t="s">
        <v>1913</v>
      </c>
      <c r="G237" s="1419"/>
      <c r="H237" s="1420">
        <v>0</v>
      </c>
      <c r="I237" s="1420">
        <v>0</v>
      </c>
      <c r="J237" s="1421">
        <v>0</v>
      </c>
      <c r="K237" s="1000">
        <v>0</v>
      </c>
      <c r="L237" s="1422">
        <v>0</v>
      </c>
      <c r="M237" s="1423">
        <v>0</v>
      </c>
      <c r="N237" s="1423">
        <v>0</v>
      </c>
      <c r="O237" s="1424">
        <v>0</v>
      </c>
      <c r="P237" s="6"/>
      <c r="Q237" s="6"/>
      <c r="R237" s="6"/>
      <c r="T237" s="782"/>
    </row>
    <row r="238" spans="1:20" ht="15" customHeight="1">
      <c r="A238" s="56">
        <f>ROW()</f>
        <v>238</v>
      </c>
      <c r="B238" s="1648"/>
      <c r="C238" s="1666"/>
      <c r="D238" s="11"/>
      <c r="E238" s="1417" t="s">
        <v>725</v>
      </c>
      <c r="F238" s="1418" t="s">
        <v>1914</v>
      </c>
      <c r="G238" s="1419"/>
      <c r="H238" s="1420">
        <v>0</v>
      </c>
      <c r="I238" s="1420">
        <v>0</v>
      </c>
      <c r="J238" s="1421">
        <v>0</v>
      </c>
      <c r="K238" s="1000">
        <v>0.8</v>
      </c>
      <c r="L238" s="1422">
        <v>0</v>
      </c>
      <c r="M238" s="1423">
        <v>0</v>
      </c>
      <c r="N238" s="1423">
        <v>0</v>
      </c>
      <c r="O238" s="1424">
        <v>23.6</v>
      </c>
      <c r="P238" s="6"/>
      <c r="Q238" s="6"/>
      <c r="R238" s="6"/>
      <c r="T238" s="782"/>
    </row>
    <row r="239" spans="1:20" ht="15" customHeight="1">
      <c r="A239" s="56">
        <f>ROW()</f>
        <v>239</v>
      </c>
      <c r="B239" s="1648"/>
      <c r="C239" s="1666"/>
      <c r="D239" s="11"/>
      <c r="E239" s="1417" t="s">
        <v>727</v>
      </c>
      <c r="F239" s="1418" t="s">
        <v>1915</v>
      </c>
      <c r="G239" s="1419"/>
      <c r="H239" s="1420">
        <v>0</v>
      </c>
      <c r="I239" s="1420">
        <v>0</v>
      </c>
      <c r="J239" s="1421">
        <v>0</v>
      </c>
      <c r="K239" s="1000">
        <v>0.2</v>
      </c>
      <c r="L239" s="1422">
        <v>0</v>
      </c>
      <c r="M239" s="1423">
        <v>0</v>
      </c>
      <c r="N239" s="1423">
        <v>0</v>
      </c>
      <c r="O239" s="1424">
        <v>5.6</v>
      </c>
      <c r="P239" s="6"/>
      <c r="Q239" s="6"/>
      <c r="R239" s="6"/>
      <c r="T239" s="782"/>
    </row>
    <row r="240" spans="1:20" ht="15" customHeight="1">
      <c r="A240" s="56">
        <f>ROW()</f>
        <v>240</v>
      </c>
      <c r="B240" s="1648"/>
      <c r="C240" s="1666"/>
      <c r="D240" s="11"/>
      <c r="E240" s="1417" t="s">
        <v>1916</v>
      </c>
      <c r="F240" s="1418" t="s">
        <v>1917</v>
      </c>
      <c r="G240" s="1419"/>
      <c r="H240" s="1420">
        <v>0</v>
      </c>
      <c r="I240" s="1420">
        <v>0</v>
      </c>
      <c r="J240" s="1421">
        <v>0</v>
      </c>
      <c r="K240" s="1000">
        <v>0</v>
      </c>
      <c r="L240" s="1422">
        <v>0</v>
      </c>
      <c r="M240" s="1423">
        <v>0</v>
      </c>
      <c r="N240" s="1423">
        <v>0</v>
      </c>
      <c r="O240" s="1424">
        <v>0</v>
      </c>
      <c r="P240" s="6"/>
      <c r="Q240" s="6"/>
      <c r="R240" s="6"/>
      <c r="T240" s="782"/>
    </row>
    <row r="241" spans="1:20" ht="15" customHeight="1">
      <c r="A241" s="56">
        <f>ROW()</f>
        <v>241</v>
      </c>
      <c r="B241" s="1648"/>
      <c r="C241" s="1666"/>
      <c r="D241" s="11"/>
      <c r="E241" s="1417" t="s">
        <v>761</v>
      </c>
      <c r="F241" s="1418" t="s">
        <v>1918</v>
      </c>
      <c r="G241" s="1419"/>
      <c r="H241" s="1420">
        <v>0</v>
      </c>
      <c r="I241" s="1420">
        <v>0</v>
      </c>
      <c r="J241" s="1421">
        <v>0</v>
      </c>
      <c r="K241" s="1000">
        <v>0</v>
      </c>
      <c r="L241" s="1422">
        <v>0</v>
      </c>
      <c r="M241" s="1423">
        <v>0</v>
      </c>
      <c r="N241" s="1423">
        <v>0</v>
      </c>
      <c r="O241" s="1424">
        <v>0</v>
      </c>
      <c r="P241" s="6"/>
      <c r="Q241" s="6"/>
      <c r="R241" s="6"/>
      <c r="T241" s="782"/>
    </row>
    <row r="242" spans="1:20" ht="15" customHeight="1">
      <c r="A242" s="56">
        <f>ROW()</f>
        <v>242</v>
      </c>
      <c r="B242" s="1648"/>
      <c r="C242" s="1666"/>
      <c r="D242" s="11"/>
      <c r="E242" s="1417" t="s">
        <v>1919</v>
      </c>
      <c r="F242" s="1418" t="s">
        <v>1920</v>
      </c>
      <c r="G242" s="1419"/>
      <c r="H242" s="1420">
        <v>0</v>
      </c>
      <c r="I242" s="1420">
        <v>0</v>
      </c>
      <c r="J242" s="1421">
        <v>0</v>
      </c>
      <c r="K242" s="1000">
        <v>0.2</v>
      </c>
      <c r="L242" s="1422">
        <v>0</v>
      </c>
      <c r="M242" s="1423">
        <v>0</v>
      </c>
      <c r="N242" s="1423">
        <v>0</v>
      </c>
      <c r="O242" s="1424">
        <v>7.4</v>
      </c>
      <c r="P242" s="6"/>
      <c r="Q242" s="6"/>
      <c r="R242" s="6"/>
      <c r="T242" s="782"/>
    </row>
    <row r="243" spans="1:20" ht="15" customHeight="1">
      <c r="A243" s="56">
        <f>ROW()</f>
        <v>243</v>
      </c>
      <c r="B243" s="1648"/>
      <c r="C243" s="1666"/>
      <c r="D243" s="11"/>
      <c r="E243" s="1417" t="s">
        <v>1921</v>
      </c>
      <c r="F243" s="1418" t="s">
        <v>1922</v>
      </c>
      <c r="G243" s="1419"/>
      <c r="H243" s="1420">
        <v>0</v>
      </c>
      <c r="I243" s="1420">
        <v>0</v>
      </c>
      <c r="J243" s="1421">
        <v>0</v>
      </c>
      <c r="K243" s="1000">
        <v>0</v>
      </c>
      <c r="L243" s="1422">
        <v>0</v>
      </c>
      <c r="M243" s="1423">
        <v>0</v>
      </c>
      <c r="N243" s="1423">
        <v>0</v>
      </c>
      <c r="O243" s="1424">
        <v>0</v>
      </c>
      <c r="P243" s="6"/>
      <c r="Q243" s="6"/>
      <c r="R243" s="6"/>
      <c r="T243" s="782"/>
    </row>
    <row r="244" spans="1:20" ht="15" customHeight="1">
      <c r="A244" s="56">
        <f>ROW()</f>
        <v>244</v>
      </c>
      <c r="B244" s="1648"/>
      <c r="C244" s="1666"/>
      <c r="D244" s="11"/>
      <c r="E244" s="1417" t="s">
        <v>1923</v>
      </c>
      <c r="F244" s="1418" t="s">
        <v>1924</v>
      </c>
      <c r="G244" s="1419"/>
      <c r="H244" s="1420">
        <v>0</v>
      </c>
      <c r="I244" s="1420">
        <v>2</v>
      </c>
      <c r="J244" s="1421">
        <v>0</v>
      </c>
      <c r="K244" s="1000">
        <v>0.4</v>
      </c>
      <c r="L244" s="1422">
        <v>0</v>
      </c>
      <c r="M244" s="1423">
        <v>650</v>
      </c>
      <c r="N244" s="1423">
        <v>0</v>
      </c>
      <c r="O244" s="1424">
        <v>130</v>
      </c>
      <c r="P244" s="6"/>
      <c r="Q244" s="6"/>
      <c r="R244" s="6"/>
      <c r="T244" s="782"/>
    </row>
    <row r="245" spans="1:20" ht="15" customHeight="1">
      <c r="A245" s="56">
        <f>ROW()</f>
        <v>245</v>
      </c>
      <c r="B245" s="1648"/>
      <c r="C245" s="1666"/>
      <c r="D245" s="11"/>
      <c r="E245" s="1417" t="s">
        <v>1925</v>
      </c>
      <c r="F245" s="1418" t="s">
        <v>1926</v>
      </c>
      <c r="G245" s="1419"/>
      <c r="H245" s="1420">
        <v>0</v>
      </c>
      <c r="I245" s="1420">
        <v>0</v>
      </c>
      <c r="J245" s="1421">
        <v>0</v>
      </c>
      <c r="K245" s="1000">
        <v>0</v>
      </c>
      <c r="L245" s="1422">
        <v>0</v>
      </c>
      <c r="M245" s="1423">
        <v>0</v>
      </c>
      <c r="N245" s="1423">
        <v>0</v>
      </c>
      <c r="O245" s="1424">
        <v>0</v>
      </c>
      <c r="P245" s="6"/>
      <c r="Q245" s="6"/>
      <c r="R245" s="6"/>
      <c r="T245" s="782"/>
    </row>
    <row r="246" spans="1:20" ht="15" customHeight="1">
      <c r="A246" s="56">
        <f>ROW()</f>
        <v>246</v>
      </c>
      <c r="B246" s="1648"/>
      <c r="C246" s="1666"/>
      <c r="D246" s="11"/>
      <c r="E246" s="1417" t="s">
        <v>1927</v>
      </c>
      <c r="F246" s="1418" t="s">
        <v>1928</v>
      </c>
      <c r="G246" s="1419"/>
      <c r="H246" s="1420">
        <v>0</v>
      </c>
      <c r="I246" s="1420">
        <v>0</v>
      </c>
      <c r="J246" s="1421">
        <v>0</v>
      </c>
      <c r="K246" s="1000">
        <v>0</v>
      </c>
      <c r="L246" s="1422">
        <v>0</v>
      </c>
      <c r="M246" s="1423">
        <v>0</v>
      </c>
      <c r="N246" s="1423">
        <v>0</v>
      </c>
      <c r="O246" s="1424">
        <v>0</v>
      </c>
      <c r="P246" s="6"/>
      <c r="Q246" s="6"/>
      <c r="R246" s="6"/>
      <c r="T246" s="782"/>
    </row>
    <row r="247" spans="1:20" ht="15" customHeight="1">
      <c r="A247" s="56">
        <f>ROW()</f>
        <v>247</v>
      </c>
      <c r="B247" s="1648"/>
      <c r="C247" s="1666"/>
      <c r="D247" s="11"/>
      <c r="E247" s="1417" t="s">
        <v>675</v>
      </c>
      <c r="F247" s="1418" t="s">
        <v>1929</v>
      </c>
      <c r="G247" s="1419"/>
      <c r="H247" s="1420">
        <v>1</v>
      </c>
      <c r="I247" s="1420">
        <v>1</v>
      </c>
      <c r="J247" s="1421">
        <v>0</v>
      </c>
      <c r="K247" s="1000">
        <v>1.4</v>
      </c>
      <c r="L247" s="1422">
        <v>14</v>
      </c>
      <c r="M247" s="1423">
        <v>205</v>
      </c>
      <c r="N247" s="1423">
        <v>0</v>
      </c>
      <c r="O247" s="1424">
        <v>475.8</v>
      </c>
      <c r="P247" s="6"/>
      <c r="Q247" s="6"/>
      <c r="R247" s="6"/>
      <c r="T247" s="782"/>
    </row>
    <row r="248" spans="1:20" ht="15" customHeight="1">
      <c r="A248" s="56">
        <f>ROW()</f>
        <v>248</v>
      </c>
      <c r="B248" s="1648"/>
      <c r="C248" s="1666"/>
      <c r="D248" s="11"/>
      <c r="E248" s="1417" t="s">
        <v>1930</v>
      </c>
      <c r="F248" s="1418" t="s">
        <v>1931</v>
      </c>
      <c r="G248" s="1419"/>
      <c r="H248" s="1420">
        <v>0</v>
      </c>
      <c r="I248" s="1420">
        <v>0</v>
      </c>
      <c r="J248" s="1421">
        <v>1</v>
      </c>
      <c r="K248" s="1000">
        <v>0.2</v>
      </c>
      <c r="L248" s="1422">
        <v>0</v>
      </c>
      <c r="M248" s="1423">
        <v>0</v>
      </c>
      <c r="N248" s="1423">
        <v>67</v>
      </c>
      <c r="O248" s="1424">
        <v>13.4</v>
      </c>
      <c r="P248" s="6"/>
      <c r="Q248" s="6"/>
      <c r="R248" s="6"/>
      <c r="T248" s="782"/>
    </row>
    <row r="249" spans="1:20" ht="15" customHeight="1">
      <c r="A249" s="56">
        <f>ROW()</f>
        <v>249</v>
      </c>
      <c r="B249" s="1648"/>
      <c r="C249" s="1666"/>
      <c r="D249" s="11"/>
      <c r="E249" s="1417" t="s">
        <v>1932</v>
      </c>
      <c r="F249" s="1418" t="s">
        <v>1933</v>
      </c>
      <c r="G249" s="1419"/>
      <c r="H249" s="1420">
        <v>0</v>
      </c>
      <c r="I249" s="1420">
        <v>1</v>
      </c>
      <c r="J249" s="1421">
        <v>0</v>
      </c>
      <c r="K249" s="1000">
        <v>0.2</v>
      </c>
      <c r="L249" s="1422">
        <v>0</v>
      </c>
      <c r="M249" s="1423">
        <v>102</v>
      </c>
      <c r="N249" s="1423">
        <v>0</v>
      </c>
      <c r="O249" s="1424">
        <v>20.399999999999999</v>
      </c>
      <c r="P249" s="6"/>
      <c r="Q249" s="6"/>
      <c r="R249" s="6"/>
      <c r="T249" s="782"/>
    </row>
    <row r="250" spans="1:20" ht="15" customHeight="1">
      <c r="A250" s="56">
        <f>ROW()</f>
        <v>250</v>
      </c>
      <c r="B250" s="1648"/>
      <c r="C250" s="1666"/>
      <c r="D250" s="11"/>
      <c r="E250" s="1417" t="s">
        <v>1934</v>
      </c>
      <c r="F250" s="1418" t="s">
        <v>1935</v>
      </c>
      <c r="G250" s="1419"/>
      <c r="H250" s="1420">
        <v>0</v>
      </c>
      <c r="I250" s="1420">
        <v>0</v>
      </c>
      <c r="J250" s="1421">
        <v>0</v>
      </c>
      <c r="K250" s="1000">
        <v>0</v>
      </c>
      <c r="L250" s="1422">
        <v>0</v>
      </c>
      <c r="M250" s="1423">
        <v>0</v>
      </c>
      <c r="N250" s="1423">
        <v>0</v>
      </c>
      <c r="O250" s="1424">
        <v>0</v>
      </c>
      <c r="P250" s="6"/>
      <c r="Q250" s="6"/>
      <c r="R250" s="6"/>
      <c r="T250" s="782"/>
    </row>
    <row r="251" spans="1:20" ht="15" customHeight="1">
      <c r="A251" s="56">
        <f>ROW()</f>
        <v>251</v>
      </c>
      <c r="B251" s="1648"/>
      <c r="C251" s="1666"/>
      <c r="D251" s="11"/>
      <c r="E251" s="1417" t="s">
        <v>1936</v>
      </c>
      <c r="F251" s="1418" t="s">
        <v>1937</v>
      </c>
      <c r="G251" s="1419"/>
      <c r="H251" s="1420">
        <v>2</v>
      </c>
      <c r="I251" s="1420">
        <v>2</v>
      </c>
      <c r="J251" s="1421">
        <v>3</v>
      </c>
      <c r="K251" s="1000">
        <v>2.8</v>
      </c>
      <c r="L251" s="1422">
        <v>8</v>
      </c>
      <c r="M251" s="1423">
        <v>1795</v>
      </c>
      <c r="N251" s="1423">
        <v>310</v>
      </c>
      <c r="O251" s="1424">
        <v>500</v>
      </c>
      <c r="P251" s="6"/>
      <c r="Q251" s="6"/>
      <c r="R251" s="6"/>
      <c r="T251" s="782"/>
    </row>
    <row r="252" spans="1:20" ht="15" customHeight="1">
      <c r="A252" s="56">
        <f>ROW()</f>
        <v>252</v>
      </c>
      <c r="B252" s="1648"/>
      <c r="C252" s="1666"/>
      <c r="D252" s="11"/>
      <c r="E252" s="1417" t="s">
        <v>1938</v>
      </c>
      <c r="F252" s="1418" t="s">
        <v>1939</v>
      </c>
      <c r="G252" s="1419"/>
      <c r="H252" s="1420">
        <v>0</v>
      </c>
      <c r="I252" s="1420">
        <v>0</v>
      </c>
      <c r="J252" s="1421">
        <v>0</v>
      </c>
      <c r="K252" s="1000">
        <v>0</v>
      </c>
      <c r="L252" s="1422">
        <v>0</v>
      </c>
      <c r="M252" s="1423">
        <v>0</v>
      </c>
      <c r="N252" s="1423">
        <v>0</v>
      </c>
      <c r="O252" s="1424">
        <v>0</v>
      </c>
      <c r="P252" s="6"/>
      <c r="Q252" s="6"/>
      <c r="R252" s="6"/>
      <c r="T252" s="782"/>
    </row>
    <row r="253" spans="1:20" ht="15" customHeight="1">
      <c r="A253" s="56">
        <f>ROW()</f>
        <v>253</v>
      </c>
      <c r="B253" s="1648"/>
      <c r="C253" s="1666"/>
      <c r="D253" s="11"/>
      <c r="E253" s="1417" t="s">
        <v>1940</v>
      </c>
      <c r="F253" s="1418" t="s">
        <v>1941</v>
      </c>
      <c r="G253" s="1419"/>
      <c r="H253" s="1420">
        <v>0</v>
      </c>
      <c r="I253" s="1420">
        <v>0</v>
      </c>
      <c r="J253" s="1421">
        <v>0</v>
      </c>
      <c r="K253" s="1000">
        <v>0</v>
      </c>
      <c r="L253" s="1422">
        <v>0</v>
      </c>
      <c r="M253" s="1423">
        <v>0</v>
      </c>
      <c r="N253" s="1423">
        <v>0</v>
      </c>
      <c r="O253" s="1424">
        <v>0</v>
      </c>
      <c r="P253" s="6"/>
      <c r="Q253" s="6"/>
      <c r="R253" s="6"/>
      <c r="T253" s="782"/>
    </row>
    <row r="254" spans="1:20" ht="15" customHeight="1">
      <c r="A254" s="56">
        <f>ROW()</f>
        <v>254</v>
      </c>
      <c r="B254" s="1648"/>
      <c r="C254" s="1666"/>
      <c r="D254" s="11"/>
      <c r="E254" s="1417" t="s">
        <v>1942</v>
      </c>
      <c r="F254" s="1418" t="s">
        <v>1943</v>
      </c>
      <c r="G254" s="1419"/>
      <c r="H254" s="1420">
        <v>0</v>
      </c>
      <c r="I254" s="1420">
        <v>1</v>
      </c>
      <c r="J254" s="1421">
        <v>1</v>
      </c>
      <c r="K254" s="1000">
        <v>0.8</v>
      </c>
      <c r="L254" s="1422">
        <v>0</v>
      </c>
      <c r="M254" s="1423">
        <v>97</v>
      </c>
      <c r="N254" s="1423">
        <v>127</v>
      </c>
      <c r="O254" s="1424">
        <v>101.2</v>
      </c>
      <c r="P254" s="6"/>
      <c r="Q254" s="6"/>
      <c r="R254" s="6"/>
      <c r="T254" s="782"/>
    </row>
    <row r="255" spans="1:20" ht="15" customHeight="1">
      <c r="A255" s="56">
        <f>ROW()</f>
        <v>255</v>
      </c>
      <c r="B255" s="1648"/>
      <c r="C255" s="1666"/>
      <c r="D255" s="11"/>
      <c r="E255" s="1417" t="s">
        <v>1944</v>
      </c>
      <c r="F255" s="1418" t="s">
        <v>1945</v>
      </c>
      <c r="G255" s="1419"/>
      <c r="H255" s="1420">
        <v>0</v>
      </c>
      <c r="I255" s="1420">
        <v>1</v>
      </c>
      <c r="J255" s="1421">
        <v>4</v>
      </c>
      <c r="K255" s="1000">
        <v>1</v>
      </c>
      <c r="L255" s="1422">
        <v>0</v>
      </c>
      <c r="M255" s="1423">
        <v>25</v>
      </c>
      <c r="N255" s="1423">
        <v>1635</v>
      </c>
      <c r="O255" s="1424">
        <v>332</v>
      </c>
      <c r="P255" s="6"/>
      <c r="Q255" s="6"/>
      <c r="R255" s="6"/>
      <c r="T255" s="782"/>
    </row>
    <row r="256" spans="1:20" ht="15" customHeight="1">
      <c r="A256" s="56">
        <f>ROW()</f>
        <v>256</v>
      </c>
      <c r="B256" s="1648"/>
      <c r="C256" s="1666"/>
      <c r="D256" s="11"/>
      <c r="E256" s="1417" t="s">
        <v>1946</v>
      </c>
      <c r="F256" s="1418" t="s">
        <v>1947</v>
      </c>
      <c r="G256" s="1419"/>
      <c r="H256" s="1420">
        <v>0</v>
      </c>
      <c r="I256" s="1420">
        <v>0</v>
      </c>
      <c r="J256" s="1421">
        <v>0</v>
      </c>
      <c r="K256" s="1000">
        <v>0</v>
      </c>
      <c r="L256" s="1422">
        <v>0</v>
      </c>
      <c r="M256" s="1423">
        <v>0</v>
      </c>
      <c r="N256" s="1423">
        <v>0</v>
      </c>
      <c r="O256" s="1424">
        <v>0</v>
      </c>
      <c r="P256" s="6"/>
      <c r="Q256" s="6"/>
      <c r="R256" s="6"/>
      <c r="T256" s="782"/>
    </row>
    <row r="257" spans="1:20" ht="15" customHeight="1">
      <c r="A257" s="56">
        <f>ROW()</f>
        <v>257</v>
      </c>
      <c r="B257" s="1648"/>
      <c r="C257" s="1666"/>
      <c r="D257" s="11"/>
      <c r="E257" s="1417" t="s">
        <v>1948</v>
      </c>
      <c r="F257" s="1418" t="s">
        <v>1949</v>
      </c>
      <c r="G257" s="1419"/>
      <c r="H257" s="1420">
        <v>0</v>
      </c>
      <c r="I257" s="1420">
        <v>1</v>
      </c>
      <c r="J257" s="1421">
        <v>1</v>
      </c>
      <c r="K257" s="1000">
        <v>0.6</v>
      </c>
      <c r="L257" s="1422">
        <v>0</v>
      </c>
      <c r="M257" s="1423">
        <v>80</v>
      </c>
      <c r="N257" s="1423">
        <v>117</v>
      </c>
      <c r="O257" s="1424">
        <v>6367.6</v>
      </c>
      <c r="P257" s="6"/>
      <c r="Q257" s="6"/>
      <c r="R257" s="6"/>
      <c r="T257" s="782"/>
    </row>
    <row r="258" spans="1:20" ht="15" customHeight="1">
      <c r="A258" s="56">
        <f>ROW()</f>
        <v>258</v>
      </c>
      <c r="B258" s="1648"/>
      <c r="C258" s="1666"/>
      <c r="D258" s="11"/>
      <c r="E258" s="1417" t="s">
        <v>1950</v>
      </c>
      <c r="F258" s="1418" t="s">
        <v>1951</v>
      </c>
      <c r="G258" s="1419"/>
      <c r="H258" s="1420">
        <v>0</v>
      </c>
      <c r="I258" s="1420">
        <v>0</v>
      </c>
      <c r="J258" s="1421">
        <v>0</v>
      </c>
      <c r="K258" s="1000">
        <v>0</v>
      </c>
      <c r="L258" s="1422">
        <v>0</v>
      </c>
      <c r="M258" s="1423">
        <v>0</v>
      </c>
      <c r="N258" s="1423">
        <v>0</v>
      </c>
      <c r="O258" s="1424">
        <v>0</v>
      </c>
      <c r="P258" s="6"/>
      <c r="Q258" s="6"/>
      <c r="R258" s="6"/>
      <c r="T258" s="782"/>
    </row>
    <row r="259" spans="1:20" ht="15" customHeight="1">
      <c r="A259" s="56">
        <f>ROW()</f>
        <v>259</v>
      </c>
      <c r="B259" s="1648"/>
      <c r="C259" s="1666"/>
      <c r="D259" s="11"/>
      <c r="E259" s="1417" t="s">
        <v>767</v>
      </c>
      <c r="F259" s="1418" t="s">
        <v>1952</v>
      </c>
      <c r="G259" s="1667"/>
      <c r="H259" s="1668">
        <v>0</v>
      </c>
      <c r="I259" s="1668">
        <v>0</v>
      </c>
      <c r="J259" s="1669">
        <v>1</v>
      </c>
      <c r="K259" s="1670">
        <v>0.4</v>
      </c>
      <c r="L259" s="1671">
        <v>0</v>
      </c>
      <c r="M259" s="1672">
        <v>0</v>
      </c>
      <c r="N259" s="1672">
        <v>116</v>
      </c>
      <c r="O259" s="1424">
        <v>82.6</v>
      </c>
      <c r="P259" s="6"/>
      <c r="Q259" s="6"/>
      <c r="R259" s="6"/>
      <c r="T259" s="782"/>
    </row>
    <row r="260" spans="1:20" ht="15" customHeight="1">
      <c r="A260" s="56">
        <f>ROW()</f>
        <v>260</v>
      </c>
      <c r="B260" s="1648"/>
      <c r="C260" s="1666"/>
      <c r="D260" s="11"/>
      <c r="E260" s="1417" t="s">
        <v>765</v>
      </c>
      <c r="F260" s="1418" t="s">
        <v>1953</v>
      </c>
      <c r="G260" s="1673"/>
      <c r="H260" s="1668">
        <v>2</v>
      </c>
      <c r="I260" s="1668">
        <v>0</v>
      </c>
      <c r="J260" s="1669">
        <v>1</v>
      </c>
      <c r="K260" s="1670">
        <v>0.6</v>
      </c>
      <c r="L260" s="1671">
        <v>1449</v>
      </c>
      <c r="M260" s="1672">
        <v>0</v>
      </c>
      <c r="N260" s="1672">
        <v>330</v>
      </c>
      <c r="O260" s="1674">
        <v>355.8</v>
      </c>
      <c r="P260" s="6"/>
      <c r="Q260" s="6"/>
      <c r="R260" s="6"/>
      <c r="T260" s="782"/>
    </row>
    <row r="261" spans="1:20" ht="15" customHeight="1">
      <c r="A261" s="56">
        <f>ROW()</f>
        <v>261</v>
      </c>
      <c r="B261" s="1648"/>
      <c r="C261" s="1666"/>
      <c r="D261" s="11"/>
      <c r="E261" s="1417" t="s">
        <v>1954</v>
      </c>
      <c r="F261" s="1418" t="s">
        <v>1955</v>
      </c>
      <c r="G261" s="1673"/>
      <c r="H261" s="1668">
        <v>0</v>
      </c>
      <c r="I261" s="1668">
        <v>0</v>
      </c>
      <c r="J261" s="1669">
        <v>0</v>
      </c>
      <c r="K261" s="1670">
        <v>0</v>
      </c>
      <c r="L261" s="1671">
        <v>0</v>
      </c>
      <c r="M261" s="1672">
        <v>0</v>
      </c>
      <c r="N261" s="1672">
        <v>0</v>
      </c>
      <c r="O261" s="1674">
        <v>0</v>
      </c>
      <c r="P261" s="6"/>
      <c r="Q261" s="6"/>
      <c r="R261" s="6"/>
      <c r="T261" s="782"/>
    </row>
    <row r="262" spans="1:20" ht="15" customHeight="1">
      <c r="A262" s="56">
        <f>ROW()</f>
        <v>262</v>
      </c>
      <c r="B262" s="1648"/>
      <c r="C262" s="1666"/>
      <c r="D262" s="11"/>
      <c r="E262" s="1417" t="s">
        <v>1956</v>
      </c>
      <c r="F262" s="1418" t="s">
        <v>1957</v>
      </c>
      <c r="G262" s="1425"/>
      <c r="H262" s="1668">
        <v>0</v>
      </c>
      <c r="I262" s="1668">
        <v>0</v>
      </c>
      <c r="J262" s="1669">
        <v>0</v>
      </c>
      <c r="K262" s="1670">
        <v>0</v>
      </c>
      <c r="L262" s="1671">
        <v>0</v>
      </c>
      <c r="M262" s="1672">
        <v>0</v>
      </c>
      <c r="N262" s="1672">
        <v>0</v>
      </c>
      <c r="O262" s="1674">
        <v>0</v>
      </c>
      <c r="P262" s="6"/>
      <c r="Q262" s="6"/>
      <c r="R262" s="6"/>
      <c r="T262" s="782"/>
    </row>
    <row r="263" spans="1:20" ht="15" customHeight="1">
      <c r="A263" s="56">
        <f>ROW()</f>
        <v>263</v>
      </c>
      <c r="B263" s="1648"/>
      <c r="C263" s="1666"/>
      <c r="D263" s="11"/>
      <c r="E263" s="1417" t="s">
        <v>1958</v>
      </c>
      <c r="F263" s="1418" t="s">
        <v>1959</v>
      </c>
      <c r="G263" s="1675"/>
      <c r="H263" s="1668">
        <v>0</v>
      </c>
      <c r="I263" s="1668">
        <v>0</v>
      </c>
      <c r="J263" s="1669">
        <v>0</v>
      </c>
      <c r="K263" s="1670">
        <v>0</v>
      </c>
      <c r="L263" s="1671">
        <v>0</v>
      </c>
      <c r="M263" s="1672">
        <v>0</v>
      </c>
      <c r="N263" s="1672">
        <v>0</v>
      </c>
      <c r="O263" s="1674">
        <v>0</v>
      </c>
      <c r="P263" s="6"/>
      <c r="Q263" s="6"/>
      <c r="R263" s="6"/>
      <c r="T263" s="782"/>
    </row>
    <row r="264" spans="1:20" ht="15" customHeight="1">
      <c r="A264" s="56">
        <f>ROW()</f>
        <v>264</v>
      </c>
      <c r="B264" s="1648"/>
      <c r="C264" s="1666"/>
      <c r="D264" s="11"/>
      <c r="E264" s="1417" t="s">
        <v>711</v>
      </c>
      <c r="F264" s="1418" t="s">
        <v>1960</v>
      </c>
      <c r="G264" s="1675"/>
      <c r="H264" s="1420">
        <v>0</v>
      </c>
      <c r="I264" s="1420">
        <v>0</v>
      </c>
      <c r="J264" s="1421">
        <v>1</v>
      </c>
      <c r="K264" s="1001">
        <v>1</v>
      </c>
      <c r="L264" s="1422">
        <v>0</v>
      </c>
      <c r="M264" s="1423">
        <v>0</v>
      </c>
      <c r="N264" s="1423">
        <v>9</v>
      </c>
      <c r="O264" s="1674">
        <v>142</v>
      </c>
      <c r="P264" s="6"/>
      <c r="Q264" s="6"/>
      <c r="R264" s="6"/>
      <c r="T264" s="782"/>
    </row>
    <row r="265" spans="1:20" ht="15">
      <c r="A265" s="56">
        <f>ROW()</f>
        <v>265</v>
      </c>
      <c r="B265" s="1648"/>
      <c r="C265" s="374"/>
      <c r="D265" s="11"/>
      <c r="E265" s="1658" t="s">
        <v>1961</v>
      </c>
      <c r="F265" s="1676"/>
      <c r="G265" s="1676"/>
      <c r="H265" s="573"/>
      <c r="I265" s="573"/>
      <c r="J265" s="573"/>
      <c r="K265" s="574"/>
      <c r="L265" s="575"/>
      <c r="M265" s="576"/>
      <c r="N265" s="576"/>
      <c r="O265" s="577"/>
      <c r="P265" s="6"/>
      <c r="Q265" s="6"/>
      <c r="R265" s="6"/>
      <c r="T265" s="782"/>
    </row>
    <row r="266" spans="1:20" ht="15">
      <c r="A266" s="56"/>
      <c r="B266" s="1648"/>
      <c r="C266" s="374"/>
      <c r="D266" s="11"/>
      <c r="E266" s="1661" t="s">
        <v>1864</v>
      </c>
      <c r="F266" s="1676"/>
      <c r="G266" s="1676"/>
      <c r="H266" s="1677"/>
      <c r="I266" s="1677"/>
      <c r="J266" s="1677"/>
      <c r="K266" s="1678"/>
      <c r="L266" s="1679"/>
      <c r="M266" s="1680"/>
      <c r="N266" s="1680"/>
      <c r="O266" s="1681"/>
      <c r="P266" s="6"/>
      <c r="Q266" s="6"/>
      <c r="R266" s="6"/>
      <c r="T266" s="782"/>
    </row>
    <row r="267" spans="1:20" ht="15">
      <c r="A267" s="56">
        <f>ROW()</f>
        <v>267</v>
      </c>
      <c r="B267" s="1648"/>
      <c r="C267" s="364"/>
      <c r="D267" s="364"/>
      <c r="E267" s="1682"/>
      <c r="F267" s="1683"/>
      <c r="G267" s="1683"/>
      <c r="H267" s="1684"/>
      <c r="I267" s="1684"/>
      <c r="J267" s="1684"/>
      <c r="K267" s="1663"/>
      <c r="L267" s="1665"/>
      <c r="M267" s="1665"/>
      <c r="N267" s="1665"/>
      <c r="O267" s="1665"/>
      <c r="P267" s="1665"/>
      <c r="Q267" s="6"/>
      <c r="R267" s="6"/>
      <c r="S267" s="6"/>
      <c r="T267" s="782"/>
    </row>
    <row r="268" spans="1:20" ht="26.25" customHeight="1">
      <c r="A268" s="56">
        <f>ROW()</f>
        <v>268</v>
      </c>
      <c r="B268" s="1648"/>
      <c r="C268" s="57" t="s">
        <v>1962</v>
      </c>
      <c r="D268" s="143"/>
      <c r="E268" s="143"/>
      <c r="F268" s="143"/>
      <c r="G268" s="143"/>
      <c r="H268" s="143"/>
      <c r="I268" s="143"/>
      <c r="J268" s="143"/>
      <c r="K268" s="143"/>
      <c r="L268" s="143"/>
      <c r="M268" s="143"/>
      <c r="N268" s="143"/>
      <c r="O268" s="143"/>
      <c r="P268" s="143"/>
      <c r="Q268" s="143"/>
      <c r="R268" s="143"/>
      <c r="S268" s="10"/>
      <c r="T268" s="765"/>
    </row>
    <row r="269" spans="1:20" ht="15">
      <c r="A269" s="56">
        <f>ROW()</f>
        <v>269</v>
      </c>
      <c r="B269" s="1648"/>
      <c r="C269" s="142"/>
      <c r="D269" s="143"/>
      <c r="E269" s="143"/>
      <c r="F269" s="143"/>
      <c r="G269" s="143"/>
      <c r="H269" s="143"/>
      <c r="I269" s="143"/>
      <c r="J269" s="143"/>
      <c r="K269" s="143"/>
      <c r="L269" s="143"/>
      <c r="M269" s="143"/>
      <c r="N269" s="143"/>
      <c r="O269" s="143"/>
      <c r="P269" s="143"/>
      <c r="Q269" s="143"/>
      <c r="R269" s="143"/>
      <c r="S269" s="10"/>
      <c r="T269" s="765"/>
    </row>
    <row r="270" spans="1:20" ht="15">
      <c r="A270" s="56">
        <f>ROW()</f>
        <v>270</v>
      </c>
      <c r="B270" s="519"/>
      <c r="C270" s="76"/>
      <c r="D270" s="1852" t="s">
        <v>1963</v>
      </c>
      <c r="E270" s="1846" t="s">
        <v>1964</v>
      </c>
      <c r="F270" s="1847"/>
      <c r="G270" s="1847"/>
      <c r="H270" s="1847"/>
      <c r="I270" s="1847"/>
      <c r="J270" s="1846" t="s">
        <v>1965</v>
      </c>
      <c r="K270" s="1847"/>
      <c r="L270" s="1847"/>
      <c r="M270" s="1847"/>
      <c r="N270" s="1847"/>
      <c r="O270" s="1846" t="s">
        <v>1966</v>
      </c>
      <c r="P270" s="1847"/>
      <c r="Q270" s="1847"/>
      <c r="R270" s="1847"/>
      <c r="S270" s="1847"/>
      <c r="T270" s="853"/>
    </row>
    <row r="271" spans="1:20" ht="15">
      <c r="A271" s="56">
        <f>ROW()</f>
        <v>271</v>
      </c>
      <c r="B271" s="519"/>
      <c r="C271" s="76"/>
      <c r="D271" s="1853"/>
      <c r="E271" s="1622" t="s">
        <v>98</v>
      </c>
      <c r="F271" s="1622" t="s">
        <v>99</v>
      </c>
      <c r="G271" s="1622" t="s">
        <v>100</v>
      </c>
      <c r="H271" s="1622" t="s">
        <v>101</v>
      </c>
      <c r="I271" s="1622" t="s">
        <v>102</v>
      </c>
      <c r="J271" s="1622" t="s">
        <v>98</v>
      </c>
      <c r="K271" s="1622" t="s">
        <v>99</v>
      </c>
      <c r="L271" s="1622" t="s">
        <v>100</v>
      </c>
      <c r="M271" s="1622" t="s">
        <v>101</v>
      </c>
      <c r="N271" s="1622" t="s">
        <v>102</v>
      </c>
      <c r="O271" s="1622" t="s">
        <v>98</v>
      </c>
      <c r="P271" s="1622" t="s">
        <v>99</v>
      </c>
      <c r="Q271" s="1622" t="s">
        <v>100</v>
      </c>
      <c r="R271" s="1622" t="s">
        <v>101</v>
      </c>
      <c r="S271" s="1622" t="s">
        <v>102</v>
      </c>
      <c r="T271" s="853"/>
    </row>
    <row r="272" spans="1:20" ht="15.75">
      <c r="A272" s="56">
        <f>ROW()</f>
        <v>272</v>
      </c>
      <c r="B272" s="519"/>
      <c r="C272" s="76"/>
      <c r="D272" s="1426" t="s">
        <v>1967</v>
      </c>
      <c r="E272" s="1427"/>
      <c r="F272" s="1427"/>
      <c r="G272" s="1427"/>
      <c r="H272" s="1427"/>
      <c r="I272" s="185"/>
      <c r="J272" s="1428"/>
      <c r="K272" s="1427"/>
      <c r="L272" s="1427"/>
      <c r="M272" s="1427"/>
      <c r="N272" s="185"/>
      <c r="O272" s="1429"/>
      <c r="P272" s="1430"/>
      <c r="Q272" s="1430"/>
      <c r="R272" s="1430"/>
      <c r="S272" s="1431"/>
      <c r="T272" s="853"/>
    </row>
    <row r="273" spans="1:20" ht="15">
      <c r="A273" s="56">
        <f>ROW()</f>
        <v>273</v>
      </c>
      <c r="B273" s="519"/>
      <c r="C273" s="76"/>
      <c r="D273" s="1432" t="s">
        <v>1968</v>
      </c>
      <c r="E273" s="497">
        <v>2.0299999999999998</v>
      </c>
      <c r="F273" s="497">
        <v>333.47</v>
      </c>
      <c r="G273" s="1433">
        <v>0.11</v>
      </c>
      <c r="H273" s="991">
        <v>2.74</v>
      </c>
      <c r="I273" s="997">
        <v>6.41</v>
      </c>
      <c r="J273" s="497">
        <v>0</v>
      </c>
      <c r="K273" s="497">
        <v>331.99</v>
      </c>
      <c r="L273" s="497">
        <v>0</v>
      </c>
      <c r="M273" s="994">
        <v>2.4700000000000002</v>
      </c>
      <c r="N273" s="1434">
        <v>6.29</v>
      </c>
      <c r="O273" s="497">
        <v>2.0299999999999998</v>
      </c>
      <c r="P273" s="497">
        <v>1.48</v>
      </c>
      <c r="Q273" s="501">
        <v>0.11</v>
      </c>
      <c r="R273" s="1435">
        <v>0.27</v>
      </c>
      <c r="S273" s="1435">
        <v>0.12</v>
      </c>
      <c r="T273" s="853"/>
    </row>
    <row r="274" spans="1:20" ht="15">
      <c r="A274" s="56">
        <f>ROW()</f>
        <v>274</v>
      </c>
      <c r="B274" s="519"/>
      <c r="C274" s="76"/>
      <c r="D274" s="1432" t="s">
        <v>1969</v>
      </c>
      <c r="E274" s="497">
        <v>0.9</v>
      </c>
      <c r="F274" s="497">
        <v>0.62</v>
      </c>
      <c r="G274" s="498">
        <v>0.23</v>
      </c>
      <c r="H274" s="991">
        <v>0.49</v>
      </c>
      <c r="I274" s="997">
        <v>0.84</v>
      </c>
      <c r="J274" s="497">
        <v>0</v>
      </c>
      <c r="K274" s="497">
        <v>0</v>
      </c>
      <c r="L274" s="497">
        <v>0</v>
      </c>
      <c r="M274" s="994">
        <v>0</v>
      </c>
      <c r="N274" s="1434">
        <v>0</v>
      </c>
      <c r="O274" s="497">
        <v>0.9</v>
      </c>
      <c r="P274" s="497">
        <v>0.62</v>
      </c>
      <c r="Q274" s="501">
        <v>0.23</v>
      </c>
      <c r="R274" s="1435">
        <v>0.49</v>
      </c>
      <c r="S274" s="1435">
        <v>0.84</v>
      </c>
      <c r="T274" s="853"/>
    </row>
    <row r="275" spans="1:20" ht="15">
      <c r="A275" s="56">
        <f>ROW()</f>
        <v>275</v>
      </c>
      <c r="B275" s="519"/>
      <c r="C275" s="76"/>
      <c r="D275" s="1432" t="s">
        <v>1970</v>
      </c>
      <c r="E275" s="497">
        <v>0.31</v>
      </c>
      <c r="F275" s="497">
        <v>0.2</v>
      </c>
      <c r="G275" s="498">
        <v>2.02</v>
      </c>
      <c r="H275" s="991">
        <v>0.42</v>
      </c>
      <c r="I275" s="997">
        <v>0.06</v>
      </c>
      <c r="J275" s="497">
        <v>0</v>
      </c>
      <c r="K275" s="497">
        <v>0</v>
      </c>
      <c r="L275" s="497">
        <v>1.55</v>
      </c>
      <c r="M275" s="994">
        <v>0</v>
      </c>
      <c r="N275" s="1434">
        <v>0</v>
      </c>
      <c r="O275" s="497">
        <v>0.31</v>
      </c>
      <c r="P275" s="497">
        <v>0.2</v>
      </c>
      <c r="Q275" s="501">
        <v>0.47</v>
      </c>
      <c r="R275" s="1435">
        <v>0.42</v>
      </c>
      <c r="S275" s="1435">
        <v>0.06</v>
      </c>
      <c r="T275" s="853"/>
    </row>
    <row r="276" spans="1:20" ht="15">
      <c r="A276" s="56">
        <f>ROW()</f>
        <v>276</v>
      </c>
      <c r="B276" s="519"/>
      <c r="C276" s="76"/>
      <c r="D276" s="1432" t="s">
        <v>1971</v>
      </c>
      <c r="E276" s="497">
        <v>0</v>
      </c>
      <c r="F276" s="497">
        <v>0</v>
      </c>
      <c r="G276" s="498">
        <v>7.0000000000000007E-2</v>
      </c>
      <c r="H276" s="991">
        <v>1.75</v>
      </c>
      <c r="I276" s="997">
        <v>0.04</v>
      </c>
      <c r="J276" s="497">
        <v>0</v>
      </c>
      <c r="K276" s="497">
        <v>0</v>
      </c>
      <c r="L276" s="497">
        <v>0</v>
      </c>
      <c r="M276" s="994">
        <v>1.72</v>
      </c>
      <c r="N276" s="1434">
        <v>0</v>
      </c>
      <c r="O276" s="497">
        <v>0</v>
      </c>
      <c r="P276" s="497">
        <v>0</v>
      </c>
      <c r="Q276" s="501">
        <v>7.0000000000000007E-2</v>
      </c>
      <c r="R276" s="1435">
        <v>0.03</v>
      </c>
      <c r="S276" s="1435">
        <v>0.04</v>
      </c>
      <c r="T276" s="853"/>
    </row>
    <row r="277" spans="1:20" ht="15">
      <c r="A277" s="56">
        <f>ROW()</f>
        <v>277</v>
      </c>
      <c r="B277" s="519"/>
      <c r="C277" s="76"/>
      <c r="D277" s="1432" t="s">
        <v>1972</v>
      </c>
      <c r="E277" s="497">
        <v>0.04</v>
      </c>
      <c r="F277" s="497">
        <v>0.16</v>
      </c>
      <c r="G277" s="499">
        <v>0.09</v>
      </c>
      <c r="H277" s="991">
        <v>0.38</v>
      </c>
      <c r="I277" s="997">
        <v>0.09</v>
      </c>
      <c r="J277" s="497">
        <v>0</v>
      </c>
      <c r="K277" s="497">
        <v>0</v>
      </c>
      <c r="L277" s="497">
        <v>0</v>
      </c>
      <c r="M277" s="994">
        <v>0</v>
      </c>
      <c r="N277" s="1434">
        <v>0</v>
      </c>
      <c r="O277" s="497">
        <v>0.04</v>
      </c>
      <c r="P277" s="497">
        <v>0.16</v>
      </c>
      <c r="Q277" s="501">
        <v>0.09</v>
      </c>
      <c r="R277" s="1435">
        <v>0.38</v>
      </c>
      <c r="S277" s="1435">
        <v>0.09</v>
      </c>
      <c r="T277" s="853"/>
    </row>
    <row r="278" spans="1:20" ht="15">
      <c r="A278" s="56">
        <f>ROW()</f>
        <v>278</v>
      </c>
      <c r="B278" s="519"/>
      <c r="C278" s="76"/>
      <c r="D278" s="1426" t="s">
        <v>1973</v>
      </c>
      <c r="E278" s="1436">
        <f t="shared" ref="E278:H278" si="0">SUM(E273:E277)</f>
        <v>3.28</v>
      </c>
      <c r="F278" s="1436">
        <f t="shared" si="0"/>
        <v>334.45000000000005</v>
      </c>
      <c r="G278" s="1436">
        <f t="shared" si="0"/>
        <v>2.5199999999999996</v>
      </c>
      <c r="H278" s="992">
        <f t="shared" si="0"/>
        <v>5.78</v>
      </c>
      <c r="I278" s="578">
        <f t="shared" ref="I278:S278" si="1">SUM(I273:I277)</f>
        <v>7.4399999999999995</v>
      </c>
      <c r="J278" s="1436">
        <f t="shared" ref="J278:M278" si="2">SUM(J273:J277)</f>
        <v>0</v>
      </c>
      <c r="K278" s="1436">
        <f t="shared" si="2"/>
        <v>331.99</v>
      </c>
      <c r="L278" s="1436">
        <f t="shared" si="2"/>
        <v>1.55</v>
      </c>
      <c r="M278" s="992">
        <f t="shared" si="2"/>
        <v>4.1900000000000004</v>
      </c>
      <c r="N278" s="1437">
        <f t="shared" si="1"/>
        <v>6.29</v>
      </c>
      <c r="O278" s="1436">
        <f t="shared" ref="O278:R278" si="3">SUM(O273:O277)</f>
        <v>3.28</v>
      </c>
      <c r="P278" s="1436">
        <f t="shared" si="3"/>
        <v>2.4600000000000004</v>
      </c>
      <c r="Q278" s="1436">
        <f t="shared" si="3"/>
        <v>0.97000000000000008</v>
      </c>
      <c r="R278" s="1436">
        <f t="shared" si="3"/>
        <v>1.5899999999999999</v>
      </c>
      <c r="S278" s="1436">
        <f t="shared" si="1"/>
        <v>1.1500000000000001</v>
      </c>
      <c r="T278" s="853"/>
    </row>
    <row r="279" spans="1:20" ht="15.75">
      <c r="A279" s="56">
        <f>ROW()</f>
        <v>279</v>
      </c>
      <c r="B279" s="519"/>
      <c r="C279" s="76"/>
      <c r="D279" s="1432"/>
      <c r="E279" s="1427"/>
      <c r="F279" s="1427"/>
      <c r="G279" s="1427"/>
      <c r="H279" s="993"/>
      <c r="I279" s="566"/>
      <c r="J279" s="1427"/>
      <c r="K279" s="1427"/>
      <c r="L279" s="1427"/>
      <c r="M279" s="993"/>
      <c r="N279" s="1438"/>
      <c r="O279" s="1430"/>
      <c r="P279" s="1430"/>
      <c r="Q279" s="1430"/>
      <c r="R279" s="1431"/>
      <c r="S279" s="1431"/>
      <c r="T279" s="853"/>
    </row>
    <row r="280" spans="1:20" ht="15">
      <c r="A280" s="56">
        <f>ROW()</f>
        <v>280</v>
      </c>
      <c r="B280" s="519"/>
      <c r="C280" s="76"/>
      <c r="D280" s="1426" t="s">
        <v>1974</v>
      </c>
      <c r="E280" s="497">
        <v>2.76</v>
      </c>
      <c r="F280" s="497">
        <v>1.24</v>
      </c>
      <c r="G280" s="500">
        <v>1.82</v>
      </c>
      <c r="H280" s="991">
        <v>1.75</v>
      </c>
      <c r="I280" s="997">
        <v>35.75</v>
      </c>
      <c r="J280" s="497">
        <v>0</v>
      </c>
      <c r="K280" s="497">
        <v>0</v>
      </c>
      <c r="L280" s="497">
        <v>0</v>
      </c>
      <c r="M280" s="994">
        <v>0</v>
      </c>
      <c r="N280" s="1434">
        <v>34.450000000000003</v>
      </c>
      <c r="O280" s="497">
        <v>2.76</v>
      </c>
      <c r="P280" s="497">
        <v>1.24</v>
      </c>
      <c r="Q280" s="501">
        <v>1.82</v>
      </c>
      <c r="R280" s="1435">
        <v>1.75</v>
      </c>
      <c r="S280" s="1435">
        <v>1.3</v>
      </c>
      <c r="T280" s="853"/>
    </row>
    <row r="281" spans="1:20" ht="15.75" thickBot="1">
      <c r="A281" s="56">
        <f>ROW()</f>
        <v>281</v>
      </c>
      <c r="B281" s="519"/>
      <c r="C281" s="76"/>
      <c r="D281" s="1426"/>
      <c r="E281" s="1685"/>
      <c r="F281" s="1685"/>
      <c r="G281" s="1685"/>
      <c r="H281" s="1686"/>
      <c r="I281" s="1687"/>
      <c r="J281" s="1688"/>
      <c r="K281" s="1688"/>
      <c r="L281" s="1688"/>
      <c r="M281" s="1689"/>
      <c r="N281" s="1690"/>
      <c r="O281" s="1691"/>
      <c r="P281" s="1692"/>
      <c r="Q281" s="1692"/>
      <c r="R281" s="1692"/>
      <c r="S281" s="1692"/>
      <c r="T281" s="853"/>
    </row>
    <row r="282" spans="1:20" ht="15.75" thickBot="1">
      <c r="A282" s="56">
        <f>ROW()</f>
        <v>282</v>
      </c>
      <c r="B282" s="519"/>
      <c r="C282" s="76"/>
      <c r="D282" s="1439" t="s">
        <v>1975</v>
      </c>
      <c r="E282" s="186">
        <f t="shared" ref="E282:H282" si="4">E278+E280</f>
        <v>6.0399999999999991</v>
      </c>
      <c r="F282" s="186">
        <f t="shared" si="4"/>
        <v>335.69000000000005</v>
      </c>
      <c r="G282" s="186">
        <f t="shared" si="4"/>
        <v>4.34</v>
      </c>
      <c r="H282" s="996">
        <f t="shared" si="4"/>
        <v>7.53</v>
      </c>
      <c r="I282" s="995">
        <f t="shared" ref="I282" si="5">I278+I280</f>
        <v>43.19</v>
      </c>
      <c r="J282" s="567">
        <f>J278+J280</f>
        <v>0</v>
      </c>
      <c r="K282" s="565">
        <f t="shared" ref="K282:N282" si="6">K278+K280</f>
        <v>331.99</v>
      </c>
      <c r="L282" s="186">
        <f t="shared" si="6"/>
        <v>1.55</v>
      </c>
      <c r="M282" s="186">
        <f t="shared" si="6"/>
        <v>4.1900000000000004</v>
      </c>
      <c r="N282" s="187">
        <f t="shared" si="6"/>
        <v>40.74</v>
      </c>
      <c r="O282" s="567">
        <f>O278+O280</f>
        <v>6.0399999999999991</v>
      </c>
      <c r="P282" s="565">
        <f>P278+P280</f>
        <v>3.7</v>
      </c>
      <c r="Q282" s="565">
        <f t="shared" ref="Q282:S282" si="7">Q278+Q280</f>
        <v>2.79</v>
      </c>
      <c r="R282" s="186">
        <f t="shared" si="7"/>
        <v>3.34</v>
      </c>
      <c r="S282" s="186">
        <f t="shared" si="7"/>
        <v>2.4500000000000002</v>
      </c>
      <c r="T282" s="853"/>
    </row>
    <row r="283" spans="1:20" ht="15">
      <c r="A283" s="56">
        <f>ROW()</f>
        <v>283</v>
      </c>
      <c r="B283" s="1635"/>
      <c r="C283" s="1693"/>
      <c r="E283" s="1694"/>
      <c r="F283" s="1694"/>
      <c r="G283" s="1694"/>
      <c r="H283" s="1695"/>
      <c r="I283" s="1695"/>
      <c r="J283" s="1694"/>
      <c r="K283" s="1694"/>
      <c r="L283" s="1694"/>
      <c r="M283" s="1694"/>
      <c r="N283" s="1694"/>
      <c r="O283" s="1694"/>
      <c r="P283" s="10"/>
      <c r="Q283" s="6"/>
      <c r="R283" s="6"/>
      <c r="S283" s="6"/>
      <c r="T283" s="782"/>
    </row>
    <row r="284" spans="1:20">
      <c r="A284" s="56">
        <f>ROW()</f>
        <v>284</v>
      </c>
      <c r="B284" s="52"/>
      <c r="C284" s="1696"/>
      <c r="D284" s="786"/>
      <c r="E284" s="1696"/>
      <c r="F284" s="1696"/>
      <c r="G284" s="1696"/>
      <c r="H284" s="770"/>
      <c r="I284" s="770"/>
      <c r="J284" s="770"/>
      <c r="K284" s="770"/>
      <c r="L284" s="770"/>
      <c r="M284" s="1697"/>
      <c r="N284" s="770"/>
      <c r="O284" s="770"/>
      <c r="P284" s="770"/>
      <c r="Q284" s="770"/>
      <c r="R284" s="770"/>
      <c r="S284" s="1698"/>
      <c r="T284" s="174"/>
    </row>
    <row r="285" spans="1:20">
      <c r="A285" s="46"/>
      <c r="D285" s="11"/>
    </row>
    <row r="286" spans="1:20">
      <c r="A286" s="46"/>
    </row>
    <row r="287" spans="1:20">
      <c r="D287" s="51"/>
    </row>
    <row r="289" spans="4:37" ht="15">
      <c r="D289" s="373"/>
      <c r="E289" s="373"/>
      <c r="F289" s="373"/>
      <c r="G289" s="496"/>
      <c r="H289" s="314"/>
      <c r="I289" s="314"/>
      <c r="J289" s="314"/>
      <c r="K289" s="314"/>
      <c r="M289" s="496"/>
      <c r="N289" s="389"/>
      <c r="O289" s="389"/>
      <c r="P289" s="389"/>
      <c r="U289" s="373"/>
      <c r="V289" s="373"/>
      <c r="W289" s="373"/>
      <c r="X289" s="373"/>
      <c r="Y289" s="373"/>
      <c r="Z289" s="1843"/>
      <c r="AA289" s="1845"/>
      <c r="AB289" s="1845"/>
      <c r="AC289" s="1845"/>
      <c r="AD289" s="1845"/>
      <c r="AE289" s="1843"/>
      <c r="AF289" s="1843"/>
      <c r="AG289" s="1843"/>
      <c r="AH289" s="1843"/>
      <c r="AI289" s="1843"/>
      <c r="AJ289" s="1843"/>
      <c r="AK289" s="1843"/>
    </row>
    <row r="290" spans="4:37" ht="15">
      <c r="D290" s="1844"/>
      <c r="E290" s="1844"/>
      <c r="F290" s="1844"/>
      <c r="G290" s="620"/>
      <c r="H290" s="620"/>
      <c r="I290" s="375"/>
      <c r="J290" s="375"/>
      <c r="K290" s="375"/>
      <c r="L290" s="375"/>
      <c r="M290" s="375"/>
      <c r="N290" s="375"/>
      <c r="O290" s="375"/>
      <c r="P290" s="375"/>
      <c r="Q290" s="375"/>
      <c r="R290" s="375"/>
      <c r="S290" s="375"/>
      <c r="U290" s="1844"/>
      <c r="V290" s="1844"/>
      <c r="W290" s="1844"/>
      <c r="X290" s="375"/>
      <c r="Y290" s="375"/>
      <c r="Z290" s="375"/>
      <c r="AA290" s="375"/>
      <c r="AB290" s="375"/>
      <c r="AC290" s="375"/>
      <c r="AD290" s="375"/>
      <c r="AE290" s="375"/>
      <c r="AF290" s="375"/>
      <c r="AG290" s="375"/>
      <c r="AH290" s="375"/>
      <c r="AI290" s="375"/>
      <c r="AJ290" s="375"/>
      <c r="AK290" s="375"/>
    </row>
    <row r="291" spans="4:37" ht="15">
      <c r="D291" s="610"/>
      <c r="E291" s="610"/>
      <c r="F291" s="621"/>
      <c r="G291" s="622"/>
      <c r="H291" s="622"/>
      <c r="I291" s="622"/>
      <c r="J291" s="622"/>
      <c r="K291" s="623"/>
      <c r="L291" s="624"/>
      <c r="M291" s="625"/>
      <c r="N291" s="625"/>
      <c r="O291" s="625"/>
      <c r="P291" s="625"/>
      <c r="Q291" s="626"/>
      <c r="R291" s="627"/>
      <c r="S291" s="625"/>
      <c r="U291" s="628"/>
      <c r="V291" s="629"/>
      <c r="W291" s="392"/>
      <c r="X291" s="392"/>
      <c r="Y291" s="630"/>
      <c r="Z291" s="630"/>
      <c r="AA291" s="630"/>
      <c r="AB291" s="1440"/>
      <c r="AC291" s="631"/>
      <c r="AD291" s="632"/>
      <c r="AE291" s="632"/>
      <c r="AF291" s="633"/>
      <c r="AG291" s="633"/>
      <c r="AH291" s="633"/>
      <c r="AI291" s="1441"/>
      <c r="AJ291" s="627"/>
      <c r="AK291" s="632"/>
    </row>
    <row r="292" spans="4:37" ht="15">
      <c r="D292" s="610"/>
      <c r="E292" s="610"/>
      <c r="F292" s="621"/>
      <c r="G292" s="622"/>
      <c r="H292" s="622"/>
      <c r="I292" s="622"/>
      <c r="J292" s="622"/>
      <c r="K292" s="623"/>
      <c r="L292" s="624"/>
      <c r="M292" s="625"/>
      <c r="N292" s="625"/>
      <c r="O292" s="625"/>
      <c r="P292" s="625"/>
      <c r="Q292" s="626"/>
      <c r="R292" s="627"/>
      <c r="S292" s="625"/>
      <c r="U292" s="628"/>
      <c r="V292" s="629"/>
      <c r="W292" s="392"/>
      <c r="X292" s="392"/>
      <c r="Y292" s="630"/>
      <c r="Z292" s="630"/>
      <c r="AA292" s="630"/>
      <c r="AB292" s="1440"/>
      <c r="AC292" s="631"/>
      <c r="AD292" s="632"/>
      <c r="AE292" s="632"/>
      <c r="AF292" s="633"/>
      <c r="AG292" s="633"/>
      <c r="AH292" s="633"/>
      <c r="AI292" s="1441"/>
      <c r="AJ292" s="627"/>
      <c r="AK292" s="632"/>
    </row>
    <row r="293" spans="4:37" ht="15">
      <c r="D293" s="610"/>
      <c r="E293" s="610"/>
      <c r="F293" s="543"/>
      <c r="G293" s="622"/>
      <c r="H293" s="622"/>
      <c r="I293" s="622"/>
      <c r="J293" s="622"/>
      <c r="K293" s="623"/>
      <c r="L293" s="624"/>
      <c r="M293" s="625"/>
      <c r="N293" s="625"/>
      <c r="O293" s="625"/>
      <c r="P293" s="625"/>
      <c r="Q293" s="626"/>
      <c r="R293" s="627"/>
      <c r="S293" s="625"/>
      <c r="U293" s="628"/>
      <c r="V293" s="634"/>
      <c r="W293" s="392"/>
      <c r="X293" s="392"/>
      <c r="Y293" s="630"/>
      <c r="Z293" s="630"/>
      <c r="AA293" s="630"/>
      <c r="AB293" s="630"/>
      <c r="AC293" s="631"/>
      <c r="AD293" s="632"/>
      <c r="AE293" s="632"/>
      <c r="AF293" s="633"/>
      <c r="AG293" s="633"/>
      <c r="AH293" s="633"/>
      <c r="AI293" s="633"/>
      <c r="AJ293" s="627"/>
      <c r="AK293" s="632"/>
    </row>
    <row r="294" spans="4:37" ht="15">
      <c r="D294" s="610"/>
      <c r="E294" s="610"/>
      <c r="F294" s="543"/>
      <c r="G294" s="622"/>
      <c r="H294" s="622"/>
      <c r="I294" s="622"/>
      <c r="J294" s="622"/>
      <c r="K294" s="623"/>
      <c r="L294" s="624"/>
      <c r="M294" s="625"/>
      <c r="N294" s="625"/>
      <c r="O294" s="625"/>
      <c r="P294" s="625"/>
      <c r="Q294" s="626"/>
      <c r="R294" s="627"/>
      <c r="S294" s="625"/>
      <c r="U294" s="628"/>
      <c r="V294" s="634"/>
      <c r="W294" s="392"/>
      <c r="X294" s="392"/>
      <c r="Y294" s="630"/>
      <c r="Z294" s="630"/>
      <c r="AA294" s="630"/>
      <c r="AB294" s="630"/>
      <c r="AC294" s="631"/>
      <c r="AD294" s="632"/>
      <c r="AE294" s="632"/>
      <c r="AF294" s="633"/>
      <c r="AG294" s="633"/>
      <c r="AH294" s="633"/>
      <c r="AI294" s="633"/>
      <c r="AJ294" s="627"/>
      <c r="AK294" s="632"/>
    </row>
    <row r="295" spans="4:37" ht="15">
      <c r="D295" s="610"/>
      <c r="E295" s="610"/>
      <c r="F295" s="543"/>
      <c r="G295" s="622"/>
      <c r="H295" s="622"/>
      <c r="I295" s="622"/>
      <c r="J295" s="622"/>
      <c r="K295" s="623"/>
      <c r="L295" s="624"/>
      <c r="M295" s="625"/>
      <c r="N295" s="625"/>
      <c r="O295" s="625"/>
      <c r="P295" s="625"/>
      <c r="Q295" s="626"/>
      <c r="R295" s="627"/>
      <c r="S295" s="625"/>
      <c r="U295" s="628"/>
      <c r="V295" s="634"/>
      <c r="W295" s="392"/>
      <c r="X295" s="392"/>
      <c r="Y295" s="630"/>
      <c r="Z295" s="630"/>
      <c r="AA295" s="630"/>
      <c r="AB295" s="630"/>
      <c r="AC295" s="631"/>
      <c r="AD295" s="632"/>
      <c r="AE295" s="632"/>
      <c r="AF295" s="633"/>
      <c r="AG295" s="633"/>
      <c r="AH295" s="633"/>
      <c r="AI295" s="633"/>
      <c r="AJ295" s="627"/>
      <c r="AK295" s="632"/>
    </row>
    <row r="296" spans="4:37" ht="15">
      <c r="D296" s="610"/>
      <c r="E296" s="610"/>
      <c r="F296" s="543"/>
      <c r="G296" s="622"/>
      <c r="H296" s="622"/>
      <c r="I296" s="622"/>
      <c r="J296" s="622"/>
      <c r="K296" s="623"/>
      <c r="L296" s="624"/>
      <c r="M296" s="625"/>
      <c r="N296" s="625"/>
      <c r="O296" s="625"/>
      <c r="P296" s="625"/>
      <c r="Q296" s="626"/>
      <c r="R296" s="627"/>
      <c r="S296" s="625"/>
      <c r="U296" s="628"/>
      <c r="V296" s="634"/>
      <c r="W296" s="392"/>
      <c r="X296" s="392"/>
      <c r="Y296" s="630"/>
      <c r="Z296" s="630"/>
      <c r="AA296" s="630"/>
      <c r="AB296" s="630"/>
      <c r="AC296" s="631"/>
      <c r="AD296" s="632"/>
      <c r="AE296" s="632"/>
      <c r="AF296" s="633"/>
      <c r="AG296" s="633"/>
      <c r="AH296" s="633"/>
      <c r="AI296" s="633"/>
      <c r="AJ296" s="627"/>
      <c r="AK296" s="632"/>
    </row>
    <row r="297" spans="4:37" ht="15">
      <c r="D297" s="610"/>
      <c r="E297" s="610"/>
      <c r="F297" s="543"/>
      <c r="G297" s="622"/>
      <c r="H297" s="622"/>
      <c r="I297" s="622"/>
      <c r="J297" s="622"/>
      <c r="K297" s="623"/>
      <c r="L297" s="624"/>
      <c r="M297" s="625"/>
      <c r="N297" s="625"/>
      <c r="O297" s="625"/>
      <c r="P297" s="625"/>
      <c r="Q297" s="626"/>
      <c r="R297" s="627"/>
      <c r="S297" s="625"/>
      <c r="U297" s="628"/>
      <c r="V297" s="634"/>
      <c r="W297" s="392"/>
      <c r="X297" s="392"/>
      <c r="Y297" s="630"/>
      <c r="Z297" s="630"/>
      <c r="AA297" s="630"/>
      <c r="AB297" s="630"/>
      <c r="AC297" s="631"/>
      <c r="AD297" s="632"/>
      <c r="AE297" s="632"/>
      <c r="AF297" s="633"/>
      <c r="AG297" s="633"/>
      <c r="AH297" s="633"/>
      <c r="AI297" s="633"/>
      <c r="AJ297" s="627"/>
      <c r="AK297" s="632"/>
    </row>
    <row r="298" spans="4:37" ht="15">
      <c r="D298" s="610"/>
      <c r="E298" s="610"/>
      <c r="F298" s="543"/>
      <c r="G298" s="622"/>
      <c r="H298" s="622"/>
      <c r="I298" s="622"/>
      <c r="J298" s="622"/>
      <c r="K298" s="623"/>
      <c r="L298" s="624"/>
      <c r="M298" s="625"/>
      <c r="N298" s="625"/>
      <c r="O298" s="625"/>
      <c r="P298" s="625"/>
      <c r="Q298" s="626"/>
      <c r="R298" s="627"/>
      <c r="S298" s="625"/>
      <c r="U298" s="628"/>
      <c r="V298" s="634"/>
      <c r="W298" s="392"/>
      <c r="X298" s="392"/>
      <c r="Y298" s="630"/>
      <c r="Z298" s="630"/>
      <c r="AA298" s="630"/>
      <c r="AB298" s="630"/>
      <c r="AC298" s="631"/>
      <c r="AD298" s="632"/>
      <c r="AE298" s="632"/>
      <c r="AF298" s="633"/>
      <c r="AG298" s="633"/>
      <c r="AH298" s="633"/>
      <c r="AI298" s="633"/>
      <c r="AJ298" s="627"/>
      <c r="AK298" s="632"/>
    </row>
    <row r="299" spans="4:37" ht="15">
      <c r="D299" s="610"/>
      <c r="E299" s="610"/>
      <c r="F299" s="543"/>
      <c r="G299" s="622"/>
      <c r="H299" s="622"/>
      <c r="I299" s="622"/>
      <c r="J299" s="622"/>
      <c r="K299" s="623"/>
      <c r="L299" s="624"/>
      <c r="M299" s="625"/>
      <c r="N299" s="625"/>
      <c r="O299" s="625"/>
      <c r="P299" s="625"/>
      <c r="Q299" s="626"/>
      <c r="R299" s="627"/>
      <c r="S299" s="625"/>
      <c r="U299" s="628"/>
      <c r="V299" s="634"/>
      <c r="W299" s="392"/>
      <c r="X299" s="392"/>
      <c r="Y299" s="630"/>
      <c r="Z299" s="630"/>
      <c r="AA299" s="630"/>
      <c r="AB299" s="630"/>
      <c r="AC299" s="631"/>
      <c r="AD299" s="632"/>
      <c r="AE299" s="632"/>
      <c r="AF299" s="633"/>
      <c r="AG299" s="633"/>
      <c r="AH299" s="633"/>
      <c r="AI299" s="633"/>
      <c r="AJ299" s="627"/>
      <c r="AK299" s="632"/>
    </row>
    <row r="300" spans="4:37" ht="15">
      <c r="D300" s="610"/>
      <c r="E300" s="610"/>
      <c r="F300" s="543"/>
      <c r="G300" s="622"/>
      <c r="H300" s="622"/>
      <c r="I300" s="622"/>
      <c r="J300" s="622"/>
      <c r="K300" s="623"/>
      <c r="L300" s="624"/>
      <c r="M300" s="625"/>
      <c r="N300" s="625"/>
      <c r="O300" s="625"/>
      <c r="P300" s="625"/>
      <c r="Q300" s="626"/>
      <c r="R300" s="627"/>
      <c r="S300" s="625"/>
      <c r="U300" s="628"/>
      <c r="V300" s="634"/>
      <c r="W300" s="392"/>
      <c r="X300" s="392"/>
      <c r="Y300" s="630"/>
      <c r="Z300" s="630"/>
      <c r="AA300" s="630"/>
      <c r="AB300" s="630"/>
      <c r="AC300" s="631"/>
      <c r="AD300" s="632"/>
      <c r="AE300" s="632"/>
      <c r="AF300" s="633"/>
      <c r="AG300" s="633"/>
      <c r="AH300" s="633"/>
      <c r="AI300" s="633"/>
      <c r="AJ300" s="627"/>
      <c r="AK300" s="632"/>
    </row>
    <row r="301" spans="4:37" ht="15">
      <c r="D301" s="610"/>
      <c r="E301" s="610"/>
      <c r="F301" s="543"/>
      <c r="G301" s="622"/>
      <c r="H301" s="622"/>
      <c r="I301" s="622"/>
      <c r="J301" s="622"/>
      <c r="K301" s="623"/>
      <c r="L301" s="624"/>
      <c r="M301" s="625"/>
      <c r="N301" s="625"/>
      <c r="O301" s="625"/>
      <c r="P301" s="625"/>
      <c r="Q301" s="626"/>
      <c r="R301" s="627"/>
      <c r="S301" s="625"/>
      <c r="U301" s="628"/>
      <c r="V301" s="634"/>
      <c r="W301" s="392"/>
      <c r="X301" s="392"/>
      <c r="Y301" s="630"/>
      <c r="Z301" s="630"/>
      <c r="AA301" s="630"/>
      <c r="AB301" s="630"/>
      <c r="AC301" s="631"/>
      <c r="AD301" s="632"/>
      <c r="AE301" s="632"/>
      <c r="AF301" s="633"/>
      <c r="AG301" s="633"/>
      <c r="AH301" s="633"/>
      <c r="AI301" s="633"/>
      <c r="AJ301" s="627"/>
      <c r="AK301" s="632"/>
    </row>
    <row r="302" spans="4:37" ht="15">
      <c r="D302" s="610"/>
      <c r="E302" s="610"/>
      <c r="F302" s="543"/>
      <c r="G302" s="622"/>
      <c r="H302" s="622"/>
      <c r="I302" s="622"/>
      <c r="J302" s="622"/>
      <c r="K302" s="623"/>
      <c r="L302" s="624"/>
      <c r="M302" s="625"/>
      <c r="N302" s="625"/>
      <c r="O302" s="625"/>
      <c r="P302" s="625"/>
      <c r="Q302" s="626"/>
      <c r="R302" s="627"/>
      <c r="S302" s="625"/>
      <c r="U302" s="628"/>
      <c r="V302" s="634"/>
      <c r="W302" s="392"/>
      <c r="X302" s="392"/>
      <c r="Y302" s="630"/>
      <c r="Z302" s="630"/>
      <c r="AA302" s="630"/>
      <c r="AB302" s="630"/>
      <c r="AC302" s="631"/>
      <c r="AD302" s="632"/>
      <c r="AE302" s="632"/>
      <c r="AF302" s="633"/>
      <c r="AG302" s="633"/>
      <c r="AH302" s="633"/>
      <c r="AI302" s="633"/>
      <c r="AJ302" s="627"/>
      <c r="AK302" s="632"/>
    </row>
    <row r="303" spans="4:37" ht="15">
      <c r="D303" s="610"/>
      <c r="E303" s="610"/>
      <c r="F303" s="543"/>
      <c r="G303" s="622"/>
      <c r="H303" s="622"/>
      <c r="I303" s="622"/>
      <c r="J303" s="622"/>
      <c r="K303" s="623"/>
      <c r="L303" s="624"/>
      <c r="M303" s="625"/>
      <c r="N303" s="625"/>
      <c r="O303" s="625"/>
      <c r="P303" s="625"/>
      <c r="Q303" s="626"/>
      <c r="R303" s="627"/>
      <c r="S303" s="625"/>
      <c r="U303" s="628"/>
      <c r="V303" s="634"/>
      <c r="W303" s="392"/>
      <c r="X303" s="392"/>
      <c r="Y303" s="630"/>
      <c r="Z303" s="630"/>
      <c r="AA303" s="630"/>
      <c r="AB303" s="630"/>
      <c r="AC303" s="631"/>
      <c r="AD303" s="632"/>
      <c r="AE303" s="632"/>
      <c r="AF303" s="633"/>
      <c r="AG303" s="633"/>
      <c r="AH303" s="633"/>
      <c r="AI303" s="633"/>
      <c r="AJ303" s="627"/>
      <c r="AK303" s="632"/>
    </row>
    <row r="304" spans="4:37" ht="15">
      <c r="D304" s="610"/>
      <c r="E304" s="610"/>
      <c r="F304" s="543"/>
      <c r="G304" s="622"/>
      <c r="H304" s="622"/>
      <c r="I304" s="622"/>
      <c r="J304" s="622"/>
      <c r="K304" s="623"/>
      <c r="L304" s="624"/>
      <c r="M304" s="625"/>
      <c r="N304" s="625"/>
      <c r="O304" s="625"/>
      <c r="P304" s="625"/>
      <c r="Q304" s="626"/>
      <c r="R304" s="627"/>
      <c r="S304" s="625"/>
      <c r="U304" s="628"/>
      <c r="V304" s="634"/>
      <c r="W304" s="392"/>
      <c r="X304" s="392"/>
      <c r="Y304" s="630"/>
      <c r="Z304" s="630"/>
      <c r="AA304" s="630"/>
      <c r="AB304" s="630"/>
      <c r="AC304" s="631"/>
      <c r="AD304" s="632"/>
      <c r="AE304" s="632"/>
      <c r="AF304" s="633"/>
      <c r="AG304" s="633"/>
      <c r="AH304" s="633"/>
      <c r="AI304" s="633"/>
      <c r="AJ304" s="627"/>
      <c r="AK304" s="632"/>
    </row>
    <row r="305" spans="4:37" ht="15">
      <c r="D305" s="610"/>
      <c r="E305" s="610"/>
      <c r="F305" s="543"/>
      <c r="G305" s="622"/>
      <c r="H305" s="622"/>
      <c r="I305" s="622"/>
      <c r="J305" s="622"/>
      <c r="K305" s="623"/>
      <c r="L305" s="624"/>
      <c r="M305" s="625"/>
      <c r="N305" s="625"/>
      <c r="O305" s="625"/>
      <c r="P305" s="625"/>
      <c r="Q305" s="626"/>
      <c r="R305" s="627"/>
      <c r="S305" s="625"/>
      <c r="U305" s="628"/>
      <c r="V305" s="634"/>
      <c r="W305" s="392"/>
      <c r="X305" s="392"/>
      <c r="Y305" s="630"/>
      <c r="Z305" s="630"/>
      <c r="AA305" s="630"/>
      <c r="AB305" s="630"/>
      <c r="AC305" s="631"/>
      <c r="AD305" s="632"/>
      <c r="AE305" s="632"/>
      <c r="AF305" s="633"/>
      <c r="AG305" s="633"/>
      <c r="AH305" s="633"/>
      <c r="AI305" s="633"/>
      <c r="AJ305" s="627"/>
      <c r="AK305" s="632"/>
    </row>
    <row r="306" spans="4:37" ht="15">
      <c r="D306" s="610"/>
      <c r="E306" s="610"/>
      <c r="F306" s="543"/>
      <c r="G306" s="622"/>
      <c r="H306" s="622"/>
      <c r="I306" s="622"/>
      <c r="J306" s="622"/>
      <c r="K306" s="623"/>
      <c r="L306" s="624"/>
      <c r="M306" s="625"/>
      <c r="N306" s="625"/>
      <c r="O306" s="625"/>
      <c r="P306" s="625"/>
      <c r="Q306" s="626"/>
      <c r="R306" s="627"/>
      <c r="S306" s="625"/>
      <c r="U306" s="628"/>
      <c r="V306" s="634"/>
      <c r="W306" s="392"/>
      <c r="X306" s="392"/>
      <c r="Y306" s="630"/>
      <c r="Z306" s="630"/>
      <c r="AA306" s="630"/>
      <c r="AB306" s="630"/>
      <c r="AC306" s="631"/>
      <c r="AD306" s="632"/>
      <c r="AE306" s="632"/>
      <c r="AF306" s="633"/>
      <c r="AG306" s="633"/>
      <c r="AH306" s="633"/>
      <c r="AI306" s="633"/>
      <c r="AJ306" s="627"/>
      <c r="AK306" s="632"/>
    </row>
    <row r="307" spans="4:37" ht="15">
      <c r="D307" s="610"/>
      <c r="E307" s="610"/>
      <c r="F307" s="543"/>
      <c r="G307" s="622"/>
      <c r="H307" s="622"/>
      <c r="I307" s="622"/>
      <c r="J307" s="622"/>
      <c r="K307" s="623"/>
      <c r="L307" s="624"/>
      <c r="M307" s="635"/>
      <c r="N307" s="635"/>
      <c r="O307" s="635"/>
      <c r="P307" s="635"/>
      <c r="Q307" s="626"/>
      <c r="R307" s="627"/>
      <c r="S307" s="625"/>
      <c r="U307" s="628"/>
      <c r="V307" s="634"/>
      <c r="W307" s="392"/>
      <c r="X307" s="392"/>
      <c r="Y307" s="630"/>
      <c r="Z307" s="630"/>
      <c r="AA307" s="630"/>
      <c r="AB307" s="630"/>
      <c r="AC307" s="631"/>
      <c r="AD307" s="632"/>
      <c r="AE307" s="632"/>
      <c r="AF307" s="633"/>
      <c r="AG307" s="633"/>
      <c r="AH307" s="633"/>
      <c r="AI307" s="633"/>
      <c r="AJ307" s="627"/>
      <c r="AK307" s="632"/>
    </row>
    <row r="308" spans="4:37" ht="15">
      <c r="D308" s="610"/>
      <c r="E308" s="610"/>
      <c r="F308" s="543"/>
      <c r="G308" s="622"/>
      <c r="H308" s="622"/>
      <c r="I308" s="622"/>
      <c r="J308" s="622"/>
      <c r="K308" s="623"/>
      <c r="L308" s="624"/>
      <c r="M308" s="635"/>
      <c r="N308" s="635"/>
      <c r="O308" s="635"/>
      <c r="P308" s="635"/>
      <c r="Q308" s="626"/>
      <c r="R308" s="627"/>
      <c r="S308" s="625"/>
      <c r="U308" s="628"/>
      <c r="V308" s="634"/>
      <c r="W308" s="392"/>
      <c r="X308" s="392"/>
      <c r="Y308" s="630"/>
      <c r="Z308" s="630"/>
      <c r="AA308" s="630"/>
      <c r="AB308" s="630"/>
      <c r="AC308" s="631"/>
      <c r="AD308" s="632"/>
      <c r="AE308" s="632"/>
      <c r="AF308" s="633"/>
      <c r="AG308" s="633"/>
      <c r="AH308" s="633"/>
      <c r="AI308" s="633"/>
      <c r="AJ308" s="627"/>
      <c r="AK308" s="632"/>
    </row>
    <row r="309" spans="4:37" ht="15">
      <c r="D309" s="610"/>
      <c r="E309" s="610"/>
      <c r="F309" s="543"/>
      <c r="G309" s="622"/>
      <c r="H309" s="622"/>
      <c r="I309" s="622"/>
      <c r="J309" s="622"/>
      <c r="K309" s="623"/>
      <c r="L309" s="624"/>
      <c r="M309" s="635"/>
      <c r="N309" s="635"/>
      <c r="O309" s="635"/>
      <c r="P309" s="635"/>
      <c r="Q309" s="626"/>
      <c r="R309" s="627"/>
      <c r="S309" s="625"/>
      <c r="U309" s="628"/>
      <c r="V309" s="634"/>
      <c r="W309" s="392"/>
      <c r="X309" s="392"/>
      <c r="Y309" s="630"/>
      <c r="Z309" s="630"/>
      <c r="AA309" s="630"/>
      <c r="AB309" s="630"/>
      <c r="AC309" s="631"/>
      <c r="AD309" s="632"/>
      <c r="AE309" s="632"/>
      <c r="AF309" s="633"/>
      <c r="AG309" s="633"/>
      <c r="AH309" s="633"/>
      <c r="AI309" s="633"/>
      <c r="AJ309" s="627"/>
      <c r="AK309" s="632"/>
    </row>
    <row r="310" spans="4:37" ht="15">
      <c r="D310" s="610"/>
      <c r="E310" s="610"/>
      <c r="F310" s="543"/>
      <c r="G310" s="622"/>
      <c r="H310" s="622"/>
      <c r="I310" s="622"/>
      <c r="J310" s="622"/>
      <c r="K310" s="623"/>
      <c r="L310" s="624"/>
      <c r="M310" s="635"/>
      <c r="N310" s="635"/>
      <c r="O310" s="635"/>
      <c r="P310" s="635"/>
      <c r="Q310" s="626"/>
      <c r="R310" s="627"/>
      <c r="S310" s="625"/>
      <c r="U310" s="628"/>
      <c r="V310" s="634"/>
      <c r="W310" s="392"/>
      <c r="X310" s="392"/>
      <c r="Y310" s="630"/>
      <c r="Z310" s="630"/>
      <c r="AA310" s="630"/>
      <c r="AB310" s="630"/>
      <c r="AC310" s="631"/>
      <c r="AD310" s="632"/>
      <c r="AE310" s="632"/>
      <c r="AF310" s="633"/>
      <c r="AG310" s="633"/>
      <c r="AH310" s="633"/>
      <c r="AI310" s="633"/>
      <c r="AJ310" s="627"/>
      <c r="AK310" s="632"/>
    </row>
    <row r="311" spans="4:37" ht="15">
      <c r="D311" s="610"/>
      <c r="E311" s="610"/>
      <c r="F311" s="543"/>
      <c r="G311" s="622"/>
      <c r="H311" s="622"/>
      <c r="I311" s="622"/>
      <c r="J311" s="622"/>
      <c r="K311" s="623"/>
      <c r="L311" s="624"/>
      <c r="M311" s="635"/>
      <c r="N311" s="635"/>
      <c r="O311" s="635"/>
      <c r="P311" s="635"/>
      <c r="Q311" s="626"/>
      <c r="R311" s="627"/>
      <c r="S311" s="625"/>
      <c r="U311" s="628"/>
      <c r="V311" s="634"/>
      <c r="W311" s="392"/>
      <c r="X311" s="392"/>
      <c r="Y311" s="630"/>
      <c r="Z311" s="630"/>
      <c r="AA311" s="630"/>
      <c r="AB311" s="630"/>
      <c r="AC311" s="631"/>
      <c r="AD311" s="632"/>
      <c r="AE311" s="632"/>
      <c r="AF311" s="633"/>
      <c r="AG311" s="633"/>
      <c r="AH311" s="633"/>
      <c r="AI311" s="633"/>
      <c r="AJ311" s="627"/>
      <c r="AK311" s="632"/>
    </row>
    <row r="312" spans="4:37" ht="15">
      <c r="D312" s="610"/>
      <c r="E312" s="610"/>
      <c r="F312" s="543"/>
      <c r="G312" s="622"/>
      <c r="H312" s="622"/>
      <c r="I312" s="622"/>
      <c r="J312" s="622"/>
      <c r="K312" s="623"/>
      <c r="L312" s="624"/>
      <c r="M312" s="635"/>
      <c r="N312" s="635"/>
      <c r="O312" s="635"/>
      <c r="P312" s="635"/>
      <c r="Q312" s="626"/>
      <c r="R312" s="627"/>
      <c r="S312" s="625"/>
      <c r="U312" s="628"/>
      <c r="V312" s="634"/>
      <c r="W312" s="392"/>
      <c r="X312" s="392"/>
      <c r="Y312" s="630"/>
      <c r="Z312" s="630"/>
      <c r="AA312" s="630"/>
      <c r="AB312" s="630"/>
      <c r="AC312" s="631"/>
      <c r="AD312" s="632"/>
      <c r="AE312" s="632"/>
      <c r="AF312" s="633"/>
      <c r="AG312" s="633"/>
      <c r="AH312" s="633"/>
      <c r="AI312" s="633"/>
      <c r="AJ312" s="627"/>
      <c r="AK312" s="632"/>
    </row>
    <row r="313" spans="4:37" ht="15">
      <c r="D313" s="610"/>
      <c r="E313" s="610"/>
      <c r="F313" s="543"/>
      <c r="G313" s="622"/>
      <c r="H313" s="622"/>
      <c r="I313" s="622"/>
      <c r="J313" s="622"/>
      <c r="K313" s="623"/>
      <c r="L313" s="624"/>
      <c r="M313" s="635"/>
      <c r="N313" s="635"/>
      <c r="O313" s="635"/>
      <c r="P313" s="635"/>
      <c r="Q313" s="626"/>
      <c r="R313" s="627"/>
      <c r="S313" s="625"/>
      <c r="U313" s="628"/>
      <c r="V313" s="634"/>
      <c r="W313" s="392"/>
      <c r="X313" s="392"/>
      <c r="Y313" s="630"/>
      <c r="Z313" s="630"/>
      <c r="AA313" s="630"/>
      <c r="AB313" s="630"/>
      <c r="AC313" s="631"/>
      <c r="AD313" s="632"/>
      <c r="AE313" s="632"/>
      <c r="AF313" s="633"/>
      <c r="AG313" s="633"/>
      <c r="AH313" s="633"/>
      <c r="AI313" s="633"/>
      <c r="AJ313" s="627"/>
      <c r="AK313" s="632"/>
    </row>
    <row r="314" spans="4:37" ht="15">
      <c r="D314" s="610"/>
      <c r="E314" s="610"/>
      <c r="F314" s="543"/>
      <c r="G314" s="622"/>
      <c r="H314" s="622"/>
      <c r="I314" s="622"/>
      <c r="J314" s="622"/>
      <c r="K314" s="623"/>
      <c r="L314" s="624"/>
      <c r="M314" s="635"/>
      <c r="N314" s="635"/>
      <c r="O314" s="635"/>
      <c r="P314" s="635"/>
      <c r="Q314" s="626"/>
      <c r="R314" s="627"/>
      <c r="S314" s="625"/>
      <c r="U314" s="628"/>
      <c r="V314" s="634"/>
      <c r="W314" s="392"/>
      <c r="X314" s="392"/>
      <c r="Y314" s="630"/>
      <c r="Z314" s="630"/>
      <c r="AA314" s="630"/>
      <c r="AB314" s="630"/>
      <c r="AC314" s="631"/>
      <c r="AD314" s="632"/>
      <c r="AE314" s="632"/>
      <c r="AF314" s="633"/>
      <c r="AG314" s="633"/>
      <c r="AH314" s="633"/>
      <c r="AI314" s="633"/>
      <c r="AJ314" s="627"/>
      <c r="AK314" s="632"/>
    </row>
    <row r="315" spans="4:37" ht="15">
      <c r="D315" s="610"/>
      <c r="E315" s="610"/>
      <c r="F315" s="543"/>
      <c r="G315" s="622"/>
      <c r="H315" s="622"/>
      <c r="I315" s="622"/>
      <c r="J315" s="622"/>
      <c r="K315" s="623"/>
      <c r="L315" s="624"/>
      <c r="M315" s="635"/>
      <c r="N315" s="635"/>
      <c r="O315" s="635"/>
      <c r="P315" s="635"/>
      <c r="Q315" s="626"/>
      <c r="R315" s="627"/>
      <c r="S315" s="625"/>
      <c r="U315" s="628"/>
      <c r="V315" s="634"/>
      <c r="W315" s="392"/>
      <c r="X315" s="392"/>
      <c r="Y315" s="630"/>
      <c r="Z315" s="630"/>
      <c r="AA315" s="630"/>
      <c r="AB315" s="630"/>
      <c r="AC315" s="631"/>
      <c r="AD315" s="632"/>
      <c r="AE315" s="632"/>
      <c r="AF315" s="633"/>
      <c r="AG315" s="633"/>
      <c r="AH315" s="633"/>
      <c r="AI315" s="633"/>
      <c r="AJ315" s="627"/>
      <c r="AK315" s="632"/>
    </row>
    <row r="316" spans="4:37" ht="15">
      <c r="D316" s="610"/>
      <c r="E316" s="610"/>
      <c r="F316" s="543"/>
      <c r="G316" s="622"/>
      <c r="H316" s="622"/>
      <c r="I316" s="622"/>
      <c r="J316" s="622"/>
      <c r="K316" s="623"/>
      <c r="L316" s="624"/>
      <c r="M316" s="635"/>
      <c r="N316" s="635"/>
      <c r="O316" s="635"/>
      <c r="P316" s="635"/>
      <c r="Q316" s="626"/>
      <c r="R316" s="627"/>
      <c r="S316" s="625"/>
      <c r="U316" s="628"/>
      <c r="V316" s="634"/>
      <c r="W316" s="392"/>
      <c r="X316" s="392"/>
      <c r="Y316" s="630"/>
      <c r="Z316" s="630"/>
      <c r="AA316" s="630"/>
      <c r="AB316" s="630"/>
      <c r="AC316" s="631"/>
      <c r="AD316" s="632"/>
      <c r="AE316" s="632"/>
      <c r="AF316" s="633"/>
      <c r="AG316" s="633"/>
      <c r="AH316" s="633"/>
      <c r="AI316" s="633"/>
      <c r="AJ316" s="627"/>
      <c r="AK316" s="632"/>
    </row>
    <row r="317" spans="4:37" ht="15">
      <c r="D317" s="610"/>
      <c r="E317" s="610"/>
      <c r="F317" s="543"/>
      <c r="G317" s="622"/>
      <c r="H317" s="622"/>
      <c r="I317" s="622"/>
      <c r="J317" s="622"/>
      <c r="K317" s="623"/>
      <c r="L317" s="624"/>
      <c r="M317" s="635"/>
      <c r="N317" s="635"/>
      <c r="O317" s="635"/>
      <c r="P317" s="635"/>
      <c r="Q317" s="626"/>
      <c r="R317" s="627"/>
      <c r="S317" s="625"/>
      <c r="U317" s="628"/>
      <c r="V317" s="634"/>
      <c r="W317" s="392"/>
      <c r="X317" s="392"/>
      <c r="Y317" s="630"/>
      <c r="Z317" s="630"/>
      <c r="AA317" s="630"/>
      <c r="AB317" s="630"/>
      <c r="AC317" s="631"/>
      <c r="AD317" s="632"/>
      <c r="AE317" s="632"/>
      <c r="AF317" s="633"/>
      <c r="AG317" s="633"/>
      <c r="AH317" s="633"/>
      <c r="AI317" s="633"/>
      <c r="AJ317" s="627"/>
      <c r="AK317" s="632"/>
    </row>
    <row r="318" spans="4:37" ht="15">
      <c r="D318" s="610"/>
      <c r="E318" s="610"/>
      <c r="F318" s="543"/>
      <c r="G318" s="622"/>
      <c r="H318" s="622"/>
      <c r="I318" s="622"/>
      <c r="J318" s="622"/>
      <c r="K318" s="623"/>
      <c r="L318" s="624"/>
      <c r="M318" s="635"/>
      <c r="N318" s="635"/>
      <c r="O318" s="635"/>
      <c r="P318" s="635"/>
      <c r="Q318" s="626"/>
      <c r="R318" s="627"/>
      <c r="S318" s="625"/>
      <c r="U318" s="628"/>
      <c r="V318" s="634"/>
      <c r="W318" s="392"/>
      <c r="X318" s="392"/>
      <c r="Y318" s="630"/>
      <c r="Z318" s="630"/>
      <c r="AA318" s="630"/>
      <c r="AB318" s="630"/>
      <c r="AC318" s="631"/>
      <c r="AD318" s="632"/>
      <c r="AE318" s="632"/>
      <c r="AF318" s="633"/>
      <c r="AG318" s="633"/>
      <c r="AH318" s="633"/>
      <c r="AI318" s="633"/>
      <c r="AJ318" s="627"/>
      <c r="AK318" s="632"/>
    </row>
    <row r="319" spans="4:37" ht="15">
      <c r="D319" s="610"/>
      <c r="E319" s="610"/>
      <c r="F319" s="543"/>
      <c r="G319" s="622"/>
      <c r="H319" s="622"/>
      <c r="I319" s="622"/>
      <c r="J319" s="622"/>
      <c r="K319" s="623"/>
      <c r="L319" s="624"/>
      <c r="M319" s="635"/>
      <c r="N319" s="635"/>
      <c r="O319" s="635"/>
      <c r="P319" s="635"/>
      <c r="Q319" s="626"/>
      <c r="R319" s="627"/>
      <c r="S319" s="625"/>
      <c r="U319" s="628"/>
      <c r="V319" s="634"/>
      <c r="W319" s="392"/>
      <c r="X319" s="392"/>
      <c r="Y319" s="630"/>
      <c r="Z319" s="630"/>
      <c r="AA319" s="630"/>
      <c r="AB319" s="630"/>
      <c r="AC319" s="631"/>
      <c r="AD319" s="632"/>
      <c r="AE319" s="632"/>
      <c r="AF319" s="633"/>
      <c r="AG319" s="633"/>
      <c r="AH319" s="633"/>
      <c r="AI319" s="633"/>
      <c r="AJ319" s="627"/>
      <c r="AK319" s="632"/>
    </row>
    <row r="320" spans="4:37" ht="15">
      <c r="D320" s="610"/>
      <c r="E320" s="610"/>
      <c r="F320" s="543"/>
      <c r="G320" s="622"/>
      <c r="H320" s="622"/>
      <c r="I320" s="622"/>
      <c r="J320" s="622"/>
      <c r="K320" s="623"/>
      <c r="L320" s="624"/>
      <c r="M320" s="635"/>
      <c r="N320" s="635"/>
      <c r="O320" s="635"/>
      <c r="P320" s="635"/>
      <c r="Q320" s="626"/>
      <c r="R320" s="627"/>
      <c r="S320" s="625"/>
      <c r="U320" s="628"/>
      <c r="V320" s="634"/>
      <c r="W320" s="392"/>
      <c r="X320" s="392"/>
      <c r="Y320" s="630"/>
      <c r="Z320" s="630"/>
      <c r="AA320" s="630"/>
      <c r="AB320" s="630"/>
      <c r="AC320" s="631"/>
      <c r="AD320" s="632"/>
      <c r="AE320" s="632"/>
      <c r="AF320" s="633"/>
      <c r="AG320" s="633"/>
      <c r="AH320" s="633"/>
      <c r="AI320" s="633"/>
      <c r="AJ320" s="627"/>
      <c r="AK320" s="632"/>
    </row>
    <row r="321" spans="4:37" ht="15">
      <c r="D321" s="610"/>
      <c r="E321" s="610"/>
      <c r="F321" s="543"/>
      <c r="G321" s="622"/>
      <c r="H321" s="622"/>
      <c r="I321" s="622"/>
      <c r="J321" s="622"/>
      <c r="K321" s="623"/>
      <c r="L321" s="624"/>
      <c r="M321" s="635"/>
      <c r="N321" s="635"/>
      <c r="O321" s="635"/>
      <c r="P321" s="635"/>
      <c r="Q321" s="626"/>
      <c r="R321" s="627"/>
      <c r="S321" s="625"/>
      <c r="U321" s="628"/>
      <c r="V321" s="634"/>
      <c r="W321" s="392"/>
      <c r="X321" s="392"/>
      <c r="Y321" s="630"/>
      <c r="Z321" s="630"/>
      <c r="AA321" s="630"/>
      <c r="AB321" s="630"/>
      <c r="AC321" s="631"/>
      <c r="AD321" s="632"/>
      <c r="AE321" s="632"/>
      <c r="AF321" s="633"/>
      <c r="AG321" s="633"/>
      <c r="AH321" s="633"/>
      <c r="AI321" s="633"/>
      <c r="AJ321" s="627"/>
      <c r="AK321" s="632"/>
    </row>
    <row r="322" spans="4:37" ht="15">
      <c r="D322" s="610"/>
      <c r="E322" s="610"/>
      <c r="F322" s="543"/>
      <c r="G322" s="622"/>
      <c r="H322" s="622"/>
      <c r="I322" s="622"/>
      <c r="J322" s="622"/>
      <c r="K322" s="623"/>
      <c r="L322" s="624"/>
      <c r="M322" s="635"/>
      <c r="N322" s="635"/>
      <c r="O322" s="635"/>
      <c r="P322" s="635"/>
      <c r="Q322" s="626"/>
      <c r="R322" s="627"/>
      <c r="S322" s="625"/>
      <c r="U322" s="628"/>
      <c r="V322" s="634"/>
      <c r="W322" s="392"/>
      <c r="X322" s="392"/>
      <c r="Y322" s="630"/>
      <c r="Z322" s="630"/>
      <c r="AA322" s="630"/>
      <c r="AB322" s="630"/>
      <c r="AC322" s="631"/>
      <c r="AD322" s="632"/>
      <c r="AE322" s="632"/>
      <c r="AF322" s="633"/>
      <c r="AG322" s="633"/>
      <c r="AH322" s="633"/>
      <c r="AI322" s="633"/>
      <c r="AJ322" s="627"/>
      <c r="AK322" s="632"/>
    </row>
    <row r="323" spans="4:37" ht="15">
      <c r="D323" s="610"/>
      <c r="E323" s="610"/>
      <c r="F323" s="543"/>
      <c r="G323" s="622"/>
      <c r="H323" s="622"/>
      <c r="I323" s="622"/>
      <c r="J323" s="622"/>
      <c r="K323" s="623"/>
      <c r="L323" s="624"/>
      <c r="M323" s="635"/>
      <c r="N323" s="635"/>
      <c r="O323" s="635"/>
      <c r="P323" s="635"/>
      <c r="Q323" s="626"/>
      <c r="R323" s="627"/>
      <c r="S323" s="625"/>
      <c r="U323" s="628"/>
      <c r="V323" s="634"/>
      <c r="W323" s="392"/>
      <c r="X323" s="392"/>
      <c r="Y323" s="630"/>
      <c r="Z323" s="630"/>
      <c r="AA323" s="630"/>
      <c r="AB323" s="630"/>
      <c r="AC323" s="631"/>
      <c r="AD323" s="632"/>
      <c r="AE323" s="632"/>
      <c r="AF323" s="633"/>
      <c r="AG323" s="633"/>
      <c r="AH323" s="633"/>
      <c r="AI323" s="633"/>
      <c r="AJ323" s="627"/>
      <c r="AK323" s="632"/>
    </row>
    <row r="324" spans="4:37" ht="15">
      <c r="D324" s="610"/>
      <c r="E324" s="610"/>
      <c r="F324" s="543"/>
      <c r="G324" s="622"/>
      <c r="H324" s="622"/>
      <c r="I324" s="622"/>
      <c r="J324" s="622"/>
      <c r="K324" s="623"/>
      <c r="L324" s="624"/>
      <c r="M324" s="635"/>
      <c r="N324" s="635"/>
      <c r="O324" s="635"/>
      <c r="P324" s="635"/>
      <c r="Q324" s="626"/>
      <c r="R324" s="627"/>
      <c r="S324" s="625"/>
      <c r="U324" s="628"/>
      <c r="V324" s="634"/>
      <c r="W324" s="392"/>
      <c r="X324" s="392"/>
      <c r="Y324" s="630"/>
      <c r="Z324" s="630"/>
      <c r="AA324" s="630"/>
      <c r="AB324" s="630"/>
      <c r="AC324" s="631"/>
      <c r="AD324" s="632"/>
      <c r="AE324" s="632"/>
      <c r="AF324" s="633"/>
      <c r="AG324" s="633"/>
      <c r="AH324" s="633"/>
      <c r="AI324" s="633"/>
      <c r="AJ324" s="627"/>
      <c r="AK324" s="632"/>
    </row>
    <row r="325" spans="4:37" ht="15">
      <c r="D325" s="610"/>
      <c r="E325" s="610"/>
      <c r="F325" s="543"/>
      <c r="G325" s="622"/>
      <c r="H325" s="622"/>
      <c r="I325" s="622"/>
      <c r="J325" s="622"/>
      <c r="K325" s="623"/>
      <c r="L325" s="624"/>
      <c r="M325" s="635"/>
      <c r="N325" s="635"/>
      <c r="O325" s="635"/>
      <c r="P325" s="635"/>
      <c r="Q325" s="626"/>
      <c r="R325" s="627"/>
      <c r="S325" s="625"/>
      <c r="U325" s="628"/>
      <c r="V325" s="634"/>
      <c r="W325" s="392"/>
      <c r="X325" s="392"/>
      <c r="Y325" s="630"/>
      <c r="Z325" s="630"/>
      <c r="AA325" s="630"/>
      <c r="AB325" s="630"/>
      <c r="AC325" s="631"/>
      <c r="AD325" s="632"/>
      <c r="AE325" s="632"/>
      <c r="AF325" s="633"/>
      <c r="AG325" s="633"/>
      <c r="AH325" s="633"/>
      <c r="AI325" s="633"/>
      <c r="AJ325" s="627"/>
      <c r="AK325" s="632"/>
    </row>
    <row r="326" spans="4:37" ht="15">
      <c r="D326" s="610"/>
      <c r="E326" s="610"/>
      <c r="F326" s="543"/>
      <c r="G326" s="622"/>
      <c r="H326" s="622"/>
      <c r="I326" s="622"/>
      <c r="J326" s="622"/>
      <c r="K326" s="623"/>
      <c r="L326" s="624"/>
      <c r="M326" s="635"/>
      <c r="N326" s="635"/>
      <c r="O326" s="635"/>
      <c r="P326" s="635"/>
      <c r="Q326" s="626"/>
      <c r="R326" s="627"/>
      <c r="S326" s="625"/>
      <c r="U326" s="628"/>
      <c r="V326" s="634"/>
      <c r="W326" s="392"/>
      <c r="X326" s="392"/>
      <c r="Y326" s="630"/>
      <c r="Z326" s="630"/>
      <c r="AA326" s="630"/>
      <c r="AB326" s="630"/>
      <c r="AC326" s="631"/>
      <c r="AD326" s="632"/>
      <c r="AE326" s="632"/>
      <c r="AF326" s="633"/>
      <c r="AG326" s="633"/>
      <c r="AH326" s="633"/>
      <c r="AI326" s="633"/>
      <c r="AJ326" s="627"/>
      <c r="AK326" s="632"/>
    </row>
    <row r="327" spans="4:37" ht="15">
      <c r="D327" s="610"/>
      <c r="E327" s="610"/>
      <c r="F327" s="543"/>
      <c r="G327" s="622"/>
      <c r="H327" s="622"/>
      <c r="I327" s="622"/>
      <c r="J327" s="622"/>
      <c r="K327" s="623"/>
      <c r="L327" s="624"/>
      <c r="M327" s="635"/>
      <c r="N327" s="635"/>
      <c r="O327" s="635"/>
      <c r="P327" s="635"/>
      <c r="Q327" s="626"/>
      <c r="R327" s="627"/>
      <c r="S327" s="625"/>
      <c r="U327" s="628"/>
      <c r="V327" s="634"/>
      <c r="W327" s="392"/>
      <c r="X327" s="392"/>
      <c r="Y327" s="630"/>
      <c r="Z327" s="630"/>
      <c r="AA327" s="630"/>
      <c r="AB327" s="630"/>
      <c r="AC327" s="631"/>
      <c r="AD327" s="632"/>
      <c r="AE327" s="632"/>
      <c r="AF327" s="633"/>
      <c r="AG327" s="633"/>
      <c r="AH327" s="633"/>
      <c r="AI327" s="633"/>
      <c r="AJ327" s="627"/>
      <c r="AK327" s="632"/>
    </row>
    <row r="328" spans="4:37" ht="15">
      <c r="D328" s="610"/>
      <c r="E328" s="610"/>
      <c r="F328" s="543"/>
      <c r="G328" s="622"/>
      <c r="H328" s="622"/>
      <c r="I328" s="622"/>
      <c r="J328" s="622"/>
      <c r="K328" s="623"/>
      <c r="L328" s="624"/>
      <c r="M328" s="635"/>
      <c r="N328" s="635"/>
      <c r="O328" s="635"/>
      <c r="P328" s="635"/>
      <c r="Q328" s="626"/>
      <c r="R328" s="627"/>
      <c r="S328" s="625"/>
      <c r="U328" s="628"/>
      <c r="V328" s="634"/>
      <c r="W328" s="392"/>
      <c r="X328" s="392"/>
      <c r="Y328" s="630"/>
      <c r="Z328" s="630"/>
      <c r="AA328" s="630"/>
      <c r="AB328" s="630"/>
      <c r="AC328" s="631"/>
      <c r="AD328" s="632"/>
      <c r="AE328" s="632"/>
      <c r="AF328" s="633"/>
      <c r="AG328" s="633"/>
      <c r="AH328" s="633"/>
      <c r="AI328" s="633"/>
      <c r="AJ328" s="627"/>
      <c r="AK328" s="632"/>
    </row>
    <row r="329" spans="4:37" ht="15">
      <c r="D329" s="610"/>
      <c r="E329" s="610"/>
      <c r="F329" s="543"/>
      <c r="G329" s="622"/>
      <c r="H329" s="622"/>
      <c r="I329" s="622"/>
      <c r="J329" s="622"/>
      <c r="K329" s="623"/>
      <c r="L329" s="624"/>
      <c r="M329" s="635"/>
      <c r="N329" s="635"/>
      <c r="O329" s="635"/>
      <c r="P329" s="635"/>
      <c r="Q329" s="626"/>
      <c r="R329" s="627"/>
      <c r="S329" s="625"/>
      <c r="U329" s="628"/>
      <c r="V329" s="634"/>
      <c r="W329" s="392"/>
      <c r="X329" s="392"/>
      <c r="Y329" s="630"/>
      <c r="Z329" s="630"/>
      <c r="AA329" s="630"/>
      <c r="AB329" s="630"/>
      <c r="AC329" s="631"/>
      <c r="AD329" s="632"/>
      <c r="AE329" s="632"/>
      <c r="AF329" s="633"/>
      <c r="AG329" s="633"/>
      <c r="AH329" s="633"/>
      <c r="AI329" s="633"/>
      <c r="AJ329" s="627"/>
      <c r="AK329" s="632"/>
    </row>
    <row r="330" spans="4:37" ht="15">
      <c r="D330" s="610"/>
      <c r="E330" s="610"/>
      <c r="F330" s="543"/>
      <c r="G330" s="622"/>
      <c r="H330" s="622"/>
      <c r="I330" s="622"/>
      <c r="J330" s="622"/>
      <c r="K330" s="623"/>
      <c r="L330" s="624"/>
      <c r="M330" s="635"/>
      <c r="N330" s="635"/>
      <c r="O330" s="635"/>
      <c r="P330" s="635"/>
      <c r="Q330" s="626"/>
      <c r="R330" s="627"/>
      <c r="S330" s="625"/>
      <c r="U330" s="628"/>
      <c r="V330" s="634"/>
      <c r="W330" s="392"/>
      <c r="X330" s="392"/>
      <c r="Y330" s="630"/>
      <c r="Z330" s="630"/>
      <c r="AA330" s="630"/>
      <c r="AB330" s="630"/>
      <c r="AC330" s="631"/>
      <c r="AD330" s="632"/>
      <c r="AE330" s="632"/>
      <c r="AF330" s="633"/>
      <c r="AG330" s="633"/>
      <c r="AH330" s="633"/>
      <c r="AI330" s="633"/>
      <c r="AJ330" s="627"/>
      <c r="AK330" s="632"/>
    </row>
    <row r="331" spans="4:37" ht="15">
      <c r="D331" s="610"/>
      <c r="E331" s="610"/>
      <c r="F331" s="543"/>
      <c r="G331" s="622"/>
      <c r="H331" s="622"/>
      <c r="I331" s="622"/>
      <c r="J331" s="622"/>
      <c r="K331" s="623"/>
      <c r="L331" s="624"/>
      <c r="M331" s="635"/>
      <c r="N331" s="635"/>
      <c r="O331" s="635"/>
      <c r="P331" s="635"/>
      <c r="Q331" s="626"/>
      <c r="R331" s="627"/>
      <c r="S331" s="625"/>
      <c r="U331" s="628"/>
      <c r="V331" s="634"/>
      <c r="W331" s="392"/>
      <c r="X331" s="392"/>
      <c r="Y331" s="630"/>
      <c r="Z331" s="630"/>
      <c r="AA331" s="630"/>
      <c r="AB331" s="630"/>
      <c r="AC331" s="631"/>
      <c r="AD331" s="632"/>
      <c r="AE331" s="632"/>
      <c r="AF331" s="633"/>
      <c r="AG331" s="633"/>
      <c r="AH331" s="633"/>
      <c r="AI331" s="633"/>
      <c r="AJ331" s="627"/>
      <c r="AK331" s="632"/>
    </row>
    <row r="332" spans="4:37" ht="15">
      <c r="D332" s="610"/>
      <c r="E332" s="610"/>
      <c r="F332" s="543"/>
      <c r="G332" s="622"/>
      <c r="H332" s="622"/>
      <c r="I332" s="622"/>
      <c r="J332" s="622"/>
      <c r="K332" s="623"/>
      <c r="L332" s="624"/>
      <c r="M332" s="635"/>
      <c r="N332" s="635"/>
      <c r="O332" s="635"/>
      <c r="P332" s="635"/>
      <c r="Q332" s="626"/>
      <c r="R332" s="627"/>
      <c r="S332" s="625"/>
      <c r="U332" s="628"/>
      <c r="V332" s="634"/>
      <c r="W332" s="392"/>
      <c r="X332" s="392"/>
      <c r="Y332" s="630"/>
      <c r="Z332" s="630"/>
      <c r="AA332" s="630"/>
      <c r="AB332" s="630"/>
      <c r="AC332" s="631"/>
      <c r="AD332" s="632"/>
      <c r="AE332" s="632"/>
      <c r="AF332" s="633"/>
      <c r="AG332" s="633"/>
      <c r="AH332" s="633"/>
      <c r="AI332" s="633"/>
      <c r="AJ332" s="627"/>
      <c r="AK332" s="632"/>
    </row>
    <row r="333" spans="4:37" ht="15">
      <c r="D333" s="610"/>
      <c r="E333" s="610"/>
      <c r="F333" s="543"/>
      <c r="G333" s="622"/>
      <c r="H333" s="622"/>
      <c r="I333" s="622"/>
      <c r="J333" s="622"/>
      <c r="K333" s="623"/>
      <c r="L333" s="624"/>
      <c r="M333" s="635"/>
      <c r="N333" s="635"/>
      <c r="O333" s="635"/>
      <c r="P333" s="635"/>
      <c r="Q333" s="626"/>
      <c r="R333" s="627"/>
      <c r="S333" s="625"/>
      <c r="U333" s="628"/>
      <c r="V333" s="634"/>
      <c r="W333" s="392"/>
      <c r="X333" s="392"/>
      <c r="Y333" s="630"/>
      <c r="Z333" s="630"/>
      <c r="AA333" s="630"/>
      <c r="AB333" s="630"/>
      <c r="AC333" s="631"/>
      <c r="AD333" s="632"/>
      <c r="AE333" s="632"/>
      <c r="AF333" s="633"/>
      <c r="AG333" s="633"/>
      <c r="AH333" s="633"/>
      <c r="AI333" s="633"/>
      <c r="AJ333" s="627"/>
      <c r="AK333" s="632"/>
    </row>
    <row r="334" spans="4:37" ht="15">
      <c r="D334" s="610"/>
      <c r="E334" s="610"/>
      <c r="F334" s="543"/>
      <c r="G334" s="622"/>
      <c r="H334" s="622"/>
      <c r="I334" s="622"/>
      <c r="J334" s="622"/>
      <c r="K334" s="623"/>
      <c r="L334" s="624"/>
      <c r="M334" s="635"/>
      <c r="N334" s="635"/>
      <c r="O334" s="635"/>
      <c r="P334" s="635"/>
      <c r="Q334" s="626"/>
      <c r="R334" s="627"/>
      <c r="S334" s="625"/>
      <c r="U334" s="628"/>
      <c r="V334" s="634"/>
      <c r="W334" s="392"/>
      <c r="X334" s="392"/>
      <c r="Y334" s="630"/>
      <c r="Z334" s="630"/>
      <c r="AA334" s="630"/>
      <c r="AB334" s="630"/>
      <c r="AC334" s="631"/>
      <c r="AD334" s="632"/>
      <c r="AE334" s="632"/>
      <c r="AF334" s="633"/>
      <c r="AG334" s="633"/>
      <c r="AH334" s="633"/>
      <c r="AI334" s="633"/>
      <c r="AJ334" s="627"/>
      <c r="AK334" s="632"/>
    </row>
    <row r="335" spans="4:37" ht="15">
      <c r="D335" s="610"/>
      <c r="E335" s="610"/>
      <c r="F335" s="543"/>
      <c r="G335" s="622"/>
      <c r="H335" s="622"/>
      <c r="I335" s="622"/>
      <c r="J335" s="622"/>
      <c r="K335" s="623"/>
      <c r="L335" s="624"/>
      <c r="M335" s="635"/>
      <c r="N335" s="635"/>
      <c r="O335" s="635"/>
      <c r="P335" s="635"/>
      <c r="Q335" s="626"/>
      <c r="R335" s="627"/>
      <c r="S335" s="625"/>
      <c r="U335" s="628"/>
      <c r="V335" s="634"/>
      <c r="W335" s="392"/>
      <c r="X335" s="392"/>
      <c r="Y335" s="630"/>
      <c r="Z335" s="630"/>
      <c r="AA335" s="630"/>
      <c r="AB335" s="630"/>
      <c r="AC335" s="631"/>
      <c r="AD335" s="632"/>
      <c r="AE335" s="632"/>
      <c r="AF335" s="633"/>
      <c r="AG335" s="633"/>
      <c r="AH335" s="633"/>
      <c r="AI335" s="633"/>
      <c r="AJ335" s="627"/>
      <c r="AK335" s="632"/>
    </row>
    <row r="336" spans="4:37" ht="15">
      <c r="D336" s="610"/>
      <c r="E336" s="610"/>
      <c r="F336" s="543"/>
      <c r="G336" s="622"/>
      <c r="H336" s="622"/>
      <c r="I336" s="622"/>
      <c r="J336" s="622"/>
      <c r="K336" s="623"/>
      <c r="L336" s="624"/>
      <c r="M336" s="635"/>
      <c r="N336" s="635"/>
      <c r="O336" s="635"/>
      <c r="P336" s="635"/>
      <c r="Q336" s="626"/>
      <c r="R336" s="627"/>
      <c r="S336" s="625"/>
      <c r="U336" s="628"/>
      <c r="V336" s="634"/>
      <c r="W336" s="392"/>
      <c r="X336" s="392"/>
      <c r="Y336" s="630"/>
      <c r="Z336" s="630"/>
      <c r="AA336" s="630"/>
      <c r="AB336" s="630"/>
      <c r="AC336" s="631"/>
      <c r="AD336" s="632"/>
      <c r="AE336" s="632"/>
      <c r="AF336" s="633"/>
      <c r="AG336" s="633"/>
      <c r="AH336" s="633"/>
      <c r="AI336" s="633"/>
      <c r="AJ336" s="627"/>
      <c r="AK336" s="632"/>
    </row>
    <row r="337" spans="4:37" ht="15">
      <c r="D337" s="610"/>
      <c r="E337" s="610"/>
      <c r="F337" s="543"/>
      <c r="G337" s="622"/>
      <c r="H337" s="622"/>
      <c r="I337" s="622"/>
      <c r="J337" s="622"/>
      <c r="K337" s="623"/>
      <c r="L337" s="624"/>
      <c r="M337" s="635"/>
      <c r="N337" s="635"/>
      <c r="O337" s="635"/>
      <c r="P337" s="635"/>
      <c r="Q337" s="626"/>
      <c r="R337" s="627"/>
      <c r="S337" s="625"/>
      <c r="U337" s="628"/>
      <c r="V337" s="634"/>
      <c r="W337" s="392"/>
      <c r="X337" s="392"/>
      <c r="Y337" s="630"/>
      <c r="Z337" s="630"/>
      <c r="AA337" s="630"/>
      <c r="AB337" s="630"/>
      <c r="AC337" s="631"/>
      <c r="AD337" s="632"/>
      <c r="AE337" s="632"/>
      <c r="AF337" s="633"/>
      <c r="AG337" s="633"/>
      <c r="AH337" s="633"/>
      <c r="AI337" s="633"/>
      <c r="AJ337" s="627"/>
      <c r="AK337" s="632"/>
    </row>
    <row r="338" spans="4:37" ht="15">
      <c r="D338" s="610"/>
      <c r="E338" s="610"/>
      <c r="F338" s="543"/>
      <c r="G338" s="622"/>
      <c r="H338" s="622"/>
      <c r="I338" s="622"/>
      <c r="J338" s="622"/>
      <c r="K338" s="623"/>
      <c r="L338" s="624"/>
      <c r="M338" s="635"/>
      <c r="N338" s="635"/>
      <c r="O338" s="635"/>
      <c r="P338" s="635"/>
      <c r="Q338" s="626"/>
      <c r="R338" s="627"/>
      <c r="S338" s="625"/>
      <c r="U338" s="628"/>
      <c r="V338" s="634"/>
      <c r="W338" s="392"/>
      <c r="X338" s="392"/>
      <c r="Y338" s="630"/>
      <c r="Z338" s="630"/>
      <c r="AA338" s="630"/>
      <c r="AB338" s="630"/>
      <c r="AC338" s="631"/>
      <c r="AD338" s="632"/>
      <c r="AE338" s="632"/>
      <c r="AF338" s="633"/>
      <c r="AG338" s="633"/>
      <c r="AH338" s="633"/>
      <c r="AI338" s="633"/>
      <c r="AJ338" s="627"/>
      <c r="AK338" s="632"/>
    </row>
    <row r="339" spans="4:37" ht="15">
      <c r="D339" s="610"/>
      <c r="E339" s="610"/>
      <c r="F339" s="543"/>
      <c r="G339" s="622"/>
      <c r="H339" s="622"/>
      <c r="I339" s="622"/>
      <c r="J339" s="622"/>
      <c r="K339" s="623"/>
      <c r="L339" s="624"/>
      <c r="M339" s="635"/>
      <c r="N339" s="635"/>
      <c r="O339" s="635"/>
      <c r="P339" s="635"/>
      <c r="Q339" s="626"/>
      <c r="R339" s="627"/>
      <c r="S339" s="625"/>
      <c r="U339" s="636"/>
      <c r="V339" s="637"/>
      <c r="W339" s="392"/>
      <c r="X339" s="392"/>
      <c r="Y339" s="638"/>
      <c r="Z339" s="638"/>
      <c r="AA339" s="638"/>
      <c r="AB339" s="638"/>
      <c r="AC339" s="631"/>
      <c r="AD339" s="632"/>
      <c r="AE339" s="632"/>
      <c r="AF339" s="638"/>
      <c r="AG339" s="639"/>
      <c r="AH339" s="638"/>
      <c r="AI339" s="638"/>
      <c r="AJ339" s="627"/>
      <c r="AK339" s="632"/>
    </row>
    <row r="340" spans="4:37" ht="15">
      <c r="D340" s="610"/>
      <c r="E340" s="610"/>
      <c r="F340" s="543"/>
      <c r="G340" s="622"/>
      <c r="H340" s="622"/>
      <c r="I340" s="622"/>
      <c r="J340" s="622"/>
      <c r="K340" s="623"/>
      <c r="L340" s="624"/>
      <c r="M340" s="635"/>
      <c r="N340" s="635"/>
      <c r="O340" s="635"/>
      <c r="P340" s="635"/>
      <c r="Q340" s="626"/>
      <c r="R340" s="627"/>
      <c r="S340" s="625"/>
      <c r="U340" s="637"/>
      <c r="V340" s="1442"/>
      <c r="W340" s="392"/>
      <c r="X340" s="392"/>
      <c r="Y340" s="640"/>
      <c r="Z340" s="640"/>
      <c r="AA340" s="640"/>
      <c r="AB340" s="640"/>
      <c r="AC340" s="631"/>
      <c r="AD340" s="632"/>
      <c r="AE340" s="632"/>
      <c r="AF340" s="641"/>
      <c r="AG340" s="641"/>
      <c r="AH340" s="641"/>
      <c r="AI340" s="641"/>
      <c r="AJ340" s="627"/>
      <c r="AK340" s="632"/>
    </row>
    <row r="341" spans="4:37" ht="15">
      <c r="D341" s="610"/>
      <c r="E341" s="610"/>
      <c r="F341" s="543"/>
      <c r="G341" s="622"/>
      <c r="H341" s="622"/>
      <c r="I341" s="622"/>
      <c r="J341" s="622"/>
      <c r="K341" s="623"/>
      <c r="L341" s="624"/>
      <c r="M341" s="635"/>
      <c r="N341" s="635"/>
      <c r="O341" s="635"/>
      <c r="P341" s="635"/>
      <c r="Q341" s="626"/>
      <c r="R341" s="627"/>
      <c r="S341" s="625"/>
      <c r="U341" s="637"/>
      <c r="V341" s="1442"/>
      <c r="W341" s="392"/>
      <c r="X341" s="392"/>
      <c r="Y341" s="640"/>
      <c r="Z341" s="640"/>
      <c r="AA341" s="640"/>
      <c r="AB341" s="640"/>
      <c r="AC341" s="631"/>
      <c r="AD341" s="632"/>
      <c r="AE341" s="632"/>
      <c r="AF341" s="641"/>
      <c r="AG341" s="641"/>
      <c r="AH341" s="641"/>
      <c r="AI341" s="641"/>
      <c r="AJ341" s="627"/>
      <c r="AK341" s="632"/>
    </row>
    <row r="342" spans="4:37" ht="15">
      <c r="D342" s="610"/>
      <c r="E342" s="610"/>
      <c r="F342" s="543"/>
      <c r="G342" s="622"/>
      <c r="H342" s="622"/>
      <c r="I342" s="622"/>
      <c r="J342" s="622"/>
      <c r="K342" s="623"/>
      <c r="L342" s="624"/>
      <c r="M342" s="635"/>
      <c r="N342" s="635"/>
      <c r="O342" s="635"/>
      <c r="P342" s="635"/>
      <c r="Q342" s="626"/>
      <c r="R342" s="627"/>
      <c r="S342" s="625"/>
      <c r="U342" s="637"/>
      <c r="V342" s="1442"/>
      <c r="W342" s="392"/>
      <c r="X342" s="392"/>
      <c r="Y342" s="640"/>
      <c r="Z342" s="640"/>
      <c r="AA342" s="640"/>
      <c r="AB342" s="640"/>
      <c r="AC342" s="631"/>
      <c r="AD342" s="632"/>
      <c r="AE342" s="632"/>
      <c r="AF342" s="641"/>
      <c r="AG342" s="641"/>
      <c r="AH342" s="641"/>
      <c r="AJ342" s="627"/>
      <c r="AK342" s="632"/>
    </row>
    <row r="343" spans="4:37" ht="15">
      <c r="D343" s="610"/>
      <c r="E343" s="610"/>
      <c r="F343" s="543"/>
      <c r="G343" s="622"/>
      <c r="H343" s="622"/>
      <c r="I343" s="622"/>
      <c r="J343" s="622"/>
      <c r="K343" s="623"/>
      <c r="L343" s="624"/>
      <c r="M343" s="635"/>
      <c r="N343" s="635"/>
      <c r="O343" s="635"/>
      <c r="P343" s="635"/>
      <c r="Q343" s="626"/>
      <c r="R343" s="627"/>
      <c r="S343" s="625"/>
      <c r="U343" s="637"/>
      <c r="V343" s="1442"/>
      <c r="W343" s="392"/>
      <c r="X343" s="392"/>
      <c r="Y343" s="640"/>
      <c r="Z343" s="640"/>
      <c r="AA343" s="640"/>
      <c r="AC343" s="631"/>
      <c r="AD343" s="632"/>
      <c r="AE343" s="632"/>
      <c r="AF343" s="641"/>
      <c r="AG343" s="641"/>
      <c r="AH343" s="641"/>
      <c r="AJ343" s="627"/>
      <c r="AK343" s="632"/>
    </row>
    <row r="344" spans="4:37" ht="15">
      <c r="D344" s="610"/>
      <c r="E344" s="610"/>
      <c r="F344" s="543"/>
      <c r="G344" s="622"/>
      <c r="H344" s="622"/>
      <c r="I344" s="622"/>
      <c r="J344" s="622"/>
      <c r="K344" s="623"/>
      <c r="L344" s="624"/>
      <c r="M344" s="635"/>
      <c r="N344" s="635"/>
      <c r="O344" s="635"/>
      <c r="P344" s="635"/>
      <c r="Q344" s="626"/>
      <c r="R344" s="627"/>
      <c r="S344" s="625"/>
      <c r="U344" s="637"/>
      <c r="V344" s="1442"/>
      <c r="W344" s="392"/>
      <c r="X344" s="392"/>
      <c r="Y344" s="640"/>
      <c r="Z344" s="640"/>
      <c r="AA344" s="640"/>
      <c r="AC344" s="631"/>
      <c r="AD344" s="632"/>
      <c r="AE344" s="632"/>
      <c r="AF344" s="641"/>
      <c r="AG344" s="641"/>
      <c r="AH344" s="641"/>
      <c r="AJ344" s="627"/>
      <c r="AK344" s="632"/>
    </row>
    <row r="345" spans="4:37" ht="15">
      <c r="D345" s="610"/>
      <c r="E345" s="610"/>
      <c r="F345" s="543"/>
      <c r="G345" s="622"/>
      <c r="H345" s="622"/>
      <c r="I345" s="622"/>
      <c r="J345" s="622"/>
      <c r="K345" s="623"/>
      <c r="L345" s="624"/>
      <c r="M345" s="635"/>
      <c r="N345" s="635"/>
      <c r="O345" s="635"/>
      <c r="P345" s="635"/>
      <c r="Q345" s="626"/>
      <c r="R345" s="627"/>
      <c r="S345" s="625"/>
      <c r="U345" s="637"/>
      <c r="V345" s="1442"/>
      <c r="W345" s="392"/>
      <c r="X345" s="392"/>
      <c r="Y345" s="640"/>
      <c r="Z345" s="640"/>
      <c r="AA345" s="640"/>
      <c r="AC345" s="631"/>
      <c r="AD345" s="632"/>
      <c r="AE345" s="632"/>
      <c r="AF345" s="641"/>
      <c r="AG345" s="641"/>
      <c r="AH345" s="641"/>
      <c r="AJ345" s="627"/>
      <c r="AK345" s="632"/>
    </row>
    <row r="346" spans="4:37" ht="15">
      <c r="D346" s="610"/>
      <c r="E346" s="610"/>
      <c r="F346" s="543"/>
      <c r="G346" s="622"/>
      <c r="H346" s="622"/>
      <c r="I346" s="622"/>
      <c r="J346" s="622"/>
      <c r="K346" s="623"/>
      <c r="L346" s="624"/>
      <c r="M346" s="635"/>
      <c r="N346" s="635"/>
      <c r="O346" s="635"/>
      <c r="P346" s="635"/>
      <c r="Q346" s="626"/>
      <c r="R346" s="627"/>
      <c r="S346" s="625"/>
    </row>
    <row r="347" spans="4:37" ht="15">
      <c r="D347" s="610"/>
      <c r="E347" s="610"/>
      <c r="F347" s="543"/>
      <c r="G347" s="622"/>
      <c r="H347" s="622"/>
      <c r="I347" s="622"/>
      <c r="J347" s="622"/>
      <c r="K347" s="623"/>
      <c r="L347" s="624"/>
      <c r="M347" s="635"/>
      <c r="N347" s="635"/>
      <c r="O347" s="635"/>
      <c r="P347" s="635"/>
      <c r="Q347" s="626"/>
      <c r="R347" s="627"/>
      <c r="S347" s="625"/>
    </row>
    <row r="348" spans="4:37" ht="15">
      <c r="D348" s="610"/>
      <c r="E348" s="610"/>
      <c r="F348" s="543"/>
      <c r="G348" s="622"/>
      <c r="H348" s="622"/>
      <c r="I348" s="622"/>
      <c r="J348" s="622"/>
      <c r="K348" s="623"/>
      <c r="L348" s="624"/>
      <c r="M348" s="635"/>
      <c r="N348" s="635"/>
      <c r="O348" s="635"/>
      <c r="P348" s="635"/>
      <c r="Q348" s="626"/>
      <c r="R348" s="627"/>
      <c r="S348" s="625"/>
    </row>
    <row r="349" spans="4:37" ht="15">
      <c r="D349" s="610"/>
      <c r="E349" s="610"/>
      <c r="F349" s="543"/>
      <c r="G349" s="622"/>
      <c r="H349" s="622"/>
      <c r="I349" s="622"/>
      <c r="J349" s="622"/>
      <c r="K349" s="623"/>
      <c r="L349" s="624"/>
      <c r="M349" s="635"/>
      <c r="N349" s="635"/>
      <c r="O349" s="635"/>
      <c r="P349" s="635"/>
      <c r="Q349" s="626"/>
      <c r="R349" s="627"/>
      <c r="S349" s="625"/>
    </row>
    <row r="350" spans="4:37" ht="15">
      <c r="D350" s="610"/>
      <c r="E350" s="610"/>
      <c r="F350" s="543"/>
      <c r="G350" s="622"/>
      <c r="H350" s="622"/>
      <c r="I350" s="622"/>
      <c r="J350" s="622"/>
      <c r="K350" s="623"/>
      <c r="L350" s="624"/>
      <c r="M350" s="635"/>
      <c r="N350" s="635"/>
      <c r="O350" s="635"/>
      <c r="P350" s="635"/>
      <c r="Q350" s="626"/>
      <c r="R350" s="627"/>
      <c r="S350" s="625"/>
    </row>
    <row r="351" spans="4:37" ht="15">
      <c r="D351" s="610"/>
      <c r="E351" s="610"/>
      <c r="F351" s="543"/>
      <c r="G351" s="622"/>
      <c r="H351" s="622"/>
      <c r="I351" s="622"/>
      <c r="J351" s="622"/>
      <c r="K351" s="623"/>
      <c r="L351" s="624"/>
      <c r="M351" s="635"/>
      <c r="N351" s="635"/>
      <c r="O351" s="635"/>
      <c r="P351" s="635"/>
      <c r="Q351" s="626"/>
      <c r="R351" s="627"/>
      <c r="S351" s="625"/>
    </row>
    <row r="352" spans="4:37" ht="15">
      <c r="D352" s="610"/>
      <c r="E352" s="610"/>
      <c r="F352" s="543"/>
      <c r="G352" s="622"/>
      <c r="H352" s="622"/>
      <c r="I352" s="622"/>
      <c r="J352" s="622"/>
      <c r="K352" s="623"/>
      <c r="L352" s="624"/>
      <c r="M352" s="635"/>
      <c r="N352" s="635"/>
      <c r="O352" s="635"/>
      <c r="P352" s="635"/>
      <c r="Q352" s="626"/>
      <c r="R352" s="627"/>
      <c r="S352" s="625"/>
    </row>
    <row r="353" spans="4:19" ht="15">
      <c r="D353" s="610"/>
      <c r="E353" s="610"/>
      <c r="F353" s="543"/>
      <c r="G353" s="622"/>
      <c r="H353" s="622"/>
      <c r="I353" s="622"/>
      <c r="J353" s="622"/>
      <c r="K353" s="623"/>
      <c r="L353" s="624"/>
      <c r="M353" s="635"/>
      <c r="N353" s="635"/>
      <c r="O353" s="635"/>
      <c r="P353" s="635"/>
      <c r="Q353" s="626"/>
      <c r="R353" s="627"/>
      <c r="S353" s="625"/>
    </row>
    <row r="354" spans="4:19" ht="15">
      <c r="D354" s="610"/>
      <c r="E354" s="610"/>
      <c r="F354" s="543"/>
      <c r="G354" s="622"/>
      <c r="H354" s="622"/>
      <c r="I354" s="622"/>
      <c r="J354" s="622"/>
      <c r="K354" s="623"/>
      <c r="L354" s="624"/>
      <c r="M354" s="635"/>
      <c r="N354" s="635"/>
      <c r="O354" s="635"/>
      <c r="P354" s="635"/>
      <c r="Q354" s="626"/>
      <c r="R354" s="627"/>
      <c r="S354" s="625"/>
    </row>
    <row r="355" spans="4:19" ht="15">
      <c r="D355" s="610"/>
      <c r="E355" s="610"/>
      <c r="F355" s="543"/>
      <c r="G355" s="622"/>
      <c r="H355" s="622"/>
      <c r="I355" s="622"/>
      <c r="J355" s="622"/>
      <c r="K355" s="623"/>
      <c r="L355" s="624"/>
      <c r="M355" s="635"/>
      <c r="N355" s="635"/>
      <c r="O355" s="635"/>
      <c r="P355" s="635"/>
      <c r="Q355" s="626"/>
      <c r="R355" s="627"/>
      <c r="S355" s="625"/>
    </row>
    <row r="356" spans="4:19" ht="15">
      <c r="D356" s="610"/>
      <c r="E356" s="610"/>
      <c r="F356" s="642"/>
      <c r="G356" s="622"/>
      <c r="H356" s="622"/>
      <c r="I356" s="622"/>
      <c r="J356" s="622"/>
      <c r="K356" s="623"/>
      <c r="L356" s="624"/>
      <c r="M356" s="643"/>
      <c r="N356" s="643"/>
      <c r="O356" s="643"/>
      <c r="P356" s="643"/>
      <c r="Q356" s="626"/>
      <c r="R356" s="627"/>
      <c r="S356" s="625"/>
    </row>
    <row r="357" spans="4:19" ht="15">
      <c r="D357" s="610"/>
      <c r="E357" s="610"/>
      <c r="F357" s="642"/>
      <c r="G357" s="622"/>
      <c r="H357" s="622"/>
      <c r="I357" s="622"/>
      <c r="J357" s="622"/>
      <c r="K357" s="623"/>
      <c r="L357" s="624"/>
      <c r="M357" s="643"/>
      <c r="N357" s="643"/>
      <c r="O357" s="643"/>
      <c r="P357" s="643"/>
      <c r="Q357" s="626"/>
      <c r="R357" s="627"/>
      <c r="S357" s="625"/>
    </row>
    <row r="358" spans="4:19" ht="15">
      <c r="D358" s="610"/>
      <c r="E358" s="610"/>
      <c r="F358" s="642"/>
      <c r="G358" s="622"/>
      <c r="H358" s="622"/>
      <c r="I358" s="622"/>
      <c r="J358" s="622"/>
      <c r="K358" s="623"/>
      <c r="L358" s="624"/>
      <c r="M358" s="643"/>
      <c r="N358" s="643"/>
      <c r="O358" s="643"/>
      <c r="P358" s="643"/>
      <c r="Q358" s="626"/>
      <c r="R358" s="627"/>
      <c r="S358" s="625"/>
    </row>
    <row r="359" spans="4:19" ht="15">
      <c r="D359" s="610"/>
      <c r="E359" s="610"/>
      <c r="F359" s="642"/>
      <c r="G359" s="622"/>
      <c r="H359" s="622"/>
      <c r="I359" s="622"/>
      <c r="J359" s="622"/>
      <c r="K359" s="623"/>
      <c r="L359" s="624"/>
      <c r="M359" s="643"/>
      <c r="N359" s="643"/>
      <c r="O359" s="643"/>
      <c r="P359" s="643"/>
      <c r="Q359" s="626"/>
      <c r="R359" s="627"/>
      <c r="S359" s="625"/>
    </row>
    <row r="360" spans="4:19" ht="15">
      <c r="D360" s="610"/>
      <c r="E360" s="610"/>
      <c r="F360" s="642"/>
      <c r="G360" s="622"/>
      <c r="H360" s="622"/>
      <c r="I360" s="622"/>
      <c r="J360" s="622"/>
      <c r="K360" s="623"/>
      <c r="L360" s="624"/>
      <c r="M360" s="643"/>
      <c r="N360" s="643"/>
      <c r="O360" s="643"/>
      <c r="P360" s="643"/>
      <c r="Q360" s="626"/>
      <c r="R360" s="627"/>
      <c r="S360" s="625"/>
    </row>
    <row r="361" spans="4:19" ht="15">
      <c r="D361" s="610"/>
      <c r="E361" s="610"/>
      <c r="F361" s="642"/>
      <c r="G361" s="622"/>
      <c r="H361" s="622"/>
      <c r="I361" s="622"/>
      <c r="J361" s="622"/>
      <c r="K361" s="623"/>
      <c r="L361" s="624"/>
      <c r="M361" s="643"/>
      <c r="N361" s="643"/>
      <c r="O361" s="643"/>
      <c r="P361" s="643"/>
      <c r="Q361" s="626"/>
      <c r="R361" s="627"/>
      <c r="S361" s="625"/>
    </row>
    <row r="362" spans="4:19" ht="15">
      <c r="D362" s="610"/>
      <c r="E362" s="610"/>
      <c r="F362" s="642"/>
      <c r="G362" s="622"/>
      <c r="H362" s="622"/>
      <c r="I362" s="622"/>
      <c r="J362" s="622"/>
      <c r="K362" s="623"/>
      <c r="L362" s="624"/>
      <c r="M362" s="643"/>
      <c r="N362" s="643"/>
      <c r="O362" s="643"/>
      <c r="P362" s="643"/>
      <c r="Q362" s="626"/>
      <c r="R362" s="627"/>
      <c r="S362" s="625"/>
    </row>
    <row r="363" spans="4:19" ht="15">
      <c r="D363" s="610"/>
      <c r="E363" s="610"/>
      <c r="F363" s="642"/>
      <c r="G363" s="622"/>
      <c r="H363" s="622"/>
      <c r="I363" s="622"/>
      <c r="J363" s="622"/>
      <c r="K363" s="623"/>
      <c r="L363" s="624"/>
      <c r="M363" s="643"/>
      <c r="N363" s="643"/>
      <c r="O363" s="643"/>
      <c r="P363" s="643"/>
      <c r="Q363" s="626"/>
      <c r="R363" s="627"/>
      <c r="S363" s="625"/>
    </row>
    <row r="364" spans="4:19" ht="15">
      <c r="D364" s="610"/>
      <c r="E364" s="610"/>
      <c r="F364" s="642"/>
      <c r="G364" s="622"/>
      <c r="H364" s="622"/>
      <c r="I364" s="622"/>
      <c r="J364" s="622"/>
      <c r="K364" s="623"/>
      <c r="L364" s="624"/>
      <c r="M364" s="643"/>
      <c r="N364" s="643"/>
      <c r="O364" s="643"/>
      <c r="P364" s="643"/>
      <c r="Q364" s="626"/>
      <c r="R364" s="627"/>
      <c r="S364" s="625"/>
    </row>
    <row r="365" spans="4:19" ht="15">
      <c r="D365" s="610"/>
      <c r="E365" s="610"/>
      <c r="F365" s="642"/>
      <c r="G365" s="622"/>
      <c r="H365" s="622"/>
      <c r="I365" s="622"/>
      <c r="J365" s="622"/>
      <c r="K365" s="623"/>
      <c r="L365" s="624"/>
      <c r="M365" s="643"/>
      <c r="N365" s="643"/>
      <c r="O365" s="643"/>
      <c r="P365" s="643"/>
      <c r="Q365" s="626"/>
      <c r="R365" s="627"/>
      <c r="S365" s="625"/>
    </row>
    <row r="366" spans="4:19" ht="15">
      <c r="D366" s="610"/>
      <c r="E366" s="610"/>
      <c r="F366" s="642"/>
      <c r="G366" s="622"/>
      <c r="H366" s="622"/>
      <c r="I366" s="622"/>
      <c r="J366" s="622"/>
      <c r="K366" s="623"/>
      <c r="L366" s="624"/>
      <c r="M366" s="643"/>
      <c r="N366" s="643"/>
      <c r="O366" s="643"/>
      <c r="P366" s="643"/>
      <c r="Q366" s="626"/>
      <c r="R366" s="627"/>
      <c r="S366" s="625"/>
    </row>
    <row r="367" spans="4:19" ht="15">
      <c r="D367" s="610"/>
      <c r="E367" s="610"/>
      <c r="F367" s="642"/>
      <c r="G367" s="622"/>
      <c r="H367" s="622"/>
      <c r="I367" s="622"/>
      <c r="J367" s="622"/>
      <c r="K367" s="623"/>
      <c r="L367" s="624"/>
      <c r="M367" s="643"/>
      <c r="N367" s="643"/>
      <c r="O367" s="643"/>
      <c r="P367" s="643"/>
      <c r="Q367" s="626"/>
      <c r="R367" s="627"/>
      <c r="S367" s="625"/>
    </row>
    <row r="368" spans="4:19" ht="15">
      <c r="D368" s="610"/>
      <c r="E368" s="610"/>
      <c r="F368" s="642"/>
      <c r="G368" s="622"/>
      <c r="H368" s="622"/>
      <c r="I368" s="622"/>
      <c r="J368" s="622"/>
      <c r="K368" s="623"/>
      <c r="L368" s="624"/>
      <c r="M368" s="643"/>
      <c r="N368" s="643"/>
      <c r="O368" s="643"/>
      <c r="P368" s="643"/>
      <c r="Q368" s="626"/>
      <c r="R368" s="627"/>
      <c r="S368" s="625"/>
    </row>
    <row r="369" spans="4:19" ht="15">
      <c r="D369" s="610"/>
      <c r="E369" s="610"/>
      <c r="F369" s="642"/>
      <c r="G369" s="622"/>
      <c r="H369" s="622"/>
      <c r="I369" s="622"/>
      <c r="J369" s="622"/>
      <c r="K369" s="623"/>
      <c r="L369" s="624"/>
      <c r="M369" s="643"/>
      <c r="N369" s="643"/>
      <c r="O369" s="643"/>
      <c r="P369" s="643"/>
      <c r="Q369" s="626"/>
      <c r="R369" s="627"/>
      <c r="S369" s="625"/>
    </row>
    <row r="370" spans="4:19" ht="15">
      <c r="D370" s="610"/>
      <c r="E370" s="610"/>
      <c r="F370" s="642"/>
      <c r="G370" s="622"/>
      <c r="H370" s="622"/>
      <c r="I370" s="622"/>
      <c r="J370" s="622"/>
      <c r="K370" s="623"/>
      <c r="L370" s="624"/>
      <c r="M370" s="643"/>
      <c r="N370" s="643"/>
      <c r="O370" s="643"/>
      <c r="P370" s="643"/>
      <c r="Q370" s="626"/>
      <c r="R370" s="627"/>
      <c r="S370" s="625"/>
    </row>
    <row r="371" spans="4:19" ht="15">
      <c r="D371" s="610"/>
      <c r="E371" s="610"/>
      <c r="F371" s="642"/>
      <c r="G371" s="622"/>
      <c r="H371" s="622"/>
      <c r="I371" s="622"/>
      <c r="J371" s="622"/>
      <c r="K371" s="623"/>
      <c r="L371" s="624"/>
      <c r="M371" s="643"/>
      <c r="N371" s="643"/>
      <c r="O371" s="643"/>
      <c r="P371" s="643"/>
      <c r="Q371" s="626"/>
      <c r="R371" s="627"/>
      <c r="S371" s="625"/>
    </row>
    <row r="372" spans="4:19" ht="15">
      <c r="D372" s="610"/>
      <c r="E372" s="610"/>
      <c r="F372" s="642"/>
      <c r="G372" s="622"/>
      <c r="H372" s="622"/>
      <c r="I372" s="622"/>
      <c r="J372" s="622"/>
      <c r="K372" s="623"/>
      <c r="L372" s="624"/>
      <c r="M372" s="643"/>
      <c r="N372" s="643"/>
      <c r="O372" s="643"/>
      <c r="P372" s="643"/>
      <c r="Q372" s="626"/>
      <c r="R372" s="627"/>
      <c r="S372" s="625"/>
    </row>
    <row r="373" spans="4:19" ht="15">
      <c r="D373" s="610"/>
      <c r="E373" s="610"/>
      <c r="F373" s="642"/>
      <c r="G373" s="622"/>
      <c r="H373" s="622"/>
      <c r="I373" s="622"/>
      <c r="J373" s="622"/>
      <c r="K373" s="623"/>
      <c r="L373" s="624"/>
      <c r="M373" s="643"/>
      <c r="N373" s="643"/>
      <c r="O373" s="643"/>
      <c r="P373" s="643"/>
      <c r="Q373" s="626"/>
      <c r="R373" s="627"/>
      <c r="S373" s="625"/>
    </row>
    <row r="374" spans="4:19" ht="15">
      <c r="D374" s="610"/>
      <c r="E374" s="610"/>
      <c r="F374" s="642"/>
      <c r="G374" s="622"/>
      <c r="H374" s="622"/>
      <c r="I374" s="622"/>
      <c r="J374" s="622"/>
      <c r="K374" s="623"/>
      <c r="L374" s="624"/>
      <c r="M374" s="643"/>
      <c r="N374" s="643"/>
      <c r="O374" s="643"/>
      <c r="P374" s="643"/>
      <c r="Q374" s="626"/>
      <c r="R374" s="627"/>
      <c r="S374" s="625"/>
    </row>
    <row r="375" spans="4:19" ht="15">
      <c r="D375" s="610"/>
      <c r="E375" s="610"/>
      <c r="F375" s="642"/>
      <c r="G375" s="622"/>
      <c r="H375" s="622"/>
      <c r="I375" s="622"/>
      <c r="J375" s="622"/>
      <c r="K375" s="623"/>
      <c r="L375" s="624"/>
      <c r="M375" s="643"/>
      <c r="N375" s="643"/>
      <c r="O375" s="643"/>
      <c r="P375" s="643"/>
      <c r="Q375" s="626"/>
      <c r="R375" s="627"/>
      <c r="S375" s="625"/>
    </row>
    <row r="376" spans="4:19" ht="15">
      <c r="D376" s="610"/>
      <c r="E376" s="610"/>
      <c r="F376" s="642"/>
      <c r="G376" s="622"/>
      <c r="H376" s="622"/>
      <c r="I376" s="622"/>
      <c r="J376" s="622"/>
      <c r="K376" s="623"/>
      <c r="L376" s="624"/>
      <c r="M376" s="643"/>
      <c r="N376" s="643"/>
      <c r="O376" s="643"/>
      <c r="P376" s="643"/>
      <c r="Q376" s="626"/>
      <c r="R376" s="627"/>
      <c r="S376" s="625"/>
    </row>
    <row r="377" spans="4:19" ht="15">
      <c r="D377" s="610"/>
      <c r="E377" s="610"/>
      <c r="F377" s="642"/>
      <c r="G377" s="622"/>
      <c r="H377" s="622"/>
      <c r="I377" s="622"/>
      <c r="J377" s="622"/>
      <c r="K377" s="623"/>
      <c r="L377" s="624"/>
      <c r="M377" s="643"/>
      <c r="N377" s="643"/>
      <c r="O377" s="643"/>
      <c r="P377" s="643"/>
      <c r="Q377" s="626"/>
      <c r="R377" s="627"/>
      <c r="S377" s="625"/>
    </row>
    <row r="378" spans="4:19" ht="15">
      <c r="D378" s="610"/>
      <c r="E378" s="610"/>
      <c r="F378" s="642"/>
      <c r="G378" s="622"/>
      <c r="H378" s="622"/>
      <c r="I378" s="622"/>
      <c r="J378" s="622"/>
      <c r="K378" s="623"/>
      <c r="L378" s="624"/>
      <c r="M378" s="643"/>
      <c r="N378" s="643"/>
      <c r="O378" s="643"/>
      <c r="P378" s="643"/>
      <c r="Q378" s="626"/>
      <c r="R378" s="627"/>
      <c r="S378" s="625"/>
    </row>
    <row r="379" spans="4:19" ht="15">
      <c r="D379" s="610"/>
      <c r="E379" s="610"/>
      <c r="F379" s="642"/>
      <c r="G379" s="622"/>
      <c r="H379" s="622"/>
      <c r="I379" s="622"/>
      <c r="J379" s="622"/>
      <c r="K379" s="623"/>
      <c r="L379" s="624"/>
      <c r="M379" s="643"/>
      <c r="N379" s="643"/>
      <c r="O379" s="643"/>
      <c r="P379" s="643"/>
      <c r="Q379" s="626"/>
      <c r="R379" s="627"/>
      <c r="S379" s="625"/>
    </row>
    <row r="380" spans="4:19" ht="15">
      <c r="D380" s="610"/>
      <c r="E380" s="610"/>
      <c r="F380" s="642"/>
      <c r="G380" s="622"/>
      <c r="H380" s="622"/>
      <c r="I380" s="622"/>
      <c r="J380" s="622"/>
      <c r="K380" s="623"/>
      <c r="L380" s="624"/>
      <c r="M380" s="643"/>
      <c r="N380" s="643"/>
      <c r="O380" s="643"/>
      <c r="P380" s="643"/>
      <c r="Q380" s="626"/>
      <c r="R380" s="627"/>
      <c r="S380" s="625"/>
    </row>
    <row r="381" spans="4:19" ht="15">
      <c r="D381" s="610"/>
      <c r="E381" s="610"/>
      <c r="F381" s="642"/>
      <c r="G381" s="622"/>
      <c r="H381" s="622"/>
      <c r="I381" s="622"/>
      <c r="J381" s="622"/>
      <c r="K381" s="623"/>
      <c r="L381" s="624"/>
      <c r="M381" s="643"/>
      <c r="N381" s="643"/>
      <c r="O381" s="643"/>
      <c r="P381" s="643"/>
      <c r="Q381" s="626"/>
      <c r="R381" s="627"/>
      <c r="S381" s="625"/>
    </row>
    <row r="382" spans="4:19" ht="15">
      <c r="D382" s="610"/>
      <c r="E382" s="610"/>
      <c r="F382" s="642"/>
      <c r="G382" s="622"/>
      <c r="H382" s="622"/>
      <c r="I382" s="622"/>
      <c r="J382" s="622"/>
      <c r="K382" s="623"/>
      <c r="L382" s="624"/>
      <c r="M382" s="643"/>
      <c r="N382" s="643"/>
      <c r="O382" s="643"/>
      <c r="P382" s="643"/>
      <c r="Q382" s="626"/>
      <c r="R382" s="627"/>
      <c r="S382" s="625"/>
    </row>
    <row r="383" spans="4:19" ht="15">
      <c r="D383" s="610"/>
      <c r="E383" s="610"/>
      <c r="F383" s="642"/>
      <c r="G383" s="622"/>
      <c r="H383" s="622"/>
      <c r="I383" s="622"/>
      <c r="J383" s="622"/>
      <c r="K383" s="623"/>
      <c r="L383" s="624"/>
      <c r="M383" s="643"/>
      <c r="N383" s="643"/>
      <c r="O383" s="643"/>
      <c r="P383" s="643"/>
      <c r="Q383" s="626"/>
      <c r="R383" s="627"/>
      <c r="S383" s="625"/>
    </row>
    <row r="384" spans="4:19" ht="15">
      <c r="D384" s="610"/>
      <c r="E384" s="610"/>
      <c r="F384" s="642"/>
      <c r="G384" s="622"/>
      <c r="H384" s="622"/>
      <c r="I384" s="622"/>
      <c r="J384" s="622"/>
      <c r="K384" s="623"/>
      <c r="L384" s="624"/>
      <c r="M384" s="643"/>
      <c r="N384" s="643"/>
      <c r="O384" s="643"/>
      <c r="P384" s="643"/>
      <c r="Q384" s="626"/>
      <c r="R384" s="627"/>
      <c r="S384" s="625"/>
    </row>
    <row r="385" spans="4:19" ht="15">
      <c r="D385" s="610"/>
      <c r="E385" s="610"/>
      <c r="F385" s="642"/>
      <c r="G385" s="622"/>
      <c r="H385" s="622"/>
      <c r="I385" s="622"/>
      <c r="J385" s="622"/>
      <c r="K385" s="623"/>
      <c r="L385" s="624"/>
      <c r="M385" s="643"/>
      <c r="N385" s="643"/>
      <c r="O385" s="643"/>
      <c r="P385" s="643"/>
      <c r="Q385" s="626"/>
      <c r="R385" s="627"/>
      <c r="S385" s="625"/>
    </row>
    <row r="386" spans="4:19" ht="15">
      <c r="D386" s="610"/>
      <c r="E386" s="610"/>
      <c r="F386" s="642"/>
      <c r="G386" s="622"/>
      <c r="H386" s="622"/>
      <c r="I386" s="622"/>
      <c r="J386" s="622"/>
      <c r="K386" s="623"/>
      <c r="L386" s="624"/>
      <c r="M386" s="643"/>
      <c r="N386" s="643"/>
      <c r="O386" s="643"/>
      <c r="P386" s="643"/>
      <c r="Q386" s="626"/>
      <c r="R386" s="627"/>
      <c r="S386" s="625"/>
    </row>
    <row r="387" spans="4:19" ht="15">
      <c r="D387" s="610"/>
      <c r="E387" s="610"/>
      <c r="F387" s="642"/>
      <c r="G387" s="622"/>
      <c r="H387" s="622"/>
      <c r="I387" s="622"/>
      <c r="J387" s="622"/>
      <c r="K387" s="623"/>
      <c r="L387" s="624"/>
      <c r="M387" s="643"/>
      <c r="N387" s="643"/>
      <c r="O387" s="643"/>
      <c r="P387" s="643"/>
      <c r="Q387" s="626"/>
      <c r="R387" s="627"/>
      <c r="S387" s="625"/>
    </row>
    <row r="388" spans="4:19" ht="15">
      <c r="D388" s="610"/>
      <c r="E388" s="610"/>
      <c r="F388" s="642"/>
      <c r="G388" s="622"/>
      <c r="H388" s="622"/>
      <c r="I388" s="622"/>
      <c r="J388" s="622"/>
      <c r="K388" s="623"/>
      <c r="L388" s="624"/>
      <c r="M388" s="643"/>
      <c r="N388" s="643"/>
      <c r="O388" s="643"/>
      <c r="P388" s="643"/>
      <c r="Q388" s="626"/>
      <c r="R388" s="627"/>
      <c r="S388" s="625"/>
    </row>
    <row r="389" spans="4:19" ht="15">
      <c r="D389" s="610"/>
      <c r="E389" s="610"/>
      <c r="F389" s="642"/>
      <c r="G389" s="622"/>
      <c r="H389" s="622"/>
      <c r="I389" s="622"/>
      <c r="J389" s="622"/>
      <c r="K389" s="623"/>
      <c r="L389" s="624"/>
      <c r="M389" s="643"/>
      <c r="N389" s="643"/>
      <c r="O389" s="643"/>
      <c r="P389" s="643"/>
      <c r="Q389" s="626"/>
      <c r="R389" s="627"/>
      <c r="S389" s="625"/>
    </row>
    <row r="390" spans="4:19" ht="15">
      <c r="D390" s="610"/>
      <c r="E390" s="610"/>
      <c r="F390" s="642"/>
      <c r="G390" s="622"/>
      <c r="H390" s="622"/>
      <c r="I390" s="622"/>
      <c r="J390" s="622"/>
      <c r="K390" s="623"/>
      <c r="L390" s="624"/>
      <c r="M390" s="643"/>
      <c r="N390" s="643"/>
      <c r="O390" s="643"/>
      <c r="P390" s="643"/>
      <c r="Q390" s="626"/>
      <c r="R390" s="627"/>
      <c r="S390" s="625"/>
    </row>
    <row r="391" spans="4:19" ht="15">
      <c r="D391" s="610"/>
      <c r="E391" s="610"/>
      <c r="F391" s="642"/>
      <c r="G391" s="622"/>
      <c r="H391" s="622"/>
      <c r="I391" s="622"/>
      <c r="J391" s="622"/>
      <c r="K391" s="623"/>
      <c r="L391" s="624"/>
      <c r="M391" s="643"/>
      <c r="N391" s="643"/>
      <c r="O391" s="643"/>
      <c r="P391" s="643"/>
      <c r="Q391" s="626"/>
      <c r="R391" s="627"/>
      <c r="S391" s="625"/>
    </row>
    <row r="392" spans="4:19" ht="15">
      <c r="D392" s="610"/>
      <c r="E392" s="610"/>
      <c r="F392" s="642"/>
      <c r="G392" s="622"/>
      <c r="H392" s="622"/>
      <c r="I392" s="622"/>
      <c r="J392" s="622"/>
      <c r="K392" s="623"/>
      <c r="L392" s="624"/>
      <c r="M392" s="643"/>
      <c r="N392" s="643"/>
      <c r="O392" s="643"/>
      <c r="P392" s="643"/>
      <c r="Q392" s="626"/>
      <c r="R392" s="627"/>
      <c r="S392" s="625"/>
    </row>
    <row r="393" spans="4:19" ht="15">
      <c r="D393" s="610"/>
      <c r="E393" s="610"/>
      <c r="F393" s="642"/>
      <c r="G393" s="622"/>
      <c r="H393" s="622"/>
      <c r="I393" s="622"/>
      <c r="J393" s="622"/>
      <c r="K393" s="623"/>
      <c r="L393" s="624"/>
      <c r="M393" s="643"/>
      <c r="N393" s="643"/>
      <c r="O393" s="643"/>
      <c r="P393" s="643"/>
      <c r="Q393" s="626"/>
      <c r="R393" s="627"/>
      <c r="S393" s="625"/>
    </row>
    <row r="394" spans="4:19" ht="15">
      <c r="D394" s="610"/>
      <c r="E394" s="610"/>
      <c r="F394" s="642"/>
      <c r="G394" s="622"/>
      <c r="H394" s="622"/>
      <c r="I394" s="622"/>
      <c r="J394" s="622"/>
      <c r="K394" s="623"/>
      <c r="L394" s="624"/>
      <c r="M394" s="643"/>
      <c r="N394" s="643"/>
      <c r="O394" s="643"/>
      <c r="P394" s="643"/>
      <c r="Q394" s="626"/>
      <c r="R394" s="627"/>
      <c r="S394" s="625"/>
    </row>
    <row r="395" spans="4:19" ht="15">
      <c r="D395" s="610"/>
      <c r="E395" s="610"/>
      <c r="F395" s="642"/>
      <c r="G395" s="622"/>
      <c r="H395" s="622"/>
      <c r="I395" s="622"/>
      <c r="J395" s="622"/>
      <c r="K395" s="623"/>
      <c r="L395" s="624"/>
      <c r="M395" s="643"/>
      <c r="N395" s="643"/>
      <c r="O395" s="643"/>
      <c r="P395" s="643"/>
      <c r="Q395" s="626"/>
      <c r="R395" s="627"/>
      <c r="S395" s="625"/>
    </row>
    <row r="396" spans="4:19" ht="15">
      <c r="D396" s="610"/>
      <c r="E396" s="610"/>
      <c r="F396" s="642"/>
      <c r="G396" s="622"/>
      <c r="H396" s="622"/>
      <c r="I396" s="622"/>
      <c r="J396" s="622"/>
      <c r="K396" s="623"/>
      <c r="L396" s="624"/>
      <c r="M396" s="643"/>
      <c r="N396" s="643"/>
      <c r="O396" s="643"/>
      <c r="P396" s="643"/>
      <c r="Q396" s="626"/>
      <c r="R396" s="627"/>
      <c r="S396" s="625"/>
    </row>
    <row r="397" spans="4:19" ht="15">
      <c r="D397" s="610"/>
      <c r="E397" s="610"/>
      <c r="F397" s="642"/>
      <c r="G397" s="622"/>
      <c r="H397" s="622"/>
      <c r="I397" s="622"/>
      <c r="J397" s="622"/>
      <c r="K397" s="623"/>
      <c r="L397" s="624"/>
      <c r="M397" s="643"/>
      <c r="N397" s="643"/>
      <c r="O397" s="643"/>
      <c r="P397" s="643"/>
      <c r="Q397" s="626"/>
      <c r="R397" s="627"/>
      <c r="S397" s="625"/>
    </row>
    <row r="398" spans="4:19" ht="15">
      <c r="D398" s="610"/>
      <c r="E398" s="610"/>
      <c r="F398" s="642"/>
      <c r="G398" s="622"/>
      <c r="H398" s="622"/>
      <c r="I398" s="622"/>
      <c r="J398" s="622"/>
      <c r="K398" s="623"/>
      <c r="L398" s="624"/>
      <c r="M398" s="643"/>
      <c r="N398" s="643"/>
      <c r="O398" s="643"/>
      <c r="P398" s="643"/>
      <c r="Q398" s="626"/>
      <c r="R398" s="627"/>
      <c r="S398" s="625"/>
    </row>
    <row r="399" spans="4:19" ht="15">
      <c r="D399" s="610"/>
      <c r="E399" s="610"/>
      <c r="F399" s="642"/>
      <c r="G399" s="622"/>
      <c r="H399" s="622"/>
      <c r="I399" s="622"/>
      <c r="J399" s="622"/>
      <c r="K399" s="623"/>
      <c r="L399" s="624"/>
      <c r="M399" s="643"/>
      <c r="N399" s="643"/>
      <c r="O399" s="643"/>
      <c r="P399" s="643"/>
      <c r="Q399" s="626"/>
      <c r="R399" s="627"/>
      <c r="S399" s="625"/>
    </row>
    <row r="400" spans="4:19" ht="15">
      <c r="D400" s="610"/>
      <c r="E400" s="610"/>
      <c r="F400" s="642"/>
      <c r="G400" s="622"/>
      <c r="H400" s="622"/>
      <c r="I400" s="622"/>
      <c r="J400" s="622"/>
      <c r="K400" s="623"/>
      <c r="L400" s="624"/>
      <c r="M400" s="643"/>
      <c r="N400" s="643"/>
      <c r="O400" s="643"/>
      <c r="P400" s="643"/>
      <c r="Q400" s="626"/>
      <c r="R400" s="627"/>
      <c r="S400" s="625"/>
    </row>
    <row r="401" spans="4:19" ht="15">
      <c r="D401" s="610"/>
      <c r="E401" s="610"/>
      <c r="F401" s="642"/>
      <c r="G401" s="622"/>
      <c r="H401" s="622"/>
      <c r="I401" s="622"/>
      <c r="J401" s="622"/>
      <c r="K401" s="623"/>
      <c r="L401" s="624"/>
      <c r="M401" s="643"/>
      <c r="N401" s="643"/>
      <c r="O401" s="643"/>
      <c r="P401" s="643"/>
      <c r="Q401" s="626"/>
      <c r="R401" s="627"/>
      <c r="S401" s="625"/>
    </row>
    <row r="402" spans="4:19" ht="15">
      <c r="D402" s="610"/>
      <c r="E402" s="610"/>
      <c r="F402" s="642"/>
      <c r="G402" s="622"/>
      <c r="H402" s="622"/>
      <c r="I402" s="622"/>
      <c r="J402" s="622"/>
      <c r="K402" s="623"/>
      <c r="L402" s="624"/>
      <c r="M402" s="643"/>
      <c r="N402" s="643"/>
      <c r="O402" s="643"/>
      <c r="P402" s="643"/>
      <c r="Q402" s="626"/>
      <c r="R402" s="627"/>
      <c r="S402" s="625"/>
    </row>
    <row r="403" spans="4:19" ht="15">
      <c r="D403" s="610"/>
      <c r="E403" s="610"/>
      <c r="F403" s="642"/>
      <c r="G403" s="622"/>
      <c r="H403" s="622"/>
      <c r="I403" s="622"/>
      <c r="J403" s="622"/>
      <c r="K403" s="623"/>
      <c r="L403" s="624"/>
      <c r="M403" s="643"/>
      <c r="N403" s="643"/>
      <c r="O403" s="643"/>
      <c r="P403" s="643"/>
      <c r="Q403" s="626"/>
      <c r="R403" s="627"/>
      <c r="S403" s="625"/>
    </row>
    <row r="404" spans="4:19" ht="15">
      <c r="D404" s="610"/>
      <c r="E404" s="610"/>
      <c r="F404" s="642"/>
      <c r="G404" s="622"/>
      <c r="H404" s="622"/>
      <c r="I404" s="622"/>
      <c r="J404" s="622"/>
      <c r="K404" s="623"/>
      <c r="L404" s="624"/>
      <c r="M404" s="643"/>
      <c r="N404" s="643"/>
      <c r="O404" s="643"/>
      <c r="P404" s="643"/>
      <c r="Q404" s="626"/>
      <c r="R404" s="627"/>
      <c r="S404" s="625"/>
    </row>
    <row r="405" spans="4:19" ht="15">
      <c r="D405" s="610"/>
      <c r="E405" s="610"/>
      <c r="F405" s="642"/>
      <c r="G405" s="622"/>
      <c r="H405" s="622"/>
      <c r="I405" s="622"/>
      <c r="J405" s="622"/>
      <c r="K405" s="623"/>
      <c r="L405" s="624"/>
      <c r="M405" s="643"/>
      <c r="N405" s="643"/>
      <c r="O405" s="643"/>
      <c r="P405" s="643"/>
      <c r="Q405" s="626"/>
      <c r="R405" s="627"/>
      <c r="S405" s="625"/>
    </row>
    <row r="406" spans="4:19" ht="15">
      <c r="D406" s="610"/>
      <c r="E406" s="610"/>
      <c r="F406" s="642"/>
      <c r="G406" s="622"/>
      <c r="H406" s="622"/>
      <c r="I406" s="622"/>
      <c r="J406" s="622"/>
      <c r="K406" s="623"/>
      <c r="L406" s="624"/>
      <c r="M406" s="643"/>
      <c r="N406" s="643"/>
      <c r="O406" s="643"/>
      <c r="P406" s="643"/>
      <c r="Q406" s="626"/>
      <c r="R406" s="627"/>
      <c r="S406" s="625"/>
    </row>
    <row r="407" spans="4:19" ht="15">
      <c r="D407" s="610"/>
      <c r="E407" s="610"/>
      <c r="F407" s="642"/>
      <c r="G407" s="622"/>
      <c r="H407" s="622"/>
      <c r="I407" s="622"/>
      <c r="J407" s="622"/>
      <c r="K407" s="623"/>
      <c r="L407" s="624"/>
      <c r="M407" s="643"/>
      <c r="N407" s="643"/>
      <c r="O407" s="643"/>
      <c r="P407" s="643"/>
      <c r="Q407" s="626"/>
      <c r="R407" s="627"/>
      <c r="S407" s="625"/>
    </row>
    <row r="408" spans="4:19" ht="15">
      <c r="D408" s="610"/>
      <c r="E408" s="610"/>
      <c r="F408" s="642"/>
      <c r="G408" s="622"/>
      <c r="H408" s="622"/>
      <c r="I408" s="622"/>
      <c r="J408" s="622"/>
      <c r="K408" s="623"/>
      <c r="L408" s="624"/>
      <c r="M408" s="643"/>
      <c r="N408" s="643"/>
      <c r="O408" s="643"/>
      <c r="P408" s="643"/>
      <c r="Q408" s="626"/>
      <c r="R408" s="627"/>
      <c r="S408" s="625"/>
    </row>
    <row r="409" spans="4:19" ht="15">
      <c r="D409" s="610"/>
      <c r="E409" s="610"/>
      <c r="F409" s="642"/>
      <c r="G409" s="622"/>
      <c r="H409" s="622"/>
      <c r="I409" s="622"/>
      <c r="J409" s="622"/>
      <c r="K409" s="623"/>
      <c r="L409" s="624"/>
      <c r="M409" s="643"/>
      <c r="N409" s="643"/>
      <c r="O409" s="643"/>
      <c r="P409" s="643"/>
      <c r="Q409" s="626"/>
      <c r="R409" s="627"/>
      <c r="S409" s="625"/>
    </row>
    <row r="410" spans="4:19" ht="15">
      <c r="D410" s="610"/>
      <c r="E410" s="610"/>
      <c r="F410" s="642"/>
      <c r="G410" s="622"/>
      <c r="H410" s="622"/>
      <c r="I410" s="622"/>
      <c r="J410" s="622"/>
      <c r="K410" s="623"/>
      <c r="L410" s="624"/>
      <c r="M410" s="643"/>
      <c r="N410" s="643"/>
      <c r="O410" s="643"/>
      <c r="P410" s="643"/>
      <c r="Q410" s="626"/>
      <c r="R410" s="627"/>
      <c r="S410" s="625"/>
    </row>
    <row r="411" spans="4:19" ht="15">
      <c r="D411" s="610"/>
      <c r="E411" s="610"/>
      <c r="F411" s="642"/>
      <c r="G411" s="622"/>
      <c r="H411" s="622"/>
      <c r="I411" s="622"/>
      <c r="J411" s="622"/>
      <c r="K411" s="623"/>
      <c r="L411" s="624"/>
      <c r="M411" s="643"/>
      <c r="N411" s="643"/>
      <c r="O411" s="643"/>
      <c r="P411" s="643"/>
      <c r="Q411" s="626"/>
      <c r="R411" s="627"/>
      <c r="S411" s="625"/>
    </row>
    <row r="412" spans="4:19" ht="15">
      <c r="D412" s="610"/>
      <c r="E412" s="610"/>
      <c r="F412" s="642"/>
      <c r="G412" s="622"/>
      <c r="H412" s="622"/>
      <c r="I412" s="622"/>
      <c r="J412" s="622"/>
      <c r="K412" s="623"/>
      <c r="L412" s="624"/>
      <c r="M412" s="643"/>
      <c r="N412" s="643"/>
      <c r="O412" s="643"/>
      <c r="P412" s="643"/>
      <c r="Q412" s="626"/>
      <c r="R412" s="627"/>
      <c r="S412" s="625"/>
    </row>
    <row r="413" spans="4:19" ht="15">
      <c r="D413" s="610"/>
      <c r="E413" s="610"/>
      <c r="F413" s="642"/>
      <c r="G413" s="622"/>
      <c r="H413" s="622"/>
      <c r="I413" s="622"/>
      <c r="J413" s="622"/>
      <c r="K413" s="623"/>
      <c r="L413" s="624"/>
      <c r="M413" s="643"/>
      <c r="N413" s="643"/>
      <c r="O413" s="643"/>
      <c r="P413" s="643"/>
      <c r="Q413" s="626"/>
      <c r="R413" s="627"/>
      <c r="S413" s="625"/>
    </row>
    <row r="414" spans="4:19" ht="15">
      <c r="D414" s="610"/>
      <c r="E414" s="610"/>
      <c r="F414" s="642"/>
      <c r="G414" s="622"/>
      <c r="H414" s="622"/>
      <c r="I414" s="622"/>
      <c r="J414" s="622"/>
      <c r="K414" s="623"/>
      <c r="L414" s="624"/>
      <c r="M414" s="643"/>
      <c r="N414" s="643"/>
      <c r="O414" s="643"/>
      <c r="P414" s="643"/>
      <c r="Q414" s="626"/>
      <c r="R414" s="627"/>
      <c r="S414" s="625"/>
    </row>
    <row r="415" spans="4:19" ht="15">
      <c r="D415" s="610"/>
      <c r="E415" s="610"/>
      <c r="F415" s="642"/>
      <c r="G415" s="622"/>
      <c r="H415" s="622"/>
      <c r="I415" s="622"/>
      <c r="J415" s="622"/>
      <c r="K415" s="623"/>
      <c r="L415" s="624"/>
      <c r="M415" s="643"/>
      <c r="N415" s="643"/>
      <c r="O415" s="643"/>
      <c r="P415" s="643"/>
      <c r="Q415" s="626"/>
      <c r="R415" s="627"/>
      <c r="S415" s="625"/>
    </row>
    <row r="416" spans="4:19" ht="15">
      <c r="D416" s="610"/>
      <c r="E416" s="610"/>
      <c r="F416" s="642"/>
      <c r="G416" s="622"/>
      <c r="H416" s="622"/>
      <c r="I416" s="622"/>
      <c r="J416" s="622"/>
      <c r="K416" s="623"/>
      <c r="L416" s="624"/>
      <c r="M416" s="643"/>
      <c r="N416" s="643"/>
      <c r="O416" s="643"/>
      <c r="P416" s="643"/>
      <c r="Q416" s="626"/>
      <c r="R416" s="627"/>
      <c r="S416" s="625"/>
    </row>
    <row r="417" spans="4:19" ht="15">
      <c r="D417" s="610"/>
      <c r="E417" s="610"/>
      <c r="F417" s="642"/>
      <c r="G417" s="622"/>
      <c r="H417" s="622"/>
      <c r="I417" s="622"/>
      <c r="J417" s="622"/>
      <c r="K417" s="623"/>
      <c r="L417" s="624"/>
      <c r="M417" s="643"/>
      <c r="N417" s="643"/>
      <c r="O417" s="643"/>
      <c r="P417" s="643"/>
      <c r="Q417" s="626"/>
      <c r="R417" s="627"/>
      <c r="S417" s="625"/>
    </row>
    <row r="418" spans="4:19" ht="15">
      <c r="D418" s="610"/>
      <c r="E418" s="610"/>
      <c r="F418" s="642"/>
      <c r="G418" s="622"/>
      <c r="H418" s="622"/>
      <c r="I418" s="622"/>
      <c r="J418" s="622"/>
      <c r="K418" s="623"/>
      <c r="L418" s="624"/>
      <c r="M418" s="643"/>
      <c r="N418" s="643"/>
      <c r="O418" s="643"/>
      <c r="P418" s="643"/>
      <c r="Q418" s="626"/>
      <c r="R418" s="627"/>
      <c r="S418" s="625"/>
    </row>
    <row r="419" spans="4:19" ht="15">
      <c r="D419" s="610"/>
      <c r="E419" s="610"/>
      <c r="F419" s="642"/>
      <c r="G419" s="622"/>
      <c r="H419" s="622"/>
      <c r="I419" s="622"/>
      <c r="J419" s="622"/>
      <c r="K419" s="623"/>
      <c r="L419" s="624"/>
      <c r="M419" s="643"/>
      <c r="N419" s="643"/>
      <c r="O419" s="643"/>
      <c r="P419" s="643"/>
      <c r="Q419" s="626"/>
      <c r="R419" s="627"/>
      <c r="S419" s="625"/>
    </row>
    <row r="420" spans="4:19" ht="15">
      <c r="D420" s="610"/>
      <c r="E420" s="610"/>
      <c r="F420" s="642"/>
      <c r="G420" s="622"/>
      <c r="H420" s="622"/>
      <c r="I420" s="622"/>
      <c r="J420" s="622"/>
      <c r="K420" s="623"/>
      <c r="L420" s="624"/>
      <c r="M420" s="643"/>
      <c r="N420" s="643"/>
      <c r="O420" s="643"/>
      <c r="P420" s="643"/>
      <c r="Q420" s="626"/>
      <c r="R420" s="627"/>
      <c r="S420" s="625"/>
    </row>
    <row r="421" spans="4:19" ht="15">
      <c r="D421" s="610"/>
      <c r="E421" s="610"/>
      <c r="F421" s="642"/>
      <c r="G421" s="622"/>
      <c r="H421" s="622"/>
      <c r="I421" s="622"/>
      <c r="J421" s="622"/>
      <c r="K421" s="623"/>
      <c r="L421" s="624"/>
      <c r="M421" s="643"/>
      <c r="N421" s="643"/>
      <c r="O421" s="643"/>
      <c r="P421" s="643"/>
      <c r="Q421" s="626"/>
      <c r="R421" s="627"/>
      <c r="S421" s="625"/>
    </row>
    <row r="422" spans="4:19" ht="15">
      <c r="D422" s="610"/>
      <c r="E422" s="610"/>
      <c r="F422" s="642"/>
      <c r="G422" s="622"/>
      <c r="H422" s="622"/>
      <c r="I422" s="622"/>
      <c r="J422" s="622"/>
      <c r="K422" s="623"/>
      <c r="L422" s="624"/>
      <c r="M422" s="643"/>
      <c r="N422" s="643"/>
      <c r="O422" s="643"/>
      <c r="P422" s="643"/>
      <c r="Q422" s="626"/>
      <c r="R422" s="627"/>
      <c r="S422" s="625"/>
    </row>
    <row r="423" spans="4:19" ht="15">
      <c r="D423" s="610"/>
      <c r="E423" s="610"/>
      <c r="F423" s="642"/>
      <c r="G423" s="622"/>
      <c r="H423" s="622"/>
      <c r="I423" s="622"/>
      <c r="J423" s="622"/>
      <c r="K423" s="623"/>
      <c r="L423" s="624"/>
      <c r="M423" s="643"/>
      <c r="N423" s="643"/>
      <c r="O423" s="643"/>
      <c r="P423" s="643"/>
      <c r="Q423" s="626"/>
      <c r="R423" s="627"/>
      <c r="S423" s="625"/>
    </row>
    <row r="424" spans="4:19" ht="15">
      <c r="D424" s="610"/>
      <c r="E424" s="610"/>
      <c r="F424" s="642"/>
      <c r="G424" s="622"/>
      <c r="H424" s="622"/>
      <c r="I424" s="622"/>
      <c r="J424" s="622"/>
      <c r="K424" s="623"/>
      <c r="L424" s="624"/>
      <c r="M424" s="643"/>
      <c r="N424" s="643"/>
      <c r="O424" s="643"/>
      <c r="P424" s="643"/>
      <c r="Q424" s="626"/>
      <c r="R424" s="627"/>
      <c r="S424" s="625"/>
    </row>
    <row r="425" spans="4:19" ht="15">
      <c r="D425" s="610"/>
      <c r="E425" s="610"/>
      <c r="F425" s="642"/>
      <c r="G425" s="622"/>
      <c r="H425" s="622"/>
      <c r="I425" s="622"/>
      <c r="J425" s="622"/>
      <c r="K425" s="623"/>
      <c r="L425" s="624"/>
      <c r="M425" s="643"/>
      <c r="N425" s="643"/>
      <c r="O425" s="643"/>
      <c r="P425" s="643"/>
      <c r="Q425" s="626"/>
      <c r="R425" s="627"/>
      <c r="S425" s="625"/>
    </row>
    <row r="426" spans="4:19" ht="15">
      <c r="D426" s="610"/>
      <c r="E426" s="610"/>
      <c r="F426" s="642"/>
      <c r="G426" s="622"/>
      <c r="H426" s="622"/>
      <c r="I426" s="622"/>
      <c r="J426" s="622"/>
      <c r="K426" s="623"/>
      <c r="L426" s="624"/>
      <c r="M426" s="643"/>
      <c r="N426" s="643"/>
      <c r="O426" s="643"/>
      <c r="P426" s="643"/>
      <c r="Q426" s="626"/>
      <c r="R426" s="627"/>
      <c r="S426" s="625"/>
    </row>
    <row r="427" spans="4:19" ht="15">
      <c r="D427" s="610"/>
      <c r="E427" s="610"/>
      <c r="F427" s="642"/>
      <c r="G427" s="622"/>
      <c r="H427" s="622"/>
      <c r="I427" s="622"/>
      <c r="J427" s="622"/>
      <c r="K427" s="623"/>
      <c r="L427" s="624"/>
      <c r="M427" s="643"/>
      <c r="N427" s="643"/>
      <c r="O427" s="643"/>
      <c r="P427" s="643"/>
      <c r="Q427" s="626"/>
      <c r="R427" s="627"/>
      <c r="S427" s="625"/>
    </row>
    <row r="428" spans="4:19" ht="15">
      <c r="D428" s="610"/>
      <c r="E428" s="610"/>
      <c r="F428" s="642"/>
      <c r="G428" s="622"/>
      <c r="H428" s="622"/>
      <c r="I428" s="622"/>
      <c r="J428" s="622"/>
      <c r="K428" s="623"/>
      <c r="L428" s="624"/>
      <c r="M428" s="643"/>
      <c r="N428" s="643"/>
      <c r="O428" s="643"/>
      <c r="P428" s="643"/>
      <c r="Q428" s="626"/>
      <c r="R428" s="627"/>
      <c r="S428" s="625"/>
    </row>
    <row r="429" spans="4:19" ht="15">
      <c r="D429" s="610"/>
      <c r="E429" s="610"/>
      <c r="F429" s="642"/>
      <c r="G429" s="622"/>
      <c r="H429" s="622"/>
      <c r="I429" s="622"/>
      <c r="J429" s="622"/>
      <c r="K429" s="623"/>
      <c r="L429" s="624"/>
      <c r="M429" s="643"/>
      <c r="N429" s="643"/>
      <c r="O429" s="643"/>
      <c r="P429" s="643"/>
      <c r="Q429" s="626"/>
      <c r="R429" s="627"/>
      <c r="S429" s="625"/>
    </row>
    <row r="430" spans="4:19" ht="15">
      <c r="D430" s="610"/>
      <c r="E430" s="610"/>
      <c r="F430" s="642"/>
      <c r="G430" s="622"/>
      <c r="H430" s="622"/>
      <c r="I430" s="622"/>
      <c r="J430" s="622"/>
      <c r="K430" s="623"/>
      <c r="L430" s="624"/>
      <c r="M430" s="643"/>
      <c r="N430" s="643"/>
      <c r="O430" s="643"/>
      <c r="P430" s="643"/>
      <c r="Q430" s="626"/>
      <c r="R430" s="627"/>
      <c r="S430" s="625"/>
    </row>
    <row r="431" spans="4:19" ht="15">
      <c r="D431" s="610"/>
      <c r="E431" s="610"/>
      <c r="F431" s="642"/>
      <c r="G431" s="622"/>
      <c r="H431" s="622"/>
      <c r="I431" s="622"/>
      <c r="J431" s="622"/>
      <c r="K431" s="623"/>
      <c r="L431" s="624"/>
      <c r="M431" s="643"/>
      <c r="N431" s="643"/>
      <c r="O431" s="643"/>
      <c r="P431" s="643"/>
      <c r="Q431" s="626"/>
      <c r="R431" s="627"/>
      <c r="S431" s="625"/>
    </row>
    <row r="432" spans="4:19" ht="15">
      <c r="D432" s="610"/>
      <c r="E432" s="610"/>
      <c r="F432" s="642"/>
      <c r="G432" s="622"/>
      <c r="H432" s="622"/>
      <c r="I432" s="622"/>
      <c r="J432" s="622"/>
      <c r="K432" s="623"/>
      <c r="L432" s="624"/>
      <c r="M432" s="643"/>
      <c r="N432" s="643"/>
      <c r="O432" s="643"/>
      <c r="P432" s="643"/>
      <c r="Q432" s="626"/>
      <c r="R432" s="627"/>
      <c r="S432" s="625"/>
    </row>
    <row r="433" spans="4:19" ht="15">
      <c r="D433" s="610"/>
      <c r="E433" s="610"/>
      <c r="F433" s="642"/>
      <c r="G433" s="622"/>
      <c r="H433" s="622"/>
      <c r="I433" s="622"/>
      <c r="J433" s="622"/>
      <c r="K433" s="623"/>
      <c r="L433" s="624"/>
      <c r="M433" s="643"/>
      <c r="N433" s="643"/>
      <c r="O433" s="643"/>
      <c r="P433" s="643"/>
      <c r="Q433" s="626"/>
      <c r="R433" s="627"/>
      <c r="S433" s="625"/>
    </row>
    <row r="434" spans="4:19" ht="15">
      <c r="D434" s="610"/>
      <c r="E434" s="610"/>
      <c r="F434" s="642"/>
      <c r="G434" s="622"/>
      <c r="H434" s="622"/>
      <c r="I434" s="622"/>
      <c r="J434" s="622"/>
      <c r="K434" s="623"/>
      <c r="L434" s="624"/>
      <c r="M434" s="643"/>
      <c r="N434" s="643"/>
      <c r="O434" s="643"/>
      <c r="P434" s="643"/>
      <c r="Q434" s="626"/>
      <c r="R434" s="627"/>
      <c r="S434" s="625"/>
    </row>
    <row r="435" spans="4:19" ht="15">
      <c r="D435" s="610"/>
      <c r="E435" s="610"/>
      <c r="F435" s="642"/>
      <c r="G435" s="622"/>
      <c r="H435" s="622"/>
      <c r="I435" s="622"/>
      <c r="J435" s="622"/>
      <c r="K435" s="623"/>
      <c r="L435" s="624"/>
      <c r="M435" s="643"/>
      <c r="N435" s="643"/>
      <c r="O435" s="643"/>
      <c r="P435" s="643"/>
      <c r="Q435" s="626"/>
      <c r="R435" s="627"/>
      <c r="S435" s="625"/>
    </row>
    <row r="436" spans="4:19" ht="15">
      <c r="D436" s="610"/>
      <c r="E436" s="610"/>
      <c r="F436" s="642"/>
      <c r="G436" s="622"/>
      <c r="H436" s="622"/>
      <c r="I436" s="622"/>
      <c r="J436" s="622"/>
      <c r="K436" s="623"/>
      <c r="L436" s="624"/>
      <c r="M436" s="643"/>
      <c r="N436" s="643"/>
      <c r="O436" s="643"/>
      <c r="P436" s="643"/>
      <c r="Q436" s="626"/>
      <c r="R436" s="627"/>
      <c r="S436" s="625"/>
    </row>
    <row r="437" spans="4:19" ht="15">
      <c r="D437" s="610"/>
      <c r="E437" s="610"/>
      <c r="F437" s="642"/>
      <c r="G437" s="622"/>
      <c r="H437" s="622"/>
      <c r="I437" s="622"/>
      <c r="J437" s="622"/>
      <c r="K437" s="623"/>
      <c r="L437" s="624"/>
      <c r="M437" s="643"/>
      <c r="N437" s="643"/>
      <c r="O437" s="643"/>
      <c r="P437" s="643"/>
      <c r="Q437" s="626"/>
      <c r="R437" s="627"/>
      <c r="S437" s="625"/>
    </row>
    <row r="438" spans="4:19" ht="15">
      <c r="D438" s="610"/>
      <c r="E438" s="610"/>
      <c r="F438" s="642"/>
      <c r="G438" s="622"/>
      <c r="H438" s="622"/>
      <c r="I438" s="622"/>
      <c r="J438" s="622"/>
      <c r="K438" s="623"/>
      <c r="L438" s="624"/>
      <c r="M438" s="643"/>
      <c r="N438" s="643"/>
      <c r="O438" s="643"/>
      <c r="P438" s="643"/>
      <c r="Q438" s="626"/>
      <c r="R438" s="627"/>
      <c r="S438" s="625"/>
    </row>
    <row r="439" spans="4:19" ht="15">
      <c r="D439" s="610"/>
      <c r="E439" s="610"/>
      <c r="F439" s="642"/>
      <c r="G439" s="622"/>
      <c r="H439" s="622"/>
      <c r="I439" s="622"/>
      <c r="J439" s="622"/>
      <c r="K439" s="623"/>
      <c r="L439" s="624"/>
      <c r="M439" s="643"/>
      <c r="N439" s="643"/>
      <c r="O439" s="643"/>
      <c r="P439" s="643"/>
      <c r="Q439" s="626"/>
      <c r="R439" s="627"/>
      <c r="S439" s="625"/>
    </row>
    <row r="440" spans="4:19" ht="15">
      <c r="D440" s="610"/>
      <c r="E440" s="610"/>
      <c r="F440" s="642"/>
      <c r="G440" s="622"/>
      <c r="H440" s="622"/>
      <c r="I440" s="622"/>
      <c r="J440" s="622"/>
      <c r="K440" s="623"/>
      <c r="L440" s="624"/>
      <c r="M440" s="643"/>
      <c r="N440" s="643"/>
      <c r="O440" s="643"/>
      <c r="P440" s="643"/>
      <c r="Q440" s="626"/>
      <c r="R440" s="627"/>
      <c r="S440" s="625"/>
    </row>
    <row r="441" spans="4:19" ht="15">
      <c r="D441" s="610"/>
      <c r="E441" s="610"/>
      <c r="F441" s="642"/>
      <c r="G441" s="622"/>
      <c r="H441" s="622"/>
      <c r="I441" s="622"/>
      <c r="J441" s="622"/>
      <c r="K441" s="623"/>
      <c r="L441" s="624"/>
      <c r="M441" s="643"/>
      <c r="N441" s="643"/>
      <c r="O441" s="643"/>
      <c r="P441" s="643"/>
      <c r="Q441" s="626"/>
      <c r="R441" s="627"/>
      <c r="S441" s="625"/>
    </row>
    <row r="442" spans="4:19" ht="15">
      <c r="D442" s="610"/>
      <c r="E442" s="610"/>
      <c r="F442" s="642"/>
      <c r="G442" s="622"/>
      <c r="H442" s="622"/>
      <c r="I442" s="622"/>
      <c r="J442" s="622"/>
      <c r="K442" s="623"/>
      <c r="L442" s="624"/>
      <c r="M442" s="643"/>
      <c r="N442" s="643"/>
      <c r="O442" s="643"/>
      <c r="P442" s="643"/>
      <c r="Q442" s="626"/>
      <c r="R442" s="627"/>
      <c r="S442" s="625"/>
    </row>
    <row r="443" spans="4:19" ht="15">
      <c r="D443" s="610"/>
      <c r="E443" s="610"/>
      <c r="F443" s="642"/>
      <c r="G443" s="622"/>
      <c r="H443" s="622"/>
      <c r="I443" s="622"/>
      <c r="J443" s="622"/>
      <c r="K443" s="623"/>
      <c r="L443" s="624"/>
      <c r="M443" s="643"/>
      <c r="N443" s="643"/>
      <c r="O443" s="643"/>
      <c r="P443" s="643"/>
      <c r="Q443" s="626"/>
      <c r="R443" s="627"/>
      <c r="S443" s="625"/>
    </row>
    <row r="444" spans="4:19" ht="15">
      <c r="D444" s="610"/>
      <c r="E444" s="610"/>
      <c r="F444" s="642"/>
      <c r="G444" s="622"/>
      <c r="H444" s="622"/>
      <c r="I444" s="622"/>
      <c r="J444" s="622"/>
      <c r="K444" s="623"/>
      <c r="L444" s="624"/>
      <c r="M444" s="643"/>
      <c r="N444" s="643"/>
      <c r="O444" s="643"/>
      <c r="P444" s="643"/>
      <c r="Q444" s="626"/>
      <c r="R444" s="627"/>
      <c r="S444" s="625"/>
    </row>
    <row r="445" spans="4:19" ht="15">
      <c r="D445" s="610"/>
      <c r="E445" s="610"/>
      <c r="F445" s="642"/>
      <c r="G445" s="622"/>
      <c r="H445" s="622"/>
      <c r="I445" s="622"/>
      <c r="J445" s="622"/>
      <c r="K445" s="623"/>
      <c r="L445" s="624"/>
      <c r="M445" s="643"/>
      <c r="N445" s="643"/>
      <c r="O445" s="643"/>
      <c r="P445" s="643"/>
      <c r="Q445" s="626"/>
      <c r="R445" s="627"/>
      <c r="S445" s="625"/>
    </row>
    <row r="446" spans="4:19" ht="15">
      <c r="D446" s="610"/>
      <c r="E446" s="610"/>
      <c r="F446" s="642"/>
      <c r="G446" s="622"/>
      <c r="H446" s="622"/>
      <c r="I446" s="622"/>
      <c r="J446" s="622"/>
      <c r="K446" s="623"/>
      <c r="L446" s="624"/>
      <c r="M446" s="643"/>
      <c r="N446" s="643"/>
      <c r="O446" s="643"/>
      <c r="P446" s="643"/>
      <c r="Q446" s="626"/>
      <c r="R446" s="627"/>
      <c r="S446" s="625"/>
    </row>
    <row r="447" spans="4:19" ht="15">
      <c r="D447" s="610"/>
      <c r="E447" s="610"/>
      <c r="F447" s="642"/>
      <c r="G447" s="622"/>
      <c r="H447" s="622"/>
      <c r="I447" s="622"/>
      <c r="J447" s="622"/>
      <c r="K447" s="623"/>
      <c r="L447" s="624"/>
      <c r="M447" s="643"/>
      <c r="N447" s="643"/>
      <c r="O447" s="643"/>
      <c r="P447" s="643"/>
      <c r="Q447" s="626"/>
      <c r="R447" s="627"/>
      <c r="S447" s="625"/>
    </row>
    <row r="448" spans="4:19" ht="15">
      <c r="D448" s="610"/>
      <c r="E448" s="610"/>
      <c r="F448" s="642"/>
      <c r="G448" s="622"/>
      <c r="H448" s="622"/>
      <c r="I448" s="622"/>
      <c r="J448" s="622"/>
      <c r="K448" s="623"/>
      <c r="L448" s="624"/>
      <c r="M448" s="643"/>
      <c r="N448" s="643"/>
      <c r="O448" s="643"/>
      <c r="P448" s="643"/>
      <c r="Q448" s="626"/>
      <c r="R448" s="627"/>
      <c r="S448" s="625"/>
    </row>
    <row r="449" spans="4:19" ht="15">
      <c r="D449" s="610"/>
      <c r="E449" s="610"/>
      <c r="F449" s="642"/>
      <c r="G449" s="622"/>
      <c r="H449" s="622"/>
      <c r="I449" s="622"/>
      <c r="J449" s="622"/>
      <c r="K449" s="623"/>
      <c r="L449" s="624"/>
      <c r="M449" s="643"/>
      <c r="N449" s="643"/>
      <c r="O449" s="643"/>
      <c r="P449" s="643"/>
      <c r="Q449" s="626"/>
      <c r="R449" s="627"/>
      <c r="S449" s="625"/>
    </row>
    <row r="450" spans="4:19" ht="15">
      <c r="D450" s="610"/>
      <c r="E450" s="610"/>
      <c r="F450" s="642"/>
      <c r="G450" s="622"/>
      <c r="H450" s="622"/>
      <c r="I450" s="622"/>
      <c r="J450" s="622"/>
      <c r="K450" s="623"/>
      <c r="L450" s="624"/>
      <c r="M450" s="643"/>
      <c r="N450" s="643"/>
      <c r="O450" s="643"/>
      <c r="P450" s="643"/>
      <c r="Q450" s="626"/>
      <c r="R450" s="627"/>
      <c r="S450" s="625"/>
    </row>
    <row r="451" spans="4:19" ht="15">
      <c r="D451" s="610"/>
      <c r="E451" s="610"/>
      <c r="F451" s="642"/>
      <c r="G451" s="622"/>
      <c r="H451" s="622"/>
      <c r="I451" s="622"/>
      <c r="J451" s="622"/>
      <c r="K451" s="623"/>
      <c r="L451" s="624"/>
      <c r="M451" s="643"/>
      <c r="N451" s="643"/>
      <c r="O451" s="643"/>
      <c r="P451" s="643"/>
      <c r="Q451" s="626"/>
      <c r="R451" s="627"/>
      <c r="S451" s="625"/>
    </row>
    <row r="452" spans="4:19" ht="15">
      <c r="D452" s="610"/>
      <c r="E452" s="610"/>
      <c r="F452" s="642"/>
      <c r="G452" s="622"/>
      <c r="H452" s="622"/>
      <c r="I452" s="622"/>
      <c r="J452" s="622"/>
      <c r="K452" s="623"/>
      <c r="L452" s="624"/>
      <c r="M452" s="643"/>
      <c r="N452" s="643"/>
      <c r="O452" s="643"/>
      <c r="P452" s="643"/>
      <c r="Q452" s="626"/>
      <c r="R452" s="627"/>
      <c r="S452" s="625"/>
    </row>
    <row r="453" spans="4:19" ht="15">
      <c r="D453" s="610"/>
      <c r="E453" s="610"/>
      <c r="F453" s="642"/>
      <c r="G453" s="622"/>
      <c r="H453" s="622"/>
      <c r="I453" s="622"/>
      <c r="J453" s="622"/>
      <c r="K453" s="623"/>
      <c r="L453" s="624"/>
      <c r="M453" s="643"/>
      <c r="N453" s="643"/>
      <c r="O453" s="643"/>
      <c r="P453" s="643"/>
      <c r="Q453" s="626"/>
      <c r="R453" s="627"/>
      <c r="S453" s="625"/>
    </row>
    <row r="454" spans="4:19" ht="15">
      <c r="D454" s="610"/>
      <c r="E454" s="610"/>
      <c r="F454" s="642"/>
      <c r="G454" s="622"/>
      <c r="H454" s="622"/>
      <c r="I454" s="622"/>
      <c r="J454" s="622"/>
      <c r="K454" s="623"/>
      <c r="L454" s="624"/>
      <c r="M454" s="643"/>
      <c r="N454" s="643"/>
      <c r="O454" s="643"/>
      <c r="P454" s="643"/>
      <c r="Q454" s="626"/>
      <c r="R454" s="627"/>
      <c r="S454" s="625"/>
    </row>
    <row r="455" spans="4:19" ht="15">
      <c r="D455" s="610"/>
      <c r="E455" s="610"/>
      <c r="F455" s="642"/>
      <c r="G455" s="622"/>
      <c r="H455" s="622"/>
      <c r="I455" s="622"/>
      <c r="J455" s="622"/>
      <c r="K455" s="623"/>
      <c r="L455" s="624"/>
      <c r="M455" s="643"/>
      <c r="N455" s="643"/>
      <c r="O455" s="643"/>
      <c r="P455" s="643"/>
      <c r="Q455" s="626"/>
      <c r="R455" s="627"/>
      <c r="S455" s="625"/>
    </row>
    <row r="456" spans="4:19" ht="15">
      <c r="D456" s="610"/>
      <c r="E456" s="610"/>
      <c r="F456" s="642"/>
      <c r="G456" s="622"/>
      <c r="H456" s="622"/>
      <c r="I456" s="622"/>
      <c r="J456" s="622"/>
      <c r="K456" s="623"/>
      <c r="L456" s="624"/>
      <c r="M456" s="643"/>
      <c r="N456" s="643"/>
      <c r="O456" s="643"/>
      <c r="P456" s="643"/>
      <c r="Q456" s="626"/>
      <c r="R456" s="627"/>
      <c r="S456" s="625"/>
    </row>
    <row r="457" spans="4:19" ht="15">
      <c r="D457" s="610"/>
      <c r="E457" s="610"/>
      <c r="F457" s="642"/>
      <c r="G457" s="622"/>
      <c r="H457" s="622"/>
      <c r="I457" s="622"/>
      <c r="J457" s="622"/>
      <c r="K457" s="623"/>
      <c r="L457" s="624"/>
      <c r="M457" s="643"/>
      <c r="N457" s="643"/>
      <c r="O457" s="643"/>
      <c r="P457" s="643"/>
      <c r="Q457" s="626"/>
      <c r="R457" s="627"/>
      <c r="S457" s="625"/>
    </row>
    <row r="458" spans="4:19" ht="15">
      <c r="D458" s="610"/>
      <c r="E458" s="610"/>
      <c r="F458" s="642"/>
      <c r="G458" s="622"/>
      <c r="H458" s="622"/>
      <c r="I458" s="622"/>
      <c r="J458" s="622"/>
      <c r="K458" s="623"/>
      <c r="L458" s="624"/>
      <c r="M458" s="643"/>
      <c r="N458" s="643"/>
      <c r="O458" s="643"/>
      <c r="P458" s="643"/>
      <c r="Q458" s="626"/>
      <c r="R458" s="627"/>
      <c r="S458" s="625"/>
    </row>
    <row r="459" spans="4:19" ht="15">
      <c r="D459" s="610"/>
      <c r="E459" s="610"/>
      <c r="F459" s="642"/>
      <c r="G459" s="622"/>
      <c r="H459" s="622"/>
      <c r="I459" s="622"/>
      <c r="J459" s="622"/>
      <c r="K459" s="623"/>
      <c r="L459" s="624"/>
      <c r="M459" s="643"/>
      <c r="N459" s="643"/>
      <c r="O459" s="643"/>
      <c r="P459" s="643"/>
      <c r="Q459" s="626"/>
      <c r="R459" s="627"/>
      <c r="S459" s="625"/>
    </row>
    <row r="460" spans="4:19" ht="15">
      <c r="D460" s="610"/>
      <c r="E460" s="610"/>
      <c r="F460" s="642"/>
      <c r="G460" s="622"/>
      <c r="H460" s="622"/>
      <c r="I460" s="622"/>
      <c r="J460" s="622"/>
      <c r="K460" s="623"/>
      <c r="L460" s="624"/>
      <c r="M460" s="643"/>
      <c r="N460" s="643"/>
      <c r="O460" s="643"/>
      <c r="P460" s="643"/>
      <c r="Q460" s="626"/>
      <c r="R460" s="627"/>
      <c r="S460" s="625"/>
    </row>
    <row r="461" spans="4:19" ht="15">
      <c r="D461" s="610"/>
      <c r="E461" s="610"/>
      <c r="F461" s="642"/>
      <c r="G461" s="622"/>
      <c r="H461" s="622"/>
      <c r="I461" s="622"/>
      <c r="J461" s="622"/>
      <c r="K461" s="623"/>
      <c r="L461" s="624"/>
      <c r="M461" s="643"/>
      <c r="N461" s="643"/>
      <c r="O461" s="643"/>
      <c r="P461" s="643"/>
      <c r="Q461" s="626"/>
      <c r="R461" s="627"/>
      <c r="S461" s="625"/>
    </row>
    <row r="462" spans="4:19" ht="15">
      <c r="D462" s="610"/>
      <c r="E462" s="610"/>
      <c r="F462" s="642"/>
      <c r="G462" s="622"/>
      <c r="H462" s="622"/>
      <c r="I462" s="622"/>
      <c r="J462" s="622"/>
      <c r="K462" s="623"/>
      <c r="L462" s="624"/>
      <c r="M462" s="643"/>
      <c r="N462" s="643"/>
      <c r="O462" s="643"/>
      <c r="P462" s="643"/>
      <c r="Q462" s="626"/>
      <c r="R462" s="627"/>
      <c r="S462" s="625"/>
    </row>
    <row r="463" spans="4:19" ht="15">
      <c r="D463" s="610"/>
      <c r="E463" s="610"/>
      <c r="F463" s="642"/>
      <c r="G463" s="642"/>
      <c r="H463" s="622"/>
      <c r="I463" s="622"/>
      <c r="J463" s="622"/>
      <c r="K463" s="623"/>
      <c r="L463" s="624"/>
      <c r="M463" s="624"/>
      <c r="N463" s="624"/>
      <c r="O463" s="643"/>
      <c r="P463" s="643"/>
      <c r="Q463" s="626"/>
      <c r="R463" s="627"/>
      <c r="S463" s="625"/>
    </row>
    <row r="464" spans="4:19" ht="15">
      <c r="D464" s="610"/>
      <c r="E464" s="610"/>
      <c r="F464" s="642"/>
      <c r="G464" s="642"/>
      <c r="H464" s="622"/>
      <c r="I464" s="622"/>
      <c r="J464" s="622"/>
      <c r="K464" s="623"/>
      <c r="L464" s="624"/>
      <c r="M464" s="624"/>
      <c r="N464" s="624"/>
      <c r="O464" s="643"/>
      <c r="P464" s="643"/>
      <c r="Q464" s="626"/>
      <c r="R464" s="627"/>
      <c r="S464" s="625"/>
    </row>
    <row r="465" spans="4:19" ht="15">
      <c r="D465" s="610"/>
      <c r="E465" s="610"/>
      <c r="F465" s="642"/>
      <c r="G465" s="642"/>
      <c r="H465" s="622"/>
      <c r="I465" s="622"/>
      <c r="J465" s="622"/>
      <c r="K465" s="623"/>
      <c r="L465" s="624"/>
      <c r="M465" s="624"/>
      <c r="N465" s="624"/>
      <c r="O465" s="643"/>
      <c r="P465" s="643"/>
      <c r="Q465" s="626"/>
      <c r="R465" s="627"/>
      <c r="S465" s="625"/>
    </row>
    <row r="466" spans="4:19" ht="15">
      <c r="D466" s="610"/>
      <c r="E466" s="610"/>
      <c r="F466" s="642"/>
      <c r="G466" s="642"/>
      <c r="H466" s="622"/>
      <c r="I466" s="622"/>
      <c r="J466" s="622"/>
      <c r="K466" s="623"/>
      <c r="L466" s="624"/>
      <c r="M466" s="624"/>
      <c r="N466" s="624"/>
      <c r="O466" s="643"/>
      <c r="P466" s="643"/>
      <c r="Q466" s="626"/>
      <c r="R466" s="627"/>
      <c r="S466" s="625"/>
    </row>
    <row r="467" spans="4:19" ht="15">
      <c r="D467" s="610"/>
      <c r="E467" s="610"/>
      <c r="F467" s="642"/>
      <c r="G467" s="642"/>
      <c r="H467" s="622"/>
      <c r="I467" s="622"/>
      <c r="J467" s="622"/>
      <c r="K467" s="623"/>
      <c r="L467" s="624"/>
      <c r="M467" s="624"/>
      <c r="N467" s="624"/>
      <c r="O467" s="643"/>
      <c r="P467" s="643"/>
      <c r="Q467" s="626"/>
      <c r="R467" s="627"/>
      <c r="S467" s="625"/>
    </row>
    <row r="468" spans="4:19" ht="15">
      <c r="D468" s="610"/>
      <c r="E468" s="610"/>
      <c r="F468" s="642"/>
      <c r="G468" s="642"/>
      <c r="H468" s="622"/>
      <c r="I468" s="622"/>
      <c r="J468" s="622"/>
      <c r="K468" s="623"/>
      <c r="L468" s="624"/>
      <c r="M468" s="624"/>
      <c r="N468" s="624"/>
      <c r="O468" s="643"/>
      <c r="P468" s="643"/>
      <c r="Q468" s="626"/>
      <c r="R468" s="627"/>
      <c r="S468" s="625"/>
    </row>
    <row r="469" spans="4:19" ht="15">
      <c r="D469" s="644"/>
      <c r="E469" s="392"/>
      <c r="F469" s="392"/>
      <c r="G469" s="392"/>
      <c r="H469" s="631"/>
      <c r="I469" s="623"/>
      <c r="J469" s="623"/>
      <c r="K469" s="631"/>
      <c r="L469" s="645"/>
      <c r="M469" s="645"/>
      <c r="N469" s="645"/>
      <c r="O469" s="631"/>
      <c r="P469" s="626"/>
      <c r="Q469" s="626"/>
      <c r="R469" s="627"/>
      <c r="S469" s="646"/>
    </row>
  </sheetData>
  <mergeCells count="20">
    <mergeCell ref="AE289:AK289"/>
    <mergeCell ref="Z289:AD289"/>
    <mergeCell ref="O1:P1"/>
    <mergeCell ref="J270:N270"/>
    <mergeCell ref="A3:R3"/>
    <mergeCell ref="D7:D8"/>
    <mergeCell ref="D270:D271"/>
    <mergeCell ref="E7:I7"/>
    <mergeCell ref="O270:S270"/>
    <mergeCell ref="L7:P7"/>
    <mergeCell ref="E207:G207"/>
    <mergeCell ref="E270:I270"/>
    <mergeCell ref="E22:G22"/>
    <mergeCell ref="E20:I20"/>
    <mergeCell ref="H21:K21"/>
    <mergeCell ref="L21:O21"/>
    <mergeCell ref="H206:K206"/>
    <mergeCell ref="L206:O206"/>
    <mergeCell ref="U290:W290"/>
    <mergeCell ref="D290:F290"/>
  </mergeCells>
  <phoneticPr fontId="123" type="noConversion"/>
  <dataValidations disablePrompts="1" count="1">
    <dataValidation type="date" operator="greaterThan" allowBlank="1" showInputMessage="1" showErrorMessage="1" errorTitle="Date entry" error="Dates after 1 January 2011 accepted" promptTitle="Date entry" prompt=" " sqref="P2:Q2 Q1" xr:uid="{60494AD8-D366-45E6-9BD3-083C1DA69010}">
      <formula1>40544</formula1>
    </dataValidation>
  </dataValidations>
  <pageMargins left="0.23622047244094491" right="0.23622047244094491" top="0.74803149606299213" bottom="0.74803149606299213" header="0.31496062992125984" footer="0.31496062992125984"/>
  <pageSetup paperSize="8" scale="71" fitToHeight="0" orientation="landscape" r:id="rId1"/>
  <headerFooter>
    <oddFooter>&amp;A&amp;RPage &amp;P</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0">
    <tabColor rgb="FF92D050"/>
    <pageSetUpPr fitToPage="1"/>
  </sheetPr>
  <dimension ref="A1:U561"/>
  <sheetViews>
    <sheetView showGridLines="0" view="pageBreakPreview" zoomScale="63" zoomScaleNormal="65" workbookViewId="0">
      <pane ySplit="4" topLeftCell="A5" activePane="bottomLeft" state="frozen"/>
      <selection pane="bottomLeft" activeCell="A5" sqref="A5"/>
    </sheetView>
  </sheetViews>
  <sheetFormatPr defaultRowHeight="12.75"/>
  <cols>
    <col min="1" max="1" width="5" customWidth="1"/>
    <col min="2" max="2" width="2.28515625" customWidth="1"/>
    <col min="3" max="3" width="21" customWidth="1"/>
    <col min="4" max="4" width="11.28515625" customWidth="1"/>
    <col min="5" max="5" width="11.5703125" customWidth="1"/>
    <col min="6" max="6" width="9.5703125" customWidth="1"/>
    <col min="7" max="7" width="13.42578125" customWidth="1"/>
    <col min="8" max="11" width="14.28515625" customWidth="1"/>
    <col min="12" max="12" width="13" customWidth="1"/>
    <col min="13" max="13" width="12" customWidth="1"/>
    <col min="14" max="14" width="14.28515625" customWidth="1"/>
    <col min="15" max="15" width="18.5703125" customWidth="1"/>
    <col min="16" max="16" width="66.28515625" customWidth="1"/>
    <col min="17" max="17" width="47.7109375" customWidth="1"/>
    <col min="18" max="18" width="10" customWidth="1"/>
    <col min="19" max="19" width="15.7109375" customWidth="1"/>
    <col min="20" max="20" width="3.5703125" customWidth="1"/>
    <col min="21" max="21" width="29" customWidth="1"/>
  </cols>
  <sheetData>
    <row r="1" spans="1:21" ht="15">
      <c r="A1" s="515"/>
      <c r="B1" s="53"/>
      <c r="C1" s="53"/>
      <c r="D1" s="53"/>
      <c r="E1" s="53"/>
      <c r="F1" s="53"/>
      <c r="G1" s="53"/>
      <c r="H1" s="117"/>
      <c r="I1" s="117"/>
      <c r="J1" s="53"/>
      <c r="K1" s="1172" t="s">
        <v>93</v>
      </c>
      <c r="L1" s="873"/>
      <c r="M1" s="1829" t="s">
        <v>94</v>
      </c>
      <c r="N1" s="1830"/>
      <c r="O1" s="1339">
        <f>+'F1. RAB'!$R$1</f>
        <v>46318</v>
      </c>
      <c r="P1" s="121"/>
      <c r="Q1" s="121"/>
      <c r="R1" s="121"/>
      <c r="S1" s="834"/>
      <c r="U1" s="1729"/>
    </row>
    <row r="2" spans="1:21" ht="21">
      <c r="A2" s="340" t="s">
        <v>1976</v>
      </c>
      <c r="B2" s="116"/>
      <c r="C2" s="53"/>
      <c r="D2" s="53"/>
      <c r="E2" s="53"/>
      <c r="F2" s="53"/>
      <c r="G2" s="53"/>
      <c r="H2" s="53"/>
      <c r="I2" s="53"/>
      <c r="J2" s="53"/>
      <c r="K2" s="351"/>
      <c r="L2" s="582"/>
      <c r="M2" s="1360" t="s">
        <v>59</v>
      </c>
      <c r="N2" s="1361"/>
      <c r="O2" s="1340">
        <f>CoverSheet!$C$8</f>
        <v>46203</v>
      </c>
      <c r="P2" s="141"/>
      <c r="Q2" s="141"/>
      <c r="R2" s="141"/>
      <c r="S2" s="777"/>
      <c r="T2" s="120"/>
      <c r="U2" s="120"/>
    </row>
    <row r="3" spans="1:21" s="134" customFormat="1" ht="12.75" customHeight="1">
      <c r="A3" s="1848"/>
      <c r="B3" s="1849"/>
      <c r="C3" s="1849"/>
      <c r="D3" s="1849"/>
      <c r="E3" s="1849"/>
      <c r="F3" s="1849"/>
      <c r="G3" s="1849"/>
      <c r="H3" s="1849"/>
      <c r="I3" s="1849"/>
      <c r="J3" s="1849"/>
      <c r="K3" s="1849"/>
      <c r="L3" s="1849"/>
      <c r="M3" s="1849"/>
      <c r="N3" s="1849"/>
      <c r="O3" s="1849"/>
      <c r="P3" s="1849"/>
      <c r="Q3" s="37"/>
      <c r="R3" s="37"/>
      <c r="S3" s="855"/>
      <c r="T3" s="145"/>
      <c r="U3" s="1730"/>
    </row>
    <row r="4" spans="1:21">
      <c r="A4" s="24" t="s">
        <v>96</v>
      </c>
      <c r="B4" s="583"/>
      <c r="C4" s="587"/>
      <c r="D4" s="588"/>
      <c r="E4" s="588"/>
      <c r="F4" s="588"/>
      <c r="G4" s="588"/>
      <c r="H4" s="589"/>
      <c r="I4" s="589"/>
      <c r="J4" s="589"/>
      <c r="K4" s="589"/>
      <c r="L4" s="589"/>
      <c r="M4" s="598"/>
      <c r="N4" s="598"/>
      <c r="O4" s="598"/>
      <c r="P4" s="598"/>
      <c r="Q4" s="598"/>
      <c r="R4" s="598"/>
      <c r="S4" s="123"/>
      <c r="T4" s="120"/>
      <c r="U4" s="1721"/>
    </row>
    <row r="5" spans="1:21" ht="31.5" customHeight="1">
      <c r="A5" s="56">
        <f>ROW()</f>
        <v>5</v>
      </c>
      <c r="B5" s="46"/>
      <c r="C5" s="118" t="s">
        <v>1977</v>
      </c>
      <c r="D5" s="119"/>
      <c r="E5" s="119"/>
      <c r="F5" s="119"/>
      <c r="G5" s="119"/>
      <c r="H5" s="119"/>
      <c r="I5" s="119"/>
      <c r="J5" s="120"/>
      <c r="K5" s="120"/>
      <c r="L5" s="120"/>
      <c r="M5" s="120"/>
      <c r="N5" s="5"/>
      <c r="O5" s="120"/>
      <c r="P5" s="120"/>
      <c r="Q5" s="120"/>
      <c r="R5" s="120"/>
      <c r="S5" s="856"/>
      <c r="T5" s="1721"/>
      <c r="U5" s="1731"/>
    </row>
    <row r="6" spans="1:21" s="1723" customFormat="1" ht="15">
      <c r="A6" s="56">
        <f>ROW()</f>
        <v>6</v>
      </c>
      <c r="B6" s="46"/>
      <c r="C6" s="1220"/>
      <c r="D6" s="115"/>
      <c r="E6" s="133"/>
      <c r="F6" s="58"/>
      <c r="G6" s="58"/>
      <c r="H6" s="58"/>
      <c r="I6" s="58"/>
      <c r="J6" s="131"/>
      <c r="K6" s="131"/>
      <c r="L6" s="131"/>
      <c r="M6" s="131"/>
      <c r="N6" s="131"/>
      <c r="O6" s="131"/>
      <c r="P6" s="131"/>
      <c r="Q6" s="120"/>
      <c r="R6" s="120"/>
      <c r="S6" s="851"/>
      <c r="T6" s="1722"/>
      <c r="U6" s="1728"/>
    </row>
    <row r="7" spans="1:21" s="1723" customFormat="1" ht="44.25" customHeight="1">
      <c r="A7" s="56">
        <f>ROW()</f>
        <v>7</v>
      </c>
      <c r="B7" s="519"/>
      <c r="C7" s="1153" t="s">
        <v>1978</v>
      </c>
      <c r="D7" s="1154" t="s">
        <v>1979</v>
      </c>
      <c r="E7" s="1154" t="s">
        <v>1980</v>
      </c>
      <c r="F7" s="1154" t="s">
        <v>1981</v>
      </c>
      <c r="G7" s="1154" t="s">
        <v>1982</v>
      </c>
      <c r="H7" s="1154" t="s">
        <v>1983</v>
      </c>
      <c r="I7" s="1154" t="s">
        <v>1984</v>
      </c>
      <c r="J7" s="1154" t="s">
        <v>1985</v>
      </c>
      <c r="K7" s="1154" t="s">
        <v>1986</v>
      </c>
      <c r="L7" s="1154" t="s">
        <v>1987</v>
      </c>
      <c r="M7" s="1154" t="s">
        <v>1988</v>
      </c>
      <c r="N7" s="1154" t="s">
        <v>1989</v>
      </c>
      <c r="O7" s="1154" t="s">
        <v>1990</v>
      </c>
      <c r="P7" s="1155" t="s">
        <v>1991</v>
      </c>
      <c r="Q7" s="1155" t="s">
        <v>1992</v>
      </c>
      <c r="R7" s="1155" t="s">
        <v>1993</v>
      </c>
      <c r="S7" s="1313"/>
      <c r="T7" s="1724"/>
      <c r="U7" s="1724"/>
    </row>
    <row r="8" spans="1:21" s="1726" customFormat="1" ht="30">
      <c r="A8" s="18">
        <f>ROW()</f>
        <v>8</v>
      </c>
      <c r="B8" s="161"/>
      <c r="C8" s="1143" t="s">
        <v>1994</v>
      </c>
      <c r="D8" s="1156" t="s">
        <v>1995</v>
      </c>
      <c r="E8" s="1144" t="s">
        <v>1996</v>
      </c>
      <c r="F8" s="1144">
        <v>110</v>
      </c>
      <c r="G8" s="1144">
        <v>1.67</v>
      </c>
      <c r="H8" s="1144">
        <v>7.0000000000000007E-2</v>
      </c>
      <c r="I8" s="1144">
        <v>0.08</v>
      </c>
      <c r="J8" s="1144">
        <v>0.5</v>
      </c>
      <c r="K8" s="1144">
        <v>0.28000000000000003</v>
      </c>
      <c r="L8" s="1144">
        <v>10.45</v>
      </c>
      <c r="M8" s="1144" t="s">
        <v>1997</v>
      </c>
      <c r="N8" s="1144" t="s">
        <v>1997</v>
      </c>
      <c r="O8" s="1156" t="s">
        <v>1995</v>
      </c>
      <c r="P8" s="1157" t="s">
        <v>1995</v>
      </c>
      <c r="Q8" s="1157" t="s">
        <v>1995</v>
      </c>
      <c r="R8" s="1157" t="s">
        <v>1995</v>
      </c>
      <c r="S8" s="857"/>
      <c r="T8" s="1725"/>
      <c r="U8" s="1725"/>
    </row>
    <row r="9" spans="1:21" s="1726" customFormat="1" ht="15">
      <c r="A9" s="161">
        <f>ROW()</f>
        <v>9</v>
      </c>
      <c r="B9" s="161"/>
      <c r="C9" s="1158" t="s">
        <v>1998</v>
      </c>
      <c r="D9" s="1156" t="s">
        <v>1999</v>
      </c>
      <c r="E9" s="1156" t="s">
        <v>1996</v>
      </c>
      <c r="F9" s="1156">
        <v>110</v>
      </c>
      <c r="G9" s="1156">
        <v>93.11</v>
      </c>
      <c r="H9" s="1156">
        <v>0</v>
      </c>
      <c r="I9" s="1156">
        <v>0</v>
      </c>
      <c r="J9" s="1156">
        <v>0</v>
      </c>
      <c r="K9" s="1156">
        <v>0</v>
      </c>
      <c r="L9" s="1156">
        <v>0</v>
      </c>
      <c r="M9" s="1156">
        <v>0</v>
      </c>
      <c r="N9" s="1156">
        <v>0</v>
      </c>
      <c r="O9" s="1156" t="s">
        <v>2000</v>
      </c>
      <c r="P9" s="1157" t="s">
        <v>2001</v>
      </c>
      <c r="Q9" s="1157" t="s">
        <v>1995</v>
      </c>
      <c r="R9" s="1157" t="s">
        <v>1995</v>
      </c>
      <c r="S9" s="857"/>
      <c r="T9" s="1725"/>
      <c r="U9" s="1725"/>
    </row>
    <row r="10" spans="1:21" s="1726" customFormat="1" ht="15">
      <c r="A10" s="18">
        <f>ROW()</f>
        <v>10</v>
      </c>
      <c r="B10" s="161"/>
      <c r="C10" s="1158" t="s">
        <v>2002</v>
      </c>
      <c r="D10" s="1156" t="s">
        <v>1999</v>
      </c>
      <c r="E10" s="1156" t="s">
        <v>1996</v>
      </c>
      <c r="F10" s="1156">
        <v>110</v>
      </c>
      <c r="G10" s="1156">
        <v>8.77</v>
      </c>
      <c r="H10" s="1156">
        <v>0</v>
      </c>
      <c r="I10" s="1156">
        <v>0</v>
      </c>
      <c r="J10" s="1156">
        <v>0</v>
      </c>
      <c r="K10" s="1156">
        <v>0</v>
      </c>
      <c r="L10" s="1156">
        <v>0</v>
      </c>
      <c r="M10" s="1156">
        <v>0</v>
      </c>
      <c r="N10" s="1156">
        <v>0</v>
      </c>
      <c r="O10" s="1156" t="s">
        <v>2000</v>
      </c>
      <c r="P10" s="1157" t="s">
        <v>2001</v>
      </c>
      <c r="Q10" s="1157" t="s">
        <v>1995</v>
      </c>
      <c r="R10" s="1157" t="s">
        <v>1995</v>
      </c>
      <c r="S10" s="858"/>
      <c r="T10" s="1725"/>
      <c r="U10" s="1732"/>
    </row>
    <row r="11" spans="1:21" s="1726" customFormat="1" ht="15">
      <c r="A11" s="18">
        <f>ROW()</f>
        <v>11</v>
      </c>
      <c r="B11" s="161"/>
      <c r="C11" s="1158" t="s">
        <v>2003</v>
      </c>
      <c r="D11" s="1156" t="s">
        <v>1999</v>
      </c>
      <c r="E11" s="1156" t="s">
        <v>1996</v>
      </c>
      <c r="F11" s="1156">
        <v>110</v>
      </c>
      <c r="G11" s="1156">
        <v>11.51</v>
      </c>
      <c r="H11" s="1156">
        <v>0</v>
      </c>
      <c r="I11" s="1156">
        <v>0</v>
      </c>
      <c r="J11" s="1156">
        <v>0</v>
      </c>
      <c r="K11" s="1156">
        <v>0</v>
      </c>
      <c r="L11" s="1156">
        <v>0</v>
      </c>
      <c r="M11" s="1156">
        <v>1</v>
      </c>
      <c r="N11" s="1156">
        <v>0</v>
      </c>
      <c r="O11" s="1156" t="s">
        <v>2000</v>
      </c>
      <c r="P11" s="1157" t="s">
        <v>2001</v>
      </c>
      <c r="Q11" s="1157" t="s">
        <v>1995</v>
      </c>
      <c r="R11" s="1157" t="s">
        <v>1995</v>
      </c>
      <c r="S11" s="858"/>
      <c r="T11" s="1727"/>
      <c r="U11" s="1732"/>
    </row>
    <row r="12" spans="1:21" s="1726" customFormat="1" ht="30">
      <c r="A12" s="18">
        <f>ROW()</f>
        <v>12</v>
      </c>
      <c r="B12" s="161"/>
      <c r="C12" s="1158" t="s">
        <v>2004</v>
      </c>
      <c r="D12" s="1156" t="s">
        <v>1999</v>
      </c>
      <c r="E12" s="1156" t="s">
        <v>1996</v>
      </c>
      <c r="F12" s="1156">
        <v>110</v>
      </c>
      <c r="G12" s="1156">
        <v>0.76</v>
      </c>
      <c r="H12" s="1156">
        <v>0</v>
      </c>
      <c r="I12" s="1156">
        <v>0</v>
      </c>
      <c r="J12" s="1156">
        <v>0</v>
      </c>
      <c r="K12" s="1156">
        <v>1</v>
      </c>
      <c r="L12" s="1156">
        <v>8.36</v>
      </c>
      <c r="M12" s="1156">
        <v>5</v>
      </c>
      <c r="N12" s="1156">
        <v>0</v>
      </c>
      <c r="O12" s="1156" t="s">
        <v>2005</v>
      </c>
      <c r="P12" s="1157" t="s">
        <v>2006</v>
      </c>
      <c r="Q12" s="1157" t="s">
        <v>2007</v>
      </c>
      <c r="R12" s="1157" t="s">
        <v>2008</v>
      </c>
      <c r="S12" s="858"/>
      <c r="T12" s="1727"/>
      <c r="U12" s="1732"/>
    </row>
    <row r="13" spans="1:21" s="1726" customFormat="1" ht="15">
      <c r="A13" s="18">
        <f>ROW()</f>
        <v>13</v>
      </c>
      <c r="B13" s="161"/>
      <c r="C13" s="1158" t="s">
        <v>2009</v>
      </c>
      <c r="D13" s="1156" t="s">
        <v>1999</v>
      </c>
      <c r="E13" s="1156" t="s">
        <v>1996</v>
      </c>
      <c r="F13" s="1156">
        <v>110</v>
      </c>
      <c r="G13" s="1156">
        <v>3.71</v>
      </c>
      <c r="H13" s="1156">
        <v>1.96</v>
      </c>
      <c r="I13" s="1156">
        <v>0</v>
      </c>
      <c r="J13" s="1156">
        <v>0</v>
      </c>
      <c r="K13" s="1156">
        <v>0</v>
      </c>
      <c r="L13" s="1156">
        <v>0</v>
      </c>
      <c r="M13" s="1156">
        <v>5</v>
      </c>
      <c r="N13" s="1156">
        <v>0</v>
      </c>
      <c r="O13" s="1156" t="s">
        <v>2010</v>
      </c>
      <c r="P13" s="1157" t="s">
        <v>2001</v>
      </c>
      <c r="Q13" s="1157" t="s">
        <v>1995</v>
      </c>
      <c r="R13" s="1157" t="s">
        <v>1995</v>
      </c>
      <c r="S13" s="859"/>
      <c r="T13" s="1727"/>
      <c r="U13" s="1732"/>
    </row>
    <row r="14" spans="1:21" s="1726" customFormat="1" ht="60">
      <c r="A14" s="18">
        <f>ROW()</f>
        <v>14</v>
      </c>
      <c r="B14" s="161"/>
      <c r="C14" s="1158" t="s">
        <v>1995</v>
      </c>
      <c r="D14" s="1156" t="s">
        <v>1995</v>
      </c>
      <c r="E14" s="1156" t="s">
        <v>1995</v>
      </c>
      <c r="F14" s="1156" t="s">
        <v>1995</v>
      </c>
      <c r="G14" s="1156" t="s">
        <v>1995</v>
      </c>
      <c r="H14" s="1156" t="s">
        <v>1995</v>
      </c>
      <c r="I14" s="1156" t="s">
        <v>1995</v>
      </c>
      <c r="J14" s="1156" t="s">
        <v>1995</v>
      </c>
      <c r="K14" s="1156" t="s">
        <v>1995</v>
      </c>
      <c r="L14" s="1156" t="s">
        <v>1995</v>
      </c>
      <c r="M14" s="1156" t="s">
        <v>1995</v>
      </c>
      <c r="N14" s="1156" t="s">
        <v>1995</v>
      </c>
      <c r="O14" s="1156" t="s">
        <v>1995</v>
      </c>
      <c r="P14" s="1157" t="s">
        <v>2011</v>
      </c>
      <c r="Q14" s="1157" t="s">
        <v>2012</v>
      </c>
      <c r="R14" s="1157" t="s">
        <v>2013</v>
      </c>
      <c r="S14" s="1443"/>
      <c r="T14" s="1727"/>
      <c r="U14" s="1732"/>
    </row>
    <row r="15" spans="1:21" s="1726" customFormat="1" ht="60">
      <c r="A15" s="18">
        <f>ROW()</f>
        <v>15</v>
      </c>
      <c r="B15" s="161"/>
      <c r="C15" s="1158" t="s">
        <v>1995</v>
      </c>
      <c r="D15" s="1156" t="s">
        <v>1995</v>
      </c>
      <c r="E15" s="1156" t="s">
        <v>1995</v>
      </c>
      <c r="F15" s="1156" t="s">
        <v>1995</v>
      </c>
      <c r="G15" s="1156" t="s">
        <v>1995</v>
      </c>
      <c r="H15" s="1156" t="s">
        <v>1995</v>
      </c>
      <c r="I15" s="1156" t="s">
        <v>1995</v>
      </c>
      <c r="J15" s="1156" t="s">
        <v>1995</v>
      </c>
      <c r="K15" s="1156" t="s">
        <v>1995</v>
      </c>
      <c r="L15" s="1156" t="s">
        <v>1995</v>
      </c>
      <c r="M15" s="1156" t="s">
        <v>1995</v>
      </c>
      <c r="N15" s="1156" t="s">
        <v>1995</v>
      </c>
      <c r="O15" s="1156" t="s">
        <v>1995</v>
      </c>
      <c r="P15" s="1157" t="s">
        <v>2014</v>
      </c>
      <c r="Q15" s="1157" t="s">
        <v>2015</v>
      </c>
      <c r="R15" s="1157" t="s">
        <v>2016</v>
      </c>
      <c r="S15" s="1443"/>
      <c r="T15" s="1727"/>
      <c r="U15" s="1732"/>
    </row>
    <row r="16" spans="1:21" s="1726" customFormat="1" ht="60">
      <c r="A16" s="18">
        <f>ROW()</f>
        <v>16</v>
      </c>
      <c r="B16" s="161"/>
      <c r="C16" s="1158" t="s">
        <v>1995</v>
      </c>
      <c r="D16" s="1156" t="s">
        <v>1995</v>
      </c>
      <c r="E16" s="1156" t="s">
        <v>1995</v>
      </c>
      <c r="F16" s="1156" t="s">
        <v>1995</v>
      </c>
      <c r="G16" s="1156" t="s">
        <v>1995</v>
      </c>
      <c r="H16" s="1156" t="s">
        <v>1995</v>
      </c>
      <c r="I16" s="1156" t="s">
        <v>1995</v>
      </c>
      <c r="J16" s="1156" t="s">
        <v>1995</v>
      </c>
      <c r="K16" s="1156" t="s">
        <v>1995</v>
      </c>
      <c r="L16" s="1156" t="s">
        <v>1995</v>
      </c>
      <c r="M16" s="1156" t="s">
        <v>1995</v>
      </c>
      <c r="N16" s="1156" t="s">
        <v>1995</v>
      </c>
      <c r="O16" s="1156" t="s">
        <v>1995</v>
      </c>
      <c r="P16" s="1157" t="s">
        <v>2017</v>
      </c>
      <c r="Q16" s="1157" t="s">
        <v>2007</v>
      </c>
      <c r="R16" s="1157" t="s">
        <v>2018</v>
      </c>
      <c r="S16" s="1443"/>
      <c r="T16" s="1727"/>
      <c r="U16" s="1732"/>
    </row>
    <row r="17" spans="1:21" s="1726" customFormat="1" ht="45">
      <c r="A17" s="18">
        <f>ROW()</f>
        <v>17</v>
      </c>
      <c r="B17" s="161"/>
      <c r="C17" s="1158" t="s">
        <v>1995</v>
      </c>
      <c r="D17" s="1156" t="s">
        <v>1995</v>
      </c>
      <c r="E17" s="1156" t="s">
        <v>1995</v>
      </c>
      <c r="F17" s="1156" t="s">
        <v>1995</v>
      </c>
      <c r="G17" s="1156" t="s">
        <v>1995</v>
      </c>
      <c r="H17" s="1156" t="s">
        <v>1995</v>
      </c>
      <c r="I17" s="1156" t="s">
        <v>1995</v>
      </c>
      <c r="J17" s="1156" t="s">
        <v>1995</v>
      </c>
      <c r="K17" s="1156" t="s">
        <v>1995</v>
      </c>
      <c r="L17" s="1156" t="s">
        <v>1995</v>
      </c>
      <c r="M17" s="1156" t="s">
        <v>1995</v>
      </c>
      <c r="N17" s="1156" t="s">
        <v>1995</v>
      </c>
      <c r="O17" s="1156" t="s">
        <v>1995</v>
      </c>
      <c r="P17" s="1157" t="s">
        <v>2019</v>
      </c>
      <c r="Q17" s="1157" t="s">
        <v>2020</v>
      </c>
      <c r="R17" s="1157" t="s">
        <v>2021</v>
      </c>
      <c r="S17" s="1443"/>
      <c r="T17" s="1727"/>
      <c r="U17" s="1732"/>
    </row>
    <row r="18" spans="1:21" s="1726" customFormat="1" ht="15">
      <c r="A18" s="18">
        <f>ROW()</f>
        <v>18</v>
      </c>
      <c r="B18" s="161"/>
      <c r="C18" s="1158" t="s">
        <v>2022</v>
      </c>
      <c r="D18" s="1156" t="s">
        <v>1999</v>
      </c>
      <c r="E18" s="1156" t="s">
        <v>1996</v>
      </c>
      <c r="F18" s="1156">
        <v>110</v>
      </c>
      <c r="G18" s="1156">
        <v>0.37</v>
      </c>
      <c r="H18" s="1156">
        <v>0</v>
      </c>
      <c r="I18" s="1156">
        <v>0</v>
      </c>
      <c r="J18" s="1156">
        <v>0</v>
      </c>
      <c r="K18" s="1156">
        <v>0</v>
      </c>
      <c r="L18" s="1156">
        <v>0</v>
      </c>
      <c r="M18" s="1156">
        <v>1</v>
      </c>
      <c r="N18" s="1156">
        <v>0</v>
      </c>
      <c r="O18" s="1156" t="s">
        <v>2023</v>
      </c>
      <c r="P18" s="1157" t="s">
        <v>2001</v>
      </c>
      <c r="Q18" s="1157" t="s">
        <v>1995</v>
      </c>
      <c r="R18" s="1157" t="s">
        <v>1995</v>
      </c>
      <c r="S18" s="1443"/>
      <c r="T18" s="1727"/>
      <c r="U18" s="1732"/>
    </row>
    <row r="19" spans="1:21" s="1726" customFormat="1" ht="15">
      <c r="A19" s="18">
        <f>ROW()</f>
        <v>19</v>
      </c>
      <c r="B19" s="161"/>
      <c r="C19" s="1158" t="s">
        <v>2024</v>
      </c>
      <c r="D19" s="1156" t="s">
        <v>1999</v>
      </c>
      <c r="E19" s="1156" t="s">
        <v>1996</v>
      </c>
      <c r="F19" s="1156">
        <v>110</v>
      </c>
      <c r="G19" s="1156">
        <v>0.76</v>
      </c>
      <c r="H19" s="1156">
        <v>0</v>
      </c>
      <c r="I19" s="1156">
        <v>0</v>
      </c>
      <c r="J19" s="1156">
        <v>0</v>
      </c>
      <c r="K19" s="1156">
        <v>0</v>
      </c>
      <c r="L19" s="1156">
        <v>0</v>
      </c>
      <c r="M19" s="1156">
        <v>1</v>
      </c>
      <c r="N19" s="1156">
        <v>0</v>
      </c>
      <c r="O19" s="1156" t="s">
        <v>2023</v>
      </c>
      <c r="P19" s="1157" t="s">
        <v>2001</v>
      </c>
      <c r="Q19" s="1157" t="s">
        <v>1995</v>
      </c>
      <c r="R19" s="1157" t="s">
        <v>1995</v>
      </c>
      <c r="S19" s="1443"/>
      <c r="T19" s="1727"/>
      <c r="U19" s="1732"/>
    </row>
    <row r="20" spans="1:21" s="1726" customFormat="1" ht="15">
      <c r="A20" s="18">
        <f>ROW()</f>
        <v>20</v>
      </c>
      <c r="B20" s="161"/>
      <c r="C20" s="1158" t="s">
        <v>2025</v>
      </c>
      <c r="D20" s="1156" t="s">
        <v>1999</v>
      </c>
      <c r="E20" s="1156" t="s">
        <v>1996</v>
      </c>
      <c r="F20" s="1156">
        <v>110</v>
      </c>
      <c r="G20" s="1156">
        <v>0</v>
      </c>
      <c r="H20" s="1156">
        <v>0</v>
      </c>
      <c r="I20" s="1156">
        <v>0</v>
      </c>
      <c r="J20" s="1156">
        <v>0</v>
      </c>
      <c r="K20" s="1156">
        <v>0</v>
      </c>
      <c r="L20" s="1156">
        <v>0</v>
      </c>
      <c r="M20" s="1156">
        <v>0</v>
      </c>
      <c r="N20" s="1156">
        <v>0</v>
      </c>
      <c r="O20" s="1156" t="s">
        <v>2023</v>
      </c>
      <c r="P20" s="1157" t="s">
        <v>1995</v>
      </c>
      <c r="Q20" s="1157" t="s">
        <v>1995</v>
      </c>
      <c r="R20" s="1157" t="s">
        <v>1995</v>
      </c>
      <c r="S20" s="1443"/>
      <c r="T20" s="1727"/>
      <c r="U20" s="1732"/>
    </row>
    <row r="21" spans="1:21" s="1726" customFormat="1" ht="15">
      <c r="A21" s="18">
        <f>ROW()</f>
        <v>21</v>
      </c>
      <c r="B21" s="161"/>
      <c r="C21" s="1158" t="s">
        <v>2026</v>
      </c>
      <c r="D21" s="1156" t="s">
        <v>1999</v>
      </c>
      <c r="E21" s="1156" t="s">
        <v>1996</v>
      </c>
      <c r="F21" s="1156">
        <v>110</v>
      </c>
      <c r="G21" s="1156">
        <v>0</v>
      </c>
      <c r="H21" s="1156">
        <v>0</v>
      </c>
      <c r="I21" s="1156">
        <v>0</v>
      </c>
      <c r="J21" s="1156">
        <v>0</v>
      </c>
      <c r="K21" s="1156">
        <v>0</v>
      </c>
      <c r="L21" s="1156">
        <v>0</v>
      </c>
      <c r="M21" s="1156">
        <v>0</v>
      </c>
      <c r="N21" s="1156">
        <v>0</v>
      </c>
      <c r="O21" s="1156" t="s">
        <v>2023</v>
      </c>
      <c r="P21" s="1157" t="s">
        <v>1995</v>
      </c>
      <c r="Q21" s="1157" t="s">
        <v>1995</v>
      </c>
      <c r="R21" s="1157" t="s">
        <v>1995</v>
      </c>
      <c r="S21" s="1443"/>
      <c r="T21" s="1727"/>
      <c r="U21" s="1732"/>
    </row>
    <row r="22" spans="1:21" s="1723" customFormat="1" ht="15">
      <c r="A22" s="56">
        <f>ROW()</f>
        <v>22</v>
      </c>
      <c r="B22" s="56"/>
      <c r="C22" s="1158" t="s">
        <v>2027</v>
      </c>
      <c r="D22" s="1156" t="s">
        <v>2028</v>
      </c>
      <c r="E22" s="1156" t="s">
        <v>1996</v>
      </c>
      <c r="F22" s="1156">
        <v>110</v>
      </c>
      <c r="G22" s="1156">
        <v>2.04</v>
      </c>
      <c r="H22" s="1156">
        <v>0</v>
      </c>
      <c r="I22" s="1156">
        <v>0</v>
      </c>
      <c r="J22" s="1156">
        <v>0</v>
      </c>
      <c r="K22" s="1156">
        <v>0</v>
      </c>
      <c r="L22" s="1156">
        <v>0</v>
      </c>
      <c r="M22" s="1156">
        <v>2</v>
      </c>
      <c r="N22" s="1156">
        <v>0</v>
      </c>
      <c r="O22" s="1156" t="s">
        <v>2000</v>
      </c>
      <c r="P22" s="1157" t="s">
        <v>2001</v>
      </c>
      <c r="Q22" s="1157" t="s">
        <v>1995</v>
      </c>
      <c r="R22" s="1157" t="s">
        <v>1995</v>
      </c>
      <c r="S22" s="1444"/>
      <c r="T22" s="1722"/>
      <c r="U22" s="1728"/>
    </row>
    <row r="23" spans="1:21" s="1723" customFormat="1" ht="15">
      <c r="A23" s="56">
        <f>ROW()</f>
        <v>23</v>
      </c>
      <c r="B23" s="56"/>
      <c r="C23" s="1158" t="s">
        <v>2029</v>
      </c>
      <c r="D23" s="1156" t="s">
        <v>2028</v>
      </c>
      <c r="E23" s="1156" t="s">
        <v>1996</v>
      </c>
      <c r="F23" s="1156">
        <v>110</v>
      </c>
      <c r="G23" s="1156">
        <v>5.0599999999999996</v>
      </c>
      <c r="H23" s="1156">
        <v>0.38</v>
      </c>
      <c r="I23" s="1156">
        <v>0</v>
      </c>
      <c r="J23" s="1156">
        <v>0</v>
      </c>
      <c r="K23" s="1156">
        <v>0</v>
      </c>
      <c r="L23" s="1156">
        <v>0</v>
      </c>
      <c r="M23" s="1156">
        <v>2</v>
      </c>
      <c r="N23" s="1156">
        <v>0</v>
      </c>
      <c r="O23" s="1156" t="s">
        <v>2010</v>
      </c>
      <c r="P23" s="1157" t="s">
        <v>2001</v>
      </c>
      <c r="Q23" s="1157" t="s">
        <v>1995</v>
      </c>
      <c r="R23" s="1157" t="s">
        <v>1995</v>
      </c>
      <c r="S23" s="1444"/>
      <c r="T23" s="1722"/>
      <c r="U23" s="1728"/>
    </row>
    <row r="24" spans="1:21" s="1723" customFormat="1" ht="30">
      <c r="A24" s="56">
        <f>ROW()</f>
        <v>24</v>
      </c>
      <c r="B24" s="56"/>
      <c r="C24" s="1158" t="s">
        <v>1995</v>
      </c>
      <c r="D24" s="1156" t="s">
        <v>1995</v>
      </c>
      <c r="E24" s="1156" t="s">
        <v>1995</v>
      </c>
      <c r="F24" s="1156" t="s">
        <v>1995</v>
      </c>
      <c r="G24" s="1156" t="s">
        <v>1995</v>
      </c>
      <c r="H24" s="1156" t="s">
        <v>1995</v>
      </c>
      <c r="I24" s="1156" t="s">
        <v>1995</v>
      </c>
      <c r="J24" s="1156" t="s">
        <v>1995</v>
      </c>
      <c r="K24" s="1156" t="s">
        <v>1995</v>
      </c>
      <c r="L24" s="1156" t="s">
        <v>1995</v>
      </c>
      <c r="M24" s="1156" t="s">
        <v>1995</v>
      </c>
      <c r="N24" s="1156" t="s">
        <v>1995</v>
      </c>
      <c r="O24" s="1156" t="s">
        <v>1995</v>
      </c>
      <c r="P24" s="1157" t="s">
        <v>2030</v>
      </c>
      <c r="Q24" s="1157" t="s">
        <v>2031</v>
      </c>
      <c r="R24" s="1157" t="s">
        <v>2032</v>
      </c>
      <c r="S24" s="1444"/>
      <c r="T24" s="1722"/>
      <c r="U24" s="1728"/>
    </row>
    <row r="25" spans="1:21" s="1723" customFormat="1" ht="15">
      <c r="A25" s="56">
        <f>ROW()</f>
        <v>25</v>
      </c>
      <c r="B25" s="56"/>
      <c r="C25" s="1158" t="s">
        <v>2033</v>
      </c>
      <c r="D25" s="1156" t="s">
        <v>2028</v>
      </c>
      <c r="E25" s="1156" t="s">
        <v>1996</v>
      </c>
      <c r="F25" s="1156">
        <v>110</v>
      </c>
      <c r="G25" s="1156">
        <v>1</v>
      </c>
      <c r="H25" s="1156">
        <v>0</v>
      </c>
      <c r="I25" s="1156">
        <v>0</v>
      </c>
      <c r="J25" s="1156">
        <v>0</v>
      </c>
      <c r="K25" s="1156">
        <v>0</v>
      </c>
      <c r="L25" s="1156">
        <v>0</v>
      </c>
      <c r="M25" s="1156">
        <v>0</v>
      </c>
      <c r="N25" s="1156">
        <v>0</v>
      </c>
      <c r="O25" s="1156" t="s">
        <v>2023</v>
      </c>
      <c r="P25" s="1157" t="s">
        <v>2001</v>
      </c>
      <c r="Q25" s="1157" t="s">
        <v>1995</v>
      </c>
      <c r="R25" s="1157" t="s">
        <v>1995</v>
      </c>
      <c r="S25" s="1444"/>
      <c r="T25" s="1722"/>
      <c r="U25" s="1728"/>
    </row>
    <row r="26" spans="1:21" s="1723" customFormat="1" ht="15">
      <c r="A26" s="56">
        <f>ROW()</f>
        <v>26</v>
      </c>
      <c r="B26" s="56"/>
      <c r="C26" s="1158" t="s">
        <v>2034</v>
      </c>
      <c r="D26" s="1156" t="s">
        <v>2028</v>
      </c>
      <c r="E26" s="1156" t="s">
        <v>1996</v>
      </c>
      <c r="F26" s="1156">
        <v>110</v>
      </c>
      <c r="G26" s="1156">
        <v>0.91</v>
      </c>
      <c r="H26" s="1156">
        <v>0</v>
      </c>
      <c r="I26" s="1156">
        <v>0</v>
      </c>
      <c r="J26" s="1156">
        <v>0</v>
      </c>
      <c r="K26" s="1156">
        <v>0</v>
      </c>
      <c r="L26" s="1156">
        <v>0</v>
      </c>
      <c r="M26" s="1156">
        <v>0</v>
      </c>
      <c r="N26" s="1156">
        <v>0</v>
      </c>
      <c r="O26" s="1156" t="s">
        <v>2023</v>
      </c>
      <c r="P26" s="1157" t="s">
        <v>2001</v>
      </c>
      <c r="Q26" s="1157" t="s">
        <v>1995</v>
      </c>
      <c r="R26" s="1157" t="s">
        <v>1995</v>
      </c>
      <c r="S26" s="1444"/>
      <c r="T26" s="1722"/>
      <c r="U26" s="1728"/>
    </row>
    <row r="27" spans="1:21" s="1723" customFormat="1" ht="15">
      <c r="A27" s="56">
        <f>ROW()</f>
        <v>27</v>
      </c>
      <c r="B27" s="56"/>
      <c r="C27" s="1158" t="s">
        <v>2035</v>
      </c>
      <c r="D27" s="1156" t="s">
        <v>1999</v>
      </c>
      <c r="E27" s="1156" t="s">
        <v>1996</v>
      </c>
      <c r="F27" s="1156">
        <v>110</v>
      </c>
      <c r="G27" s="1156">
        <v>7.48</v>
      </c>
      <c r="H27" s="1156">
        <v>0.01</v>
      </c>
      <c r="I27" s="1156">
        <v>0</v>
      </c>
      <c r="J27" s="1156">
        <v>0</v>
      </c>
      <c r="K27" s="1156">
        <v>0</v>
      </c>
      <c r="L27" s="1156">
        <v>0</v>
      </c>
      <c r="M27" s="1156">
        <v>5</v>
      </c>
      <c r="N27" s="1156">
        <v>1</v>
      </c>
      <c r="O27" s="1156" t="s">
        <v>2000</v>
      </c>
      <c r="P27" s="1157" t="s">
        <v>2001</v>
      </c>
      <c r="Q27" s="1157" t="s">
        <v>1995</v>
      </c>
      <c r="R27" s="1157" t="s">
        <v>1995</v>
      </c>
      <c r="S27" s="1444"/>
      <c r="T27" s="1722"/>
      <c r="U27" s="1728"/>
    </row>
    <row r="28" spans="1:21" s="1723" customFormat="1" ht="15">
      <c r="A28" s="56">
        <f>ROW()</f>
        <v>28</v>
      </c>
      <c r="B28" s="56"/>
      <c r="C28" s="1158" t="s">
        <v>2036</v>
      </c>
      <c r="D28" s="1156" t="s">
        <v>1999</v>
      </c>
      <c r="E28" s="1156" t="s">
        <v>1996</v>
      </c>
      <c r="F28" s="1156">
        <v>110</v>
      </c>
      <c r="G28" s="1156">
        <v>0.99</v>
      </c>
      <c r="H28" s="1156">
        <v>0.02</v>
      </c>
      <c r="I28" s="1156">
        <v>0</v>
      </c>
      <c r="J28" s="1156">
        <v>0</v>
      </c>
      <c r="K28" s="1156">
        <v>0</v>
      </c>
      <c r="L28" s="1156">
        <v>0</v>
      </c>
      <c r="M28" s="1156">
        <v>1</v>
      </c>
      <c r="N28" s="1156">
        <v>0</v>
      </c>
      <c r="O28" s="1156" t="s">
        <v>2023</v>
      </c>
      <c r="P28" s="1157" t="s">
        <v>2001</v>
      </c>
      <c r="Q28" s="1157" t="s">
        <v>1995</v>
      </c>
      <c r="R28" s="1157" t="s">
        <v>1995</v>
      </c>
      <c r="S28" s="1444"/>
      <c r="T28" s="1722"/>
      <c r="U28" s="1728"/>
    </row>
    <row r="29" spans="1:21" s="1723" customFormat="1" ht="15">
      <c r="A29" s="56">
        <f>ROW()</f>
        <v>29</v>
      </c>
      <c r="B29" s="56"/>
      <c r="C29" s="1158" t="s">
        <v>2037</v>
      </c>
      <c r="D29" s="1156" t="s">
        <v>1999</v>
      </c>
      <c r="E29" s="1156" t="s">
        <v>1996</v>
      </c>
      <c r="F29" s="1156">
        <v>110</v>
      </c>
      <c r="G29" s="1156">
        <v>0</v>
      </c>
      <c r="H29" s="1156">
        <v>0.02</v>
      </c>
      <c r="I29" s="1156">
        <v>0</v>
      </c>
      <c r="J29" s="1156">
        <v>0</v>
      </c>
      <c r="K29" s="1156">
        <v>0</v>
      </c>
      <c r="L29" s="1156">
        <v>0</v>
      </c>
      <c r="M29" s="1156">
        <v>2</v>
      </c>
      <c r="N29" s="1156">
        <v>0</v>
      </c>
      <c r="O29" s="1156" t="s">
        <v>2023</v>
      </c>
      <c r="P29" s="1157" t="s">
        <v>1995</v>
      </c>
      <c r="Q29" s="1157" t="s">
        <v>1995</v>
      </c>
      <c r="R29" s="1157" t="s">
        <v>1995</v>
      </c>
      <c r="S29" s="1444"/>
      <c r="T29" s="1722"/>
      <c r="U29" s="1728"/>
    </row>
    <row r="30" spans="1:21" s="1723" customFormat="1" ht="15">
      <c r="A30" s="56">
        <f>ROW()</f>
        <v>30</v>
      </c>
      <c r="B30" s="56"/>
      <c r="C30" s="1158" t="s">
        <v>2038</v>
      </c>
      <c r="D30" s="1156" t="s">
        <v>1999</v>
      </c>
      <c r="E30" s="1156" t="s">
        <v>1996</v>
      </c>
      <c r="F30" s="1156">
        <v>110</v>
      </c>
      <c r="G30" s="1156">
        <v>0</v>
      </c>
      <c r="H30" s="1156">
        <v>0</v>
      </c>
      <c r="I30" s="1156">
        <v>0</v>
      </c>
      <c r="J30" s="1156">
        <v>0</v>
      </c>
      <c r="K30" s="1156">
        <v>0</v>
      </c>
      <c r="L30" s="1156">
        <v>0</v>
      </c>
      <c r="M30" s="1156">
        <v>0</v>
      </c>
      <c r="N30" s="1156">
        <v>0</v>
      </c>
      <c r="O30" s="1156" t="s">
        <v>2023</v>
      </c>
      <c r="P30" s="1157" t="s">
        <v>1995</v>
      </c>
      <c r="Q30" s="1157" t="s">
        <v>1995</v>
      </c>
      <c r="R30" s="1157" t="s">
        <v>1995</v>
      </c>
      <c r="S30" s="1444"/>
      <c r="T30" s="1722"/>
      <c r="U30" s="1728"/>
    </row>
    <row r="31" spans="1:21" s="1723" customFormat="1" ht="15">
      <c r="A31" s="56">
        <f>ROW()</f>
        <v>31</v>
      </c>
      <c r="B31" s="56"/>
      <c r="C31" s="1158" t="s">
        <v>2039</v>
      </c>
      <c r="D31" s="1156" t="s">
        <v>1999</v>
      </c>
      <c r="E31" s="1156" t="s">
        <v>1996</v>
      </c>
      <c r="F31" s="1156">
        <v>110</v>
      </c>
      <c r="G31" s="1156">
        <v>0</v>
      </c>
      <c r="H31" s="1156">
        <v>0</v>
      </c>
      <c r="I31" s="1156">
        <v>0</v>
      </c>
      <c r="J31" s="1156">
        <v>0</v>
      </c>
      <c r="K31" s="1156">
        <v>0</v>
      </c>
      <c r="L31" s="1156">
        <v>0</v>
      </c>
      <c r="M31" s="1156">
        <v>0</v>
      </c>
      <c r="N31" s="1156">
        <v>0</v>
      </c>
      <c r="O31" s="1156" t="s">
        <v>2023</v>
      </c>
      <c r="P31" s="1157" t="s">
        <v>1995</v>
      </c>
      <c r="Q31" s="1157" t="s">
        <v>1995</v>
      </c>
      <c r="R31" s="1157" t="s">
        <v>1995</v>
      </c>
      <c r="S31" s="1444"/>
      <c r="T31" s="1722"/>
      <c r="U31" s="1728"/>
    </row>
    <row r="32" spans="1:21" s="1723" customFormat="1" ht="15">
      <c r="A32" s="56">
        <f>ROW()</f>
        <v>32</v>
      </c>
      <c r="B32" s="56"/>
      <c r="C32" s="1158" t="s">
        <v>2040</v>
      </c>
      <c r="D32" s="1156" t="s">
        <v>2028</v>
      </c>
      <c r="E32" s="1156" t="s">
        <v>1996</v>
      </c>
      <c r="F32" s="1156">
        <v>110</v>
      </c>
      <c r="G32" s="1156">
        <v>1.19</v>
      </c>
      <c r="H32" s="1156">
        <v>0.06</v>
      </c>
      <c r="I32" s="1156">
        <v>0</v>
      </c>
      <c r="J32" s="1156">
        <v>0</v>
      </c>
      <c r="K32" s="1156">
        <v>0</v>
      </c>
      <c r="L32" s="1156">
        <v>0</v>
      </c>
      <c r="M32" s="1156">
        <v>0</v>
      </c>
      <c r="N32" s="1156">
        <v>0</v>
      </c>
      <c r="O32" s="1156" t="s">
        <v>2023</v>
      </c>
      <c r="P32" s="1157" t="s">
        <v>2001</v>
      </c>
      <c r="Q32" s="1157" t="s">
        <v>1995</v>
      </c>
      <c r="R32" s="1157" t="s">
        <v>1995</v>
      </c>
      <c r="S32" s="1444"/>
      <c r="T32" s="1722"/>
      <c r="U32" s="1728"/>
    </row>
    <row r="33" spans="1:21" s="1723" customFormat="1" ht="15">
      <c r="A33" s="56">
        <f>ROW()</f>
        <v>33</v>
      </c>
      <c r="B33" s="56"/>
      <c r="C33" s="1158" t="s">
        <v>2041</v>
      </c>
      <c r="D33" s="1156" t="s">
        <v>2028</v>
      </c>
      <c r="E33" s="1156" t="s">
        <v>1996</v>
      </c>
      <c r="F33" s="1156">
        <v>110</v>
      </c>
      <c r="G33" s="1156">
        <v>4.05</v>
      </c>
      <c r="H33" s="1156">
        <v>0</v>
      </c>
      <c r="I33" s="1156">
        <v>0</v>
      </c>
      <c r="J33" s="1156">
        <v>0</v>
      </c>
      <c r="K33" s="1156">
        <v>0</v>
      </c>
      <c r="L33" s="1156">
        <v>0</v>
      </c>
      <c r="M33" s="1156">
        <v>0</v>
      </c>
      <c r="N33" s="1156">
        <v>0</v>
      </c>
      <c r="O33" s="1156" t="s">
        <v>2000</v>
      </c>
      <c r="P33" s="1157" t="s">
        <v>2001</v>
      </c>
      <c r="Q33" s="1157" t="s">
        <v>1995</v>
      </c>
      <c r="R33" s="1157" t="s">
        <v>1995</v>
      </c>
      <c r="S33" s="1444"/>
      <c r="T33" s="1722"/>
      <c r="U33" s="1728"/>
    </row>
    <row r="34" spans="1:21" s="1723" customFormat="1" ht="75">
      <c r="A34" s="56">
        <f>ROW()</f>
        <v>34</v>
      </c>
      <c r="B34" s="56"/>
      <c r="C34" s="1158" t="s">
        <v>2042</v>
      </c>
      <c r="D34" s="1156" t="s">
        <v>1999</v>
      </c>
      <c r="E34" s="1156" t="s">
        <v>1996</v>
      </c>
      <c r="F34" s="1156">
        <v>110</v>
      </c>
      <c r="G34" s="1156">
        <v>0.08</v>
      </c>
      <c r="H34" s="1156">
        <v>2</v>
      </c>
      <c r="I34" s="1156">
        <v>0</v>
      </c>
      <c r="J34" s="1156">
        <v>0</v>
      </c>
      <c r="K34" s="1156">
        <v>0</v>
      </c>
      <c r="L34" s="1156">
        <v>0</v>
      </c>
      <c r="M34" s="1156">
        <v>2</v>
      </c>
      <c r="N34" s="1156">
        <v>0</v>
      </c>
      <c r="O34" s="1156" t="s">
        <v>2005</v>
      </c>
      <c r="P34" s="1157" t="s">
        <v>2043</v>
      </c>
      <c r="Q34" s="1157" t="s">
        <v>2044</v>
      </c>
      <c r="R34" s="1157" t="s">
        <v>2045</v>
      </c>
      <c r="S34" s="1444"/>
      <c r="T34" s="1722"/>
      <c r="U34" s="1728"/>
    </row>
    <row r="35" spans="1:21" s="1723" customFormat="1" ht="15">
      <c r="A35" s="56">
        <f>ROW()</f>
        <v>35</v>
      </c>
      <c r="B35" s="56"/>
      <c r="C35" s="1158" t="s">
        <v>2046</v>
      </c>
      <c r="D35" s="1156" t="s">
        <v>1999</v>
      </c>
      <c r="E35" s="1156" t="s">
        <v>1996</v>
      </c>
      <c r="F35" s="1156">
        <v>110</v>
      </c>
      <c r="G35" s="1156">
        <v>1.1299999999999999</v>
      </c>
      <c r="H35" s="1156">
        <v>0</v>
      </c>
      <c r="I35" s="1156">
        <v>0</v>
      </c>
      <c r="J35" s="1156">
        <v>0</v>
      </c>
      <c r="K35" s="1156">
        <v>0</v>
      </c>
      <c r="L35" s="1156">
        <v>0</v>
      </c>
      <c r="M35" s="1156">
        <v>0</v>
      </c>
      <c r="N35" s="1156">
        <v>0</v>
      </c>
      <c r="O35" s="1156" t="s">
        <v>2023</v>
      </c>
      <c r="P35" s="1157" t="s">
        <v>2001</v>
      </c>
      <c r="Q35" s="1157" t="s">
        <v>1995</v>
      </c>
      <c r="R35" s="1157" t="s">
        <v>1995</v>
      </c>
      <c r="S35" s="1444"/>
      <c r="T35" s="1722"/>
      <c r="U35" s="1728"/>
    </row>
    <row r="36" spans="1:21" s="1723" customFormat="1" ht="15">
      <c r="A36" s="56">
        <f>ROW()</f>
        <v>36</v>
      </c>
      <c r="B36" s="56"/>
      <c r="C36" s="1158" t="s">
        <v>2047</v>
      </c>
      <c r="D36" s="1156" t="s">
        <v>1999</v>
      </c>
      <c r="E36" s="1156" t="s">
        <v>1996</v>
      </c>
      <c r="F36" s="1156">
        <v>110</v>
      </c>
      <c r="G36" s="1156">
        <v>2.2400000000000002</v>
      </c>
      <c r="H36" s="1156">
        <v>0</v>
      </c>
      <c r="I36" s="1156">
        <v>0</v>
      </c>
      <c r="J36" s="1156">
        <v>0</v>
      </c>
      <c r="K36" s="1156">
        <v>0</v>
      </c>
      <c r="L36" s="1156">
        <v>0</v>
      </c>
      <c r="M36" s="1156">
        <v>1</v>
      </c>
      <c r="N36" s="1156">
        <v>0</v>
      </c>
      <c r="O36" s="1156" t="s">
        <v>2000</v>
      </c>
      <c r="P36" s="1157" t="s">
        <v>2001</v>
      </c>
      <c r="Q36" s="1157" t="s">
        <v>1995</v>
      </c>
      <c r="R36" s="1157" t="s">
        <v>1995</v>
      </c>
      <c r="S36" s="1444"/>
      <c r="T36" s="1722"/>
      <c r="U36" s="1728"/>
    </row>
    <row r="37" spans="1:21" s="1723" customFormat="1" ht="15">
      <c r="A37" s="56">
        <f>ROW()</f>
        <v>37</v>
      </c>
      <c r="B37" s="56"/>
      <c r="C37" s="1158" t="s">
        <v>2048</v>
      </c>
      <c r="D37" s="1156" t="s">
        <v>2028</v>
      </c>
      <c r="E37" s="1156" t="s">
        <v>1996</v>
      </c>
      <c r="F37" s="1156">
        <v>110</v>
      </c>
      <c r="G37" s="1156">
        <v>0.3</v>
      </c>
      <c r="H37" s="1156">
        <v>0.04</v>
      </c>
      <c r="I37" s="1156">
        <v>0</v>
      </c>
      <c r="J37" s="1156">
        <v>0</v>
      </c>
      <c r="K37" s="1156">
        <v>0</v>
      </c>
      <c r="L37" s="1156">
        <v>0</v>
      </c>
      <c r="M37" s="1156">
        <v>0</v>
      </c>
      <c r="N37" s="1156">
        <v>0</v>
      </c>
      <c r="O37" s="1156" t="s">
        <v>2023</v>
      </c>
      <c r="P37" s="1157" t="s">
        <v>2001</v>
      </c>
      <c r="Q37" s="1157" t="s">
        <v>1995</v>
      </c>
      <c r="R37" s="1157" t="s">
        <v>1995</v>
      </c>
      <c r="S37" s="851"/>
      <c r="T37" s="1722"/>
      <c r="U37" s="1728"/>
    </row>
    <row r="38" spans="1:21" s="1723" customFormat="1" ht="15">
      <c r="A38" s="56">
        <f>ROW()</f>
        <v>38</v>
      </c>
      <c r="B38" s="56"/>
      <c r="C38" s="1158" t="s">
        <v>2049</v>
      </c>
      <c r="D38" s="1156" t="s">
        <v>2028</v>
      </c>
      <c r="E38" s="1156" t="s">
        <v>1996</v>
      </c>
      <c r="F38" s="1156">
        <v>110</v>
      </c>
      <c r="G38" s="1156">
        <v>1.6</v>
      </c>
      <c r="H38" s="1156">
        <v>0</v>
      </c>
      <c r="I38" s="1156">
        <v>0</v>
      </c>
      <c r="J38" s="1156">
        <v>0</v>
      </c>
      <c r="K38" s="1156">
        <v>0</v>
      </c>
      <c r="L38" s="1156">
        <v>0</v>
      </c>
      <c r="M38" s="1156">
        <v>0</v>
      </c>
      <c r="N38" s="1156">
        <v>0</v>
      </c>
      <c r="O38" s="1156" t="s">
        <v>2023</v>
      </c>
      <c r="P38" s="1157" t="s">
        <v>2001</v>
      </c>
      <c r="Q38" s="1157" t="s">
        <v>1995</v>
      </c>
      <c r="R38" s="1157" t="s">
        <v>1995</v>
      </c>
      <c r="S38" s="851"/>
      <c r="T38" s="1722"/>
      <c r="U38" s="1728"/>
    </row>
    <row r="39" spans="1:21" s="1723" customFormat="1" ht="15">
      <c r="A39" s="56">
        <f>ROW()</f>
        <v>39</v>
      </c>
      <c r="B39" s="56"/>
      <c r="C39" s="1158" t="s">
        <v>2050</v>
      </c>
      <c r="D39" s="1156" t="s">
        <v>2028</v>
      </c>
      <c r="E39" s="1156" t="s">
        <v>1996</v>
      </c>
      <c r="F39" s="1156">
        <v>110</v>
      </c>
      <c r="G39" s="1156">
        <v>2.58</v>
      </c>
      <c r="H39" s="1156">
        <v>0</v>
      </c>
      <c r="I39" s="1156">
        <v>0</v>
      </c>
      <c r="J39" s="1156">
        <v>0</v>
      </c>
      <c r="K39" s="1156">
        <v>0</v>
      </c>
      <c r="L39" s="1156">
        <v>0</v>
      </c>
      <c r="M39" s="1156">
        <v>1</v>
      </c>
      <c r="N39" s="1156">
        <v>0</v>
      </c>
      <c r="O39" s="1156" t="s">
        <v>2000</v>
      </c>
      <c r="P39" s="1157" t="s">
        <v>2001</v>
      </c>
      <c r="Q39" s="1157" t="s">
        <v>1995</v>
      </c>
      <c r="R39" s="1157" t="s">
        <v>1995</v>
      </c>
      <c r="S39" s="857"/>
      <c r="T39" s="1722"/>
      <c r="U39" s="1728"/>
    </row>
    <row r="40" spans="1:21" s="1723" customFormat="1" ht="15">
      <c r="A40" s="56">
        <f>ROW()</f>
        <v>40</v>
      </c>
      <c r="B40" s="144"/>
      <c r="C40" s="1158" t="s">
        <v>2051</v>
      </c>
      <c r="D40" s="1156" t="s">
        <v>1999</v>
      </c>
      <c r="E40" s="1156" t="s">
        <v>1996</v>
      </c>
      <c r="F40" s="1156">
        <v>110</v>
      </c>
      <c r="G40" s="1156">
        <v>3.23</v>
      </c>
      <c r="H40" s="1156">
        <v>0</v>
      </c>
      <c r="I40" s="1156">
        <v>0</v>
      </c>
      <c r="J40" s="1156">
        <v>0</v>
      </c>
      <c r="K40" s="1156">
        <v>0</v>
      </c>
      <c r="L40" s="1156">
        <v>0</v>
      </c>
      <c r="M40" s="1156">
        <v>0</v>
      </c>
      <c r="N40" s="1156">
        <v>0</v>
      </c>
      <c r="O40" s="1156" t="s">
        <v>2000</v>
      </c>
      <c r="P40" s="1157" t="s">
        <v>2001</v>
      </c>
      <c r="Q40" s="1157" t="s">
        <v>1995</v>
      </c>
      <c r="R40" s="1157" t="s">
        <v>1995</v>
      </c>
      <c r="S40" s="860"/>
      <c r="T40" s="1728"/>
      <c r="U40" s="1733"/>
    </row>
    <row r="41" spans="1:21" s="1723" customFormat="1" ht="15">
      <c r="A41" s="56">
        <f>ROW()</f>
        <v>41</v>
      </c>
      <c r="B41" s="144"/>
      <c r="C41" s="1158" t="s">
        <v>2052</v>
      </c>
      <c r="D41" s="1156" t="s">
        <v>1999</v>
      </c>
      <c r="E41" s="1156" t="s">
        <v>1996</v>
      </c>
      <c r="F41" s="1156">
        <v>110</v>
      </c>
      <c r="G41" s="1156">
        <v>3.77</v>
      </c>
      <c r="H41" s="1156">
        <v>0.37</v>
      </c>
      <c r="I41" s="1156">
        <v>0</v>
      </c>
      <c r="J41" s="1156">
        <v>0</v>
      </c>
      <c r="K41" s="1156">
        <v>0</v>
      </c>
      <c r="L41" s="1156">
        <v>0</v>
      </c>
      <c r="M41" s="1156">
        <v>0</v>
      </c>
      <c r="N41" s="1156">
        <v>0</v>
      </c>
      <c r="O41" s="1156" t="s">
        <v>2010</v>
      </c>
      <c r="P41" s="1157" t="s">
        <v>2001</v>
      </c>
      <c r="Q41" s="1157" t="s">
        <v>1995</v>
      </c>
      <c r="R41" s="1157" t="s">
        <v>1995</v>
      </c>
      <c r="S41" s="860"/>
      <c r="T41" s="1728"/>
      <c r="U41" s="1733"/>
    </row>
    <row r="42" spans="1:21" s="1723" customFormat="1" ht="120">
      <c r="A42" s="56">
        <f>ROW()</f>
        <v>42</v>
      </c>
      <c r="B42" s="146"/>
      <c r="C42" s="1158" t="s">
        <v>1995</v>
      </c>
      <c r="D42" s="1156" t="s">
        <v>1995</v>
      </c>
      <c r="E42" s="1156" t="s">
        <v>1995</v>
      </c>
      <c r="F42" s="1156" t="s">
        <v>1995</v>
      </c>
      <c r="G42" s="1156" t="s">
        <v>1995</v>
      </c>
      <c r="H42" s="1156" t="s">
        <v>1995</v>
      </c>
      <c r="I42" s="1156" t="s">
        <v>1995</v>
      </c>
      <c r="J42" s="1156" t="s">
        <v>1995</v>
      </c>
      <c r="K42" s="1156" t="s">
        <v>1995</v>
      </c>
      <c r="L42" s="1156" t="s">
        <v>1995</v>
      </c>
      <c r="M42" s="1156" t="s">
        <v>1995</v>
      </c>
      <c r="N42" s="1156" t="s">
        <v>1995</v>
      </c>
      <c r="O42" s="1156" t="s">
        <v>1995</v>
      </c>
      <c r="P42" s="1157" t="s">
        <v>2053</v>
      </c>
      <c r="Q42" s="1157" t="s">
        <v>2054</v>
      </c>
      <c r="R42" s="1157" t="s">
        <v>2055</v>
      </c>
      <c r="S42" s="147"/>
      <c r="T42" s="1728"/>
      <c r="U42" s="1733"/>
    </row>
    <row r="43" spans="1:21" ht="30">
      <c r="A43" s="56">
        <f>ROW()</f>
        <v>43</v>
      </c>
      <c r="C43" s="1158" t="s">
        <v>1995</v>
      </c>
      <c r="D43" s="1156" t="s">
        <v>1995</v>
      </c>
      <c r="E43" s="1156" t="s">
        <v>1995</v>
      </c>
      <c r="F43" s="1156" t="s">
        <v>1995</v>
      </c>
      <c r="G43" s="1156" t="s">
        <v>1995</v>
      </c>
      <c r="H43" s="1156" t="s">
        <v>1995</v>
      </c>
      <c r="I43" s="1156" t="s">
        <v>1995</v>
      </c>
      <c r="J43" s="1156" t="s">
        <v>1995</v>
      </c>
      <c r="K43" s="1156" t="s">
        <v>1995</v>
      </c>
      <c r="L43" s="1156" t="s">
        <v>1995</v>
      </c>
      <c r="M43" s="1156" t="s">
        <v>1995</v>
      </c>
      <c r="N43" s="1156" t="s">
        <v>1995</v>
      </c>
      <c r="O43" s="1156" t="s">
        <v>1995</v>
      </c>
      <c r="P43" s="1157" t="s">
        <v>2056</v>
      </c>
      <c r="Q43" s="1157" t="s">
        <v>2057</v>
      </c>
      <c r="R43" s="1157" t="s">
        <v>2058</v>
      </c>
    </row>
    <row r="44" spans="1:21" ht="45">
      <c r="A44" s="56">
        <f>ROW()</f>
        <v>44</v>
      </c>
      <c r="C44" s="1158" t="s">
        <v>1995</v>
      </c>
      <c r="D44" s="1156" t="s">
        <v>1995</v>
      </c>
      <c r="E44" s="1156" t="s">
        <v>1995</v>
      </c>
      <c r="F44" s="1156" t="s">
        <v>1995</v>
      </c>
      <c r="G44" s="1156" t="s">
        <v>1995</v>
      </c>
      <c r="H44" s="1156" t="s">
        <v>1995</v>
      </c>
      <c r="I44" s="1156" t="s">
        <v>1995</v>
      </c>
      <c r="J44" s="1156" t="s">
        <v>1995</v>
      </c>
      <c r="K44" s="1156" t="s">
        <v>1995</v>
      </c>
      <c r="L44" s="1156" t="s">
        <v>1995</v>
      </c>
      <c r="M44" s="1156" t="s">
        <v>1995</v>
      </c>
      <c r="N44" s="1156" t="s">
        <v>1995</v>
      </c>
      <c r="O44" s="1156" t="s">
        <v>1995</v>
      </c>
      <c r="P44" s="1157" t="s">
        <v>2059</v>
      </c>
      <c r="Q44" s="1157" t="s">
        <v>2060</v>
      </c>
      <c r="R44" s="1157" t="s">
        <v>2061</v>
      </c>
    </row>
    <row r="45" spans="1:21" ht="15">
      <c r="A45" s="56">
        <f>ROW()</f>
        <v>45</v>
      </c>
      <c r="C45" s="1158" t="s">
        <v>2062</v>
      </c>
      <c r="D45" s="1156" t="s">
        <v>2028</v>
      </c>
      <c r="E45" s="1156" t="s">
        <v>1996</v>
      </c>
      <c r="F45" s="1156">
        <v>110</v>
      </c>
      <c r="G45" s="1156">
        <v>1.27</v>
      </c>
      <c r="H45" s="1156">
        <v>0</v>
      </c>
      <c r="I45" s="1156">
        <v>0</v>
      </c>
      <c r="J45" s="1156">
        <v>0</v>
      </c>
      <c r="K45" s="1156">
        <v>0</v>
      </c>
      <c r="L45" s="1156">
        <v>0</v>
      </c>
      <c r="M45" s="1156">
        <v>0</v>
      </c>
      <c r="N45" s="1156">
        <v>0</v>
      </c>
      <c r="O45" s="1156" t="s">
        <v>2023</v>
      </c>
      <c r="P45" s="1157" t="s">
        <v>2001</v>
      </c>
      <c r="Q45" s="1157" t="s">
        <v>1995</v>
      </c>
      <c r="R45" s="1157" t="s">
        <v>1995</v>
      </c>
    </row>
    <row r="46" spans="1:21" ht="30">
      <c r="A46" s="56">
        <f>ROW()</f>
        <v>46</v>
      </c>
      <c r="C46" s="1158" t="s">
        <v>2063</v>
      </c>
      <c r="D46" s="1156" t="s">
        <v>1999</v>
      </c>
      <c r="E46" s="1156" t="s">
        <v>1996</v>
      </c>
      <c r="F46" s="1156">
        <v>110</v>
      </c>
      <c r="G46" s="1156">
        <v>1.24</v>
      </c>
      <c r="H46" s="1156">
        <v>0.09</v>
      </c>
      <c r="I46" s="1156">
        <v>0</v>
      </c>
      <c r="J46" s="1156">
        <v>0</v>
      </c>
      <c r="K46" s="1156">
        <v>0</v>
      </c>
      <c r="L46" s="1156">
        <v>0</v>
      </c>
      <c r="M46" s="1156">
        <v>0</v>
      </c>
      <c r="N46" s="1156">
        <v>0</v>
      </c>
      <c r="O46" s="1156" t="s">
        <v>2005</v>
      </c>
      <c r="P46" s="1157" t="s">
        <v>2064</v>
      </c>
      <c r="Q46" s="1157" t="s">
        <v>2057</v>
      </c>
      <c r="R46" s="1157" t="s">
        <v>2058</v>
      </c>
    </row>
    <row r="47" spans="1:21" ht="45">
      <c r="A47" s="56">
        <f>ROW()</f>
        <v>47</v>
      </c>
      <c r="C47" s="1158" t="s">
        <v>1995</v>
      </c>
      <c r="D47" s="1156" t="s">
        <v>1995</v>
      </c>
      <c r="E47" s="1156" t="s">
        <v>1995</v>
      </c>
      <c r="F47" s="1156" t="s">
        <v>1995</v>
      </c>
      <c r="G47" s="1156" t="s">
        <v>1995</v>
      </c>
      <c r="H47" s="1156" t="s">
        <v>1995</v>
      </c>
      <c r="I47" s="1156" t="s">
        <v>1995</v>
      </c>
      <c r="J47" s="1156" t="s">
        <v>1995</v>
      </c>
      <c r="K47" s="1156" t="s">
        <v>1995</v>
      </c>
      <c r="L47" s="1156" t="s">
        <v>1995</v>
      </c>
      <c r="M47" s="1156" t="s">
        <v>1995</v>
      </c>
      <c r="N47" s="1156" t="s">
        <v>1995</v>
      </c>
      <c r="O47" s="1156" t="s">
        <v>1995</v>
      </c>
      <c r="P47" s="1157" t="s">
        <v>2065</v>
      </c>
      <c r="Q47" s="1157" t="s">
        <v>2060</v>
      </c>
      <c r="R47" s="1157" t="s">
        <v>2061</v>
      </c>
    </row>
    <row r="48" spans="1:21" ht="15">
      <c r="A48" s="56">
        <f>ROW()</f>
        <v>48</v>
      </c>
      <c r="C48" s="1158" t="s">
        <v>2066</v>
      </c>
      <c r="D48" s="1156" t="s">
        <v>1999</v>
      </c>
      <c r="E48" s="1156" t="s">
        <v>1996</v>
      </c>
      <c r="F48" s="1156">
        <v>110</v>
      </c>
      <c r="G48" s="1156">
        <v>0</v>
      </c>
      <c r="H48" s="1156">
        <v>0</v>
      </c>
      <c r="I48" s="1156">
        <v>0</v>
      </c>
      <c r="J48" s="1156">
        <v>0</v>
      </c>
      <c r="K48" s="1156">
        <v>0</v>
      </c>
      <c r="L48" s="1156">
        <v>0</v>
      </c>
      <c r="M48" s="1156">
        <v>0</v>
      </c>
      <c r="N48" s="1156">
        <v>0</v>
      </c>
      <c r="O48" s="1156" t="s">
        <v>2023</v>
      </c>
      <c r="P48" s="1157" t="s">
        <v>1995</v>
      </c>
      <c r="Q48" s="1157" t="s">
        <v>1995</v>
      </c>
      <c r="R48" s="1157" t="s">
        <v>1995</v>
      </c>
    </row>
    <row r="49" spans="1:18" ht="15">
      <c r="A49" s="56">
        <f>ROW()</f>
        <v>49</v>
      </c>
      <c r="C49" s="1158" t="s">
        <v>2067</v>
      </c>
      <c r="D49" s="1156" t="s">
        <v>1999</v>
      </c>
      <c r="E49" s="1156" t="s">
        <v>1996</v>
      </c>
      <c r="F49" s="1156">
        <v>110</v>
      </c>
      <c r="G49" s="1156">
        <v>0</v>
      </c>
      <c r="H49" s="1156">
        <v>0</v>
      </c>
      <c r="I49" s="1156">
        <v>0</v>
      </c>
      <c r="J49" s="1156">
        <v>0</v>
      </c>
      <c r="K49" s="1156">
        <v>0</v>
      </c>
      <c r="L49" s="1156">
        <v>0</v>
      </c>
      <c r="M49" s="1156">
        <v>0</v>
      </c>
      <c r="N49" s="1156">
        <v>0</v>
      </c>
      <c r="O49" s="1156" t="s">
        <v>2023</v>
      </c>
      <c r="P49" s="1157" t="s">
        <v>1995</v>
      </c>
      <c r="Q49" s="1157" t="s">
        <v>1995</v>
      </c>
      <c r="R49" s="1157" t="s">
        <v>1995</v>
      </c>
    </row>
    <row r="50" spans="1:18" ht="15">
      <c r="A50" s="56">
        <f>ROW()</f>
        <v>50</v>
      </c>
      <c r="C50" s="1158" t="s">
        <v>2068</v>
      </c>
      <c r="D50" s="1156" t="s">
        <v>1999</v>
      </c>
      <c r="E50" s="1156" t="s">
        <v>1996</v>
      </c>
      <c r="F50" s="1156">
        <v>110</v>
      </c>
      <c r="G50" s="1156">
        <v>0</v>
      </c>
      <c r="H50" s="1156">
        <v>0</v>
      </c>
      <c r="I50" s="1156">
        <v>0</v>
      </c>
      <c r="J50" s="1156">
        <v>0</v>
      </c>
      <c r="K50" s="1156">
        <v>0</v>
      </c>
      <c r="L50" s="1156">
        <v>0</v>
      </c>
      <c r="M50" s="1156">
        <v>0</v>
      </c>
      <c r="N50" s="1156">
        <v>0</v>
      </c>
      <c r="O50" s="1156" t="s">
        <v>2023</v>
      </c>
      <c r="P50" s="1157" t="s">
        <v>1995</v>
      </c>
      <c r="Q50" s="1157" t="s">
        <v>1995</v>
      </c>
      <c r="R50" s="1157" t="s">
        <v>1995</v>
      </c>
    </row>
    <row r="51" spans="1:18" ht="15">
      <c r="A51" s="56">
        <f>ROW()</f>
        <v>51</v>
      </c>
      <c r="C51" s="1158" t="s">
        <v>2069</v>
      </c>
      <c r="D51" s="1156" t="s">
        <v>1999</v>
      </c>
      <c r="E51" s="1156" t="s">
        <v>1996</v>
      </c>
      <c r="F51" s="1156">
        <v>110</v>
      </c>
      <c r="G51" s="1156">
        <v>8.26</v>
      </c>
      <c r="H51" s="1156">
        <v>0.02</v>
      </c>
      <c r="I51" s="1156">
        <v>0</v>
      </c>
      <c r="J51" s="1156">
        <v>0</v>
      </c>
      <c r="K51" s="1156">
        <v>0</v>
      </c>
      <c r="L51" s="1156">
        <v>0</v>
      </c>
      <c r="M51" s="1156">
        <v>0</v>
      </c>
      <c r="N51" s="1156">
        <v>0</v>
      </c>
      <c r="O51" s="1156" t="s">
        <v>2000</v>
      </c>
      <c r="P51" s="1157" t="s">
        <v>2001</v>
      </c>
      <c r="Q51" s="1157" t="s">
        <v>1995</v>
      </c>
      <c r="R51" s="1157" t="s">
        <v>1995</v>
      </c>
    </row>
    <row r="52" spans="1:18" ht="15">
      <c r="A52" s="56">
        <f>ROW()</f>
        <v>52</v>
      </c>
      <c r="C52" s="1158" t="s">
        <v>2070</v>
      </c>
      <c r="D52" s="1156" t="s">
        <v>1999</v>
      </c>
      <c r="E52" s="1156" t="s">
        <v>1996</v>
      </c>
      <c r="F52" s="1156">
        <v>110</v>
      </c>
      <c r="G52" s="1156">
        <v>6.08</v>
      </c>
      <c r="H52" s="1156">
        <v>3.38</v>
      </c>
      <c r="I52" s="1156">
        <v>0</v>
      </c>
      <c r="J52" s="1156">
        <v>0</v>
      </c>
      <c r="K52" s="1156">
        <v>0</v>
      </c>
      <c r="L52" s="1156">
        <v>0</v>
      </c>
      <c r="M52" s="1156">
        <v>1</v>
      </c>
      <c r="N52" s="1156">
        <v>0</v>
      </c>
      <c r="O52" s="1156" t="s">
        <v>2010</v>
      </c>
      <c r="P52" s="1157" t="s">
        <v>2001</v>
      </c>
      <c r="Q52" s="1157" t="s">
        <v>1995</v>
      </c>
      <c r="R52" s="1157" t="s">
        <v>1995</v>
      </c>
    </row>
    <row r="53" spans="1:18" ht="30">
      <c r="A53" s="56">
        <f>ROW()</f>
        <v>53</v>
      </c>
      <c r="C53" s="1158" t="s">
        <v>1995</v>
      </c>
      <c r="D53" s="1156" t="s">
        <v>1995</v>
      </c>
      <c r="E53" s="1156" t="s">
        <v>1995</v>
      </c>
      <c r="F53" s="1156" t="s">
        <v>1995</v>
      </c>
      <c r="G53" s="1156" t="s">
        <v>1995</v>
      </c>
      <c r="H53" s="1156" t="s">
        <v>1995</v>
      </c>
      <c r="I53" s="1156" t="s">
        <v>1995</v>
      </c>
      <c r="J53" s="1156" t="s">
        <v>1995</v>
      </c>
      <c r="K53" s="1156" t="s">
        <v>1995</v>
      </c>
      <c r="L53" s="1156" t="s">
        <v>1995</v>
      </c>
      <c r="M53" s="1156" t="s">
        <v>1995</v>
      </c>
      <c r="N53" s="1156" t="s">
        <v>1995</v>
      </c>
      <c r="O53" s="1156" t="s">
        <v>1995</v>
      </c>
      <c r="P53" s="1157" t="s">
        <v>2071</v>
      </c>
      <c r="Q53" s="1157" t="s">
        <v>2057</v>
      </c>
      <c r="R53" s="1157" t="s">
        <v>2058</v>
      </c>
    </row>
    <row r="54" spans="1:18" ht="60">
      <c r="A54" s="56">
        <f>ROW()</f>
        <v>54</v>
      </c>
      <c r="C54" s="1158" t="s">
        <v>1995</v>
      </c>
      <c r="D54" s="1156" t="s">
        <v>1995</v>
      </c>
      <c r="E54" s="1156" t="s">
        <v>1995</v>
      </c>
      <c r="F54" s="1156" t="s">
        <v>1995</v>
      </c>
      <c r="G54" s="1156" t="s">
        <v>1995</v>
      </c>
      <c r="H54" s="1156" t="s">
        <v>1995</v>
      </c>
      <c r="I54" s="1156" t="s">
        <v>1995</v>
      </c>
      <c r="J54" s="1156" t="s">
        <v>1995</v>
      </c>
      <c r="K54" s="1156" t="s">
        <v>1995</v>
      </c>
      <c r="L54" s="1156" t="s">
        <v>1995</v>
      </c>
      <c r="M54" s="1156" t="s">
        <v>1995</v>
      </c>
      <c r="N54" s="1156" t="s">
        <v>1995</v>
      </c>
      <c r="O54" s="1156" t="s">
        <v>1995</v>
      </c>
      <c r="P54" s="1157" t="s">
        <v>2072</v>
      </c>
      <c r="Q54" s="1157" t="s">
        <v>2060</v>
      </c>
      <c r="R54" s="1157" t="s">
        <v>2061</v>
      </c>
    </row>
    <row r="55" spans="1:18" ht="15">
      <c r="A55" s="56">
        <f>ROW()</f>
        <v>55</v>
      </c>
      <c r="C55" s="1158" t="s">
        <v>2073</v>
      </c>
      <c r="D55" s="1156" t="s">
        <v>1999</v>
      </c>
      <c r="E55" s="1156" t="s">
        <v>1996</v>
      </c>
      <c r="F55" s="1156">
        <v>110</v>
      </c>
      <c r="G55" s="1156">
        <v>5.53</v>
      </c>
      <c r="H55" s="1156">
        <v>0.01</v>
      </c>
      <c r="I55" s="1156">
        <v>0</v>
      </c>
      <c r="J55" s="1156">
        <v>0</v>
      </c>
      <c r="K55" s="1156">
        <v>1</v>
      </c>
      <c r="L55" s="1156">
        <v>12.87</v>
      </c>
      <c r="M55" s="1156">
        <v>2</v>
      </c>
      <c r="N55" s="1156">
        <v>0</v>
      </c>
      <c r="O55" s="1156" t="s">
        <v>2010</v>
      </c>
      <c r="P55" s="1157" t="s">
        <v>2001</v>
      </c>
      <c r="Q55" s="1157" t="s">
        <v>1995</v>
      </c>
      <c r="R55" s="1157" t="s">
        <v>1995</v>
      </c>
    </row>
    <row r="56" spans="1:18" ht="120">
      <c r="A56" s="56">
        <f>ROW()</f>
        <v>56</v>
      </c>
      <c r="C56" s="1158" t="s">
        <v>1995</v>
      </c>
      <c r="D56" s="1156" t="s">
        <v>1995</v>
      </c>
      <c r="E56" s="1156" t="s">
        <v>1995</v>
      </c>
      <c r="F56" s="1156" t="s">
        <v>1995</v>
      </c>
      <c r="G56" s="1156" t="s">
        <v>1995</v>
      </c>
      <c r="H56" s="1156" t="s">
        <v>1995</v>
      </c>
      <c r="I56" s="1156" t="s">
        <v>1995</v>
      </c>
      <c r="J56" s="1156" t="s">
        <v>1995</v>
      </c>
      <c r="K56" s="1156" t="s">
        <v>1995</v>
      </c>
      <c r="L56" s="1156" t="s">
        <v>1995</v>
      </c>
      <c r="M56" s="1156" t="s">
        <v>1995</v>
      </c>
      <c r="N56" s="1156" t="s">
        <v>1995</v>
      </c>
      <c r="O56" s="1156" t="s">
        <v>1995</v>
      </c>
      <c r="P56" s="1157" t="s">
        <v>2074</v>
      </c>
      <c r="Q56" s="1157" t="s">
        <v>2075</v>
      </c>
      <c r="R56" s="1157" t="s">
        <v>2076</v>
      </c>
    </row>
    <row r="57" spans="1:18" ht="15">
      <c r="A57" s="56">
        <f>ROW()</f>
        <v>57</v>
      </c>
      <c r="C57" s="1158" t="s">
        <v>2077</v>
      </c>
      <c r="D57" s="1156" t="s">
        <v>1999</v>
      </c>
      <c r="E57" s="1156" t="s">
        <v>1996</v>
      </c>
      <c r="F57" s="1156">
        <v>110</v>
      </c>
      <c r="G57" s="1156">
        <v>2.1</v>
      </c>
      <c r="H57" s="1156">
        <v>2.99</v>
      </c>
      <c r="I57" s="1156">
        <v>0</v>
      </c>
      <c r="J57" s="1156">
        <v>0</v>
      </c>
      <c r="K57" s="1156">
        <v>0</v>
      </c>
      <c r="L57" s="1156">
        <v>0</v>
      </c>
      <c r="M57" s="1156">
        <v>4</v>
      </c>
      <c r="N57" s="1156">
        <v>0</v>
      </c>
      <c r="O57" s="1156" t="s">
        <v>2010</v>
      </c>
      <c r="P57" s="1157" t="s">
        <v>2001</v>
      </c>
      <c r="Q57" s="1157" t="s">
        <v>1995</v>
      </c>
      <c r="R57" s="1157" t="s">
        <v>1995</v>
      </c>
    </row>
    <row r="58" spans="1:18" ht="45">
      <c r="A58" s="56">
        <f>ROW()</f>
        <v>58</v>
      </c>
      <c r="C58" s="1158" t="s">
        <v>1995</v>
      </c>
      <c r="D58" s="1156" t="s">
        <v>1995</v>
      </c>
      <c r="E58" s="1156" t="s">
        <v>1995</v>
      </c>
      <c r="F58" s="1156" t="s">
        <v>1995</v>
      </c>
      <c r="G58" s="1156" t="s">
        <v>1995</v>
      </c>
      <c r="H58" s="1156" t="s">
        <v>1995</v>
      </c>
      <c r="I58" s="1156" t="s">
        <v>1995</v>
      </c>
      <c r="J58" s="1156" t="s">
        <v>1995</v>
      </c>
      <c r="K58" s="1156" t="s">
        <v>1995</v>
      </c>
      <c r="L58" s="1156" t="s">
        <v>1995</v>
      </c>
      <c r="M58" s="1156" t="s">
        <v>1995</v>
      </c>
      <c r="N58" s="1156" t="s">
        <v>1995</v>
      </c>
      <c r="O58" s="1156" t="s">
        <v>1995</v>
      </c>
      <c r="P58" s="1157" t="s">
        <v>2078</v>
      </c>
      <c r="Q58" s="1157" t="s">
        <v>2079</v>
      </c>
      <c r="R58" s="1157" t="s">
        <v>2080</v>
      </c>
    </row>
    <row r="59" spans="1:18" ht="30">
      <c r="A59" s="56">
        <f>ROW()</f>
        <v>59</v>
      </c>
      <c r="C59" s="1158" t="s">
        <v>1995</v>
      </c>
      <c r="D59" s="1156" t="s">
        <v>1995</v>
      </c>
      <c r="E59" s="1156" t="s">
        <v>1995</v>
      </c>
      <c r="F59" s="1156" t="s">
        <v>1995</v>
      </c>
      <c r="G59" s="1156" t="s">
        <v>1995</v>
      </c>
      <c r="H59" s="1156" t="s">
        <v>1995</v>
      </c>
      <c r="I59" s="1156" t="s">
        <v>1995</v>
      </c>
      <c r="J59" s="1156" t="s">
        <v>1995</v>
      </c>
      <c r="K59" s="1156" t="s">
        <v>1995</v>
      </c>
      <c r="L59" s="1156" t="s">
        <v>1995</v>
      </c>
      <c r="M59" s="1156" t="s">
        <v>1995</v>
      </c>
      <c r="N59" s="1156" t="s">
        <v>1995</v>
      </c>
      <c r="O59" s="1156" t="s">
        <v>1995</v>
      </c>
      <c r="P59" s="1157" t="s">
        <v>2081</v>
      </c>
      <c r="Q59" s="1157" t="s">
        <v>2082</v>
      </c>
      <c r="R59" s="1157" t="s">
        <v>2083</v>
      </c>
    </row>
    <row r="60" spans="1:18" ht="15">
      <c r="A60" s="56">
        <f>ROW()</f>
        <v>60</v>
      </c>
      <c r="C60" s="1158" t="s">
        <v>2084</v>
      </c>
      <c r="D60" s="1156" t="s">
        <v>1999</v>
      </c>
      <c r="E60" s="1156" t="s">
        <v>1996</v>
      </c>
      <c r="F60" s="1156">
        <v>110</v>
      </c>
      <c r="G60" s="1156">
        <v>3.19</v>
      </c>
      <c r="H60" s="1156">
        <v>0</v>
      </c>
      <c r="I60" s="1156">
        <v>0</v>
      </c>
      <c r="J60" s="1156">
        <v>0</v>
      </c>
      <c r="K60" s="1156">
        <v>0</v>
      </c>
      <c r="L60" s="1156">
        <v>0</v>
      </c>
      <c r="M60" s="1156">
        <v>1</v>
      </c>
      <c r="N60" s="1156">
        <v>0</v>
      </c>
      <c r="O60" s="1156" t="s">
        <v>2000</v>
      </c>
      <c r="P60" s="1157" t="s">
        <v>2001</v>
      </c>
      <c r="Q60" s="1157" t="s">
        <v>1995</v>
      </c>
      <c r="R60" s="1157" t="s">
        <v>1995</v>
      </c>
    </row>
    <row r="61" spans="1:18" ht="15">
      <c r="A61" s="56">
        <f>ROW()</f>
        <v>61</v>
      </c>
      <c r="C61" s="1158" t="s">
        <v>2085</v>
      </c>
      <c r="D61" s="1156" t="s">
        <v>1999</v>
      </c>
      <c r="E61" s="1156" t="s">
        <v>1996</v>
      </c>
      <c r="F61" s="1156">
        <v>110</v>
      </c>
      <c r="G61" s="1156">
        <v>1.45</v>
      </c>
      <c r="H61" s="1156">
        <v>0</v>
      </c>
      <c r="I61" s="1156">
        <v>0</v>
      </c>
      <c r="J61" s="1156">
        <v>0</v>
      </c>
      <c r="K61" s="1156">
        <v>0</v>
      </c>
      <c r="L61" s="1156">
        <v>0</v>
      </c>
      <c r="M61" s="1156">
        <v>0</v>
      </c>
      <c r="N61" s="1156">
        <v>0</v>
      </c>
      <c r="O61" s="1156" t="s">
        <v>2023</v>
      </c>
      <c r="P61" s="1157" t="s">
        <v>2001</v>
      </c>
      <c r="Q61" s="1157" t="s">
        <v>1995</v>
      </c>
      <c r="R61" s="1157" t="s">
        <v>1995</v>
      </c>
    </row>
    <row r="62" spans="1:18" ht="15">
      <c r="A62" s="56">
        <f>ROW()</f>
        <v>62</v>
      </c>
      <c r="C62" s="1158" t="s">
        <v>2086</v>
      </c>
      <c r="D62" s="1156" t="s">
        <v>2028</v>
      </c>
      <c r="E62" s="1156" t="s">
        <v>1996</v>
      </c>
      <c r="F62" s="1156">
        <v>110</v>
      </c>
      <c r="G62" s="1156">
        <v>0.99</v>
      </c>
      <c r="H62" s="1156">
        <v>0</v>
      </c>
      <c r="I62" s="1156">
        <v>0</v>
      </c>
      <c r="J62" s="1156">
        <v>0</v>
      </c>
      <c r="K62" s="1156">
        <v>0</v>
      </c>
      <c r="L62" s="1156">
        <v>0</v>
      </c>
      <c r="M62" s="1156">
        <v>4</v>
      </c>
      <c r="N62" s="1156">
        <v>1</v>
      </c>
      <c r="O62" s="1156" t="s">
        <v>2023</v>
      </c>
      <c r="P62" s="1157" t="s">
        <v>2001</v>
      </c>
      <c r="Q62" s="1157" t="s">
        <v>1995</v>
      </c>
      <c r="R62" s="1157" t="s">
        <v>1995</v>
      </c>
    </row>
    <row r="63" spans="1:18" ht="15">
      <c r="A63" s="56">
        <f>ROW()</f>
        <v>63</v>
      </c>
      <c r="C63" s="1158" t="s">
        <v>2087</v>
      </c>
      <c r="D63" s="1156" t="s">
        <v>1999</v>
      </c>
      <c r="E63" s="1156" t="s">
        <v>1996</v>
      </c>
      <c r="F63" s="1156">
        <v>110</v>
      </c>
      <c r="G63" s="1156">
        <v>2.35</v>
      </c>
      <c r="H63" s="1156">
        <v>0</v>
      </c>
      <c r="I63" s="1156">
        <v>0</v>
      </c>
      <c r="J63" s="1156">
        <v>0</v>
      </c>
      <c r="K63" s="1156">
        <v>0</v>
      </c>
      <c r="L63" s="1156">
        <v>0</v>
      </c>
      <c r="M63" s="1156">
        <v>1</v>
      </c>
      <c r="N63" s="1156">
        <v>0</v>
      </c>
      <c r="O63" s="1156" t="s">
        <v>2000</v>
      </c>
      <c r="P63" s="1157" t="s">
        <v>2001</v>
      </c>
      <c r="Q63" s="1157" t="s">
        <v>1995</v>
      </c>
      <c r="R63" s="1157" t="s">
        <v>1995</v>
      </c>
    </row>
    <row r="64" spans="1:18" ht="15">
      <c r="A64" s="56">
        <f>ROW()</f>
        <v>64</v>
      </c>
      <c r="C64" s="1158" t="s">
        <v>2088</v>
      </c>
      <c r="D64" s="1156" t="s">
        <v>1999</v>
      </c>
      <c r="E64" s="1156" t="s">
        <v>1996</v>
      </c>
      <c r="F64" s="1156">
        <v>110</v>
      </c>
      <c r="G64" s="1156">
        <v>5.69</v>
      </c>
      <c r="H64" s="1156">
        <v>0</v>
      </c>
      <c r="I64" s="1156">
        <v>0</v>
      </c>
      <c r="J64" s="1156">
        <v>0</v>
      </c>
      <c r="K64" s="1156">
        <v>0</v>
      </c>
      <c r="L64" s="1156">
        <v>0</v>
      </c>
      <c r="M64" s="1156">
        <v>0</v>
      </c>
      <c r="N64" s="1156">
        <v>0</v>
      </c>
      <c r="O64" s="1156" t="s">
        <v>2000</v>
      </c>
      <c r="P64" s="1157" t="s">
        <v>2001</v>
      </c>
      <c r="Q64" s="1157" t="s">
        <v>1995</v>
      </c>
      <c r="R64" s="1157" t="s">
        <v>1995</v>
      </c>
    </row>
    <row r="65" spans="1:18" ht="15">
      <c r="A65" s="56">
        <f>ROW()</f>
        <v>65</v>
      </c>
      <c r="C65" s="1158" t="s">
        <v>2089</v>
      </c>
      <c r="D65" s="1156" t="s">
        <v>1999</v>
      </c>
      <c r="E65" s="1156" t="s">
        <v>1996</v>
      </c>
      <c r="F65" s="1156">
        <v>110</v>
      </c>
      <c r="G65" s="1156">
        <v>6.32</v>
      </c>
      <c r="H65" s="1156">
        <v>0</v>
      </c>
      <c r="I65" s="1156">
        <v>0</v>
      </c>
      <c r="J65" s="1156">
        <v>0</v>
      </c>
      <c r="K65" s="1156">
        <v>0</v>
      </c>
      <c r="L65" s="1156">
        <v>0</v>
      </c>
      <c r="M65" s="1156">
        <v>0</v>
      </c>
      <c r="N65" s="1156">
        <v>0</v>
      </c>
      <c r="O65" s="1156" t="s">
        <v>2000</v>
      </c>
      <c r="P65" s="1157" t="s">
        <v>2001</v>
      </c>
      <c r="Q65" s="1157" t="s">
        <v>1995</v>
      </c>
      <c r="R65" s="1157" t="s">
        <v>1995</v>
      </c>
    </row>
    <row r="66" spans="1:18" ht="15">
      <c r="A66" s="56">
        <f>ROW()</f>
        <v>66</v>
      </c>
      <c r="C66" s="1158" t="s">
        <v>2090</v>
      </c>
      <c r="D66" s="1156" t="s">
        <v>1999</v>
      </c>
      <c r="E66" s="1156" t="s">
        <v>1996</v>
      </c>
      <c r="F66" s="1156">
        <v>110</v>
      </c>
      <c r="G66" s="1156">
        <v>1.58</v>
      </c>
      <c r="H66" s="1156">
        <v>0.04</v>
      </c>
      <c r="I66" s="1156">
        <v>0</v>
      </c>
      <c r="J66" s="1156">
        <v>0</v>
      </c>
      <c r="K66" s="1156">
        <v>0</v>
      </c>
      <c r="L66" s="1156">
        <v>0</v>
      </c>
      <c r="M66" s="1156">
        <v>1</v>
      </c>
      <c r="N66" s="1156">
        <v>0</v>
      </c>
      <c r="O66" s="1156" t="s">
        <v>2023</v>
      </c>
      <c r="P66" s="1157" t="s">
        <v>2001</v>
      </c>
      <c r="Q66" s="1157" t="s">
        <v>1995</v>
      </c>
      <c r="R66" s="1157" t="s">
        <v>1995</v>
      </c>
    </row>
    <row r="67" spans="1:18" ht="15">
      <c r="A67" s="56">
        <f>ROW()</f>
        <v>67</v>
      </c>
      <c r="C67" s="1158" t="s">
        <v>2091</v>
      </c>
      <c r="D67" s="1156" t="s">
        <v>1999</v>
      </c>
      <c r="E67" s="1156" t="s">
        <v>1996</v>
      </c>
      <c r="F67" s="1156">
        <v>110</v>
      </c>
      <c r="G67" s="1156">
        <v>2.13</v>
      </c>
      <c r="H67" s="1156">
        <v>0</v>
      </c>
      <c r="I67" s="1156">
        <v>0</v>
      </c>
      <c r="J67" s="1156">
        <v>0</v>
      </c>
      <c r="K67" s="1156">
        <v>0</v>
      </c>
      <c r="L67" s="1156">
        <v>0</v>
      </c>
      <c r="M67" s="1156">
        <v>4</v>
      </c>
      <c r="N67" s="1156">
        <v>0</v>
      </c>
      <c r="O67" s="1156" t="s">
        <v>2000</v>
      </c>
      <c r="P67" s="1157" t="s">
        <v>2001</v>
      </c>
      <c r="Q67" s="1157" t="s">
        <v>1995</v>
      </c>
      <c r="R67" s="1157" t="s">
        <v>1995</v>
      </c>
    </row>
    <row r="68" spans="1:18" ht="15">
      <c r="A68" s="56">
        <f>ROW()</f>
        <v>68</v>
      </c>
      <c r="C68" s="1158" t="s">
        <v>2092</v>
      </c>
      <c r="D68" s="1156" t="s">
        <v>1999</v>
      </c>
      <c r="E68" s="1156" t="s">
        <v>1996</v>
      </c>
      <c r="F68" s="1156">
        <v>110</v>
      </c>
      <c r="G68" s="1156">
        <v>1.1599999999999999</v>
      </c>
      <c r="H68" s="1156">
        <v>0</v>
      </c>
      <c r="I68" s="1156">
        <v>0</v>
      </c>
      <c r="J68" s="1156">
        <v>0</v>
      </c>
      <c r="K68" s="1156">
        <v>0</v>
      </c>
      <c r="L68" s="1156">
        <v>0</v>
      </c>
      <c r="M68" s="1156">
        <v>0</v>
      </c>
      <c r="N68" s="1156">
        <v>0</v>
      </c>
      <c r="O68" s="1156" t="s">
        <v>2023</v>
      </c>
      <c r="P68" s="1157" t="s">
        <v>2001</v>
      </c>
      <c r="Q68" s="1157" t="s">
        <v>1995</v>
      </c>
      <c r="R68" s="1157" t="s">
        <v>1995</v>
      </c>
    </row>
    <row r="69" spans="1:18" ht="15">
      <c r="A69" s="56">
        <f>ROW()</f>
        <v>69</v>
      </c>
      <c r="C69" s="1158" t="s">
        <v>2093</v>
      </c>
      <c r="D69" s="1156" t="s">
        <v>1999</v>
      </c>
      <c r="E69" s="1156" t="s">
        <v>1996</v>
      </c>
      <c r="F69" s="1156">
        <v>110</v>
      </c>
      <c r="G69" s="1156">
        <v>4.5999999999999996</v>
      </c>
      <c r="H69" s="1156">
        <v>0</v>
      </c>
      <c r="I69" s="1156">
        <v>0</v>
      </c>
      <c r="J69" s="1156">
        <v>0</v>
      </c>
      <c r="K69" s="1156">
        <v>0</v>
      </c>
      <c r="L69" s="1156">
        <v>0</v>
      </c>
      <c r="M69" s="1156">
        <v>0</v>
      </c>
      <c r="N69" s="1156">
        <v>0</v>
      </c>
      <c r="O69" s="1156" t="s">
        <v>2000</v>
      </c>
      <c r="P69" s="1157" t="s">
        <v>2001</v>
      </c>
      <c r="Q69" s="1157" t="s">
        <v>1995</v>
      </c>
      <c r="R69" s="1157" t="s">
        <v>1995</v>
      </c>
    </row>
    <row r="70" spans="1:18" ht="15">
      <c r="A70" s="56">
        <f>ROW()</f>
        <v>70</v>
      </c>
      <c r="C70" s="1158" t="s">
        <v>2094</v>
      </c>
      <c r="D70" s="1156" t="s">
        <v>1999</v>
      </c>
      <c r="E70" s="1156" t="s">
        <v>1996</v>
      </c>
      <c r="F70" s="1156">
        <v>110</v>
      </c>
      <c r="G70" s="1156">
        <v>4.16</v>
      </c>
      <c r="H70" s="1156">
        <v>0</v>
      </c>
      <c r="I70" s="1156">
        <v>0</v>
      </c>
      <c r="J70" s="1156">
        <v>0</v>
      </c>
      <c r="K70" s="1156">
        <v>0</v>
      </c>
      <c r="L70" s="1156">
        <v>0</v>
      </c>
      <c r="M70" s="1156">
        <v>0</v>
      </c>
      <c r="N70" s="1156">
        <v>0</v>
      </c>
      <c r="O70" s="1156" t="s">
        <v>2000</v>
      </c>
      <c r="P70" s="1157" t="s">
        <v>2001</v>
      </c>
      <c r="Q70" s="1157" t="s">
        <v>1995</v>
      </c>
      <c r="R70" s="1157" t="s">
        <v>1995</v>
      </c>
    </row>
    <row r="71" spans="1:18" ht="15">
      <c r="A71" s="56">
        <f>ROW()</f>
        <v>71</v>
      </c>
      <c r="C71" s="1158" t="s">
        <v>2095</v>
      </c>
      <c r="D71" s="1156" t="s">
        <v>1999</v>
      </c>
      <c r="E71" s="1156" t="s">
        <v>1996</v>
      </c>
      <c r="F71" s="1156">
        <v>110</v>
      </c>
      <c r="G71" s="1156">
        <v>3.25</v>
      </c>
      <c r="H71" s="1156">
        <v>0</v>
      </c>
      <c r="I71" s="1156">
        <v>0</v>
      </c>
      <c r="J71" s="1156">
        <v>0</v>
      </c>
      <c r="K71" s="1156">
        <v>0</v>
      </c>
      <c r="L71" s="1156">
        <v>0</v>
      </c>
      <c r="M71" s="1156">
        <v>0</v>
      </c>
      <c r="N71" s="1156">
        <v>0</v>
      </c>
      <c r="O71" s="1156" t="s">
        <v>2000</v>
      </c>
      <c r="P71" s="1157" t="s">
        <v>2001</v>
      </c>
      <c r="Q71" s="1157" t="s">
        <v>1995</v>
      </c>
      <c r="R71" s="1157" t="s">
        <v>1995</v>
      </c>
    </row>
    <row r="72" spans="1:18" ht="15">
      <c r="A72" s="56">
        <f>ROW()</f>
        <v>72</v>
      </c>
      <c r="C72" s="1158" t="s">
        <v>2096</v>
      </c>
      <c r="D72" s="1156" t="s">
        <v>1999</v>
      </c>
      <c r="E72" s="1156" t="s">
        <v>1996</v>
      </c>
      <c r="F72" s="1156">
        <v>110</v>
      </c>
      <c r="G72" s="1156">
        <v>1.0900000000000001</v>
      </c>
      <c r="H72" s="1156">
        <v>0</v>
      </c>
      <c r="I72" s="1156">
        <v>0</v>
      </c>
      <c r="J72" s="1156">
        <v>0</v>
      </c>
      <c r="K72" s="1156">
        <v>0</v>
      </c>
      <c r="L72" s="1156">
        <v>0</v>
      </c>
      <c r="M72" s="1156">
        <v>0</v>
      </c>
      <c r="N72" s="1156">
        <v>0</v>
      </c>
      <c r="O72" s="1156" t="s">
        <v>2023</v>
      </c>
      <c r="P72" s="1157" t="s">
        <v>2001</v>
      </c>
      <c r="Q72" s="1157" t="s">
        <v>1995</v>
      </c>
      <c r="R72" s="1157" t="s">
        <v>1995</v>
      </c>
    </row>
    <row r="73" spans="1:18" ht="15">
      <c r="A73" s="56">
        <f>ROW()</f>
        <v>73</v>
      </c>
      <c r="C73" s="1158" t="s">
        <v>2097</v>
      </c>
      <c r="D73" s="1156" t="s">
        <v>1999</v>
      </c>
      <c r="E73" s="1156" t="s">
        <v>1996</v>
      </c>
      <c r="F73" s="1156">
        <v>110</v>
      </c>
      <c r="G73" s="1156">
        <v>1.19</v>
      </c>
      <c r="H73" s="1156">
        <v>0</v>
      </c>
      <c r="I73" s="1156">
        <v>0</v>
      </c>
      <c r="J73" s="1156">
        <v>0</v>
      </c>
      <c r="K73" s="1156">
        <v>0</v>
      </c>
      <c r="L73" s="1156">
        <v>0</v>
      </c>
      <c r="M73" s="1156">
        <v>0</v>
      </c>
      <c r="N73" s="1156">
        <v>0</v>
      </c>
      <c r="O73" s="1156" t="s">
        <v>2023</v>
      </c>
      <c r="P73" s="1157" t="s">
        <v>2001</v>
      </c>
      <c r="Q73" s="1157" t="s">
        <v>1995</v>
      </c>
      <c r="R73" s="1157" t="s">
        <v>1995</v>
      </c>
    </row>
    <row r="74" spans="1:18" ht="15">
      <c r="A74" s="56">
        <f>ROW()</f>
        <v>74</v>
      </c>
      <c r="C74" s="1158" t="s">
        <v>2098</v>
      </c>
      <c r="D74" s="1156" t="s">
        <v>1999</v>
      </c>
      <c r="E74" s="1156" t="s">
        <v>1996</v>
      </c>
      <c r="F74" s="1156">
        <v>110</v>
      </c>
      <c r="G74" s="1156">
        <v>2.08</v>
      </c>
      <c r="H74" s="1156">
        <v>0</v>
      </c>
      <c r="I74" s="1156">
        <v>0</v>
      </c>
      <c r="J74" s="1156">
        <v>0</v>
      </c>
      <c r="K74" s="1156">
        <v>0</v>
      </c>
      <c r="L74" s="1156">
        <v>0</v>
      </c>
      <c r="M74" s="1156">
        <v>0</v>
      </c>
      <c r="N74" s="1156">
        <v>0</v>
      </c>
      <c r="O74" s="1156" t="s">
        <v>2000</v>
      </c>
      <c r="P74" s="1157" t="s">
        <v>2001</v>
      </c>
      <c r="Q74" s="1157" t="s">
        <v>1995</v>
      </c>
      <c r="R74" s="1157" t="s">
        <v>1995</v>
      </c>
    </row>
    <row r="75" spans="1:18" ht="15">
      <c r="A75" s="56">
        <f>ROW()</f>
        <v>75</v>
      </c>
      <c r="C75" s="1158" t="s">
        <v>2099</v>
      </c>
      <c r="D75" s="1156" t="s">
        <v>1999</v>
      </c>
      <c r="E75" s="1156" t="s">
        <v>1996</v>
      </c>
      <c r="F75" s="1156">
        <v>110</v>
      </c>
      <c r="G75" s="1156">
        <v>0.91</v>
      </c>
      <c r="H75" s="1156">
        <v>0</v>
      </c>
      <c r="I75" s="1156">
        <v>0</v>
      </c>
      <c r="J75" s="1156">
        <v>0</v>
      </c>
      <c r="K75" s="1156">
        <v>0</v>
      </c>
      <c r="L75" s="1156">
        <v>0</v>
      </c>
      <c r="M75" s="1156">
        <v>0</v>
      </c>
      <c r="N75" s="1156">
        <v>0</v>
      </c>
      <c r="O75" s="1156" t="s">
        <v>2023</v>
      </c>
      <c r="P75" s="1157" t="s">
        <v>2001</v>
      </c>
      <c r="Q75" s="1157" t="s">
        <v>1995</v>
      </c>
      <c r="R75" s="1157" t="s">
        <v>1995</v>
      </c>
    </row>
    <row r="76" spans="1:18" ht="15">
      <c r="A76" s="56">
        <f>ROW()</f>
        <v>76</v>
      </c>
      <c r="C76" s="1158" t="s">
        <v>2100</v>
      </c>
      <c r="D76" s="1156" t="s">
        <v>1999</v>
      </c>
      <c r="E76" s="1156" t="s">
        <v>1996</v>
      </c>
      <c r="F76" s="1156">
        <v>110</v>
      </c>
      <c r="G76" s="1156">
        <v>1.1200000000000001</v>
      </c>
      <c r="H76" s="1156">
        <v>0</v>
      </c>
      <c r="I76" s="1156">
        <v>0</v>
      </c>
      <c r="J76" s="1156">
        <v>0</v>
      </c>
      <c r="K76" s="1156">
        <v>0</v>
      </c>
      <c r="L76" s="1156">
        <v>0</v>
      </c>
      <c r="M76" s="1156">
        <v>0</v>
      </c>
      <c r="N76" s="1156">
        <v>0</v>
      </c>
      <c r="O76" s="1156" t="s">
        <v>2023</v>
      </c>
      <c r="P76" s="1157" t="s">
        <v>2001</v>
      </c>
      <c r="Q76" s="1157" t="s">
        <v>1995</v>
      </c>
      <c r="R76" s="1157" t="s">
        <v>1995</v>
      </c>
    </row>
    <row r="77" spans="1:18" ht="15">
      <c r="A77" s="56">
        <f>ROW()</f>
        <v>77</v>
      </c>
      <c r="C77" s="1158" t="s">
        <v>2101</v>
      </c>
      <c r="D77" s="1156" t="s">
        <v>1999</v>
      </c>
      <c r="E77" s="1156" t="s">
        <v>1996</v>
      </c>
      <c r="F77" s="1156">
        <v>110</v>
      </c>
      <c r="G77" s="1156">
        <v>1.33</v>
      </c>
      <c r="H77" s="1156">
        <v>0</v>
      </c>
      <c r="I77" s="1156">
        <v>0</v>
      </c>
      <c r="J77" s="1156">
        <v>0</v>
      </c>
      <c r="K77" s="1156">
        <v>0</v>
      </c>
      <c r="L77" s="1156">
        <v>0</v>
      </c>
      <c r="M77" s="1156">
        <v>0</v>
      </c>
      <c r="N77" s="1156">
        <v>0</v>
      </c>
      <c r="O77" s="1156" t="s">
        <v>2023</v>
      </c>
      <c r="P77" s="1157" t="s">
        <v>2001</v>
      </c>
      <c r="Q77" s="1157" t="s">
        <v>1995</v>
      </c>
      <c r="R77" s="1157" t="s">
        <v>1995</v>
      </c>
    </row>
    <row r="78" spans="1:18" ht="15">
      <c r="A78" s="56">
        <f>ROW()</f>
        <v>78</v>
      </c>
      <c r="C78" s="1158" t="s">
        <v>2102</v>
      </c>
      <c r="D78" s="1156" t="s">
        <v>1999</v>
      </c>
      <c r="E78" s="1156" t="s">
        <v>1996</v>
      </c>
      <c r="F78" s="1156">
        <v>110</v>
      </c>
      <c r="G78" s="1156">
        <v>1.24</v>
      </c>
      <c r="H78" s="1156">
        <v>0</v>
      </c>
      <c r="I78" s="1156">
        <v>0</v>
      </c>
      <c r="J78" s="1156">
        <v>0</v>
      </c>
      <c r="K78" s="1156">
        <v>0</v>
      </c>
      <c r="L78" s="1156">
        <v>0</v>
      </c>
      <c r="M78" s="1156">
        <v>0</v>
      </c>
      <c r="N78" s="1156">
        <v>0</v>
      </c>
      <c r="O78" s="1156" t="s">
        <v>2023</v>
      </c>
      <c r="P78" s="1157" t="s">
        <v>2001</v>
      </c>
      <c r="Q78" s="1157" t="s">
        <v>1995</v>
      </c>
      <c r="R78" s="1157" t="s">
        <v>1995</v>
      </c>
    </row>
    <row r="79" spans="1:18" ht="15">
      <c r="A79" s="56">
        <f>ROW()</f>
        <v>79</v>
      </c>
      <c r="C79" s="1158" t="s">
        <v>2103</v>
      </c>
      <c r="D79" s="1156" t="s">
        <v>1999</v>
      </c>
      <c r="E79" s="1156" t="s">
        <v>1996</v>
      </c>
      <c r="F79" s="1156">
        <v>110</v>
      </c>
      <c r="G79" s="1156">
        <v>0.96</v>
      </c>
      <c r="H79" s="1156">
        <v>0</v>
      </c>
      <c r="I79" s="1156">
        <v>0</v>
      </c>
      <c r="J79" s="1156">
        <v>0</v>
      </c>
      <c r="K79" s="1156">
        <v>0</v>
      </c>
      <c r="L79" s="1156">
        <v>0</v>
      </c>
      <c r="M79" s="1156">
        <v>0</v>
      </c>
      <c r="N79" s="1156">
        <v>0</v>
      </c>
      <c r="O79" s="1156" t="s">
        <v>2023</v>
      </c>
      <c r="P79" s="1157" t="s">
        <v>2001</v>
      </c>
      <c r="Q79" s="1157" t="s">
        <v>1995</v>
      </c>
      <c r="R79" s="1157" t="s">
        <v>1995</v>
      </c>
    </row>
    <row r="80" spans="1:18" ht="15">
      <c r="A80" s="56">
        <f>ROW()</f>
        <v>80</v>
      </c>
      <c r="C80" s="1158" t="s">
        <v>2104</v>
      </c>
      <c r="D80" s="1156" t="s">
        <v>1999</v>
      </c>
      <c r="E80" s="1156" t="s">
        <v>1996</v>
      </c>
      <c r="F80" s="1156">
        <v>110</v>
      </c>
      <c r="G80" s="1156">
        <v>22.8</v>
      </c>
      <c r="H80" s="1156">
        <v>0.06</v>
      </c>
      <c r="I80" s="1156">
        <v>0</v>
      </c>
      <c r="J80" s="1156">
        <v>0</v>
      </c>
      <c r="K80" s="1156">
        <v>0</v>
      </c>
      <c r="L80" s="1156">
        <v>0</v>
      </c>
      <c r="M80" s="1156">
        <v>5</v>
      </c>
      <c r="N80" s="1156">
        <v>0</v>
      </c>
      <c r="O80" s="1156" t="s">
        <v>2000</v>
      </c>
      <c r="P80" s="1157" t="s">
        <v>2001</v>
      </c>
      <c r="Q80" s="1157" t="s">
        <v>1995</v>
      </c>
      <c r="R80" s="1157" t="s">
        <v>1995</v>
      </c>
    </row>
    <row r="81" spans="1:18" ht="15">
      <c r="A81" s="56">
        <f>ROW()</f>
        <v>81</v>
      </c>
      <c r="C81" s="1158" t="s">
        <v>2105</v>
      </c>
      <c r="D81" s="1156" t="s">
        <v>1999</v>
      </c>
      <c r="E81" s="1156" t="s">
        <v>1996</v>
      </c>
      <c r="F81" s="1156">
        <v>110</v>
      </c>
      <c r="G81" s="1156">
        <v>23.66</v>
      </c>
      <c r="H81" s="1156">
        <v>0.02</v>
      </c>
      <c r="I81" s="1156">
        <v>0</v>
      </c>
      <c r="J81" s="1156">
        <v>0</v>
      </c>
      <c r="K81" s="1156">
        <v>0</v>
      </c>
      <c r="L81" s="1156">
        <v>0</v>
      </c>
      <c r="M81" s="1156">
        <v>6</v>
      </c>
      <c r="N81" s="1156">
        <v>0</v>
      </c>
      <c r="O81" s="1156" t="s">
        <v>2000</v>
      </c>
      <c r="P81" s="1157" t="s">
        <v>2001</v>
      </c>
      <c r="Q81" s="1157" t="s">
        <v>1995</v>
      </c>
      <c r="R81" s="1157" t="s">
        <v>1995</v>
      </c>
    </row>
    <row r="82" spans="1:18" ht="15">
      <c r="A82" s="56">
        <f>ROW()</f>
        <v>82</v>
      </c>
      <c r="C82" s="1158" t="s">
        <v>2106</v>
      </c>
      <c r="D82" s="1156" t="s">
        <v>1999</v>
      </c>
      <c r="E82" s="1156" t="s">
        <v>1996</v>
      </c>
      <c r="F82" s="1156">
        <v>110</v>
      </c>
      <c r="G82" s="1156">
        <v>3.27</v>
      </c>
      <c r="H82" s="1156">
        <v>0.01</v>
      </c>
      <c r="I82" s="1156">
        <v>0</v>
      </c>
      <c r="J82" s="1156">
        <v>0</v>
      </c>
      <c r="K82" s="1156">
        <v>0</v>
      </c>
      <c r="L82" s="1156">
        <v>0</v>
      </c>
      <c r="M82" s="1156">
        <v>0</v>
      </c>
      <c r="N82" s="1156">
        <v>0</v>
      </c>
      <c r="O82" s="1156" t="s">
        <v>2000</v>
      </c>
      <c r="P82" s="1157" t="s">
        <v>2001</v>
      </c>
      <c r="Q82" s="1157" t="s">
        <v>1995</v>
      </c>
      <c r="R82" s="1157" t="s">
        <v>1995</v>
      </c>
    </row>
    <row r="83" spans="1:18" ht="15">
      <c r="A83" s="56">
        <f>ROW()</f>
        <v>83</v>
      </c>
      <c r="C83" s="1158" t="s">
        <v>2107</v>
      </c>
      <c r="D83" s="1156" t="s">
        <v>1999</v>
      </c>
      <c r="E83" s="1156" t="s">
        <v>1996</v>
      </c>
      <c r="F83" s="1156">
        <v>110</v>
      </c>
      <c r="G83" s="1156">
        <v>6.32</v>
      </c>
      <c r="H83" s="1156">
        <v>0</v>
      </c>
      <c r="I83" s="1156">
        <v>0</v>
      </c>
      <c r="J83" s="1156">
        <v>0</v>
      </c>
      <c r="K83" s="1156">
        <v>0</v>
      </c>
      <c r="L83" s="1156">
        <v>0</v>
      </c>
      <c r="M83" s="1156">
        <v>0</v>
      </c>
      <c r="N83" s="1156">
        <v>0</v>
      </c>
      <c r="O83" s="1156" t="s">
        <v>2000</v>
      </c>
      <c r="P83" s="1157" t="s">
        <v>2001</v>
      </c>
      <c r="Q83" s="1157" t="s">
        <v>1995</v>
      </c>
      <c r="R83" s="1157" t="s">
        <v>1995</v>
      </c>
    </row>
    <row r="84" spans="1:18" ht="15">
      <c r="A84" s="56">
        <f>ROW()</f>
        <v>84</v>
      </c>
      <c r="C84" s="1158" t="s">
        <v>2108</v>
      </c>
      <c r="D84" s="1156" t="s">
        <v>2028</v>
      </c>
      <c r="E84" s="1156" t="s">
        <v>1996</v>
      </c>
      <c r="F84" s="1156">
        <v>110</v>
      </c>
      <c r="G84" s="1156">
        <v>5.81</v>
      </c>
      <c r="H84" s="1156">
        <v>0</v>
      </c>
      <c r="I84" s="1156">
        <v>0</v>
      </c>
      <c r="J84" s="1156">
        <v>0</v>
      </c>
      <c r="K84" s="1156">
        <v>0</v>
      </c>
      <c r="L84" s="1156">
        <v>0</v>
      </c>
      <c r="M84" s="1156">
        <v>5</v>
      </c>
      <c r="N84" s="1156">
        <v>0</v>
      </c>
      <c r="O84" s="1156" t="s">
        <v>2000</v>
      </c>
      <c r="P84" s="1157" t="s">
        <v>2001</v>
      </c>
      <c r="Q84" s="1157" t="s">
        <v>1995</v>
      </c>
      <c r="R84" s="1157" t="s">
        <v>1995</v>
      </c>
    </row>
    <row r="85" spans="1:18" ht="15">
      <c r="A85" s="56">
        <f>ROW()</f>
        <v>85</v>
      </c>
      <c r="C85" s="1158" t="s">
        <v>2109</v>
      </c>
      <c r="D85" s="1156" t="s">
        <v>2028</v>
      </c>
      <c r="E85" s="1156" t="s">
        <v>1996</v>
      </c>
      <c r="F85" s="1156">
        <v>110</v>
      </c>
      <c r="G85" s="1156">
        <v>12.33</v>
      </c>
      <c r="H85" s="1156">
        <v>0</v>
      </c>
      <c r="I85" s="1156">
        <v>0</v>
      </c>
      <c r="J85" s="1156">
        <v>0</v>
      </c>
      <c r="K85" s="1156">
        <v>0</v>
      </c>
      <c r="L85" s="1156">
        <v>0</v>
      </c>
      <c r="M85" s="1156">
        <v>4</v>
      </c>
      <c r="N85" s="1156">
        <v>0</v>
      </c>
      <c r="O85" s="1156" t="s">
        <v>2000</v>
      </c>
      <c r="P85" s="1157" t="s">
        <v>2001</v>
      </c>
      <c r="Q85" s="1157" t="s">
        <v>1995</v>
      </c>
      <c r="R85" s="1157" t="s">
        <v>1995</v>
      </c>
    </row>
    <row r="86" spans="1:18" ht="15">
      <c r="A86" s="56">
        <f>ROW()</f>
        <v>86</v>
      </c>
      <c r="C86" s="1158" t="s">
        <v>2110</v>
      </c>
      <c r="D86" s="1156" t="s">
        <v>1999</v>
      </c>
      <c r="E86" s="1156" t="s">
        <v>1996</v>
      </c>
      <c r="F86" s="1156">
        <v>110</v>
      </c>
      <c r="G86" s="1156">
        <v>0</v>
      </c>
      <c r="H86" s="1156">
        <v>0</v>
      </c>
      <c r="I86" s="1156">
        <v>0</v>
      </c>
      <c r="J86" s="1156">
        <v>0</v>
      </c>
      <c r="K86" s="1156">
        <v>0</v>
      </c>
      <c r="L86" s="1156">
        <v>0</v>
      </c>
      <c r="M86" s="1156">
        <v>0</v>
      </c>
      <c r="N86" s="1156">
        <v>0</v>
      </c>
      <c r="O86" s="1156" t="s">
        <v>2023</v>
      </c>
      <c r="P86" s="1157" t="s">
        <v>1995</v>
      </c>
      <c r="Q86" s="1157" t="s">
        <v>1995</v>
      </c>
      <c r="R86" s="1157" t="s">
        <v>1995</v>
      </c>
    </row>
    <row r="87" spans="1:18" ht="15">
      <c r="A87" s="56">
        <f>ROW()</f>
        <v>87</v>
      </c>
      <c r="C87" s="1158" t="s">
        <v>2111</v>
      </c>
      <c r="D87" s="1156" t="s">
        <v>1999</v>
      </c>
      <c r="E87" s="1156" t="s">
        <v>1996</v>
      </c>
      <c r="F87" s="1156">
        <v>110</v>
      </c>
      <c r="G87" s="1156">
        <v>1.75</v>
      </c>
      <c r="H87" s="1156">
        <v>0</v>
      </c>
      <c r="I87" s="1156">
        <v>0</v>
      </c>
      <c r="J87" s="1156">
        <v>0</v>
      </c>
      <c r="K87" s="1156">
        <v>0</v>
      </c>
      <c r="L87" s="1156">
        <v>0</v>
      </c>
      <c r="M87" s="1156">
        <v>0</v>
      </c>
      <c r="N87" s="1156">
        <v>0</v>
      </c>
      <c r="O87" s="1156" t="s">
        <v>2000</v>
      </c>
      <c r="P87" s="1157" t="s">
        <v>2001</v>
      </c>
      <c r="Q87" s="1157" t="s">
        <v>1995</v>
      </c>
      <c r="R87" s="1157" t="s">
        <v>1995</v>
      </c>
    </row>
    <row r="88" spans="1:18" ht="15">
      <c r="A88" s="56">
        <f>ROW()</f>
        <v>88</v>
      </c>
      <c r="C88" s="1158" t="s">
        <v>2112</v>
      </c>
      <c r="D88" s="1156" t="s">
        <v>1999</v>
      </c>
      <c r="E88" s="1156" t="s">
        <v>1996</v>
      </c>
      <c r="F88" s="1156">
        <v>110</v>
      </c>
      <c r="G88" s="1156">
        <v>2.14</v>
      </c>
      <c r="H88" s="1156">
        <v>0</v>
      </c>
      <c r="I88" s="1156">
        <v>0</v>
      </c>
      <c r="J88" s="1156">
        <v>0</v>
      </c>
      <c r="K88" s="1156">
        <v>0</v>
      </c>
      <c r="L88" s="1156">
        <v>0</v>
      </c>
      <c r="M88" s="1156">
        <v>0</v>
      </c>
      <c r="N88" s="1156">
        <v>0</v>
      </c>
      <c r="O88" s="1156" t="s">
        <v>2000</v>
      </c>
      <c r="P88" s="1157" t="s">
        <v>2001</v>
      </c>
      <c r="Q88" s="1157" t="s">
        <v>1995</v>
      </c>
      <c r="R88" s="1157" t="s">
        <v>1995</v>
      </c>
    </row>
    <row r="89" spans="1:18" ht="15">
      <c r="A89" s="56">
        <f>ROW()</f>
        <v>89</v>
      </c>
      <c r="C89" s="1158" t="s">
        <v>2113</v>
      </c>
      <c r="D89" s="1156" t="s">
        <v>1999</v>
      </c>
      <c r="E89" s="1156" t="s">
        <v>1996</v>
      </c>
      <c r="F89" s="1156">
        <v>110</v>
      </c>
      <c r="G89" s="1156">
        <v>4.04</v>
      </c>
      <c r="H89" s="1156">
        <v>4.3</v>
      </c>
      <c r="I89" s="1156">
        <v>0</v>
      </c>
      <c r="J89" s="1156">
        <v>0</v>
      </c>
      <c r="K89" s="1156">
        <v>0</v>
      </c>
      <c r="L89" s="1156">
        <v>0</v>
      </c>
      <c r="M89" s="1156">
        <v>0</v>
      </c>
      <c r="N89" s="1156">
        <v>0</v>
      </c>
      <c r="O89" s="1156" t="s">
        <v>2010</v>
      </c>
      <c r="P89" s="1157" t="s">
        <v>2001</v>
      </c>
      <c r="Q89" s="1157" t="s">
        <v>1995</v>
      </c>
      <c r="R89" s="1157" t="s">
        <v>1995</v>
      </c>
    </row>
    <row r="90" spans="1:18" ht="45">
      <c r="A90" s="56">
        <f>ROW()</f>
        <v>90</v>
      </c>
      <c r="C90" s="1158" t="s">
        <v>1995</v>
      </c>
      <c r="D90" s="1156" t="s">
        <v>1995</v>
      </c>
      <c r="E90" s="1156" t="s">
        <v>1995</v>
      </c>
      <c r="F90" s="1156" t="s">
        <v>1995</v>
      </c>
      <c r="G90" s="1156" t="s">
        <v>1995</v>
      </c>
      <c r="H90" s="1156" t="s">
        <v>1995</v>
      </c>
      <c r="I90" s="1156" t="s">
        <v>1995</v>
      </c>
      <c r="J90" s="1156" t="s">
        <v>1995</v>
      </c>
      <c r="K90" s="1156" t="s">
        <v>1995</v>
      </c>
      <c r="L90" s="1156" t="s">
        <v>1995</v>
      </c>
      <c r="M90" s="1156" t="s">
        <v>1995</v>
      </c>
      <c r="N90" s="1156" t="s">
        <v>1995</v>
      </c>
      <c r="O90" s="1156" t="s">
        <v>1995</v>
      </c>
      <c r="P90" s="1157" t="s">
        <v>2114</v>
      </c>
      <c r="Q90" s="1157" t="s">
        <v>2115</v>
      </c>
      <c r="R90" s="1157" t="s">
        <v>2116</v>
      </c>
    </row>
    <row r="91" spans="1:18" ht="15">
      <c r="A91" s="56">
        <f>ROW()</f>
        <v>91</v>
      </c>
      <c r="C91" s="1158" t="s">
        <v>2117</v>
      </c>
      <c r="D91" s="1156" t="s">
        <v>1999</v>
      </c>
      <c r="E91" s="1156" t="s">
        <v>1996</v>
      </c>
      <c r="F91" s="1156">
        <v>110</v>
      </c>
      <c r="G91" s="1156">
        <v>5.0599999999999996</v>
      </c>
      <c r="H91" s="1156">
        <v>0</v>
      </c>
      <c r="I91" s="1156">
        <v>0</v>
      </c>
      <c r="J91" s="1156">
        <v>0</v>
      </c>
      <c r="K91" s="1156">
        <v>0</v>
      </c>
      <c r="L91" s="1156">
        <v>0</v>
      </c>
      <c r="M91" s="1156">
        <v>3</v>
      </c>
      <c r="N91" s="1156">
        <v>0</v>
      </c>
      <c r="O91" s="1156" t="s">
        <v>2000</v>
      </c>
      <c r="P91" s="1157" t="s">
        <v>2001</v>
      </c>
      <c r="Q91" s="1157" t="s">
        <v>1995</v>
      </c>
      <c r="R91" s="1157" t="s">
        <v>1995</v>
      </c>
    </row>
    <row r="92" spans="1:18" ht="15">
      <c r="A92" s="56">
        <f>ROW()</f>
        <v>92</v>
      </c>
      <c r="C92" s="1158" t="s">
        <v>2118</v>
      </c>
      <c r="D92" s="1156" t="s">
        <v>1999</v>
      </c>
      <c r="E92" s="1156" t="s">
        <v>1996</v>
      </c>
      <c r="F92" s="1156">
        <v>110</v>
      </c>
      <c r="G92" s="1156">
        <v>2.65</v>
      </c>
      <c r="H92" s="1156">
        <v>0.03</v>
      </c>
      <c r="I92" s="1156">
        <v>0</v>
      </c>
      <c r="J92" s="1156">
        <v>0</v>
      </c>
      <c r="K92" s="1156">
        <v>0</v>
      </c>
      <c r="L92" s="1156">
        <v>0</v>
      </c>
      <c r="M92" s="1156">
        <v>1</v>
      </c>
      <c r="N92" s="1156">
        <v>1</v>
      </c>
      <c r="O92" s="1156" t="s">
        <v>2000</v>
      </c>
      <c r="P92" s="1157" t="s">
        <v>2001</v>
      </c>
      <c r="Q92" s="1157" t="s">
        <v>1995</v>
      </c>
      <c r="R92" s="1157" t="s">
        <v>1995</v>
      </c>
    </row>
    <row r="93" spans="1:18" ht="15">
      <c r="A93" s="56">
        <f>ROW()</f>
        <v>93</v>
      </c>
      <c r="C93" s="1158" t="s">
        <v>2119</v>
      </c>
      <c r="D93" s="1156" t="s">
        <v>2028</v>
      </c>
      <c r="E93" s="1156" t="s">
        <v>1996</v>
      </c>
      <c r="F93" s="1156">
        <v>110</v>
      </c>
      <c r="G93" s="1156">
        <v>3.14</v>
      </c>
      <c r="H93" s="1156">
        <v>0.03</v>
      </c>
      <c r="I93" s="1156">
        <v>0</v>
      </c>
      <c r="J93" s="1156">
        <v>0</v>
      </c>
      <c r="K93" s="1156">
        <v>0</v>
      </c>
      <c r="L93" s="1156">
        <v>0</v>
      </c>
      <c r="M93" s="1156">
        <v>3</v>
      </c>
      <c r="N93" s="1156">
        <v>0</v>
      </c>
      <c r="O93" s="1156" t="s">
        <v>2000</v>
      </c>
      <c r="P93" s="1157" t="s">
        <v>2001</v>
      </c>
      <c r="Q93" s="1157" t="s">
        <v>1995</v>
      </c>
      <c r="R93" s="1157" t="s">
        <v>1995</v>
      </c>
    </row>
    <row r="94" spans="1:18" ht="15">
      <c r="A94" s="56">
        <f>ROW()</f>
        <v>94</v>
      </c>
      <c r="C94" s="1158" t="s">
        <v>2120</v>
      </c>
      <c r="D94" s="1156" t="s">
        <v>2028</v>
      </c>
      <c r="E94" s="1156" t="s">
        <v>1996</v>
      </c>
      <c r="F94" s="1156">
        <v>110</v>
      </c>
      <c r="G94" s="1156">
        <v>2.06</v>
      </c>
      <c r="H94" s="1156">
        <v>0</v>
      </c>
      <c r="I94" s="1156">
        <v>0</v>
      </c>
      <c r="J94" s="1156">
        <v>0</v>
      </c>
      <c r="K94" s="1156">
        <v>0</v>
      </c>
      <c r="L94" s="1156">
        <v>0</v>
      </c>
      <c r="M94" s="1156">
        <v>0</v>
      </c>
      <c r="N94" s="1156">
        <v>0</v>
      </c>
      <c r="O94" s="1156" t="s">
        <v>2000</v>
      </c>
      <c r="P94" s="1157" t="s">
        <v>2001</v>
      </c>
      <c r="Q94" s="1157" t="s">
        <v>1995</v>
      </c>
      <c r="R94" s="1157" t="s">
        <v>1995</v>
      </c>
    </row>
    <row r="95" spans="1:18" ht="15">
      <c r="A95" s="56">
        <f>ROW()</f>
        <v>95</v>
      </c>
      <c r="C95" s="1158" t="s">
        <v>2121</v>
      </c>
      <c r="D95" s="1156" t="s">
        <v>2028</v>
      </c>
      <c r="E95" s="1156" t="s">
        <v>1996</v>
      </c>
      <c r="F95" s="1156">
        <v>110</v>
      </c>
      <c r="G95" s="1156">
        <v>4.2699999999999996</v>
      </c>
      <c r="H95" s="1156">
        <v>0.06</v>
      </c>
      <c r="I95" s="1156">
        <v>0</v>
      </c>
      <c r="J95" s="1156">
        <v>0</v>
      </c>
      <c r="K95" s="1156">
        <v>0</v>
      </c>
      <c r="L95" s="1156">
        <v>0</v>
      </c>
      <c r="M95" s="1156">
        <v>0</v>
      </c>
      <c r="N95" s="1156">
        <v>0</v>
      </c>
      <c r="O95" s="1156" t="s">
        <v>2000</v>
      </c>
      <c r="P95" s="1157" t="s">
        <v>2001</v>
      </c>
      <c r="Q95" s="1157" t="s">
        <v>1995</v>
      </c>
      <c r="R95" s="1157" t="s">
        <v>1995</v>
      </c>
    </row>
    <row r="96" spans="1:18" ht="45">
      <c r="A96" s="56">
        <f>ROW()</f>
        <v>96</v>
      </c>
      <c r="C96" s="1158" t="s">
        <v>2122</v>
      </c>
      <c r="D96" s="1156" t="s">
        <v>1999</v>
      </c>
      <c r="E96" s="1156" t="s">
        <v>1996</v>
      </c>
      <c r="F96" s="1156">
        <v>110</v>
      </c>
      <c r="G96" s="1156">
        <v>1.1499999999999999</v>
      </c>
      <c r="H96" s="1156">
        <v>0.38</v>
      </c>
      <c r="I96" s="1156">
        <v>0</v>
      </c>
      <c r="J96" s="1156">
        <v>0</v>
      </c>
      <c r="K96" s="1156">
        <v>0</v>
      </c>
      <c r="L96" s="1156">
        <v>0</v>
      </c>
      <c r="M96" s="1156">
        <v>1</v>
      </c>
      <c r="N96" s="1156">
        <v>0</v>
      </c>
      <c r="O96" s="1156" t="s">
        <v>2005</v>
      </c>
      <c r="P96" s="1157" t="s">
        <v>2123</v>
      </c>
      <c r="Q96" s="1157" t="s">
        <v>2124</v>
      </c>
      <c r="R96" s="1157" t="s">
        <v>2125</v>
      </c>
    </row>
    <row r="97" spans="1:18" ht="120">
      <c r="A97" s="56">
        <f>ROW()</f>
        <v>97</v>
      </c>
      <c r="C97" s="1158" t="s">
        <v>1995</v>
      </c>
      <c r="D97" s="1156" t="s">
        <v>1995</v>
      </c>
      <c r="E97" s="1156" t="s">
        <v>1995</v>
      </c>
      <c r="F97" s="1156" t="s">
        <v>1995</v>
      </c>
      <c r="G97" s="1156" t="s">
        <v>1995</v>
      </c>
      <c r="H97" s="1156" t="s">
        <v>1995</v>
      </c>
      <c r="I97" s="1156" t="s">
        <v>1995</v>
      </c>
      <c r="J97" s="1156" t="s">
        <v>1995</v>
      </c>
      <c r="K97" s="1156" t="s">
        <v>1995</v>
      </c>
      <c r="L97" s="1156" t="s">
        <v>1995</v>
      </c>
      <c r="M97" s="1156" t="s">
        <v>1995</v>
      </c>
      <c r="N97" s="1156" t="s">
        <v>1995</v>
      </c>
      <c r="O97" s="1156" t="s">
        <v>1995</v>
      </c>
      <c r="P97" s="1157" t="s">
        <v>2126</v>
      </c>
      <c r="Q97" s="1157" t="s">
        <v>2075</v>
      </c>
      <c r="R97" s="1157" t="s">
        <v>2076</v>
      </c>
    </row>
    <row r="98" spans="1:18" ht="30">
      <c r="A98" s="56">
        <f>ROW()</f>
        <v>98</v>
      </c>
      <c r="C98" s="1158" t="s">
        <v>1995</v>
      </c>
      <c r="D98" s="1156" t="s">
        <v>1995</v>
      </c>
      <c r="E98" s="1156" t="s">
        <v>1995</v>
      </c>
      <c r="F98" s="1156" t="s">
        <v>1995</v>
      </c>
      <c r="G98" s="1156" t="s">
        <v>1995</v>
      </c>
      <c r="H98" s="1156" t="s">
        <v>1995</v>
      </c>
      <c r="I98" s="1156" t="s">
        <v>1995</v>
      </c>
      <c r="J98" s="1156" t="s">
        <v>1995</v>
      </c>
      <c r="K98" s="1156" t="s">
        <v>1995</v>
      </c>
      <c r="L98" s="1156" t="s">
        <v>1995</v>
      </c>
      <c r="M98" s="1156" t="s">
        <v>1995</v>
      </c>
      <c r="N98" s="1156" t="s">
        <v>1995</v>
      </c>
      <c r="O98" s="1156" t="s">
        <v>1995</v>
      </c>
      <c r="P98" s="1157" t="s">
        <v>2127</v>
      </c>
      <c r="Q98" s="1157" t="s">
        <v>2128</v>
      </c>
      <c r="R98" s="1157" t="s">
        <v>2129</v>
      </c>
    </row>
    <row r="99" spans="1:18" ht="15">
      <c r="A99" s="56">
        <f>ROW()</f>
        <v>99</v>
      </c>
      <c r="C99" s="1158" t="s">
        <v>2130</v>
      </c>
      <c r="D99" s="1156" t="s">
        <v>1999</v>
      </c>
      <c r="E99" s="1156" t="s">
        <v>1996</v>
      </c>
      <c r="F99" s="1156">
        <v>110</v>
      </c>
      <c r="G99" s="1156">
        <v>1.45</v>
      </c>
      <c r="H99" s="1156">
        <v>0</v>
      </c>
      <c r="I99" s="1156">
        <v>0</v>
      </c>
      <c r="J99" s="1156">
        <v>0</v>
      </c>
      <c r="K99" s="1156">
        <v>0</v>
      </c>
      <c r="L99" s="1156">
        <v>0</v>
      </c>
      <c r="M99" s="1156">
        <v>0</v>
      </c>
      <c r="N99" s="1156">
        <v>0</v>
      </c>
      <c r="O99" s="1156" t="s">
        <v>2023</v>
      </c>
      <c r="P99" s="1157" t="s">
        <v>2001</v>
      </c>
      <c r="Q99" s="1157" t="s">
        <v>1995</v>
      </c>
      <c r="R99" s="1157" t="s">
        <v>1995</v>
      </c>
    </row>
    <row r="100" spans="1:18" ht="15">
      <c r="A100" s="56">
        <f>ROW()</f>
        <v>100</v>
      </c>
      <c r="C100" s="1158" t="s">
        <v>2131</v>
      </c>
      <c r="D100" s="1156" t="s">
        <v>1999</v>
      </c>
      <c r="E100" s="1156" t="s">
        <v>1996</v>
      </c>
      <c r="F100" s="1156">
        <v>110</v>
      </c>
      <c r="G100" s="1156">
        <v>2.0099999999999998</v>
      </c>
      <c r="H100" s="1156">
        <v>7.0000000000000007E-2</v>
      </c>
      <c r="I100" s="1156">
        <v>0</v>
      </c>
      <c r="J100" s="1156">
        <v>0</v>
      </c>
      <c r="K100" s="1156">
        <v>0</v>
      </c>
      <c r="L100" s="1156">
        <v>0</v>
      </c>
      <c r="M100" s="1156">
        <v>1</v>
      </c>
      <c r="N100" s="1156">
        <v>0</v>
      </c>
      <c r="O100" s="1156" t="s">
        <v>2010</v>
      </c>
      <c r="P100" s="1157" t="s">
        <v>2001</v>
      </c>
      <c r="Q100" s="1157" t="s">
        <v>1995</v>
      </c>
      <c r="R100" s="1157" t="s">
        <v>1995</v>
      </c>
    </row>
    <row r="101" spans="1:18" ht="30">
      <c r="A101" s="56">
        <f>ROW()</f>
        <v>101</v>
      </c>
      <c r="C101" s="1158" t="s">
        <v>1995</v>
      </c>
      <c r="D101" s="1156" t="s">
        <v>1995</v>
      </c>
      <c r="E101" s="1156" t="s">
        <v>1995</v>
      </c>
      <c r="F101" s="1156" t="s">
        <v>1995</v>
      </c>
      <c r="G101" s="1156" t="s">
        <v>1995</v>
      </c>
      <c r="H101" s="1156" t="s">
        <v>1995</v>
      </c>
      <c r="I101" s="1156" t="s">
        <v>1995</v>
      </c>
      <c r="J101" s="1156" t="s">
        <v>1995</v>
      </c>
      <c r="K101" s="1156" t="s">
        <v>1995</v>
      </c>
      <c r="L101" s="1156" t="s">
        <v>1995</v>
      </c>
      <c r="M101" s="1156" t="s">
        <v>1995</v>
      </c>
      <c r="N101" s="1156" t="s">
        <v>1995</v>
      </c>
      <c r="O101" s="1156" t="s">
        <v>1995</v>
      </c>
      <c r="P101" s="1157" t="s">
        <v>2132</v>
      </c>
      <c r="Q101" s="1157" t="s">
        <v>2133</v>
      </c>
      <c r="R101" s="1157" t="s">
        <v>2134</v>
      </c>
    </row>
    <row r="102" spans="1:18" ht="15">
      <c r="A102" s="56">
        <f>ROW()</f>
        <v>102</v>
      </c>
      <c r="C102" s="1158" t="s">
        <v>2135</v>
      </c>
      <c r="D102" s="1156" t="s">
        <v>1999</v>
      </c>
      <c r="E102" s="1156" t="s">
        <v>1996</v>
      </c>
      <c r="F102" s="1156">
        <v>110</v>
      </c>
      <c r="G102" s="1156">
        <v>0.72</v>
      </c>
      <c r="H102" s="1156">
        <v>0</v>
      </c>
      <c r="I102" s="1156">
        <v>0</v>
      </c>
      <c r="J102" s="1156">
        <v>0</v>
      </c>
      <c r="K102" s="1156">
        <v>0</v>
      </c>
      <c r="L102" s="1156">
        <v>0</v>
      </c>
      <c r="M102" s="1156">
        <v>0</v>
      </c>
      <c r="N102" s="1156">
        <v>0</v>
      </c>
      <c r="O102" s="1156" t="s">
        <v>2023</v>
      </c>
      <c r="P102" s="1157" t="s">
        <v>2001</v>
      </c>
      <c r="Q102" s="1157" t="s">
        <v>1995</v>
      </c>
      <c r="R102" s="1157" t="s">
        <v>1995</v>
      </c>
    </row>
    <row r="103" spans="1:18" ht="15">
      <c r="A103" s="56">
        <f>ROW()</f>
        <v>103</v>
      </c>
      <c r="C103" s="1158" t="s">
        <v>2136</v>
      </c>
      <c r="D103" s="1156" t="s">
        <v>2028</v>
      </c>
      <c r="E103" s="1156" t="s">
        <v>1996</v>
      </c>
      <c r="F103" s="1156">
        <v>110</v>
      </c>
      <c r="G103" s="1156">
        <v>2.99</v>
      </c>
      <c r="H103" s="1156">
        <v>0</v>
      </c>
      <c r="I103" s="1156">
        <v>0</v>
      </c>
      <c r="J103" s="1156">
        <v>0</v>
      </c>
      <c r="K103" s="1156">
        <v>0</v>
      </c>
      <c r="L103" s="1156">
        <v>0</v>
      </c>
      <c r="M103" s="1156">
        <v>0</v>
      </c>
      <c r="N103" s="1156">
        <v>0</v>
      </c>
      <c r="O103" s="1156" t="s">
        <v>2000</v>
      </c>
      <c r="P103" s="1157" t="s">
        <v>2001</v>
      </c>
      <c r="Q103" s="1157" t="s">
        <v>1995</v>
      </c>
      <c r="R103" s="1157" t="s">
        <v>1995</v>
      </c>
    </row>
    <row r="104" spans="1:18" ht="15">
      <c r="A104" s="56">
        <f>ROW()</f>
        <v>104</v>
      </c>
      <c r="C104" s="1158" t="s">
        <v>2137</v>
      </c>
      <c r="D104" s="1156" t="s">
        <v>2028</v>
      </c>
      <c r="E104" s="1156" t="s">
        <v>1996</v>
      </c>
      <c r="F104" s="1156">
        <v>110</v>
      </c>
      <c r="G104" s="1156">
        <v>0.89</v>
      </c>
      <c r="H104" s="1156">
        <v>0</v>
      </c>
      <c r="I104" s="1156">
        <v>0</v>
      </c>
      <c r="J104" s="1156">
        <v>0</v>
      </c>
      <c r="K104" s="1156">
        <v>0</v>
      </c>
      <c r="L104" s="1156">
        <v>0</v>
      </c>
      <c r="M104" s="1156">
        <v>0</v>
      </c>
      <c r="N104" s="1156">
        <v>0</v>
      </c>
      <c r="O104" s="1156" t="s">
        <v>2023</v>
      </c>
      <c r="P104" s="1157" t="s">
        <v>2001</v>
      </c>
      <c r="Q104" s="1157" t="s">
        <v>1995</v>
      </c>
      <c r="R104" s="1157" t="s">
        <v>1995</v>
      </c>
    </row>
    <row r="105" spans="1:18" ht="15">
      <c r="A105" s="56">
        <f>ROW()</f>
        <v>105</v>
      </c>
      <c r="C105" s="1158" t="s">
        <v>2138</v>
      </c>
      <c r="D105" s="1156" t="s">
        <v>1999</v>
      </c>
      <c r="E105" s="1156" t="s">
        <v>1996</v>
      </c>
      <c r="F105" s="1156">
        <v>110</v>
      </c>
      <c r="G105" s="1156">
        <v>4.0199999999999996</v>
      </c>
      <c r="H105" s="1156">
        <v>0</v>
      </c>
      <c r="I105" s="1156">
        <v>0</v>
      </c>
      <c r="J105" s="1156">
        <v>0</v>
      </c>
      <c r="K105" s="1156">
        <v>0</v>
      </c>
      <c r="L105" s="1156">
        <v>0</v>
      </c>
      <c r="M105" s="1156">
        <v>0</v>
      </c>
      <c r="N105" s="1156">
        <v>0</v>
      </c>
      <c r="O105" s="1156" t="s">
        <v>2000</v>
      </c>
      <c r="P105" s="1157" t="s">
        <v>2001</v>
      </c>
      <c r="Q105" s="1157" t="s">
        <v>1995</v>
      </c>
      <c r="R105" s="1157" t="s">
        <v>1995</v>
      </c>
    </row>
    <row r="106" spans="1:18" ht="15">
      <c r="A106" s="56">
        <f>ROW()</f>
        <v>106</v>
      </c>
      <c r="C106" s="1158" t="s">
        <v>2139</v>
      </c>
      <c r="D106" s="1156" t="s">
        <v>1999</v>
      </c>
      <c r="E106" s="1156" t="s">
        <v>1996</v>
      </c>
      <c r="F106" s="1156">
        <v>110</v>
      </c>
      <c r="G106" s="1156">
        <v>8.91</v>
      </c>
      <c r="H106" s="1156">
        <v>0</v>
      </c>
      <c r="I106" s="1156">
        <v>0</v>
      </c>
      <c r="J106" s="1156">
        <v>0</v>
      </c>
      <c r="K106" s="1156">
        <v>0</v>
      </c>
      <c r="L106" s="1156">
        <v>0</v>
      </c>
      <c r="M106" s="1156">
        <v>0</v>
      </c>
      <c r="N106" s="1156">
        <v>0</v>
      </c>
      <c r="O106" s="1156" t="s">
        <v>2000</v>
      </c>
      <c r="P106" s="1157" t="s">
        <v>2001</v>
      </c>
      <c r="Q106" s="1157" t="s">
        <v>1995</v>
      </c>
      <c r="R106" s="1157" t="s">
        <v>1995</v>
      </c>
    </row>
    <row r="107" spans="1:18" ht="15">
      <c r="A107" s="56">
        <f>ROW()</f>
        <v>107</v>
      </c>
      <c r="C107" s="1158" t="s">
        <v>2140</v>
      </c>
      <c r="D107" s="1156" t="s">
        <v>1999</v>
      </c>
      <c r="E107" s="1156" t="s">
        <v>1996</v>
      </c>
      <c r="F107" s="1156">
        <v>110</v>
      </c>
      <c r="G107" s="1156">
        <v>2.62</v>
      </c>
      <c r="H107" s="1156">
        <v>0</v>
      </c>
      <c r="I107" s="1156">
        <v>0</v>
      </c>
      <c r="J107" s="1156">
        <v>0</v>
      </c>
      <c r="K107" s="1156">
        <v>0</v>
      </c>
      <c r="L107" s="1156">
        <v>0</v>
      </c>
      <c r="M107" s="1156">
        <v>0</v>
      </c>
      <c r="N107" s="1156">
        <v>0</v>
      </c>
      <c r="O107" s="1156" t="s">
        <v>2000</v>
      </c>
      <c r="P107" s="1157" t="s">
        <v>2001</v>
      </c>
      <c r="Q107" s="1157" t="s">
        <v>1995</v>
      </c>
      <c r="R107" s="1157" t="s">
        <v>1995</v>
      </c>
    </row>
    <row r="108" spans="1:18" ht="15">
      <c r="A108" s="56">
        <f>ROW()</f>
        <v>108</v>
      </c>
      <c r="C108" s="1158" t="s">
        <v>2141</v>
      </c>
      <c r="D108" s="1156" t="s">
        <v>1999</v>
      </c>
      <c r="E108" s="1156" t="s">
        <v>1996</v>
      </c>
      <c r="F108" s="1156">
        <v>110</v>
      </c>
      <c r="G108" s="1156">
        <v>2.57</v>
      </c>
      <c r="H108" s="1156">
        <v>0</v>
      </c>
      <c r="I108" s="1156">
        <v>0</v>
      </c>
      <c r="J108" s="1156">
        <v>0</v>
      </c>
      <c r="K108" s="1156">
        <v>0</v>
      </c>
      <c r="L108" s="1156">
        <v>0</v>
      </c>
      <c r="M108" s="1156">
        <v>0</v>
      </c>
      <c r="N108" s="1156">
        <v>0</v>
      </c>
      <c r="O108" s="1156" t="s">
        <v>2000</v>
      </c>
      <c r="P108" s="1157" t="s">
        <v>2001</v>
      </c>
      <c r="Q108" s="1157" t="s">
        <v>1995</v>
      </c>
      <c r="R108" s="1157" t="s">
        <v>1995</v>
      </c>
    </row>
    <row r="109" spans="1:18" ht="15">
      <c r="A109" s="56">
        <f>ROW()</f>
        <v>109</v>
      </c>
      <c r="C109" s="1158" t="s">
        <v>2142</v>
      </c>
      <c r="D109" s="1156" t="s">
        <v>1999</v>
      </c>
      <c r="E109" s="1156" t="s">
        <v>1996</v>
      </c>
      <c r="F109" s="1156">
        <v>110</v>
      </c>
      <c r="G109" s="1156">
        <v>6.76</v>
      </c>
      <c r="H109" s="1156">
        <v>0.46</v>
      </c>
      <c r="I109" s="1156">
        <v>0</v>
      </c>
      <c r="J109" s="1156">
        <v>0</v>
      </c>
      <c r="K109" s="1156">
        <v>0</v>
      </c>
      <c r="L109" s="1156">
        <v>0</v>
      </c>
      <c r="M109" s="1156">
        <v>1</v>
      </c>
      <c r="N109" s="1156">
        <v>0</v>
      </c>
      <c r="O109" s="1156" t="s">
        <v>2010</v>
      </c>
      <c r="P109" s="1157" t="s">
        <v>2001</v>
      </c>
      <c r="Q109" s="1157" t="s">
        <v>1995</v>
      </c>
      <c r="R109" s="1157" t="s">
        <v>1995</v>
      </c>
    </row>
    <row r="110" spans="1:18" ht="75">
      <c r="A110" s="56">
        <f>ROW()</f>
        <v>110</v>
      </c>
      <c r="C110" s="1158" t="s">
        <v>1995</v>
      </c>
      <c r="D110" s="1156" t="s">
        <v>1995</v>
      </c>
      <c r="E110" s="1156" t="s">
        <v>1995</v>
      </c>
      <c r="F110" s="1156" t="s">
        <v>1995</v>
      </c>
      <c r="G110" s="1156" t="s">
        <v>1995</v>
      </c>
      <c r="H110" s="1156" t="s">
        <v>1995</v>
      </c>
      <c r="I110" s="1156" t="s">
        <v>1995</v>
      </c>
      <c r="J110" s="1156" t="s">
        <v>1995</v>
      </c>
      <c r="K110" s="1156" t="s">
        <v>1995</v>
      </c>
      <c r="L110" s="1156" t="s">
        <v>1995</v>
      </c>
      <c r="M110" s="1156" t="s">
        <v>1995</v>
      </c>
      <c r="N110" s="1156" t="s">
        <v>1995</v>
      </c>
      <c r="O110" s="1156" t="s">
        <v>1995</v>
      </c>
      <c r="P110" s="1157" t="s">
        <v>2143</v>
      </c>
      <c r="Q110" s="1157" t="s">
        <v>2144</v>
      </c>
      <c r="R110" s="1157" t="s">
        <v>2145</v>
      </c>
    </row>
    <row r="111" spans="1:18" ht="15">
      <c r="A111" s="56">
        <f>ROW()</f>
        <v>111</v>
      </c>
      <c r="C111" s="1158" t="s">
        <v>2146</v>
      </c>
      <c r="D111" s="1156" t="s">
        <v>1999</v>
      </c>
      <c r="E111" s="1156" t="s">
        <v>1996</v>
      </c>
      <c r="F111" s="1156">
        <v>110</v>
      </c>
      <c r="G111" s="1156">
        <v>4.01</v>
      </c>
      <c r="H111" s="1156">
        <v>0</v>
      </c>
      <c r="I111" s="1156">
        <v>0</v>
      </c>
      <c r="J111" s="1156">
        <v>0</v>
      </c>
      <c r="K111" s="1156">
        <v>0</v>
      </c>
      <c r="L111" s="1156">
        <v>0</v>
      </c>
      <c r="M111" s="1156">
        <v>1</v>
      </c>
      <c r="N111" s="1156">
        <v>0</v>
      </c>
      <c r="O111" s="1156" t="s">
        <v>2000</v>
      </c>
      <c r="P111" s="1157" t="s">
        <v>2001</v>
      </c>
      <c r="Q111" s="1157" t="s">
        <v>1995</v>
      </c>
      <c r="R111" s="1157" t="s">
        <v>1995</v>
      </c>
    </row>
    <row r="112" spans="1:18" ht="15">
      <c r="A112" s="56">
        <f>ROW()</f>
        <v>112</v>
      </c>
      <c r="C112" s="1158" t="s">
        <v>2147</v>
      </c>
      <c r="D112" s="1156" t="s">
        <v>1999</v>
      </c>
      <c r="E112" s="1156" t="s">
        <v>1996</v>
      </c>
      <c r="F112" s="1156">
        <v>110</v>
      </c>
      <c r="G112" s="1156">
        <v>1.94</v>
      </c>
      <c r="H112" s="1156">
        <v>0</v>
      </c>
      <c r="I112" s="1156">
        <v>0</v>
      </c>
      <c r="J112" s="1156">
        <v>0</v>
      </c>
      <c r="K112" s="1156">
        <v>0</v>
      </c>
      <c r="L112" s="1156">
        <v>0</v>
      </c>
      <c r="M112" s="1156">
        <v>0</v>
      </c>
      <c r="N112" s="1156">
        <v>0</v>
      </c>
      <c r="O112" s="1156" t="s">
        <v>2000</v>
      </c>
      <c r="P112" s="1157" t="s">
        <v>2001</v>
      </c>
      <c r="Q112" s="1157" t="s">
        <v>1995</v>
      </c>
      <c r="R112" s="1157" t="s">
        <v>1995</v>
      </c>
    </row>
    <row r="113" spans="1:18" ht="15">
      <c r="A113" s="56">
        <f>ROW()</f>
        <v>113</v>
      </c>
      <c r="C113" s="1158" t="s">
        <v>2148</v>
      </c>
      <c r="D113" s="1156" t="s">
        <v>1999</v>
      </c>
      <c r="E113" s="1156" t="s">
        <v>1996</v>
      </c>
      <c r="F113" s="1156">
        <v>110</v>
      </c>
      <c r="G113" s="1156">
        <v>0.37</v>
      </c>
      <c r="H113" s="1156">
        <v>0</v>
      </c>
      <c r="I113" s="1156">
        <v>0</v>
      </c>
      <c r="J113" s="1156">
        <v>0</v>
      </c>
      <c r="K113" s="1156">
        <v>0</v>
      </c>
      <c r="L113" s="1156">
        <v>0</v>
      </c>
      <c r="M113" s="1156">
        <v>0</v>
      </c>
      <c r="N113" s="1156">
        <v>0</v>
      </c>
      <c r="O113" s="1156" t="s">
        <v>2023</v>
      </c>
      <c r="P113" s="1157" t="s">
        <v>2001</v>
      </c>
      <c r="Q113" s="1157" t="s">
        <v>1995</v>
      </c>
      <c r="R113" s="1157" t="s">
        <v>1995</v>
      </c>
    </row>
    <row r="114" spans="1:18" ht="15">
      <c r="A114" s="56">
        <f>ROW()</f>
        <v>114</v>
      </c>
      <c r="C114" s="1158" t="s">
        <v>2149</v>
      </c>
      <c r="D114" s="1156" t="s">
        <v>1999</v>
      </c>
      <c r="E114" s="1156" t="s">
        <v>1996</v>
      </c>
      <c r="F114" s="1156">
        <v>110</v>
      </c>
      <c r="G114" s="1156">
        <v>0.65</v>
      </c>
      <c r="H114" s="1156">
        <v>0</v>
      </c>
      <c r="I114" s="1156">
        <v>0</v>
      </c>
      <c r="J114" s="1156">
        <v>0</v>
      </c>
      <c r="K114" s="1156">
        <v>0</v>
      </c>
      <c r="L114" s="1156">
        <v>0</v>
      </c>
      <c r="M114" s="1156">
        <v>0</v>
      </c>
      <c r="N114" s="1156">
        <v>0</v>
      </c>
      <c r="O114" s="1156" t="s">
        <v>2023</v>
      </c>
      <c r="P114" s="1157" t="s">
        <v>2001</v>
      </c>
      <c r="Q114" s="1157" t="s">
        <v>1995</v>
      </c>
      <c r="R114" s="1157" t="s">
        <v>1995</v>
      </c>
    </row>
    <row r="115" spans="1:18" ht="15">
      <c r="A115" s="56">
        <f>ROW()</f>
        <v>115</v>
      </c>
      <c r="C115" s="1158" t="s">
        <v>2150</v>
      </c>
      <c r="D115" s="1156" t="s">
        <v>1999</v>
      </c>
      <c r="E115" s="1156" t="s">
        <v>1996</v>
      </c>
      <c r="F115" s="1156">
        <v>110</v>
      </c>
      <c r="G115" s="1156">
        <v>3.25</v>
      </c>
      <c r="H115" s="1156">
        <v>0</v>
      </c>
      <c r="I115" s="1156">
        <v>0</v>
      </c>
      <c r="J115" s="1156">
        <v>0</v>
      </c>
      <c r="K115" s="1156">
        <v>0</v>
      </c>
      <c r="L115" s="1156">
        <v>0</v>
      </c>
      <c r="M115" s="1156">
        <v>0</v>
      </c>
      <c r="N115" s="1156">
        <v>0</v>
      </c>
      <c r="O115" s="1156" t="s">
        <v>2000</v>
      </c>
      <c r="P115" s="1157" t="s">
        <v>2001</v>
      </c>
      <c r="Q115" s="1157" t="s">
        <v>1995</v>
      </c>
      <c r="R115" s="1157" t="s">
        <v>1995</v>
      </c>
    </row>
    <row r="116" spans="1:18" ht="15">
      <c r="A116" s="56">
        <f>ROW()</f>
        <v>116</v>
      </c>
      <c r="C116" s="1158" t="s">
        <v>2151</v>
      </c>
      <c r="D116" s="1156" t="s">
        <v>2028</v>
      </c>
      <c r="E116" s="1156" t="s">
        <v>1996</v>
      </c>
      <c r="F116" s="1156">
        <v>110</v>
      </c>
      <c r="G116" s="1156">
        <v>1</v>
      </c>
      <c r="H116" s="1156">
        <v>0</v>
      </c>
      <c r="I116" s="1156">
        <v>0</v>
      </c>
      <c r="J116" s="1156">
        <v>0</v>
      </c>
      <c r="K116" s="1156">
        <v>0</v>
      </c>
      <c r="L116" s="1156">
        <v>0</v>
      </c>
      <c r="M116" s="1156">
        <v>1</v>
      </c>
      <c r="N116" s="1156">
        <v>0</v>
      </c>
      <c r="O116" s="1156" t="s">
        <v>2023</v>
      </c>
      <c r="P116" s="1157" t="s">
        <v>2001</v>
      </c>
      <c r="Q116" s="1157" t="s">
        <v>1995</v>
      </c>
      <c r="R116" s="1157" t="s">
        <v>1995</v>
      </c>
    </row>
    <row r="117" spans="1:18" ht="15">
      <c r="A117" s="56">
        <f>ROW()</f>
        <v>117</v>
      </c>
      <c r="C117" s="1158" t="s">
        <v>2152</v>
      </c>
      <c r="D117" s="1156" t="s">
        <v>1999</v>
      </c>
      <c r="E117" s="1156" t="s">
        <v>1996</v>
      </c>
      <c r="F117" s="1156">
        <v>110</v>
      </c>
      <c r="G117" s="1156">
        <v>1.26</v>
      </c>
      <c r="H117" s="1156">
        <v>0</v>
      </c>
      <c r="I117" s="1156">
        <v>0</v>
      </c>
      <c r="J117" s="1156">
        <v>0</v>
      </c>
      <c r="K117" s="1156">
        <v>0</v>
      </c>
      <c r="L117" s="1156">
        <v>0</v>
      </c>
      <c r="M117" s="1156">
        <v>0</v>
      </c>
      <c r="N117" s="1156">
        <v>0</v>
      </c>
      <c r="O117" s="1156" t="s">
        <v>2023</v>
      </c>
      <c r="P117" s="1157" t="s">
        <v>2001</v>
      </c>
      <c r="Q117" s="1157" t="s">
        <v>1995</v>
      </c>
      <c r="R117" s="1157" t="s">
        <v>1995</v>
      </c>
    </row>
    <row r="118" spans="1:18" ht="15">
      <c r="A118" s="56">
        <f>ROW()</f>
        <v>118</v>
      </c>
      <c r="C118" s="1158" t="s">
        <v>2153</v>
      </c>
      <c r="D118" s="1156" t="s">
        <v>1999</v>
      </c>
      <c r="E118" s="1156" t="s">
        <v>1996</v>
      </c>
      <c r="F118" s="1156">
        <v>110</v>
      </c>
      <c r="G118" s="1156">
        <v>1.23</v>
      </c>
      <c r="H118" s="1156">
        <v>0.05</v>
      </c>
      <c r="I118" s="1156">
        <v>0</v>
      </c>
      <c r="J118" s="1156">
        <v>0</v>
      </c>
      <c r="K118" s="1156">
        <v>0</v>
      </c>
      <c r="L118" s="1156">
        <v>0</v>
      </c>
      <c r="M118" s="1156">
        <v>0</v>
      </c>
      <c r="N118" s="1156">
        <v>0</v>
      </c>
      <c r="O118" s="1156" t="s">
        <v>2023</v>
      </c>
      <c r="P118" s="1157" t="s">
        <v>2001</v>
      </c>
      <c r="Q118" s="1157" t="s">
        <v>1995</v>
      </c>
      <c r="R118" s="1157" t="s">
        <v>1995</v>
      </c>
    </row>
    <row r="119" spans="1:18" ht="15">
      <c r="A119" s="56">
        <f>ROW()</f>
        <v>119</v>
      </c>
      <c r="C119" s="1158" t="s">
        <v>2154</v>
      </c>
      <c r="D119" s="1156" t="s">
        <v>1999</v>
      </c>
      <c r="E119" s="1156" t="s">
        <v>1996</v>
      </c>
      <c r="F119" s="1156">
        <v>110</v>
      </c>
      <c r="G119" s="1156">
        <v>0.72</v>
      </c>
      <c r="H119" s="1156">
        <v>0</v>
      </c>
      <c r="I119" s="1156">
        <v>0</v>
      </c>
      <c r="J119" s="1156">
        <v>0</v>
      </c>
      <c r="K119" s="1156">
        <v>0</v>
      </c>
      <c r="L119" s="1156">
        <v>0</v>
      </c>
      <c r="M119" s="1156">
        <v>0</v>
      </c>
      <c r="N119" s="1156">
        <v>0</v>
      </c>
      <c r="O119" s="1156" t="s">
        <v>2023</v>
      </c>
      <c r="P119" s="1157" t="s">
        <v>2001</v>
      </c>
      <c r="Q119" s="1157" t="s">
        <v>1995</v>
      </c>
      <c r="R119" s="1157" t="s">
        <v>1995</v>
      </c>
    </row>
    <row r="120" spans="1:18" ht="15">
      <c r="A120" s="56">
        <f>ROW()</f>
        <v>120</v>
      </c>
      <c r="C120" s="1158" t="s">
        <v>2155</v>
      </c>
      <c r="D120" s="1156" t="s">
        <v>2028</v>
      </c>
      <c r="E120" s="1156" t="s">
        <v>1996</v>
      </c>
      <c r="F120" s="1156">
        <v>110</v>
      </c>
      <c r="G120" s="1156">
        <v>1.2</v>
      </c>
      <c r="H120" s="1156">
        <v>0</v>
      </c>
      <c r="I120" s="1156">
        <v>1</v>
      </c>
      <c r="J120" s="1156">
        <v>16.64</v>
      </c>
      <c r="K120" s="1156">
        <v>0</v>
      </c>
      <c r="L120" s="1156">
        <v>0</v>
      </c>
      <c r="M120" s="1156">
        <v>0</v>
      </c>
      <c r="N120" s="1156">
        <v>0</v>
      </c>
      <c r="O120" s="1156" t="s">
        <v>2000</v>
      </c>
      <c r="P120" s="1157" t="s">
        <v>2001</v>
      </c>
      <c r="Q120" s="1157" t="s">
        <v>1995</v>
      </c>
      <c r="R120" s="1157" t="s">
        <v>1995</v>
      </c>
    </row>
    <row r="121" spans="1:18" ht="45">
      <c r="A121" s="56">
        <f>ROW()</f>
        <v>121</v>
      </c>
      <c r="C121" s="1158" t="s">
        <v>2156</v>
      </c>
      <c r="D121" s="1156" t="s">
        <v>2028</v>
      </c>
      <c r="E121" s="1156" t="s">
        <v>1996</v>
      </c>
      <c r="F121" s="1156">
        <v>110</v>
      </c>
      <c r="G121" s="1156">
        <v>1.21</v>
      </c>
      <c r="H121" s="1156">
        <v>0.01</v>
      </c>
      <c r="I121" s="1156">
        <v>0</v>
      </c>
      <c r="J121" s="1156">
        <v>0</v>
      </c>
      <c r="K121" s="1156">
        <v>1</v>
      </c>
      <c r="L121" s="1156">
        <v>4.18</v>
      </c>
      <c r="M121" s="1156">
        <v>0</v>
      </c>
      <c r="N121" s="1156">
        <v>1</v>
      </c>
      <c r="O121" s="1156" t="s">
        <v>2005</v>
      </c>
      <c r="P121" s="1157" t="s">
        <v>2157</v>
      </c>
      <c r="Q121" s="1157" t="s">
        <v>2158</v>
      </c>
      <c r="R121" s="1157" t="s">
        <v>2159</v>
      </c>
    </row>
    <row r="122" spans="1:18" ht="15">
      <c r="A122" s="56">
        <f>ROW()</f>
        <v>122</v>
      </c>
      <c r="C122" s="1158" t="s">
        <v>2160</v>
      </c>
      <c r="D122" s="1156" t="s">
        <v>2028</v>
      </c>
      <c r="E122" s="1156" t="s">
        <v>1996</v>
      </c>
      <c r="F122" s="1156">
        <v>110</v>
      </c>
      <c r="G122" s="1156">
        <v>1.19</v>
      </c>
      <c r="H122" s="1156">
        <v>0</v>
      </c>
      <c r="I122" s="1156">
        <v>0</v>
      </c>
      <c r="J122" s="1156">
        <v>0</v>
      </c>
      <c r="K122" s="1156">
        <v>0</v>
      </c>
      <c r="L122" s="1156">
        <v>0</v>
      </c>
      <c r="M122" s="1156">
        <v>0</v>
      </c>
      <c r="N122" s="1156">
        <v>0</v>
      </c>
      <c r="O122" s="1156" t="s">
        <v>2023</v>
      </c>
      <c r="P122" s="1157" t="s">
        <v>2001</v>
      </c>
      <c r="Q122" s="1157" t="s">
        <v>1995</v>
      </c>
      <c r="R122" s="1157" t="s">
        <v>1995</v>
      </c>
    </row>
    <row r="123" spans="1:18" ht="15">
      <c r="A123" s="56">
        <f>ROW()</f>
        <v>123</v>
      </c>
      <c r="C123" s="1158" t="s">
        <v>2161</v>
      </c>
      <c r="D123" s="1156" t="s">
        <v>2028</v>
      </c>
      <c r="E123" s="1156" t="s">
        <v>1996</v>
      </c>
      <c r="F123" s="1156">
        <v>110</v>
      </c>
      <c r="G123" s="1156">
        <v>3.12</v>
      </c>
      <c r="H123" s="1156">
        <v>0</v>
      </c>
      <c r="I123" s="1156">
        <v>0</v>
      </c>
      <c r="J123" s="1156">
        <v>0</v>
      </c>
      <c r="K123" s="1156">
        <v>0</v>
      </c>
      <c r="L123" s="1156">
        <v>0</v>
      </c>
      <c r="M123" s="1156">
        <v>0</v>
      </c>
      <c r="N123" s="1156">
        <v>0</v>
      </c>
      <c r="O123" s="1156" t="s">
        <v>2000</v>
      </c>
      <c r="P123" s="1157" t="s">
        <v>2001</v>
      </c>
      <c r="Q123" s="1157" t="s">
        <v>1995</v>
      </c>
      <c r="R123" s="1157" t="s">
        <v>1995</v>
      </c>
    </row>
    <row r="124" spans="1:18" ht="15">
      <c r="A124" s="56">
        <f>ROW()</f>
        <v>124</v>
      </c>
      <c r="C124" s="1158" t="s">
        <v>2162</v>
      </c>
      <c r="D124" s="1156" t="s">
        <v>1999</v>
      </c>
      <c r="E124" s="1156" t="s">
        <v>1996</v>
      </c>
      <c r="F124" s="1156">
        <v>110</v>
      </c>
      <c r="G124" s="1156">
        <v>0.85</v>
      </c>
      <c r="H124" s="1156">
        <v>0</v>
      </c>
      <c r="I124" s="1156">
        <v>0</v>
      </c>
      <c r="J124" s="1156">
        <v>0</v>
      </c>
      <c r="K124" s="1156">
        <v>0</v>
      </c>
      <c r="L124" s="1156">
        <v>0</v>
      </c>
      <c r="M124" s="1156">
        <v>0</v>
      </c>
      <c r="N124" s="1156">
        <v>0</v>
      </c>
      <c r="O124" s="1156" t="s">
        <v>2023</v>
      </c>
      <c r="P124" s="1157" t="s">
        <v>2001</v>
      </c>
      <c r="Q124" s="1157" t="s">
        <v>1995</v>
      </c>
      <c r="R124" s="1157" t="s">
        <v>1995</v>
      </c>
    </row>
    <row r="125" spans="1:18" ht="15">
      <c r="A125" s="56">
        <f>ROW()</f>
        <v>125</v>
      </c>
      <c r="C125" s="1158" t="s">
        <v>2163</v>
      </c>
      <c r="D125" s="1156" t="s">
        <v>1999</v>
      </c>
      <c r="E125" s="1156" t="s">
        <v>1996</v>
      </c>
      <c r="F125" s="1156">
        <v>110</v>
      </c>
      <c r="G125" s="1156">
        <v>3.96</v>
      </c>
      <c r="H125" s="1156">
        <v>0</v>
      </c>
      <c r="I125" s="1156">
        <v>0</v>
      </c>
      <c r="J125" s="1156">
        <v>0</v>
      </c>
      <c r="K125" s="1156">
        <v>0</v>
      </c>
      <c r="L125" s="1156">
        <v>0</v>
      </c>
      <c r="M125" s="1156">
        <v>0</v>
      </c>
      <c r="N125" s="1156">
        <v>0</v>
      </c>
      <c r="O125" s="1156" t="s">
        <v>2000</v>
      </c>
      <c r="P125" s="1157" t="s">
        <v>2001</v>
      </c>
      <c r="Q125" s="1157" t="s">
        <v>1995</v>
      </c>
      <c r="R125" s="1157" t="s">
        <v>1995</v>
      </c>
    </row>
    <row r="126" spans="1:18" ht="15">
      <c r="A126" s="56">
        <f>ROW()</f>
        <v>126</v>
      </c>
      <c r="C126" s="1158" t="s">
        <v>2164</v>
      </c>
      <c r="D126" s="1156" t="s">
        <v>1999</v>
      </c>
      <c r="E126" s="1156" t="s">
        <v>1996</v>
      </c>
      <c r="F126" s="1156">
        <v>110</v>
      </c>
      <c r="G126" s="1156">
        <v>5.21</v>
      </c>
      <c r="H126" s="1156">
        <v>1.64</v>
      </c>
      <c r="I126" s="1156">
        <v>0</v>
      </c>
      <c r="J126" s="1156">
        <v>0</v>
      </c>
      <c r="K126" s="1156">
        <v>0</v>
      </c>
      <c r="L126" s="1156">
        <v>0</v>
      </c>
      <c r="M126" s="1156">
        <v>0</v>
      </c>
      <c r="N126" s="1156">
        <v>0</v>
      </c>
      <c r="O126" s="1156" t="s">
        <v>2010</v>
      </c>
      <c r="P126" s="1157" t="s">
        <v>2001</v>
      </c>
      <c r="Q126" s="1157" t="s">
        <v>1995</v>
      </c>
      <c r="R126" s="1157" t="s">
        <v>1995</v>
      </c>
    </row>
    <row r="127" spans="1:18" ht="45">
      <c r="A127" s="56">
        <f>ROW()</f>
        <v>127</v>
      </c>
      <c r="C127" s="1158" t="s">
        <v>1995</v>
      </c>
      <c r="D127" s="1156" t="s">
        <v>1995</v>
      </c>
      <c r="E127" s="1156" t="s">
        <v>1995</v>
      </c>
      <c r="F127" s="1156" t="s">
        <v>1995</v>
      </c>
      <c r="G127" s="1156" t="s">
        <v>1995</v>
      </c>
      <c r="H127" s="1156" t="s">
        <v>1995</v>
      </c>
      <c r="I127" s="1156" t="s">
        <v>1995</v>
      </c>
      <c r="J127" s="1156" t="s">
        <v>1995</v>
      </c>
      <c r="K127" s="1156" t="s">
        <v>1995</v>
      </c>
      <c r="L127" s="1156" t="s">
        <v>1995</v>
      </c>
      <c r="M127" s="1156" t="s">
        <v>1995</v>
      </c>
      <c r="N127" s="1156" t="s">
        <v>1995</v>
      </c>
      <c r="O127" s="1156" t="s">
        <v>1995</v>
      </c>
      <c r="P127" s="1157" t="s">
        <v>2165</v>
      </c>
      <c r="Q127" s="1157" t="s">
        <v>2166</v>
      </c>
      <c r="R127" s="1157" t="s">
        <v>2167</v>
      </c>
    </row>
    <row r="128" spans="1:18" ht="30">
      <c r="A128" s="56">
        <f>ROW()</f>
        <v>128</v>
      </c>
      <c r="C128" s="1158" t="s">
        <v>1995</v>
      </c>
      <c r="D128" s="1156" t="s">
        <v>1995</v>
      </c>
      <c r="E128" s="1156" t="s">
        <v>1995</v>
      </c>
      <c r="F128" s="1156" t="s">
        <v>1995</v>
      </c>
      <c r="G128" s="1156" t="s">
        <v>1995</v>
      </c>
      <c r="H128" s="1156" t="s">
        <v>1995</v>
      </c>
      <c r="I128" s="1156" t="s">
        <v>1995</v>
      </c>
      <c r="J128" s="1156" t="s">
        <v>1995</v>
      </c>
      <c r="K128" s="1156" t="s">
        <v>1995</v>
      </c>
      <c r="L128" s="1156" t="s">
        <v>1995</v>
      </c>
      <c r="M128" s="1156" t="s">
        <v>1995</v>
      </c>
      <c r="N128" s="1156" t="s">
        <v>1995</v>
      </c>
      <c r="O128" s="1156" t="s">
        <v>1995</v>
      </c>
      <c r="P128" s="1157" t="s">
        <v>2168</v>
      </c>
      <c r="Q128" s="1157" t="s">
        <v>2007</v>
      </c>
      <c r="R128" s="1157" t="s">
        <v>2169</v>
      </c>
    </row>
    <row r="129" spans="1:18" ht="15">
      <c r="A129" s="56">
        <f>ROW()</f>
        <v>129</v>
      </c>
      <c r="C129" s="1158" t="s">
        <v>2170</v>
      </c>
      <c r="D129" s="1156" t="s">
        <v>2028</v>
      </c>
      <c r="E129" s="1156" t="s">
        <v>1996</v>
      </c>
      <c r="F129" s="1156">
        <v>110</v>
      </c>
      <c r="G129" s="1156">
        <v>2.92</v>
      </c>
      <c r="H129" s="1156">
        <v>0</v>
      </c>
      <c r="I129" s="1156">
        <v>0</v>
      </c>
      <c r="J129" s="1156">
        <v>0</v>
      </c>
      <c r="K129" s="1156">
        <v>0</v>
      </c>
      <c r="L129" s="1156">
        <v>0</v>
      </c>
      <c r="M129" s="1156">
        <v>0</v>
      </c>
      <c r="N129" s="1156">
        <v>0</v>
      </c>
      <c r="O129" s="1156" t="s">
        <v>2000</v>
      </c>
      <c r="P129" s="1157" t="s">
        <v>2001</v>
      </c>
      <c r="Q129" s="1157" t="s">
        <v>1995</v>
      </c>
      <c r="R129" s="1157" t="s">
        <v>1995</v>
      </c>
    </row>
    <row r="130" spans="1:18" ht="15">
      <c r="A130" s="56">
        <f>ROW()</f>
        <v>130</v>
      </c>
      <c r="C130" s="1158" t="s">
        <v>2171</v>
      </c>
      <c r="D130" s="1156" t="s">
        <v>2028</v>
      </c>
      <c r="E130" s="1156" t="s">
        <v>1996</v>
      </c>
      <c r="F130" s="1156">
        <v>110</v>
      </c>
      <c r="G130" s="1156">
        <v>1.56</v>
      </c>
      <c r="H130" s="1156">
        <v>0</v>
      </c>
      <c r="I130" s="1156">
        <v>0</v>
      </c>
      <c r="J130" s="1156">
        <v>0</v>
      </c>
      <c r="K130" s="1156">
        <v>0</v>
      </c>
      <c r="L130" s="1156">
        <v>0</v>
      </c>
      <c r="M130" s="1156">
        <v>0</v>
      </c>
      <c r="N130" s="1156">
        <v>0</v>
      </c>
      <c r="O130" s="1156" t="s">
        <v>2023</v>
      </c>
      <c r="P130" s="1157" t="s">
        <v>2001</v>
      </c>
      <c r="Q130" s="1157" t="s">
        <v>1995</v>
      </c>
      <c r="R130" s="1157" t="s">
        <v>1995</v>
      </c>
    </row>
    <row r="131" spans="1:18" ht="15">
      <c r="A131" s="56">
        <f>ROW()</f>
        <v>131</v>
      </c>
      <c r="C131" s="1158" t="s">
        <v>2172</v>
      </c>
      <c r="D131" s="1156" t="s">
        <v>1999</v>
      </c>
      <c r="E131" s="1156" t="s">
        <v>1996</v>
      </c>
      <c r="F131" s="1156">
        <v>110</v>
      </c>
      <c r="G131" s="1156">
        <v>5.72</v>
      </c>
      <c r="H131" s="1156">
        <v>0.19</v>
      </c>
      <c r="I131" s="1156">
        <v>0</v>
      </c>
      <c r="J131" s="1156">
        <v>0</v>
      </c>
      <c r="K131" s="1156">
        <v>0</v>
      </c>
      <c r="L131" s="1156">
        <v>0</v>
      </c>
      <c r="M131" s="1156">
        <v>0</v>
      </c>
      <c r="N131" s="1156">
        <v>0</v>
      </c>
      <c r="O131" s="1156" t="s">
        <v>2010</v>
      </c>
      <c r="P131" s="1157" t="s">
        <v>2001</v>
      </c>
      <c r="Q131" s="1157" t="s">
        <v>1995</v>
      </c>
      <c r="R131" s="1157" t="s">
        <v>1995</v>
      </c>
    </row>
    <row r="132" spans="1:18" ht="30">
      <c r="A132" s="56">
        <f>ROW()</f>
        <v>132</v>
      </c>
      <c r="C132" s="1158" t="s">
        <v>1995</v>
      </c>
      <c r="D132" s="1156" t="s">
        <v>1995</v>
      </c>
      <c r="E132" s="1156" t="s">
        <v>1995</v>
      </c>
      <c r="F132" s="1156" t="s">
        <v>1995</v>
      </c>
      <c r="G132" s="1156" t="s">
        <v>1995</v>
      </c>
      <c r="H132" s="1156" t="s">
        <v>1995</v>
      </c>
      <c r="I132" s="1156" t="s">
        <v>1995</v>
      </c>
      <c r="J132" s="1156" t="s">
        <v>1995</v>
      </c>
      <c r="K132" s="1156" t="s">
        <v>1995</v>
      </c>
      <c r="L132" s="1156" t="s">
        <v>1995</v>
      </c>
      <c r="M132" s="1156" t="s">
        <v>1995</v>
      </c>
      <c r="N132" s="1156" t="s">
        <v>1995</v>
      </c>
      <c r="O132" s="1156" t="s">
        <v>1995</v>
      </c>
      <c r="P132" s="1157" t="s">
        <v>2173</v>
      </c>
      <c r="Q132" s="1157" t="s">
        <v>2174</v>
      </c>
      <c r="R132" s="1157" t="s">
        <v>2175</v>
      </c>
    </row>
    <row r="133" spans="1:18" ht="60">
      <c r="A133" s="56">
        <f>ROW()</f>
        <v>133</v>
      </c>
      <c r="C133" s="1158" t="s">
        <v>1995</v>
      </c>
      <c r="D133" s="1156" t="s">
        <v>1995</v>
      </c>
      <c r="E133" s="1156" t="s">
        <v>1995</v>
      </c>
      <c r="F133" s="1156" t="s">
        <v>1995</v>
      </c>
      <c r="G133" s="1156" t="s">
        <v>1995</v>
      </c>
      <c r="H133" s="1156" t="s">
        <v>1995</v>
      </c>
      <c r="I133" s="1156" t="s">
        <v>1995</v>
      </c>
      <c r="J133" s="1156" t="s">
        <v>1995</v>
      </c>
      <c r="K133" s="1156" t="s">
        <v>1995</v>
      </c>
      <c r="L133" s="1156" t="s">
        <v>1995</v>
      </c>
      <c r="M133" s="1156" t="s">
        <v>1995</v>
      </c>
      <c r="N133" s="1156" t="s">
        <v>1995</v>
      </c>
      <c r="O133" s="1156" t="s">
        <v>1995</v>
      </c>
      <c r="P133" s="1157" t="s">
        <v>2176</v>
      </c>
      <c r="Q133" s="1157" t="s">
        <v>2007</v>
      </c>
      <c r="R133" s="1157" t="s">
        <v>2177</v>
      </c>
    </row>
    <row r="134" spans="1:18" ht="15">
      <c r="A134" s="56">
        <f>ROW()</f>
        <v>134</v>
      </c>
      <c r="C134" s="1158" t="s">
        <v>2178</v>
      </c>
      <c r="D134" s="1156" t="s">
        <v>1999</v>
      </c>
      <c r="E134" s="1156" t="s">
        <v>1996</v>
      </c>
      <c r="F134" s="1156">
        <v>110</v>
      </c>
      <c r="G134" s="1156">
        <v>6.9</v>
      </c>
      <c r="H134" s="1156">
        <v>0.01</v>
      </c>
      <c r="I134" s="1156">
        <v>0</v>
      </c>
      <c r="J134" s="1156">
        <v>0</v>
      </c>
      <c r="K134" s="1156">
        <v>0</v>
      </c>
      <c r="L134" s="1156">
        <v>0</v>
      </c>
      <c r="M134" s="1156">
        <v>0</v>
      </c>
      <c r="N134" s="1156">
        <v>0</v>
      </c>
      <c r="O134" s="1156" t="s">
        <v>2000</v>
      </c>
      <c r="P134" s="1157" t="s">
        <v>2001</v>
      </c>
      <c r="Q134" s="1157" t="s">
        <v>1995</v>
      </c>
      <c r="R134" s="1157" t="s">
        <v>1995</v>
      </c>
    </row>
    <row r="135" spans="1:18" ht="15">
      <c r="A135" s="56">
        <f>ROW()</f>
        <v>135</v>
      </c>
      <c r="C135" s="1158" t="s">
        <v>2179</v>
      </c>
      <c r="D135" s="1156" t="s">
        <v>1999</v>
      </c>
      <c r="E135" s="1156" t="s">
        <v>1996</v>
      </c>
      <c r="F135" s="1156">
        <v>110</v>
      </c>
      <c r="G135" s="1156">
        <v>1.79</v>
      </c>
      <c r="H135" s="1156">
        <v>0</v>
      </c>
      <c r="I135" s="1156">
        <v>0</v>
      </c>
      <c r="J135" s="1156">
        <v>0</v>
      </c>
      <c r="K135" s="1156">
        <v>1</v>
      </c>
      <c r="L135" s="1156">
        <v>3.59</v>
      </c>
      <c r="M135" s="1156">
        <v>2</v>
      </c>
      <c r="N135" s="1156">
        <v>1</v>
      </c>
      <c r="O135" s="1156" t="s">
        <v>2010</v>
      </c>
      <c r="P135" s="1157" t="s">
        <v>2001</v>
      </c>
      <c r="Q135" s="1157" t="s">
        <v>1995</v>
      </c>
      <c r="R135" s="1157" t="s">
        <v>1995</v>
      </c>
    </row>
    <row r="136" spans="1:18" ht="30">
      <c r="A136" s="56">
        <f>ROW()</f>
        <v>136</v>
      </c>
      <c r="C136" s="1158" t="s">
        <v>1995</v>
      </c>
      <c r="D136" s="1156" t="s">
        <v>1995</v>
      </c>
      <c r="E136" s="1156" t="s">
        <v>1995</v>
      </c>
      <c r="F136" s="1156" t="s">
        <v>1995</v>
      </c>
      <c r="G136" s="1156" t="s">
        <v>1995</v>
      </c>
      <c r="H136" s="1156" t="s">
        <v>1995</v>
      </c>
      <c r="I136" s="1156" t="s">
        <v>1995</v>
      </c>
      <c r="J136" s="1156" t="s">
        <v>1995</v>
      </c>
      <c r="K136" s="1156" t="s">
        <v>1995</v>
      </c>
      <c r="L136" s="1156" t="s">
        <v>1995</v>
      </c>
      <c r="M136" s="1156" t="s">
        <v>1995</v>
      </c>
      <c r="N136" s="1156" t="s">
        <v>1995</v>
      </c>
      <c r="O136" s="1156" t="s">
        <v>1995</v>
      </c>
      <c r="P136" s="1157" t="s">
        <v>2180</v>
      </c>
      <c r="Q136" s="1157" t="s">
        <v>2181</v>
      </c>
      <c r="R136" s="1157" t="s">
        <v>2182</v>
      </c>
    </row>
    <row r="137" spans="1:18" ht="15">
      <c r="A137" s="56">
        <f>ROW()</f>
        <v>137</v>
      </c>
      <c r="C137" s="1158" t="s">
        <v>2183</v>
      </c>
      <c r="D137" s="1156" t="s">
        <v>1999</v>
      </c>
      <c r="E137" s="1156" t="s">
        <v>1996</v>
      </c>
      <c r="F137" s="1156">
        <v>110</v>
      </c>
      <c r="G137" s="1156">
        <v>5.31</v>
      </c>
      <c r="H137" s="1156">
        <v>0</v>
      </c>
      <c r="I137" s="1156">
        <v>0</v>
      </c>
      <c r="J137" s="1156">
        <v>0</v>
      </c>
      <c r="K137" s="1156">
        <v>0</v>
      </c>
      <c r="L137" s="1156">
        <v>0</v>
      </c>
      <c r="M137" s="1156">
        <v>0</v>
      </c>
      <c r="N137" s="1156">
        <v>0</v>
      </c>
      <c r="O137" s="1156" t="s">
        <v>2000</v>
      </c>
      <c r="P137" s="1157" t="s">
        <v>2001</v>
      </c>
      <c r="Q137" s="1157" t="s">
        <v>1995</v>
      </c>
      <c r="R137" s="1157" t="s">
        <v>1995</v>
      </c>
    </row>
    <row r="138" spans="1:18" ht="15">
      <c r="A138" s="56">
        <f>ROW()</f>
        <v>138</v>
      </c>
      <c r="C138" s="1158" t="s">
        <v>2184</v>
      </c>
      <c r="D138" s="1156" t="s">
        <v>1999</v>
      </c>
      <c r="E138" s="1156" t="s">
        <v>1996</v>
      </c>
      <c r="F138" s="1156">
        <v>110</v>
      </c>
      <c r="G138" s="1156">
        <v>4.5</v>
      </c>
      <c r="H138" s="1156">
        <v>0</v>
      </c>
      <c r="I138" s="1156">
        <v>0</v>
      </c>
      <c r="J138" s="1156">
        <v>0</v>
      </c>
      <c r="K138" s="1156">
        <v>0</v>
      </c>
      <c r="L138" s="1156">
        <v>0</v>
      </c>
      <c r="M138" s="1156">
        <v>0</v>
      </c>
      <c r="N138" s="1156">
        <v>0</v>
      </c>
      <c r="O138" s="1156" t="s">
        <v>2000</v>
      </c>
      <c r="P138" s="1157" t="s">
        <v>2001</v>
      </c>
      <c r="Q138" s="1157" t="s">
        <v>1995</v>
      </c>
      <c r="R138" s="1157" t="s">
        <v>1995</v>
      </c>
    </row>
    <row r="139" spans="1:18" ht="15">
      <c r="A139" s="56">
        <f>ROW()</f>
        <v>139</v>
      </c>
      <c r="C139" s="1158" t="s">
        <v>2185</v>
      </c>
      <c r="D139" s="1156" t="s">
        <v>2028</v>
      </c>
      <c r="E139" s="1156" t="s">
        <v>1996</v>
      </c>
      <c r="F139" s="1156">
        <v>110</v>
      </c>
      <c r="G139" s="1156">
        <v>6.34</v>
      </c>
      <c r="H139" s="1156">
        <v>0.04</v>
      </c>
      <c r="I139" s="1156">
        <v>0</v>
      </c>
      <c r="J139" s="1156">
        <v>0</v>
      </c>
      <c r="K139" s="1156">
        <v>0</v>
      </c>
      <c r="L139" s="1156">
        <v>0</v>
      </c>
      <c r="M139" s="1156">
        <v>3</v>
      </c>
      <c r="N139" s="1156">
        <v>0</v>
      </c>
      <c r="O139" s="1156" t="s">
        <v>2000</v>
      </c>
      <c r="P139" s="1157" t="s">
        <v>2001</v>
      </c>
      <c r="Q139" s="1157" t="s">
        <v>1995</v>
      </c>
      <c r="R139" s="1157" t="s">
        <v>1995</v>
      </c>
    </row>
    <row r="140" spans="1:18" ht="15">
      <c r="A140" s="56">
        <f>ROW()</f>
        <v>140</v>
      </c>
      <c r="C140" s="1158" t="s">
        <v>2186</v>
      </c>
      <c r="D140" s="1156" t="s">
        <v>1999</v>
      </c>
      <c r="E140" s="1156" t="s">
        <v>1996</v>
      </c>
      <c r="F140" s="1156">
        <v>110</v>
      </c>
      <c r="G140" s="1156">
        <v>2.38</v>
      </c>
      <c r="H140" s="1156">
        <v>0</v>
      </c>
      <c r="I140" s="1156">
        <v>0</v>
      </c>
      <c r="J140" s="1156">
        <v>0</v>
      </c>
      <c r="K140" s="1156">
        <v>0</v>
      </c>
      <c r="L140" s="1156">
        <v>0</v>
      </c>
      <c r="M140" s="1156">
        <v>0</v>
      </c>
      <c r="N140" s="1156">
        <v>0</v>
      </c>
      <c r="O140" s="1156" t="s">
        <v>2000</v>
      </c>
      <c r="P140" s="1157" t="s">
        <v>2001</v>
      </c>
      <c r="Q140" s="1157" t="s">
        <v>1995</v>
      </c>
      <c r="R140" s="1157" t="s">
        <v>1995</v>
      </c>
    </row>
    <row r="141" spans="1:18" ht="15">
      <c r="A141" s="56">
        <f>ROW()</f>
        <v>141</v>
      </c>
      <c r="C141" s="1158" t="s">
        <v>2187</v>
      </c>
      <c r="D141" s="1156" t="s">
        <v>1999</v>
      </c>
      <c r="E141" s="1156" t="s">
        <v>1996</v>
      </c>
      <c r="F141" s="1156">
        <v>110</v>
      </c>
      <c r="G141" s="1156">
        <v>3.43</v>
      </c>
      <c r="H141" s="1156">
        <v>0</v>
      </c>
      <c r="I141" s="1156">
        <v>0</v>
      </c>
      <c r="J141" s="1156">
        <v>0</v>
      </c>
      <c r="K141" s="1156">
        <v>0</v>
      </c>
      <c r="L141" s="1156">
        <v>0</v>
      </c>
      <c r="M141" s="1156">
        <v>0</v>
      </c>
      <c r="N141" s="1156">
        <v>0</v>
      </c>
      <c r="O141" s="1156" t="s">
        <v>2000</v>
      </c>
      <c r="P141" s="1157" t="s">
        <v>2001</v>
      </c>
      <c r="Q141" s="1157" t="s">
        <v>1995</v>
      </c>
      <c r="R141" s="1157" t="s">
        <v>1995</v>
      </c>
    </row>
    <row r="142" spans="1:18" ht="15">
      <c r="A142" s="56">
        <f>ROW()</f>
        <v>142</v>
      </c>
      <c r="C142" s="1158" t="s">
        <v>2188</v>
      </c>
      <c r="D142" s="1156" t="s">
        <v>1999</v>
      </c>
      <c r="E142" s="1156" t="s">
        <v>1996</v>
      </c>
      <c r="F142" s="1156">
        <v>110</v>
      </c>
      <c r="G142" s="1156">
        <v>14.13</v>
      </c>
      <c r="H142" s="1156">
        <v>0</v>
      </c>
      <c r="I142" s="1156">
        <v>0</v>
      </c>
      <c r="J142" s="1156">
        <v>0</v>
      </c>
      <c r="K142" s="1156">
        <v>0</v>
      </c>
      <c r="L142" s="1156">
        <v>0</v>
      </c>
      <c r="M142" s="1156">
        <v>2</v>
      </c>
      <c r="N142" s="1156">
        <v>0</v>
      </c>
      <c r="O142" s="1156" t="s">
        <v>2000</v>
      </c>
      <c r="P142" s="1157" t="s">
        <v>2001</v>
      </c>
      <c r="Q142" s="1157" t="s">
        <v>1995</v>
      </c>
      <c r="R142" s="1157" t="s">
        <v>1995</v>
      </c>
    </row>
    <row r="143" spans="1:18" ht="15">
      <c r="A143" s="56">
        <f>ROW()</f>
        <v>143</v>
      </c>
      <c r="C143" s="1159" t="s">
        <v>1995</v>
      </c>
      <c r="D143" s="1160" t="s">
        <v>1995</v>
      </c>
      <c r="E143" s="1160" t="s">
        <v>1995</v>
      </c>
      <c r="F143" s="1160" t="s">
        <v>1995</v>
      </c>
      <c r="G143" s="1160" t="s">
        <v>1995</v>
      </c>
      <c r="H143" s="1160" t="s">
        <v>1995</v>
      </c>
      <c r="I143" s="1160" t="s">
        <v>1995</v>
      </c>
      <c r="J143" s="1160" t="s">
        <v>1995</v>
      </c>
      <c r="K143" s="1160" t="s">
        <v>1995</v>
      </c>
      <c r="L143" s="1160" t="s">
        <v>1995</v>
      </c>
      <c r="M143" s="1160" t="s">
        <v>1995</v>
      </c>
      <c r="N143" s="1160" t="s">
        <v>1995</v>
      </c>
      <c r="O143" s="1160" t="s">
        <v>1995</v>
      </c>
      <c r="P143" s="1159" t="s">
        <v>1995</v>
      </c>
      <c r="Q143" s="1159" t="s">
        <v>1995</v>
      </c>
      <c r="R143" s="1159" t="s">
        <v>1995</v>
      </c>
    </row>
    <row r="144" spans="1:18" ht="45">
      <c r="A144" s="56">
        <f>ROW()</f>
        <v>144</v>
      </c>
      <c r="C144" s="1153" t="s">
        <v>1978</v>
      </c>
      <c r="D144" s="1154" t="s">
        <v>1979</v>
      </c>
      <c r="E144" s="1154" t="s">
        <v>1980</v>
      </c>
      <c r="F144" s="1154" t="s">
        <v>1981</v>
      </c>
      <c r="G144" s="1154" t="s">
        <v>1982</v>
      </c>
      <c r="H144" s="1154" t="s">
        <v>1983</v>
      </c>
      <c r="I144" s="1154" t="s">
        <v>1984</v>
      </c>
      <c r="J144" s="1154" t="s">
        <v>1985</v>
      </c>
      <c r="K144" s="1154" t="s">
        <v>1986</v>
      </c>
      <c r="L144" s="1154" t="s">
        <v>1987</v>
      </c>
      <c r="M144" s="1154" t="s">
        <v>1988</v>
      </c>
      <c r="N144" s="1154" t="s">
        <v>1989</v>
      </c>
      <c r="O144" s="1154" t="s">
        <v>1990</v>
      </c>
      <c r="P144" s="1161" t="s">
        <v>1991</v>
      </c>
      <c r="Q144" s="1161" t="s">
        <v>1992</v>
      </c>
      <c r="R144" s="1161" t="s">
        <v>1993</v>
      </c>
    </row>
    <row r="145" spans="1:18" ht="30">
      <c r="A145" s="56">
        <f>ROW()</f>
        <v>145</v>
      </c>
      <c r="C145" s="1143" t="s">
        <v>1994</v>
      </c>
      <c r="D145" s="1156" t="s">
        <v>1995</v>
      </c>
      <c r="E145" s="1144" t="s">
        <v>1996</v>
      </c>
      <c r="F145" s="1144">
        <v>220</v>
      </c>
      <c r="G145" s="1144">
        <v>0.88</v>
      </c>
      <c r="H145" s="1144">
        <v>0.05</v>
      </c>
      <c r="I145" s="1144">
        <v>0</v>
      </c>
      <c r="J145" s="1144">
        <v>0</v>
      </c>
      <c r="K145" s="1144">
        <v>0.13</v>
      </c>
      <c r="L145" s="1144">
        <v>9.8699999999999992</v>
      </c>
      <c r="M145" s="1144" t="s">
        <v>1997</v>
      </c>
      <c r="N145" s="1144" t="s">
        <v>1997</v>
      </c>
      <c r="O145" s="1156" t="s">
        <v>1995</v>
      </c>
      <c r="P145" s="1157" t="s">
        <v>1995</v>
      </c>
      <c r="Q145" s="1157" t="s">
        <v>1995</v>
      </c>
      <c r="R145" s="1157" t="s">
        <v>1995</v>
      </c>
    </row>
    <row r="146" spans="1:18" ht="15">
      <c r="A146" s="56">
        <f>ROW()</f>
        <v>146</v>
      </c>
      <c r="C146" s="1158" t="s">
        <v>2189</v>
      </c>
      <c r="D146" s="1156" t="s">
        <v>1999</v>
      </c>
      <c r="E146" s="1156" t="s">
        <v>1996</v>
      </c>
      <c r="F146" s="1156">
        <v>220</v>
      </c>
      <c r="G146" s="1156">
        <v>4.28</v>
      </c>
      <c r="H146" s="1156">
        <v>0</v>
      </c>
      <c r="I146" s="1156">
        <v>0</v>
      </c>
      <c r="J146" s="1156">
        <v>0</v>
      </c>
      <c r="K146" s="1156">
        <v>0</v>
      </c>
      <c r="L146" s="1156">
        <v>0</v>
      </c>
      <c r="M146" s="1156">
        <v>0</v>
      </c>
      <c r="N146" s="1156">
        <v>0</v>
      </c>
      <c r="O146" s="1156" t="s">
        <v>2000</v>
      </c>
      <c r="P146" s="1157" t="s">
        <v>2001</v>
      </c>
      <c r="Q146" s="1157" t="s">
        <v>1995</v>
      </c>
      <c r="R146" s="1157" t="s">
        <v>1995</v>
      </c>
    </row>
    <row r="147" spans="1:18" ht="15">
      <c r="A147" s="56">
        <f>ROW()</f>
        <v>147</v>
      </c>
      <c r="C147" s="1158" t="s">
        <v>2190</v>
      </c>
      <c r="D147" s="1156" t="s">
        <v>2028</v>
      </c>
      <c r="E147" s="1156" t="s">
        <v>1996</v>
      </c>
      <c r="F147" s="1156">
        <v>220</v>
      </c>
      <c r="G147" s="1156">
        <v>3.6</v>
      </c>
      <c r="H147" s="1156">
        <v>0.02</v>
      </c>
      <c r="I147" s="1156">
        <v>0</v>
      </c>
      <c r="J147" s="1156">
        <v>0</v>
      </c>
      <c r="K147" s="1156">
        <v>0</v>
      </c>
      <c r="L147" s="1156">
        <v>0</v>
      </c>
      <c r="M147" s="1156">
        <v>0</v>
      </c>
      <c r="N147" s="1156">
        <v>0</v>
      </c>
      <c r="O147" s="1156" t="s">
        <v>2000</v>
      </c>
      <c r="P147" s="1157" t="s">
        <v>2001</v>
      </c>
      <c r="Q147" s="1157" t="s">
        <v>1995</v>
      </c>
      <c r="R147" s="1157" t="s">
        <v>1995</v>
      </c>
    </row>
    <row r="148" spans="1:18" ht="15">
      <c r="A148" s="56">
        <f>ROW()</f>
        <v>148</v>
      </c>
      <c r="C148" s="1158" t="s">
        <v>2191</v>
      </c>
      <c r="D148" s="1156" t="s">
        <v>2028</v>
      </c>
      <c r="E148" s="1156" t="s">
        <v>1996</v>
      </c>
      <c r="F148" s="1156">
        <v>220</v>
      </c>
      <c r="G148" s="1156">
        <v>4.2699999999999996</v>
      </c>
      <c r="H148" s="1156">
        <v>0.06</v>
      </c>
      <c r="I148" s="1156">
        <v>0</v>
      </c>
      <c r="J148" s="1156">
        <v>0</v>
      </c>
      <c r="K148" s="1156">
        <v>0</v>
      </c>
      <c r="L148" s="1156">
        <v>0</v>
      </c>
      <c r="M148" s="1156">
        <v>0</v>
      </c>
      <c r="N148" s="1156">
        <v>0</v>
      </c>
      <c r="O148" s="1156" t="s">
        <v>2010</v>
      </c>
      <c r="P148" s="1157" t="s">
        <v>2001</v>
      </c>
      <c r="Q148" s="1157" t="s">
        <v>1995</v>
      </c>
      <c r="R148" s="1157" t="s">
        <v>1995</v>
      </c>
    </row>
    <row r="149" spans="1:18" ht="75">
      <c r="A149" s="56">
        <f>ROW()</f>
        <v>149</v>
      </c>
      <c r="C149" s="1158" t="s">
        <v>1995</v>
      </c>
      <c r="D149" s="1156" t="s">
        <v>1995</v>
      </c>
      <c r="E149" s="1156" t="s">
        <v>1995</v>
      </c>
      <c r="F149" s="1156" t="s">
        <v>1995</v>
      </c>
      <c r="G149" s="1156" t="s">
        <v>1995</v>
      </c>
      <c r="H149" s="1156" t="s">
        <v>1995</v>
      </c>
      <c r="I149" s="1156" t="s">
        <v>1995</v>
      </c>
      <c r="J149" s="1156" t="s">
        <v>1995</v>
      </c>
      <c r="K149" s="1156" t="s">
        <v>1995</v>
      </c>
      <c r="L149" s="1156" t="s">
        <v>1995</v>
      </c>
      <c r="M149" s="1156" t="s">
        <v>1995</v>
      </c>
      <c r="N149" s="1156" t="s">
        <v>1995</v>
      </c>
      <c r="O149" s="1156" t="s">
        <v>1995</v>
      </c>
      <c r="P149" s="1157" t="s">
        <v>2192</v>
      </c>
      <c r="Q149" s="1157" t="s">
        <v>2193</v>
      </c>
      <c r="R149" s="1157" t="s">
        <v>2194</v>
      </c>
    </row>
    <row r="150" spans="1:18" ht="75">
      <c r="A150" s="56">
        <f>ROW()</f>
        <v>150</v>
      </c>
      <c r="C150" s="1158" t="s">
        <v>1995</v>
      </c>
      <c r="D150" s="1156" t="s">
        <v>1995</v>
      </c>
      <c r="E150" s="1156" t="s">
        <v>1995</v>
      </c>
      <c r="F150" s="1156" t="s">
        <v>1995</v>
      </c>
      <c r="G150" s="1156" t="s">
        <v>1995</v>
      </c>
      <c r="H150" s="1156" t="s">
        <v>1995</v>
      </c>
      <c r="I150" s="1156" t="s">
        <v>1995</v>
      </c>
      <c r="J150" s="1156" t="s">
        <v>1995</v>
      </c>
      <c r="K150" s="1156" t="s">
        <v>1995</v>
      </c>
      <c r="L150" s="1156" t="s">
        <v>1995</v>
      </c>
      <c r="M150" s="1156" t="s">
        <v>1995</v>
      </c>
      <c r="N150" s="1156" t="s">
        <v>1995</v>
      </c>
      <c r="O150" s="1156" t="s">
        <v>1995</v>
      </c>
      <c r="P150" s="1157" t="s">
        <v>2195</v>
      </c>
      <c r="Q150" s="1157" t="s">
        <v>2193</v>
      </c>
      <c r="R150" s="1157" t="s">
        <v>2196</v>
      </c>
    </row>
    <row r="151" spans="1:18" ht="15">
      <c r="A151" s="56">
        <f>ROW()</f>
        <v>151</v>
      </c>
      <c r="C151" s="1158" t="s">
        <v>2197</v>
      </c>
      <c r="D151" s="1156" t="s">
        <v>1999</v>
      </c>
      <c r="E151" s="1156" t="s">
        <v>1996</v>
      </c>
      <c r="F151" s="1156">
        <v>220</v>
      </c>
      <c r="G151" s="1156">
        <v>18.04</v>
      </c>
      <c r="H151" s="1156">
        <v>0</v>
      </c>
      <c r="I151" s="1156">
        <v>0</v>
      </c>
      <c r="J151" s="1156">
        <v>0</v>
      </c>
      <c r="K151" s="1156">
        <v>0</v>
      </c>
      <c r="L151" s="1156">
        <v>0</v>
      </c>
      <c r="M151" s="1156">
        <v>1</v>
      </c>
      <c r="N151" s="1156">
        <v>0</v>
      </c>
      <c r="O151" s="1156" t="s">
        <v>2000</v>
      </c>
      <c r="P151" s="1157" t="s">
        <v>2001</v>
      </c>
      <c r="Q151" s="1157" t="s">
        <v>1995</v>
      </c>
      <c r="R151" s="1157" t="s">
        <v>1995</v>
      </c>
    </row>
    <row r="152" spans="1:18" ht="15">
      <c r="A152" s="56">
        <f>ROW()</f>
        <v>152</v>
      </c>
      <c r="C152" s="1158" t="s">
        <v>2198</v>
      </c>
      <c r="D152" s="1156" t="s">
        <v>2028</v>
      </c>
      <c r="E152" s="1156" t="s">
        <v>1996</v>
      </c>
      <c r="F152" s="1156">
        <v>220</v>
      </c>
      <c r="G152" s="1156">
        <v>1.73</v>
      </c>
      <c r="H152" s="1156">
        <v>0</v>
      </c>
      <c r="I152" s="1156">
        <v>0</v>
      </c>
      <c r="J152" s="1156">
        <v>0</v>
      </c>
      <c r="K152" s="1156">
        <v>0</v>
      </c>
      <c r="L152" s="1156">
        <v>0</v>
      </c>
      <c r="M152" s="1156">
        <v>1</v>
      </c>
      <c r="N152" s="1156">
        <v>0</v>
      </c>
      <c r="O152" s="1156" t="s">
        <v>2000</v>
      </c>
      <c r="P152" s="1157" t="s">
        <v>2001</v>
      </c>
      <c r="Q152" s="1157" t="s">
        <v>1995</v>
      </c>
      <c r="R152" s="1157" t="s">
        <v>1995</v>
      </c>
    </row>
    <row r="153" spans="1:18" ht="15">
      <c r="A153" s="56">
        <f>ROW()</f>
        <v>153</v>
      </c>
      <c r="C153" s="1158" t="s">
        <v>2199</v>
      </c>
      <c r="D153" s="1156" t="s">
        <v>2028</v>
      </c>
      <c r="E153" s="1156" t="s">
        <v>1996</v>
      </c>
      <c r="F153" s="1156">
        <v>220</v>
      </c>
      <c r="G153" s="1156">
        <v>3.95</v>
      </c>
      <c r="H153" s="1156">
        <v>0</v>
      </c>
      <c r="I153" s="1156">
        <v>0</v>
      </c>
      <c r="J153" s="1156">
        <v>0</v>
      </c>
      <c r="K153" s="1156">
        <v>0</v>
      </c>
      <c r="L153" s="1156">
        <v>0</v>
      </c>
      <c r="M153" s="1156">
        <v>1</v>
      </c>
      <c r="N153" s="1156">
        <v>0</v>
      </c>
      <c r="O153" s="1156" t="s">
        <v>2000</v>
      </c>
      <c r="P153" s="1157" t="s">
        <v>2001</v>
      </c>
      <c r="Q153" s="1157" t="s">
        <v>1995</v>
      </c>
      <c r="R153" s="1157" t="s">
        <v>1995</v>
      </c>
    </row>
    <row r="154" spans="1:18" ht="15">
      <c r="A154" s="56">
        <f>ROW()</f>
        <v>154</v>
      </c>
      <c r="C154" s="1158" t="s">
        <v>2200</v>
      </c>
      <c r="D154" s="1156" t="s">
        <v>1999</v>
      </c>
      <c r="E154" s="1156" t="s">
        <v>1996</v>
      </c>
      <c r="F154" s="1156">
        <v>220</v>
      </c>
      <c r="G154" s="1156">
        <v>1.6</v>
      </c>
      <c r="H154" s="1156">
        <v>0.05</v>
      </c>
      <c r="I154" s="1156">
        <v>0</v>
      </c>
      <c r="J154" s="1156">
        <v>0</v>
      </c>
      <c r="K154" s="1156">
        <v>0</v>
      </c>
      <c r="L154" s="1156">
        <v>0</v>
      </c>
      <c r="M154" s="1156">
        <v>3</v>
      </c>
      <c r="N154" s="1156">
        <v>0</v>
      </c>
      <c r="O154" s="1156" t="s">
        <v>2010</v>
      </c>
      <c r="P154" s="1157" t="s">
        <v>2001</v>
      </c>
      <c r="Q154" s="1157" t="s">
        <v>1995</v>
      </c>
      <c r="R154" s="1157" t="s">
        <v>1995</v>
      </c>
    </row>
    <row r="155" spans="1:18" ht="30">
      <c r="A155" s="56">
        <f>ROW()</f>
        <v>155</v>
      </c>
      <c r="C155" s="1158" t="s">
        <v>1995</v>
      </c>
      <c r="D155" s="1156" t="s">
        <v>1995</v>
      </c>
      <c r="E155" s="1156" t="s">
        <v>1995</v>
      </c>
      <c r="F155" s="1156" t="s">
        <v>1995</v>
      </c>
      <c r="G155" s="1156" t="s">
        <v>1995</v>
      </c>
      <c r="H155" s="1156" t="s">
        <v>1995</v>
      </c>
      <c r="I155" s="1156" t="s">
        <v>1995</v>
      </c>
      <c r="J155" s="1156" t="s">
        <v>1995</v>
      </c>
      <c r="K155" s="1156" t="s">
        <v>1995</v>
      </c>
      <c r="L155" s="1156" t="s">
        <v>1995</v>
      </c>
      <c r="M155" s="1156" t="s">
        <v>1995</v>
      </c>
      <c r="N155" s="1156" t="s">
        <v>1995</v>
      </c>
      <c r="O155" s="1156" t="s">
        <v>1995</v>
      </c>
      <c r="P155" s="1157" t="s">
        <v>2201</v>
      </c>
      <c r="Q155" s="1157" t="s">
        <v>2202</v>
      </c>
      <c r="R155" s="1157" t="s">
        <v>2203</v>
      </c>
    </row>
    <row r="156" spans="1:18" ht="15">
      <c r="A156" s="56">
        <f>ROW()</f>
        <v>156</v>
      </c>
      <c r="C156" s="1158" t="s">
        <v>2204</v>
      </c>
      <c r="D156" s="1156" t="s">
        <v>1999</v>
      </c>
      <c r="E156" s="1156" t="s">
        <v>1996</v>
      </c>
      <c r="F156" s="1156">
        <v>220</v>
      </c>
      <c r="G156" s="1156">
        <v>1.19</v>
      </c>
      <c r="H156" s="1156">
        <v>0</v>
      </c>
      <c r="I156" s="1156">
        <v>0</v>
      </c>
      <c r="J156" s="1156">
        <v>0</v>
      </c>
      <c r="K156" s="1156">
        <v>0</v>
      </c>
      <c r="L156" s="1156">
        <v>0</v>
      </c>
      <c r="M156" s="1156">
        <v>5</v>
      </c>
      <c r="N156" s="1156">
        <v>0</v>
      </c>
      <c r="O156" s="1156" t="s">
        <v>2000</v>
      </c>
      <c r="P156" s="1157" t="s">
        <v>2001</v>
      </c>
      <c r="Q156" s="1157" t="s">
        <v>1995</v>
      </c>
      <c r="R156" s="1157" t="s">
        <v>1995</v>
      </c>
    </row>
    <row r="157" spans="1:18" ht="15">
      <c r="A157" s="56">
        <f>ROW()</f>
        <v>157</v>
      </c>
      <c r="C157" s="1158" t="s">
        <v>2205</v>
      </c>
      <c r="D157" s="1156" t="s">
        <v>1999</v>
      </c>
      <c r="E157" s="1156" t="s">
        <v>1996</v>
      </c>
      <c r="F157" s="1156">
        <v>220</v>
      </c>
      <c r="G157" s="1156">
        <v>0.1</v>
      </c>
      <c r="H157" s="1156">
        <v>0</v>
      </c>
      <c r="I157" s="1156">
        <v>0</v>
      </c>
      <c r="J157" s="1156">
        <v>0</v>
      </c>
      <c r="K157" s="1156">
        <v>0</v>
      </c>
      <c r="L157" s="1156">
        <v>0</v>
      </c>
      <c r="M157" s="1156">
        <v>0</v>
      </c>
      <c r="N157" s="1156">
        <v>0</v>
      </c>
      <c r="O157" s="1156" t="s">
        <v>2023</v>
      </c>
      <c r="P157" s="1157" t="s">
        <v>2001</v>
      </c>
      <c r="Q157" s="1157" t="s">
        <v>1995</v>
      </c>
      <c r="R157" s="1157" t="s">
        <v>1995</v>
      </c>
    </row>
    <row r="158" spans="1:18" ht="15">
      <c r="A158" s="56">
        <f>ROW()</f>
        <v>158</v>
      </c>
      <c r="C158" s="1158" t="s">
        <v>2206</v>
      </c>
      <c r="D158" s="1156" t="s">
        <v>1999</v>
      </c>
      <c r="E158" s="1156" t="s">
        <v>1996</v>
      </c>
      <c r="F158" s="1156">
        <v>220</v>
      </c>
      <c r="G158" s="1156">
        <v>7.0000000000000007E-2</v>
      </c>
      <c r="H158" s="1156">
        <v>0</v>
      </c>
      <c r="I158" s="1156">
        <v>0</v>
      </c>
      <c r="J158" s="1156">
        <v>0</v>
      </c>
      <c r="K158" s="1156">
        <v>0</v>
      </c>
      <c r="L158" s="1156">
        <v>0</v>
      </c>
      <c r="M158" s="1156">
        <v>2</v>
      </c>
      <c r="N158" s="1156">
        <v>0</v>
      </c>
      <c r="O158" s="1156" t="s">
        <v>2023</v>
      </c>
      <c r="P158" s="1157" t="s">
        <v>2001</v>
      </c>
      <c r="Q158" s="1157" t="s">
        <v>1995</v>
      </c>
      <c r="R158" s="1157" t="s">
        <v>1995</v>
      </c>
    </row>
    <row r="159" spans="1:18" ht="15">
      <c r="A159" s="56">
        <f>ROW()</f>
        <v>159</v>
      </c>
      <c r="C159" s="1158" t="s">
        <v>2207</v>
      </c>
      <c r="D159" s="1156" t="s">
        <v>1999</v>
      </c>
      <c r="E159" s="1156" t="s">
        <v>1996</v>
      </c>
      <c r="F159" s="1156">
        <v>220</v>
      </c>
      <c r="G159" s="1156">
        <v>0.36</v>
      </c>
      <c r="H159" s="1156">
        <v>0</v>
      </c>
      <c r="I159" s="1156">
        <v>0</v>
      </c>
      <c r="J159" s="1156">
        <v>0</v>
      </c>
      <c r="K159" s="1156">
        <v>0</v>
      </c>
      <c r="L159" s="1156">
        <v>0</v>
      </c>
      <c r="M159" s="1156">
        <v>0</v>
      </c>
      <c r="N159" s="1156">
        <v>0</v>
      </c>
      <c r="O159" s="1156" t="s">
        <v>2023</v>
      </c>
      <c r="P159" s="1157" t="s">
        <v>2001</v>
      </c>
      <c r="Q159" s="1157" t="s">
        <v>1995</v>
      </c>
      <c r="R159" s="1157" t="s">
        <v>1995</v>
      </c>
    </row>
    <row r="160" spans="1:18" ht="15">
      <c r="A160" s="56">
        <f>ROW()</f>
        <v>160</v>
      </c>
      <c r="C160" s="1158" t="s">
        <v>2208</v>
      </c>
      <c r="D160" s="1156" t="s">
        <v>1999</v>
      </c>
      <c r="E160" s="1156" t="s">
        <v>1996</v>
      </c>
      <c r="F160" s="1156">
        <v>220</v>
      </c>
      <c r="G160" s="1156">
        <v>0.42</v>
      </c>
      <c r="H160" s="1156">
        <v>0</v>
      </c>
      <c r="I160" s="1156">
        <v>0</v>
      </c>
      <c r="J160" s="1156">
        <v>0</v>
      </c>
      <c r="K160" s="1156">
        <v>0</v>
      </c>
      <c r="L160" s="1156">
        <v>0</v>
      </c>
      <c r="M160" s="1156">
        <v>0</v>
      </c>
      <c r="N160" s="1156">
        <v>0</v>
      </c>
      <c r="O160" s="1156" t="s">
        <v>2023</v>
      </c>
      <c r="P160" s="1157" t="s">
        <v>2001</v>
      </c>
      <c r="Q160" s="1157" t="s">
        <v>1995</v>
      </c>
      <c r="R160" s="1157" t="s">
        <v>1995</v>
      </c>
    </row>
    <row r="161" spans="1:18" ht="15">
      <c r="A161" s="56">
        <f>ROW()</f>
        <v>161</v>
      </c>
      <c r="C161" s="1158" t="s">
        <v>2209</v>
      </c>
      <c r="D161" s="1156" t="s">
        <v>1999</v>
      </c>
      <c r="E161" s="1156" t="s">
        <v>1996</v>
      </c>
      <c r="F161" s="1156">
        <v>220</v>
      </c>
      <c r="G161" s="1156">
        <v>0.61</v>
      </c>
      <c r="H161" s="1156">
        <v>0</v>
      </c>
      <c r="I161" s="1156">
        <v>0</v>
      </c>
      <c r="J161" s="1156">
        <v>0</v>
      </c>
      <c r="K161" s="1156">
        <v>0</v>
      </c>
      <c r="L161" s="1156">
        <v>0</v>
      </c>
      <c r="M161" s="1156">
        <v>0</v>
      </c>
      <c r="N161" s="1156">
        <v>0</v>
      </c>
      <c r="O161" s="1156" t="s">
        <v>2023</v>
      </c>
      <c r="P161" s="1157" t="s">
        <v>2001</v>
      </c>
      <c r="Q161" s="1157" t="s">
        <v>1995</v>
      </c>
      <c r="R161" s="1157" t="s">
        <v>1995</v>
      </c>
    </row>
    <row r="162" spans="1:18" ht="15">
      <c r="A162" s="56">
        <f>ROW()</f>
        <v>162</v>
      </c>
      <c r="C162" s="1158" t="s">
        <v>2210</v>
      </c>
      <c r="D162" s="1156" t="s">
        <v>1999</v>
      </c>
      <c r="E162" s="1156" t="s">
        <v>1996</v>
      </c>
      <c r="F162" s="1156">
        <v>220</v>
      </c>
      <c r="G162" s="1156">
        <v>2.88</v>
      </c>
      <c r="H162" s="1156">
        <v>0</v>
      </c>
      <c r="I162" s="1156">
        <v>0</v>
      </c>
      <c r="J162" s="1156">
        <v>0</v>
      </c>
      <c r="K162" s="1156">
        <v>0</v>
      </c>
      <c r="L162" s="1156">
        <v>0</v>
      </c>
      <c r="M162" s="1156">
        <v>0</v>
      </c>
      <c r="N162" s="1156">
        <v>0</v>
      </c>
      <c r="O162" s="1156" t="s">
        <v>2000</v>
      </c>
      <c r="P162" s="1157" t="s">
        <v>2001</v>
      </c>
      <c r="Q162" s="1157" t="s">
        <v>1995</v>
      </c>
      <c r="R162" s="1157" t="s">
        <v>1995</v>
      </c>
    </row>
    <row r="163" spans="1:18" ht="15">
      <c r="A163" s="56">
        <f>ROW()</f>
        <v>163</v>
      </c>
      <c r="C163" s="1158" t="s">
        <v>2211</v>
      </c>
      <c r="D163" s="1156" t="s">
        <v>1999</v>
      </c>
      <c r="E163" s="1156" t="s">
        <v>1996</v>
      </c>
      <c r="F163" s="1156">
        <v>220</v>
      </c>
      <c r="G163" s="1156">
        <v>0</v>
      </c>
      <c r="H163" s="1156">
        <v>0</v>
      </c>
      <c r="I163" s="1156">
        <v>0</v>
      </c>
      <c r="J163" s="1156">
        <v>0</v>
      </c>
      <c r="K163" s="1156">
        <v>0</v>
      </c>
      <c r="L163" s="1156">
        <v>0</v>
      </c>
      <c r="M163" s="1156">
        <v>0</v>
      </c>
      <c r="N163" s="1156">
        <v>0</v>
      </c>
      <c r="O163" s="1156" t="s">
        <v>2023</v>
      </c>
      <c r="P163" s="1157" t="s">
        <v>1995</v>
      </c>
      <c r="Q163" s="1157" t="s">
        <v>1995</v>
      </c>
      <c r="R163" s="1157" t="s">
        <v>1995</v>
      </c>
    </row>
    <row r="164" spans="1:18" ht="15">
      <c r="A164" s="56">
        <f>ROW()</f>
        <v>164</v>
      </c>
      <c r="C164" s="1158" t="s">
        <v>2212</v>
      </c>
      <c r="D164" s="1156" t="s">
        <v>2028</v>
      </c>
      <c r="E164" s="1156" t="s">
        <v>1996</v>
      </c>
      <c r="F164" s="1156">
        <v>220</v>
      </c>
      <c r="G164" s="1156">
        <v>0.17</v>
      </c>
      <c r="H164" s="1156">
        <v>0</v>
      </c>
      <c r="I164" s="1156">
        <v>0</v>
      </c>
      <c r="J164" s="1156">
        <v>0</v>
      </c>
      <c r="K164" s="1156">
        <v>0</v>
      </c>
      <c r="L164" s="1156">
        <v>0</v>
      </c>
      <c r="M164" s="1156">
        <v>0</v>
      </c>
      <c r="N164" s="1156">
        <v>0</v>
      </c>
      <c r="O164" s="1156" t="s">
        <v>2023</v>
      </c>
      <c r="P164" s="1157" t="s">
        <v>2001</v>
      </c>
      <c r="Q164" s="1157" t="s">
        <v>1995</v>
      </c>
      <c r="R164" s="1157" t="s">
        <v>1995</v>
      </c>
    </row>
    <row r="165" spans="1:18" ht="15">
      <c r="A165" s="56">
        <f>ROW()</f>
        <v>165</v>
      </c>
      <c r="C165" s="1158" t="s">
        <v>2213</v>
      </c>
      <c r="D165" s="1156" t="s">
        <v>2028</v>
      </c>
      <c r="E165" s="1156" t="s">
        <v>1996</v>
      </c>
      <c r="F165" s="1156">
        <v>220</v>
      </c>
      <c r="G165" s="1156">
        <v>2.89</v>
      </c>
      <c r="H165" s="1156">
        <v>0</v>
      </c>
      <c r="I165" s="1156">
        <v>0</v>
      </c>
      <c r="J165" s="1156">
        <v>0</v>
      </c>
      <c r="K165" s="1156">
        <v>0</v>
      </c>
      <c r="L165" s="1156">
        <v>0</v>
      </c>
      <c r="M165" s="1156">
        <v>0</v>
      </c>
      <c r="N165" s="1156">
        <v>0</v>
      </c>
      <c r="O165" s="1156" t="s">
        <v>2000</v>
      </c>
      <c r="P165" s="1157" t="s">
        <v>2001</v>
      </c>
      <c r="Q165" s="1157" t="s">
        <v>1995</v>
      </c>
      <c r="R165" s="1157" t="s">
        <v>1995</v>
      </c>
    </row>
    <row r="166" spans="1:18" ht="15">
      <c r="A166" s="56">
        <f>ROW()</f>
        <v>166</v>
      </c>
      <c r="C166" s="1158" t="s">
        <v>2214</v>
      </c>
      <c r="D166" s="1156" t="s">
        <v>1999</v>
      </c>
      <c r="E166" s="1156" t="s">
        <v>1996</v>
      </c>
      <c r="F166" s="1156">
        <v>220</v>
      </c>
      <c r="G166" s="1156">
        <v>2.84</v>
      </c>
      <c r="H166" s="1156">
        <v>0</v>
      </c>
      <c r="I166" s="1156">
        <v>0</v>
      </c>
      <c r="J166" s="1156">
        <v>0</v>
      </c>
      <c r="K166" s="1156">
        <v>0</v>
      </c>
      <c r="L166" s="1156">
        <v>0</v>
      </c>
      <c r="M166" s="1156">
        <v>0</v>
      </c>
      <c r="N166" s="1156">
        <v>0</v>
      </c>
      <c r="O166" s="1156" t="s">
        <v>2000</v>
      </c>
      <c r="P166" s="1157" t="s">
        <v>2001</v>
      </c>
      <c r="Q166" s="1157" t="s">
        <v>1995</v>
      </c>
      <c r="R166" s="1157" t="s">
        <v>1995</v>
      </c>
    </row>
    <row r="167" spans="1:18" ht="15">
      <c r="A167" s="56">
        <f>ROW()</f>
        <v>167</v>
      </c>
      <c r="C167" s="1158" t="s">
        <v>2215</v>
      </c>
      <c r="D167" s="1156" t="s">
        <v>1999</v>
      </c>
      <c r="E167" s="1156" t="s">
        <v>1996</v>
      </c>
      <c r="F167" s="1156">
        <v>220</v>
      </c>
      <c r="G167" s="1156">
        <v>1.99</v>
      </c>
      <c r="H167" s="1156">
        <v>0</v>
      </c>
      <c r="I167" s="1156">
        <v>0</v>
      </c>
      <c r="J167" s="1156">
        <v>0</v>
      </c>
      <c r="K167" s="1156">
        <v>0</v>
      </c>
      <c r="L167" s="1156">
        <v>0</v>
      </c>
      <c r="M167" s="1156">
        <v>1</v>
      </c>
      <c r="N167" s="1156">
        <v>0</v>
      </c>
      <c r="O167" s="1156" t="s">
        <v>2000</v>
      </c>
      <c r="P167" s="1157" t="s">
        <v>2001</v>
      </c>
      <c r="Q167" s="1157" t="s">
        <v>1995</v>
      </c>
      <c r="R167" s="1157" t="s">
        <v>1995</v>
      </c>
    </row>
    <row r="168" spans="1:18" ht="15">
      <c r="A168" s="56">
        <f>ROW()</f>
        <v>168</v>
      </c>
      <c r="C168" s="1158" t="s">
        <v>2216</v>
      </c>
      <c r="D168" s="1156" t="s">
        <v>1999</v>
      </c>
      <c r="E168" s="1156" t="s">
        <v>1996</v>
      </c>
      <c r="F168" s="1156">
        <v>220</v>
      </c>
      <c r="G168" s="1156">
        <v>1.57</v>
      </c>
      <c r="H168" s="1156">
        <v>0</v>
      </c>
      <c r="I168" s="1156">
        <v>0</v>
      </c>
      <c r="J168" s="1156">
        <v>0</v>
      </c>
      <c r="K168" s="1156">
        <v>0</v>
      </c>
      <c r="L168" s="1156">
        <v>0</v>
      </c>
      <c r="M168" s="1156">
        <v>2</v>
      </c>
      <c r="N168" s="1156">
        <v>0</v>
      </c>
      <c r="O168" s="1156" t="s">
        <v>2000</v>
      </c>
      <c r="P168" s="1157" t="s">
        <v>2001</v>
      </c>
      <c r="Q168" s="1157" t="s">
        <v>1995</v>
      </c>
      <c r="R168" s="1157" t="s">
        <v>1995</v>
      </c>
    </row>
    <row r="169" spans="1:18" ht="15">
      <c r="A169" s="56">
        <f>ROW()</f>
        <v>169</v>
      </c>
      <c r="C169" s="1158" t="s">
        <v>2217</v>
      </c>
      <c r="D169" s="1156" t="s">
        <v>1999</v>
      </c>
      <c r="E169" s="1156" t="s">
        <v>1996</v>
      </c>
      <c r="F169" s="1156">
        <v>220</v>
      </c>
      <c r="G169" s="1156">
        <v>0.21</v>
      </c>
      <c r="H169" s="1156">
        <v>0</v>
      </c>
      <c r="I169" s="1156">
        <v>0</v>
      </c>
      <c r="J169" s="1156">
        <v>0</v>
      </c>
      <c r="K169" s="1156">
        <v>0</v>
      </c>
      <c r="L169" s="1156">
        <v>0</v>
      </c>
      <c r="M169" s="1156">
        <v>0</v>
      </c>
      <c r="N169" s="1156">
        <v>0</v>
      </c>
      <c r="O169" s="1156" t="s">
        <v>2023</v>
      </c>
      <c r="P169" s="1157" t="s">
        <v>2001</v>
      </c>
      <c r="Q169" s="1157" t="s">
        <v>1995</v>
      </c>
      <c r="R169" s="1157" t="s">
        <v>1995</v>
      </c>
    </row>
    <row r="170" spans="1:18" ht="15">
      <c r="A170" s="56">
        <f>ROW()</f>
        <v>170</v>
      </c>
      <c r="C170" s="1158" t="s">
        <v>2218</v>
      </c>
      <c r="D170" s="1156" t="s">
        <v>1999</v>
      </c>
      <c r="E170" s="1156" t="s">
        <v>1996</v>
      </c>
      <c r="F170" s="1156">
        <v>220</v>
      </c>
      <c r="G170" s="1156">
        <v>0</v>
      </c>
      <c r="H170" s="1156">
        <v>0</v>
      </c>
      <c r="I170" s="1156">
        <v>0</v>
      </c>
      <c r="J170" s="1156">
        <v>0</v>
      </c>
      <c r="K170" s="1156">
        <v>0</v>
      </c>
      <c r="L170" s="1156">
        <v>0</v>
      </c>
      <c r="M170" s="1156">
        <v>0</v>
      </c>
      <c r="N170" s="1156">
        <v>0</v>
      </c>
      <c r="O170" s="1156" t="s">
        <v>2023</v>
      </c>
      <c r="P170" s="1157" t="s">
        <v>1995</v>
      </c>
      <c r="Q170" s="1157" t="s">
        <v>1995</v>
      </c>
      <c r="R170" s="1157" t="s">
        <v>1995</v>
      </c>
    </row>
    <row r="171" spans="1:18" ht="15">
      <c r="A171" s="56">
        <f>ROW()</f>
        <v>171</v>
      </c>
      <c r="C171" s="1158" t="s">
        <v>2219</v>
      </c>
      <c r="D171" s="1156" t="s">
        <v>2028</v>
      </c>
      <c r="E171" s="1156" t="s">
        <v>1996</v>
      </c>
      <c r="F171" s="1156">
        <v>220</v>
      </c>
      <c r="G171" s="1156">
        <v>3.86</v>
      </c>
      <c r="H171" s="1156">
        <v>0</v>
      </c>
      <c r="I171" s="1156">
        <v>0</v>
      </c>
      <c r="J171" s="1156">
        <v>0</v>
      </c>
      <c r="K171" s="1156">
        <v>0</v>
      </c>
      <c r="L171" s="1156">
        <v>0</v>
      </c>
      <c r="M171" s="1156">
        <v>3</v>
      </c>
      <c r="N171" s="1156">
        <v>0</v>
      </c>
      <c r="O171" s="1156" t="s">
        <v>2000</v>
      </c>
      <c r="P171" s="1157" t="s">
        <v>2001</v>
      </c>
      <c r="Q171" s="1157" t="s">
        <v>1995</v>
      </c>
      <c r="R171" s="1157" t="s">
        <v>1995</v>
      </c>
    </row>
    <row r="172" spans="1:18" ht="15">
      <c r="A172" s="56">
        <f>ROW()</f>
        <v>172</v>
      </c>
      <c r="C172" s="1158" t="s">
        <v>2220</v>
      </c>
      <c r="D172" s="1156" t="s">
        <v>2028</v>
      </c>
      <c r="E172" s="1156" t="s">
        <v>1996</v>
      </c>
      <c r="F172" s="1156">
        <v>220</v>
      </c>
      <c r="G172" s="1156">
        <v>1.23</v>
      </c>
      <c r="H172" s="1156">
        <v>0.01</v>
      </c>
      <c r="I172" s="1156">
        <v>0</v>
      </c>
      <c r="J172" s="1156">
        <v>0</v>
      </c>
      <c r="K172" s="1156">
        <v>0</v>
      </c>
      <c r="L172" s="1156">
        <v>0</v>
      </c>
      <c r="M172" s="1156">
        <v>0</v>
      </c>
      <c r="N172" s="1156">
        <v>0</v>
      </c>
      <c r="O172" s="1156" t="s">
        <v>2000</v>
      </c>
      <c r="P172" s="1157" t="s">
        <v>2001</v>
      </c>
      <c r="Q172" s="1157" t="s">
        <v>1995</v>
      </c>
      <c r="R172" s="1157" t="s">
        <v>1995</v>
      </c>
    </row>
    <row r="173" spans="1:18" ht="15">
      <c r="A173" s="56">
        <f>ROW()</f>
        <v>173</v>
      </c>
      <c r="C173" s="1158" t="s">
        <v>2221</v>
      </c>
      <c r="D173" s="1156" t="s">
        <v>2028</v>
      </c>
      <c r="E173" s="1156" t="s">
        <v>1996</v>
      </c>
      <c r="F173" s="1156">
        <v>220</v>
      </c>
      <c r="G173" s="1156">
        <v>1.85</v>
      </c>
      <c r="H173" s="1156">
        <v>0</v>
      </c>
      <c r="I173" s="1156">
        <v>0</v>
      </c>
      <c r="J173" s="1156">
        <v>0</v>
      </c>
      <c r="K173" s="1156">
        <v>0</v>
      </c>
      <c r="L173" s="1156">
        <v>0</v>
      </c>
      <c r="M173" s="1156">
        <v>4</v>
      </c>
      <c r="N173" s="1156">
        <v>0</v>
      </c>
      <c r="O173" s="1156" t="s">
        <v>2000</v>
      </c>
      <c r="P173" s="1157" t="s">
        <v>2001</v>
      </c>
      <c r="Q173" s="1157" t="s">
        <v>1995</v>
      </c>
      <c r="R173" s="1157" t="s">
        <v>1995</v>
      </c>
    </row>
    <row r="174" spans="1:18" ht="15">
      <c r="A174" s="56">
        <f>ROW()</f>
        <v>174</v>
      </c>
      <c r="C174" s="1158" t="s">
        <v>2222</v>
      </c>
      <c r="D174" s="1156" t="s">
        <v>2028</v>
      </c>
      <c r="E174" s="1156" t="s">
        <v>1996</v>
      </c>
      <c r="F174" s="1156">
        <v>220</v>
      </c>
      <c r="G174" s="1156">
        <v>28.39</v>
      </c>
      <c r="H174" s="1156">
        <v>0.02</v>
      </c>
      <c r="I174" s="1156">
        <v>0</v>
      </c>
      <c r="J174" s="1156">
        <v>0</v>
      </c>
      <c r="K174" s="1156">
        <v>0</v>
      </c>
      <c r="L174" s="1156">
        <v>0</v>
      </c>
      <c r="M174" s="1156">
        <v>4</v>
      </c>
      <c r="N174" s="1156">
        <v>0</v>
      </c>
      <c r="O174" s="1156" t="s">
        <v>2000</v>
      </c>
      <c r="P174" s="1157" t="s">
        <v>2001</v>
      </c>
      <c r="Q174" s="1157" t="s">
        <v>1995</v>
      </c>
      <c r="R174" s="1157" t="s">
        <v>1995</v>
      </c>
    </row>
    <row r="175" spans="1:18" ht="15">
      <c r="A175" s="56">
        <f>ROW()</f>
        <v>175</v>
      </c>
      <c r="C175" s="1158" t="s">
        <v>2223</v>
      </c>
      <c r="D175" s="1156" t="s">
        <v>2028</v>
      </c>
      <c r="E175" s="1156" t="s">
        <v>1996</v>
      </c>
      <c r="F175" s="1156">
        <v>220</v>
      </c>
      <c r="G175" s="1156">
        <v>2.25</v>
      </c>
      <c r="H175" s="1156">
        <v>0</v>
      </c>
      <c r="I175" s="1156">
        <v>0</v>
      </c>
      <c r="J175" s="1156">
        <v>0</v>
      </c>
      <c r="K175" s="1156">
        <v>0</v>
      </c>
      <c r="L175" s="1156">
        <v>0</v>
      </c>
      <c r="M175" s="1156">
        <v>3</v>
      </c>
      <c r="N175" s="1156">
        <v>0</v>
      </c>
      <c r="O175" s="1156" t="s">
        <v>2000</v>
      </c>
      <c r="P175" s="1157" t="s">
        <v>2001</v>
      </c>
      <c r="Q175" s="1157" t="s">
        <v>1995</v>
      </c>
      <c r="R175" s="1157" t="s">
        <v>1995</v>
      </c>
    </row>
    <row r="176" spans="1:18" ht="15">
      <c r="A176" s="56">
        <f>ROW()</f>
        <v>176</v>
      </c>
      <c r="C176" s="1158" t="s">
        <v>2224</v>
      </c>
      <c r="D176" s="1156" t="s">
        <v>2028</v>
      </c>
      <c r="E176" s="1156" t="s">
        <v>1996</v>
      </c>
      <c r="F176" s="1156">
        <v>220</v>
      </c>
      <c r="G176" s="1156">
        <v>0.66</v>
      </c>
      <c r="H176" s="1156">
        <v>0</v>
      </c>
      <c r="I176" s="1156">
        <v>0</v>
      </c>
      <c r="J176" s="1156">
        <v>0</v>
      </c>
      <c r="K176" s="1156">
        <v>0</v>
      </c>
      <c r="L176" s="1156">
        <v>0</v>
      </c>
      <c r="M176" s="1156">
        <v>1</v>
      </c>
      <c r="N176" s="1156">
        <v>0</v>
      </c>
      <c r="O176" s="1156" t="s">
        <v>2023</v>
      </c>
      <c r="P176" s="1157" t="s">
        <v>2001</v>
      </c>
      <c r="Q176" s="1157" t="s">
        <v>1995</v>
      </c>
      <c r="R176" s="1157" t="s">
        <v>1995</v>
      </c>
    </row>
    <row r="177" spans="1:18" ht="15">
      <c r="A177" s="56">
        <f>ROW()</f>
        <v>177</v>
      </c>
      <c r="C177" s="1158" t="s">
        <v>2225</v>
      </c>
      <c r="D177" s="1156" t="s">
        <v>1999</v>
      </c>
      <c r="E177" s="1156" t="s">
        <v>1996</v>
      </c>
      <c r="F177" s="1156">
        <v>220</v>
      </c>
      <c r="G177" s="1156">
        <v>0</v>
      </c>
      <c r="H177" s="1156">
        <v>0</v>
      </c>
      <c r="I177" s="1156">
        <v>0</v>
      </c>
      <c r="J177" s="1156">
        <v>0</v>
      </c>
      <c r="K177" s="1156">
        <v>0</v>
      </c>
      <c r="L177" s="1156">
        <v>0</v>
      </c>
      <c r="M177" s="1156">
        <v>0</v>
      </c>
      <c r="N177" s="1156">
        <v>0</v>
      </c>
      <c r="O177" s="1156" t="s">
        <v>2023</v>
      </c>
      <c r="P177" s="1157" t="s">
        <v>1995</v>
      </c>
      <c r="Q177" s="1157" t="s">
        <v>1995</v>
      </c>
      <c r="R177" s="1157" t="s">
        <v>1995</v>
      </c>
    </row>
    <row r="178" spans="1:18" ht="15">
      <c r="A178" s="56">
        <f>ROW()</f>
        <v>178</v>
      </c>
      <c r="C178" s="1158" t="s">
        <v>2226</v>
      </c>
      <c r="D178" s="1156" t="s">
        <v>2028</v>
      </c>
      <c r="E178" s="1156" t="s">
        <v>1996</v>
      </c>
      <c r="F178" s="1156">
        <v>220</v>
      </c>
      <c r="G178" s="1156">
        <v>9.9600000000000009</v>
      </c>
      <c r="H178" s="1156">
        <v>0</v>
      </c>
      <c r="I178" s="1156">
        <v>0</v>
      </c>
      <c r="J178" s="1156">
        <v>0</v>
      </c>
      <c r="K178" s="1156">
        <v>0</v>
      </c>
      <c r="L178" s="1156">
        <v>0</v>
      </c>
      <c r="M178" s="1156">
        <v>1</v>
      </c>
      <c r="N178" s="1156">
        <v>0</v>
      </c>
      <c r="O178" s="1156" t="s">
        <v>2000</v>
      </c>
      <c r="P178" s="1157" t="s">
        <v>2001</v>
      </c>
      <c r="Q178" s="1157" t="s">
        <v>1995</v>
      </c>
      <c r="R178" s="1157" t="s">
        <v>1995</v>
      </c>
    </row>
    <row r="179" spans="1:18" ht="15">
      <c r="A179" s="56">
        <f>ROW()</f>
        <v>179</v>
      </c>
      <c r="C179" s="1158" t="s">
        <v>2227</v>
      </c>
      <c r="D179" s="1156" t="s">
        <v>2028</v>
      </c>
      <c r="E179" s="1156" t="s">
        <v>1996</v>
      </c>
      <c r="F179" s="1156">
        <v>220</v>
      </c>
      <c r="G179" s="1156">
        <v>1.85</v>
      </c>
      <c r="H179" s="1156">
        <v>0</v>
      </c>
      <c r="I179" s="1156">
        <v>0</v>
      </c>
      <c r="J179" s="1156">
        <v>0</v>
      </c>
      <c r="K179" s="1156">
        <v>0</v>
      </c>
      <c r="L179" s="1156">
        <v>0</v>
      </c>
      <c r="M179" s="1156">
        <v>0</v>
      </c>
      <c r="N179" s="1156">
        <v>0</v>
      </c>
      <c r="O179" s="1156" t="s">
        <v>2000</v>
      </c>
      <c r="P179" s="1157" t="s">
        <v>2001</v>
      </c>
      <c r="Q179" s="1157" t="s">
        <v>1995</v>
      </c>
      <c r="R179" s="1157" t="s">
        <v>1995</v>
      </c>
    </row>
    <row r="180" spans="1:18" ht="15">
      <c r="A180" s="56">
        <f>ROW()</f>
        <v>180</v>
      </c>
      <c r="C180" s="1158" t="s">
        <v>2228</v>
      </c>
      <c r="D180" s="1156" t="s">
        <v>1999</v>
      </c>
      <c r="E180" s="1156" t="s">
        <v>1996</v>
      </c>
      <c r="F180" s="1156">
        <v>220</v>
      </c>
      <c r="G180" s="1156">
        <v>0</v>
      </c>
      <c r="H180" s="1156">
        <v>0</v>
      </c>
      <c r="I180" s="1156">
        <v>0</v>
      </c>
      <c r="J180" s="1156">
        <v>0</v>
      </c>
      <c r="K180" s="1156">
        <v>0</v>
      </c>
      <c r="L180" s="1156">
        <v>0</v>
      </c>
      <c r="M180" s="1156">
        <v>0</v>
      </c>
      <c r="N180" s="1156">
        <v>0</v>
      </c>
      <c r="O180" s="1156" t="s">
        <v>2023</v>
      </c>
      <c r="P180" s="1157" t="s">
        <v>1995</v>
      </c>
      <c r="Q180" s="1157" t="s">
        <v>1995</v>
      </c>
      <c r="R180" s="1157" t="s">
        <v>1995</v>
      </c>
    </row>
    <row r="181" spans="1:18" ht="15">
      <c r="A181" s="56">
        <f>ROW()</f>
        <v>181</v>
      </c>
      <c r="C181" s="1158" t="s">
        <v>2229</v>
      </c>
      <c r="D181" s="1156" t="s">
        <v>1999</v>
      </c>
      <c r="E181" s="1156" t="s">
        <v>1996</v>
      </c>
      <c r="F181" s="1156">
        <v>220</v>
      </c>
      <c r="G181" s="1156">
        <v>5.18</v>
      </c>
      <c r="H181" s="1156">
        <v>0</v>
      </c>
      <c r="I181" s="1156">
        <v>0</v>
      </c>
      <c r="J181" s="1156">
        <v>0</v>
      </c>
      <c r="K181" s="1156">
        <v>0</v>
      </c>
      <c r="L181" s="1156">
        <v>0</v>
      </c>
      <c r="M181" s="1156">
        <v>3</v>
      </c>
      <c r="N181" s="1156">
        <v>0</v>
      </c>
      <c r="O181" s="1156" t="s">
        <v>2000</v>
      </c>
      <c r="P181" s="1157" t="s">
        <v>2001</v>
      </c>
      <c r="Q181" s="1157" t="s">
        <v>1995</v>
      </c>
      <c r="R181" s="1157" t="s">
        <v>1995</v>
      </c>
    </row>
    <row r="182" spans="1:18" ht="15">
      <c r="A182" s="56">
        <f>ROW()</f>
        <v>182</v>
      </c>
      <c r="C182" s="1158" t="s">
        <v>2230</v>
      </c>
      <c r="D182" s="1156" t="s">
        <v>1999</v>
      </c>
      <c r="E182" s="1156" t="s">
        <v>1996</v>
      </c>
      <c r="F182" s="1156">
        <v>220</v>
      </c>
      <c r="G182" s="1156">
        <v>4.2699999999999996</v>
      </c>
      <c r="H182" s="1156">
        <v>0</v>
      </c>
      <c r="I182" s="1156">
        <v>0</v>
      </c>
      <c r="J182" s="1156">
        <v>0</v>
      </c>
      <c r="K182" s="1156">
        <v>0</v>
      </c>
      <c r="L182" s="1156">
        <v>0</v>
      </c>
      <c r="M182" s="1156">
        <v>1</v>
      </c>
      <c r="N182" s="1156">
        <v>0</v>
      </c>
      <c r="O182" s="1156" t="s">
        <v>2000</v>
      </c>
      <c r="P182" s="1157" t="s">
        <v>2001</v>
      </c>
      <c r="Q182" s="1157" t="s">
        <v>1995</v>
      </c>
      <c r="R182" s="1157" t="s">
        <v>1995</v>
      </c>
    </row>
    <row r="183" spans="1:18" ht="15">
      <c r="A183" s="56">
        <f>ROW()</f>
        <v>183</v>
      </c>
      <c r="C183" s="1158" t="s">
        <v>2231</v>
      </c>
      <c r="D183" s="1156" t="s">
        <v>1999</v>
      </c>
      <c r="E183" s="1156" t="s">
        <v>1996</v>
      </c>
      <c r="F183" s="1156">
        <v>220</v>
      </c>
      <c r="G183" s="1156">
        <v>9.5299999999999994</v>
      </c>
      <c r="H183" s="1156">
        <v>0</v>
      </c>
      <c r="I183" s="1156">
        <v>0</v>
      </c>
      <c r="J183" s="1156">
        <v>0</v>
      </c>
      <c r="K183" s="1156">
        <v>0</v>
      </c>
      <c r="L183" s="1156">
        <v>0</v>
      </c>
      <c r="M183" s="1156">
        <v>2</v>
      </c>
      <c r="N183" s="1156">
        <v>0</v>
      </c>
      <c r="O183" s="1156" t="s">
        <v>2000</v>
      </c>
      <c r="P183" s="1157" t="s">
        <v>2001</v>
      </c>
      <c r="Q183" s="1157" t="s">
        <v>1995</v>
      </c>
      <c r="R183" s="1157" t="s">
        <v>1995</v>
      </c>
    </row>
    <row r="184" spans="1:18" ht="15">
      <c r="A184" s="56">
        <f>ROW()</f>
        <v>184</v>
      </c>
      <c r="C184" s="1158" t="s">
        <v>2232</v>
      </c>
      <c r="D184" s="1156" t="s">
        <v>2028</v>
      </c>
      <c r="E184" s="1156" t="s">
        <v>1996</v>
      </c>
      <c r="F184" s="1156">
        <v>220</v>
      </c>
      <c r="G184" s="1156">
        <v>3.49</v>
      </c>
      <c r="H184" s="1156">
        <v>0</v>
      </c>
      <c r="I184" s="1156">
        <v>0</v>
      </c>
      <c r="J184" s="1156">
        <v>0</v>
      </c>
      <c r="K184" s="1156">
        <v>0</v>
      </c>
      <c r="L184" s="1156">
        <v>0</v>
      </c>
      <c r="M184" s="1156">
        <v>0</v>
      </c>
      <c r="N184" s="1156">
        <v>0</v>
      </c>
      <c r="O184" s="1156" t="s">
        <v>2000</v>
      </c>
      <c r="P184" s="1157" t="s">
        <v>2001</v>
      </c>
      <c r="Q184" s="1157" t="s">
        <v>1995</v>
      </c>
      <c r="R184" s="1157" t="s">
        <v>1995</v>
      </c>
    </row>
    <row r="185" spans="1:18" ht="15">
      <c r="A185" s="56">
        <f>ROW()</f>
        <v>185</v>
      </c>
      <c r="C185" s="1158" t="s">
        <v>2233</v>
      </c>
      <c r="D185" s="1156" t="s">
        <v>1999</v>
      </c>
      <c r="E185" s="1156" t="s">
        <v>1996</v>
      </c>
      <c r="F185" s="1156">
        <v>220</v>
      </c>
      <c r="G185" s="1156">
        <v>0.63</v>
      </c>
      <c r="H185" s="1156">
        <v>0</v>
      </c>
      <c r="I185" s="1156">
        <v>0</v>
      </c>
      <c r="J185" s="1156">
        <v>0</v>
      </c>
      <c r="K185" s="1156">
        <v>0</v>
      </c>
      <c r="L185" s="1156">
        <v>0</v>
      </c>
      <c r="M185" s="1156">
        <v>0</v>
      </c>
      <c r="N185" s="1156">
        <v>0</v>
      </c>
      <c r="O185" s="1156" t="s">
        <v>2023</v>
      </c>
      <c r="P185" s="1157" t="s">
        <v>2001</v>
      </c>
      <c r="Q185" s="1157" t="s">
        <v>1995</v>
      </c>
      <c r="R185" s="1157" t="s">
        <v>1995</v>
      </c>
    </row>
    <row r="186" spans="1:18" ht="15">
      <c r="A186" s="56">
        <f>ROW()</f>
        <v>186</v>
      </c>
      <c r="C186" s="1158" t="s">
        <v>2234</v>
      </c>
      <c r="D186" s="1156" t="s">
        <v>1999</v>
      </c>
      <c r="E186" s="1156" t="s">
        <v>1996</v>
      </c>
      <c r="F186" s="1156">
        <v>220</v>
      </c>
      <c r="G186" s="1156">
        <v>1.1599999999999999</v>
      </c>
      <c r="H186" s="1156">
        <v>0</v>
      </c>
      <c r="I186" s="1156">
        <v>0</v>
      </c>
      <c r="J186" s="1156">
        <v>0</v>
      </c>
      <c r="K186" s="1156">
        <v>0</v>
      </c>
      <c r="L186" s="1156">
        <v>0</v>
      </c>
      <c r="M186" s="1156">
        <v>0</v>
      </c>
      <c r="N186" s="1156">
        <v>0</v>
      </c>
      <c r="O186" s="1156" t="s">
        <v>2000</v>
      </c>
      <c r="P186" s="1157" t="s">
        <v>2001</v>
      </c>
      <c r="Q186" s="1157" t="s">
        <v>1995</v>
      </c>
      <c r="R186" s="1157" t="s">
        <v>1995</v>
      </c>
    </row>
    <row r="187" spans="1:18" ht="15">
      <c r="A187" s="56">
        <f>ROW()</f>
        <v>187</v>
      </c>
      <c r="C187" s="1158" t="s">
        <v>2235</v>
      </c>
      <c r="D187" s="1156" t="s">
        <v>1999</v>
      </c>
      <c r="E187" s="1156" t="s">
        <v>1996</v>
      </c>
      <c r="F187" s="1156">
        <v>220</v>
      </c>
      <c r="G187" s="1156">
        <v>0</v>
      </c>
      <c r="H187" s="1156">
        <v>0</v>
      </c>
      <c r="I187" s="1156">
        <v>0</v>
      </c>
      <c r="J187" s="1156">
        <v>0</v>
      </c>
      <c r="K187" s="1156">
        <v>0</v>
      </c>
      <c r="L187" s="1156">
        <v>0</v>
      </c>
      <c r="M187" s="1156">
        <v>0</v>
      </c>
      <c r="N187" s="1156">
        <v>0</v>
      </c>
      <c r="O187" s="1156" t="s">
        <v>2023</v>
      </c>
      <c r="P187" s="1157" t="s">
        <v>1995</v>
      </c>
      <c r="Q187" s="1157" t="s">
        <v>1995</v>
      </c>
      <c r="R187" s="1157" t="s">
        <v>1995</v>
      </c>
    </row>
    <row r="188" spans="1:18" ht="15">
      <c r="A188" s="56">
        <f>ROW()</f>
        <v>188</v>
      </c>
      <c r="C188" s="1158" t="s">
        <v>2236</v>
      </c>
      <c r="D188" s="1156" t="s">
        <v>1999</v>
      </c>
      <c r="E188" s="1156" t="s">
        <v>1996</v>
      </c>
      <c r="F188" s="1156">
        <v>220</v>
      </c>
      <c r="G188" s="1156">
        <v>0.27</v>
      </c>
      <c r="H188" s="1156">
        <v>0</v>
      </c>
      <c r="I188" s="1156">
        <v>0</v>
      </c>
      <c r="J188" s="1156">
        <v>0</v>
      </c>
      <c r="K188" s="1156">
        <v>0</v>
      </c>
      <c r="L188" s="1156">
        <v>0</v>
      </c>
      <c r="M188" s="1156">
        <v>0</v>
      </c>
      <c r="N188" s="1156">
        <v>0</v>
      </c>
      <c r="O188" s="1156" t="s">
        <v>2023</v>
      </c>
      <c r="P188" s="1157" t="s">
        <v>2001</v>
      </c>
      <c r="Q188" s="1157" t="s">
        <v>1995</v>
      </c>
      <c r="R188" s="1157" t="s">
        <v>1995</v>
      </c>
    </row>
    <row r="189" spans="1:18" ht="15">
      <c r="A189" s="56">
        <f>ROW()</f>
        <v>189</v>
      </c>
      <c r="C189" s="1158" t="s">
        <v>2237</v>
      </c>
      <c r="D189" s="1156" t="s">
        <v>2028</v>
      </c>
      <c r="E189" s="1156" t="s">
        <v>1996</v>
      </c>
      <c r="F189" s="1156">
        <v>220</v>
      </c>
      <c r="G189" s="1156">
        <v>1.78</v>
      </c>
      <c r="H189" s="1156">
        <v>0</v>
      </c>
      <c r="I189" s="1156">
        <v>0</v>
      </c>
      <c r="J189" s="1156">
        <v>0</v>
      </c>
      <c r="K189" s="1156">
        <v>0</v>
      </c>
      <c r="L189" s="1156">
        <v>0</v>
      </c>
      <c r="M189" s="1156">
        <v>0</v>
      </c>
      <c r="N189" s="1156">
        <v>0</v>
      </c>
      <c r="O189" s="1156" t="s">
        <v>2000</v>
      </c>
      <c r="P189" s="1157" t="s">
        <v>2001</v>
      </c>
      <c r="Q189" s="1157" t="s">
        <v>1995</v>
      </c>
      <c r="R189" s="1157" t="s">
        <v>1995</v>
      </c>
    </row>
    <row r="190" spans="1:18" ht="15">
      <c r="A190" s="56">
        <f>ROW()</f>
        <v>190</v>
      </c>
      <c r="C190" s="1158" t="s">
        <v>2238</v>
      </c>
      <c r="D190" s="1156" t="s">
        <v>2028</v>
      </c>
      <c r="E190" s="1156" t="s">
        <v>1996</v>
      </c>
      <c r="F190" s="1156">
        <v>220</v>
      </c>
      <c r="G190" s="1156">
        <v>1.88</v>
      </c>
      <c r="H190" s="1156">
        <v>0</v>
      </c>
      <c r="I190" s="1156">
        <v>0</v>
      </c>
      <c r="J190" s="1156">
        <v>0</v>
      </c>
      <c r="K190" s="1156">
        <v>0</v>
      </c>
      <c r="L190" s="1156">
        <v>0</v>
      </c>
      <c r="M190" s="1156">
        <v>0</v>
      </c>
      <c r="N190" s="1156">
        <v>0</v>
      </c>
      <c r="O190" s="1156" t="s">
        <v>2000</v>
      </c>
      <c r="P190" s="1157" t="s">
        <v>2001</v>
      </c>
      <c r="Q190" s="1157" t="s">
        <v>1995</v>
      </c>
      <c r="R190" s="1157" t="s">
        <v>1995</v>
      </c>
    </row>
    <row r="191" spans="1:18" ht="15">
      <c r="A191" s="56">
        <f>ROW()</f>
        <v>191</v>
      </c>
      <c r="C191" s="1158" t="s">
        <v>2239</v>
      </c>
      <c r="D191" s="1156" t="s">
        <v>2028</v>
      </c>
      <c r="E191" s="1156" t="s">
        <v>1996</v>
      </c>
      <c r="F191" s="1156">
        <v>220</v>
      </c>
      <c r="G191" s="1156">
        <v>0</v>
      </c>
      <c r="H191" s="1156">
        <v>0</v>
      </c>
      <c r="I191" s="1156">
        <v>0</v>
      </c>
      <c r="J191" s="1156">
        <v>0</v>
      </c>
      <c r="K191" s="1156">
        <v>0</v>
      </c>
      <c r="L191" s="1156">
        <v>0</v>
      </c>
      <c r="M191" s="1156">
        <v>0</v>
      </c>
      <c r="N191" s="1156">
        <v>0</v>
      </c>
      <c r="O191" s="1156" t="s">
        <v>2023</v>
      </c>
      <c r="P191" s="1157" t="s">
        <v>1995</v>
      </c>
      <c r="Q191" s="1157" t="s">
        <v>1995</v>
      </c>
      <c r="R191" s="1157" t="s">
        <v>1995</v>
      </c>
    </row>
    <row r="192" spans="1:18" ht="15">
      <c r="A192" s="56">
        <f>ROW()</f>
        <v>192</v>
      </c>
      <c r="C192" s="1158" t="s">
        <v>2240</v>
      </c>
      <c r="D192" s="1156" t="s">
        <v>2028</v>
      </c>
      <c r="E192" s="1156" t="s">
        <v>1996</v>
      </c>
      <c r="F192" s="1156">
        <v>220</v>
      </c>
      <c r="G192" s="1156">
        <v>11.86</v>
      </c>
      <c r="H192" s="1156">
        <v>0</v>
      </c>
      <c r="I192" s="1156">
        <v>0</v>
      </c>
      <c r="J192" s="1156">
        <v>0</v>
      </c>
      <c r="K192" s="1156">
        <v>0</v>
      </c>
      <c r="L192" s="1156">
        <v>0</v>
      </c>
      <c r="M192" s="1156">
        <v>1</v>
      </c>
      <c r="N192" s="1156">
        <v>0</v>
      </c>
      <c r="O192" s="1156" t="s">
        <v>2000</v>
      </c>
      <c r="P192" s="1157" t="s">
        <v>2001</v>
      </c>
      <c r="Q192" s="1157" t="s">
        <v>1995</v>
      </c>
      <c r="R192" s="1157" t="s">
        <v>1995</v>
      </c>
    </row>
    <row r="193" spans="1:18" ht="15">
      <c r="A193" s="56">
        <f>ROW()</f>
        <v>193</v>
      </c>
      <c r="C193" s="1158" t="s">
        <v>2241</v>
      </c>
      <c r="D193" s="1156" t="s">
        <v>2028</v>
      </c>
      <c r="E193" s="1156" t="s">
        <v>1996</v>
      </c>
      <c r="F193" s="1156">
        <v>220</v>
      </c>
      <c r="G193" s="1156">
        <v>9.1199999999999992</v>
      </c>
      <c r="H193" s="1156">
        <v>0</v>
      </c>
      <c r="I193" s="1156">
        <v>0</v>
      </c>
      <c r="J193" s="1156">
        <v>0</v>
      </c>
      <c r="K193" s="1156">
        <v>0</v>
      </c>
      <c r="L193" s="1156">
        <v>0</v>
      </c>
      <c r="M193" s="1156">
        <v>0</v>
      </c>
      <c r="N193" s="1156">
        <v>0</v>
      </c>
      <c r="O193" s="1156" t="s">
        <v>2000</v>
      </c>
      <c r="P193" s="1157" t="s">
        <v>2001</v>
      </c>
      <c r="Q193" s="1157" t="s">
        <v>1995</v>
      </c>
      <c r="R193" s="1157" t="s">
        <v>1995</v>
      </c>
    </row>
    <row r="194" spans="1:18" ht="15">
      <c r="A194" s="56">
        <f>ROW()</f>
        <v>194</v>
      </c>
      <c r="C194" s="1158" t="s">
        <v>2242</v>
      </c>
      <c r="D194" s="1156" t="s">
        <v>1999</v>
      </c>
      <c r="E194" s="1156" t="s">
        <v>1996</v>
      </c>
      <c r="F194" s="1156">
        <v>220</v>
      </c>
      <c r="G194" s="1156">
        <v>2.41</v>
      </c>
      <c r="H194" s="1156">
        <v>0</v>
      </c>
      <c r="I194" s="1156">
        <v>0</v>
      </c>
      <c r="J194" s="1156">
        <v>0</v>
      </c>
      <c r="K194" s="1156">
        <v>0</v>
      </c>
      <c r="L194" s="1156">
        <v>0</v>
      </c>
      <c r="M194" s="1156">
        <v>0</v>
      </c>
      <c r="N194" s="1156">
        <v>5</v>
      </c>
      <c r="O194" s="1156" t="s">
        <v>2000</v>
      </c>
      <c r="P194" s="1157" t="s">
        <v>2001</v>
      </c>
      <c r="Q194" s="1157" t="s">
        <v>1995</v>
      </c>
      <c r="R194" s="1157" t="s">
        <v>1995</v>
      </c>
    </row>
    <row r="195" spans="1:18" ht="15">
      <c r="A195" s="56">
        <f>ROW()</f>
        <v>195</v>
      </c>
      <c r="C195" s="1158" t="s">
        <v>2243</v>
      </c>
      <c r="D195" s="1156" t="s">
        <v>1999</v>
      </c>
      <c r="E195" s="1156" t="s">
        <v>1996</v>
      </c>
      <c r="F195" s="1156">
        <v>220</v>
      </c>
      <c r="G195" s="1156">
        <v>5.35</v>
      </c>
      <c r="H195" s="1156">
        <v>0</v>
      </c>
      <c r="I195" s="1156">
        <v>0</v>
      </c>
      <c r="J195" s="1156">
        <v>0</v>
      </c>
      <c r="K195" s="1156">
        <v>0</v>
      </c>
      <c r="L195" s="1156">
        <v>0</v>
      </c>
      <c r="M195" s="1156">
        <v>2</v>
      </c>
      <c r="N195" s="1156">
        <v>10</v>
      </c>
      <c r="O195" s="1156" t="s">
        <v>2000</v>
      </c>
      <c r="P195" s="1157" t="s">
        <v>2001</v>
      </c>
      <c r="Q195" s="1157" t="s">
        <v>1995</v>
      </c>
      <c r="R195" s="1157" t="s">
        <v>1995</v>
      </c>
    </row>
    <row r="196" spans="1:18" ht="15">
      <c r="A196" s="56">
        <f>ROW()</f>
        <v>196</v>
      </c>
      <c r="C196" s="1158" t="s">
        <v>2244</v>
      </c>
      <c r="D196" s="1156" t="s">
        <v>1999</v>
      </c>
      <c r="E196" s="1156" t="s">
        <v>1996</v>
      </c>
      <c r="F196" s="1156">
        <v>220</v>
      </c>
      <c r="G196" s="1156">
        <v>6.06</v>
      </c>
      <c r="H196" s="1156">
        <v>0</v>
      </c>
      <c r="I196" s="1156">
        <v>0</v>
      </c>
      <c r="J196" s="1156">
        <v>0</v>
      </c>
      <c r="K196" s="1156">
        <v>0</v>
      </c>
      <c r="L196" s="1156">
        <v>0</v>
      </c>
      <c r="M196" s="1156">
        <v>5</v>
      </c>
      <c r="N196" s="1156">
        <v>10</v>
      </c>
      <c r="O196" s="1156" t="s">
        <v>2000</v>
      </c>
      <c r="P196" s="1157" t="s">
        <v>2001</v>
      </c>
      <c r="Q196" s="1157" t="s">
        <v>1995</v>
      </c>
      <c r="R196" s="1157" t="s">
        <v>1995</v>
      </c>
    </row>
    <row r="197" spans="1:18" ht="15">
      <c r="A197" s="56">
        <f>ROW()</f>
        <v>197</v>
      </c>
      <c r="C197" s="1158" t="s">
        <v>2245</v>
      </c>
      <c r="D197" s="1156" t="s">
        <v>1999</v>
      </c>
      <c r="E197" s="1156" t="s">
        <v>1996</v>
      </c>
      <c r="F197" s="1156">
        <v>220</v>
      </c>
      <c r="G197" s="1156">
        <v>1.76</v>
      </c>
      <c r="H197" s="1156">
        <v>0</v>
      </c>
      <c r="I197" s="1156">
        <v>0</v>
      </c>
      <c r="J197" s="1156">
        <v>0</v>
      </c>
      <c r="K197" s="1156">
        <v>0</v>
      </c>
      <c r="L197" s="1156">
        <v>0</v>
      </c>
      <c r="M197" s="1156">
        <v>0</v>
      </c>
      <c r="N197" s="1156">
        <v>0</v>
      </c>
      <c r="O197" s="1156" t="s">
        <v>2000</v>
      </c>
      <c r="P197" s="1157" t="s">
        <v>2001</v>
      </c>
      <c r="Q197" s="1157" t="s">
        <v>1995</v>
      </c>
      <c r="R197" s="1157" t="s">
        <v>1995</v>
      </c>
    </row>
    <row r="198" spans="1:18" ht="15">
      <c r="A198" s="56">
        <f>ROW()</f>
        <v>198</v>
      </c>
      <c r="C198" s="1158" t="s">
        <v>2246</v>
      </c>
      <c r="D198" s="1156" t="s">
        <v>1999</v>
      </c>
      <c r="E198" s="1156" t="s">
        <v>1996</v>
      </c>
      <c r="F198" s="1156">
        <v>220</v>
      </c>
      <c r="G198" s="1156">
        <v>4.46</v>
      </c>
      <c r="H198" s="1156">
        <v>0</v>
      </c>
      <c r="I198" s="1156">
        <v>0</v>
      </c>
      <c r="J198" s="1156">
        <v>0</v>
      </c>
      <c r="K198" s="1156">
        <v>0</v>
      </c>
      <c r="L198" s="1156">
        <v>0</v>
      </c>
      <c r="M198" s="1156">
        <v>0</v>
      </c>
      <c r="N198" s="1156">
        <v>0</v>
      </c>
      <c r="O198" s="1156" t="s">
        <v>2000</v>
      </c>
      <c r="P198" s="1157" t="s">
        <v>2001</v>
      </c>
      <c r="Q198" s="1157" t="s">
        <v>1995</v>
      </c>
      <c r="R198" s="1157" t="s">
        <v>1995</v>
      </c>
    </row>
    <row r="199" spans="1:18" ht="15">
      <c r="A199" s="56">
        <f>ROW()</f>
        <v>199</v>
      </c>
      <c r="C199" s="1158" t="s">
        <v>2247</v>
      </c>
      <c r="D199" s="1156" t="s">
        <v>1999</v>
      </c>
      <c r="E199" s="1156" t="s">
        <v>1996</v>
      </c>
      <c r="F199" s="1156">
        <v>220</v>
      </c>
      <c r="G199" s="1156">
        <v>9.31</v>
      </c>
      <c r="H199" s="1156">
        <v>0</v>
      </c>
      <c r="I199" s="1156">
        <v>0</v>
      </c>
      <c r="J199" s="1156">
        <v>0</v>
      </c>
      <c r="K199" s="1156">
        <v>0</v>
      </c>
      <c r="L199" s="1156">
        <v>0</v>
      </c>
      <c r="M199" s="1156">
        <v>0</v>
      </c>
      <c r="N199" s="1156">
        <v>0</v>
      </c>
      <c r="O199" s="1156" t="s">
        <v>2000</v>
      </c>
      <c r="P199" s="1157" t="s">
        <v>2001</v>
      </c>
      <c r="Q199" s="1157" t="s">
        <v>1995</v>
      </c>
      <c r="R199" s="1157" t="s">
        <v>1995</v>
      </c>
    </row>
    <row r="200" spans="1:18" ht="15">
      <c r="A200" s="56">
        <f>ROW()</f>
        <v>200</v>
      </c>
      <c r="C200" s="1158" t="s">
        <v>2248</v>
      </c>
      <c r="D200" s="1156" t="s">
        <v>1999</v>
      </c>
      <c r="E200" s="1156" t="s">
        <v>1996</v>
      </c>
      <c r="F200" s="1156">
        <v>220</v>
      </c>
      <c r="G200" s="1156">
        <v>11.06</v>
      </c>
      <c r="H200" s="1156">
        <v>0</v>
      </c>
      <c r="I200" s="1156">
        <v>0</v>
      </c>
      <c r="J200" s="1156">
        <v>0</v>
      </c>
      <c r="K200" s="1156">
        <v>0</v>
      </c>
      <c r="L200" s="1156">
        <v>0</v>
      </c>
      <c r="M200" s="1156">
        <v>0</v>
      </c>
      <c r="N200" s="1156">
        <v>0</v>
      </c>
      <c r="O200" s="1156" t="s">
        <v>2000</v>
      </c>
      <c r="P200" s="1157" t="s">
        <v>2001</v>
      </c>
      <c r="Q200" s="1157" t="s">
        <v>1995</v>
      </c>
      <c r="R200" s="1157" t="s">
        <v>1995</v>
      </c>
    </row>
    <row r="201" spans="1:18" ht="15">
      <c r="A201" s="56">
        <f>ROW()</f>
        <v>201</v>
      </c>
      <c r="C201" s="1158" t="s">
        <v>2249</v>
      </c>
      <c r="D201" s="1156" t="s">
        <v>1999</v>
      </c>
      <c r="E201" s="1156" t="s">
        <v>1996</v>
      </c>
      <c r="F201" s="1156">
        <v>220</v>
      </c>
      <c r="G201" s="1156">
        <v>5.98</v>
      </c>
      <c r="H201" s="1156">
        <v>0</v>
      </c>
      <c r="I201" s="1156">
        <v>0</v>
      </c>
      <c r="J201" s="1156">
        <v>0</v>
      </c>
      <c r="K201" s="1156">
        <v>0</v>
      </c>
      <c r="L201" s="1156">
        <v>0</v>
      </c>
      <c r="M201" s="1156">
        <v>0</v>
      </c>
      <c r="N201" s="1156">
        <v>0</v>
      </c>
      <c r="O201" s="1156" t="s">
        <v>2000</v>
      </c>
      <c r="P201" s="1157" t="s">
        <v>2001</v>
      </c>
      <c r="Q201" s="1157" t="s">
        <v>1995</v>
      </c>
      <c r="R201" s="1157" t="s">
        <v>1995</v>
      </c>
    </row>
    <row r="202" spans="1:18" ht="15">
      <c r="A202" s="56">
        <f>ROW()</f>
        <v>202</v>
      </c>
      <c r="C202" s="1158" t="s">
        <v>2250</v>
      </c>
      <c r="D202" s="1156" t="s">
        <v>1999</v>
      </c>
      <c r="E202" s="1156" t="s">
        <v>1996</v>
      </c>
      <c r="F202" s="1156">
        <v>220</v>
      </c>
      <c r="G202" s="1156">
        <v>3.41</v>
      </c>
      <c r="H202" s="1156">
        <v>0</v>
      </c>
      <c r="I202" s="1156">
        <v>0</v>
      </c>
      <c r="J202" s="1156">
        <v>0</v>
      </c>
      <c r="K202" s="1156">
        <v>0</v>
      </c>
      <c r="L202" s="1156">
        <v>0</v>
      </c>
      <c r="M202" s="1156">
        <v>0</v>
      </c>
      <c r="N202" s="1156">
        <v>0</v>
      </c>
      <c r="O202" s="1156" t="s">
        <v>2000</v>
      </c>
      <c r="P202" s="1157" t="s">
        <v>2001</v>
      </c>
      <c r="Q202" s="1157" t="s">
        <v>1995</v>
      </c>
      <c r="R202" s="1157" t="s">
        <v>1995</v>
      </c>
    </row>
    <row r="203" spans="1:18" ht="15">
      <c r="A203" s="56">
        <f>ROW()</f>
        <v>203</v>
      </c>
      <c r="C203" s="1158" t="s">
        <v>2251</v>
      </c>
      <c r="D203" s="1156" t="s">
        <v>1999</v>
      </c>
      <c r="E203" s="1156" t="s">
        <v>1996</v>
      </c>
      <c r="F203" s="1156">
        <v>220</v>
      </c>
      <c r="G203" s="1156">
        <v>3.82</v>
      </c>
      <c r="H203" s="1156">
        <v>0</v>
      </c>
      <c r="I203" s="1156">
        <v>0</v>
      </c>
      <c r="J203" s="1156">
        <v>0</v>
      </c>
      <c r="K203" s="1156">
        <v>0</v>
      </c>
      <c r="L203" s="1156">
        <v>0</v>
      </c>
      <c r="M203" s="1156">
        <v>0</v>
      </c>
      <c r="N203" s="1156">
        <v>0</v>
      </c>
      <c r="O203" s="1156" t="s">
        <v>2000</v>
      </c>
      <c r="P203" s="1157" t="s">
        <v>2001</v>
      </c>
      <c r="Q203" s="1157" t="s">
        <v>1995</v>
      </c>
      <c r="R203" s="1157" t="s">
        <v>1995</v>
      </c>
    </row>
    <row r="204" spans="1:18" ht="15">
      <c r="A204" s="56">
        <f>ROW()</f>
        <v>204</v>
      </c>
      <c r="C204" s="1158" t="s">
        <v>2252</v>
      </c>
      <c r="D204" s="1156" t="s">
        <v>1999</v>
      </c>
      <c r="E204" s="1156" t="s">
        <v>1996</v>
      </c>
      <c r="F204" s="1156">
        <v>220</v>
      </c>
      <c r="G204" s="1156">
        <v>0.77</v>
      </c>
      <c r="H204" s="1156">
        <v>0</v>
      </c>
      <c r="I204" s="1156">
        <v>0</v>
      </c>
      <c r="J204" s="1156">
        <v>0</v>
      </c>
      <c r="K204" s="1156">
        <v>0</v>
      </c>
      <c r="L204" s="1156">
        <v>0</v>
      </c>
      <c r="M204" s="1156">
        <v>0</v>
      </c>
      <c r="N204" s="1156">
        <v>0</v>
      </c>
      <c r="O204" s="1156" t="s">
        <v>2023</v>
      </c>
      <c r="P204" s="1157" t="s">
        <v>2001</v>
      </c>
      <c r="Q204" s="1157" t="s">
        <v>1995</v>
      </c>
      <c r="R204" s="1157" t="s">
        <v>1995</v>
      </c>
    </row>
    <row r="205" spans="1:18" ht="15">
      <c r="A205" s="56">
        <f>ROW()</f>
        <v>205</v>
      </c>
      <c r="C205" s="1158" t="s">
        <v>2253</v>
      </c>
      <c r="D205" s="1156" t="s">
        <v>1999</v>
      </c>
      <c r="E205" s="1156" t="s">
        <v>1996</v>
      </c>
      <c r="F205" s="1156">
        <v>220</v>
      </c>
      <c r="G205" s="1156">
        <v>1.54</v>
      </c>
      <c r="H205" s="1156">
        <v>0</v>
      </c>
      <c r="I205" s="1156">
        <v>0</v>
      </c>
      <c r="J205" s="1156">
        <v>0</v>
      </c>
      <c r="K205" s="1156">
        <v>0</v>
      </c>
      <c r="L205" s="1156">
        <v>0</v>
      </c>
      <c r="M205" s="1156">
        <v>0</v>
      </c>
      <c r="N205" s="1156">
        <v>0</v>
      </c>
      <c r="O205" s="1156" t="s">
        <v>2000</v>
      </c>
      <c r="P205" s="1157" t="s">
        <v>2001</v>
      </c>
      <c r="Q205" s="1157" t="s">
        <v>1995</v>
      </c>
      <c r="R205" s="1157" t="s">
        <v>1995</v>
      </c>
    </row>
    <row r="206" spans="1:18" ht="15">
      <c r="A206" s="56">
        <f>ROW()</f>
        <v>206</v>
      </c>
      <c r="C206" s="1158" t="s">
        <v>2254</v>
      </c>
      <c r="D206" s="1156" t="s">
        <v>2028</v>
      </c>
      <c r="E206" s="1156" t="s">
        <v>1996</v>
      </c>
      <c r="F206" s="1156">
        <v>220</v>
      </c>
      <c r="G206" s="1156">
        <v>0</v>
      </c>
      <c r="H206" s="1156">
        <v>0</v>
      </c>
      <c r="I206" s="1156">
        <v>0</v>
      </c>
      <c r="J206" s="1156">
        <v>0</v>
      </c>
      <c r="K206" s="1156">
        <v>0</v>
      </c>
      <c r="L206" s="1156">
        <v>0</v>
      </c>
      <c r="M206" s="1156">
        <v>0</v>
      </c>
      <c r="N206" s="1156">
        <v>0</v>
      </c>
      <c r="O206" s="1156" t="s">
        <v>2023</v>
      </c>
      <c r="P206" s="1157" t="s">
        <v>1995</v>
      </c>
      <c r="Q206" s="1157" t="s">
        <v>1995</v>
      </c>
      <c r="R206" s="1157" t="s">
        <v>1995</v>
      </c>
    </row>
    <row r="207" spans="1:18" ht="15">
      <c r="A207" s="56">
        <f>ROW()</f>
        <v>207</v>
      </c>
      <c r="C207" s="1158" t="s">
        <v>2255</v>
      </c>
      <c r="D207" s="1156" t="s">
        <v>1999</v>
      </c>
      <c r="E207" s="1156" t="s">
        <v>1996</v>
      </c>
      <c r="F207" s="1156">
        <v>220</v>
      </c>
      <c r="G207" s="1156">
        <v>5.78</v>
      </c>
      <c r="H207" s="1156">
        <v>0</v>
      </c>
      <c r="I207" s="1156">
        <v>0</v>
      </c>
      <c r="J207" s="1156">
        <v>0</v>
      </c>
      <c r="K207" s="1156">
        <v>0</v>
      </c>
      <c r="L207" s="1156">
        <v>0</v>
      </c>
      <c r="M207" s="1156">
        <v>4</v>
      </c>
      <c r="N207" s="1156">
        <v>0</v>
      </c>
      <c r="O207" s="1156" t="s">
        <v>2000</v>
      </c>
      <c r="P207" s="1157" t="s">
        <v>2001</v>
      </c>
      <c r="Q207" s="1157" t="s">
        <v>1995</v>
      </c>
      <c r="R207" s="1157" t="s">
        <v>1995</v>
      </c>
    </row>
    <row r="208" spans="1:18" ht="15">
      <c r="A208" s="56">
        <f>ROW()</f>
        <v>208</v>
      </c>
      <c r="C208" s="1158" t="s">
        <v>2256</v>
      </c>
      <c r="D208" s="1156" t="s">
        <v>2028</v>
      </c>
      <c r="E208" s="1156" t="s">
        <v>1996</v>
      </c>
      <c r="F208" s="1156">
        <v>220</v>
      </c>
      <c r="G208" s="1156">
        <v>0.12</v>
      </c>
      <c r="H208" s="1156">
        <v>0</v>
      </c>
      <c r="I208" s="1156">
        <v>0</v>
      </c>
      <c r="J208" s="1156">
        <v>0</v>
      </c>
      <c r="K208" s="1156">
        <v>0</v>
      </c>
      <c r="L208" s="1156">
        <v>0</v>
      </c>
      <c r="M208" s="1156">
        <v>0</v>
      </c>
      <c r="N208" s="1156">
        <v>0</v>
      </c>
      <c r="O208" s="1156" t="s">
        <v>2023</v>
      </c>
      <c r="P208" s="1157" t="s">
        <v>2001</v>
      </c>
      <c r="Q208" s="1157" t="s">
        <v>1995</v>
      </c>
      <c r="R208" s="1157" t="s">
        <v>1995</v>
      </c>
    </row>
    <row r="209" spans="1:18" ht="15">
      <c r="A209" s="56">
        <f>ROW()</f>
        <v>209</v>
      </c>
      <c r="C209" s="1158" t="s">
        <v>2257</v>
      </c>
      <c r="D209" s="1156" t="s">
        <v>1999</v>
      </c>
      <c r="E209" s="1156" t="s">
        <v>1996</v>
      </c>
      <c r="F209" s="1156">
        <v>220</v>
      </c>
      <c r="G209" s="1156">
        <v>1.78</v>
      </c>
      <c r="H209" s="1156">
        <v>0</v>
      </c>
      <c r="I209" s="1156">
        <v>0</v>
      </c>
      <c r="J209" s="1156">
        <v>0</v>
      </c>
      <c r="K209" s="1156">
        <v>0</v>
      </c>
      <c r="L209" s="1156">
        <v>0</v>
      </c>
      <c r="M209" s="1156">
        <v>0</v>
      </c>
      <c r="N209" s="1156">
        <v>0</v>
      </c>
      <c r="O209" s="1156" t="s">
        <v>2000</v>
      </c>
      <c r="P209" s="1157" t="s">
        <v>2001</v>
      </c>
      <c r="Q209" s="1157" t="s">
        <v>1995</v>
      </c>
      <c r="R209" s="1157" t="s">
        <v>1995</v>
      </c>
    </row>
    <row r="210" spans="1:18" ht="15">
      <c r="A210" s="56">
        <f>ROW()</f>
        <v>210</v>
      </c>
      <c r="C210" s="1158" t="s">
        <v>2258</v>
      </c>
      <c r="D210" s="1156" t="s">
        <v>1999</v>
      </c>
      <c r="E210" s="1156" t="s">
        <v>1996</v>
      </c>
      <c r="F210" s="1156">
        <v>220</v>
      </c>
      <c r="G210" s="1156">
        <v>2.81</v>
      </c>
      <c r="H210" s="1156">
        <v>0</v>
      </c>
      <c r="I210" s="1156">
        <v>0</v>
      </c>
      <c r="J210" s="1156">
        <v>0</v>
      </c>
      <c r="K210" s="1156">
        <v>0</v>
      </c>
      <c r="L210" s="1156">
        <v>0</v>
      </c>
      <c r="M210" s="1156">
        <v>0</v>
      </c>
      <c r="N210" s="1156">
        <v>0</v>
      </c>
      <c r="O210" s="1156" t="s">
        <v>2000</v>
      </c>
      <c r="P210" s="1157" t="s">
        <v>2001</v>
      </c>
      <c r="Q210" s="1157" t="s">
        <v>1995</v>
      </c>
      <c r="R210" s="1157" t="s">
        <v>1995</v>
      </c>
    </row>
    <row r="211" spans="1:18" ht="15">
      <c r="A211" s="56">
        <f>ROW()</f>
        <v>211</v>
      </c>
      <c r="C211" s="1158" t="s">
        <v>2259</v>
      </c>
      <c r="D211" s="1156" t="s">
        <v>1999</v>
      </c>
      <c r="E211" s="1156" t="s">
        <v>1996</v>
      </c>
      <c r="F211" s="1156">
        <v>220</v>
      </c>
      <c r="G211" s="1156">
        <v>5.99</v>
      </c>
      <c r="H211" s="1156">
        <v>0</v>
      </c>
      <c r="I211" s="1156">
        <v>0</v>
      </c>
      <c r="J211" s="1156">
        <v>0</v>
      </c>
      <c r="K211" s="1156">
        <v>0</v>
      </c>
      <c r="L211" s="1156">
        <v>0</v>
      </c>
      <c r="M211" s="1156">
        <v>0</v>
      </c>
      <c r="N211" s="1156">
        <v>0</v>
      </c>
      <c r="O211" s="1156" t="s">
        <v>2000</v>
      </c>
      <c r="P211" s="1157" t="s">
        <v>2001</v>
      </c>
      <c r="Q211" s="1157" t="s">
        <v>1995</v>
      </c>
      <c r="R211" s="1157" t="s">
        <v>1995</v>
      </c>
    </row>
    <row r="212" spans="1:18" ht="15">
      <c r="A212" s="56">
        <f>ROW()</f>
        <v>212</v>
      </c>
      <c r="C212" s="1158" t="s">
        <v>2260</v>
      </c>
      <c r="D212" s="1156" t="s">
        <v>1999</v>
      </c>
      <c r="E212" s="1156" t="s">
        <v>1996</v>
      </c>
      <c r="F212" s="1156">
        <v>220</v>
      </c>
      <c r="G212" s="1156">
        <v>0.78</v>
      </c>
      <c r="H212" s="1156">
        <v>0.01</v>
      </c>
      <c r="I212" s="1156">
        <v>0</v>
      </c>
      <c r="J212" s="1156">
        <v>0</v>
      </c>
      <c r="K212" s="1156">
        <v>0</v>
      </c>
      <c r="L212" s="1156">
        <v>0</v>
      </c>
      <c r="M212" s="1156">
        <v>0</v>
      </c>
      <c r="N212" s="1156">
        <v>0</v>
      </c>
      <c r="O212" s="1156" t="s">
        <v>2023</v>
      </c>
      <c r="P212" s="1157" t="s">
        <v>2001</v>
      </c>
      <c r="Q212" s="1157" t="s">
        <v>1995</v>
      </c>
      <c r="R212" s="1157" t="s">
        <v>1995</v>
      </c>
    </row>
    <row r="213" spans="1:18" ht="15">
      <c r="A213" s="56">
        <f>ROW()</f>
        <v>213</v>
      </c>
      <c r="C213" s="1158" t="s">
        <v>2261</v>
      </c>
      <c r="D213" s="1156" t="s">
        <v>1999</v>
      </c>
      <c r="E213" s="1156" t="s">
        <v>1996</v>
      </c>
      <c r="F213" s="1156">
        <v>220</v>
      </c>
      <c r="G213" s="1156">
        <v>1.55</v>
      </c>
      <c r="H213" s="1156">
        <v>0.01</v>
      </c>
      <c r="I213" s="1156">
        <v>0</v>
      </c>
      <c r="J213" s="1156">
        <v>0</v>
      </c>
      <c r="K213" s="1156">
        <v>5</v>
      </c>
      <c r="L213" s="1156">
        <v>209.34</v>
      </c>
      <c r="M213" s="1156">
        <v>0</v>
      </c>
      <c r="N213" s="1156">
        <v>0</v>
      </c>
      <c r="O213" s="1156" t="s">
        <v>2010</v>
      </c>
      <c r="P213" s="1157" t="s">
        <v>2001</v>
      </c>
      <c r="Q213" s="1157" t="s">
        <v>1995</v>
      </c>
      <c r="R213" s="1157" t="s">
        <v>1995</v>
      </c>
    </row>
    <row r="214" spans="1:18" ht="30">
      <c r="A214" s="56">
        <f>ROW()</f>
        <v>214</v>
      </c>
      <c r="C214" s="1158" t="s">
        <v>1995</v>
      </c>
      <c r="D214" s="1156" t="s">
        <v>1995</v>
      </c>
      <c r="E214" s="1156" t="s">
        <v>1995</v>
      </c>
      <c r="F214" s="1156" t="s">
        <v>1995</v>
      </c>
      <c r="G214" s="1156" t="s">
        <v>1995</v>
      </c>
      <c r="H214" s="1156" t="s">
        <v>1995</v>
      </c>
      <c r="I214" s="1156" t="s">
        <v>1995</v>
      </c>
      <c r="J214" s="1156" t="s">
        <v>1995</v>
      </c>
      <c r="K214" s="1156" t="s">
        <v>1995</v>
      </c>
      <c r="L214" s="1156" t="s">
        <v>1995</v>
      </c>
      <c r="M214" s="1156" t="s">
        <v>1995</v>
      </c>
      <c r="N214" s="1156" t="s">
        <v>1995</v>
      </c>
      <c r="O214" s="1156" t="s">
        <v>1995</v>
      </c>
      <c r="P214" s="1157" t="s">
        <v>2262</v>
      </c>
      <c r="Q214" s="1157" t="s">
        <v>2007</v>
      </c>
      <c r="R214" s="1157" t="s">
        <v>2177</v>
      </c>
    </row>
    <row r="215" spans="1:18" ht="15">
      <c r="A215" s="56">
        <f>ROW()</f>
        <v>215</v>
      </c>
      <c r="C215" s="1158" t="s">
        <v>2263</v>
      </c>
      <c r="D215" s="1156" t="s">
        <v>2028</v>
      </c>
      <c r="E215" s="1156" t="s">
        <v>1996</v>
      </c>
      <c r="F215" s="1156">
        <v>220</v>
      </c>
      <c r="G215" s="1156">
        <v>2.13</v>
      </c>
      <c r="H215" s="1156">
        <v>0</v>
      </c>
      <c r="I215" s="1156">
        <v>0</v>
      </c>
      <c r="J215" s="1156">
        <v>0</v>
      </c>
      <c r="K215" s="1156">
        <v>0</v>
      </c>
      <c r="L215" s="1156">
        <v>0</v>
      </c>
      <c r="M215" s="1156">
        <v>0</v>
      </c>
      <c r="N215" s="1156">
        <v>0</v>
      </c>
      <c r="O215" s="1156" t="s">
        <v>2000</v>
      </c>
      <c r="P215" s="1157" t="s">
        <v>2001</v>
      </c>
      <c r="Q215" s="1157" t="s">
        <v>1995</v>
      </c>
      <c r="R215" s="1157" t="s">
        <v>1995</v>
      </c>
    </row>
    <row r="216" spans="1:18" ht="15">
      <c r="A216" s="56">
        <f>ROW()</f>
        <v>216</v>
      </c>
      <c r="C216" s="1158" t="s">
        <v>2264</v>
      </c>
      <c r="D216" s="1156" t="s">
        <v>2028</v>
      </c>
      <c r="E216" s="1156" t="s">
        <v>1996</v>
      </c>
      <c r="F216" s="1156">
        <v>220</v>
      </c>
      <c r="G216" s="1156">
        <v>1.76</v>
      </c>
      <c r="H216" s="1156">
        <v>0</v>
      </c>
      <c r="I216" s="1156">
        <v>0</v>
      </c>
      <c r="J216" s="1156">
        <v>0</v>
      </c>
      <c r="K216" s="1156">
        <v>0</v>
      </c>
      <c r="L216" s="1156">
        <v>0</v>
      </c>
      <c r="M216" s="1156">
        <v>0</v>
      </c>
      <c r="N216" s="1156">
        <v>0</v>
      </c>
      <c r="O216" s="1156" t="s">
        <v>2000</v>
      </c>
      <c r="P216" s="1157" t="s">
        <v>2001</v>
      </c>
      <c r="Q216" s="1157" t="s">
        <v>1995</v>
      </c>
      <c r="R216" s="1157" t="s">
        <v>1995</v>
      </c>
    </row>
    <row r="217" spans="1:18" ht="15">
      <c r="A217" s="56">
        <f>ROW()</f>
        <v>217</v>
      </c>
      <c r="C217" s="1158" t="s">
        <v>2265</v>
      </c>
      <c r="D217" s="1156" t="s">
        <v>2028</v>
      </c>
      <c r="E217" s="1156" t="s">
        <v>1996</v>
      </c>
      <c r="F217" s="1156">
        <v>220</v>
      </c>
      <c r="G217" s="1156">
        <v>3.14</v>
      </c>
      <c r="H217" s="1156">
        <v>0</v>
      </c>
      <c r="I217" s="1156">
        <v>0</v>
      </c>
      <c r="J217" s="1156">
        <v>0</v>
      </c>
      <c r="K217" s="1156">
        <v>0</v>
      </c>
      <c r="L217" s="1156">
        <v>0</v>
      </c>
      <c r="M217" s="1156">
        <v>0</v>
      </c>
      <c r="N217" s="1156">
        <v>0</v>
      </c>
      <c r="O217" s="1156" t="s">
        <v>2000</v>
      </c>
      <c r="P217" s="1157" t="s">
        <v>2001</v>
      </c>
      <c r="Q217" s="1157" t="s">
        <v>1995</v>
      </c>
      <c r="R217" s="1157" t="s">
        <v>1995</v>
      </c>
    </row>
    <row r="218" spans="1:18" ht="15">
      <c r="A218" s="56">
        <f>ROW()</f>
        <v>218</v>
      </c>
      <c r="C218" s="1158" t="s">
        <v>2266</v>
      </c>
      <c r="D218" s="1156" t="s">
        <v>2028</v>
      </c>
      <c r="E218" s="1156" t="s">
        <v>1996</v>
      </c>
      <c r="F218" s="1156">
        <v>220</v>
      </c>
      <c r="G218" s="1156">
        <v>1.67</v>
      </c>
      <c r="H218" s="1156">
        <v>0</v>
      </c>
      <c r="I218" s="1156">
        <v>0</v>
      </c>
      <c r="J218" s="1156">
        <v>0</v>
      </c>
      <c r="K218" s="1156">
        <v>0</v>
      </c>
      <c r="L218" s="1156">
        <v>0</v>
      </c>
      <c r="M218" s="1156">
        <v>0</v>
      </c>
      <c r="N218" s="1156">
        <v>0</v>
      </c>
      <c r="O218" s="1156" t="s">
        <v>2000</v>
      </c>
      <c r="P218" s="1157" t="s">
        <v>2001</v>
      </c>
      <c r="Q218" s="1157" t="s">
        <v>1995</v>
      </c>
      <c r="R218" s="1157" t="s">
        <v>1995</v>
      </c>
    </row>
    <row r="219" spans="1:18" ht="15">
      <c r="A219" s="56">
        <f>ROW()</f>
        <v>219</v>
      </c>
      <c r="C219" s="1158" t="s">
        <v>2267</v>
      </c>
      <c r="D219" s="1156" t="s">
        <v>1999</v>
      </c>
      <c r="E219" s="1156" t="s">
        <v>1996</v>
      </c>
      <c r="F219" s="1156">
        <v>220</v>
      </c>
      <c r="G219" s="1156">
        <v>3.25</v>
      </c>
      <c r="H219" s="1156">
        <v>0</v>
      </c>
      <c r="I219" s="1156">
        <v>0</v>
      </c>
      <c r="J219" s="1156">
        <v>0</v>
      </c>
      <c r="K219" s="1156">
        <v>0</v>
      </c>
      <c r="L219" s="1156">
        <v>0</v>
      </c>
      <c r="M219" s="1156">
        <v>0</v>
      </c>
      <c r="N219" s="1156">
        <v>0</v>
      </c>
      <c r="O219" s="1156" t="s">
        <v>2000</v>
      </c>
      <c r="P219" s="1157" t="s">
        <v>2001</v>
      </c>
      <c r="Q219" s="1157" t="s">
        <v>1995</v>
      </c>
      <c r="R219" s="1157" t="s">
        <v>1995</v>
      </c>
    </row>
    <row r="220" spans="1:18" ht="15">
      <c r="A220" s="56">
        <f>ROW()</f>
        <v>220</v>
      </c>
      <c r="C220" s="1158" t="s">
        <v>2268</v>
      </c>
      <c r="D220" s="1156" t="s">
        <v>1999</v>
      </c>
      <c r="E220" s="1156" t="s">
        <v>1996</v>
      </c>
      <c r="F220" s="1156">
        <v>220</v>
      </c>
      <c r="G220" s="1156">
        <v>5.03</v>
      </c>
      <c r="H220" s="1156">
        <v>0</v>
      </c>
      <c r="I220" s="1156">
        <v>0</v>
      </c>
      <c r="J220" s="1156">
        <v>0</v>
      </c>
      <c r="K220" s="1156">
        <v>0</v>
      </c>
      <c r="L220" s="1156">
        <v>0</v>
      </c>
      <c r="M220" s="1156">
        <v>2</v>
      </c>
      <c r="N220" s="1156">
        <v>0</v>
      </c>
      <c r="O220" s="1156" t="s">
        <v>2000</v>
      </c>
      <c r="P220" s="1157" t="s">
        <v>2001</v>
      </c>
      <c r="Q220" s="1157" t="s">
        <v>1995</v>
      </c>
      <c r="R220" s="1157" t="s">
        <v>1995</v>
      </c>
    </row>
    <row r="221" spans="1:18" ht="15">
      <c r="A221" s="56">
        <f>ROW()</f>
        <v>221</v>
      </c>
      <c r="C221" s="1158" t="s">
        <v>2269</v>
      </c>
      <c r="D221" s="1156" t="s">
        <v>1999</v>
      </c>
      <c r="E221" s="1156" t="s">
        <v>1996</v>
      </c>
      <c r="F221" s="1156">
        <v>220</v>
      </c>
      <c r="G221" s="1156">
        <v>5.54</v>
      </c>
      <c r="H221" s="1156">
        <v>0</v>
      </c>
      <c r="I221" s="1156">
        <v>0</v>
      </c>
      <c r="J221" s="1156">
        <v>0</v>
      </c>
      <c r="K221" s="1156">
        <v>0</v>
      </c>
      <c r="L221" s="1156">
        <v>0</v>
      </c>
      <c r="M221" s="1156">
        <v>1</v>
      </c>
      <c r="N221" s="1156">
        <v>0</v>
      </c>
      <c r="O221" s="1156" t="s">
        <v>2000</v>
      </c>
      <c r="P221" s="1157" t="s">
        <v>2001</v>
      </c>
      <c r="Q221" s="1157" t="s">
        <v>1995</v>
      </c>
      <c r="R221" s="1157" t="s">
        <v>1995</v>
      </c>
    </row>
    <row r="222" spans="1:18" ht="15">
      <c r="A222" s="56">
        <f>ROW()</f>
        <v>222</v>
      </c>
      <c r="C222" s="1158" t="s">
        <v>2270</v>
      </c>
      <c r="D222" s="1156" t="s">
        <v>1999</v>
      </c>
      <c r="E222" s="1156" t="s">
        <v>1996</v>
      </c>
      <c r="F222" s="1156">
        <v>220</v>
      </c>
      <c r="G222" s="1156">
        <v>4.9000000000000004</v>
      </c>
      <c r="H222" s="1156">
        <v>0</v>
      </c>
      <c r="I222" s="1156">
        <v>0</v>
      </c>
      <c r="J222" s="1156">
        <v>0</v>
      </c>
      <c r="K222" s="1156">
        <v>0</v>
      </c>
      <c r="L222" s="1156">
        <v>0</v>
      </c>
      <c r="M222" s="1156">
        <v>1</v>
      </c>
      <c r="N222" s="1156">
        <v>0</v>
      </c>
      <c r="O222" s="1156" t="s">
        <v>2000</v>
      </c>
      <c r="P222" s="1157" t="s">
        <v>2001</v>
      </c>
      <c r="Q222" s="1157" t="s">
        <v>1995</v>
      </c>
      <c r="R222" s="1157" t="s">
        <v>1995</v>
      </c>
    </row>
    <row r="223" spans="1:18" ht="15">
      <c r="A223" s="56">
        <f>ROW()</f>
        <v>223</v>
      </c>
      <c r="C223" s="1158" t="s">
        <v>2271</v>
      </c>
      <c r="D223" s="1156" t="s">
        <v>1999</v>
      </c>
      <c r="E223" s="1156" t="s">
        <v>1996</v>
      </c>
      <c r="F223" s="1156">
        <v>220</v>
      </c>
      <c r="G223" s="1156">
        <v>5.29</v>
      </c>
      <c r="H223" s="1156">
        <v>0.03</v>
      </c>
      <c r="I223" s="1156">
        <v>0</v>
      </c>
      <c r="J223" s="1156">
        <v>0</v>
      </c>
      <c r="K223" s="1156">
        <v>9</v>
      </c>
      <c r="L223" s="1156">
        <v>339.49</v>
      </c>
      <c r="M223" s="1156">
        <v>1</v>
      </c>
      <c r="N223" s="1156">
        <v>0</v>
      </c>
      <c r="O223" s="1156" t="s">
        <v>2010</v>
      </c>
      <c r="P223" s="1157" t="s">
        <v>2001</v>
      </c>
      <c r="Q223" s="1157" t="s">
        <v>1995</v>
      </c>
      <c r="R223" s="1157" t="s">
        <v>1995</v>
      </c>
    </row>
    <row r="224" spans="1:18" ht="120">
      <c r="A224" s="56">
        <f>ROW()</f>
        <v>224</v>
      </c>
      <c r="C224" s="1158" t="s">
        <v>1995</v>
      </c>
      <c r="D224" s="1156" t="s">
        <v>1995</v>
      </c>
      <c r="E224" s="1156" t="s">
        <v>1995</v>
      </c>
      <c r="F224" s="1156" t="s">
        <v>1995</v>
      </c>
      <c r="G224" s="1156" t="s">
        <v>1995</v>
      </c>
      <c r="H224" s="1156" t="s">
        <v>1995</v>
      </c>
      <c r="I224" s="1156" t="s">
        <v>1995</v>
      </c>
      <c r="J224" s="1156" t="s">
        <v>1995</v>
      </c>
      <c r="K224" s="1156" t="s">
        <v>1995</v>
      </c>
      <c r="L224" s="1156" t="s">
        <v>1995</v>
      </c>
      <c r="M224" s="1156" t="s">
        <v>1995</v>
      </c>
      <c r="N224" s="1156" t="s">
        <v>1995</v>
      </c>
      <c r="O224" s="1156" t="s">
        <v>1995</v>
      </c>
      <c r="P224" s="1157" t="s">
        <v>2272</v>
      </c>
      <c r="Q224" s="1157" t="s">
        <v>2075</v>
      </c>
      <c r="R224" s="1157" t="s">
        <v>2076</v>
      </c>
    </row>
    <row r="225" spans="1:18" ht="60">
      <c r="A225" s="56">
        <f>ROW()</f>
        <v>225</v>
      </c>
      <c r="C225" s="1158" t="s">
        <v>1995</v>
      </c>
      <c r="D225" s="1156" t="s">
        <v>1995</v>
      </c>
      <c r="E225" s="1156" t="s">
        <v>1995</v>
      </c>
      <c r="F225" s="1156" t="s">
        <v>1995</v>
      </c>
      <c r="G225" s="1156" t="s">
        <v>1995</v>
      </c>
      <c r="H225" s="1156" t="s">
        <v>1995</v>
      </c>
      <c r="I225" s="1156" t="s">
        <v>1995</v>
      </c>
      <c r="J225" s="1156" t="s">
        <v>1995</v>
      </c>
      <c r="K225" s="1156" t="s">
        <v>1995</v>
      </c>
      <c r="L225" s="1156" t="s">
        <v>1995</v>
      </c>
      <c r="M225" s="1156" t="s">
        <v>1995</v>
      </c>
      <c r="N225" s="1156" t="s">
        <v>1995</v>
      </c>
      <c r="O225" s="1156" t="s">
        <v>1995</v>
      </c>
      <c r="P225" s="1157" t="s">
        <v>2273</v>
      </c>
      <c r="Q225" s="1157" t="s">
        <v>2007</v>
      </c>
      <c r="R225" s="1157" t="s">
        <v>2274</v>
      </c>
    </row>
    <row r="226" spans="1:18" ht="15">
      <c r="A226" s="56">
        <f>ROW()</f>
        <v>226</v>
      </c>
      <c r="C226" s="1158" t="s">
        <v>2275</v>
      </c>
      <c r="D226" s="1156" t="s">
        <v>1999</v>
      </c>
      <c r="E226" s="1156" t="s">
        <v>1996</v>
      </c>
      <c r="F226" s="1156">
        <v>220</v>
      </c>
      <c r="G226" s="1156">
        <v>0</v>
      </c>
      <c r="H226" s="1156">
        <v>0</v>
      </c>
      <c r="I226" s="1156">
        <v>0</v>
      </c>
      <c r="J226" s="1156">
        <v>0</v>
      </c>
      <c r="K226" s="1156">
        <v>0</v>
      </c>
      <c r="L226" s="1156">
        <v>0</v>
      </c>
      <c r="M226" s="1156">
        <v>0</v>
      </c>
      <c r="N226" s="1156">
        <v>0</v>
      </c>
      <c r="O226" s="1156" t="s">
        <v>2023</v>
      </c>
      <c r="P226" s="1157" t="s">
        <v>1995</v>
      </c>
      <c r="Q226" s="1157" t="s">
        <v>1995</v>
      </c>
      <c r="R226" s="1157" t="s">
        <v>1995</v>
      </c>
    </row>
    <row r="227" spans="1:18" ht="15">
      <c r="A227" s="56">
        <f>ROW()</f>
        <v>227</v>
      </c>
      <c r="C227" s="1158" t="s">
        <v>2276</v>
      </c>
      <c r="D227" s="1156" t="s">
        <v>1999</v>
      </c>
      <c r="E227" s="1156" t="s">
        <v>1996</v>
      </c>
      <c r="F227" s="1156">
        <v>220</v>
      </c>
      <c r="G227" s="1156">
        <v>1.25</v>
      </c>
      <c r="H227" s="1156">
        <v>0</v>
      </c>
      <c r="I227" s="1156">
        <v>0</v>
      </c>
      <c r="J227" s="1156">
        <v>0</v>
      </c>
      <c r="K227" s="1156">
        <v>0</v>
      </c>
      <c r="L227" s="1156">
        <v>0</v>
      </c>
      <c r="M227" s="1156">
        <v>0</v>
      </c>
      <c r="N227" s="1156">
        <v>0</v>
      </c>
      <c r="O227" s="1156" t="s">
        <v>2000</v>
      </c>
      <c r="P227" s="1157" t="s">
        <v>2001</v>
      </c>
      <c r="Q227" s="1157" t="s">
        <v>1995</v>
      </c>
      <c r="R227" s="1157" t="s">
        <v>1995</v>
      </c>
    </row>
    <row r="228" spans="1:18" ht="15">
      <c r="A228" s="56">
        <f>ROW()</f>
        <v>228</v>
      </c>
      <c r="C228" s="1158" t="s">
        <v>2277</v>
      </c>
      <c r="D228" s="1156" t="s">
        <v>2028</v>
      </c>
      <c r="E228" s="1156" t="s">
        <v>1996</v>
      </c>
      <c r="F228" s="1156">
        <v>220</v>
      </c>
      <c r="G228" s="1156">
        <v>1.9</v>
      </c>
      <c r="H228" s="1156">
        <v>0</v>
      </c>
      <c r="I228" s="1156">
        <v>0</v>
      </c>
      <c r="J228" s="1156">
        <v>0</v>
      </c>
      <c r="K228" s="1156">
        <v>0</v>
      </c>
      <c r="L228" s="1156">
        <v>0</v>
      </c>
      <c r="M228" s="1156">
        <v>4</v>
      </c>
      <c r="N228" s="1156">
        <v>0</v>
      </c>
      <c r="O228" s="1156" t="s">
        <v>2000</v>
      </c>
      <c r="P228" s="1157" t="s">
        <v>2001</v>
      </c>
      <c r="Q228" s="1157" t="s">
        <v>1995</v>
      </c>
      <c r="R228" s="1157" t="s">
        <v>1995</v>
      </c>
    </row>
    <row r="229" spans="1:18" ht="15">
      <c r="A229" s="56">
        <f>ROW()</f>
        <v>229</v>
      </c>
      <c r="C229" s="1158" t="s">
        <v>2278</v>
      </c>
      <c r="D229" s="1156" t="s">
        <v>2028</v>
      </c>
      <c r="E229" s="1156" t="s">
        <v>1996</v>
      </c>
      <c r="F229" s="1156">
        <v>220</v>
      </c>
      <c r="G229" s="1156">
        <v>2.09</v>
      </c>
      <c r="H229" s="1156">
        <v>7.0000000000000007E-2</v>
      </c>
      <c r="I229" s="1156">
        <v>0</v>
      </c>
      <c r="J229" s="1156">
        <v>0</v>
      </c>
      <c r="K229" s="1156">
        <v>0</v>
      </c>
      <c r="L229" s="1156">
        <v>0</v>
      </c>
      <c r="M229" s="1156">
        <v>0</v>
      </c>
      <c r="N229" s="1156">
        <v>0</v>
      </c>
      <c r="O229" s="1156" t="s">
        <v>2010</v>
      </c>
      <c r="P229" s="1157" t="s">
        <v>2001</v>
      </c>
      <c r="Q229" s="1157" t="s">
        <v>1995</v>
      </c>
      <c r="R229" s="1157" t="s">
        <v>1995</v>
      </c>
    </row>
    <row r="230" spans="1:18" ht="120">
      <c r="A230" s="56">
        <f>ROW()</f>
        <v>230</v>
      </c>
      <c r="C230" s="1158" t="s">
        <v>1995</v>
      </c>
      <c r="D230" s="1156" t="s">
        <v>1995</v>
      </c>
      <c r="E230" s="1156" t="s">
        <v>1995</v>
      </c>
      <c r="F230" s="1156" t="s">
        <v>1995</v>
      </c>
      <c r="G230" s="1156" t="s">
        <v>1995</v>
      </c>
      <c r="H230" s="1156" t="s">
        <v>1995</v>
      </c>
      <c r="I230" s="1156" t="s">
        <v>1995</v>
      </c>
      <c r="J230" s="1156" t="s">
        <v>1995</v>
      </c>
      <c r="K230" s="1156" t="s">
        <v>1995</v>
      </c>
      <c r="L230" s="1156" t="s">
        <v>1995</v>
      </c>
      <c r="M230" s="1156" t="s">
        <v>1995</v>
      </c>
      <c r="N230" s="1156" t="s">
        <v>1995</v>
      </c>
      <c r="O230" s="1156" t="s">
        <v>1995</v>
      </c>
      <c r="P230" s="1157" t="s">
        <v>2279</v>
      </c>
      <c r="Q230" s="1157" t="s">
        <v>2075</v>
      </c>
      <c r="R230" s="1157" t="s">
        <v>2280</v>
      </c>
    </row>
    <row r="231" spans="1:18" ht="120">
      <c r="A231" s="56">
        <f>ROW()</f>
        <v>231</v>
      </c>
      <c r="C231" s="1158" t="s">
        <v>1995</v>
      </c>
      <c r="D231" s="1156" t="s">
        <v>1995</v>
      </c>
      <c r="E231" s="1156" t="s">
        <v>1995</v>
      </c>
      <c r="F231" s="1156" t="s">
        <v>1995</v>
      </c>
      <c r="G231" s="1156" t="s">
        <v>1995</v>
      </c>
      <c r="H231" s="1156" t="s">
        <v>1995</v>
      </c>
      <c r="I231" s="1156" t="s">
        <v>1995</v>
      </c>
      <c r="J231" s="1156" t="s">
        <v>1995</v>
      </c>
      <c r="K231" s="1156" t="s">
        <v>1995</v>
      </c>
      <c r="L231" s="1156" t="s">
        <v>1995</v>
      </c>
      <c r="M231" s="1156" t="s">
        <v>1995</v>
      </c>
      <c r="N231" s="1156" t="s">
        <v>1995</v>
      </c>
      <c r="O231" s="1156" t="s">
        <v>1995</v>
      </c>
      <c r="P231" s="1157" t="s">
        <v>2281</v>
      </c>
      <c r="Q231" s="1157" t="s">
        <v>2075</v>
      </c>
      <c r="R231" s="1157" t="s">
        <v>2282</v>
      </c>
    </row>
    <row r="232" spans="1:18" ht="120">
      <c r="A232" s="56">
        <f>ROW()</f>
        <v>232</v>
      </c>
      <c r="C232" s="1158" t="s">
        <v>1995</v>
      </c>
      <c r="D232" s="1156" t="s">
        <v>1995</v>
      </c>
      <c r="E232" s="1156" t="s">
        <v>1995</v>
      </c>
      <c r="F232" s="1156" t="s">
        <v>1995</v>
      </c>
      <c r="G232" s="1156" t="s">
        <v>1995</v>
      </c>
      <c r="H232" s="1156" t="s">
        <v>1995</v>
      </c>
      <c r="I232" s="1156" t="s">
        <v>1995</v>
      </c>
      <c r="J232" s="1156" t="s">
        <v>1995</v>
      </c>
      <c r="K232" s="1156" t="s">
        <v>1995</v>
      </c>
      <c r="L232" s="1156" t="s">
        <v>1995</v>
      </c>
      <c r="M232" s="1156" t="s">
        <v>1995</v>
      </c>
      <c r="N232" s="1156" t="s">
        <v>1995</v>
      </c>
      <c r="O232" s="1156" t="s">
        <v>1995</v>
      </c>
      <c r="P232" s="1157" t="s">
        <v>2281</v>
      </c>
      <c r="Q232" s="1157" t="s">
        <v>2075</v>
      </c>
      <c r="R232" s="1157" t="s">
        <v>2283</v>
      </c>
    </row>
    <row r="233" spans="1:18" ht="135">
      <c r="A233" s="56">
        <f>ROW()</f>
        <v>233</v>
      </c>
      <c r="C233" s="1158" t="s">
        <v>1995</v>
      </c>
      <c r="D233" s="1156" t="s">
        <v>1995</v>
      </c>
      <c r="E233" s="1156" t="s">
        <v>1995</v>
      </c>
      <c r="F233" s="1156" t="s">
        <v>1995</v>
      </c>
      <c r="G233" s="1156" t="s">
        <v>1995</v>
      </c>
      <c r="H233" s="1156" t="s">
        <v>1995</v>
      </c>
      <c r="I233" s="1156" t="s">
        <v>1995</v>
      </c>
      <c r="J233" s="1156" t="s">
        <v>1995</v>
      </c>
      <c r="K233" s="1156" t="s">
        <v>1995</v>
      </c>
      <c r="L233" s="1156" t="s">
        <v>1995</v>
      </c>
      <c r="M233" s="1156" t="s">
        <v>1995</v>
      </c>
      <c r="N233" s="1156" t="s">
        <v>1995</v>
      </c>
      <c r="O233" s="1156" t="s">
        <v>1995</v>
      </c>
      <c r="P233" s="1157" t="s">
        <v>2284</v>
      </c>
      <c r="Q233" s="1157" t="s">
        <v>2285</v>
      </c>
      <c r="R233" s="1157" t="s">
        <v>2286</v>
      </c>
    </row>
    <row r="234" spans="1:18" ht="15">
      <c r="A234" s="56">
        <f>ROW()</f>
        <v>234</v>
      </c>
      <c r="C234" s="1158" t="s">
        <v>2287</v>
      </c>
      <c r="D234" s="1156" t="s">
        <v>2028</v>
      </c>
      <c r="E234" s="1156" t="s">
        <v>1996</v>
      </c>
      <c r="F234" s="1156">
        <v>220</v>
      </c>
      <c r="G234" s="1156">
        <v>5.65</v>
      </c>
      <c r="H234" s="1156">
        <v>0.02</v>
      </c>
      <c r="I234" s="1156">
        <v>0</v>
      </c>
      <c r="J234" s="1156">
        <v>0</v>
      </c>
      <c r="K234" s="1156">
        <v>3</v>
      </c>
      <c r="L234" s="1156">
        <v>8.25</v>
      </c>
      <c r="M234" s="1156">
        <v>0</v>
      </c>
      <c r="N234" s="1156">
        <v>0</v>
      </c>
      <c r="O234" s="1156" t="s">
        <v>2010</v>
      </c>
      <c r="P234" s="1157" t="s">
        <v>2001</v>
      </c>
      <c r="Q234" s="1157" t="s">
        <v>1995</v>
      </c>
      <c r="R234" s="1157" t="s">
        <v>1995</v>
      </c>
    </row>
    <row r="235" spans="1:18" ht="120">
      <c r="A235" s="56">
        <f>ROW()</f>
        <v>235</v>
      </c>
      <c r="C235" s="1158" t="s">
        <v>1995</v>
      </c>
      <c r="D235" s="1156" t="s">
        <v>1995</v>
      </c>
      <c r="E235" s="1156" t="s">
        <v>1995</v>
      </c>
      <c r="F235" s="1156" t="s">
        <v>1995</v>
      </c>
      <c r="G235" s="1156" t="s">
        <v>1995</v>
      </c>
      <c r="H235" s="1156" t="s">
        <v>1995</v>
      </c>
      <c r="I235" s="1156" t="s">
        <v>1995</v>
      </c>
      <c r="J235" s="1156" t="s">
        <v>1995</v>
      </c>
      <c r="K235" s="1156" t="s">
        <v>1995</v>
      </c>
      <c r="L235" s="1156" t="s">
        <v>1995</v>
      </c>
      <c r="M235" s="1156" t="s">
        <v>1995</v>
      </c>
      <c r="N235" s="1156" t="s">
        <v>1995</v>
      </c>
      <c r="O235" s="1156" t="s">
        <v>1995</v>
      </c>
      <c r="P235" s="1157" t="s">
        <v>2288</v>
      </c>
      <c r="Q235" s="1157" t="s">
        <v>2075</v>
      </c>
      <c r="R235" s="1157" t="s">
        <v>2289</v>
      </c>
    </row>
    <row r="236" spans="1:18" ht="30">
      <c r="A236" s="56">
        <f>ROW()</f>
        <v>236</v>
      </c>
      <c r="C236" s="1158" t="s">
        <v>1995</v>
      </c>
      <c r="D236" s="1156" t="s">
        <v>1995</v>
      </c>
      <c r="E236" s="1156" t="s">
        <v>1995</v>
      </c>
      <c r="F236" s="1156" t="s">
        <v>1995</v>
      </c>
      <c r="G236" s="1156" t="s">
        <v>1995</v>
      </c>
      <c r="H236" s="1156" t="s">
        <v>1995</v>
      </c>
      <c r="I236" s="1156" t="s">
        <v>1995</v>
      </c>
      <c r="J236" s="1156" t="s">
        <v>1995</v>
      </c>
      <c r="K236" s="1156" t="s">
        <v>1995</v>
      </c>
      <c r="L236" s="1156" t="s">
        <v>1995</v>
      </c>
      <c r="M236" s="1156" t="s">
        <v>1995</v>
      </c>
      <c r="N236" s="1156" t="s">
        <v>1995</v>
      </c>
      <c r="O236" s="1156" t="s">
        <v>1995</v>
      </c>
      <c r="P236" s="1157" t="s">
        <v>2290</v>
      </c>
      <c r="Q236" s="1157" t="s">
        <v>2291</v>
      </c>
      <c r="R236" s="1157" t="s">
        <v>2292</v>
      </c>
    </row>
    <row r="237" spans="1:18" ht="120">
      <c r="A237" s="56">
        <f>ROW()</f>
        <v>237</v>
      </c>
      <c r="C237" s="1158" t="s">
        <v>1995</v>
      </c>
      <c r="D237" s="1156" t="s">
        <v>1995</v>
      </c>
      <c r="E237" s="1156" t="s">
        <v>1995</v>
      </c>
      <c r="F237" s="1156" t="s">
        <v>1995</v>
      </c>
      <c r="G237" s="1156" t="s">
        <v>1995</v>
      </c>
      <c r="H237" s="1156" t="s">
        <v>1995</v>
      </c>
      <c r="I237" s="1156" t="s">
        <v>1995</v>
      </c>
      <c r="J237" s="1156" t="s">
        <v>1995</v>
      </c>
      <c r="K237" s="1156" t="s">
        <v>1995</v>
      </c>
      <c r="L237" s="1156" t="s">
        <v>1995</v>
      </c>
      <c r="M237" s="1156" t="s">
        <v>1995</v>
      </c>
      <c r="N237" s="1156" t="s">
        <v>1995</v>
      </c>
      <c r="O237" s="1156" t="s">
        <v>1995</v>
      </c>
      <c r="P237" s="1157" t="s">
        <v>2293</v>
      </c>
      <c r="Q237" s="1157" t="s">
        <v>2075</v>
      </c>
      <c r="R237" s="1157" t="s">
        <v>2294</v>
      </c>
    </row>
    <row r="238" spans="1:18" ht="120">
      <c r="A238" s="56">
        <f>ROW()</f>
        <v>238</v>
      </c>
      <c r="C238" s="1158" t="s">
        <v>1995</v>
      </c>
      <c r="D238" s="1156" t="s">
        <v>1995</v>
      </c>
      <c r="E238" s="1156" t="s">
        <v>1995</v>
      </c>
      <c r="F238" s="1156" t="s">
        <v>1995</v>
      </c>
      <c r="G238" s="1156" t="s">
        <v>1995</v>
      </c>
      <c r="H238" s="1156" t="s">
        <v>1995</v>
      </c>
      <c r="I238" s="1156" t="s">
        <v>1995</v>
      </c>
      <c r="J238" s="1156" t="s">
        <v>1995</v>
      </c>
      <c r="K238" s="1156" t="s">
        <v>1995</v>
      </c>
      <c r="L238" s="1156" t="s">
        <v>1995</v>
      </c>
      <c r="M238" s="1156" t="s">
        <v>1995</v>
      </c>
      <c r="N238" s="1156" t="s">
        <v>1995</v>
      </c>
      <c r="O238" s="1156" t="s">
        <v>1995</v>
      </c>
      <c r="P238" s="1157" t="s">
        <v>2295</v>
      </c>
      <c r="Q238" s="1157" t="s">
        <v>2075</v>
      </c>
      <c r="R238" s="1157" t="s">
        <v>2296</v>
      </c>
    </row>
    <row r="239" spans="1:18" ht="45">
      <c r="A239" s="56">
        <f>ROW()</f>
        <v>239</v>
      </c>
      <c r="C239" s="1158" t="s">
        <v>1995</v>
      </c>
      <c r="D239" s="1156" t="s">
        <v>1995</v>
      </c>
      <c r="E239" s="1156" t="s">
        <v>1995</v>
      </c>
      <c r="F239" s="1156" t="s">
        <v>1995</v>
      </c>
      <c r="G239" s="1156" t="s">
        <v>1995</v>
      </c>
      <c r="H239" s="1156" t="s">
        <v>1995</v>
      </c>
      <c r="I239" s="1156" t="s">
        <v>1995</v>
      </c>
      <c r="J239" s="1156" t="s">
        <v>1995</v>
      </c>
      <c r="K239" s="1156" t="s">
        <v>1995</v>
      </c>
      <c r="L239" s="1156" t="s">
        <v>1995</v>
      </c>
      <c r="M239" s="1156" t="s">
        <v>1995</v>
      </c>
      <c r="N239" s="1156" t="s">
        <v>1995</v>
      </c>
      <c r="O239" s="1156" t="s">
        <v>1995</v>
      </c>
      <c r="P239" s="1157" t="s">
        <v>2297</v>
      </c>
      <c r="Q239" s="1157" t="s">
        <v>2007</v>
      </c>
      <c r="R239" s="1157" t="s">
        <v>2298</v>
      </c>
    </row>
    <row r="240" spans="1:18" ht="15">
      <c r="A240" s="56">
        <f>ROW()</f>
        <v>240</v>
      </c>
      <c r="C240" s="1158" t="s">
        <v>2299</v>
      </c>
      <c r="D240" s="1156" t="s">
        <v>1999</v>
      </c>
      <c r="E240" s="1156" t="s">
        <v>1996</v>
      </c>
      <c r="F240" s="1156">
        <v>220</v>
      </c>
      <c r="G240" s="1156">
        <v>3.39</v>
      </c>
      <c r="H240" s="1156">
        <v>0.03</v>
      </c>
      <c r="I240" s="1156">
        <v>0</v>
      </c>
      <c r="J240" s="1156">
        <v>0</v>
      </c>
      <c r="K240" s="1156">
        <v>0</v>
      </c>
      <c r="L240" s="1156">
        <v>0</v>
      </c>
      <c r="M240" s="1156">
        <v>1</v>
      </c>
      <c r="N240" s="1156">
        <v>0</v>
      </c>
      <c r="O240" s="1156" t="s">
        <v>2000</v>
      </c>
      <c r="P240" s="1157" t="s">
        <v>2001</v>
      </c>
      <c r="Q240" s="1157" t="s">
        <v>1995</v>
      </c>
      <c r="R240" s="1157" t="s">
        <v>1995</v>
      </c>
    </row>
    <row r="241" spans="1:18" ht="15">
      <c r="A241" s="56">
        <f>ROW()</f>
        <v>241</v>
      </c>
      <c r="C241" s="1158" t="s">
        <v>2300</v>
      </c>
      <c r="D241" s="1156" t="s">
        <v>1999</v>
      </c>
      <c r="E241" s="1156" t="s">
        <v>1996</v>
      </c>
      <c r="F241" s="1156">
        <v>220</v>
      </c>
      <c r="G241" s="1156">
        <v>3.73</v>
      </c>
      <c r="H241" s="1156">
        <v>0.01</v>
      </c>
      <c r="I241" s="1156">
        <v>0</v>
      </c>
      <c r="J241" s="1156">
        <v>0</v>
      </c>
      <c r="K241" s="1156">
        <v>0</v>
      </c>
      <c r="L241" s="1156">
        <v>0</v>
      </c>
      <c r="M241" s="1156">
        <v>0</v>
      </c>
      <c r="N241" s="1156">
        <v>0</v>
      </c>
      <c r="O241" s="1156" t="s">
        <v>2000</v>
      </c>
      <c r="P241" s="1157" t="s">
        <v>2001</v>
      </c>
      <c r="Q241" s="1157" t="s">
        <v>1995</v>
      </c>
      <c r="R241" s="1157" t="s">
        <v>1995</v>
      </c>
    </row>
    <row r="242" spans="1:18" ht="15">
      <c r="A242" s="56">
        <f>ROW()</f>
        <v>242</v>
      </c>
      <c r="C242" s="1158" t="s">
        <v>2301</v>
      </c>
      <c r="D242" s="1156" t="s">
        <v>1999</v>
      </c>
      <c r="E242" s="1156" t="s">
        <v>1996</v>
      </c>
      <c r="F242" s="1156">
        <v>220</v>
      </c>
      <c r="G242" s="1156">
        <v>1.57</v>
      </c>
      <c r="H242" s="1156">
        <v>0.01</v>
      </c>
      <c r="I242" s="1156">
        <v>0</v>
      </c>
      <c r="J242" s="1156">
        <v>0</v>
      </c>
      <c r="K242" s="1156">
        <v>0</v>
      </c>
      <c r="L242" s="1156">
        <v>0</v>
      </c>
      <c r="M242" s="1156">
        <v>0</v>
      </c>
      <c r="N242" s="1156">
        <v>0</v>
      </c>
      <c r="O242" s="1156" t="s">
        <v>2000</v>
      </c>
      <c r="P242" s="1157" t="s">
        <v>2001</v>
      </c>
      <c r="Q242" s="1157" t="s">
        <v>1995</v>
      </c>
      <c r="R242" s="1157" t="s">
        <v>1995</v>
      </c>
    </row>
    <row r="243" spans="1:18" ht="15">
      <c r="A243" s="56">
        <f>ROW()</f>
        <v>243</v>
      </c>
      <c r="C243" s="1158" t="s">
        <v>2302</v>
      </c>
      <c r="D243" s="1156" t="s">
        <v>2028</v>
      </c>
      <c r="E243" s="1156" t="s">
        <v>1996</v>
      </c>
      <c r="F243" s="1156">
        <v>220</v>
      </c>
      <c r="G243" s="1156">
        <v>506.94</v>
      </c>
      <c r="H243" s="1156">
        <v>0</v>
      </c>
      <c r="I243" s="1156">
        <v>0</v>
      </c>
      <c r="J243" s="1156">
        <v>0</v>
      </c>
      <c r="K243" s="1156">
        <v>0</v>
      </c>
      <c r="L243" s="1156">
        <v>0</v>
      </c>
      <c r="M243" s="1156">
        <v>0</v>
      </c>
      <c r="N243" s="1156">
        <v>0</v>
      </c>
      <c r="O243" s="1156" t="s">
        <v>2000</v>
      </c>
      <c r="P243" s="1157" t="s">
        <v>2001</v>
      </c>
      <c r="Q243" s="1157" t="s">
        <v>1995</v>
      </c>
      <c r="R243" s="1157" t="s">
        <v>1995</v>
      </c>
    </row>
    <row r="244" spans="1:18" ht="15">
      <c r="A244" s="56">
        <f>ROW()</f>
        <v>244</v>
      </c>
      <c r="C244" s="1158" t="s">
        <v>2303</v>
      </c>
      <c r="D244" s="1156" t="s">
        <v>2028</v>
      </c>
      <c r="E244" s="1156" t="s">
        <v>1996</v>
      </c>
      <c r="F244" s="1156">
        <v>220</v>
      </c>
      <c r="G244" s="1156">
        <v>0</v>
      </c>
      <c r="H244" s="1156">
        <v>0</v>
      </c>
      <c r="I244" s="1156">
        <v>0</v>
      </c>
      <c r="J244" s="1156">
        <v>0</v>
      </c>
      <c r="K244" s="1156">
        <v>0</v>
      </c>
      <c r="L244" s="1156">
        <v>0</v>
      </c>
      <c r="M244" s="1156">
        <v>0</v>
      </c>
      <c r="N244" s="1156">
        <v>0</v>
      </c>
      <c r="O244" s="1156" t="s">
        <v>2023</v>
      </c>
      <c r="P244" s="1157" t="s">
        <v>1995</v>
      </c>
      <c r="Q244" s="1157" t="s">
        <v>1995</v>
      </c>
      <c r="R244" s="1157" t="s">
        <v>1995</v>
      </c>
    </row>
    <row r="245" spans="1:18" ht="15">
      <c r="A245" s="56">
        <f>ROW()</f>
        <v>245</v>
      </c>
      <c r="C245" s="1158" t="s">
        <v>2304</v>
      </c>
      <c r="D245" s="1156" t="s">
        <v>1999</v>
      </c>
      <c r="E245" s="1156" t="s">
        <v>1996</v>
      </c>
      <c r="F245" s="1156">
        <v>220</v>
      </c>
      <c r="G245" s="1156">
        <v>0.5</v>
      </c>
      <c r="H245" s="1156">
        <v>0</v>
      </c>
      <c r="I245" s="1156">
        <v>0</v>
      </c>
      <c r="J245" s="1156">
        <v>0</v>
      </c>
      <c r="K245" s="1156">
        <v>0</v>
      </c>
      <c r="L245" s="1156">
        <v>0</v>
      </c>
      <c r="M245" s="1156">
        <v>1</v>
      </c>
      <c r="N245" s="1156">
        <v>0</v>
      </c>
      <c r="O245" s="1156" t="s">
        <v>2023</v>
      </c>
      <c r="P245" s="1157" t="s">
        <v>2001</v>
      </c>
      <c r="Q245" s="1157" t="s">
        <v>1995</v>
      </c>
      <c r="R245" s="1157" t="s">
        <v>1995</v>
      </c>
    </row>
    <row r="246" spans="1:18" ht="15">
      <c r="A246" s="56">
        <f>ROW()</f>
        <v>246</v>
      </c>
      <c r="C246" s="1158" t="s">
        <v>2305</v>
      </c>
      <c r="D246" s="1156" t="s">
        <v>1999</v>
      </c>
      <c r="E246" s="1156" t="s">
        <v>1996</v>
      </c>
      <c r="F246" s="1156">
        <v>220</v>
      </c>
      <c r="G246" s="1156">
        <v>0.76</v>
      </c>
      <c r="H246" s="1156">
        <v>0</v>
      </c>
      <c r="I246" s="1156">
        <v>0</v>
      </c>
      <c r="J246" s="1156">
        <v>0</v>
      </c>
      <c r="K246" s="1156">
        <v>0</v>
      </c>
      <c r="L246" s="1156">
        <v>0</v>
      </c>
      <c r="M246" s="1156">
        <v>2</v>
      </c>
      <c r="N246" s="1156">
        <v>0</v>
      </c>
      <c r="O246" s="1156" t="s">
        <v>2023</v>
      </c>
      <c r="P246" s="1157" t="s">
        <v>2001</v>
      </c>
      <c r="Q246" s="1157" t="s">
        <v>1995</v>
      </c>
      <c r="R246" s="1157" t="s">
        <v>1995</v>
      </c>
    </row>
    <row r="247" spans="1:18" ht="15">
      <c r="A247" s="56">
        <f>ROW()</f>
        <v>247</v>
      </c>
      <c r="C247" s="1158" t="s">
        <v>2306</v>
      </c>
      <c r="D247" s="1156" t="s">
        <v>1999</v>
      </c>
      <c r="E247" s="1156" t="s">
        <v>1996</v>
      </c>
      <c r="F247" s="1156">
        <v>220</v>
      </c>
      <c r="G247" s="1156">
        <v>1.18</v>
      </c>
      <c r="H247" s="1156">
        <v>0</v>
      </c>
      <c r="I247" s="1156">
        <v>0</v>
      </c>
      <c r="J247" s="1156">
        <v>0</v>
      </c>
      <c r="K247" s="1156">
        <v>0</v>
      </c>
      <c r="L247" s="1156">
        <v>0</v>
      </c>
      <c r="M247" s="1156">
        <v>0</v>
      </c>
      <c r="N247" s="1156">
        <v>0</v>
      </c>
      <c r="O247" s="1156" t="s">
        <v>2000</v>
      </c>
      <c r="P247" s="1157" t="s">
        <v>2001</v>
      </c>
      <c r="Q247" s="1157" t="s">
        <v>1995</v>
      </c>
      <c r="R247" s="1157" t="s">
        <v>1995</v>
      </c>
    </row>
    <row r="248" spans="1:18" ht="30">
      <c r="A248" s="56">
        <f>ROW()</f>
        <v>248</v>
      </c>
      <c r="C248" s="1158" t="s">
        <v>2307</v>
      </c>
      <c r="D248" s="1156" t="s">
        <v>1999</v>
      </c>
      <c r="E248" s="1156" t="s">
        <v>1996</v>
      </c>
      <c r="F248" s="1156">
        <v>220</v>
      </c>
      <c r="G248" s="1156">
        <v>0</v>
      </c>
      <c r="H248" s="1156">
        <v>1.32</v>
      </c>
      <c r="I248" s="1156">
        <v>0</v>
      </c>
      <c r="J248" s="1156">
        <v>0</v>
      </c>
      <c r="K248" s="1156">
        <v>0</v>
      </c>
      <c r="L248" s="1156">
        <v>0</v>
      </c>
      <c r="M248" s="1156">
        <v>11</v>
      </c>
      <c r="N248" s="1156">
        <v>0</v>
      </c>
      <c r="O248" s="1156" t="s">
        <v>2005</v>
      </c>
      <c r="P248" s="1157" t="s">
        <v>2308</v>
      </c>
      <c r="Q248" s="1157" t="s">
        <v>2007</v>
      </c>
      <c r="R248" s="1157" t="s">
        <v>2309</v>
      </c>
    </row>
    <row r="249" spans="1:18" ht="15">
      <c r="A249" s="56">
        <f>ROW()</f>
        <v>249</v>
      </c>
      <c r="C249" s="1158" t="s">
        <v>2310</v>
      </c>
      <c r="D249" s="1156" t="s">
        <v>1999</v>
      </c>
      <c r="E249" s="1156" t="s">
        <v>1996</v>
      </c>
      <c r="F249" s="1156">
        <v>220</v>
      </c>
      <c r="G249" s="1156">
        <v>0</v>
      </c>
      <c r="H249" s="1156">
        <v>0</v>
      </c>
      <c r="I249" s="1156">
        <v>0</v>
      </c>
      <c r="J249" s="1156">
        <v>0</v>
      </c>
      <c r="K249" s="1156">
        <v>0</v>
      </c>
      <c r="L249" s="1156">
        <v>0</v>
      </c>
      <c r="M249" s="1156">
        <v>0</v>
      </c>
      <c r="N249" s="1156">
        <v>0</v>
      </c>
      <c r="O249" s="1156" t="s">
        <v>2023</v>
      </c>
      <c r="P249" s="1157" t="s">
        <v>1995</v>
      </c>
      <c r="Q249" s="1157" t="s">
        <v>1995</v>
      </c>
      <c r="R249" s="1157" t="s">
        <v>1995</v>
      </c>
    </row>
    <row r="250" spans="1:18" ht="15">
      <c r="A250" s="56">
        <f>ROW()</f>
        <v>250</v>
      </c>
      <c r="C250" s="1158" t="s">
        <v>2311</v>
      </c>
      <c r="D250" s="1156" t="s">
        <v>2028</v>
      </c>
      <c r="E250" s="1156" t="s">
        <v>1996</v>
      </c>
      <c r="F250" s="1156">
        <v>220</v>
      </c>
      <c r="G250" s="1156">
        <v>2.38</v>
      </c>
      <c r="H250" s="1156">
        <v>0</v>
      </c>
      <c r="I250" s="1156">
        <v>0</v>
      </c>
      <c r="J250" s="1156">
        <v>0</v>
      </c>
      <c r="K250" s="1156">
        <v>0</v>
      </c>
      <c r="L250" s="1156">
        <v>0</v>
      </c>
      <c r="M250" s="1156">
        <v>0</v>
      </c>
      <c r="N250" s="1156">
        <v>0</v>
      </c>
      <c r="O250" s="1156" t="s">
        <v>2000</v>
      </c>
      <c r="P250" s="1157" t="s">
        <v>2001</v>
      </c>
      <c r="Q250" s="1157" t="s">
        <v>1995</v>
      </c>
      <c r="R250" s="1157" t="s">
        <v>1995</v>
      </c>
    </row>
    <row r="251" spans="1:18" ht="15">
      <c r="A251" s="56">
        <f>ROW()</f>
        <v>251</v>
      </c>
      <c r="C251" s="1158" t="s">
        <v>2312</v>
      </c>
      <c r="D251" s="1156" t="s">
        <v>2028</v>
      </c>
      <c r="E251" s="1156" t="s">
        <v>1996</v>
      </c>
      <c r="F251" s="1156">
        <v>220</v>
      </c>
      <c r="G251" s="1156">
        <v>0.94</v>
      </c>
      <c r="H251" s="1156">
        <v>0</v>
      </c>
      <c r="I251" s="1156">
        <v>0</v>
      </c>
      <c r="J251" s="1156">
        <v>0</v>
      </c>
      <c r="K251" s="1156">
        <v>0</v>
      </c>
      <c r="L251" s="1156">
        <v>0</v>
      </c>
      <c r="M251" s="1156">
        <v>0</v>
      </c>
      <c r="N251" s="1156">
        <v>0</v>
      </c>
      <c r="O251" s="1156" t="s">
        <v>2000</v>
      </c>
      <c r="P251" s="1157" t="s">
        <v>2001</v>
      </c>
      <c r="Q251" s="1157" t="s">
        <v>1995</v>
      </c>
      <c r="R251" s="1157" t="s">
        <v>1995</v>
      </c>
    </row>
    <row r="252" spans="1:18" ht="15">
      <c r="A252" s="56">
        <f>ROW()</f>
        <v>252</v>
      </c>
      <c r="C252" s="1158" t="s">
        <v>2313</v>
      </c>
      <c r="D252" s="1156" t="s">
        <v>2028</v>
      </c>
      <c r="E252" s="1156" t="s">
        <v>1996</v>
      </c>
      <c r="F252" s="1156">
        <v>220</v>
      </c>
      <c r="G252" s="1156">
        <v>3.63</v>
      </c>
      <c r="H252" s="1156">
        <v>0</v>
      </c>
      <c r="I252" s="1156">
        <v>0</v>
      </c>
      <c r="J252" s="1156">
        <v>0</v>
      </c>
      <c r="K252" s="1156">
        <v>0</v>
      </c>
      <c r="L252" s="1156">
        <v>0</v>
      </c>
      <c r="M252" s="1156">
        <v>0</v>
      </c>
      <c r="N252" s="1156">
        <v>0</v>
      </c>
      <c r="O252" s="1156" t="s">
        <v>2000</v>
      </c>
      <c r="P252" s="1157" t="s">
        <v>2001</v>
      </c>
      <c r="Q252" s="1157" t="s">
        <v>1995</v>
      </c>
      <c r="R252" s="1157" t="s">
        <v>1995</v>
      </c>
    </row>
    <row r="253" spans="1:18" ht="15">
      <c r="A253" s="56">
        <f>ROW()</f>
        <v>253</v>
      </c>
      <c r="C253" s="1158" t="s">
        <v>2314</v>
      </c>
      <c r="D253" s="1156" t="s">
        <v>1999</v>
      </c>
      <c r="E253" s="1156" t="s">
        <v>1996</v>
      </c>
      <c r="F253" s="1156">
        <v>220</v>
      </c>
      <c r="G253" s="1156">
        <v>5.45</v>
      </c>
      <c r="H253" s="1156">
        <v>0</v>
      </c>
      <c r="I253" s="1156">
        <v>0</v>
      </c>
      <c r="J253" s="1156">
        <v>0</v>
      </c>
      <c r="K253" s="1156">
        <v>0</v>
      </c>
      <c r="L253" s="1156">
        <v>0</v>
      </c>
      <c r="M253" s="1156">
        <v>1</v>
      </c>
      <c r="N253" s="1156">
        <v>0</v>
      </c>
      <c r="O253" s="1156" t="s">
        <v>2000</v>
      </c>
      <c r="P253" s="1157" t="s">
        <v>2001</v>
      </c>
      <c r="Q253" s="1157" t="s">
        <v>1995</v>
      </c>
      <c r="R253" s="1157" t="s">
        <v>1995</v>
      </c>
    </row>
    <row r="254" spans="1:18" ht="15">
      <c r="A254" s="56">
        <f>ROW()</f>
        <v>254</v>
      </c>
      <c r="C254" s="1158" t="s">
        <v>2315</v>
      </c>
      <c r="D254" s="1156" t="s">
        <v>1999</v>
      </c>
      <c r="E254" s="1156" t="s">
        <v>1996</v>
      </c>
      <c r="F254" s="1156">
        <v>220</v>
      </c>
      <c r="G254" s="1156">
        <v>1.44</v>
      </c>
      <c r="H254" s="1156">
        <v>0</v>
      </c>
      <c r="I254" s="1156">
        <v>0</v>
      </c>
      <c r="J254" s="1156">
        <v>0</v>
      </c>
      <c r="K254" s="1156">
        <v>0</v>
      </c>
      <c r="L254" s="1156">
        <v>0</v>
      </c>
      <c r="M254" s="1156">
        <v>1</v>
      </c>
      <c r="N254" s="1156">
        <v>0</v>
      </c>
      <c r="O254" s="1156" t="s">
        <v>2000</v>
      </c>
      <c r="P254" s="1157" t="s">
        <v>2001</v>
      </c>
      <c r="Q254" s="1157" t="s">
        <v>1995</v>
      </c>
      <c r="R254" s="1157" t="s">
        <v>1995</v>
      </c>
    </row>
    <row r="255" spans="1:18" ht="15">
      <c r="A255" s="56">
        <f>ROW()</f>
        <v>255</v>
      </c>
      <c r="C255" s="1158" t="s">
        <v>2316</v>
      </c>
      <c r="D255" s="1156" t="s">
        <v>2028</v>
      </c>
      <c r="E255" s="1156" t="s">
        <v>1996</v>
      </c>
      <c r="F255" s="1156">
        <v>220</v>
      </c>
      <c r="G255" s="1156">
        <v>2.83</v>
      </c>
      <c r="H255" s="1156">
        <v>0</v>
      </c>
      <c r="I255" s="1156">
        <v>0</v>
      </c>
      <c r="J255" s="1156">
        <v>0</v>
      </c>
      <c r="K255" s="1156">
        <v>0</v>
      </c>
      <c r="L255" s="1156">
        <v>0</v>
      </c>
      <c r="M255" s="1156">
        <v>0</v>
      </c>
      <c r="N255" s="1156">
        <v>0</v>
      </c>
      <c r="O255" s="1156" t="s">
        <v>2000</v>
      </c>
      <c r="P255" s="1157" t="s">
        <v>2001</v>
      </c>
      <c r="Q255" s="1157" t="s">
        <v>1995</v>
      </c>
      <c r="R255" s="1157" t="s">
        <v>1995</v>
      </c>
    </row>
    <row r="256" spans="1:18" ht="15">
      <c r="A256" s="56">
        <f>ROW()</f>
        <v>256</v>
      </c>
      <c r="C256" s="1158" t="s">
        <v>2317</v>
      </c>
      <c r="D256" s="1156" t="s">
        <v>2028</v>
      </c>
      <c r="E256" s="1156" t="s">
        <v>1996</v>
      </c>
      <c r="F256" s="1156">
        <v>220</v>
      </c>
      <c r="G256" s="1156">
        <v>2.42</v>
      </c>
      <c r="H256" s="1156">
        <v>0</v>
      </c>
      <c r="I256" s="1156">
        <v>0</v>
      </c>
      <c r="J256" s="1156">
        <v>0</v>
      </c>
      <c r="K256" s="1156">
        <v>0</v>
      </c>
      <c r="L256" s="1156">
        <v>0</v>
      </c>
      <c r="M256" s="1156">
        <v>0</v>
      </c>
      <c r="N256" s="1156">
        <v>0</v>
      </c>
      <c r="O256" s="1156" t="s">
        <v>2000</v>
      </c>
      <c r="P256" s="1157" t="s">
        <v>2001</v>
      </c>
      <c r="Q256" s="1157" t="s">
        <v>1995</v>
      </c>
      <c r="R256" s="1157" t="s">
        <v>1995</v>
      </c>
    </row>
    <row r="257" spans="1:18" ht="15">
      <c r="A257" s="56">
        <f>ROW()</f>
        <v>257</v>
      </c>
      <c r="C257" s="1158" t="s">
        <v>2318</v>
      </c>
      <c r="D257" s="1156" t="s">
        <v>1999</v>
      </c>
      <c r="E257" s="1156" t="s">
        <v>1996</v>
      </c>
      <c r="F257" s="1156">
        <v>220</v>
      </c>
      <c r="G257" s="1156">
        <v>0</v>
      </c>
      <c r="H257" s="1156">
        <v>0</v>
      </c>
      <c r="I257" s="1156">
        <v>0</v>
      </c>
      <c r="J257" s="1156">
        <v>0</v>
      </c>
      <c r="K257" s="1156">
        <v>0</v>
      </c>
      <c r="L257" s="1156">
        <v>0</v>
      </c>
      <c r="M257" s="1156">
        <v>0</v>
      </c>
      <c r="N257" s="1156">
        <v>0</v>
      </c>
      <c r="O257" s="1156" t="s">
        <v>2023</v>
      </c>
      <c r="P257" s="1157" t="s">
        <v>1995</v>
      </c>
      <c r="Q257" s="1157" t="s">
        <v>1995</v>
      </c>
      <c r="R257" s="1157" t="s">
        <v>1995</v>
      </c>
    </row>
    <row r="258" spans="1:18" ht="15">
      <c r="A258" s="56">
        <f>ROW()</f>
        <v>258</v>
      </c>
      <c r="C258" s="1158" t="s">
        <v>2319</v>
      </c>
      <c r="D258" s="1156" t="s">
        <v>1999</v>
      </c>
      <c r="E258" s="1156" t="s">
        <v>1996</v>
      </c>
      <c r="F258" s="1156">
        <v>220</v>
      </c>
      <c r="G258" s="1156">
        <v>0</v>
      </c>
      <c r="H258" s="1156">
        <v>0</v>
      </c>
      <c r="I258" s="1156">
        <v>0</v>
      </c>
      <c r="J258" s="1156">
        <v>0</v>
      </c>
      <c r="K258" s="1156">
        <v>0</v>
      </c>
      <c r="L258" s="1156">
        <v>0</v>
      </c>
      <c r="M258" s="1156">
        <v>0</v>
      </c>
      <c r="N258" s="1156">
        <v>0</v>
      </c>
      <c r="O258" s="1156" t="s">
        <v>2023</v>
      </c>
      <c r="P258" s="1157" t="s">
        <v>1995</v>
      </c>
      <c r="Q258" s="1157" t="s">
        <v>1995</v>
      </c>
      <c r="R258" s="1157" t="s">
        <v>1995</v>
      </c>
    </row>
    <row r="259" spans="1:18" ht="15">
      <c r="A259" s="56">
        <f>ROW()</f>
        <v>259</v>
      </c>
      <c r="C259" s="1158" t="s">
        <v>2320</v>
      </c>
      <c r="D259" s="1156" t="s">
        <v>1999</v>
      </c>
      <c r="E259" s="1156" t="s">
        <v>1996</v>
      </c>
      <c r="F259" s="1156">
        <v>220</v>
      </c>
      <c r="G259" s="1156">
        <v>0.66</v>
      </c>
      <c r="H259" s="1156">
        <v>0</v>
      </c>
      <c r="I259" s="1156">
        <v>0</v>
      </c>
      <c r="J259" s="1156">
        <v>0</v>
      </c>
      <c r="K259" s="1156">
        <v>0</v>
      </c>
      <c r="L259" s="1156">
        <v>0</v>
      </c>
      <c r="M259" s="1156">
        <v>0</v>
      </c>
      <c r="N259" s="1156">
        <v>0</v>
      </c>
      <c r="O259" s="1156" t="s">
        <v>2023</v>
      </c>
      <c r="P259" s="1157" t="s">
        <v>2001</v>
      </c>
      <c r="Q259" s="1157" t="s">
        <v>1995</v>
      </c>
      <c r="R259" s="1157" t="s">
        <v>1995</v>
      </c>
    </row>
    <row r="260" spans="1:18" ht="15">
      <c r="A260" s="56">
        <f>ROW()</f>
        <v>260</v>
      </c>
      <c r="C260" s="1158" t="s">
        <v>2321</v>
      </c>
      <c r="D260" s="1156" t="s">
        <v>2028</v>
      </c>
      <c r="E260" s="1156" t="s">
        <v>1996</v>
      </c>
      <c r="F260" s="1156">
        <v>220</v>
      </c>
      <c r="G260" s="1156">
        <v>0.6</v>
      </c>
      <c r="H260" s="1156">
        <v>0</v>
      </c>
      <c r="I260" s="1156">
        <v>0</v>
      </c>
      <c r="J260" s="1156">
        <v>0</v>
      </c>
      <c r="K260" s="1156">
        <v>0</v>
      </c>
      <c r="L260" s="1156">
        <v>0</v>
      </c>
      <c r="M260" s="1156">
        <v>0</v>
      </c>
      <c r="N260" s="1156">
        <v>0</v>
      </c>
      <c r="O260" s="1156" t="s">
        <v>2023</v>
      </c>
      <c r="P260" s="1157" t="s">
        <v>2001</v>
      </c>
      <c r="Q260" s="1157" t="s">
        <v>1995</v>
      </c>
      <c r="R260" s="1157" t="s">
        <v>1995</v>
      </c>
    </row>
    <row r="261" spans="1:18" ht="15">
      <c r="A261" s="56">
        <f>ROW()</f>
        <v>261</v>
      </c>
      <c r="C261" s="1158" t="s">
        <v>2322</v>
      </c>
      <c r="D261" s="1156" t="s">
        <v>2028</v>
      </c>
      <c r="E261" s="1156" t="s">
        <v>1996</v>
      </c>
      <c r="F261" s="1156">
        <v>220</v>
      </c>
      <c r="G261" s="1156">
        <v>0.37</v>
      </c>
      <c r="H261" s="1156">
        <v>0</v>
      </c>
      <c r="I261" s="1156">
        <v>0</v>
      </c>
      <c r="J261" s="1156">
        <v>0</v>
      </c>
      <c r="K261" s="1156">
        <v>0</v>
      </c>
      <c r="L261" s="1156">
        <v>0</v>
      </c>
      <c r="M261" s="1156">
        <v>0</v>
      </c>
      <c r="N261" s="1156">
        <v>0</v>
      </c>
      <c r="O261" s="1156" t="s">
        <v>2023</v>
      </c>
      <c r="P261" s="1157" t="s">
        <v>2001</v>
      </c>
      <c r="Q261" s="1157" t="s">
        <v>1995</v>
      </c>
      <c r="R261" s="1157" t="s">
        <v>1995</v>
      </c>
    </row>
    <row r="262" spans="1:18" ht="15">
      <c r="A262" s="56">
        <f>ROW()</f>
        <v>262</v>
      </c>
      <c r="C262" s="1158" t="s">
        <v>2323</v>
      </c>
      <c r="D262" s="1156" t="s">
        <v>1999</v>
      </c>
      <c r="E262" s="1156" t="s">
        <v>1996</v>
      </c>
      <c r="F262" s="1156">
        <v>220</v>
      </c>
      <c r="G262" s="1156">
        <v>0</v>
      </c>
      <c r="H262" s="1156">
        <v>0</v>
      </c>
      <c r="I262" s="1156">
        <v>0</v>
      </c>
      <c r="J262" s="1156">
        <v>0</v>
      </c>
      <c r="K262" s="1156">
        <v>0</v>
      </c>
      <c r="L262" s="1156">
        <v>0</v>
      </c>
      <c r="M262" s="1156">
        <v>0</v>
      </c>
      <c r="N262" s="1156">
        <v>0</v>
      </c>
      <c r="O262" s="1156" t="s">
        <v>2023</v>
      </c>
      <c r="P262" s="1157" t="s">
        <v>1995</v>
      </c>
      <c r="Q262" s="1157" t="s">
        <v>1995</v>
      </c>
      <c r="R262" s="1157" t="s">
        <v>1995</v>
      </c>
    </row>
    <row r="263" spans="1:18" ht="15">
      <c r="A263" s="56">
        <f>ROW()</f>
        <v>263</v>
      </c>
      <c r="C263" s="1158" t="s">
        <v>2324</v>
      </c>
      <c r="D263" s="1156" t="s">
        <v>1999</v>
      </c>
      <c r="E263" s="1156" t="s">
        <v>1996</v>
      </c>
      <c r="F263" s="1156">
        <v>220</v>
      </c>
      <c r="G263" s="1156">
        <v>0</v>
      </c>
      <c r="H263" s="1156">
        <v>0</v>
      </c>
      <c r="I263" s="1156">
        <v>0</v>
      </c>
      <c r="J263" s="1156">
        <v>0</v>
      </c>
      <c r="K263" s="1156">
        <v>0</v>
      </c>
      <c r="L263" s="1156">
        <v>0</v>
      </c>
      <c r="M263" s="1156">
        <v>2</v>
      </c>
      <c r="N263" s="1156">
        <v>0</v>
      </c>
      <c r="O263" s="1156" t="s">
        <v>2023</v>
      </c>
      <c r="P263" s="1157" t="s">
        <v>1995</v>
      </c>
      <c r="Q263" s="1157" t="s">
        <v>1995</v>
      </c>
      <c r="R263" s="1157" t="s">
        <v>1995</v>
      </c>
    </row>
    <row r="264" spans="1:18" ht="15">
      <c r="A264" s="56">
        <f>ROW()</f>
        <v>264</v>
      </c>
      <c r="C264" s="1158" t="s">
        <v>2325</v>
      </c>
      <c r="D264" s="1156" t="s">
        <v>1999</v>
      </c>
      <c r="E264" s="1156" t="s">
        <v>1996</v>
      </c>
      <c r="F264" s="1156">
        <v>220</v>
      </c>
      <c r="G264" s="1156">
        <v>5.07</v>
      </c>
      <c r="H264" s="1156">
        <v>0</v>
      </c>
      <c r="I264" s="1156">
        <v>0</v>
      </c>
      <c r="J264" s="1156">
        <v>0</v>
      </c>
      <c r="K264" s="1156">
        <v>0</v>
      </c>
      <c r="L264" s="1156">
        <v>0</v>
      </c>
      <c r="M264" s="1156">
        <v>0</v>
      </c>
      <c r="N264" s="1156">
        <v>0</v>
      </c>
      <c r="O264" s="1156" t="s">
        <v>2000</v>
      </c>
      <c r="P264" s="1157" t="s">
        <v>2001</v>
      </c>
      <c r="Q264" s="1157" t="s">
        <v>1995</v>
      </c>
      <c r="R264" s="1157" t="s">
        <v>1995</v>
      </c>
    </row>
    <row r="265" spans="1:18" ht="15">
      <c r="A265" s="56">
        <f>ROW()</f>
        <v>265</v>
      </c>
      <c r="C265" s="1158" t="s">
        <v>2326</v>
      </c>
      <c r="D265" s="1156" t="s">
        <v>1999</v>
      </c>
      <c r="E265" s="1156" t="s">
        <v>1996</v>
      </c>
      <c r="F265" s="1156">
        <v>220</v>
      </c>
      <c r="G265" s="1156">
        <v>5.3</v>
      </c>
      <c r="H265" s="1156">
        <v>0</v>
      </c>
      <c r="I265" s="1156">
        <v>0</v>
      </c>
      <c r="J265" s="1156">
        <v>0</v>
      </c>
      <c r="K265" s="1156">
        <v>0</v>
      </c>
      <c r="L265" s="1156">
        <v>0</v>
      </c>
      <c r="M265" s="1156">
        <v>0</v>
      </c>
      <c r="N265" s="1156">
        <v>0</v>
      </c>
      <c r="O265" s="1156" t="s">
        <v>2000</v>
      </c>
      <c r="P265" s="1157" t="s">
        <v>2001</v>
      </c>
      <c r="Q265" s="1157" t="s">
        <v>1995</v>
      </c>
      <c r="R265" s="1157" t="s">
        <v>1995</v>
      </c>
    </row>
    <row r="266" spans="1:18" ht="15">
      <c r="A266" s="56">
        <f>ROW()</f>
        <v>266</v>
      </c>
      <c r="C266" s="1158" t="s">
        <v>2327</v>
      </c>
      <c r="D266" s="1156" t="s">
        <v>1999</v>
      </c>
      <c r="E266" s="1156" t="s">
        <v>1996</v>
      </c>
      <c r="F266" s="1156">
        <v>220</v>
      </c>
      <c r="G266" s="1156">
        <v>5.21</v>
      </c>
      <c r="H266" s="1156">
        <v>0</v>
      </c>
      <c r="I266" s="1156">
        <v>0</v>
      </c>
      <c r="J266" s="1156">
        <v>0</v>
      </c>
      <c r="K266" s="1156">
        <v>0</v>
      </c>
      <c r="L266" s="1156">
        <v>0</v>
      </c>
      <c r="M266" s="1156">
        <v>0</v>
      </c>
      <c r="N266" s="1156">
        <v>0</v>
      </c>
      <c r="O266" s="1156" t="s">
        <v>2000</v>
      </c>
      <c r="P266" s="1157" t="s">
        <v>2001</v>
      </c>
      <c r="Q266" s="1157" t="s">
        <v>1995</v>
      </c>
      <c r="R266" s="1157" t="s">
        <v>1995</v>
      </c>
    </row>
    <row r="267" spans="1:18" ht="15">
      <c r="A267" s="56">
        <f>ROW()</f>
        <v>267</v>
      </c>
      <c r="C267" s="1158" t="s">
        <v>2328</v>
      </c>
      <c r="D267" s="1156" t="s">
        <v>1999</v>
      </c>
      <c r="E267" s="1156" t="s">
        <v>1996</v>
      </c>
      <c r="F267" s="1156">
        <v>220</v>
      </c>
      <c r="G267" s="1156">
        <v>2.5299999999999998</v>
      </c>
      <c r="H267" s="1156">
        <v>0</v>
      </c>
      <c r="I267" s="1156">
        <v>0</v>
      </c>
      <c r="J267" s="1156">
        <v>0</v>
      </c>
      <c r="K267" s="1156">
        <v>0</v>
      </c>
      <c r="L267" s="1156">
        <v>0</v>
      </c>
      <c r="M267" s="1156">
        <v>1</v>
      </c>
      <c r="N267" s="1156">
        <v>0</v>
      </c>
      <c r="O267" s="1156" t="s">
        <v>2000</v>
      </c>
      <c r="P267" s="1157" t="s">
        <v>2001</v>
      </c>
      <c r="Q267" s="1157" t="s">
        <v>1995</v>
      </c>
      <c r="R267" s="1157" t="s">
        <v>1995</v>
      </c>
    </row>
    <row r="268" spans="1:18" ht="15">
      <c r="A268" s="56">
        <f>ROW()</f>
        <v>268</v>
      </c>
      <c r="C268" s="1158" t="s">
        <v>2329</v>
      </c>
      <c r="D268" s="1156" t="s">
        <v>1999</v>
      </c>
      <c r="E268" s="1156" t="s">
        <v>1996</v>
      </c>
      <c r="F268" s="1156">
        <v>220</v>
      </c>
      <c r="G268" s="1156">
        <v>4.4000000000000004</v>
      </c>
      <c r="H268" s="1156">
        <v>0.01</v>
      </c>
      <c r="I268" s="1156">
        <v>0</v>
      </c>
      <c r="J268" s="1156">
        <v>0</v>
      </c>
      <c r="K268" s="1156">
        <v>1</v>
      </c>
      <c r="L268" s="1156">
        <v>2.69</v>
      </c>
      <c r="M268" s="1156">
        <v>3</v>
      </c>
      <c r="N268" s="1156">
        <v>0</v>
      </c>
      <c r="O268" s="1156" t="s">
        <v>2010</v>
      </c>
      <c r="P268" s="1157" t="s">
        <v>2001</v>
      </c>
      <c r="Q268" s="1157" t="s">
        <v>1995</v>
      </c>
      <c r="R268" s="1157" t="s">
        <v>1995</v>
      </c>
    </row>
    <row r="269" spans="1:18" ht="45">
      <c r="A269" s="56">
        <f>ROW()</f>
        <v>269</v>
      </c>
      <c r="C269" s="1158" t="s">
        <v>1995</v>
      </c>
      <c r="D269" s="1156" t="s">
        <v>1995</v>
      </c>
      <c r="E269" s="1156" t="s">
        <v>1995</v>
      </c>
      <c r="F269" s="1156" t="s">
        <v>1995</v>
      </c>
      <c r="G269" s="1156" t="s">
        <v>1995</v>
      </c>
      <c r="H269" s="1156" t="s">
        <v>1995</v>
      </c>
      <c r="I269" s="1156" t="s">
        <v>1995</v>
      </c>
      <c r="J269" s="1156" t="s">
        <v>1995</v>
      </c>
      <c r="K269" s="1156" t="s">
        <v>1995</v>
      </c>
      <c r="L269" s="1156" t="s">
        <v>1995</v>
      </c>
      <c r="M269" s="1156" t="s">
        <v>1995</v>
      </c>
      <c r="N269" s="1156" t="s">
        <v>1995</v>
      </c>
      <c r="O269" s="1156" t="s">
        <v>1995</v>
      </c>
      <c r="P269" s="1157" t="s">
        <v>2330</v>
      </c>
      <c r="Q269" s="1157" t="s">
        <v>2331</v>
      </c>
      <c r="R269" s="1157" t="s">
        <v>2332</v>
      </c>
    </row>
    <row r="270" spans="1:18" ht="15">
      <c r="A270" s="56">
        <f>ROW()</f>
        <v>270</v>
      </c>
      <c r="C270" s="1158" t="s">
        <v>2333</v>
      </c>
      <c r="D270" s="1156" t="s">
        <v>1999</v>
      </c>
      <c r="E270" s="1156" t="s">
        <v>1996</v>
      </c>
      <c r="F270" s="1156">
        <v>220</v>
      </c>
      <c r="G270" s="1156">
        <v>2.6</v>
      </c>
      <c r="H270" s="1156">
        <v>0.03</v>
      </c>
      <c r="I270" s="1156">
        <v>0</v>
      </c>
      <c r="J270" s="1156">
        <v>0</v>
      </c>
      <c r="K270" s="1156">
        <v>0</v>
      </c>
      <c r="L270" s="1156">
        <v>0</v>
      </c>
      <c r="M270" s="1156">
        <v>0</v>
      </c>
      <c r="N270" s="1156">
        <v>0</v>
      </c>
      <c r="O270" s="1156" t="s">
        <v>2000</v>
      </c>
      <c r="P270" s="1157" t="s">
        <v>2001</v>
      </c>
      <c r="Q270" s="1157" t="s">
        <v>1995</v>
      </c>
      <c r="R270" s="1157" t="s">
        <v>1995</v>
      </c>
    </row>
    <row r="271" spans="1:18" ht="15">
      <c r="A271" s="56">
        <f>ROW()</f>
        <v>271</v>
      </c>
      <c r="C271" s="1158" t="s">
        <v>2334</v>
      </c>
      <c r="D271" s="1156" t="s">
        <v>1999</v>
      </c>
      <c r="E271" s="1156" t="s">
        <v>1996</v>
      </c>
      <c r="F271" s="1156">
        <v>220</v>
      </c>
      <c r="G271" s="1156">
        <v>2.68</v>
      </c>
      <c r="H271" s="1156">
        <v>0.03</v>
      </c>
      <c r="I271" s="1156">
        <v>0</v>
      </c>
      <c r="J271" s="1156">
        <v>0</v>
      </c>
      <c r="K271" s="1156">
        <v>0</v>
      </c>
      <c r="L271" s="1156">
        <v>0</v>
      </c>
      <c r="M271" s="1156">
        <v>0</v>
      </c>
      <c r="N271" s="1156">
        <v>0</v>
      </c>
      <c r="O271" s="1156" t="s">
        <v>2000</v>
      </c>
      <c r="P271" s="1157" t="s">
        <v>2001</v>
      </c>
      <c r="Q271" s="1157" t="s">
        <v>1995</v>
      </c>
      <c r="R271" s="1157" t="s">
        <v>1995</v>
      </c>
    </row>
    <row r="272" spans="1:18" ht="15">
      <c r="A272" s="56">
        <f>ROW()</f>
        <v>272</v>
      </c>
      <c r="C272" s="1158" t="s">
        <v>2335</v>
      </c>
      <c r="D272" s="1156" t="s">
        <v>1999</v>
      </c>
      <c r="E272" s="1156" t="s">
        <v>1996</v>
      </c>
      <c r="F272" s="1156">
        <v>220</v>
      </c>
      <c r="G272" s="1156">
        <v>4.59</v>
      </c>
      <c r="H272" s="1156">
        <v>0</v>
      </c>
      <c r="I272" s="1156">
        <v>0</v>
      </c>
      <c r="J272" s="1156">
        <v>0</v>
      </c>
      <c r="K272" s="1156">
        <v>0</v>
      </c>
      <c r="L272" s="1156">
        <v>0</v>
      </c>
      <c r="M272" s="1156">
        <v>0</v>
      </c>
      <c r="N272" s="1156">
        <v>0</v>
      </c>
      <c r="O272" s="1156" t="s">
        <v>2000</v>
      </c>
      <c r="P272" s="1157" t="s">
        <v>2001</v>
      </c>
      <c r="Q272" s="1157" t="s">
        <v>1995</v>
      </c>
      <c r="R272" s="1157" t="s">
        <v>1995</v>
      </c>
    </row>
    <row r="273" spans="1:18" ht="15">
      <c r="A273" s="56">
        <f>ROW()</f>
        <v>273</v>
      </c>
      <c r="C273" s="1158" t="s">
        <v>2336</v>
      </c>
      <c r="D273" s="1156" t="s">
        <v>1999</v>
      </c>
      <c r="E273" s="1156" t="s">
        <v>1996</v>
      </c>
      <c r="F273" s="1156">
        <v>220</v>
      </c>
      <c r="G273" s="1156">
        <v>2.02</v>
      </c>
      <c r="H273" s="1156">
        <v>0</v>
      </c>
      <c r="I273" s="1156">
        <v>0</v>
      </c>
      <c r="J273" s="1156">
        <v>0</v>
      </c>
      <c r="K273" s="1156">
        <v>0</v>
      </c>
      <c r="L273" s="1156">
        <v>0</v>
      </c>
      <c r="M273" s="1156">
        <v>0</v>
      </c>
      <c r="N273" s="1156">
        <v>0</v>
      </c>
      <c r="O273" s="1156" t="s">
        <v>2000</v>
      </c>
      <c r="P273" s="1157" t="s">
        <v>2001</v>
      </c>
      <c r="Q273" s="1157" t="s">
        <v>1995</v>
      </c>
      <c r="R273" s="1157" t="s">
        <v>1995</v>
      </c>
    </row>
    <row r="274" spans="1:18" ht="15">
      <c r="A274" s="56">
        <f>ROW()</f>
        <v>274</v>
      </c>
      <c r="C274" s="1158" t="s">
        <v>2337</v>
      </c>
      <c r="D274" s="1156" t="s">
        <v>1999</v>
      </c>
      <c r="E274" s="1156" t="s">
        <v>1996</v>
      </c>
      <c r="F274" s="1156">
        <v>220</v>
      </c>
      <c r="G274" s="1156">
        <v>1.69</v>
      </c>
      <c r="H274" s="1156">
        <v>0</v>
      </c>
      <c r="I274" s="1156">
        <v>0</v>
      </c>
      <c r="J274" s="1156">
        <v>0</v>
      </c>
      <c r="K274" s="1156">
        <v>0</v>
      </c>
      <c r="L274" s="1156">
        <v>0</v>
      </c>
      <c r="M274" s="1156">
        <v>0</v>
      </c>
      <c r="N274" s="1156">
        <v>0</v>
      </c>
      <c r="O274" s="1156" t="s">
        <v>2000</v>
      </c>
      <c r="P274" s="1157" t="s">
        <v>2001</v>
      </c>
      <c r="Q274" s="1157" t="s">
        <v>1995</v>
      </c>
      <c r="R274" s="1157" t="s">
        <v>1995</v>
      </c>
    </row>
    <row r="275" spans="1:18" ht="15">
      <c r="A275" s="56">
        <f>ROW()</f>
        <v>275</v>
      </c>
      <c r="C275" s="1158" t="s">
        <v>2338</v>
      </c>
      <c r="D275" s="1156" t="s">
        <v>1999</v>
      </c>
      <c r="E275" s="1156" t="s">
        <v>1996</v>
      </c>
      <c r="F275" s="1156">
        <v>220</v>
      </c>
      <c r="G275" s="1156">
        <v>0</v>
      </c>
      <c r="H275" s="1156">
        <v>0</v>
      </c>
      <c r="I275" s="1156">
        <v>0</v>
      </c>
      <c r="J275" s="1156">
        <v>0</v>
      </c>
      <c r="K275" s="1156">
        <v>0</v>
      </c>
      <c r="L275" s="1156">
        <v>0</v>
      </c>
      <c r="M275" s="1156">
        <v>0</v>
      </c>
      <c r="N275" s="1156">
        <v>0</v>
      </c>
      <c r="O275" s="1156" t="s">
        <v>2023</v>
      </c>
      <c r="P275" s="1157" t="s">
        <v>1995</v>
      </c>
      <c r="Q275" s="1157" t="s">
        <v>1995</v>
      </c>
      <c r="R275" s="1157" t="s">
        <v>1995</v>
      </c>
    </row>
    <row r="276" spans="1:18" ht="15">
      <c r="A276" s="56">
        <f>ROW()</f>
        <v>276</v>
      </c>
      <c r="C276" s="1158" t="s">
        <v>2339</v>
      </c>
      <c r="D276" s="1156" t="s">
        <v>1999</v>
      </c>
      <c r="E276" s="1156" t="s">
        <v>1996</v>
      </c>
      <c r="F276" s="1156">
        <v>220</v>
      </c>
      <c r="G276" s="1156">
        <v>0</v>
      </c>
      <c r="H276" s="1156">
        <v>0</v>
      </c>
      <c r="I276" s="1156">
        <v>0</v>
      </c>
      <c r="J276" s="1156">
        <v>0</v>
      </c>
      <c r="K276" s="1156">
        <v>0</v>
      </c>
      <c r="L276" s="1156">
        <v>0</v>
      </c>
      <c r="M276" s="1156">
        <v>0</v>
      </c>
      <c r="N276" s="1156">
        <v>0</v>
      </c>
      <c r="O276" s="1156" t="s">
        <v>2023</v>
      </c>
      <c r="P276" s="1157" t="s">
        <v>1995</v>
      </c>
      <c r="Q276" s="1157" t="s">
        <v>1995</v>
      </c>
      <c r="R276" s="1157" t="s">
        <v>1995</v>
      </c>
    </row>
    <row r="277" spans="1:18" ht="15">
      <c r="A277" s="56">
        <f>ROW()</f>
        <v>277</v>
      </c>
      <c r="C277" s="1158" t="s">
        <v>2340</v>
      </c>
      <c r="D277" s="1156" t="s">
        <v>1999</v>
      </c>
      <c r="E277" s="1156" t="s">
        <v>1996</v>
      </c>
      <c r="F277" s="1156">
        <v>220</v>
      </c>
      <c r="G277" s="1156">
        <v>1.66</v>
      </c>
      <c r="H277" s="1156">
        <v>0</v>
      </c>
      <c r="I277" s="1156">
        <v>0</v>
      </c>
      <c r="J277" s="1156">
        <v>0</v>
      </c>
      <c r="K277" s="1156">
        <v>0</v>
      </c>
      <c r="L277" s="1156">
        <v>0</v>
      </c>
      <c r="M277" s="1156">
        <v>0</v>
      </c>
      <c r="N277" s="1156">
        <v>0</v>
      </c>
      <c r="O277" s="1156" t="s">
        <v>2000</v>
      </c>
      <c r="P277" s="1157" t="s">
        <v>2001</v>
      </c>
      <c r="Q277" s="1157" t="s">
        <v>1995</v>
      </c>
      <c r="R277" s="1157" t="s">
        <v>1995</v>
      </c>
    </row>
    <row r="278" spans="1:18" ht="15">
      <c r="A278" s="56">
        <f>ROW()</f>
        <v>278</v>
      </c>
      <c r="C278" s="1158" t="s">
        <v>2341</v>
      </c>
      <c r="D278" s="1156" t="s">
        <v>1999</v>
      </c>
      <c r="E278" s="1156" t="s">
        <v>1996</v>
      </c>
      <c r="F278" s="1156">
        <v>220</v>
      </c>
      <c r="G278" s="1156">
        <v>0</v>
      </c>
      <c r="H278" s="1156">
        <v>0</v>
      </c>
      <c r="I278" s="1156">
        <v>0</v>
      </c>
      <c r="J278" s="1156">
        <v>0</v>
      </c>
      <c r="K278" s="1156">
        <v>0</v>
      </c>
      <c r="L278" s="1156">
        <v>0</v>
      </c>
      <c r="M278" s="1156">
        <v>0</v>
      </c>
      <c r="N278" s="1156">
        <v>0</v>
      </c>
      <c r="O278" s="1156" t="s">
        <v>2023</v>
      </c>
      <c r="P278" s="1157" t="s">
        <v>1995</v>
      </c>
      <c r="Q278" s="1157" t="s">
        <v>1995</v>
      </c>
      <c r="R278" s="1157" t="s">
        <v>1995</v>
      </c>
    </row>
    <row r="279" spans="1:18" ht="15">
      <c r="A279" s="56">
        <f>ROW()</f>
        <v>279</v>
      </c>
      <c r="C279" s="1158" t="s">
        <v>2342</v>
      </c>
      <c r="D279" s="1156" t="s">
        <v>1999</v>
      </c>
      <c r="E279" s="1156" t="s">
        <v>1996</v>
      </c>
      <c r="F279" s="1156">
        <v>220</v>
      </c>
      <c r="G279" s="1156">
        <v>93.91</v>
      </c>
      <c r="H279" s="1156">
        <v>0</v>
      </c>
      <c r="I279" s="1156">
        <v>0</v>
      </c>
      <c r="J279" s="1156">
        <v>0</v>
      </c>
      <c r="K279" s="1156">
        <v>0</v>
      </c>
      <c r="L279" s="1156">
        <v>0</v>
      </c>
      <c r="M279" s="1156">
        <v>0</v>
      </c>
      <c r="N279" s="1156">
        <v>0</v>
      </c>
      <c r="O279" s="1156" t="s">
        <v>2000</v>
      </c>
      <c r="P279" s="1157" t="s">
        <v>2001</v>
      </c>
      <c r="Q279" s="1157" t="s">
        <v>1995</v>
      </c>
      <c r="R279" s="1157" t="s">
        <v>1995</v>
      </c>
    </row>
    <row r="280" spans="1:18" ht="15">
      <c r="A280" s="56">
        <f>ROW()</f>
        <v>280</v>
      </c>
      <c r="C280" s="1158" t="s">
        <v>2343</v>
      </c>
      <c r="D280" s="1156" t="s">
        <v>1999</v>
      </c>
      <c r="E280" s="1156" t="s">
        <v>1996</v>
      </c>
      <c r="F280" s="1156">
        <v>220</v>
      </c>
      <c r="G280" s="1156">
        <v>1.1299999999999999</v>
      </c>
      <c r="H280" s="1156">
        <v>0.02</v>
      </c>
      <c r="I280" s="1156">
        <v>0</v>
      </c>
      <c r="J280" s="1156">
        <v>0</v>
      </c>
      <c r="K280" s="1156">
        <v>0</v>
      </c>
      <c r="L280" s="1156">
        <v>0</v>
      </c>
      <c r="M280" s="1156">
        <v>0</v>
      </c>
      <c r="N280" s="1156">
        <v>0</v>
      </c>
      <c r="O280" s="1156" t="s">
        <v>2000</v>
      </c>
      <c r="P280" s="1157" t="s">
        <v>2001</v>
      </c>
      <c r="Q280" s="1157" t="s">
        <v>1995</v>
      </c>
      <c r="R280" s="1157" t="s">
        <v>1995</v>
      </c>
    </row>
    <row r="281" spans="1:18" ht="15">
      <c r="A281" s="56">
        <f>ROW()</f>
        <v>281</v>
      </c>
      <c r="C281" s="1158" t="s">
        <v>2344</v>
      </c>
      <c r="D281" s="1156" t="s">
        <v>1999</v>
      </c>
      <c r="E281" s="1156" t="s">
        <v>1996</v>
      </c>
      <c r="F281" s="1156">
        <v>220</v>
      </c>
      <c r="G281" s="1156">
        <v>0</v>
      </c>
      <c r="H281" s="1156">
        <v>0</v>
      </c>
      <c r="I281" s="1156">
        <v>0</v>
      </c>
      <c r="J281" s="1156">
        <v>0</v>
      </c>
      <c r="K281" s="1156">
        <v>0</v>
      </c>
      <c r="L281" s="1156">
        <v>0</v>
      </c>
      <c r="M281" s="1156">
        <v>0</v>
      </c>
      <c r="N281" s="1156">
        <v>0</v>
      </c>
      <c r="O281" s="1156" t="s">
        <v>2023</v>
      </c>
      <c r="P281" s="1157" t="s">
        <v>1995</v>
      </c>
      <c r="Q281" s="1157" t="s">
        <v>1995</v>
      </c>
      <c r="R281" s="1157" t="s">
        <v>1995</v>
      </c>
    </row>
    <row r="282" spans="1:18" ht="15">
      <c r="A282" s="56">
        <f>ROW()</f>
        <v>282</v>
      </c>
      <c r="C282" s="1158" t="s">
        <v>2345</v>
      </c>
      <c r="D282" s="1156" t="s">
        <v>1999</v>
      </c>
      <c r="E282" s="1156" t="s">
        <v>1996</v>
      </c>
      <c r="F282" s="1156">
        <v>220</v>
      </c>
      <c r="G282" s="1156">
        <v>0.67</v>
      </c>
      <c r="H282" s="1156">
        <v>0</v>
      </c>
      <c r="I282" s="1156">
        <v>0</v>
      </c>
      <c r="J282" s="1156">
        <v>0</v>
      </c>
      <c r="K282" s="1156">
        <v>0</v>
      </c>
      <c r="L282" s="1156">
        <v>0</v>
      </c>
      <c r="M282" s="1156">
        <v>2</v>
      </c>
      <c r="N282" s="1156">
        <v>0</v>
      </c>
      <c r="O282" s="1156" t="s">
        <v>2023</v>
      </c>
      <c r="P282" s="1157" t="s">
        <v>2001</v>
      </c>
      <c r="Q282" s="1157" t="s">
        <v>1995</v>
      </c>
      <c r="R282" s="1157" t="s">
        <v>1995</v>
      </c>
    </row>
    <row r="283" spans="1:18" ht="15">
      <c r="A283" s="56">
        <f>ROW()</f>
        <v>283</v>
      </c>
      <c r="C283" s="1158" t="s">
        <v>2346</v>
      </c>
      <c r="D283" s="1156" t="s">
        <v>1999</v>
      </c>
      <c r="E283" s="1156" t="s">
        <v>1996</v>
      </c>
      <c r="F283" s="1156">
        <v>220</v>
      </c>
      <c r="G283" s="1156">
        <v>1.06</v>
      </c>
      <c r="H283" s="1156">
        <v>0.06</v>
      </c>
      <c r="I283" s="1156">
        <v>0</v>
      </c>
      <c r="J283" s="1156">
        <v>0</v>
      </c>
      <c r="K283" s="1156">
        <v>0</v>
      </c>
      <c r="L283" s="1156">
        <v>0</v>
      </c>
      <c r="M283" s="1156">
        <v>5</v>
      </c>
      <c r="N283" s="1156">
        <v>0</v>
      </c>
      <c r="O283" s="1156" t="s">
        <v>2010</v>
      </c>
      <c r="P283" s="1157" t="s">
        <v>2001</v>
      </c>
      <c r="Q283" s="1157" t="s">
        <v>1995</v>
      </c>
      <c r="R283" s="1157" t="s">
        <v>1995</v>
      </c>
    </row>
    <row r="284" spans="1:18" ht="30">
      <c r="A284" s="56">
        <f>ROW()</f>
        <v>284</v>
      </c>
      <c r="C284" s="1158" t="s">
        <v>1995</v>
      </c>
      <c r="D284" s="1156" t="s">
        <v>1995</v>
      </c>
      <c r="E284" s="1156" t="s">
        <v>1995</v>
      </c>
      <c r="F284" s="1156" t="s">
        <v>1995</v>
      </c>
      <c r="G284" s="1156" t="s">
        <v>1995</v>
      </c>
      <c r="H284" s="1156" t="s">
        <v>1995</v>
      </c>
      <c r="I284" s="1156" t="s">
        <v>1995</v>
      </c>
      <c r="J284" s="1156" t="s">
        <v>1995</v>
      </c>
      <c r="K284" s="1156" t="s">
        <v>1995</v>
      </c>
      <c r="L284" s="1156" t="s">
        <v>1995</v>
      </c>
      <c r="M284" s="1156" t="s">
        <v>1995</v>
      </c>
      <c r="N284" s="1156" t="s">
        <v>1995</v>
      </c>
      <c r="O284" s="1156" t="s">
        <v>1995</v>
      </c>
      <c r="P284" s="1157" t="s">
        <v>2347</v>
      </c>
      <c r="Q284" s="1157" t="s">
        <v>2007</v>
      </c>
      <c r="R284" s="1157" t="s">
        <v>2348</v>
      </c>
    </row>
    <row r="285" spans="1:18" ht="15">
      <c r="A285" s="56">
        <f>ROW()</f>
        <v>285</v>
      </c>
      <c r="C285" s="1158" t="s">
        <v>2349</v>
      </c>
      <c r="D285" s="1156" t="s">
        <v>2028</v>
      </c>
      <c r="E285" s="1156" t="s">
        <v>1996</v>
      </c>
      <c r="F285" s="1156">
        <v>220</v>
      </c>
      <c r="G285" s="1156">
        <v>1.43</v>
      </c>
      <c r="H285" s="1156">
        <v>0</v>
      </c>
      <c r="I285" s="1156">
        <v>0</v>
      </c>
      <c r="J285" s="1156">
        <v>0</v>
      </c>
      <c r="K285" s="1156">
        <v>0</v>
      </c>
      <c r="L285" s="1156">
        <v>0</v>
      </c>
      <c r="M285" s="1156">
        <v>0</v>
      </c>
      <c r="N285" s="1156">
        <v>0</v>
      </c>
      <c r="O285" s="1156" t="s">
        <v>2000</v>
      </c>
      <c r="P285" s="1157" t="s">
        <v>2001</v>
      </c>
      <c r="Q285" s="1157" t="s">
        <v>1995</v>
      </c>
      <c r="R285" s="1157" t="s">
        <v>1995</v>
      </c>
    </row>
    <row r="286" spans="1:18" ht="15">
      <c r="A286" s="56">
        <f>ROW()</f>
        <v>286</v>
      </c>
      <c r="C286" s="1158" t="s">
        <v>2350</v>
      </c>
      <c r="D286" s="1156" t="s">
        <v>2028</v>
      </c>
      <c r="E286" s="1156" t="s">
        <v>1996</v>
      </c>
      <c r="F286" s="1156">
        <v>220</v>
      </c>
      <c r="G286" s="1156">
        <v>1.44</v>
      </c>
      <c r="H286" s="1156">
        <v>0</v>
      </c>
      <c r="I286" s="1156">
        <v>0</v>
      </c>
      <c r="J286" s="1156">
        <v>0</v>
      </c>
      <c r="K286" s="1156">
        <v>0</v>
      </c>
      <c r="L286" s="1156">
        <v>0</v>
      </c>
      <c r="M286" s="1156">
        <v>0</v>
      </c>
      <c r="N286" s="1156">
        <v>0</v>
      </c>
      <c r="O286" s="1156" t="s">
        <v>2000</v>
      </c>
      <c r="P286" s="1157" t="s">
        <v>2001</v>
      </c>
      <c r="Q286" s="1157" t="s">
        <v>1995</v>
      </c>
      <c r="R286" s="1157" t="s">
        <v>1995</v>
      </c>
    </row>
    <row r="287" spans="1:18" ht="15">
      <c r="A287" s="56">
        <f>ROW()</f>
        <v>287</v>
      </c>
      <c r="C287" s="1158" t="s">
        <v>2351</v>
      </c>
      <c r="D287" s="1156" t="s">
        <v>2028</v>
      </c>
      <c r="E287" s="1156" t="s">
        <v>1996</v>
      </c>
      <c r="F287" s="1156">
        <v>220</v>
      </c>
      <c r="G287" s="1156">
        <v>2.5099999999999998</v>
      </c>
      <c r="H287" s="1156">
        <v>0</v>
      </c>
      <c r="I287" s="1156">
        <v>0</v>
      </c>
      <c r="J287" s="1156">
        <v>0</v>
      </c>
      <c r="K287" s="1156">
        <v>0</v>
      </c>
      <c r="L287" s="1156">
        <v>0</v>
      </c>
      <c r="M287" s="1156">
        <v>0</v>
      </c>
      <c r="N287" s="1156">
        <v>0</v>
      </c>
      <c r="O287" s="1156" t="s">
        <v>2000</v>
      </c>
      <c r="P287" s="1157" t="s">
        <v>2001</v>
      </c>
      <c r="Q287" s="1157" t="s">
        <v>1995</v>
      </c>
      <c r="R287" s="1157" t="s">
        <v>1995</v>
      </c>
    </row>
    <row r="288" spans="1:18" ht="15">
      <c r="A288" s="56">
        <f>ROW()</f>
        <v>288</v>
      </c>
      <c r="C288" s="1158" t="s">
        <v>2352</v>
      </c>
      <c r="D288" s="1156" t="s">
        <v>1999</v>
      </c>
      <c r="E288" s="1156" t="s">
        <v>1996</v>
      </c>
      <c r="F288" s="1156">
        <v>220</v>
      </c>
      <c r="G288" s="1156">
        <v>1.2</v>
      </c>
      <c r="H288" s="1156">
        <v>0</v>
      </c>
      <c r="I288" s="1156">
        <v>0</v>
      </c>
      <c r="J288" s="1156">
        <v>0</v>
      </c>
      <c r="K288" s="1156">
        <v>0</v>
      </c>
      <c r="L288" s="1156">
        <v>0</v>
      </c>
      <c r="M288" s="1156">
        <v>1</v>
      </c>
      <c r="N288" s="1156">
        <v>0</v>
      </c>
      <c r="O288" s="1156" t="s">
        <v>2000</v>
      </c>
      <c r="P288" s="1157" t="s">
        <v>2001</v>
      </c>
      <c r="Q288" s="1157" t="s">
        <v>1995</v>
      </c>
      <c r="R288" s="1157" t="s">
        <v>1995</v>
      </c>
    </row>
    <row r="289" spans="1:18" ht="15">
      <c r="A289" s="56">
        <f>ROW()</f>
        <v>289</v>
      </c>
      <c r="C289" s="1158" t="s">
        <v>2353</v>
      </c>
      <c r="D289" s="1156" t="s">
        <v>1999</v>
      </c>
      <c r="E289" s="1156" t="s">
        <v>1996</v>
      </c>
      <c r="F289" s="1156">
        <v>220</v>
      </c>
      <c r="G289" s="1156">
        <v>1</v>
      </c>
      <c r="H289" s="1156">
        <v>0</v>
      </c>
      <c r="I289" s="1156">
        <v>0</v>
      </c>
      <c r="J289" s="1156">
        <v>0</v>
      </c>
      <c r="K289" s="1156">
        <v>0</v>
      </c>
      <c r="L289" s="1156">
        <v>0</v>
      </c>
      <c r="M289" s="1156">
        <v>0</v>
      </c>
      <c r="N289" s="1156">
        <v>0</v>
      </c>
      <c r="O289" s="1156" t="s">
        <v>2000</v>
      </c>
      <c r="P289" s="1157" t="s">
        <v>2001</v>
      </c>
      <c r="Q289" s="1157" t="s">
        <v>1995</v>
      </c>
      <c r="R289" s="1157" t="s">
        <v>1995</v>
      </c>
    </row>
    <row r="290" spans="1:18" ht="15">
      <c r="A290" s="56">
        <f>ROW()</f>
        <v>290</v>
      </c>
      <c r="C290" s="1158" t="s">
        <v>2354</v>
      </c>
      <c r="D290" s="1156" t="s">
        <v>2028</v>
      </c>
      <c r="E290" s="1156" t="s">
        <v>1996</v>
      </c>
      <c r="F290" s="1156">
        <v>220</v>
      </c>
      <c r="G290" s="1156">
        <v>0.39</v>
      </c>
      <c r="H290" s="1156">
        <v>0</v>
      </c>
      <c r="I290" s="1156">
        <v>0</v>
      </c>
      <c r="J290" s="1156">
        <v>0</v>
      </c>
      <c r="K290" s="1156">
        <v>0</v>
      </c>
      <c r="L290" s="1156">
        <v>0</v>
      </c>
      <c r="M290" s="1156">
        <v>0</v>
      </c>
      <c r="N290" s="1156">
        <v>0</v>
      </c>
      <c r="O290" s="1156" t="s">
        <v>2023</v>
      </c>
      <c r="P290" s="1157" t="s">
        <v>2001</v>
      </c>
      <c r="Q290" s="1157" t="s">
        <v>1995</v>
      </c>
      <c r="R290" s="1157" t="s">
        <v>1995</v>
      </c>
    </row>
    <row r="291" spans="1:18" ht="15">
      <c r="A291" s="56">
        <f>ROW()</f>
        <v>291</v>
      </c>
      <c r="C291" s="1158" t="s">
        <v>2355</v>
      </c>
      <c r="D291" s="1156" t="s">
        <v>2028</v>
      </c>
      <c r="E291" s="1156" t="s">
        <v>1996</v>
      </c>
      <c r="F291" s="1156">
        <v>220</v>
      </c>
      <c r="G291" s="1156">
        <v>0.32</v>
      </c>
      <c r="H291" s="1156">
        <v>0</v>
      </c>
      <c r="I291" s="1156">
        <v>0</v>
      </c>
      <c r="J291" s="1156">
        <v>0</v>
      </c>
      <c r="K291" s="1156">
        <v>0</v>
      </c>
      <c r="L291" s="1156">
        <v>0</v>
      </c>
      <c r="M291" s="1156">
        <v>0</v>
      </c>
      <c r="N291" s="1156">
        <v>0</v>
      </c>
      <c r="O291" s="1156" t="s">
        <v>2023</v>
      </c>
      <c r="P291" s="1157" t="s">
        <v>2001</v>
      </c>
      <c r="Q291" s="1157" t="s">
        <v>1995</v>
      </c>
      <c r="R291" s="1157" t="s">
        <v>1995</v>
      </c>
    </row>
    <row r="292" spans="1:18" ht="15">
      <c r="A292" s="56">
        <f>ROW()</f>
        <v>292</v>
      </c>
      <c r="C292" s="1158" t="s">
        <v>2356</v>
      </c>
      <c r="D292" s="1156" t="s">
        <v>2028</v>
      </c>
      <c r="E292" s="1156" t="s">
        <v>1996</v>
      </c>
      <c r="F292" s="1156">
        <v>220</v>
      </c>
      <c r="G292" s="1156">
        <v>0</v>
      </c>
      <c r="H292" s="1156">
        <v>0</v>
      </c>
      <c r="I292" s="1156">
        <v>0</v>
      </c>
      <c r="J292" s="1156">
        <v>0</v>
      </c>
      <c r="K292" s="1156">
        <v>0</v>
      </c>
      <c r="L292" s="1156">
        <v>0</v>
      </c>
      <c r="M292" s="1156">
        <v>0</v>
      </c>
      <c r="N292" s="1156">
        <v>0</v>
      </c>
      <c r="O292" s="1156" t="s">
        <v>2023</v>
      </c>
      <c r="P292" s="1157" t="s">
        <v>1995</v>
      </c>
      <c r="Q292" s="1157" t="s">
        <v>1995</v>
      </c>
      <c r="R292" s="1157" t="s">
        <v>1995</v>
      </c>
    </row>
    <row r="293" spans="1:18" ht="15">
      <c r="A293" s="56">
        <f>ROW()</f>
        <v>293</v>
      </c>
      <c r="C293" s="1158" t="s">
        <v>2357</v>
      </c>
      <c r="D293" s="1156" t="s">
        <v>2028</v>
      </c>
      <c r="E293" s="1156" t="s">
        <v>1996</v>
      </c>
      <c r="F293" s="1156">
        <v>220</v>
      </c>
      <c r="G293" s="1156">
        <v>1.76</v>
      </c>
      <c r="H293" s="1156">
        <v>0</v>
      </c>
      <c r="I293" s="1156">
        <v>0</v>
      </c>
      <c r="J293" s="1156">
        <v>0</v>
      </c>
      <c r="K293" s="1156">
        <v>0</v>
      </c>
      <c r="L293" s="1156">
        <v>0</v>
      </c>
      <c r="M293" s="1156">
        <v>1</v>
      </c>
      <c r="N293" s="1156">
        <v>0</v>
      </c>
      <c r="O293" s="1156" t="s">
        <v>2000</v>
      </c>
      <c r="P293" s="1157" t="s">
        <v>2001</v>
      </c>
      <c r="Q293" s="1157" t="s">
        <v>1995</v>
      </c>
      <c r="R293" s="1157" t="s">
        <v>1995</v>
      </c>
    </row>
    <row r="294" spans="1:18" ht="15">
      <c r="A294" s="56">
        <f>ROW()</f>
        <v>294</v>
      </c>
      <c r="C294" s="1158" t="s">
        <v>2358</v>
      </c>
      <c r="D294" s="1156" t="s">
        <v>2028</v>
      </c>
      <c r="E294" s="1156" t="s">
        <v>1996</v>
      </c>
      <c r="F294" s="1156">
        <v>220</v>
      </c>
      <c r="G294" s="1156">
        <v>35.51</v>
      </c>
      <c r="H294" s="1156">
        <v>0</v>
      </c>
      <c r="I294" s="1156">
        <v>0</v>
      </c>
      <c r="J294" s="1156">
        <v>0</v>
      </c>
      <c r="K294" s="1156">
        <v>0</v>
      </c>
      <c r="L294" s="1156">
        <v>0</v>
      </c>
      <c r="M294" s="1156">
        <v>0</v>
      </c>
      <c r="N294" s="1156">
        <v>0</v>
      </c>
      <c r="O294" s="1156" t="s">
        <v>2000</v>
      </c>
      <c r="P294" s="1157" t="s">
        <v>2001</v>
      </c>
      <c r="Q294" s="1157" t="s">
        <v>1995</v>
      </c>
      <c r="R294" s="1157" t="s">
        <v>1995</v>
      </c>
    </row>
    <row r="295" spans="1:18" ht="15">
      <c r="A295" s="56">
        <f>ROW()</f>
        <v>295</v>
      </c>
      <c r="C295" s="1158" t="s">
        <v>2359</v>
      </c>
      <c r="D295" s="1156" t="s">
        <v>2028</v>
      </c>
      <c r="E295" s="1156" t="s">
        <v>1996</v>
      </c>
      <c r="F295" s="1156">
        <v>220</v>
      </c>
      <c r="G295" s="1156">
        <v>1.18</v>
      </c>
      <c r="H295" s="1156">
        <v>0</v>
      </c>
      <c r="I295" s="1156">
        <v>0</v>
      </c>
      <c r="J295" s="1156">
        <v>0</v>
      </c>
      <c r="K295" s="1156">
        <v>0</v>
      </c>
      <c r="L295" s="1156">
        <v>0</v>
      </c>
      <c r="M295" s="1156">
        <v>1</v>
      </c>
      <c r="N295" s="1156">
        <v>0</v>
      </c>
      <c r="O295" s="1156" t="s">
        <v>2000</v>
      </c>
      <c r="P295" s="1157" t="s">
        <v>2001</v>
      </c>
      <c r="Q295" s="1157" t="s">
        <v>1995</v>
      </c>
      <c r="R295" s="1157" t="s">
        <v>1995</v>
      </c>
    </row>
    <row r="296" spans="1:18" ht="15">
      <c r="A296" s="56">
        <f>ROW()</f>
        <v>296</v>
      </c>
      <c r="C296" s="1158" t="s">
        <v>2360</v>
      </c>
      <c r="D296" s="1156" t="s">
        <v>1999</v>
      </c>
      <c r="E296" s="1156" t="s">
        <v>1996</v>
      </c>
      <c r="F296" s="1156">
        <v>220</v>
      </c>
      <c r="G296" s="1156">
        <v>1.87</v>
      </c>
      <c r="H296" s="1156">
        <v>0.02</v>
      </c>
      <c r="I296" s="1156">
        <v>0</v>
      </c>
      <c r="J296" s="1156">
        <v>0</v>
      </c>
      <c r="K296" s="1156">
        <v>5</v>
      </c>
      <c r="L296" s="1156">
        <v>209.34</v>
      </c>
      <c r="M296" s="1156">
        <v>1</v>
      </c>
      <c r="N296" s="1156">
        <v>0</v>
      </c>
      <c r="O296" s="1156" t="s">
        <v>2010</v>
      </c>
      <c r="P296" s="1157" t="s">
        <v>2001</v>
      </c>
      <c r="Q296" s="1157" t="s">
        <v>1995</v>
      </c>
      <c r="R296" s="1157" t="s">
        <v>1995</v>
      </c>
    </row>
    <row r="297" spans="1:18" ht="30">
      <c r="A297" s="56">
        <f>ROW()</f>
        <v>297</v>
      </c>
      <c r="C297" s="1158" t="s">
        <v>1995</v>
      </c>
      <c r="D297" s="1156" t="s">
        <v>1995</v>
      </c>
      <c r="E297" s="1156" t="s">
        <v>1995</v>
      </c>
      <c r="F297" s="1156" t="s">
        <v>1995</v>
      </c>
      <c r="G297" s="1156" t="s">
        <v>1995</v>
      </c>
      <c r="H297" s="1156" t="s">
        <v>1995</v>
      </c>
      <c r="I297" s="1156" t="s">
        <v>1995</v>
      </c>
      <c r="J297" s="1156" t="s">
        <v>1995</v>
      </c>
      <c r="K297" s="1156" t="s">
        <v>1995</v>
      </c>
      <c r="L297" s="1156" t="s">
        <v>1995</v>
      </c>
      <c r="M297" s="1156" t="s">
        <v>1995</v>
      </c>
      <c r="N297" s="1156" t="s">
        <v>1995</v>
      </c>
      <c r="O297" s="1156" t="s">
        <v>1995</v>
      </c>
      <c r="P297" s="1157" t="s">
        <v>2262</v>
      </c>
      <c r="Q297" s="1157" t="s">
        <v>2007</v>
      </c>
      <c r="R297" s="1157" t="s">
        <v>2177</v>
      </c>
    </row>
    <row r="298" spans="1:18" ht="15">
      <c r="A298" s="56">
        <f>ROW()</f>
        <v>298</v>
      </c>
      <c r="C298" s="1158" t="s">
        <v>2361</v>
      </c>
      <c r="D298" s="1156" t="s">
        <v>1999</v>
      </c>
      <c r="E298" s="1156" t="s">
        <v>1996</v>
      </c>
      <c r="F298" s="1156">
        <v>220</v>
      </c>
      <c r="G298" s="1156">
        <v>1.76</v>
      </c>
      <c r="H298" s="1156">
        <v>0</v>
      </c>
      <c r="I298" s="1156">
        <v>0</v>
      </c>
      <c r="J298" s="1156">
        <v>0</v>
      </c>
      <c r="K298" s="1156">
        <v>0</v>
      </c>
      <c r="L298" s="1156">
        <v>0</v>
      </c>
      <c r="M298" s="1156">
        <v>0</v>
      </c>
      <c r="N298" s="1156">
        <v>0</v>
      </c>
      <c r="O298" s="1156" t="s">
        <v>2000</v>
      </c>
      <c r="P298" s="1157" t="s">
        <v>2001</v>
      </c>
      <c r="Q298" s="1157" t="s">
        <v>1995</v>
      </c>
      <c r="R298" s="1157" t="s">
        <v>1995</v>
      </c>
    </row>
    <row r="299" spans="1:18" ht="15">
      <c r="A299" s="56">
        <f>ROW()</f>
        <v>299</v>
      </c>
      <c r="C299" s="1159" t="s">
        <v>1995</v>
      </c>
      <c r="D299" s="1160" t="s">
        <v>1995</v>
      </c>
      <c r="E299" s="1160" t="s">
        <v>1995</v>
      </c>
      <c r="F299" s="1160" t="s">
        <v>1995</v>
      </c>
      <c r="G299" s="1160" t="s">
        <v>1995</v>
      </c>
      <c r="H299" s="1160" t="s">
        <v>1995</v>
      </c>
      <c r="I299" s="1160" t="s">
        <v>1995</v>
      </c>
      <c r="J299" s="1160" t="s">
        <v>1995</v>
      </c>
      <c r="K299" s="1160" t="s">
        <v>1995</v>
      </c>
      <c r="L299" s="1160" t="s">
        <v>1995</v>
      </c>
      <c r="M299" s="1160" t="s">
        <v>1995</v>
      </c>
      <c r="N299" s="1160" t="s">
        <v>1995</v>
      </c>
      <c r="O299" s="1160" t="s">
        <v>1995</v>
      </c>
      <c r="P299" s="1159" t="s">
        <v>1995</v>
      </c>
      <c r="Q299" s="1159" t="s">
        <v>1995</v>
      </c>
      <c r="R299" s="1159" t="s">
        <v>1995</v>
      </c>
    </row>
    <row r="300" spans="1:18" ht="45">
      <c r="A300" s="56">
        <f>ROW()</f>
        <v>300</v>
      </c>
      <c r="C300" s="1153" t="s">
        <v>1978</v>
      </c>
      <c r="D300" s="1154" t="s">
        <v>1979</v>
      </c>
      <c r="E300" s="1154" t="s">
        <v>1980</v>
      </c>
      <c r="F300" s="1154" t="s">
        <v>1981</v>
      </c>
      <c r="G300" s="1154" t="s">
        <v>1982</v>
      </c>
      <c r="H300" s="1154" t="s">
        <v>1983</v>
      </c>
      <c r="I300" s="1154" t="s">
        <v>1984</v>
      </c>
      <c r="J300" s="1154" t="s">
        <v>1985</v>
      </c>
      <c r="K300" s="1154" t="s">
        <v>1986</v>
      </c>
      <c r="L300" s="1154" t="s">
        <v>1987</v>
      </c>
      <c r="M300" s="1154" t="s">
        <v>1988</v>
      </c>
      <c r="N300" s="1154" t="s">
        <v>1989</v>
      </c>
      <c r="O300" s="1154" t="s">
        <v>1990</v>
      </c>
      <c r="P300" s="1161" t="s">
        <v>1991</v>
      </c>
      <c r="Q300" s="1161" t="s">
        <v>1992</v>
      </c>
      <c r="R300" s="1161" t="s">
        <v>1993</v>
      </c>
    </row>
    <row r="301" spans="1:18" ht="30">
      <c r="A301" s="56">
        <f>ROW()</f>
        <v>301</v>
      </c>
      <c r="C301" s="1143" t="s">
        <v>1994</v>
      </c>
      <c r="D301" s="1156" t="s">
        <v>1995</v>
      </c>
      <c r="E301" s="1144" t="s">
        <v>1996</v>
      </c>
      <c r="F301" s="1144">
        <v>66</v>
      </c>
      <c r="G301" s="1144">
        <v>1.25</v>
      </c>
      <c r="H301" s="1144">
        <v>0.08</v>
      </c>
      <c r="I301" s="1144">
        <v>0.14000000000000001</v>
      </c>
      <c r="J301" s="1144">
        <v>0.46</v>
      </c>
      <c r="K301" s="1144">
        <v>1.31</v>
      </c>
      <c r="L301" s="1144">
        <v>1.88</v>
      </c>
      <c r="M301" s="1144" t="s">
        <v>1997</v>
      </c>
      <c r="N301" s="1144" t="s">
        <v>1997</v>
      </c>
      <c r="O301" s="1156" t="s">
        <v>1995</v>
      </c>
      <c r="P301" s="1157" t="s">
        <v>1995</v>
      </c>
      <c r="Q301" s="1157" t="s">
        <v>1995</v>
      </c>
      <c r="R301" s="1157" t="s">
        <v>1995</v>
      </c>
    </row>
    <row r="302" spans="1:18" ht="15">
      <c r="A302" s="56">
        <f>ROW()</f>
        <v>302</v>
      </c>
      <c r="C302" s="1158" t="s">
        <v>2362</v>
      </c>
      <c r="D302" s="1156" t="s">
        <v>2028</v>
      </c>
      <c r="E302" s="1156" t="s">
        <v>1996</v>
      </c>
      <c r="F302" s="1156">
        <v>66</v>
      </c>
      <c r="G302" s="1156">
        <v>2.87</v>
      </c>
      <c r="H302" s="1156">
        <v>0</v>
      </c>
      <c r="I302" s="1156">
        <v>0</v>
      </c>
      <c r="J302" s="1156">
        <v>0</v>
      </c>
      <c r="K302" s="1156">
        <v>0</v>
      </c>
      <c r="L302" s="1156">
        <v>0</v>
      </c>
      <c r="M302" s="1156">
        <v>0</v>
      </c>
      <c r="N302" s="1156">
        <v>0</v>
      </c>
      <c r="O302" s="1156" t="s">
        <v>2000</v>
      </c>
      <c r="P302" s="1157" t="s">
        <v>2001</v>
      </c>
      <c r="Q302" s="1157" t="s">
        <v>1995</v>
      </c>
      <c r="R302" s="1157" t="s">
        <v>1995</v>
      </c>
    </row>
    <row r="303" spans="1:18" ht="15">
      <c r="A303" s="56">
        <f>ROW()</f>
        <v>303</v>
      </c>
      <c r="C303" s="1158" t="s">
        <v>2363</v>
      </c>
      <c r="D303" s="1156" t="s">
        <v>2028</v>
      </c>
      <c r="E303" s="1156" t="s">
        <v>1996</v>
      </c>
      <c r="F303" s="1156">
        <v>66</v>
      </c>
      <c r="G303" s="1156">
        <v>0.85</v>
      </c>
      <c r="H303" s="1156">
        <v>0</v>
      </c>
      <c r="I303" s="1156">
        <v>0</v>
      </c>
      <c r="J303" s="1156">
        <v>0</v>
      </c>
      <c r="K303" s="1156">
        <v>0</v>
      </c>
      <c r="L303" s="1156">
        <v>0</v>
      </c>
      <c r="M303" s="1156">
        <v>0</v>
      </c>
      <c r="N303" s="1156">
        <v>0</v>
      </c>
      <c r="O303" s="1156" t="s">
        <v>2023</v>
      </c>
      <c r="P303" s="1157" t="s">
        <v>2001</v>
      </c>
      <c r="Q303" s="1157" t="s">
        <v>1995</v>
      </c>
      <c r="R303" s="1157" t="s">
        <v>1995</v>
      </c>
    </row>
    <row r="304" spans="1:18" ht="15">
      <c r="A304" s="56">
        <f>ROW()</f>
        <v>304</v>
      </c>
      <c r="C304" s="1158" t="s">
        <v>2364</v>
      </c>
      <c r="D304" s="1156" t="s">
        <v>1999</v>
      </c>
      <c r="E304" s="1156" t="s">
        <v>1996</v>
      </c>
      <c r="F304" s="1156">
        <v>66</v>
      </c>
      <c r="G304" s="1156">
        <v>1.54</v>
      </c>
      <c r="H304" s="1156">
        <v>0</v>
      </c>
      <c r="I304" s="1156">
        <v>0</v>
      </c>
      <c r="J304" s="1156">
        <v>0</v>
      </c>
      <c r="K304" s="1156">
        <v>0</v>
      </c>
      <c r="L304" s="1156">
        <v>0</v>
      </c>
      <c r="M304" s="1156">
        <v>0</v>
      </c>
      <c r="N304" s="1156">
        <v>0</v>
      </c>
      <c r="O304" s="1156" t="s">
        <v>2000</v>
      </c>
      <c r="P304" s="1157" t="s">
        <v>2001</v>
      </c>
      <c r="Q304" s="1157" t="s">
        <v>1995</v>
      </c>
      <c r="R304" s="1157" t="s">
        <v>1995</v>
      </c>
    </row>
    <row r="305" spans="1:18" ht="15">
      <c r="A305" s="56">
        <f>ROW()</f>
        <v>305</v>
      </c>
      <c r="C305" s="1158" t="s">
        <v>2365</v>
      </c>
      <c r="D305" s="1156" t="s">
        <v>1999</v>
      </c>
      <c r="E305" s="1156" t="s">
        <v>1996</v>
      </c>
      <c r="F305" s="1156">
        <v>66</v>
      </c>
      <c r="G305" s="1156">
        <v>2.38</v>
      </c>
      <c r="H305" s="1156">
        <v>0</v>
      </c>
      <c r="I305" s="1156">
        <v>0</v>
      </c>
      <c r="J305" s="1156">
        <v>0</v>
      </c>
      <c r="K305" s="1156">
        <v>0</v>
      </c>
      <c r="L305" s="1156">
        <v>0</v>
      </c>
      <c r="M305" s="1156">
        <v>0</v>
      </c>
      <c r="N305" s="1156">
        <v>0</v>
      </c>
      <c r="O305" s="1156" t="s">
        <v>2000</v>
      </c>
      <c r="P305" s="1157" t="s">
        <v>2001</v>
      </c>
      <c r="Q305" s="1157" t="s">
        <v>1995</v>
      </c>
      <c r="R305" s="1157" t="s">
        <v>1995</v>
      </c>
    </row>
    <row r="306" spans="1:18" ht="15">
      <c r="A306" s="56">
        <f>ROW()</f>
        <v>306</v>
      </c>
      <c r="C306" s="1158" t="s">
        <v>2366</v>
      </c>
      <c r="D306" s="1156" t="s">
        <v>1999</v>
      </c>
      <c r="E306" s="1156" t="s">
        <v>1996</v>
      </c>
      <c r="F306" s="1156">
        <v>66</v>
      </c>
      <c r="G306" s="1156">
        <v>9.33</v>
      </c>
      <c r="H306" s="1156">
        <v>0.06</v>
      </c>
      <c r="I306" s="1156">
        <v>0</v>
      </c>
      <c r="J306" s="1156">
        <v>0</v>
      </c>
      <c r="K306" s="1156">
        <v>2</v>
      </c>
      <c r="L306" s="1156">
        <v>0.12</v>
      </c>
      <c r="M306" s="1156">
        <v>11</v>
      </c>
      <c r="N306" s="1156">
        <v>20</v>
      </c>
      <c r="O306" s="1156" t="s">
        <v>2010</v>
      </c>
      <c r="P306" s="1157" t="s">
        <v>2001</v>
      </c>
      <c r="Q306" s="1157" t="s">
        <v>1995</v>
      </c>
      <c r="R306" s="1157" t="s">
        <v>1995</v>
      </c>
    </row>
    <row r="307" spans="1:18" ht="45">
      <c r="A307" s="56">
        <f>ROW()</f>
        <v>307</v>
      </c>
      <c r="C307" s="1158" t="s">
        <v>1995</v>
      </c>
      <c r="D307" s="1156" t="s">
        <v>1995</v>
      </c>
      <c r="E307" s="1156" t="s">
        <v>1995</v>
      </c>
      <c r="F307" s="1156" t="s">
        <v>1995</v>
      </c>
      <c r="G307" s="1156" t="s">
        <v>1995</v>
      </c>
      <c r="H307" s="1156" t="s">
        <v>1995</v>
      </c>
      <c r="I307" s="1156" t="s">
        <v>1995</v>
      </c>
      <c r="J307" s="1156" t="s">
        <v>1995</v>
      </c>
      <c r="K307" s="1156" t="s">
        <v>1995</v>
      </c>
      <c r="L307" s="1156" t="s">
        <v>1995</v>
      </c>
      <c r="M307" s="1156" t="s">
        <v>1995</v>
      </c>
      <c r="N307" s="1156" t="s">
        <v>1995</v>
      </c>
      <c r="O307" s="1156" t="s">
        <v>1995</v>
      </c>
      <c r="P307" s="1157" t="s">
        <v>2367</v>
      </c>
      <c r="Q307" s="1157" t="s">
        <v>2368</v>
      </c>
      <c r="R307" s="1157" t="s">
        <v>2369</v>
      </c>
    </row>
    <row r="308" spans="1:18" ht="30">
      <c r="A308" s="56">
        <f>ROW()</f>
        <v>308</v>
      </c>
      <c r="C308" s="1158" t="s">
        <v>1995</v>
      </c>
      <c r="D308" s="1156" t="s">
        <v>1995</v>
      </c>
      <c r="E308" s="1156" t="s">
        <v>1995</v>
      </c>
      <c r="F308" s="1156" t="s">
        <v>1995</v>
      </c>
      <c r="G308" s="1156" t="s">
        <v>1995</v>
      </c>
      <c r="H308" s="1156" t="s">
        <v>1995</v>
      </c>
      <c r="I308" s="1156" t="s">
        <v>1995</v>
      </c>
      <c r="J308" s="1156" t="s">
        <v>1995</v>
      </c>
      <c r="K308" s="1156" t="s">
        <v>1995</v>
      </c>
      <c r="L308" s="1156" t="s">
        <v>1995</v>
      </c>
      <c r="M308" s="1156" t="s">
        <v>1995</v>
      </c>
      <c r="N308" s="1156" t="s">
        <v>1995</v>
      </c>
      <c r="O308" s="1156" t="s">
        <v>1995</v>
      </c>
      <c r="P308" s="1157" t="s">
        <v>2370</v>
      </c>
      <c r="Q308" s="1157" t="s">
        <v>2007</v>
      </c>
      <c r="R308" s="1157" t="s">
        <v>2371</v>
      </c>
    </row>
    <row r="309" spans="1:18" ht="15">
      <c r="A309" s="56">
        <f>ROW()</f>
        <v>309</v>
      </c>
      <c r="C309" s="1158" t="s">
        <v>2372</v>
      </c>
      <c r="D309" s="1156" t="s">
        <v>1999</v>
      </c>
      <c r="E309" s="1156" t="s">
        <v>1996</v>
      </c>
      <c r="F309" s="1156">
        <v>66</v>
      </c>
      <c r="G309" s="1156">
        <v>7.88</v>
      </c>
      <c r="H309" s="1156">
        <v>0.03</v>
      </c>
      <c r="I309" s="1156">
        <v>0</v>
      </c>
      <c r="J309" s="1156">
        <v>0</v>
      </c>
      <c r="K309" s="1156">
        <v>0</v>
      </c>
      <c r="L309" s="1156">
        <v>0</v>
      </c>
      <c r="M309" s="1156">
        <v>9</v>
      </c>
      <c r="N309" s="1156">
        <v>0</v>
      </c>
      <c r="O309" s="1156" t="s">
        <v>2000</v>
      </c>
      <c r="P309" s="1157" t="s">
        <v>2001</v>
      </c>
      <c r="Q309" s="1157" t="s">
        <v>1995</v>
      </c>
      <c r="R309" s="1157" t="s">
        <v>1995</v>
      </c>
    </row>
    <row r="310" spans="1:18" ht="15">
      <c r="A310" s="56">
        <f>ROW()</f>
        <v>310</v>
      </c>
      <c r="C310" s="1158" t="s">
        <v>2373</v>
      </c>
      <c r="D310" s="1156" t="s">
        <v>1999</v>
      </c>
      <c r="E310" s="1156" t="s">
        <v>1996</v>
      </c>
      <c r="F310" s="1156">
        <v>66</v>
      </c>
      <c r="G310" s="1156">
        <v>2.62</v>
      </c>
      <c r="H310" s="1156">
        <v>0.02</v>
      </c>
      <c r="I310" s="1156">
        <v>0</v>
      </c>
      <c r="J310" s="1156">
        <v>0</v>
      </c>
      <c r="K310" s="1156">
        <v>0</v>
      </c>
      <c r="L310" s="1156">
        <v>0</v>
      </c>
      <c r="M310" s="1156">
        <v>0</v>
      </c>
      <c r="N310" s="1156">
        <v>0</v>
      </c>
      <c r="O310" s="1156" t="s">
        <v>2000</v>
      </c>
      <c r="P310" s="1157" t="s">
        <v>2001</v>
      </c>
      <c r="Q310" s="1157" t="s">
        <v>1995</v>
      </c>
      <c r="R310" s="1157" t="s">
        <v>1995</v>
      </c>
    </row>
    <row r="311" spans="1:18" ht="15">
      <c r="A311" s="56">
        <f>ROW()</f>
        <v>311</v>
      </c>
      <c r="C311" s="1158" t="s">
        <v>2374</v>
      </c>
      <c r="D311" s="1156" t="s">
        <v>1999</v>
      </c>
      <c r="E311" s="1156" t="s">
        <v>1996</v>
      </c>
      <c r="F311" s="1156">
        <v>66</v>
      </c>
      <c r="G311" s="1156">
        <v>4</v>
      </c>
      <c r="H311" s="1156">
        <v>0.02</v>
      </c>
      <c r="I311" s="1156">
        <v>0</v>
      </c>
      <c r="J311" s="1156">
        <v>0</v>
      </c>
      <c r="K311" s="1156">
        <v>0</v>
      </c>
      <c r="L311" s="1156">
        <v>0</v>
      </c>
      <c r="M311" s="1156">
        <v>0</v>
      </c>
      <c r="N311" s="1156">
        <v>0</v>
      </c>
      <c r="O311" s="1156" t="s">
        <v>2000</v>
      </c>
      <c r="P311" s="1157" t="s">
        <v>2001</v>
      </c>
      <c r="Q311" s="1157" t="s">
        <v>1995</v>
      </c>
      <c r="R311" s="1157" t="s">
        <v>1995</v>
      </c>
    </row>
    <row r="312" spans="1:18" ht="15">
      <c r="A312" s="56">
        <f>ROW()</f>
        <v>312</v>
      </c>
      <c r="C312" s="1158" t="s">
        <v>2375</v>
      </c>
      <c r="D312" s="1156" t="s">
        <v>2028</v>
      </c>
      <c r="E312" s="1156" t="s">
        <v>1996</v>
      </c>
      <c r="F312" s="1156">
        <v>66</v>
      </c>
      <c r="G312" s="1156">
        <v>1.32</v>
      </c>
      <c r="H312" s="1156">
        <v>0</v>
      </c>
      <c r="I312" s="1156">
        <v>0</v>
      </c>
      <c r="J312" s="1156">
        <v>0</v>
      </c>
      <c r="K312" s="1156">
        <v>0</v>
      </c>
      <c r="L312" s="1156">
        <v>0</v>
      </c>
      <c r="M312" s="1156">
        <v>0</v>
      </c>
      <c r="N312" s="1156">
        <v>0</v>
      </c>
      <c r="O312" s="1156" t="s">
        <v>2000</v>
      </c>
      <c r="P312" s="1157" t="s">
        <v>2001</v>
      </c>
      <c r="Q312" s="1157" t="s">
        <v>1995</v>
      </c>
      <c r="R312" s="1157" t="s">
        <v>1995</v>
      </c>
    </row>
    <row r="313" spans="1:18" ht="15">
      <c r="A313" s="56">
        <f>ROW()</f>
        <v>313</v>
      </c>
      <c r="C313" s="1158" t="s">
        <v>2376</v>
      </c>
      <c r="D313" s="1156" t="s">
        <v>2028</v>
      </c>
      <c r="E313" s="1156" t="s">
        <v>1996</v>
      </c>
      <c r="F313" s="1156">
        <v>66</v>
      </c>
      <c r="G313" s="1156">
        <v>9.1999999999999993</v>
      </c>
      <c r="H313" s="1156">
        <v>0.01</v>
      </c>
      <c r="I313" s="1156">
        <v>0</v>
      </c>
      <c r="J313" s="1156">
        <v>0</v>
      </c>
      <c r="K313" s="1156">
        <v>0</v>
      </c>
      <c r="L313" s="1156">
        <v>0</v>
      </c>
      <c r="M313" s="1156">
        <v>0</v>
      </c>
      <c r="N313" s="1156">
        <v>0</v>
      </c>
      <c r="O313" s="1156" t="s">
        <v>2000</v>
      </c>
      <c r="P313" s="1157" t="s">
        <v>2001</v>
      </c>
      <c r="Q313" s="1157" t="s">
        <v>1995</v>
      </c>
      <c r="R313" s="1157" t="s">
        <v>1995</v>
      </c>
    </row>
    <row r="314" spans="1:18" ht="15">
      <c r="A314" s="56">
        <f>ROW()</f>
        <v>314</v>
      </c>
      <c r="C314" s="1158" t="s">
        <v>2377</v>
      </c>
      <c r="D314" s="1156" t="s">
        <v>1999</v>
      </c>
      <c r="E314" s="1156" t="s">
        <v>1996</v>
      </c>
      <c r="F314" s="1156">
        <v>66</v>
      </c>
      <c r="G314" s="1156">
        <v>10.3</v>
      </c>
      <c r="H314" s="1156">
        <v>0</v>
      </c>
      <c r="I314" s="1156">
        <v>0</v>
      </c>
      <c r="J314" s="1156">
        <v>0</v>
      </c>
      <c r="K314" s="1156">
        <v>0</v>
      </c>
      <c r="L314" s="1156">
        <v>0</v>
      </c>
      <c r="M314" s="1156">
        <v>2</v>
      </c>
      <c r="N314" s="1156">
        <v>0</v>
      </c>
      <c r="O314" s="1156" t="s">
        <v>2000</v>
      </c>
      <c r="P314" s="1157" t="s">
        <v>2001</v>
      </c>
      <c r="Q314" s="1157" t="s">
        <v>1995</v>
      </c>
      <c r="R314" s="1157" t="s">
        <v>1995</v>
      </c>
    </row>
    <row r="315" spans="1:18" ht="15">
      <c r="A315" s="56">
        <f>ROW()</f>
        <v>315</v>
      </c>
      <c r="C315" s="1158" t="s">
        <v>2378</v>
      </c>
      <c r="D315" s="1156" t="s">
        <v>1999</v>
      </c>
      <c r="E315" s="1156" t="s">
        <v>1996</v>
      </c>
      <c r="F315" s="1156">
        <v>66</v>
      </c>
      <c r="G315" s="1156">
        <v>8.11</v>
      </c>
      <c r="H315" s="1156">
        <v>0.04</v>
      </c>
      <c r="I315" s="1156">
        <v>0</v>
      </c>
      <c r="J315" s="1156">
        <v>0</v>
      </c>
      <c r="K315" s="1156">
        <v>0</v>
      </c>
      <c r="L315" s="1156">
        <v>0</v>
      </c>
      <c r="M315" s="1156">
        <v>0</v>
      </c>
      <c r="N315" s="1156">
        <v>0</v>
      </c>
      <c r="O315" s="1156" t="s">
        <v>2000</v>
      </c>
      <c r="P315" s="1157" t="s">
        <v>2001</v>
      </c>
      <c r="Q315" s="1157" t="s">
        <v>1995</v>
      </c>
      <c r="R315" s="1157" t="s">
        <v>1995</v>
      </c>
    </row>
    <row r="316" spans="1:18" ht="15">
      <c r="A316" s="56">
        <f>ROW()</f>
        <v>316</v>
      </c>
      <c r="C316" s="1158" t="s">
        <v>2379</v>
      </c>
      <c r="D316" s="1156" t="s">
        <v>2028</v>
      </c>
      <c r="E316" s="1156" t="s">
        <v>1996</v>
      </c>
      <c r="F316" s="1156">
        <v>66</v>
      </c>
      <c r="G316" s="1156">
        <v>6.41</v>
      </c>
      <c r="H316" s="1156">
        <v>0</v>
      </c>
      <c r="I316" s="1156">
        <v>0</v>
      </c>
      <c r="J316" s="1156">
        <v>0</v>
      </c>
      <c r="K316" s="1156">
        <v>0</v>
      </c>
      <c r="L316" s="1156">
        <v>0</v>
      </c>
      <c r="M316" s="1156">
        <v>0</v>
      </c>
      <c r="N316" s="1156">
        <v>0</v>
      </c>
      <c r="O316" s="1156" t="s">
        <v>2000</v>
      </c>
      <c r="P316" s="1157" t="s">
        <v>2001</v>
      </c>
      <c r="Q316" s="1157" t="s">
        <v>1995</v>
      </c>
      <c r="R316" s="1157" t="s">
        <v>1995</v>
      </c>
    </row>
    <row r="317" spans="1:18" ht="15">
      <c r="A317" s="56">
        <f>ROW()</f>
        <v>317</v>
      </c>
      <c r="C317" s="1158" t="s">
        <v>2380</v>
      </c>
      <c r="D317" s="1156" t="s">
        <v>1999</v>
      </c>
      <c r="E317" s="1156" t="s">
        <v>1996</v>
      </c>
      <c r="F317" s="1156">
        <v>66</v>
      </c>
      <c r="G317" s="1156">
        <v>1.1599999999999999</v>
      </c>
      <c r="H317" s="1156">
        <v>0</v>
      </c>
      <c r="I317" s="1156">
        <v>0</v>
      </c>
      <c r="J317" s="1156">
        <v>0</v>
      </c>
      <c r="K317" s="1156">
        <v>0</v>
      </c>
      <c r="L317" s="1156">
        <v>0</v>
      </c>
      <c r="M317" s="1156">
        <v>0</v>
      </c>
      <c r="N317" s="1156">
        <v>0</v>
      </c>
      <c r="O317" s="1156" t="s">
        <v>2023</v>
      </c>
      <c r="P317" s="1157" t="s">
        <v>2001</v>
      </c>
      <c r="Q317" s="1157" t="s">
        <v>1995</v>
      </c>
      <c r="R317" s="1157" t="s">
        <v>1995</v>
      </c>
    </row>
    <row r="318" spans="1:18" ht="15">
      <c r="A318" s="56">
        <f>ROW()</f>
        <v>318</v>
      </c>
      <c r="C318" s="1159" t="s">
        <v>1995</v>
      </c>
      <c r="D318" s="1160" t="s">
        <v>1995</v>
      </c>
      <c r="E318" s="1160" t="s">
        <v>1995</v>
      </c>
      <c r="F318" s="1160" t="s">
        <v>1995</v>
      </c>
      <c r="G318" s="1160" t="s">
        <v>1995</v>
      </c>
      <c r="H318" s="1160" t="s">
        <v>1995</v>
      </c>
      <c r="I318" s="1160" t="s">
        <v>1995</v>
      </c>
      <c r="J318" s="1160" t="s">
        <v>1995</v>
      </c>
      <c r="K318" s="1160" t="s">
        <v>1995</v>
      </c>
      <c r="L318" s="1160" t="s">
        <v>1995</v>
      </c>
      <c r="M318" s="1160" t="s">
        <v>1995</v>
      </c>
      <c r="N318" s="1160" t="s">
        <v>1995</v>
      </c>
      <c r="O318" s="1160" t="s">
        <v>1995</v>
      </c>
      <c r="P318" s="1159" t="s">
        <v>1995</v>
      </c>
      <c r="Q318" s="1159" t="s">
        <v>1995</v>
      </c>
      <c r="R318" s="1159" t="s">
        <v>1995</v>
      </c>
    </row>
    <row r="319" spans="1:18" ht="45">
      <c r="A319" s="56">
        <f>ROW()</f>
        <v>319</v>
      </c>
      <c r="C319" s="1153" t="s">
        <v>1978</v>
      </c>
      <c r="D319" s="1154" t="s">
        <v>1979</v>
      </c>
      <c r="E319" s="1154" t="s">
        <v>1980</v>
      </c>
      <c r="F319" s="1154" t="s">
        <v>1981</v>
      </c>
      <c r="G319" s="1154" t="s">
        <v>1982</v>
      </c>
      <c r="H319" s="1154" t="s">
        <v>1983</v>
      </c>
      <c r="I319" s="1154" t="s">
        <v>1984</v>
      </c>
      <c r="J319" s="1154" t="s">
        <v>1985</v>
      </c>
      <c r="K319" s="1154" t="s">
        <v>1986</v>
      </c>
      <c r="L319" s="1154" t="s">
        <v>1987</v>
      </c>
      <c r="M319" s="1154" t="s">
        <v>1988</v>
      </c>
      <c r="N319" s="1154" t="s">
        <v>1989</v>
      </c>
      <c r="O319" s="1154" t="s">
        <v>1990</v>
      </c>
      <c r="P319" s="1161" t="s">
        <v>1991</v>
      </c>
      <c r="Q319" s="1161" t="s">
        <v>1992</v>
      </c>
      <c r="R319" s="1161" t="s">
        <v>1993</v>
      </c>
    </row>
    <row r="320" spans="1:18" ht="30">
      <c r="A320" s="56">
        <f>ROW()</f>
        <v>320</v>
      </c>
      <c r="C320" s="1143" t="s">
        <v>1994</v>
      </c>
      <c r="D320" s="1156" t="s">
        <v>1995</v>
      </c>
      <c r="E320" s="1144" t="s">
        <v>2381</v>
      </c>
      <c r="F320" s="1144" t="s">
        <v>2382</v>
      </c>
      <c r="G320" s="1144">
        <v>0.81</v>
      </c>
      <c r="H320" s="1144">
        <v>1.33</v>
      </c>
      <c r="I320" s="1144">
        <v>0</v>
      </c>
      <c r="J320" s="1144">
        <v>0</v>
      </c>
      <c r="K320" s="1144">
        <v>0.02</v>
      </c>
      <c r="L320" s="1144">
        <v>0.03</v>
      </c>
      <c r="M320" s="1144" t="s">
        <v>1997</v>
      </c>
      <c r="N320" s="1144" t="s">
        <v>1997</v>
      </c>
      <c r="O320" s="1156" t="s">
        <v>1995</v>
      </c>
      <c r="P320" s="1157" t="s">
        <v>1995</v>
      </c>
      <c r="Q320" s="1157" t="s">
        <v>1995</v>
      </c>
      <c r="R320" s="1157" t="s">
        <v>1995</v>
      </c>
    </row>
    <row r="321" spans="1:18" ht="15">
      <c r="A321" s="56">
        <f>ROW()</f>
        <v>321</v>
      </c>
      <c r="C321" s="1158" t="s">
        <v>2383</v>
      </c>
      <c r="D321" s="1156" t="s">
        <v>1999</v>
      </c>
      <c r="E321" s="1156" t="s">
        <v>2381</v>
      </c>
      <c r="F321" s="1156" t="s">
        <v>2382</v>
      </c>
      <c r="G321" s="1156">
        <v>0</v>
      </c>
      <c r="H321" s="1156">
        <v>0</v>
      </c>
      <c r="I321" s="1156">
        <v>0</v>
      </c>
      <c r="J321" s="1156">
        <v>0</v>
      </c>
      <c r="K321" s="1156">
        <v>0</v>
      </c>
      <c r="L321" s="1156">
        <v>0</v>
      </c>
      <c r="M321" s="1156">
        <v>0</v>
      </c>
      <c r="N321" s="1156">
        <v>0</v>
      </c>
      <c r="O321" s="1156" t="s">
        <v>2023</v>
      </c>
      <c r="P321" s="1157" t="s">
        <v>1995</v>
      </c>
      <c r="Q321" s="1157" t="s">
        <v>1995</v>
      </c>
      <c r="R321" s="1157" t="s">
        <v>1995</v>
      </c>
    </row>
    <row r="322" spans="1:18" ht="15">
      <c r="A322" s="56">
        <f>ROW()</f>
        <v>322</v>
      </c>
      <c r="C322" s="1158" t="s">
        <v>2384</v>
      </c>
      <c r="D322" s="1156" t="s">
        <v>1999</v>
      </c>
      <c r="E322" s="1156" t="s">
        <v>2381</v>
      </c>
      <c r="F322" s="1156" t="s">
        <v>2382</v>
      </c>
      <c r="G322" s="1156">
        <v>0.39</v>
      </c>
      <c r="H322" s="1156">
        <v>0</v>
      </c>
      <c r="I322" s="1156">
        <v>0</v>
      </c>
      <c r="J322" s="1156">
        <v>0</v>
      </c>
      <c r="K322" s="1156">
        <v>0</v>
      </c>
      <c r="L322" s="1156">
        <v>0</v>
      </c>
      <c r="M322" s="1156">
        <v>0</v>
      </c>
      <c r="N322" s="1156">
        <v>0</v>
      </c>
      <c r="O322" s="1156" t="s">
        <v>2023</v>
      </c>
      <c r="P322" s="1157" t="s">
        <v>2001</v>
      </c>
      <c r="Q322" s="1157" t="s">
        <v>1995</v>
      </c>
      <c r="R322" s="1157" t="s">
        <v>1995</v>
      </c>
    </row>
    <row r="323" spans="1:18" ht="15">
      <c r="A323" s="56">
        <f>ROW()</f>
        <v>323</v>
      </c>
      <c r="C323" s="1158" t="s">
        <v>2385</v>
      </c>
      <c r="D323" s="1156" t="s">
        <v>1999</v>
      </c>
      <c r="E323" s="1156" t="s">
        <v>2381</v>
      </c>
      <c r="F323" s="1156" t="s">
        <v>2382</v>
      </c>
      <c r="G323" s="1156">
        <v>3.26</v>
      </c>
      <c r="H323" s="1156">
        <v>0</v>
      </c>
      <c r="I323" s="1156">
        <v>0</v>
      </c>
      <c r="J323" s="1156">
        <v>0</v>
      </c>
      <c r="K323" s="1156">
        <v>0</v>
      </c>
      <c r="L323" s="1156">
        <v>0</v>
      </c>
      <c r="M323" s="1156">
        <v>0</v>
      </c>
      <c r="N323" s="1156">
        <v>0</v>
      </c>
      <c r="O323" s="1156" t="s">
        <v>2000</v>
      </c>
      <c r="P323" s="1157" t="s">
        <v>2001</v>
      </c>
      <c r="Q323" s="1157" t="s">
        <v>1995</v>
      </c>
      <c r="R323" s="1157" t="s">
        <v>1995</v>
      </c>
    </row>
    <row r="324" spans="1:18" ht="15">
      <c r="A324" s="56">
        <f>ROW()</f>
        <v>324</v>
      </c>
      <c r="C324" s="1158" t="s">
        <v>2386</v>
      </c>
      <c r="D324" s="1156" t="s">
        <v>1999</v>
      </c>
      <c r="E324" s="1156" t="s">
        <v>2381</v>
      </c>
      <c r="F324" s="1156" t="s">
        <v>2382</v>
      </c>
      <c r="G324" s="1156">
        <v>1.42</v>
      </c>
      <c r="H324" s="1156">
        <v>0</v>
      </c>
      <c r="I324" s="1156">
        <v>0</v>
      </c>
      <c r="J324" s="1156">
        <v>0</v>
      </c>
      <c r="K324" s="1156">
        <v>0</v>
      </c>
      <c r="L324" s="1156">
        <v>0</v>
      </c>
      <c r="M324" s="1156">
        <v>0</v>
      </c>
      <c r="N324" s="1156">
        <v>0</v>
      </c>
      <c r="O324" s="1156" t="s">
        <v>2000</v>
      </c>
      <c r="P324" s="1157" t="s">
        <v>2001</v>
      </c>
      <c r="Q324" s="1157" t="s">
        <v>1995</v>
      </c>
      <c r="R324" s="1157" t="s">
        <v>1995</v>
      </c>
    </row>
    <row r="325" spans="1:18" ht="15">
      <c r="A325" s="56">
        <f>ROW()</f>
        <v>325</v>
      </c>
      <c r="C325" s="1158" t="s">
        <v>2387</v>
      </c>
      <c r="D325" s="1156" t="s">
        <v>1999</v>
      </c>
      <c r="E325" s="1156" t="s">
        <v>2381</v>
      </c>
      <c r="F325" s="1156" t="s">
        <v>2382</v>
      </c>
      <c r="G325" s="1156">
        <v>2.75</v>
      </c>
      <c r="H325" s="1156">
        <v>0</v>
      </c>
      <c r="I325" s="1156">
        <v>0</v>
      </c>
      <c r="J325" s="1156">
        <v>0</v>
      </c>
      <c r="K325" s="1156">
        <v>0</v>
      </c>
      <c r="L325" s="1156">
        <v>0</v>
      </c>
      <c r="M325" s="1156">
        <v>0</v>
      </c>
      <c r="N325" s="1156">
        <v>0</v>
      </c>
      <c r="O325" s="1156" t="s">
        <v>2000</v>
      </c>
      <c r="P325" s="1157" t="s">
        <v>2001</v>
      </c>
      <c r="Q325" s="1157" t="s">
        <v>1995</v>
      </c>
      <c r="R325" s="1157" t="s">
        <v>1995</v>
      </c>
    </row>
    <row r="326" spans="1:18" ht="15">
      <c r="A326" s="56">
        <f>ROW()</f>
        <v>326</v>
      </c>
      <c r="C326" s="1158" t="s">
        <v>2388</v>
      </c>
      <c r="D326" s="1156" t="s">
        <v>1999</v>
      </c>
      <c r="E326" s="1156" t="s">
        <v>2381</v>
      </c>
      <c r="F326" s="1156" t="s">
        <v>2382</v>
      </c>
      <c r="G326" s="1156">
        <v>0.11</v>
      </c>
      <c r="H326" s="1156">
        <v>0</v>
      </c>
      <c r="I326" s="1156">
        <v>0</v>
      </c>
      <c r="J326" s="1156">
        <v>0</v>
      </c>
      <c r="K326" s="1156">
        <v>0</v>
      </c>
      <c r="L326" s="1156">
        <v>0</v>
      </c>
      <c r="M326" s="1156">
        <v>0</v>
      </c>
      <c r="N326" s="1156">
        <v>0</v>
      </c>
      <c r="O326" s="1156" t="s">
        <v>2023</v>
      </c>
      <c r="P326" s="1157" t="s">
        <v>2001</v>
      </c>
      <c r="Q326" s="1157" t="s">
        <v>1995</v>
      </c>
      <c r="R326" s="1157" t="s">
        <v>1995</v>
      </c>
    </row>
    <row r="327" spans="1:18" ht="15">
      <c r="A327" s="56">
        <f>ROW()</f>
        <v>327</v>
      </c>
      <c r="C327" s="1158" t="s">
        <v>2389</v>
      </c>
      <c r="D327" s="1156" t="s">
        <v>1999</v>
      </c>
      <c r="E327" s="1156" t="s">
        <v>2381</v>
      </c>
      <c r="F327" s="1156" t="s">
        <v>2382</v>
      </c>
      <c r="G327" s="1156">
        <v>0.11</v>
      </c>
      <c r="H327" s="1156">
        <v>0</v>
      </c>
      <c r="I327" s="1156">
        <v>0</v>
      </c>
      <c r="J327" s="1156">
        <v>0</v>
      </c>
      <c r="K327" s="1156">
        <v>0</v>
      </c>
      <c r="L327" s="1156">
        <v>0</v>
      </c>
      <c r="M327" s="1156">
        <v>0</v>
      </c>
      <c r="N327" s="1156">
        <v>0</v>
      </c>
      <c r="O327" s="1156" t="s">
        <v>2023</v>
      </c>
      <c r="P327" s="1157" t="s">
        <v>2001</v>
      </c>
      <c r="Q327" s="1157" t="s">
        <v>1995</v>
      </c>
      <c r="R327" s="1157" t="s">
        <v>1995</v>
      </c>
    </row>
    <row r="328" spans="1:18" ht="15">
      <c r="A328" s="56">
        <f>ROW()</f>
        <v>328</v>
      </c>
      <c r="C328" s="1158" t="s">
        <v>2390</v>
      </c>
      <c r="D328" s="1156" t="s">
        <v>1999</v>
      </c>
      <c r="E328" s="1156" t="s">
        <v>2381</v>
      </c>
      <c r="F328" s="1156" t="s">
        <v>2382</v>
      </c>
      <c r="G328" s="1156">
        <v>0.48</v>
      </c>
      <c r="H328" s="1156">
        <v>0</v>
      </c>
      <c r="I328" s="1156">
        <v>0</v>
      </c>
      <c r="J328" s="1156">
        <v>0</v>
      </c>
      <c r="K328" s="1156">
        <v>0</v>
      </c>
      <c r="L328" s="1156">
        <v>0</v>
      </c>
      <c r="M328" s="1156">
        <v>0</v>
      </c>
      <c r="N328" s="1156">
        <v>0</v>
      </c>
      <c r="O328" s="1156" t="s">
        <v>2023</v>
      </c>
      <c r="P328" s="1157" t="s">
        <v>2001</v>
      </c>
      <c r="Q328" s="1157" t="s">
        <v>1995</v>
      </c>
      <c r="R328" s="1157" t="s">
        <v>1995</v>
      </c>
    </row>
    <row r="329" spans="1:18" ht="15">
      <c r="A329" s="56">
        <f>ROW()</f>
        <v>329</v>
      </c>
      <c r="C329" s="1158" t="s">
        <v>2391</v>
      </c>
      <c r="D329" s="1156" t="s">
        <v>1999</v>
      </c>
      <c r="E329" s="1156" t="s">
        <v>2381</v>
      </c>
      <c r="F329" s="1156" t="s">
        <v>2382</v>
      </c>
      <c r="G329" s="1156">
        <v>100</v>
      </c>
      <c r="H329" s="1156">
        <v>0</v>
      </c>
      <c r="I329" s="1156">
        <v>0</v>
      </c>
      <c r="J329" s="1156">
        <v>0</v>
      </c>
      <c r="K329" s="1156">
        <v>0</v>
      </c>
      <c r="L329" s="1156">
        <v>0</v>
      </c>
      <c r="M329" s="1156">
        <v>0</v>
      </c>
      <c r="N329" s="1156">
        <v>0</v>
      </c>
      <c r="O329" s="1156" t="s">
        <v>2000</v>
      </c>
      <c r="P329" s="1157" t="s">
        <v>2001</v>
      </c>
      <c r="Q329" s="1157" t="s">
        <v>1995</v>
      </c>
      <c r="R329" s="1157" t="s">
        <v>1995</v>
      </c>
    </row>
    <row r="330" spans="1:18" ht="15">
      <c r="A330" s="56">
        <f>ROW()</f>
        <v>330</v>
      </c>
      <c r="C330" s="1158" t="s">
        <v>2392</v>
      </c>
      <c r="D330" s="1156" t="s">
        <v>1999</v>
      </c>
      <c r="E330" s="1156" t="s">
        <v>2381</v>
      </c>
      <c r="F330" s="1156" t="s">
        <v>2382</v>
      </c>
      <c r="G330" s="1156">
        <v>0</v>
      </c>
      <c r="H330" s="1156">
        <v>0</v>
      </c>
      <c r="I330" s="1156">
        <v>0</v>
      </c>
      <c r="J330" s="1156">
        <v>0</v>
      </c>
      <c r="K330" s="1156">
        <v>0</v>
      </c>
      <c r="L330" s="1156">
        <v>0</v>
      </c>
      <c r="M330" s="1156">
        <v>0</v>
      </c>
      <c r="N330" s="1156">
        <v>0</v>
      </c>
      <c r="O330" s="1156" t="s">
        <v>2023</v>
      </c>
      <c r="P330" s="1157" t="s">
        <v>1995</v>
      </c>
      <c r="Q330" s="1157" t="s">
        <v>1995</v>
      </c>
      <c r="R330" s="1157" t="s">
        <v>1995</v>
      </c>
    </row>
    <row r="331" spans="1:18" ht="60">
      <c r="A331" s="56">
        <f>ROW()</f>
        <v>331</v>
      </c>
      <c r="C331" s="1158" t="s">
        <v>2393</v>
      </c>
      <c r="D331" s="1156" t="s">
        <v>1999</v>
      </c>
      <c r="E331" s="1156" t="s">
        <v>2381</v>
      </c>
      <c r="F331" s="1156" t="s">
        <v>2382</v>
      </c>
      <c r="G331" s="1156">
        <v>0</v>
      </c>
      <c r="H331" s="1156">
        <v>100</v>
      </c>
      <c r="I331" s="1156">
        <v>0</v>
      </c>
      <c r="J331" s="1156">
        <v>0</v>
      </c>
      <c r="K331" s="1156">
        <v>0</v>
      </c>
      <c r="L331" s="1156">
        <v>0</v>
      </c>
      <c r="M331" s="1156">
        <v>0</v>
      </c>
      <c r="N331" s="1156">
        <v>0</v>
      </c>
      <c r="O331" s="1156" t="s">
        <v>2005</v>
      </c>
      <c r="P331" s="1157" t="s">
        <v>2394</v>
      </c>
      <c r="Q331" s="1157" t="s">
        <v>2395</v>
      </c>
      <c r="R331" s="1157" t="s">
        <v>2396</v>
      </c>
    </row>
    <row r="332" spans="1:18" ht="15">
      <c r="A332" s="56">
        <f>ROW()</f>
        <v>332</v>
      </c>
      <c r="C332" s="1158" t="s">
        <v>2397</v>
      </c>
      <c r="D332" s="1156" t="s">
        <v>1999</v>
      </c>
      <c r="E332" s="1156" t="s">
        <v>2381</v>
      </c>
      <c r="F332" s="1156" t="s">
        <v>2382</v>
      </c>
      <c r="G332" s="1156">
        <v>2.11</v>
      </c>
      <c r="H332" s="1156">
        <v>0</v>
      </c>
      <c r="I332" s="1156">
        <v>0</v>
      </c>
      <c r="J332" s="1156">
        <v>0</v>
      </c>
      <c r="K332" s="1156">
        <v>0</v>
      </c>
      <c r="L332" s="1156">
        <v>0</v>
      </c>
      <c r="M332" s="1156">
        <v>0</v>
      </c>
      <c r="N332" s="1156">
        <v>0</v>
      </c>
      <c r="O332" s="1156" t="s">
        <v>2000</v>
      </c>
      <c r="P332" s="1157" t="s">
        <v>2001</v>
      </c>
      <c r="Q332" s="1157" t="s">
        <v>1995</v>
      </c>
      <c r="R332" s="1157" t="s">
        <v>1995</v>
      </c>
    </row>
    <row r="333" spans="1:18" ht="15">
      <c r="A333" s="56">
        <f>ROW()</f>
        <v>333</v>
      </c>
      <c r="C333" s="1158" t="s">
        <v>2398</v>
      </c>
      <c r="D333" s="1156" t="s">
        <v>1999</v>
      </c>
      <c r="E333" s="1156" t="s">
        <v>2381</v>
      </c>
      <c r="F333" s="1156" t="s">
        <v>2382</v>
      </c>
      <c r="G333" s="1156">
        <v>0.12</v>
      </c>
      <c r="H333" s="1156">
        <v>0</v>
      </c>
      <c r="I333" s="1156">
        <v>0</v>
      </c>
      <c r="J333" s="1156">
        <v>0</v>
      </c>
      <c r="K333" s="1156">
        <v>0</v>
      </c>
      <c r="L333" s="1156">
        <v>0</v>
      </c>
      <c r="M333" s="1156">
        <v>0</v>
      </c>
      <c r="N333" s="1156">
        <v>0</v>
      </c>
      <c r="O333" s="1156" t="s">
        <v>2023</v>
      </c>
      <c r="P333" s="1157" t="s">
        <v>2001</v>
      </c>
      <c r="Q333" s="1157" t="s">
        <v>1995</v>
      </c>
      <c r="R333" s="1157" t="s">
        <v>1995</v>
      </c>
    </row>
    <row r="334" spans="1:18" ht="15">
      <c r="A334" s="56">
        <f>ROW()</f>
        <v>334</v>
      </c>
      <c r="C334" s="1158" t="s">
        <v>2399</v>
      </c>
      <c r="D334" s="1156" t="s">
        <v>1999</v>
      </c>
      <c r="E334" s="1156" t="s">
        <v>2381</v>
      </c>
      <c r="F334" s="1156" t="s">
        <v>2382</v>
      </c>
      <c r="G334" s="1156">
        <v>2.67</v>
      </c>
      <c r="H334" s="1156">
        <v>0</v>
      </c>
      <c r="I334" s="1156">
        <v>0</v>
      </c>
      <c r="J334" s="1156">
        <v>0</v>
      </c>
      <c r="K334" s="1156">
        <v>0</v>
      </c>
      <c r="L334" s="1156">
        <v>0</v>
      </c>
      <c r="M334" s="1156">
        <v>0</v>
      </c>
      <c r="N334" s="1156">
        <v>0</v>
      </c>
      <c r="O334" s="1156" t="s">
        <v>2000</v>
      </c>
      <c r="P334" s="1157" t="s">
        <v>2001</v>
      </c>
      <c r="Q334" s="1157" t="s">
        <v>1995</v>
      </c>
      <c r="R334" s="1157" t="s">
        <v>1995</v>
      </c>
    </row>
    <row r="335" spans="1:18" ht="15">
      <c r="A335" s="56">
        <f>ROW()</f>
        <v>335</v>
      </c>
      <c r="C335" s="1158" t="s">
        <v>2400</v>
      </c>
      <c r="D335" s="1156" t="s">
        <v>1999</v>
      </c>
      <c r="E335" s="1156" t="s">
        <v>2381</v>
      </c>
      <c r="F335" s="1156" t="s">
        <v>2382</v>
      </c>
      <c r="G335" s="1156">
        <v>3.35</v>
      </c>
      <c r="H335" s="1156">
        <v>0</v>
      </c>
      <c r="I335" s="1156">
        <v>0</v>
      </c>
      <c r="J335" s="1156">
        <v>0</v>
      </c>
      <c r="K335" s="1156">
        <v>0</v>
      </c>
      <c r="L335" s="1156">
        <v>0</v>
      </c>
      <c r="M335" s="1156">
        <v>0</v>
      </c>
      <c r="N335" s="1156">
        <v>0</v>
      </c>
      <c r="O335" s="1156" t="s">
        <v>2000</v>
      </c>
      <c r="P335" s="1157" t="s">
        <v>2001</v>
      </c>
      <c r="Q335" s="1157" t="s">
        <v>1995</v>
      </c>
      <c r="R335" s="1157" t="s">
        <v>1995</v>
      </c>
    </row>
    <row r="336" spans="1:18" ht="15">
      <c r="A336" s="56">
        <f>ROW()</f>
        <v>336</v>
      </c>
      <c r="C336" s="1158" t="s">
        <v>2401</v>
      </c>
      <c r="D336" s="1156" t="s">
        <v>1999</v>
      </c>
      <c r="E336" s="1156" t="s">
        <v>2381</v>
      </c>
      <c r="F336" s="1156" t="s">
        <v>2382</v>
      </c>
      <c r="G336" s="1156">
        <v>0.98</v>
      </c>
      <c r="H336" s="1156">
        <v>0</v>
      </c>
      <c r="I336" s="1156">
        <v>0</v>
      </c>
      <c r="J336" s="1156">
        <v>0</v>
      </c>
      <c r="K336" s="1156">
        <v>0</v>
      </c>
      <c r="L336" s="1156">
        <v>0</v>
      </c>
      <c r="M336" s="1156">
        <v>0</v>
      </c>
      <c r="N336" s="1156">
        <v>0</v>
      </c>
      <c r="O336" s="1156" t="s">
        <v>2000</v>
      </c>
      <c r="P336" s="1157" t="s">
        <v>2001</v>
      </c>
      <c r="Q336" s="1157" t="s">
        <v>1995</v>
      </c>
      <c r="R336" s="1157" t="s">
        <v>1995</v>
      </c>
    </row>
    <row r="337" spans="1:18" ht="15">
      <c r="A337" s="56">
        <f>ROW()</f>
        <v>337</v>
      </c>
      <c r="C337" s="1158" t="s">
        <v>2402</v>
      </c>
      <c r="D337" s="1156" t="s">
        <v>1999</v>
      </c>
      <c r="E337" s="1156" t="s">
        <v>2381</v>
      </c>
      <c r="F337" s="1156" t="s">
        <v>2382</v>
      </c>
      <c r="G337" s="1156">
        <v>1.2</v>
      </c>
      <c r="H337" s="1156">
        <v>0</v>
      </c>
      <c r="I337" s="1156">
        <v>0</v>
      </c>
      <c r="J337" s="1156">
        <v>0</v>
      </c>
      <c r="K337" s="1156">
        <v>0</v>
      </c>
      <c r="L337" s="1156">
        <v>0</v>
      </c>
      <c r="M337" s="1156">
        <v>0</v>
      </c>
      <c r="N337" s="1156">
        <v>0</v>
      </c>
      <c r="O337" s="1156" t="s">
        <v>2000</v>
      </c>
      <c r="P337" s="1157" t="s">
        <v>2001</v>
      </c>
      <c r="Q337" s="1157" t="s">
        <v>1995</v>
      </c>
      <c r="R337" s="1157" t="s">
        <v>1995</v>
      </c>
    </row>
    <row r="338" spans="1:18" ht="15">
      <c r="A338" s="56">
        <f>ROW()</f>
        <v>338</v>
      </c>
      <c r="C338" s="1158" t="s">
        <v>2403</v>
      </c>
      <c r="D338" s="1156" t="s">
        <v>1999</v>
      </c>
      <c r="E338" s="1156" t="s">
        <v>2381</v>
      </c>
      <c r="F338" s="1156" t="s">
        <v>2382</v>
      </c>
      <c r="G338" s="1156">
        <v>5.05</v>
      </c>
      <c r="H338" s="1156">
        <v>3.96</v>
      </c>
      <c r="I338" s="1156">
        <v>0</v>
      </c>
      <c r="J338" s="1156">
        <v>0</v>
      </c>
      <c r="K338" s="1156">
        <v>0</v>
      </c>
      <c r="L338" s="1156">
        <v>0</v>
      </c>
      <c r="M338" s="1156">
        <v>0</v>
      </c>
      <c r="N338" s="1156">
        <v>0</v>
      </c>
      <c r="O338" s="1156" t="s">
        <v>2010</v>
      </c>
      <c r="P338" s="1157" t="s">
        <v>2001</v>
      </c>
      <c r="Q338" s="1157" t="s">
        <v>1995</v>
      </c>
      <c r="R338" s="1157" t="s">
        <v>1995</v>
      </c>
    </row>
    <row r="339" spans="1:18" ht="30">
      <c r="A339" s="56">
        <f>ROW()</f>
        <v>339</v>
      </c>
      <c r="C339" s="1158" t="s">
        <v>1995</v>
      </c>
      <c r="D339" s="1156" t="s">
        <v>1995</v>
      </c>
      <c r="E339" s="1156" t="s">
        <v>1995</v>
      </c>
      <c r="F339" s="1156" t="s">
        <v>1995</v>
      </c>
      <c r="G339" s="1156" t="s">
        <v>1995</v>
      </c>
      <c r="H339" s="1156" t="s">
        <v>1995</v>
      </c>
      <c r="I339" s="1156" t="s">
        <v>1995</v>
      </c>
      <c r="J339" s="1156" t="s">
        <v>1995</v>
      </c>
      <c r="K339" s="1156" t="s">
        <v>1995</v>
      </c>
      <c r="L339" s="1156" t="s">
        <v>1995</v>
      </c>
      <c r="M339" s="1156" t="s">
        <v>1995</v>
      </c>
      <c r="N339" s="1156" t="s">
        <v>1995</v>
      </c>
      <c r="O339" s="1156" t="s">
        <v>1995</v>
      </c>
      <c r="P339" s="1157" t="s">
        <v>2404</v>
      </c>
      <c r="Q339" s="1157" t="s">
        <v>2405</v>
      </c>
      <c r="R339" s="1157" t="s">
        <v>2406</v>
      </c>
    </row>
    <row r="340" spans="1:18" ht="15">
      <c r="A340" s="56">
        <f>ROW()</f>
        <v>340</v>
      </c>
      <c r="C340" s="1158" t="s">
        <v>2407</v>
      </c>
      <c r="D340" s="1156" t="s">
        <v>1999</v>
      </c>
      <c r="E340" s="1156" t="s">
        <v>2381</v>
      </c>
      <c r="F340" s="1156" t="s">
        <v>2382</v>
      </c>
      <c r="G340" s="1156">
        <v>5.03</v>
      </c>
      <c r="H340" s="1156">
        <v>0</v>
      </c>
      <c r="I340" s="1156">
        <v>0</v>
      </c>
      <c r="J340" s="1156">
        <v>0</v>
      </c>
      <c r="K340" s="1156">
        <v>0</v>
      </c>
      <c r="L340" s="1156">
        <v>0</v>
      </c>
      <c r="M340" s="1156">
        <v>0</v>
      </c>
      <c r="N340" s="1156">
        <v>0</v>
      </c>
      <c r="O340" s="1156" t="s">
        <v>2000</v>
      </c>
      <c r="P340" s="1157" t="s">
        <v>2001</v>
      </c>
      <c r="Q340" s="1157" t="s">
        <v>1995</v>
      </c>
      <c r="R340" s="1157" t="s">
        <v>1995</v>
      </c>
    </row>
    <row r="341" spans="1:18" ht="15">
      <c r="A341" s="56">
        <f>ROW()</f>
        <v>341</v>
      </c>
      <c r="C341" s="1158" t="s">
        <v>2408</v>
      </c>
      <c r="D341" s="1156" t="s">
        <v>1999</v>
      </c>
      <c r="E341" s="1156" t="s">
        <v>2381</v>
      </c>
      <c r="F341" s="1156" t="s">
        <v>2382</v>
      </c>
      <c r="G341" s="1156">
        <v>1.2</v>
      </c>
      <c r="H341" s="1156">
        <v>0</v>
      </c>
      <c r="I341" s="1156">
        <v>0</v>
      </c>
      <c r="J341" s="1156">
        <v>0</v>
      </c>
      <c r="K341" s="1156">
        <v>0</v>
      </c>
      <c r="L341" s="1156">
        <v>0</v>
      </c>
      <c r="M341" s="1156">
        <v>0</v>
      </c>
      <c r="N341" s="1156">
        <v>0</v>
      </c>
      <c r="O341" s="1156" t="s">
        <v>2000</v>
      </c>
      <c r="P341" s="1157" t="s">
        <v>2001</v>
      </c>
      <c r="Q341" s="1157" t="s">
        <v>1995</v>
      </c>
      <c r="R341" s="1157" t="s">
        <v>1995</v>
      </c>
    </row>
    <row r="342" spans="1:18" ht="15">
      <c r="A342" s="56">
        <f>ROW()</f>
        <v>342</v>
      </c>
      <c r="C342" s="1158" t="s">
        <v>2409</v>
      </c>
      <c r="D342" s="1156" t="s">
        <v>1999</v>
      </c>
      <c r="E342" s="1156" t="s">
        <v>2381</v>
      </c>
      <c r="F342" s="1156" t="s">
        <v>2382</v>
      </c>
      <c r="G342" s="1156">
        <v>1.3</v>
      </c>
      <c r="H342" s="1156">
        <v>0</v>
      </c>
      <c r="I342" s="1156">
        <v>0</v>
      </c>
      <c r="J342" s="1156">
        <v>0</v>
      </c>
      <c r="K342" s="1156">
        <v>0</v>
      </c>
      <c r="L342" s="1156">
        <v>0</v>
      </c>
      <c r="M342" s="1156">
        <v>0</v>
      </c>
      <c r="N342" s="1156">
        <v>0</v>
      </c>
      <c r="O342" s="1156" t="s">
        <v>2000</v>
      </c>
      <c r="P342" s="1157" t="s">
        <v>2001</v>
      </c>
      <c r="Q342" s="1157" t="s">
        <v>1995</v>
      </c>
      <c r="R342" s="1157" t="s">
        <v>1995</v>
      </c>
    </row>
    <row r="343" spans="1:18" ht="15">
      <c r="A343" s="56">
        <f>ROW()</f>
        <v>343</v>
      </c>
      <c r="C343" s="1158" t="s">
        <v>2410</v>
      </c>
      <c r="D343" s="1156" t="s">
        <v>1999</v>
      </c>
      <c r="E343" s="1156" t="s">
        <v>2381</v>
      </c>
      <c r="F343" s="1156" t="s">
        <v>2382</v>
      </c>
      <c r="G343" s="1156">
        <v>1.19</v>
      </c>
      <c r="H343" s="1156">
        <v>0</v>
      </c>
      <c r="I343" s="1156">
        <v>0</v>
      </c>
      <c r="J343" s="1156">
        <v>0</v>
      </c>
      <c r="K343" s="1156">
        <v>0</v>
      </c>
      <c r="L343" s="1156">
        <v>0</v>
      </c>
      <c r="M343" s="1156">
        <v>0</v>
      </c>
      <c r="N343" s="1156">
        <v>0</v>
      </c>
      <c r="O343" s="1156" t="s">
        <v>2000</v>
      </c>
      <c r="P343" s="1157" t="s">
        <v>2001</v>
      </c>
      <c r="Q343" s="1157" t="s">
        <v>1995</v>
      </c>
      <c r="R343" s="1157" t="s">
        <v>1995</v>
      </c>
    </row>
    <row r="344" spans="1:18" ht="15">
      <c r="A344" s="56">
        <f>ROW()</f>
        <v>344</v>
      </c>
      <c r="C344" s="1158" t="s">
        <v>2411</v>
      </c>
      <c r="D344" s="1156" t="s">
        <v>1999</v>
      </c>
      <c r="E344" s="1156" t="s">
        <v>2381</v>
      </c>
      <c r="F344" s="1156" t="s">
        <v>2382</v>
      </c>
      <c r="G344" s="1156">
        <v>1.19</v>
      </c>
      <c r="H344" s="1156">
        <v>0</v>
      </c>
      <c r="I344" s="1156">
        <v>0</v>
      </c>
      <c r="J344" s="1156">
        <v>0</v>
      </c>
      <c r="K344" s="1156">
        <v>0</v>
      </c>
      <c r="L344" s="1156">
        <v>0</v>
      </c>
      <c r="M344" s="1156">
        <v>0</v>
      </c>
      <c r="N344" s="1156">
        <v>0</v>
      </c>
      <c r="O344" s="1156" t="s">
        <v>2000</v>
      </c>
      <c r="P344" s="1157" t="s">
        <v>2001</v>
      </c>
      <c r="Q344" s="1157" t="s">
        <v>1995</v>
      </c>
      <c r="R344" s="1157" t="s">
        <v>1995</v>
      </c>
    </row>
    <row r="345" spans="1:18" ht="15">
      <c r="A345" s="56">
        <f>ROW()</f>
        <v>345</v>
      </c>
      <c r="C345" s="1158" t="s">
        <v>2412</v>
      </c>
      <c r="D345" s="1156" t="s">
        <v>1999</v>
      </c>
      <c r="E345" s="1156" t="s">
        <v>2381</v>
      </c>
      <c r="F345" s="1156" t="s">
        <v>2382</v>
      </c>
      <c r="G345" s="1156">
        <v>4.33</v>
      </c>
      <c r="H345" s="1156">
        <v>11.75</v>
      </c>
      <c r="I345" s="1156">
        <v>0</v>
      </c>
      <c r="J345" s="1156">
        <v>0</v>
      </c>
      <c r="K345" s="1156">
        <v>0</v>
      </c>
      <c r="L345" s="1156">
        <v>0</v>
      </c>
      <c r="M345" s="1156">
        <v>0</v>
      </c>
      <c r="N345" s="1156">
        <v>0</v>
      </c>
      <c r="O345" s="1156" t="s">
        <v>2010</v>
      </c>
      <c r="P345" s="1157" t="s">
        <v>2001</v>
      </c>
      <c r="Q345" s="1157" t="s">
        <v>1995</v>
      </c>
      <c r="R345" s="1157" t="s">
        <v>1995</v>
      </c>
    </row>
    <row r="346" spans="1:18" ht="45">
      <c r="A346" s="56">
        <f>ROW()</f>
        <v>346</v>
      </c>
      <c r="C346" s="1158" t="s">
        <v>1995</v>
      </c>
      <c r="D346" s="1156" t="s">
        <v>1995</v>
      </c>
      <c r="E346" s="1156" t="s">
        <v>1995</v>
      </c>
      <c r="F346" s="1156" t="s">
        <v>1995</v>
      </c>
      <c r="G346" s="1156" t="s">
        <v>1995</v>
      </c>
      <c r="H346" s="1156" t="s">
        <v>1995</v>
      </c>
      <c r="I346" s="1156" t="s">
        <v>1995</v>
      </c>
      <c r="J346" s="1156" t="s">
        <v>1995</v>
      </c>
      <c r="K346" s="1156" t="s">
        <v>1995</v>
      </c>
      <c r="L346" s="1156" t="s">
        <v>1995</v>
      </c>
      <c r="M346" s="1156" t="s">
        <v>1995</v>
      </c>
      <c r="N346" s="1156" t="s">
        <v>1995</v>
      </c>
      <c r="O346" s="1156" t="s">
        <v>1995</v>
      </c>
      <c r="P346" s="1157" t="s">
        <v>2413</v>
      </c>
      <c r="Q346" s="1157" t="s">
        <v>2414</v>
      </c>
      <c r="R346" s="1157" t="s">
        <v>2415</v>
      </c>
    </row>
    <row r="347" spans="1:18" ht="45">
      <c r="A347" s="56">
        <f>ROW()</f>
        <v>347</v>
      </c>
      <c r="C347" s="1158" t="s">
        <v>1995</v>
      </c>
      <c r="D347" s="1156" t="s">
        <v>1995</v>
      </c>
      <c r="E347" s="1156" t="s">
        <v>1995</v>
      </c>
      <c r="F347" s="1156" t="s">
        <v>1995</v>
      </c>
      <c r="G347" s="1156" t="s">
        <v>1995</v>
      </c>
      <c r="H347" s="1156" t="s">
        <v>1995</v>
      </c>
      <c r="I347" s="1156" t="s">
        <v>1995</v>
      </c>
      <c r="J347" s="1156" t="s">
        <v>1995</v>
      </c>
      <c r="K347" s="1156" t="s">
        <v>1995</v>
      </c>
      <c r="L347" s="1156" t="s">
        <v>1995</v>
      </c>
      <c r="M347" s="1156" t="s">
        <v>1995</v>
      </c>
      <c r="N347" s="1156" t="s">
        <v>1995</v>
      </c>
      <c r="O347" s="1156" t="s">
        <v>1995</v>
      </c>
      <c r="P347" s="1157" t="s">
        <v>2416</v>
      </c>
      <c r="Q347" s="1157" t="s">
        <v>2417</v>
      </c>
      <c r="R347" s="1157" t="s">
        <v>2418</v>
      </c>
    </row>
    <row r="348" spans="1:18" ht="15">
      <c r="A348" s="56">
        <f>ROW()</f>
        <v>348</v>
      </c>
      <c r="C348" s="1158" t="s">
        <v>2419</v>
      </c>
      <c r="D348" s="1156" t="s">
        <v>1999</v>
      </c>
      <c r="E348" s="1156" t="s">
        <v>2381</v>
      </c>
      <c r="F348" s="1156" t="s">
        <v>2382</v>
      </c>
      <c r="G348" s="1156">
        <v>2.4</v>
      </c>
      <c r="H348" s="1156">
        <v>17.350000000000001</v>
      </c>
      <c r="I348" s="1156">
        <v>0</v>
      </c>
      <c r="J348" s="1156">
        <v>0</v>
      </c>
      <c r="K348" s="1156">
        <v>0</v>
      </c>
      <c r="L348" s="1156">
        <v>0</v>
      </c>
      <c r="M348" s="1156">
        <v>0</v>
      </c>
      <c r="N348" s="1156">
        <v>0</v>
      </c>
      <c r="O348" s="1156" t="s">
        <v>2010</v>
      </c>
      <c r="P348" s="1157" t="s">
        <v>2001</v>
      </c>
      <c r="Q348" s="1157" t="s">
        <v>1995</v>
      </c>
      <c r="R348" s="1157" t="s">
        <v>1995</v>
      </c>
    </row>
    <row r="349" spans="1:18" ht="105">
      <c r="A349" s="56">
        <f>ROW()</f>
        <v>349</v>
      </c>
      <c r="C349" s="1158" t="s">
        <v>1995</v>
      </c>
      <c r="D349" s="1156" t="s">
        <v>1995</v>
      </c>
      <c r="E349" s="1156" t="s">
        <v>1995</v>
      </c>
      <c r="F349" s="1156" t="s">
        <v>1995</v>
      </c>
      <c r="G349" s="1156" t="s">
        <v>1995</v>
      </c>
      <c r="H349" s="1156" t="s">
        <v>1995</v>
      </c>
      <c r="I349" s="1156" t="s">
        <v>1995</v>
      </c>
      <c r="J349" s="1156" t="s">
        <v>1995</v>
      </c>
      <c r="K349" s="1156" t="s">
        <v>1995</v>
      </c>
      <c r="L349" s="1156" t="s">
        <v>1995</v>
      </c>
      <c r="M349" s="1156" t="s">
        <v>1995</v>
      </c>
      <c r="N349" s="1156" t="s">
        <v>1995</v>
      </c>
      <c r="O349" s="1156" t="s">
        <v>1995</v>
      </c>
      <c r="P349" s="1157" t="s">
        <v>2420</v>
      </c>
      <c r="Q349" s="1157" t="s">
        <v>2421</v>
      </c>
      <c r="R349" s="1157" t="s">
        <v>2422</v>
      </c>
    </row>
    <row r="350" spans="1:18" ht="15">
      <c r="A350" s="56">
        <f>ROW()</f>
        <v>350</v>
      </c>
      <c r="C350" s="1158" t="s">
        <v>2423</v>
      </c>
      <c r="D350" s="1156" t="s">
        <v>1999</v>
      </c>
      <c r="E350" s="1156" t="s">
        <v>2381</v>
      </c>
      <c r="F350" s="1156" t="s">
        <v>2382</v>
      </c>
      <c r="G350" s="1156">
        <v>2.4</v>
      </c>
      <c r="H350" s="1156">
        <v>0</v>
      </c>
      <c r="I350" s="1156">
        <v>0</v>
      </c>
      <c r="J350" s="1156">
        <v>0</v>
      </c>
      <c r="K350" s="1156">
        <v>0</v>
      </c>
      <c r="L350" s="1156">
        <v>0</v>
      </c>
      <c r="M350" s="1156">
        <v>0</v>
      </c>
      <c r="N350" s="1156">
        <v>0</v>
      </c>
      <c r="O350" s="1156" t="s">
        <v>2000</v>
      </c>
      <c r="P350" s="1157" t="s">
        <v>2001</v>
      </c>
      <c r="Q350" s="1157" t="s">
        <v>1995</v>
      </c>
      <c r="R350" s="1157" t="s">
        <v>1995</v>
      </c>
    </row>
    <row r="351" spans="1:18" ht="15">
      <c r="A351" s="56">
        <f>ROW()</f>
        <v>351</v>
      </c>
      <c r="C351" s="1158" t="s">
        <v>2424</v>
      </c>
      <c r="D351" s="1156" t="s">
        <v>1999</v>
      </c>
      <c r="E351" s="1156" t="s">
        <v>2381</v>
      </c>
      <c r="F351" s="1156" t="s">
        <v>2382</v>
      </c>
      <c r="G351" s="1156">
        <v>2.91</v>
      </c>
      <c r="H351" s="1156">
        <v>39.299999999999997</v>
      </c>
      <c r="I351" s="1156">
        <v>0</v>
      </c>
      <c r="J351" s="1156">
        <v>0</v>
      </c>
      <c r="K351" s="1156">
        <v>0</v>
      </c>
      <c r="L351" s="1156">
        <v>0</v>
      </c>
      <c r="M351" s="1156">
        <v>0</v>
      </c>
      <c r="N351" s="1156">
        <v>0</v>
      </c>
      <c r="O351" s="1156" t="s">
        <v>2010</v>
      </c>
      <c r="P351" s="1157" t="s">
        <v>2001</v>
      </c>
      <c r="Q351" s="1157" t="s">
        <v>1995</v>
      </c>
      <c r="R351" s="1157" t="s">
        <v>1995</v>
      </c>
    </row>
    <row r="352" spans="1:18" ht="45">
      <c r="A352" s="56">
        <f>ROW()</f>
        <v>352</v>
      </c>
      <c r="C352" s="1158" t="s">
        <v>1995</v>
      </c>
      <c r="D352" s="1156" t="s">
        <v>1995</v>
      </c>
      <c r="E352" s="1156" t="s">
        <v>1995</v>
      </c>
      <c r="F352" s="1156" t="s">
        <v>1995</v>
      </c>
      <c r="G352" s="1156" t="s">
        <v>1995</v>
      </c>
      <c r="H352" s="1156" t="s">
        <v>1995</v>
      </c>
      <c r="I352" s="1156" t="s">
        <v>1995</v>
      </c>
      <c r="J352" s="1156" t="s">
        <v>1995</v>
      </c>
      <c r="K352" s="1156" t="s">
        <v>1995</v>
      </c>
      <c r="L352" s="1156" t="s">
        <v>1995</v>
      </c>
      <c r="M352" s="1156" t="s">
        <v>1995</v>
      </c>
      <c r="N352" s="1156" t="s">
        <v>1995</v>
      </c>
      <c r="O352" s="1156" t="s">
        <v>1995</v>
      </c>
      <c r="P352" s="1157" t="s">
        <v>2425</v>
      </c>
      <c r="Q352" s="1157" t="s">
        <v>2426</v>
      </c>
      <c r="R352" s="1157" t="s">
        <v>2427</v>
      </c>
    </row>
    <row r="353" spans="1:18" ht="30">
      <c r="A353" s="56">
        <f>ROW()</f>
        <v>353</v>
      </c>
      <c r="C353" s="1158" t="s">
        <v>1995</v>
      </c>
      <c r="D353" s="1156" t="s">
        <v>1995</v>
      </c>
      <c r="E353" s="1156" t="s">
        <v>1995</v>
      </c>
      <c r="F353" s="1156" t="s">
        <v>1995</v>
      </c>
      <c r="G353" s="1156" t="s">
        <v>1995</v>
      </c>
      <c r="H353" s="1156" t="s">
        <v>1995</v>
      </c>
      <c r="I353" s="1156" t="s">
        <v>1995</v>
      </c>
      <c r="J353" s="1156" t="s">
        <v>1995</v>
      </c>
      <c r="K353" s="1156" t="s">
        <v>1995</v>
      </c>
      <c r="L353" s="1156" t="s">
        <v>1995</v>
      </c>
      <c r="M353" s="1156" t="s">
        <v>1995</v>
      </c>
      <c r="N353" s="1156" t="s">
        <v>1995</v>
      </c>
      <c r="O353" s="1156" t="s">
        <v>1995</v>
      </c>
      <c r="P353" s="1157" t="s">
        <v>2428</v>
      </c>
      <c r="Q353" s="1157" t="s">
        <v>2429</v>
      </c>
      <c r="R353" s="1157" t="s">
        <v>2430</v>
      </c>
    </row>
    <row r="354" spans="1:18" ht="45">
      <c r="A354" s="56">
        <f>ROW()</f>
        <v>354</v>
      </c>
      <c r="C354" s="1158" t="s">
        <v>1995</v>
      </c>
      <c r="D354" s="1156" t="s">
        <v>1995</v>
      </c>
      <c r="E354" s="1156" t="s">
        <v>1995</v>
      </c>
      <c r="F354" s="1156" t="s">
        <v>1995</v>
      </c>
      <c r="G354" s="1156" t="s">
        <v>1995</v>
      </c>
      <c r="H354" s="1156" t="s">
        <v>1995</v>
      </c>
      <c r="I354" s="1156" t="s">
        <v>1995</v>
      </c>
      <c r="J354" s="1156" t="s">
        <v>1995</v>
      </c>
      <c r="K354" s="1156" t="s">
        <v>1995</v>
      </c>
      <c r="L354" s="1156" t="s">
        <v>1995</v>
      </c>
      <c r="M354" s="1156" t="s">
        <v>1995</v>
      </c>
      <c r="N354" s="1156" t="s">
        <v>1995</v>
      </c>
      <c r="O354" s="1156" t="s">
        <v>1995</v>
      </c>
      <c r="P354" s="1157" t="s">
        <v>2431</v>
      </c>
      <c r="Q354" s="1157" t="s">
        <v>2432</v>
      </c>
      <c r="R354" s="1157" t="s">
        <v>2433</v>
      </c>
    </row>
    <row r="355" spans="1:18" ht="45">
      <c r="A355" s="56">
        <f>ROW()</f>
        <v>355</v>
      </c>
      <c r="C355" s="1158" t="s">
        <v>1995</v>
      </c>
      <c r="D355" s="1156" t="s">
        <v>1995</v>
      </c>
      <c r="E355" s="1156" t="s">
        <v>1995</v>
      </c>
      <c r="F355" s="1156" t="s">
        <v>1995</v>
      </c>
      <c r="G355" s="1156" t="s">
        <v>1995</v>
      </c>
      <c r="H355" s="1156" t="s">
        <v>1995</v>
      </c>
      <c r="I355" s="1156" t="s">
        <v>1995</v>
      </c>
      <c r="J355" s="1156" t="s">
        <v>1995</v>
      </c>
      <c r="K355" s="1156" t="s">
        <v>1995</v>
      </c>
      <c r="L355" s="1156" t="s">
        <v>1995</v>
      </c>
      <c r="M355" s="1156" t="s">
        <v>1995</v>
      </c>
      <c r="N355" s="1156" t="s">
        <v>1995</v>
      </c>
      <c r="O355" s="1156" t="s">
        <v>1995</v>
      </c>
      <c r="P355" s="1157" t="s">
        <v>2434</v>
      </c>
      <c r="Q355" s="1157" t="s">
        <v>2435</v>
      </c>
      <c r="R355" s="1157" t="s">
        <v>2436</v>
      </c>
    </row>
    <row r="356" spans="1:18" ht="15">
      <c r="A356" s="56">
        <f>ROW()</f>
        <v>356</v>
      </c>
      <c r="C356" s="1158" t="s">
        <v>2437</v>
      </c>
      <c r="D356" s="1156" t="s">
        <v>1999</v>
      </c>
      <c r="E356" s="1156" t="s">
        <v>2381</v>
      </c>
      <c r="F356" s="1156" t="s">
        <v>2382</v>
      </c>
      <c r="G356" s="1156">
        <v>0.1</v>
      </c>
      <c r="H356" s="1156">
        <v>0</v>
      </c>
      <c r="I356" s="1156">
        <v>0</v>
      </c>
      <c r="J356" s="1156">
        <v>0</v>
      </c>
      <c r="K356" s="1156">
        <v>0</v>
      </c>
      <c r="L356" s="1156">
        <v>0</v>
      </c>
      <c r="M356" s="1156">
        <v>0</v>
      </c>
      <c r="N356" s="1156">
        <v>0</v>
      </c>
      <c r="O356" s="1156" t="s">
        <v>2023</v>
      </c>
      <c r="P356" s="1157" t="s">
        <v>2001</v>
      </c>
      <c r="Q356" s="1157" t="s">
        <v>1995</v>
      </c>
      <c r="R356" s="1157" t="s">
        <v>1995</v>
      </c>
    </row>
    <row r="357" spans="1:18" ht="15">
      <c r="A357" s="56">
        <f>ROW()</f>
        <v>357</v>
      </c>
      <c r="C357" s="1158" t="s">
        <v>2438</v>
      </c>
      <c r="D357" s="1156" t="s">
        <v>1999</v>
      </c>
      <c r="E357" s="1156" t="s">
        <v>2381</v>
      </c>
      <c r="F357" s="1156" t="s">
        <v>2382</v>
      </c>
      <c r="G357" s="1156">
        <v>0.17</v>
      </c>
      <c r="H357" s="1156">
        <v>0</v>
      </c>
      <c r="I357" s="1156">
        <v>0</v>
      </c>
      <c r="J357" s="1156">
        <v>0</v>
      </c>
      <c r="K357" s="1156">
        <v>0</v>
      </c>
      <c r="L357" s="1156">
        <v>0</v>
      </c>
      <c r="M357" s="1156">
        <v>0</v>
      </c>
      <c r="N357" s="1156">
        <v>0</v>
      </c>
      <c r="O357" s="1156" t="s">
        <v>2023</v>
      </c>
      <c r="P357" s="1157" t="s">
        <v>2001</v>
      </c>
      <c r="Q357" s="1157" t="s">
        <v>1995</v>
      </c>
      <c r="R357" s="1157" t="s">
        <v>1995</v>
      </c>
    </row>
    <row r="358" spans="1:18" ht="15">
      <c r="A358" s="56">
        <f>ROW()</f>
        <v>358</v>
      </c>
      <c r="C358" s="1158" t="s">
        <v>2439</v>
      </c>
      <c r="D358" s="1156" t="s">
        <v>1999</v>
      </c>
      <c r="E358" s="1156" t="s">
        <v>2381</v>
      </c>
      <c r="F358" s="1156" t="s">
        <v>2382</v>
      </c>
      <c r="G358" s="1156">
        <v>0.06</v>
      </c>
      <c r="H358" s="1156">
        <v>0</v>
      </c>
      <c r="I358" s="1156">
        <v>0</v>
      </c>
      <c r="J358" s="1156">
        <v>0</v>
      </c>
      <c r="K358" s="1156">
        <v>0</v>
      </c>
      <c r="L358" s="1156">
        <v>0</v>
      </c>
      <c r="M358" s="1156">
        <v>0</v>
      </c>
      <c r="N358" s="1156">
        <v>0</v>
      </c>
      <c r="O358" s="1156" t="s">
        <v>2023</v>
      </c>
      <c r="P358" s="1157" t="s">
        <v>2001</v>
      </c>
      <c r="Q358" s="1157" t="s">
        <v>1995</v>
      </c>
      <c r="R358" s="1157" t="s">
        <v>1995</v>
      </c>
    </row>
    <row r="359" spans="1:18" ht="15">
      <c r="A359" s="56">
        <f>ROW()</f>
        <v>359</v>
      </c>
      <c r="C359" s="1158" t="s">
        <v>2440</v>
      </c>
      <c r="D359" s="1156" t="s">
        <v>1999</v>
      </c>
      <c r="E359" s="1156" t="s">
        <v>2381</v>
      </c>
      <c r="F359" s="1156" t="s">
        <v>2382</v>
      </c>
      <c r="G359" s="1156">
        <v>0</v>
      </c>
      <c r="H359" s="1156">
        <v>0</v>
      </c>
      <c r="I359" s="1156">
        <v>0</v>
      </c>
      <c r="J359" s="1156">
        <v>0</v>
      </c>
      <c r="K359" s="1156">
        <v>0</v>
      </c>
      <c r="L359" s="1156">
        <v>0</v>
      </c>
      <c r="M359" s="1156">
        <v>0</v>
      </c>
      <c r="N359" s="1156">
        <v>0</v>
      </c>
      <c r="O359" s="1156" t="s">
        <v>2023</v>
      </c>
      <c r="P359" s="1157" t="s">
        <v>1995</v>
      </c>
      <c r="Q359" s="1157" t="s">
        <v>1995</v>
      </c>
      <c r="R359" s="1157" t="s">
        <v>1995</v>
      </c>
    </row>
    <row r="360" spans="1:18" ht="15">
      <c r="A360" s="56">
        <f>ROW()</f>
        <v>360</v>
      </c>
      <c r="C360" s="1158" t="s">
        <v>2441</v>
      </c>
      <c r="D360" s="1156" t="s">
        <v>1999</v>
      </c>
      <c r="E360" s="1156" t="s">
        <v>2381</v>
      </c>
      <c r="F360" s="1156" t="s">
        <v>2382</v>
      </c>
      <c r="G360" s="1156">
        <v>0.82</v>
      </c>
      <c r="H360" s="1156">
        <v>0.87</v>
      </c>
      <c r="I360" s="1156">
        <v>0</v>
      </c>
      <c r="J360" s="1156">
        <v>0</v>
      </c>
      <c r="K360" s="1156">
        <v>0</v>
      </c>
      <c r="L360" s="1156">
        <v>0</v>
      </c>
      <c r="M360" s="1156">
        <v>0</v>
      </c>
      <c r="N360" s="1156">
        <v>0</v>
      </c>
      <c r="O360" s="1156" t="s">
        <v>2000</v>
      </c>
      <c r="P360" s="1157" t="s">
        <v>2001</v>
      </c>
      <c r="Q360" s="1157" t="s">
        <v>1995</v>
      </c>
      <c r="R360" s="1157" t="s">
        <v>1995</v>
      </c>
    </row>
    <row r="361" spans="1:18" ht="15">
      <c r="A361" s="56">
        <f>ROW()</f>
        <v>361</v>
      </c>
      <c r="C361" s="1158" t="s">
        <v>2442</v>
      </c>
      <c r="D361" s="1156" t="s">
        <v>1999</v>
      </c>
      <c r="E361" s="1156" t="s">
        <v>2381</v>
      </c>
      <c r="F361" s="1156" t="s">
        <v>2382</v>
      </c>
      <c r="G361" s="1156">
        <v>5</v>
      </c>
      <c r="H361" s="1156">
        <v>0</v>
      </c>
      <c r="I361" s="1156">
        <v>0</v>
      </c>
      <c r="J361" s="1156">
        <v>0</v>
      </c>
      <c r="K361" s="1156">
        <v>0</v>
      </c>
      <c r="L361" s="1156">
        <v>0</v>
      </c>
      <c r="M361" s="1156">
        <v>0</v>
      </c>
      <c r="N361" s="1156">
        <v>0</v>
      </c>
      <c r="O361" s="1156" t="s">
        <v>2000</v>
      </c>
      <c r="P361" s="1157" t="s">
        <v>2001</v>
      </c>
      <c r="Q361" s="1157" t="s">
        <v>1995</v>
      </c>
      <c r="R361" s="1157" t="s">
        <v>1995</v>
      </c>
    </row>
    <row r="362" spans="1:18" ht="15">
      <c r="A362" s="56">
        <f>ROW()</f>
        <v>362</v>
      </c>
      <c r="C362" s="1158" t="s">
        <v>2443</v>
      </c>
      <c r="D362" s="1156" t="s">
        <v>1999</v>
      </c>
      <c r="E362" s="1156" t="s">
        <v>2381</v>
      </c>
      <c r="F362" s="1156" t="s">
        <v>2382</v>
      </c>
      <c r="G362" s="1156">
        <v>0</v>
      </c>
      <c r="H362" s="1156">
        <v>0.04</v>
      </c>
      <c r="I362" s="1156">
        <v>0</v>
      </c>
      <c r="J362" s="1156">
        <v>0</v>
      </c>
      <c r="K362" s="1156">
        <v>0</v>
      </c>
      <c r="L362" s="1156">
        <v>0</v>
      </c>
      <c r="M362" s="1156">
        <v>0</v>
      </c>
      <c r="N362" s="1156">
        <v>0</v>
      </c>
      <c r="O362" s="1156" t="s">
        <v>2023</v>
      </c>
      <c r="P362" s="1157" t="s">
        <v>1995</v>
      </c>
      <c r="Q362" s="1157" t="s">
        <v>1995</v>
      </c>
      <c r="R362" s="1157" t="s">
        <v>1995</v>
      </c>
    </row>
    <row r="363" spans="1:18" ht="15">
      <c r="A363" s="56">
        <f>ROW()</f>
        <v>363</v>
      </c>
      <c r="C363" s="1158" t="s">
        <v>2444</v>
      </c>
      <c r="D363" s="1156" t="s">
        <v>1999</v>
      </c>
      <c r="E363" s="1156" t="s">
        <v>2381</v>
      </c>
      <c r="F363" s="1156" t="s">
        <v>2382</v>
      </c>
      <c r="G363" s="1156">
        <v>0</v>
      </c>
      <c r="H363" s="1156">
        <v>1.06</v>
      </c>
      <c r="I363" s="1156">
        <v>0</v>
      </c>
      <c r="J363" s="1156">
        <v>0</v>
      </c>
      <c r="K363" s="1156">
        <v>0</v>
      </c>
      <c r="L363" s="1156">
        <v>0</v>
      </c>
      <c r="M363" s="1156">
        <v>0</v>
      </c>
      <c r="N363" s="1156">
        <v>0</v>
      </c>
      <c r="O363" s="1156" t="s">
        <v>2023</v>
      </c>
      <c r="P363" s="1157" t="s">
        <v>1995</v>
      </c>
      <c r="Q363" s="1157" t="s">
        <v>1995</v>
      </c>
      <c r="R363" s="1157" t="s">
        <v>1995</v>
      </c>
    </row>
    <row r="364" spans="1:18" ht="15">
      <c r="A364" s="56">
        <f>ROW()</f>
        <v>364</v>
      </c>
      <c r="C364" s="1159" t="s">
        <v>1995</v>
      </c>
      <c r="D364" s="1160" t="s">
        <v>1995</v>
      </c>
      <c r="E364" s="1160" t="s">
        <v>1995</v>
      </c>
      <c r="F364" s="1160" t="s">
        <v>1995</v>
      </c>
      <c r="G364" s="1160" t="s">
        <v>1995</v>
      </c>
      <c r="H364" s="1160" t="s">
        <v>1995</v>
      </c>
      <c r="I364" s="1160" t="s">
        <v>1995</v>
      </c>
      <c r="J364" s="1160" t="s">
        <v>1995</v>
      </c>
      <c r="K364" s="1160" t="s">
        <v>1995</v>
      </c>
      <c r="L364" s="1160" t="s">
        <v>1995</v>
      </c>
      <c r="M364" s="1160" t="s">
        <v>1995</v>
      </c>
      <c r="N364" s="1160" t="s">
        <v>1995</v>
      </c>
      <c r="O364" s="1160" t="s">
        <v>1995</v>
      </c>
      <c r="P364" s="1159" t="s">
        <v>1995</v>
      </c>
      <c r="Q364" s="1159" t="s">
        <v>1995</v>
      </c>
      <c r="R364" s="1159" t="s">
        <v>1995</v>
      </c>
    </row>
    <row r="365" spans="1:18" ht="45">
      <c r="A365" s="56">
        <f>ROW()</f>
        <v>365</v>
      </c>
      <c r="C365" s="1153" t="s">
        <v>1978</v>
      </c>
      <c r="D365" s="1154" t="s">
        <v>1979</v>
      </c>
      <c r="E365" s="1154" t="s">
        <v>1980</v>
      </c>
      <c r="F365" s="1154" t="s">
        <v>1981</v>
      </c>
      <c r="G365" s="1154" t="s">
        <v>1982</v>
      </c>
      <c r="H365" s="1154" t="s">
        <v>1983</v>
      </c>
      <c r="I365" s="1154" t="s">
        <v>1984</v>
      </c>
      <c r="J365" s="1154" t="s">
        <v>1985</v>
      </c>
      <c r="K365" s="1154" t="s">
        <v>1986</v>
      </c>
      <c r="L365" s="1154" t="s">
        <v>1987</v>
      </c>
      <c r="M365" s="1154" t="s">
        <v>1988</v>
      </c>
      <c r="N365" s="1154" t="s">
        <v>1989</v>
      </c>
      <c r="O365" s="1154" t="s">
        <v>1990</v>
      </c>
      <c r="P365" s="1161" t="s">
        <v>1991</v>
      </c>
      <c r="Q365" s="1161" t="s">
        <v>1992</v>
      </c>
      <c r="R365" s="1161" t="s">
        <v>1993</v>
      </c>
    </row>
    <row r="366" spans="1:18" ht="30">
      <c r="A366" s="56">
        <f>ROW()</f>
        <v>366</v>
      </c>
      <c r="C366" s="1143" t="s">
        <v>1994</v>
      </c>
      <c r="D366" s="1156" t="s">
        <v>1995</v>
      </c>
      <c r="E366" s="1144" t="s">
        <v>2381</v>
      </c>
      <c r="F366" s="1144" t="s">
        <v>2445</v>
      </c>
      <c r="G366" s="1144">
        <v>0.81</v>
      </c>
      <c r="H366" s="1144">
        <v>1.33</v>
      </c>
      <c r="I366" s="1144">
        <v>0</v>
      </c>
      <c r="J366" s="1144">
        <v>0</v>
      </c>
      <c r="K366" s="1144">
        <v>0.02</v>
      </c>
      <c r="L366" s="1144">
        <v>0.03</v>
      </c>
      <c r="M366" s="1144" t="s">
        <v>1997</v>
      </c>
      <c r="N366" s="1144" t="s">
        <v>1997</v>
      </c>
      <c r="O366" s="1156" t="s">
        <v>1995</v>
      </c>
      <c r="P366" s="1157" t="s">
        <v>1995</v>
      </c>
      <c r="Q366" s="1157" t="s">
        <v>1995</v>
      </c>
      <c r="R366" s="1157" t="s">
        <v>1995</v>
      </c>
    </row>
    <row r="367" spans="1:18" ht="15">
      <c r="A367" s="56">
        <f>ROW()</f>
        <v>367</v>
      </c>
      <c r="C367" s="1158" t="s">
        <v>2446</v>
      </c>
      <c r="D367" s="1156" t="s">
        <v>1999</v>
      </c>
      <c r="E367" s="1156" t="s">
        <v>2381</v>
      </c>
      <c r="F367" s="1156" t="s">
        <v>2445</v>
      </c>
      <c r="G367" s="1156">
        <v>0</v>
      </c>
      <c r="H367" s="1156">
        <v>0</v>
      </c>
      <c r="I367" s="1156">
        <v>0</v>
      </c>
      <c r="J367" s="1156">
        <v>0</v>
      </c>
      <c r="K367" s="1156">
        <v>0</v>
      </c>
      <c r="L367" s="1156">
        <v>0</v>
      </c>
      <c r="M367" s="1156">
        <v>0</v>
      </c>
      <c r="N367" s="1156">
        <v>0</v>
      </c>
      <c r="O367" s="1156" t="s">
        <v>2023</v>
      </c>
      <c r="P367" s="1157" t="s">
        <v>1995</v>
      </c>
      <c r="Q367" s="1157" t="s">
        <v>1995</v>
      </c>
      <c r="R367" s="1157" t="s">
        <v>1995</v>
      </c>
    </row>
    <row r="368" spans="1:18" ht="15">
      <c r="A368" s="56">
        <f>ROW()</f>
        <v>368</v>
      </c>
      <c r="C368" s="1158" t="s">
        <v>2447</v>
      </c>
      <c r="D368" s="1156" t="s">
        <v>1999</v>
      </c>
      <c r="E368" s="1156" t="s">
        <v>2381</v>
      </c>
      <c r="F368" s="1156" t="s">
        <v>2445</v>
      </c>
      <c r="G368" s="1156">
        <v>0</v>
      </c>
      <c r="H368" s="1156">
        <v>0</v>
      </c>
      <c r="I368" s="1156">
        <v>0</v>
      </c>
      <c r="J368" s="1156">
        <v>0</v>
      </c>
      <c r="K368" s="1156">
        <v>0</v>
      </c>
      <c r="L368" s="1156">
        <v>0</v>
      </c>
      <c r="M368" s="1156">
        <v>0</v>
      </c>
      <c r="N368" s="1156">
        <v>0</v>
      </c>
      <c r="O368" s="1156" t="s">
        <v>2023</v>
      </c>
      <c r="P368" s="1157" t="s">
        <v>1995</v>
      </c>
      <c r="Q368" s="1157" t="s">
        <v>1995</v>
      </c>
      <c r="R368" s="1157" t="s">
        <v>1995</v>
      </c>
    </row>
    <row r="369" spans="1:18" ht="15">
      <c r="A369" s="56">
        <f>ROW()</f>
        <v>369</v>
      </c>
      <c r="C369" s="1158" t="s">
        <v>2448</v>
      </c>
      <c r="D369" s="1156" t="s">
        <v>1999</v>
      </c>
      <c r="E369" s="1156" t="s">
        <v>2381</v>
      </c>
      <c r="F369" s="1156" t="s">
        <v>2445</v>
      </c>
      <c r="G369" s="1156">
        <v>0.24</v>
      </c>
      <c r="H369" s="1156">
        <v>0.05</v>
      </c>
      <c r="I369" s="1156">
        <v>0</v>
      </c>
      <c r="J369" s="1156">
        <v>0</v>
      </c>
      <c r="K369" s="1156">
        <v>0</v>
      </c>
      <c r="L369" s="1156">
        <v>0</v>
      </c>
      <c r="M369" s="1156">
        <v>0</v>
      </c>
      <c r="N369" s="1156">
        <v>0</v>
      </c>
      <c r="O369" s="1156" t="s">
        <v>2023</v>
      </c>
      <c r="P369" s="1157" t="s">
        <v>2001</v>
      </c>
      <c r="Q369" s="1157" t="s">
        <v>1995</v>
      </c>
      <c r="R369" s="1157" t="s">
        <v>1995</v>
      </c>
    </row>
    <row r="370" spans="1:18" ht="15">
      <c r="A370" s="56">
        <f>ROW()</f>
        <v>370</v>
      </c>
      <c r="C370" s="1158" t="s">
        <v>2449</v>
      </c>
      <c r="D370" s="1156" t="s">
        <v>1999</v>
      </c>
      <c r="E370" s="1156" t="s">
        <v>2381</v>
      </c>
      <c r="F370" s="1156" t="s">
        <v>2445</v>
      </c>
      <c r="G370" s="1156">
        <v>0.12</v>
      </c>
      <c r="H370" s="1156">
        <v>0</v>
      </c>
      <c r="I370" s="1156">
        <v>0</v>
      </c>
      <c r="J370" s="1156">
        <v>0</v>
      </c>
      <c r="K370" s="1156">
        <v>0</v>
      </c>
      <c r="L370" s="1156">
        <v>0</v>
      </c>
      <c r="M370" s="1156">
        <v>0</v>
      </c>
      <c r="N370" s="1156">
        <v>0</v>
      </c>
      <c r="O370" s="1156" t="s">
        <v>2023</v>
      </c>
      <c r="P370" s="1157" t="s">
        <v>2001</v>
      </c>
      <c r="Q370" s="1157" t="s">
        <v>1995</v>
      </c>
      <c r="R370" s="1157" t="s">
        <v>1995</v>
      </c>
    </row>
    <row r="371" spans="1:18" ht="15">
      <c r="A371" s="56">
        <f>ROW()</f>
        <v>371</v>
      </c>
      <c r="C371" s="1158" t="s">
        <v>2450</v>
      </c>
      <c r="D371" s="1156" t="s">
        <v>1999</v>
      </c>
      <c r="E371" s="1156" t="s">
        <v>2381</v>
      </c>
      <c r="F371" s="1156" t="s">
        <v>2445</v>
      </c>
      <c r="G371" s="1156">
        <v>0.23</v>
      </c>
      <c r="H371" s="1156">
        <v>0</v>
      </c>
      <c r="I371" s="1156">
        <v>0</v>
      </c>
      <c r="J371" s="1156">
        <v>0</v>
      </c>
      <c r="K371" s="1156">
        <v>0</v>
      </c>
      <c r="L371" s="1156">
        <v>0</v>
      </c>
      <c r="M371" s="1156">
        <v>0</v>
      </c>
      <c r="N371" s="1156">
        <v>0</v>
      </c>
      <c r="O371" s="1156" t="s">
        <v>2023</v>
      </c>
      <c r="P371" s="1157" t="s">
        <v>2001</v>
      </c>
      <c r="Q371" s="1157" t="s">
        <v>1995</v>
      </c>
      <c r="R371" s="1157" t="s">
        <v>1995</v>
      </c>
    </row>
    <row r="372" spans="1:18" ht="15">
      <c r="A372" s="56">
        <f>ROW()</f>
        <v>372</v>
      </c>
      <c r="C372" s="1158" t="s">
        <v>2451</v>
      </c>
      <c r="D372" s="1156" t="s">
        <v>1999</v>
      </c>
      <c r="E372" s="1156" t="s">
        <v>2381</v>
      </c>
      <c r="F372" s="1156" t="s">
        <v>2445</v>
      </c>
      <c r="G372" s="1156">
        <v>0.1</v>
      </c>
      <c r="H372" s="1156">
        <v>0</v>
      </c>
      <c r="I372" s="1156">
        <v>0</v>
      </c>
      <c r="J372" s="1156">
        <v>0</v>
      </c>
      <c r="K372" s="1156">
        <v>0</v>
      </c>
      <c r="L372" s="1156">
        <v>0</v>
      </c>
      <c r="M372" s="1156">
        <v>0</v>
      </c>
      <c r="N372" s="1156">
        <v>0</v>
      </c>
      <c r="O372" s="1156" t="s">
        <v>2023</v>
      </c>
      <c r="P372" s="1157" t="s">
        <v>2001</v>
      </c>
      <c r="Q372" s="1157" t="s">
        <v>1995</v>
      </c>
      <c r="R372" s="1157" t="s">
        <v>1995</v>
      </c>
    </row>
    <row r="373" spans="1:18" ht="15">
      <c r="A373" s="56">
        <f>ROW()</f>
        <v>373</v>
      </c>
      <c r="C373" s="1158" t="s">
        <v>2452</v>
      </c>
      <c r="D373" s="1156" t="s">
        <v>1999</v>
      </c>
      <c r="E373" s="1156" t="s">
        <v>2381</v>
      </c>
      <c r="F373" s="1156" t="s">
        <v>2445</v>
      </c>
      <c r="G373" s="1156">
        <v>1.22</v>
      </c>
      <c r="H373" s="1156">
        <v>0</v>
      </c>
      <c r="I373" s="1156">
        <v>0</v>
      </c>
      <c r="J373" s="1156">
        <v>0</v>
      </c>
      <c r="K373" s="1156">
        <v>0</v>
      </c>
      <c r="L373" s="1156">
        <v>0</v>
      </c>
      <c r="M373" s="1156">
        <v>0</v>
      </c>
      <c r="N373" s="1156">
        <v>0</v>
      </c>
      <c r="O373" s="1156" t="s">
        <v>2000</v>
      </c>
      <c r="P373" s="1157" t="s">
        <v>2001</v>
      </c>
      <c r="Q373" s="1157" t="s">
        <v>1995</v>
      </c>
      <c r="R373" s="1157" t="s">
        <v>1995</v>
      </c>
    </row>
    <row r="374" spans="1:18" ht="15">
      <c r="A374" s="56">
        <f>ROW()</f>
        <v>374</v>
      </c>
      <c r="C374" s="1158" t="s">
        <v>2453</v>
      </c>
      <c r="D374" s="1156" t="s">
        <v>1999</v>
      </c>
      <c r="E374" s="1156" t="s">
        <v>2381</v>
      </c>
      <c r="F374" s="1156" t="s">
        <v>2445</v>
      </c>
      <c r="G374" s="1156">
        <v>1.71</v>
      </c>
      <c r="H374" s="1156">
        <v>2.78</v>
      </c>
      <c r="I374" s="1156">
        <v>0</v>
      </c>
      <c r="J374" s="1156">
        <v>0</v>
      </c>
      <c r="K374" s="1156">
        <v>0</v>
      </c>
      <c r="L374" s="1156">
        <v>0</v>
      </c>
      <c r="M374" s="1156">
        <v>0</v>
      </c>
      <c r="N374" s="1156">
        <v>0</v>
      </c>
      <c r="O374" s="1156" t="s">
        <v>2010</v>
      </c>
      <c r="P374" s="1157" t="s">
        <v>2001</v>
      </c>
      <c r="Q374" s="1157" t="s">
        <v>1995</v>
      </c>
      <c r="R374" s="1157" t="s">
        <v>1995</v>
      </c>
    </row>
    <row r="375" spans="1:18" ht="45">
      <c r="A375" s="56">
        <f>ROW()</f>
        <v>375</v>
      </c>
      <c r="C375" s="1158" t="s">
        <v>1995</v>
      </c>
      <c r="D375" s="1156" t="s">
        <v>1995</v>
      </c>
      <c r="E375" s="1156" t="s">
        <v>1995</v>
      </c>
      <c r="F375" s="1156" t="s">
        <v>1995</v>
      </c>
      <c r="G375" s="1156" t="s">
        <v>1995</v>
      </c>
      <c r="H375" s="1156" t="s">
        <v>1995</v>
      </c>
      <c r="I375" s="1156" t="s">
        <v>1995</v>
      </c>
      <c r="J375" s="1156" t="s">
        <v>1995</v>
      </c>
      <c r="K375" s="1156" t="s">
        <v>1995</v>
      </c>
      <c r="L375" s="1156" t="s">
        <v>1995</v>
      </c>
      <c r="M375" s="1156" t="s">
        <v>1995</v>
      </c>
      <c r="N375" s="1156" t="s">
        <v>1995</v>
      </c>
      <c r="O375" s="1156" t="s">
        <v>1995</v>
      </c>
      <c r="P375" s="1157" t="s">
        <v>2454</v>
      </c>
      <c r="Q375" s="1157" t="s">
        <v>2455</v>
      </c>
      <c r="R375" s="1157" t="s">
        <v>2456</v>
      </c>
    </row>
    <row r="376" spans="1:18" ht="45">
      <c r="A376" s="56">
        <f>ROW()</f>
        <v>376</v>
      </c>
      <c r="C376" s="1158" t="s">
        <v>1995</v>
      </c>
      <c r="D376" s="1156" t="s">
        <v>1995</v>
      </c>
      <c r="E376" s="1156" t="s">
        <v>1995</v>
      </c>
      <c r="F376" s="1156" t="s">
        <v>1995</v>
      </c>
      <c r="G376" s="1156" t="s">
        <v>1995</v>
      </c>
      <c r="H376" s="1156" t="s">
        <v>1995</v>
      </c>
      <c r="I376" s="1156" t="s">
        <v>1995</v>
      </c>
      <c r="J376" s="1156" t="s">
        <v>1995</v>
      </c>
      <c r="K376" s="1156" t="s">
        <v>1995</v>
      </c>
      <c r="L376" s="1156" t="s">
        <v>1995</v>
      </c>
      <c r="M376" s="1156" t="s">
        <v>1995</v>
      </c>
      <c r="N376" s="1156" t="s">
        <v>1995</v>
      </c>
      <c r="O376" s="1156" t="s">
        <v>1995</v>
      </c>
      <c r="P376" s="1157" t="s">
        <v>2457</v>
      </c>
      <c r="Q376" s="1157" t="s">
        <v>2458</v>
      </c>
      <c r="R376" s="1157" t="s">
        <v>2459</v>
      </c>
    </row>
    <row r="377" spans="1:18" ht="60">
      <c r="A377" s="56">
        <f>ROW()</f>
        <v>377</v>
      </c>
      <c r="C377" s="1158" t="s">
        <v>2460</v>
      </c>
      <c r="D377" s="1156" t="s">
        <v>1999</v>
      </c>
      <c r="E377" s="1156" t="s">
        <v>2381</v>
      </c>
      <c r="F377" s="1156" t="s">
        <v>2445</v>
      </c>
      <c r="G377" s="1156">
        <v>0.33</v>
      </c>
      <c r="H377" s="1156">
        <v>1.34</v>
      </c>
      <c r="I377" s="1156">
        <v>0</v>
      </c>
      <c r="J377" s="1156">
        <v>0</v>
      </c>
      <c r="K377" s="1156">
        <v>0</v>
      </c>
      <c r="L377" s="1156">
        <v>0</v>
      </c>
      <c r="M377" s="1156">
        <v>0</v>
      </c>
      <c r="N377" s="1156">
        <v>0</v>
      </c>
      <c r="O377" s="1156" t="s">
        <v>2005</v>
      </c>
      <c r="P377" s="1157" t="s">
        <v>2461</v>
      </c>
      <c r="Q377" s="1157" t="s">
        <v>2462</v>
      </c>
      <c r="R377" s="1157" t="s">
        <v>2463</v>
      </c>
    </row>
    <row r="378" spans="1:18" ht="15">
      <c r="A378" s="56">
        <f>ROW()</f>
        <v>378</v>
      </c>
      <c r="C378" s="1158" t="s">
        <v>2464</v>
      </c>
      <c r="D378" s="1156" t="s">
        <v>1999</v>
      </c>
      <c r="E378" s="1156" t="s">
        <v>2381</v>
      </c>
      <c r="F378" s="1156" t="s">
        <v>2445</v>
      </c>
      <c r="G378" s="1156">
        <v>0.89</v>
      </c>
      <c r="H378" s="1156">
        <v>1.34</v>
      </c>
      <c r="I378" s="1156">
        <v>0</v>
      </c>
      <c r="J378" s="1156">
        <v>0</v>
      </c>
      <c r="K378" s="1156">
        <v>0</v>
      </c>
      <c r="L378" s="1156">
        <v>0</v>
      </c>
      <c r="M378" s="1156">
        <v>0</v>
      </c>
      <c r="N378" s="1156">
        <v>0</v>
      </c>
      <c r="O378" s="1156" t="s">
        <v>2010</v>
      </c>
      <c r="P378" s="1157" t="s">
        <v>2001</v>
      </c>
      <c r="Q378" s="1157" t="s">
        <v>1995</v>
      </c>
      <c r="R378" s="1157" t="s">
        <v>1995</v>
      </c>
    </row>
    <row r="379" spans="1:18" ht="60">
      <c r="A379" s="56">
        <f>ROW()</f>
        <v>379</v>
      </c>
      <c r="C379" s="1158" t="s">
        <v>1995</v>
      </c>
      <c r="D379" s="1156" t="s">
        <v>1995</v>
      </c>
      <c r="E379" s="1156" t="s">
        <v>1995</v>
      </c>
      <c r="F379" s="1156" t="s">
        <v>1995</v>
      </c>
      <c r="G379" s="1156" t="s">
        <v>1995</v>
      </c>
      <c r="H379" s="1156" t="s">
        <v>1995</v>
      </c>
      <c r="I379" s="1156" t="s">
        <v>1995</v>
      </c>
      <c r="J379" s="1156" t="s">
        <v>1995</v>
      </c>
      <c r="K379" s="1156" t="s">
        <v>1995</v>
      </c>
      <c r="L379" s="1156" t="s">
        <v>1995</v>
      </c>
      <c r="M379" s="1156" t="s">
        <v>1995</v>
      </c>
      <c r="N379" s="1156" t="s">
        <v>1995</v>
      </c>
      <c r="O379" s="1156" t="s">
        <v>1995</v>
      </c>
      <c r="P379" s="1157" t="s">
        <v>2461</v>
      </c>
      <c r="Q379" s="1157" t="s">
        <v>2462</v>
      </c>
      <c r="R379" s="1157" t="s">
        <v>2463</v>
      </c>
    </row>
    <row r="380" spans="1:18" ht="15">
      <c r="A380" s="56">
        <f>ROW()</f>
        <v>380</v>
      </c>
      <c r="C380" s="1158" t="s">
        <v>2465</v>
      </c>
      <c r="D380" s="1156" t="s">
        <v>1999</v>
      </c>
      <c r="E380" s="1156" t="s">
        <v>2381</v>
      </c>
      <c r="F380" s="1156" t="s">
        <v>2445</v>
      </c>
      <c r="G380" s="1156">
        <v>0.89</v>
      </c>
      <c r="H380" s="1156">
        <v>1.34</v>
      </c>
      <c r="I380" s="1156">
        <v>0</v>
      </c>
      <c r="J380" s="1156">
        <v>0</v>
      </c>
      <c r="K380" s="1156">
        <v>0</v>
      </c>
      <c r="L380" s="1156">
        <v>0</v>
      </c>
      <c r="M380" s="1156">
        <v>0</v>
      </c>
      <c r="N380" s="1156">
        <v>0</v>
      </c>
      <c r="O380" s="1156" t="s">
        <v>2010</v>
      </c>
      <c r="P380" s="1157" t="s">
        <v>2001</v>
      </c>
      <c r="Q380" s="1157" t="s">
        <v>1995</v>
      </c>
      <c r="R380" s="1157" t="s">
        <v>1995</v>
      </c>
    </row>
    <row r="381" spans="1:18" ht="60">
      <c r="A381" s="56">
        <f>ROW()</f>
        <v>381</v>
      </c>
      <c r="C381" s="1158" t="s">
        <v>1995</v>
      </c>
      <c r="D381" s="1156" t="s">
        <v>1995</v>
      </c>
      <c r="E381" s="1156" t="s">
        <v>1995</v>
      </c>
      <c r="F381" s="1156" t="s">
        <v>1995</v>
      </c>
      <c r="G381" s="1156" t="s">
        <v>1995</v>
      </c>
      <c r="H381" s="1156" t="s">
        <v>1995</v>
      </c>
      <c r="I381" s="1156" t="s">
        <v>1995</v>
      </c>
      <c r="J381" s="1156" t="s">
        <v>1995</v>
      </c>
      <c r="K381" s="1156" t="s">
        <v>1995</v>
      </c>
      <c r="L381" s="1156" t="s">
        <v>1995</v>
      </c>
      <c r="M381" s="1156" t="s">
        <v>1995</v>
      </c>
      <c r="N381" s="1156" t="s">
        <v>1995</v>
      </c>
      <c r="O381" s="1156" t="s">
        <v>1995</v>
      </c>
      <c r="P381" s="1157" t="s">
        <v>2461</v>
      </c>
      <c r="Q381" s="1157" t="s">
        <v>2462</v>
      </c>
      <c r="R381" s="1157" t="s">
        <v>2463</v>
      </c>
    </row>
    <row r="382" spans="1:18" ht="15">
      <c r="A382" s="56">
        <f>ROW()</f>
        <v>382</v>
      </c>
      <c r="C382" s="1158" t="s">
        <v>2466</v>
      </c>
      <c r="D382" s="1156" t="s">
        <v>1999</v>
      </c>
      <c r="E382" s="1156" t="s">
        <v>2381</v>
      </c>
      <c r="F382" s="1156" t="s">
        <v>2445</v>
      </c>
      <c r="G382" s="1156">
        <v>0.23</v>
      </c>
      <c r="H382" s="1156">
        <v>0.5</v>
      </c>
      <c r="I382" s="1156">
        <v>0</v>
      </c>
      <c r="J382" s="1156">
        <v>0</v>
      </c>
      <c r="K382" s="1156">
        <v>0</v>
      </c>
      <c r="L382" s="1156">
        <v>0</v>
      </c>
      <c r="M382" s="1156">
        <v>0</v>
      </c>
      <c r="N382" s="1156">
        <v>0</v>
      </c>
      <c r="O382" s="1156" t="s">
        <v>2023</v>
      </c>
      <c r="P382" s="1157" t="s">
        <v>2001</v>
      </c>
      <c r="Q382" s="1157" t="s">
        <v>1995</v>
      </c>
      <c r="R382" s="1157" t="s">
        <v>1995</v>
      </c>
    </row>
    <row r="383" spans="1:18" ht="15">
      <c r="A383" s="56">
        <f>ROW()</f>
        <v>383</v>
      </c>
      <c r="C383" s="1158" t="s">
        <v>2467</v>
      </c>
      <c r="D383" s="1156" t="s">
        <v>1999</v>
      </c>
      <c r="E383" s="1156" t="s">
        <v>2381</v>
      </c>
      <c r="F383" s="1156" t="s">
        <v>2445</v>
      </c>
      <c r="G383" s="1156">
        <v>0.23</v>
      </c>
      <c r="H383" s="1156">
        <v>0.5</v>
      </c>
      <c r="I383" s="1156">
        <v>0</v>
      </c>
      <c r="J383" s="1156">
        <v>0</v>
      </c>
      <c r="K383" s="1156">
        <v>0</v>
      </c>
      <c r="L383" s="1156">
        <v>0</v>
      </c>
      <c r="M383" s="1156">
        <v>0</v>
      </c>
      <c r="N383" s="1156">
        <v>0</v>
      </c>
      <c r="O383" s="1156" t="s">
        <v>2023</v>
      </c>
      <c r="P383" s="1157" t="s">
        <v>2001</v>
      </c>
      <c r="Q383" s="1157" t="s">
        <v>1995</v>
      </c>
      <c r="R383" s="1157" t="s">
        <v>1995</v>
      </c>
    </row>
    <row r="384" spans="1:18" ht="15">
      <c r="A384" s="56">
        <f>ROW()</f>
        <v>384</v>
      </c>
      <c r="C384" s="1158" t="s">
        <v>2468</v>
      </c>
      <c r="D384" s="1156" t="s">
        <v>1999</v>
      </c>
      <c r="E384" s="1156" t="s">
        <v>2381</v>
      </c>
      <c r="F384" s="1156" t="s">
        <v>2445</v>
      </c>
      <c r="G384" s="1156">
        <v>0.23</v>
      </c>
      <c r="H384" s="1156">
        <v>0.5</v>
      </c>
      <c r="I384" s="1156">
        <v>0</v>
      </c>
      <c r="J384" s="1156">
        <v>0</v>
      </c>
      <c r="K384" s="1156">
        <v>0</v>
      </c>
      <c r="L384" s="1156">
        <v>0</v>
      </c>
      <c r="M384" s="1156">
        <v>0</v>
      </c>
      <c r="N384" s="1156">
        <v>0</v>
      </c>
      <c r="O384" s="1156" t="s">
        <v>2023</v>
      </c>
      <c r="P384" s="1157" t="s">
        <v>2001</v>
      </c>
      <c r="Q384" s="1157" t="s">
        <v>1995</v>
      </c>
      <c r="R384" s="1157" t="s">
        <v>1995</v>
      </c>
    </row>
    <row r="385" spans="1:18" ht="15">
      <c r="A385" s="56">
        <f>ROW()</f>
        <v>385</v>
      </c>
      <c r="C385" s="1158" t="s">
        <v>2469</v>
      </c>
      <c r="D385" s="1156" t="s">
        <v>1999</v>
      </c>
      <c r="E385" s="1156" t="s">
        <v>2381</v>
      </c>
      <c r="F385" s="1156" t="s">
        <v>2445</v>
      </c>
      <c r="G385" s="1156">
        <v>0</v>
      </c>
      <c r="H385" s="1156">
        <v>0</v>
      </c>
      <c r="I385" s="1156">
        <v>0</v>
      </c>
      <c r="J385" s="1156">
        <v>0</v>
      </c>
      <c r="K385" s="1156">
        <v>0</v>
      </c>
      <c r="L385" s="1156">
        <v>0</v>
      </c>
      <c r="M385" s="1156">
        <v>0</v>
      </c>
      <c r="N385" s="1156">
        <v>0</v>
      </c>
      <c r="O385" s="1156" t="s">
        <v>2023</v>
      </c>
      <c r="P385" s="1157" t="s">
        <v>1995</v>
      </c>
      <c r="Q385" s="1157" t="s">
        <v>1995</v>
      </c>
      <c r="R385" s="1157" t="s">
        <v>1995</v>
      </c>
    </row>
    <row r="386" spans="1:18" ht="15">
      <c r="A386" s="56">
        <f>ROW()</f>
        <v>386</v>
      </c>
      <c r="C386" s="1158" t="s">
        <v>2470</v>
      </c>
      <c r="D386" s="1156" t="s">
        <v>1999</v>
      </c>
      <c r="E386" s="1156" t="s">
        <v>2381</v>
      </c>
      <c r="F386" s="1156" t="s">
        <v>2445</v>
      </c>
      <c r="G386" s="1156">
        <v>0</v>
      </c>
      <c r="H386" s="1156">
        <v>0</v>
      </c>
      <c r="I386" s="1156">
        <v>0</v>
      </c>
      <c r="J386" s="1156">
        <v>0</v>
      </c>
      <c r="K386" s="1156">
        <v>0</v>
      </c>
      <c r="L386" s="1156">
        <v>0</v>
      </c>
      <c r="M386" s="1156">
        <v>0</v>
      </c>
      <c r="N386" s="1156">
        <v>0</v>
      </c>
      <c r="O386" s="1156" t="s">
        <v>2023</v>
      </c>
      <c r="P386" s="1157" t="s">
        <v>1995</v>
      </c>
      <c r="Q386" s="1157" t="s">
        <v>1995</v>
      </c>
      <c r="R386" s="1157" t="s">
        <v>1995</v>
      </c>
    </row>
    <row r="387" spans="1:18" ht="15">
      <c r="A387" s="56">
        <f>ROW()</f>
        <v>387</v>
      </c>
      <c r="C387" s="1158" t="s">
        <v>2471</v>
      </c>
      <c r="D387" s="1156" t="s">
        <v>1999</v>
      </c>
      <c r="E387" s="1156" t="s">
        <v>2381</v>
      </c>
      <c r="F387" s="1156" t="s">
        <v>2445</v>
      </c>
      <c r="G387" s="1156">
        <v>0</v>
      </c>
      <c r="H387" s="1156">
        <v>0</v>
      </c>
      <c r="I387" s="1156">
        <v>0</v>
      </c>
      <c r="J387" s="1156">
        <v>0</v>
      </c>
      <c r="K387" s="1156">
        <v>0</v>
      </c>
      <c r="L387" s="1156">
        <v>0</v>
      </c>
      <c r="M387" s="1156">
        <v>0</v>
      </c>
      <c r="N387" s="1156">
        <v>0</v>
      </c>
      <c r="O387" s="1156" t="s">
        <v>2023</v>
      </c>
      <c r="P387" s="1157" t="s">
        <v>1995</v>
      </c>
      <c r="Q387" s="1157" t="s">
        <v>1995</v>
      </c>
      <c r="R387" s="1157" t="s">
        <v>1995</v>
      </c>
    </row>
    <row r="388" spans="1:18" ht="15">
      <c r="A388" s="56">
        <f>ROW()</f>
        <v>388</v>
      </c>
      <c r="C388" s="1158" t="s">
        <v>2472</v>
      </c>
      <c r="D388" s="1156" t="s">
        <v>1999</v>
      </c>
      <c r="E388" s="1156" t="s">
        <v>2381</v>
      </c>
      <c r="F388" s="1156" t="s">
        <v>2445</v>
      </c>
      <c r="G388" s="1156">
        <v>0</v>
      </c>
      <c r="H388" s="1156">
        <v>0</v>
      </c>
      <c r="I388" s="1156">
        <v>0</v>
      </c>
      <c r="J388" s="1156">
        <v>0</v>
      </c>
      <c r="K388" s="1156">
        <v>0</v>
      </c>
      <c r="L388" s="1156">
        <v>0</v>
      </c>
      <c r="M388" s="1156">
        <v>0</v>
      </c>
      <c r="N388" s="1156">
        <v>0</v>
      </c>
      <c r="O388" s="1156" t="s">
        <v>2023</v>
      </c>
      <c r="P388" s="1157" t="s">
        <v>1995</v>
      </c>
      <c r="Q388" s="1157" t="s">
        <v>1995</v>
      </c>
      <c r="R388" s="1157" t="s">
        <v>1995</v>
      </c>
    </row>
    <row r="389" spans="1:18" ht="15">
      <c r="A389" s="56">
        <f>ROW()</f>
        <v>389</v>
      </c>
      <c r="C389" s="1158" t="s">
        <v>2473</v>
      </c>
      <c r="D389" s="1156" t="s">
        <v>1999</v>
      </c>
      <c r="E389" s="1156" t="s">
        <v>2381</v>
      </c>
      <c r="F389" s="1156" t="s">
        <v>2445</v>
      </c>
      <c r="G389" s="1156">
        <v>1.19</v>
      </c>
      <c r="H389" s="1156">
        <v>0</v>
      </c>
      <c r="I389" s="1156">
        <v>0</v>
      </c>
      <c r="J389" s="1156">
        <v>0</v>
      </c>
      <c r="K389" s="1156">
        <v>0</v>
      </c>
      <c r="L389" s="1156">
        <v>0</v>
      </c>
      <c r="M389" s="1156">
        <v>0</v>
      </c>
      <c r="N389" s="1156">
        <v>0</v>
      </c>
      <c r="O389" s="1156" t="s">
        <v>2000</v>
      </c>
      <c r="P389" s="1157" t="s">
        <v>2001</v>
      </c>
      <c r="Q389" s="1157" t="s">
        <v>1995</v>
      </c>
      <c r="R389" s="1157" t="s">
        <v>1995</v>
      </c>
    </row>
    <row r="390" spans="1:18" ht="15">
      <c r="A390" s="56">
        <f>ROW()</f>
        <v>390</v>
      </c>
      <c r="C390" s="1158" t="s">
        <v>2474</v>
      </c>
      <c r="D390" s="1156" t="s">
        <v>1999</v>
      </c>
      <c r="E390" s="1156" t="s">
        <v>2381</v>
      </c>
      <c r="F390" s="1156" t="s">
        <v>2445</v>
      </c>
      <c r="G390" s="1156">
        <v>0.38</v>
      </c>
      <c r="H390" s="1156">
        <v>0</v>
      </c>
      <c r="I390" s="1156">
        <v>0</v>
      </c>
      <c r="J390" s="1156">
        <v>0</v>
      </c>
      <c r="K390" s="1156">
        <v>0</v>
      </c>
      <c r="L390" s="1156">
        <v>0</v>
      </c>
      <c r="M390" s="1156">
        <v>0</v>
      </c>
      <c r="N390" s="1156">
        <v>0</v>
      </c>
      <c r="O390" s="1156" t="s">
        <v>2023</v>
      </c>
      <c r="P390" s="1157" t="s">
        <v>2001</v>
      </c>
      <c r="Q390" s="1157" t="s">
        <v>1995</v>
      </c>
      <c r="R390" s="1157" t="s">
        <v>1995</v>
      </c>
    </row>
    <row r="391" spans="1:18" ht="15">
      <c r="A391" s="56">
        <f>ROW()</f>
        <v>391</v>
      </c>
      <c r="C391" s="1158" t="s">
        <v>2475</v>
      </c>
      <c r="D391" s="1156" t="s">
        <v>1999</v>
      </c>
      <c r="E391" s="1156" t="s">
        <v>2381</v>
      </c>
      <c r="F391" s="1156" t="s">
        <v>2445</v>
      </c>
      <c r="G391" s="1156">
        <v>0.24</v>
      </c>
      <c r="H391" s="1156">
        <v>0</v>
      </c>
      <c r="I391" s="1156">
        <v>0</v>
      </c>
      <c r="J391" s="1156">
        <v>0</v>
      </c>
      <c r="K391" s="1156">
        <v>0</v>
      </c>
      <c r="L391" s="1156">
        <v>0</v>
      </c>
      <c r="M391" s="1156">
        <v>0</v>
      </c>
      <c r="N391" s="1156">
        <v>0</v>
      </c>
      <c r="O391" s="1156" t="s">
        <v>2023</v>
      </c>
      <c r="P391" s="1157" t="s">
        <v>2001</v>
      </c>
      <c r="Q391" s="1157" t="s">
        <v>1995</v>
      </c>
      <c r="R391" s="1157" t="s">
        <v>1995</v>
      </c>
    </row>
    <row r="392" spans="1:18" ht="15">
      <c r="A392" s="56">
        <f>ROW()</f>
        <v>392</v>
      </c>
      <c r="C392" s="1158" t="s">
        <v>2476</v>
      </c>
      <c r="D392" s="1156" t="s">
        <v>1999</v>
      </c>
      <c r="E392" s="1156" t="s">
        <v>2381</v>
      </c>
      <c r="F392" s="1156" t="s">
        <v>2445</v>
      </c>
      <c r="G392" s="1156">
        <v>1.03</v>
      </c>
      <c r="H392" s="1156">
        <v>0</v>
      </c>
      <c r="I392" s="1156">
        <v>0</v>
      </c>
      <c r="J392" s="1156">
        <v>0</v>
      </c>
      <c r="K392" s="1156">
        <v>0</v>
      </c>
      <c r="L392" s="1156">
        <v>0</v>
      </c>
      <c r="M392" s="1156">
        <v>0</v>
      </c>
      <c r="N392" s="1156">
        <v>0</v>
      </c>
      <c r="O392" s="1156" t="s">
        <v>2000</v>
      </c>
      <c r="P392" s="1157" t="s">
        <v>2001</v>
      </c>
      <c r="Q392" s="1157" t="s">
        <v>1995</v>
      </c>
      <c r="R392" s="1157" t="s">
        <v>1995</v>
      </c>
    </row>
    <row r="393" spans="1:18" ht="15">
      <c r="A393" s="56">
        <f>ROW()</f>
        <v>393</v>
      </c>
      <c r="C393" s="1158" t="s">
        <v>2477</v>
      </c>
      <c r="D393" s="1156" t="s">
        <v>1999</v>
      </c>
      <c r="E393" s="1156" t="s">
        <v>2381</v>
      </c>
      <c r="F393" s="1156" t="s">
        <v>2445</v>
      </c>
      <c r="G393" s="1156">
        <v>3.49</v>
      </c>
      <c r="H393" s="1156">
        <v>0</v>
      </c>
      <c r="I393" s="1156">
        <v>0</v>
      </c>
      <c r="J393" s="1156">
        <v>0</v>
      </c>
      <c r="K393" s="1156">
        <v>0</v>
      </c>
      <c r="L393" s="1156">
        <v>0</v>
      </c>
      <c r="M393" s="1156">
        <v>0</v>
      </c>
      <c r="N393" s="1156">
        <v>0</v>
      </c>
      <c r="O393" s="1156" t="s">
        <v>2000</v>
      </c>
      <c r="P393" s="1157" t="s">
        <v>2001</v>
      </c>
      <c r="Q393" s="1157" t="s">
        <v>1995</v>
      </c>
      <c r="R393" s="1157" t="s">
        <v>1995</v>
      </c>
    </row>
    <row r="394" spans="1:18" ht="15">
      <c r="A394" s="56">
        <f>ROW()</f>
        <v>394</v>
      </c>
      <c r="C394" s="1159" t="s">
        <v>1995</v>
      </c>
      <c r="D394" s="1160" t="s">
        <v>1995</v>
      </c>
      <c r="E394" s="1160" t="s">
        <v>1995</v>
      </c>
      <c r="F394" s="1160" t="s">
        <v>1995</v>
      </c>
      <c r="G394" s="1160" t="s">
        <v>1995</v>
      </c>
      <c r="H394" s="1160" t="s">
        <v>1995</v>
      </c>
      <c r="I394" s="1160" t="s">
        <v>1995</v>
      </c>
      <c r="J394" s="1160" t="s">
        <v>1995</v>
      </c>
      <c r="K394" s="1160" t="s">
        <v>1995</v>
      </c>
      <c r="L394" s="1160" t="s">
        <v>1995</v>
      </c>
      <c r="M394" s="1160" t="s">
        <v>1995</v>
      </c>
      <c r="N394" s="1160" t="s">
        <v>1995</v>
      </c>
      <c r="O394" s="1160" t="s">
        <v>1995</v>
      </c>
      <c r="P394" s="1159" t="s">
        <v>1995</v>
      </c>
      <c r="Q394" s="1159" t="s">
        <v>1995</v>
      </c>
      <c r="R394" s="1159" t="s">
        <v>1995</v>
      </c>
    </row>
    <row r="395" spans="1:18" ht="45">
      <c r="A395" s="56">
        <f>ROW()</f>
        <v>395</v>
      </c>
      <c r="C395" s="1153" t="s">
        <v>1978</v>
      </c>
      <c r="D395" s="1154" t="s">
        <v>1979</v>
      </c>
      <c r="E395" s="1154" t="s">
        <v>1980</v>
      </c>
      <c r="F395" s="1154" t="s">
        <v>1981</v>
      </c>
      <c r="G395" s="1154" t="s">
        <v>1982</v>
      </c>
      <c r="H395" s="1154" t="s">
        <v>1983</v>
      </c>
      <c r="I395" s="1154" t="s">
        <v>1984</v>
      </c>
      <c r="J395" s="1154" t="s">
        <v>1985</v>
      </c>
      <c r="K395" s="1154" t="s">
        <v>1986</v>
      </c>
      <c r="L395" s="1154" t="s">
        <v>1987</v>
      </c>
      <c r="M395" s="1154" t="s">
        <v>1988</v>
      </c>
      <c r="N395" s="1154" t="s">
        <v>1989</v>
      </c>
      <c r="O395" s="1154" t="s">
        <v>1990</v>
      </c>
      <c r="P395" s="1161" t="s">
        <v>1991</v>
      </c>
      <c r="Q395" s="1161" t="s">
        <v>1992</v>
      </c>
      <c r="R395" s="1161" t="s">
        <v>1993</v>
      </c>
    </row>
    <row r="396" spans="1:18" ht="30">
      <c r="A396" s="56">
        <f>ROW()</f>
        <v>396</v>
      </c>
      <c r="C396" s="1143" t="s">
        <v>1994</v>
      </c>
      <c r="D396" s="1156" t="s">
        <v>1995</v>
      </c>
      <c r="E396" s="1144" t="s">
        <v>2381</v>
      </c>
      <c r="F396" s="1144" t="s">
        <v>2478</v>
      </c>
      <c r="G396" s="1144">
        <v>1.03</v>
      </c>
      <c r="H396" s="1144">
        <v>1.71</v>
      </c>
      <c r="I396" s="1144">
        <v>0</v>
      </c>
      <c r="J396" s="1144">
        <v>0</v>
      </c>
      <c r="K396" s="1144">
        <v>0</v>
      </c>
      <c r="L396" s="1144">
        <v>0</v>
      </c>
      <c r="M396" s="1144" t="s">
        <v>1997</v>
      </c>
      <c r="N396" s="1144" t="s">
        <v>1997</v>
      </c>
      <c r="O396" s="1156" t="s">
        <v>1995</v>
      </c>
      <c r="P396" s="1157" t="s">
        <v>1995</v>
      </c>
      <c r="Q396" s="1157" t="s">
        <v>1995</v>
      </c>
      <c r="R396" s="1157" t="s">
        <v>1995</v>
      </c>
    </row>
    <row r="397" spans="1:18" ht="15">
      <c r="A397" s="56">
        <f>ROW()</f>
        <v>397</v>
      </c>
      <c r="C397" s="1158" t="s">
        <v>2479</v>
      </c>
      <c r="D397" s="1156" t="s">
        <v>1999</v>
      </c>
      <c r="E397" s="1156" t="s">
        <v>2381</v>
      </c>
      <c r="F397" s="1156" t="s">
        <v>2478</v>
      </c>
      <c r="G397" s="1156">
        <v>8.86</v>
      </c>
      <c r="H397" s="1156">
        <v>0</v>
      </c>
      <c r="I397" s="1156">
        <v>0</v>
      </c>
      <c r="J397" s="1156">
        <v>0</v>
      </c>
      <c r="K397" s="1156">
        <v>0</v>
      </c>
      <c r="L397" s="1156">
        <v>0</v>
      </c>
      <c r="M397" s="1156">
        <v>0</v>
      </c>
      <c r="N397" s="1156">
        <v>0</v>
      </c>
      <c r="O397" s="1156" t="s">
        <v>2000</v>
      </c>
      <c r="P397" s="1157" t="s">
        <v>2001</v>
      </c>
      <c r="Q397" s="1157" t="s">
        <v>1995</v>
      </c>
      <c r="R397" s="1157" t="s">
        <v>1995</v>
      </c>
    </row>
    <row r="398" spans="1:18" ht="15">
      <c r="A398" s="56">
        <f>ROW()</f>
        <v>398</v>
      </c>
      <c r="C398" s="1158" t="s">
        <v>2480</v>
      </c>
      <c r="D398" s="1156" t="s">
        <v>1999</v>
      </c>
      <c r="E398" s="1156" t="s">
        <v>2381</v>
      </c>
      <c r="F398" s="1156" t="s">
        <v>2478</v>
      </c>
      <c r="G398" s="1156">
        <v>8.57</v>
      </c>
      <c r="H398" s="1156">
        <v>0</v>
      </c>
      <c r="I398" s="1156">
        <v>0</v>
      </c>
      <c r="J398" s="1156">
        <v>0</v>
      </c>
      <c r="K398" s="1156">
        <v>0</v>
      </c>
      <c r="L398" s="1156">
        <v>0</v>
      </c>
      <c r="M398" s="1156">
        <v>0</v>
      </c>
      <c r="N398" s="1156">
        <v>0</v>
      </c>
      <c r="O398" s="1156" t="s">
        <v>2000</v>
      </c>
      <c r="P398" s="1157" t="s">
        <v>2001</v>
      </c>
      <c r="Q398" s="1157" t="s">
        <v>1995</v>
      </c>
      <c r="R398" s="1157" t="s">
        <v>1995</v>
      </c>
    </row>
    <row r="399" spans="1:18" ht="15">
      <c r="A399" s="56">
        <f>ROW()</f>
        <v>399</v>
      </c>
      <c r="C399" s="1158" t="s">
        <v>2481</v>
      </c>
      <c r="D399" s="1156" t="s">
        <v>1999</v>
      </c>
      <c r="E399" s="1156" t="s">
        <v>2381</v>
      </c>
      <c r="F399" s="1156" t="s">
        <v>2478</v>
      </c>
      <c r="G399" s="1156">
        <v>8.27</v>
      </c>
      <c r="H399" s="1156">
        <v>0</v>
      </c>
      <c r="I399" s="1156">
        <v>0</v>
      </c>
      <c r="J399" s="1156">
        <v>0</v>
      </c>
      <c r="K399" s="1156">
        <v>0</v>
      </c>
      <c r="L399" s="1156">
        <v>0</v>
      </c>
      <c r="M399" s="1156">
        <v>0</v>
      </c>
      <c r="N399" s="1156">
        <v>0</v>
      </c>
      <c r="O399" s="1156" t="s">
        <v>2000</v>
      </c>
      <c r="P399" s="1157" t="s">
        <v>2001</v>
      </c>
      <c r="Q399" s="1157" t="s">
        <v>1995</v>
      </c>
      <c r="R399" s="1157" t="s">
        <v>1995</v>
      </c>
    </row>
    <row r="400" spans="1:18" ht="15">
      <c r="A400" s="56">
        <f>ROW()</f>
        <v>400</v>
      </c>
      <c r="C400" s="1158" t="s">
        <v>2482</v>
      </c>
      <c r="D400" s="1156" t="s">
        <v>1999</v>
      </c>
      <c r="E400" s="1156" t="s">
        <v>2381</v>
      </c>
      <c r="F400" s="1156" t="s">
        <v>2478</v>
      </c>
      <c r="G400" s="1156">
        <v>3.1</v>
      </c>
      <c r="H400" s="1156">
        <v>0</v>
      </c>
      <c r="I400" s="1156">
        <v>0</v>
      </c>
      <c r="J400" s="1156">
        <v>0</v>
      </c>
      <c r="K400" s="1156">
        <v>0</v>
      </c>
      <c r="L400" s="1156">
        <v>0</v>
      </c>
      <c r="M400" s="1156">
        <v>0</v>
      </c>
      <c r="N400" s="1156">
        <v>0</v>
      </c>
      <c r="O400" s="1156" t="s">
        <v>2000</v>
      </c>
      <c r="P400" s="1157" t="s">
        <v>2001</v>
      </c>
      <c r="Q400" s="1157" t="s">
        <v>1995</v>
      </c>
      <c r="R400" s="1157" t="s">
        <v>1995</v>
      </c>
    </row>
    <row r="401" spans="1:18" ht="15">
      <c r="A401" s="56">
        <f>ROW()</f>
        <v>401</v>
      </c>
      <c r="C401" s="1158" t="s">
        <v>2483</v>
      </c>
      <c r="D401" s="1156" t="s">
        <v>1999</v>
      </c>
      <c r="E401" s="1156" t="s">
        <v>2381</v>
      </c>
      <c r="F401" s="1156" t="s">
        <v>2478</v>
      </c>
      <c r="G401" s="1156">
        <v>3.11</v>
      </c>
      <c r="H401" s="1156">
        <v>0</v>
      </c>
      <c r="I401" s="1156">
        <v>0</v>
      </c>
      <c r="J401" s="1156">
        <v>0</v>
      </c>
      <c r="K401" s="1156">
        <v>0</v>
      </c>
      <c r="L401" s="1156">
        <v>0</v>
      </c>
      <c r="M401" s="1156">
        <v>0</v>
      </c>
      <c r="N401" s="1156">
        <v>0</v>
      </c>
      <c r="O401" s="1156" t="s">
        <v>2000</v>
      </c>
      <c r="P401" s="1157" t="s">
        <v>2001</v>
      </c>
      <c r="Q401" s="1157" t="s">
        <v>1995</v>
      </c>
      <c r="R401" s="1157" t="s">
        <v>1995</v>
      </c>
    </row>
    <row r="402" spans="1:18" ht="15">
      <c r="A402" s="56">
        <f>ROW()</f>
        <v>402</v>
      </c>
      <c r="C402" s="1158" t="s">
        <v>2484</v>
      </c>
      <c r="D402" s="1156" t="s">
        <v>1999</v>
      </c>
      <c r="E402" s="1156" t="s">
        <v>2381</v>
      </c>
      <c r="F402" s="1156" t="s">
        <v>2478</v>
      </c>
      <c r="G402" s="1156">
        <v>9.7200000000000006</v>
      </c>
      <c r="H402" s="1156">
        <v>0</v>
      </c>
      <c r="I402" s="1156">
        <v>0</v>
      </c>
      <c r="J402" s="1156">
        <v>0</v>
      </c>
      <c r="K402" s="1156">
        <v>0</v>
      </c>
      <c r="L402" s="1156">
        <v>0</v>
      </c>
      <c r="M402" s="1156">
        <v>0</v>
      </c>
      <c r="N402" s="1156">
        <v>0</v>
      </c>
      <c r="O402" s="1156" t="s">
        <v>2000</v>
      </c>
      <c r="P402" s="1157" t="s">
        <v>2001</v>
      </c>
      <c r="Q402" s="1157" t="s">
        <v>1995</v>
      </c>
      <c r="R402" s="1157" t="s">
        <v>1995</v>
      </c>
    </row>
    <row r="403" spans="1:18" ht="15">
      <c r="A403" s="56">
        <f>ROW()</f>
        <v>403</v>
      </c>
      <c r="C403" s="1158" t="s">
        <v>2485</v>
      </c>
      <c r="D403" s="1156" t="s">
        <v>1999</v>
      </c>
      <c r="E403" s="1156" t="s">
        <v>2381</v>
      </c>
      <c r="F403" s="1156" t="s">
        <v>2478</v>
      </c>
      <c r="G403" s="1156">
        <v>5.09</v>
      </c>
      <c r="H403" s="1156">
        <v>0</v>
      </c>
      <c r="I403" s="1156">
        <v>0</v>
      </c>
      <c r="J403" s="1156">
        <v>0</v>
      </c>
      <c r="K403" s="1156">
        <v>0</v>
      </c>
      <c r="L403" s="1156">
        <v>0</v>
      </c>
      <c r="M403" s="1156">
        <v>0</v>
      </c>
      <c r="N403" s="1156">
        <v>0</v>
      </c>
      <c r="O403" s="1156" t="s">
        <v>2000</v>
      </c>
      <c r="P403" s="1157" t="s">
        <v>2001</v>
      </c>
      <c r="Q403" s="1157" t="s">
        <v>1995</v>
      </c>
      <c r="R403" s="1157" t="s">
        <v>1995</v>
      </c>
    </row>
    <row r="404" spans="1:18" ht="15">
      <c r="A404" s="56">
        <f>ROW()</f>
        <v>404</v>
      </c>
      <c r="C404" s="1158" t="s">
        <v>2486</v>
      </c>
      <c r="D404" s="1156" t="s">
        <v>1999</v>
      </c>
      <c r="E404" s="1156" t="s">
        <v>2381</v>
      </c>
      <c r="F404" s="1156" t="s">
        <v>2478</v>
      </c>
      <c r="G404" s="1156">
        <v>0</v>
      </c>
      <c r="H404" s="1156">
        <v>0</v>
      </c>
      <c r="I404" s="1156">
        <v>0</v>
      </c>
      <c r="J404" s="1156">
        <v>0</v>
      </c>
      <c r="K404" s="1156">
        <v>0</v>
      </c>
      <c r="L404" s="1156">
        <v>0</v>
      </c>
      <c r="M404" s="1156">
        <v>0</v>
      </c>
      <c r="N404" s="1156">
        <v>0</v>
      </c>
      <c r="O404" s="1156" t="s">
        <v>2023</v>
      </c>
      <c r="P404" s="1157" t="s">
        <v>1995</v>
      </c>
      <c r="Q404" s="1157" t="s">
        <v>1995</v>
      </c>
      <c r="R404" s="1157" t="s">
        <v>1995</v>
      </c>
    </row>
    <row r="405" spans="1:18" ht="15">
      <c r="A405" s="56">
        <f>ROW()</f>
        <v>405</v>
      </c>
      <c r="C405" s="1158" t="s">
        <v>2487</v>
      </c>
      <c r="D405" s="1156" t="s">
        <v>1999</v>
      </c>
      <c r="E405" s="1156" t="s">
        <v>2381</v>
      </c>
      <c r="F405" s="1156" t="s">
        <v>2478</v>
      </c>
      <c r="G405" s="1156">
        <v>0</v>
      </c>
      <c r="H405" s="1156">
        <v>0</v>
      </c>
      <c r="I405" s="1156">
        <v>0</v>
      </c>
      <c r="J405" s="1156">
        <v>0</v>
      </c>
      <c r="K405" s="1156">
        <v>0</v>
      </c>
      <c r="L405" s="1156">
        <v>0</v>
      </c>
      <c r="M405" s="1156">
        <v>0</v>
      </c>
      <c r="N405" s="1156">
        <v>0</v>
      </c>
      <c r="O405" s="1156" t="s">
        <v>2023</v>
      </c>
      <c r="P405" s="1157" t="s">
        <v>1995</v>
      </c>
      <c r="Q405" s="1157" t="s">
        <v>1995</v>
      </c>
      <c r="R405" s="1157" t="s">
        <v>1995</v>
      </c>
    </row>
    <row r="406" spans="1:18" ht="15">
      <c r="A406" s="56">
        <f>ROW()</f>
        <v>406</v>
      </c>
      <c r="C406" s="1158" t="s">
        <v>2488</v>
      </c>
      <c r="D406" s="1156" t="s">
        <v>1999</v>
      </c>
      <c r="E406" s="1156" t="s">
        <v>2381</v>
      </c>
      <c r="F406" s="1156" t="s">
        <v>2478</v>
      </c>
      <c r="G406" s="1156">
        <v>0</v>
      </c>
      <c r="H406" s="1156">
        <v>7.9</v>
      </c>
      <c r="I406" s="1156">
        <v>0</v>
      </c>
      <c r="J406" s="1156">
        <v>0</v>
      </c>
      <c r="K406" s="1156">
        <v>0</v>
      </c>
      <c r="L406" s="1156">
        <v>0</v>
      </c>
      <c r="M406" s="1156">
        <v>0</v>
      </c>
      <c r="N406" s="1156">
        <v>0</v>
      </c>
      <c r="O406" s="1156" t="s">
        <v>2005</v>
      </c>
      <c r="P406" s="1157" t="s">
        <v>2489</v>
      </c>
      <c r="Q406" s="1157" t="s">
        <v>2490</v>
      </c>
      <c r="R406" s="1157" t="s">
        <v>2491</v>
      </c>
    </row>
    <row r="407" spans="1:18" ht="15">
      <c r="A407" s="56">
        <f>ROW()</f>
        <v>407</v>
      </c>
      <c r="C407" s="1158" t="s">
        <v>2492</v>
      </c>
      <c r="D407" s="1156" t="s">
        <v>1999</v>
      </c>
      <c r="E407" s="1156" t="s">
        <v>2381</v>
      </c>
      <c r="F407" s="1156" t="s">
        <v>2478</v>
      </c>
      <c r="G407" s="1156">
        <v>0.91</v>
      </c>
      <c r="H407" s="1156">
        <v>0</v>
      </c>
      <c r="I407" s="1156">
        <v>0</v>
      </c>
      <c r="J407" s="1156">
        <v>0</v>
      </c>
      <c r="K407" s="1156">
        <v>0</v>
      </c>
      <c r="L407" s="1156">
        <v>0</v>
      </c>
      <c r="M407" s="1156">
        <v>0</v>
      </c>
      <c r="N407" s="1156">
        <v>0</v>
      </c>
      <c r="O407" s="1156" t="s">
        <v>2023</v>
      </c>
      <c r="P407" s="1157" t="s">
        <v>2001</v>
      </c>
      <c r="Q407" s="1157" t="s">
        <v>1995</v>
      </c>
      <c r="R407" s="1157" t="s">
        <v>1995</v>
      </c>
    </row>
    <row r="408" spans="1:18" ht="15">
      <c r="A408" s="56">
        <f>ROW()</f>
        <v>408</v>
      </c>
      <c r="C408" s="1158" t="s">
        <v>2493</v>
      </c>
      <c r="D408" s="1156" t="s">
        <v>1999</v>
      </c>
      <c r="E408" s="1156" t="s">
        <v>2381</v>
      </c>
      <c r="F408" s="1156" t="s">
        <v>2478</v>
      </c>
      <c r="G408" s="1156">
        <v>4.8</v>
      </c>
      <c r="H408" s="1156">
        <v>0</v>
      </c>
      <c r="I408" s="1156">
        <v>0</v>
      </c>
      <c r="J408" s="1156">
        <v>0</v>
      </c>
      <c r="K408" s="1156">
        <v>0</v>
      </c>
      <c r="L408" s="1156">
        <v>0</v>
      </c>
      <c r="M408" s="1156">
        <v>0</v>
      </c>
      <c r="N408" s="1156">
        <v>0</v>
      </c>
      <c r="O408" s="1156" t="s">
        <v>2000</v>
      </c>
      <c r="P408" s="1157" t="s">
        <v>2001</v>
      </c>
      <c r="Q408" s="1157" t="s">
        <v>1995</v>
      </c>
      <c r="R408" s="1157" t="s">
        <v>1995</v>
      </c>
    </row>
    <row r="409" spans="1:18" ht="15">
      <c r="A409" s="56">
        <f>ROW()</f>
        <v>409</v>
      </c>
      <c r="C409" s="1158" t="s">
        <v>2494</v>
      </c>
      <c r="D409" s="1156" t="s">
        <v>1999</v>
      </c>
      <c r="E409" s="1156" t="s">
        <v>2381</v>
      </c>
      <c r="F409" s="1156" t="s">
        <v>2478</v>
      </c>
      <c r="G409" s="1156">
        <v>0.12</v>
      </c>
      <c r="H409" s="1156">
        <v>0</v>
      </c>
      <c r="I409" s="1156">
        <v>0</v>
      </c>
      <c r="J409" s="1156">
        <v>0</v>
      </c>
      <c r="K409" s="1156">
        <v>0</v>
      </c>
      <c r="L409" s="1156">
        <v>0</v>
      </c>
      <c r="M409" s="1156">
        <v>0</v>
      </c>
      <c r="N409" s="1156">
        <v>0</v>
      </c>
      <c r="O409" s="1156" t="s">
        <v>2023</v>
      </c>
      <c r="P409" s="1157" t="s">
        <v>2001</v>
      </c>
      <c r="Q409" s="1157" t="s">
        <v>1995</v>
      </c>
      <c r="R409" s="1157" t="s">
        <v>1995</v>
      </c>
    </row>
    <row r="410" spans="1:18" ht="15">
      <c r="A410" s="56">
        <f>ROW()</f>
        <v>410</v>
      </c>
      <c r="C410" s="1158" t="s">
        <v>2495</v>
      </c>
      <c r="D410" s="1156" t="s">
        <v>1999</v>
      </c>
      <c r="E410" s="1156" t="s">
        <v>2381</v>
      </c>
      <c r="F410" s="1156" t="s">
        <v>2478</v>
      </c>
      <c r="G410" s="1156">
        <v>0</v>
      </c>
      <c r="H410" s="1156">
        <v>0.02</v>
      </c>
      <c r="I410" s="1156">
        <v>0</v>
      </c>
      <c r="J410" s="1156">
        <v>0</v>
      </c>
      <c r="K410" s="1156">
        <v>0</v>
      </c>
      <c r="L410" s="1156">
        <v>0</v>
      </c>
      <c r="M410" s="1156">
        <v>0</v>
      </c>
      <c r="N410" s="1156">
        <v>0</v>
      </c>
      <c r="O410" s="1156" t="s">
        <v>2023</v>
      </c>
      <c r="P410" s="1157" t="s">
        <v>1995</v>
      </c>
      <c r="Q410" s="1157" t="s">
        <v>1995</v>
      </c>
      <c r="R410" s="1157" t="s">
        <v>1995</v>
      </c>
    </row>
    <row r="411" spans="1:18" ht="15">
      <c r="A411" s="56">
        <f>ROW()</f>
        <v>411</v>
      </c>
      <c r="C411" s="1158" t="s">
        <v>2496</v>
      </c>
      <c r="D411" s="1156" t="s">
        <v>1999</v>
      </c>
      <c r="E411" s="1156" t="s">
        <v>2381</v>
      </c>
      <c r="F411" s="1156" t="s">
        <v>2478</v>
      </c>
      <c r="G411" s="1156">
        <v>4.01</v>
      </c>
      <c r="H411" s="1156">
        <v>0</v>
      </c>
      <c r="I411" s="1156">
        <v>0</v>
      </c>
      <c r="J411" s="1156">
        <v>0</v>
      </c>
      <c r="K411" s="1156">
        <v>0</v>
      </c>
      <c r="L411" s="1156">
        <v>0</v>
      </c>
      <c r="M411" s="1156">
        <v>0</v>
      </c>
      <c r="N411" s="1156">
        <v>0</v>
      </c>
      <c r="O411" s="1156" t="s">
        <v>2000</v>
      </c>
      <c r="P411" s="1157" t="s">
        <v>2001</v>
      </c>
      <c r="Q411" s="1157" t="s">
        <v>1995</v>
      </c>
      <c r="R411" s="1157" t="s">
        <v>1995</v>
      </c>
    </row>
    <row r="412" spans="1:18" ht="15">
      <c r="A412" s="56">
        <f>ROW()</f>
        <v>412</v>
      </c>
      <c r="C412" s="1158" t="s">
        <v>2497</v>
      </c>
      <c r="D412" s="1156" t="s">
        <v>1999</v>
      </c>
      <c r="E412" s="1156" t="s">
        <v>2381</v>
      </c>
      <c r="F412" s="1156" t="s">
        <v>2478</v>
      </c>
      <c r="G412" s="1156">
        <v>0</v>
      </c>
      <c r="H412" s="1156">
        <v>0.03</v>
      </c>
      <c r="I412" s="1156">
        <v>0</v>
      </c>
      <c r="J412" s="1156">
        <v>0</v>
      </c>
      <c r="K412" s="1156">
        <v>0</v>
      </c>
      <c r="L412" s="1156">
        <v>0</v>
      </c>
      <c r="M412" s="1156">
        <v>0</v>
      </c>
      <c r="N412" s="1156">
        <v>0</v>
      </c>
      <c r="O412" s="1156" t="s">
        <v>2023</v>
      </c>
      <c r="P412" s="1157" t="s">
        <v>1995</v>
      </c>
      <c r="Q412" s="1157" t="s">
        <v>1995</v>
      </c>
      <c r="R412" s="1157" t="s">
        <v>1995</v>
      </c>
    </row>
    <row r="413" spans="1:18" ht="15">
      <c r="A413" s="56">
        <f>ROW()</f>
        <v>413</v>
      </c>
      <c r="C413" s="1158" t="s">
        <v>2498</v>
      </c>
      <c r="D413" s="1156" t="s">
        <v>1999</v>
      </c>
      <c r="E413" s="1156" t="s">
        <v>2381</v>
      </c>
      <c r="F413" s="1156" t="s">
        <v>2478</v>
      </c>
      <c r="G413" s="1156">
        <v>0</v>
      </c>
      <c r="H413" s="1156">
        <v>0</v>
      </c>
      <c r="I413" s="1156">
        <v>0</v>
      </c>
      <c r="J413" s="1156">
        <v>0</v>
      </c>
      <c r="K413" s="1156">
        <v>0</v>
      </c>
      <c r="L413" s="1156">
        <v>0</v>
      </c>
      <c r="M413" s="1156">
        <v>0</v>
      </c>
      <c r="N413" s="1156">
        <v>0</v>
      </c>
      <c r="O413" s="1156" t="s">
        <v>2023</v>
      </c>
      <c r="P413" s="1157" t="s">
        <v>1995</v>
      </c>
      <c r="Q413" s="1157" t="s">
        <v>1995</v>
      </c>
      <c r="R413" s="1157" t="s">
        <v>1995</v>
      </c>
    </row>
    <row r="414" spans="1:18" ht="15">
      <c r="A414" s="56">
        <f>ROW()</f>
        <v>414</v>
      </c>
      <c r="C414" s="1159" t="s">
        <v>1995</v>
      </c>
      <c r="D414" s="1160" t="s">
        <v>1995</v>
      </c>
      <c r="E414" s="1160" t="s">
        <v>1995</v>
      </c>
      <c r="F414" s="1160" t="s">
        <v>1995</v>
      </c>
      <c r="G414" s="1160" t="s">
        <v>1995</v>
      </c>
      <c r="H414" s="1160" t="s">
        <v>1995</v>
      </c>
      <c r="I414" s="1160" t="s">
        <v>1995</v>
      </c>
      <c r="J414" s="1160" t="s">
        <v>1995</v>
      </c>
      <c r="K414" s="1160" t="s">
        <v>1995</v>
      </c>
      <c r="L414" s="1160" t="s">
        <v>1995</v>
      </c>
      <c r="M414" s="1160" t="s">
        <v>1995</v>
      </c>
      <c r="N414" s="1160" t="s">
        <v>1995</v>
      </c>
      <c r="O414" s="1160" t="s">
        <v>1995</v>
      </c>
      <c r="P414" s="1159" t="s">
        <v>1995</v>
      </c>
      <c r="Q414" s="1159" t="s">
        <v>1995</v>
      </c>
      <c r="R414" s="1159" t="s">
        <v>1995</v>
      </c>
    </row>
    <row r="415" spans="1:18" ht="45">
      <c r="A415" s="56">
        <f>ROW()</f>
        <v>415</v>
      </c>
      <c r="C415" s="1153" t="s">
        <v>1978</v>
      </c>
      <c r="D415" s="1154" t="s">
        <v>1979</v>
      </c>
      <c r="E415" s="1154" t="s">
        <v>1980</v>
      </c>
      <c r="F415" s="1154" t="s">
        <v>1981</v>
      </c>
      <c r="G415" s="1154" t="s">
        <v>1982</v>
      </c>
      <c r="H415" s="1154" t="s">
        <v>1983</v>
      </c>
      <c r="I415" s="1154" t="s">
        <v>1984</v>
      </c>
      <c r="J415" s="1154" t="s">
        <v>1985</v>
      </c>
      <c r="K415" s="1154" t="s">
        <v>1986</v>
      </c>
      <c r="L415" s="1154" t="s">
        <v>1987</v>
      </c>
      <c r="M415" s="1154" t="s">
        <v>1988</v>
      </c>
      <c r="N415" s="1154" t="s">
        <v>1989</v>
      </c>
      <c r="O415" s="1154" t="s">
        <v>1990</v>
      </c>
      <c r="P415" s="1161" t="s">
        <v>1991</v>
      </c>
      <c r="Q415" s="1161" t="s">
        <v>1992</v>
      </c>
      <c r="R415" s="1161" t="s">
        <v>1993</v>
      </c>
    </row>
    <row r="416" spans="1:18" ht="30">
      <c r="A416" s="56">
        <f>ROW()</f>
        <v>416</v>
      </c>
      <c r="C416" s="1143" t="s">
        <v>1994</v>
      </c>
      <c r="D416" s="1156" t="s">
        <v>1995</v>
      </c>
      <c r="E416" s="1144" t="s">
        <v>2381</v>
      </c>
      <c r="F416" s="1144" t="s">
        <v>2499</v>
      </c>
      <c r="G416" s="1144">
        <v>1.33</v>
      </c>
      <c r="H416" s="1144">
        <v>0.31</v>
      </c>
      <c r="I416" s="1144">
        <v>0</v>
      </c>
      <c r="J416" s="1144">
        <v>0</v>
      </c>
      <c r="K416" s="1144">
        <v>0</v>
      </c>
      <c r="L416" s="1144">
        <v>0</v>
      </c>
      <c r="M416" s="1144" t="s">
        <v>1997</v>
      </c>
      <c r="N416" s="1144" t="s">
        <v>1997</v>
      </c>
      <c r="O416" s="1156" t="s">
        <v>1995</v>
      </c>
      <c r="P416" s="1157" t="s">
        <v>1995</v>
      </c>
      <c r="Q416" s="1157" t="s">
        <v>1995</v>
      </c>
      <c r="R416" s="1157" t="s">
        <v>1995</v>
      </c>
    </row>
    <row r="417" spans="1:18" ht="15">
      <c r="A417" s="56">
        <f>ROW()</f>
        <v>417</v>
      </c>
      <c r="C417" s="1158" t="s">
        <v>2500</v>
      </c>
      <c r="D417" s="1156" t="s">
        <v>1999</v>
      </c>
      <c r="E417" s="1156" t="s">
        <v>2381</v>
      </c>
      <c r="F417" s="1156" t="s">
        <v>2499</v>
      </c>
      <c r="G417" s="1156">
        <v>0.92</v>
      </c>
      <c r="H417" s="1156">
        <v>0</v>
      </c>
      <c r="I417" s="1156">
        <v>0</v>
      </c>
      <c r="J417" s="1156">
        <v>0</v>
      </c>
      <c r="K417" s="1156">
        <v>0</v>
      </c>
      <c r="L417" s="1156">
        <v>0</v>
      </c>
      <c r="M417" s="1156">
        <v>0</v>
      </c>
      <c r="N417" s="1156">
        <v>0</v>
      </c>
      <c r="O417" s="1156" t="s">
        <v>2023</v>
      </c>
      <c r="P417" s="1157" t="s">
        <v>2001</v>
      </c>
      <c r="Q417" s="1157" t="s">
        <v>1995</v>
      </c>
      <c r="R417" s="1157" t="s">
        <v>1995</v>
      </c>
    </row>
    <row r="418" spans="1:18" ht="15">
      <c r="A418" s="56">
        <f>ROW()</f>
        <v>418</v>
      </c>
      <c r="C418" s="1158" t="s">
        <v>2501</v>
      </c>
      <c r="D418" s="1156" t="s">
        <v>1999</v>
      </c>
      <c r="E418" s="1156" t="s">
        <v>2381</v>
      </c>
      <c r="F418" s="1156" t="s">
        <v>2499</v>
      </c>
      <c r="G418" s="1156">
        <v>1.65</v>
      </c>
      <c r="H418" s="1156">
        <v>0</v>
      </c>
      <c r="I418" s="1156">
        <v>0</v>
      </c>
      <c r="J418" s="1156">
        <v>0</v>
      </c>
      <c r="K418" s="1156">
        <v>0</v>
      </c>
      <c r="L418" s="1156">
        <v>0</v>
      </c>
      <c r="M418" s="1156">
        <v>0</v>
      </c>
      <c r="N418" s="1156">
        <v>0</v>
      </c>
      <c r="O418" s="1156" t="s">
        <v>2000</v>
      </c>
      <c r="P418" s="1157" t="s">
        <v>2001</v>
      </c>
      <c r="Q418" s="1157" t="s">
        <v>1995</v>
      </c>
      <c r="R418" s="1157" t="s">
        <v>1995</v>
      </c>
    </row>
    <row r="419" spans="1:18" ht="15">
      <c r="A419" s="56">
        <f>ROW()</f>
        <v>419</v>
      </c>
      <c r="C419" s="1158" t="s">
        <v>2502</v>
      </c>
      <c r="D419" s="1156" t="s">
        <v>1999</v>
      </c>
      <c r="E419" s="1156" t="s">
        <v>2381</v>
      </c>
      <c r="F419" s="1156" t="s">
        <v>2499</v>
      </c>
      <c r="G419" s="1156">
        <v>0.93</v>
      </c>
      <c r="H419" s="1156">
        <v>0</v>
      </c>
      <c r="I419" s="1156">
        <v>0</v>
      </c>
      <c r="J419" s="1156">
        <v>0</v>
      </c>
      <c r="K419" s="1156">
        <v>0</v>
      </c>
      <c r="L419" s="1156">
        <v>0</v>
      </c>
      <c r="M419" s="1156">
        <v>0</v>
      </c>
      <c r="N419" s="1156">
        <v>0</v>
      </c>
      <c r="O419" s="1156" t="s">
        <v>2023</v>
      </c>
      <c r="P419" s="1157" t="s">
        <v>2001</v>
      </c>
      <c r="Q419" s="1157" t="s">
        <v>1995</v>
      </c>
      <c r="R419" s="1157" t="s">
        <v>1995</v>
      </c>
    </row>
    <row r="420" spans="1:18" ht="15">
      <c r="A420" s="56">
        <f>ROW()</f>
        <v>420</v>
      </c>
      <c r="C420" s="1158" t="s">
        <v>2503</v>
      </c>
      <c r="D420" s="1156" t="s">
        <v>1999</v>
      </c>
      <c r="E420" s="1156" t="s">
        <v>2381</v>
      </c>
      <c r="F420" s="1156" t="s">
        <v>2499</v>
      </c>
      <c r="G420" s="1156">
        <v>2.06</v>
      </c>
      <c r="H420" s="1156">
        <v>0</v>
      </c>
      <c r="I420" s="1156">
        <v>0</v>
      </c>
      <c r="J420" s="1156">
        <v>0</v>
      </c>
      <c r="K420" s="1156">
        <v>0</v>
      </c>
      <c r="L420" s="1156">
        <v>0</v>
      </c>
      <c r="M420" s="1156">
        <v>0</v>
      </c>
      <c r="N420" s="1156">
        <v>0</v>
      </c>
      <c r="O420" s="1156" t="s">
        <v>2000</v>
      </c>
      <c r="P420" s="1157" t="s">
        <v>2001</v>
      </c>
      <c r="Q420" s="1157" t="s">
        <v>1995</v>
      </c>
      <c r="R420" s="1157" t="s">
        <v>1995</v>
      </c>
    </row>
    <row r="421" spans="1:18" ht="15">
      <c r="A421" s="56">
        <f>ROW()</f>
        <v>421</v>
      </c>
      <c r="C421" s="1158" t="s">
        <v>2504</v>
      </c>
      <c r="D421" s="1156" t="s">
        <v>1999</v>
      </c>
      <c r="E421" s="1156" t="s">
        <v>2381</v>
      </c>
      <c r="F421" s="1156" t="s">
        <v>2499</v>
      </c>
      <c r="G421" s="1156">
        <v>0</v>
      </c>
      <c r="H421" s="1156">
        <v>0</v>
      </c>
      <c r="I421" s="1156">
        <v>0</v>
      </c>
      <c r="J421" s="1156">
        <v>0</v>
      </c>
      <c r="K421" s="1156">
        <v>0</v>
      </c>
      <c r="L421" s="1156">
        <v>0</v>
      </c>
      <c r="M421" s="1156">
        <v>0</v>
      </c>
      <c r="N421" s="1156">
        <v>0</v>
      </c>
      <c r="O421" s="1156" t="s">
        <v>2023</v>
      </c>
      <c r="P421" s="1157" t="s">
        <v>1995</v>
      </c>
      <c r="Q421" s="1157" t="s">
        <v>1995</v>
      </c>
      <c r="R421" s="1157" t="s">
        <v>1995</v>
      </c>
    </row>
    <row r="422" spans="1:18" ht="15">
      <c r="A422" s="56">
        <f>ROW()</f>
        <v>422</v>
      </c>
      <c r="C422" s="1158" t="s">
        <v>2505</v>
      </c>
      <c r="D422" s="1156" t="s">
        <v>1999</v>
      </c>
      <c r="E422" s="1156" t="s">
        <v>2381</v>
      </c>
      <c r="F422" s="1156" t="s">
        <v>2499</v>
      </c>
      <c r="G422" s="1156">
        <v>0</v>
      </c>
      <c r="H422" s="1156">
        <v>0</v>
      </c>
      <c r="I422" s="1156">
        <v>0</v>
      </c>
      <c r="J422" s="1156">
        <v>0</v>
      </c>
      <c r="K422" s="1156">
        <v>0</v>
      </c>
      <c r="L422" s="1156">
        <v>0</v>
      </c>
      <c r="M422" s="1156">
        <v>0</v>
      </c>
      <c r="N422" s="1156">
        <v>0</v>
      </c>
      <c r="O422" s="1156" t="s">
        <v>2023</v>
      </c>
      <c r="P422" s="1157" t="s">
        <v>1995</v>
      </c>
      <c r="Q422" s="1157" t="s">
        <v>1995</v>
      </c>
      <c r="R422" s="1157" t="s">
        <v>1995</v>
      </c>
    </row>
    <row r="423" spans="1:18" ht="15">
      <c r="A423" s="56">
        <f>ROW()</f>
        <v>423</v>
      </c>
      <c r="C423" s="1158" t="s">
        <v>2506</v>
      </c>
      <c r="D423" s="1156" t="s">
        <v>1999</v>
      </c>
      <c r="E423" s="1156" t="s">
        <v>2381</v>
      </c>
      <c r="F423" s="1156" t="s">
        <v>2499</v>
      </c>
      <c r="G423" s="1156">
        <v>1.78</v>
      </c>
      <c r="H423" s="1156">
        <v>0</v>
      </c>
      <c r="I423" s="1156">
        <v>0</v>
      </c>
      <c r="J423" s="1156">
        <v>0</v>
      </c>
      <c r="K423" s="1156">
        <v>0</v>
      </c>
      <c r="L423" s="1156">
        <v>0</v>
      </c>
      <c r="M423" s="1156">
        <v>0</v>
      </c>
      <c r="N423" s="1156">
        <v>0</v>
      </c>
      <c r="O423" s="1156" t="s">
        <v>2000</v>
      </c>
      <c r="P423" s="1157" t="s">
        <v>2001</v>
      </c>
      <c r="Q423" s="1157" t="s">
        <v>1995</v>
      </c>
      <c r="R423" s="1157" t="s">
        <v>1995</v>
      </c>
    </row>
    <row r="424" spans="1:18" ht="15">
      <c r="A424" s="56">
        <f>ROW()</f>
        <v>424</v>
      </c>
      <c r="C424" s="1158" t="s">
        <v>2507</v>
      </c>
      <c r="D424" s="1156" t="s">
        <v>1999</v>
      </c>
      <c r="E424" s="1156" t="s">
        <v>2381</v>
      </c>
      <c r="F424" s="1156" t="s">
        <v>2499</v>
      </c>
      <c r="G424" s="1156">
        <v>2.81</v>
      </c>
      <c r="H424" s="1156">
        <v>0</v>
      </c>
      <c r="I424" s="1156">
        <v>0</v>
      </c>
      <c r="J424" s="1156">
        <v>0</v>
      </c>
      <c r="K424" s="1156">
        <v>0</v>
      </c>
      <c r="L424" s="1156">
        <v>0</v>
      </c>
      <c r="M424" s="1156">
        <v>0</v>
      </c>
      <c r="N424" s="1156">
        <v>0</v>
      </c>
      <c r="O424" s="1156" t="s">
        <v>2000</v>
      </c>
      <c r="P424" s="1157" t="s">
        <v>2001</v>
      </c>
      <c r="Q424" s="1157" t="s">
        <v>1995</v>
      </c>
      <c r="R424" s="1157" t="s">
        <v>1995</v>
      </c>
    </row>
    <row r="425" spans="1:18" ht="15">
      <c r="A425" s="56">
        <f>ROW()</f>
        <v>425</v>
      </c>
      <c r="C425" s="1159" t="s">
        <v>1995</v>
      </c>
      <c r="D425" s="1160" t="s">
        <v>1995</v>
      </c>
      <c r="E425" s="1160" t="s">
        <v>1995</v>
      </c>
      <c r="F425" s="1160" t="s">
        <v>1995</v>
      </c>
      <c r="G425" s="1160" t="s">
        <v>1995</v>
      </c>
      <c r="H425" s="1160" t="s">
        <v>1995</v>
      </c>
      <c r="I425" s="1160" t="s">
        <v>1995</v>
      </c>
      <c r="J425" s="1160" t="s">
        <v>1995</v>
      </c>
      <c r="K425" s="1160" t="s">
        <v>1995</v>
      </c>
      <c r="L425" s="1160" t="s">
        <v>1995</v>
      </c>
      <c r="M425" s="1160" t="s">
        <v>1995</v>
      </c>
      <c r="N425" s="1160" t="s">
        <v>1995</v>
      </c>
      <c r="O425" s="1160" t="s">
        <v>1995</v>
      </c>
      <c r="P425" s="1159" t="s">
        <v>1995</v>
      </c>
      <c r="Q425" s="1159" t="s">
        <v>1995</v>
      </c>
      <c r="R425" s="1159" t="s">
        <v>1995</v>
      </c>
    </row>
    <row r="426" spans="1:18" ht="45">
      <c r="A426" s="56">
        <f>ROW()</f>
        <v>426</v>
      </c>
      <c r="C426" s="1153" t="s">
        <v>1978</v>
      </c>
      <c r="D426" s="1154" t="s">
        <v>1979</v>
      </c>
      <c r="E426" s="1154" t="s">
        <v>1980</v>
      </c>
      <c r="F426" s="1154" t="s">
        <v>1981</v>
      </c>
      <c r="G426" s="1154" t="s">
        <v>1982</v>
      </c>
      <c r="H426" s="1154" t="s">
        <v>1983</v>
      </c>
      <c r="I426" s="1154" t="s">
        <v>1984</v>
      </c>
      <c r="J426" s="1154" t="s">
        <v>1985</v>
      </c>
      <c r="K426" s="1154" t="s">
        <v>1986</v>
      </c>
      <c r="L426" s="1154" t="s">
        <v>1987</v>
      </c>
      <c r="M426" s="1154" t="s">
        <v>1988</v>
      </c>
      <c r="N426" s="1154" t="s">
        <v>1989</v>
      </c>
      <c r="O426" s="1154" t="s">
        <v>1990</v>
      </c>
      <c r="P426" s="1161" t="s">
        <v>1991</v>
      </c>
      <c r="Q426" s="1161" t="s">
        <v>1992</v>
      </c>
      <c r="R426" s="1161" t="s">
        <v>1993</v>
      </c>
    </row>
    <row r="427" spans="1:18" ht="30">
      <c r="A427" s="56">
        <f>ROW()</f>
        <v>427</v>
      </c>
      <c r="C427" s="1143" t="s">
        <v>1994</v>
      </c>
      <c r="D427" s="1156" t="s">
        <v>1995</v>
      </c>
      <c r="E427" s="1144" t="s">
        <v>2381</v>
      </c>
      <c r="F427" s="1144" t="s">
        <v>2508</v>
      </c>
      <c r="G427" s="1144">
        <v>2</v>
      </c>
      <c r="H427" s="1144">
        <v>1</v>
      </c>
      <c r="I427" s="1144">
        <v>0</v>
      </c>
      <c r="J427" s="1144">
        <v>0</v>
      </c>
      <c r="K427" s="1144">
        <v>0</v>
      </c>
      <c r="L427" s="1144">
        <v>0</v>
      </c>
      <c r="M427" s="1144" t="s">
        <v>1997</v>
      </c>
      <c r="N427" s="1144" t="s">
        <v>1997</v>
      </c>
      <c r="O427" s="1156" t="s">
        <v>1995</v>
      </c>
      <c r="P427" s="1157" t="s">
        <v>1995</v>
      </c>
      <c r="Q427" s="1157" t="s">
        <v>1995</v>
      </c>
      <c r="R427" s="1157" t="s">
        <v>1995</v>
      </c>
    </row>
    <row r="428" spans="1:18" ht="15">
      <c r="A428" s="56">
        <f>ROW()</f>
        <v>428</v>
      </c>
      <c r="C428" s="1158" t="s">
        <v>2509</v>
      </c>
      <c r="D428" s="1156" t="s">
        <v>1999</v>
      </c>
      <c r="E428" s="1156" t="s">
        <v>2381</v>
      </c>
      <c r="F428" s="1156" t="s">
        <v>2508</v>
      </c>
      <c r="G428" s="1156">
        <v>5.97</v>
      </c>
      <c r="H428" s="1156">
        <v>0.44</v>
      </c>
      <c r="I428" s="1156">
        <v>0</v>
      </c>
      <c r="J428" s="1156">
        <v>0</v>
      </c>
      <c r="K428" s="1156">
        <v>0</v>
      </c>
      <c r="L428" s="1156">
        <v>0</v>
      </c>
      <c r="M428" s="1156">
        <v>0</v>
      </c>
      <c r="N428" s="1156">
        <v>0</v>
      </c>
      <c r="O428" s="1156" t="s">
        <v>2000</v>
      </c>
      <c r="P428" s="1157" t="s">
        <v>2001</v>
      </c>
      <c r="Q428" s="1157" t="s">
        <v>1995</v>
      </c>
      <c r="R428" s="1157" t="s">
        <v>1995</v>
      </c>
    </row>
    <row r="429" spans="1:18" ht="45">
      <c r="A429" s="56">
        <f>ROW()</f>
        <v>429</v>
      </c>
      <c r="C429" s="1158" t="s">
        <v>2510</v>
      </c>
      <c r="D429" s="1156" t="s">
        <v>1999</v>
      </c>
      <c r="E429" s="1156" t="s">
        <v>2381</v>
      </c>
      <c r="F429" s="1156" t="s">
        <v>2508</v>
      </c>
      <c r="G429" s="1156">
        <v>1.21</v>
      </c>
      <c r="H429" s="1156">
        <v>3.93</v>
      </c>
      <c r="I429" s="1156">
        <v>0</v>
      </c>
      <c r="J429" s="1156">
        <v>0</v>
      </c>
      <c r="K429" s="1156">
        <v>0</v>
      </c>
      <c r="L429" s="1156">
        <v>0</v>
      </c>
      <c r="M429" s="1156">
        <v>0</v>
      </c>
      <c r="N429" s="1156">
        <v>0</v>
      </c>
      <c r="O429" s="1156" t="s">
        <v>2005</v>
      </c>
      <c r="P429" s="1157" t="s">
        <v>2511</v>
      </c>
      <c r="Q429" s="1157" t="s">
        <v>2512</v>
      </c>
      <c r="R429" s="1157" t="s">
        <v>2513</v>
      </c>
    </row>
    <row r="430" spans="1:18" ht="15">
      <c r="A430" s="56">
        <f>ROW()</f>
        <v>430</v>
      </c>
      <c r="C430" s="1158" t="s">
        <v>2514</v>
      </c>
      <c r="D430" s="1156" t="s">
        <v>1999</v>
      </c>
      <c r="E430" s="1156" t="s">
        <v>2381</v>
      </c>
      <c r="F430" s="1156" t="s">
        <v>2508</v>
      </c>
      <c r="G430" s="1156">
        <v>9.49</v>
      </c>
      <c r="H430" s="1156">
        <v>0</v>
      </c>
      <c r="I430" s="1156">
        <v>0</v>
      </c>
      <c r="J430" s="1156">
        <v>0</v>
      </c>
      <c r="K430" s="1156">
        <v>0</v>
      </c>
      <c r="L430" s="1156">
        <v>0</v>
      </c>
      <c r="M430" s="1156">
        <v>0</v>
      </c>
      <c r="N430" s="1156">
        <v>0</v>
      </c>
      <c r="O430" s="1156" t="s">
        <v>2000</v>
      </c>
      <c r="P430" s="1157" t="s">
        <v>2001</v>
      </c>
      <c r="Q430" s="1157" t="s">
        <v>1995</v>
      </c>
      <c r="R430" s="1157" t="s">
        <v>1995</v>
      </c>
    </row>
    <row r="431" spans="1:18" ht="15">
      <c r="A431" s="56">
        <f>ROW()</f>
        <v>431</v>
      </c>
      <c r="C431" s="1158" t="s">
        <v>2515</v>
      </c>
      <c r="D431" s="1156" t="s">
        <v>1999</v>
      </c>
      <c r="E431" s="1156" t="s">
        <v>2381</v>
      </c>
      <c r="F431" s="1156" t="s">
        <v>2508</v>
      </c>
      <c r="G431" s="1156">
        <v>90.07</v>
      </c>
      <c r="H431" s="1156">
        <v>0</v>
      </c>
      <c r="I431" s="1156">
        <v>0</v>
      </c>
      <c r="J431" s="1156">
        <v>0</v>
      </c>
      <c r="K431" s="1156">
        <v>0</v>
      </c>
      <c r="L431" s="1156">
        <v>0</v>
      </c>
      <c r="M431" s="1156">
        <v>0</v>
      </c>
      <c r="N431" s="1156">
        <v>0</v>
      </c>
      <c r="O431" s="1156" t="s">
        <v>2000</v>
      </c>
      <c r="P431" s="1157" t="s">
        <v>2001</v>
      </c>
      <c r="Q431" s="1157" t="s">
        <v>1995</v>
      </c>
      <c r="R431" s="1157" t="s">
        <v>1995</v>
      </c>
    </row>
    <row r="432" spans="1:18" ht="15">
      <c r="A432" s="56">
        <f>ROW()</f>
        <v>432</v>
      </c>
      <c r="C432" s="1158" t="s">
        <v>2516</v>
      </c>
      <c r="D432" s="1156" t="s">
        <v>1999</v>
      </c>
      <c r="E432" s="1156" t="s">
        <v>2381</v>
      </c>
      <c r="F432" s="1156" t="s">
        <v>2508</v>
      </c>
      <c r="G432" s="1156">
        <v>89.52</v>
      </c>
      <c r="H432" s="1156">
        <v>0</v>
      </c>
      <c r="I432" s="1156">
        <v>0</v>
      </c>
      <c r="J432" s="1156">
        <v>0</v>
      </c>
      <c r="K432" s="1156">
        <v>0</v>
      </c>
      <c r="L432" s="1156">
        <v>0</v>
      </c>
      <c r="M432" s="1156">
        <v>0</v>
      </c>
      <c r="N432" s="1156">
        <v>0</v>
      </c>
      <c r="O432" s="1156" t="s">
        <v>2000</v>
      </c>
      <c r="P432" s="1157" t="s">
        <v>2001</v>
      </c>
      <c r="Q432" s="1157" t="s">
        <v>1995</v>
      </c>
      <c r="R432" s="1157" t="s">
        <v>1995</v>
      </c>
    </row>
    <row r="433" spans="1:18" ht="15">
      <c r="A433" s="56">
        <f>ROW()</f>
        <v>433</v>
      </c>
      <c r="C433" s="1158" t="s">
        <v>2517</v>
      </c>
      <c r="D433" s="1156" t="s">
        <v>1999</v>
      </c>
      <c r="E433" s="1156" t="s">
        <v>2381</v>
      </c>
      <c r="F433" s="1156" t="s">
        <v>2508</v>
      </c>
      <c r="G433" s="1156">
        <v>1.23</v>
      </c>
      <c r="H433" s="1156">
        <v>0</v>
      </c>
      <c r="I433" s="1156">
        <v>0</v>
      </c>
      <c r="J433" s="1156">
        <v>0</v>
      </c>
      <c r="K433" s="1156">
        <v>0</v>
      </c>
      <c r="L433" s="1156">
        <v>0</v>
      </c>
      <c r="M433" s="1156">
        <v>0</v>
      </c>
      <c r="N433" s="1156">
        <v>0</v>
      </c>
      <c r="O433" s="1156" t="s">
        <v>2023</v>
      </c>
      <c r="P433" s="1157" t="s">
        <v>2001</v>
      </c>
      <c r="Q433" s="1157" t="s">
        <v>1995</v>
      </c>
      <c r="R433" s="1157" t="s">
        <v>1995</v>
      </c>
    </row>
    <row r="434" spans="1:18" ht="15">
      <c r="A434" s="56">
        <f>ROW()</f>
        <v>434</v>
      </c>
      <c r="C434" s="1158" t="s">
        <v>2518</v>
      </c>
      <c r="D434" s="1156" t="s">
        <v>1999</v>
      </c>
      <c r="E434" s="1156" t="s">
        <v>2381</v>
      </c>
      <c r="F434" s="1156" t="s">
        <v>2508</v>
      </c>
      <c r="G434" s="1156">
        <v>5.03</v>
      </c>
      <c r="H434" s="1156">
        <v>0.05</v>
      </c>
      <c r="I434" s="1156">
        <v>0</v>
      </c>
      <c r="J434" s="1156">
        <v>0</v>
      </c>
      <c r="K434" s="1156">
        <v>0</v>
      </c>
      <c r="L434" s="1156">
        <v>0</v>
      </c>
      <c r="M434" s="1156">
        <v>0</v>
      </c>
      <c r="N434" s="1156">
        <v>0</v>
      </c>
      <c r="O434" s="1156" t="s">
        <v>2000</v>
      </c>
      <c r="P434" s="1157" t="s">
        <v>2001</v>
      </c>
      <c r="Q434" s="1157" t="s">
        <v>1995</v>
      </c>
      <c r="R434" s="1157" t="s">
        <v>1995</v>
      </c>
    </row>
    <row r="435" spans="1:18" ht="45">
      <c r="A435" s="56">
        <f>ROW()</f>
        <v>435</v>
      </c>
      <c r="C435" s="1158" t="s">
        <v>2519</v>
      </c>
      <c r="D435" s="1156" t="s">
        <v>1999</v>
      </c>
      <c r="E435" s="1156" t="s">
        <v>2381</v>
      </c>
      <c r="F435" s="1156" t="s">
        <v>2508</v>
      </c>
      <c r="G435" s="1156">
        <v>0</v>
      </c>
      <c r="H435" s="1156">
        <v>100</v>
      </c>
      <c r="I435" s="1156">
        <v>0</v>
      </c>
      <c r="J435" s="1156">
        <v>0</v>
      </c>
      <c r="K435" s="1156">
        <v>0</v>
      </c>
      <c r="L435" s="1156">
        <v>0</v>
      </c>
      <c r="M435" s="1156">
        <v>0</v>
      </c>
      <c r="N435" s="1156">
        <v>0</v>
      </c>
      <c r="O435" s="1156" t="s">
        <v>2005</v>
      </c>
      <c r="P435" s="1157" t="s">
        <v>2520</v>
      </c>
      <c r="Q435" s="1157" t="s">
        <v>2521</v>
      </c>
      <c r="R435" s="1157" t="s">
        <v>2522</v>
      </c>
    </row>
    <row r="436" spans="1:18" ht="15">
      <c r="A436" s="56">
        <f>ROW()</f>
        <v>436</v>
      </c>
      <c r="C436" s="1159" t="s">
        <v>1995</v>
      </c>
      <c r="D436" s="1160" t="s">
        <v>1995</v>
      </c>
      <c r="E436" s="1160" t="s">
        <v>1995</v>
      </c>
      <c r="F436" s="1160" t="s">
        <v>1995</v>
      </c>
      <c r="G436" s="1160" t="s">
        <v>1995</v>
      </c>
      <c r="H436" s="1160" t="s">
        <v>1995</v>
      </c>
      <c r="I436" s="1160" t="s">
        <v>1995</v>
      </c>
      <c r="J436" s="1160" t="s">
        <v>1995</v>
      </c>
      <c r="K436" s="1160" t="s">
        <v>1995</v>
      </c>
      <c r="L436" s="1160" t="s">
        <v>1995</v>
      </c>
      <c r="M436" s="1160" t="s">
        <v>1995</v>
      </c>
      <c r="N436" s="1160" t="s">
        <v>1995</v>
      </c>
      <c r="O436" s="1160" t="s">
        <v>1995</v>
      </c>
      <c r="P436" s="1159" t="s">
        <v>1995</v>
      </c>
      <c r="Q436" s="1159" t="s">
        <v>1995</v>
      </c>
      <c r="R436" s="1159" t="s">
        <v>1995</v>
      </c>
    </row>
    <row r="437" spans="1:18" ht="45">
      <c r="A437" s="56">
        <f>ROW()</f>
        <v>437</v>
      </c>
      <c r="C437" s="1153" t="s">
        <v>1978</v>
      </c>
      <c r="D437" s="1154" t="s">
        <v>1979</v>
      </c>
      <c r="E437" s="1154" t="s">
        <v>1980</v>
      </c>
      <c r="F437" s="1154" t="s">
        <v>1981</v>
      </c>
      <c r="G437" s="1154" t="s">
        <v>1982</v>
      </c>
      <c r="H437" s="1154" t="s">
        <v>1983</v>
      </c>
      <c r="I437" s="1154" t="s">
        <v>1984</v>
      </c>
      <c r="J437" s="1154" t="s">
        <v>1985</v>
      </c>
      <c r="K437" s="1154" t="s">
        <v>1986</v>
      </c>
      <c r="L437" s="1154" t="s">
        <v>1987</v>
      </c>
      <c r="M437" s="1154" t="s">
        <v>1988</v>
      </c>
      <c r="N437" s="1154" t="s">
        <v>1989</v>
      </c>
      <c r="O437" s="1154" t="s">
        <v>1990</v>
      </c>
      <c r="P437" s="1161" t="s">
        <v>1991</v>
      </c>
      <c r="Q437" s="1161" t="s">
        <v>1992</v>
      </c>
      <c r="R437" s="1161" t="s">
        <v>1993</v>
      </c>
    </row>
    <row r="438" spans="1:18" ht="30">
      <c r="A438" s="56">
        <f>ROW()</f>
        <v>438</v>
      </c>
      <c r="C438" s="1143" t="s">
        <v>1994</v>
      </c>
      <c r="D438" s="1156" t="s">
        <v>1995</v>
      </c>
      <c r="E438" s="1144" t="s">
        <v>2381</v>
      </c>
      <c r="F438" s="1144" t="s">
        <v>2523</v>
      </c>
      <c r="G438" s="1144">
        <v>0.82</v>
      </c>
      <c r="H438" s="1144">
        <v>0.04</v>
      </c>
      <c r="I438" s="1144">
        <v>0</v>
      </c>
      <c r="J438" s="1144">
        <v>0</v>
      </c>
      <c r="K438" s="1144">
        <v>0</v>
      </c>
      <c r="L438" s="1144">
        <v>0</v>
      </c>
      <c r="M438" s="1144" t="s">
        <v>1997</v>
      </c>
      <c r="N438" s="1144" t="s">
        <v>1997</v>
      </c>
      <c r="O438" s="1156" t="s">
        <v>1995</v>
      </c>
      <c r="P438" s="1157" t="s">
        <v>1995</v>
      </c>
      <c r="Q438" s="1157" t="s">
        <v>1995</v>
      </c>
      <c r="R438" s="1157" t="s">
        <v>1995</v>
      </c>
    </row>
    <row r="439" spans="1:18" ht="75">
      <c r="A439" s="56">
        <f>ROW()</f>
        <v>439</v>
      </c>
      <c r="C439" s="1158" t="s">
        <v>2524</v>
      </c>
      <c r="D439" s="1156" t="s">
        <v>1999</v>
      </c>
      <c r="E439" s="1156" t="s">
        <v>2381</v>
      </c>
      <c r="F439" s="1156" t="s">
        <v>2523</v>
      </c>
      <c r="G439" s="1156">
        <v>0.71</v>
      </c>
      <c r="H439" s="1156">
        <v>1.97</v>
      </c>
      <c r="I439" s="1156">
        <v>0</v>
      </c>
      <c r="J439" s="1156">
        <v>0</v>
      </c>
      <c r="K439" s="1156">
        <v>0</v>
      </c>
      <c r="L439" s="1156">
        <v>0</v>
      </c>
      <c r="M439" s="1156">
        <v>0</v>
      </c>
      <c r="N439" s="1156">
        <v>0</v>
      </c>
      <c r="O439" s="1156" t="s">
        <v>2005</v>
      </c>
      <c r="P439" s="1157" t="s">
        <v>2525</v>
      </c>
      <c r="Q439" s="1157" t="s">
        <v>2526</v>
      </c>
      <c r="R439" s="1157" t="s">
        <v>2527</v>
      </c>
    </row>
    <row r="440" spans="1:18" ht="15">
      <c r="A440" s="56">
        <f>ROW()</f>
        <v>440</v>
      </c>
      <c r="C440" s="1158" t="s">
        <v>1995</v>
      </c>
      <c r="D440" s="1156" t="s">
        <v>1995</v>
      </c>
      <c r="E440" s="1156" t="s">
        <v>1995</v>
      </c>
      <c r="F440" s="1156" t="s">
        <v>1995</v>
      </c>
      <c r="G440" s="1156" t="s">
        <v>1995</v>
      </c>
      <c r="H440" s="1156" t="s">
        <v>1995</v>
      </c>
      <c r="I440" s="1156" t="s">
        <v>1995</v>
      </c>
      <c r="J440" s="1156" t="s">
        <v>1995</v>
      </c>
      <c r="K440" s="1156" t="s">
        <v>1995</v>
      </c>
      <c r="L440" s="1156" t="s">
        <v>1995</v>
      </c>
      <c r="M440" s="1156" t="s">
        <v>1995</v>
      </c>
      <c r="N440" s="1156" t="s">
        <v>1995</v>
      </c>
      <c r="O440" s="1156" t="s">
        <v>1995</v>
      </c>
      <c r="P440" s="1157" t="s">
        <v>2528</v>
      </c>
      <c r="Q440" s="1157" t="s">
        <v>2529</v>
      </c>
      <c r="R440" s="1157" t="s">
        <v>2530</v>
      </c>
    </row>
    <row r="441" spans="1:18" ht="15">
      <c r="A441" s="56">
        <f>ROW()</f>
        <v>441</v>
      </c>
      <c r="C441" s="1158" t="s">
        <v>2531</v>
      </c>
      <c r="D441" s="1156" t="s">
        <v>1999</v>
      </c>
      <c r="E441" s="1156" t="s">
        <v>2381</v>
      </c>
      <c r="F441" s="1156" t="s">
        <v>2523</v>
      </c>
      <c r="G441" s="1156">
        <v>3.52</v>
      </c>
      <c r="H441" s="1156">
        <v>0.11</v>
      </c>
      <c r="I441" s="1156">
        <v>0</v>
      </c>
      <c r="J441" s="1156">
        <v>0</v>
      </c>
      <c r="K441" s="1156">
        <v>0</v>
      </c>
      <c r="L441" s="1156">
        <v>0</v>
      </c>
      <c r="M441" s="1156">
        <v>0</v>
      </c>
      <c r="N441" s="1156">
        <v>0</v>
      </c>
      <c r="O441" s="1156" t="s">
        <v>2010</v>
      </c>
      <c r="P441" s="1157" t="s">
        <v>2001</v>
      </c>
      <c r="Q441" s="1157" t="s">
        <v>1995</v>
      </c>
      <c r="R441" s="1157" t="s">
        <v>1995</v>
      </c>
    </row>
    <row r="442" spans="1:18" ht="30">
      <c r="A442" s="56">
        <f>ROW()</f>
        <v>442</v>
      </c>
      <c r="C442" s="1158" t="s">
        <v>1995</v>
      </c>
      <c r="D442" s="1156" t="s">
        <v>1995</v>
      </c>
      <c r="E442" s="1156" t="s">
        <v>1995</v>
      </c>
      <c r="F442" s="1156" t="s">
        <v>1995</v>
      </c>
      <c r="G442" s="1156" t="s">
        <v>1995</v>
      </c>
      <c r="H442" s="1156" t="s">
        <v>1995</v>
      </c>
      <c r="I442" s="1156" t="s">
        <v>1995</v>
      </c>
      <c r="J442" s="1156" t="s">
        <v>1995</v>
      </c>
      <c r="K442" s="1156" t="s">
        <v>1995</v>
      </c>
      <c r="L442" s="1156" t="s">
        <v>1995</v>
      </c>
      <c r="M442" s="1156" t="s">
        <v>1995</v>
      </c>
      <c r="N442" s="1156" t="s">
        <v>1995</v>
      </c>
      <c r="O442" s="1156" t="s">
        <v>1995</v>
      </c>
      <c r="P442" s="1157" t="s">
        <v>2532</v>
      </c>
      <c r="Q442" s="1157" t="s">
        <v>2533</v>
      </c>
      <c r="R442" s="1157" t="s">
        <v>2534</v>
      </c>
    </row>
    <row r="443" spans="1:18" ht="30">
      <c r="A443" s="56">
        <f>ROW()</f>
        <v>443</v>
      </c>
      <c r="C443" s="1158" t="s">
        <v>1995</v>
      </c>
      <c r="D443" s="1156" t="s">
        <v>1995</v>
      </c>
      <c r="E443" s="1156" t="s">
        <v>1995</v>
      </c>
      <c r="F443" s="1156" t="s">
        <v>1995</v>
      </c>
      <c r="G443" s="1156" t="s">
        <v>1995</v>
      </c>
      <c r="H443" s="1156" t="s">
        <v>1995</v>
      </c>
      <c r="I443" s="1156" t="s">
        <v>1995</v>
      </c>
      <c r="J443" s="1156" t="s">
        <v>1995</v>
      </c>
      <c r="K443" s="1156" t="s">
        <v>1995</v>
      </c>
      <c r="L443" s="1156" t="s">
        <v>1995</v>
      </c>
      <c r="M443" s="1156" t="s">
        <v>1995</v>
      </c>
      <c r="N443" s="1156" t="s">
        <v>1995</v>
      </c>
      <c r="O443" s="1156" t="s">
        <v>1995</v>
      </c>
      <c r="P443" s="1157" t="s">
        <v>2535</v>
      </c>
      <c r="Q443" s="1157" t="s">
        <v>2536</v>
      </c>
      <c r="R443" s="1157" t="s">
        <v>2537</v>
      </c>
    </row>
    <row r="444" spans="1:18" ht="60">
      <c r="A444" s="56">
        <f>ROW()</f>
        <v>444</v>
      </c>
      <c r="C444" s="1158" t="s">
        <v>1995</v>
      </c>
      <c r="D444" s="1156" t="s">
        <v>1995</v>
      </c>
      <c r="E444" s="1156" t="s">
        <v>1995</v>
      </c>
      <c r="F444" s="1156" t="s">
        <v>1995</v>
      </c>
      <c r="G444" s="1156" t="s">
        <v>1995</v>
      </c>
      <c r="H444" s="1156" t="s">
        <v>1995</v>
      </c>
      <c r="I444" s="1156" t="s">
        <v>1995</v>
      </c>
      <c r="J444" s="1156" t="s">
        <v>1995</v>
      </c>
      <c r="K444" s="1156" t="s">
        <v>1995</v>
      </c>
      <c r="L444" s="1156" t="s">
        <v>1995</v>
      </c>
      <c r="M444" s="1156" t="s">
        <v>1995</v>
      </c>
      <c r="N444" s="1156" t="s">
        <v>1995</v>
      </c>
      <c r="O444" s="1156" t="s">
        <v>1995</v>
      </c>
      <c r="P444" s="1157" t="s">
        <v>2538</v>
      </c>
      <c r="Q444" s="1157" t="s">
        <v>2539</v>
      </c>
      <c r="R444" s="1157" t="s">
        <v>2540</v>
      </c>
    </row>
    <row r="445" spans="1:18" ht="15">
      <c r="A445" s="56">
        <f>ROW()</f>
        <v>445</v>
      </c>
      <c r="C445" s="1158" t="s">
        <v>2541</v>
      </c>
      <c r="D445" s="1156" t="s">
        <v>1999</v>
      </c>
      <c r="E445" s="1156" t="s">
        <v>2381</v>
      </c>
      <c r="F445" s="1156" t="s">
        <v>2523</v>
      </c>
      <c r="G445" s="1156">
        <v>1.94</v>
      </c>
      <c r="H445" s="1156">
        <v>0.09</v>
      </c>
      <c r="I445" s="1156">
        <v>0</v>
      </c>
      <c r="J445" s="1156">
        <v>0</v>
      </c>
      <c r="K445" s="1156">
        <v>0</v>
      </c>
      <c r="L445" s="1156">
        <v>0</v>
      </c>
      <c r="M445" s="1156">
        <v>0</v>
      </c>
      <c r="N445" s="1156">
        <v>0</v>
      </c>
      <c r="O445" s="1156" t="s">
        <v>2010</v>
      </c>
      <c r="P445" s="1157" t="s">
        <v>2001</v>
      </c>
      <c r="Q445" s="1157" t="s">
        <v>1995</v>
      </c>
      <c r="R445" s="1157" t="s">
        <v>1995</v>
      </c>
    </row>
    <row r="446" spans="1:18" ht="45">
      <c r="A446" s="56">
        <f>ROW()</f>
        <v>446</v>
      </c>
      <c r="C446" s="1158" t="s">
        <v>1995</v>
      </c>
      <c r="D446" s="1156" t="s">
        <v>1995</v>
      </c>
      <c r="E446" s="1156" t="s">
        <v>1995</v>
      </c>
      <c r="F446" s="1156" t="s">
        <v>1995</v>
      </c>
      <c r="G446" s="1156" t="s">
        <v>1995</v>
      </c>
      <c r="H446" s="1156" t="s">
        <v>1995</v>
      </c>
      <c r="I446" s="1156" t="s">
        <v>1995</v>
      </c>
      <c r="J446" s="1156" t="s">
        <v>1995</v>
      </c>
      <c r="K446" s="1156" t="s">
        <v>1995</v>
      </c>
      <c r="L446" s="1156" t="s">
        <v>1995</v>
      </c>
      <c r="M446" s="1156" t="s">
        <v>1995</v>
      </c>
      <c r="N446" s="1156" t="s">
        <v>1995</v>
      </c>
      <c r="O446" s="1156" t="s">
        <v>1995</v>
      </c>
      <c r="P446" s="1157" t="s">
        <v>2542</v>
      </c>
      <c r="Q446" s="1157" t="s">
        <v>2543</v>
      </c>
      <c r="R446" s="1157" t="s">
        <v>2544</v>
      </c>
    </row>
    <row r="447" spans="1:18" ht="15">
      <c r="A447" s="56">
        <f>ROW()</f>
        <v>447</v>
      </c>
      <c r="C447" s="1158" t="s">
        <v>2545</v>
      </c>
      <c r="D447" s="1156" t="s">
        <v>1999</v>
      </c>
      <c r="E447" s="1156" t="s">
        <v>2381</v>
      </c>
      <c r="F447" s="1156" t="s">
        <v>2523</v>
      </c>
      <c r="G447" s="1156">
        <v>0.59</v>
      </c>
      <c r="H447" s="1156">
        <v>0.02</v>
      </c>
      <c r="I447" s="1156">
        <v>0</v>
      </c>
      <c r="J447" s="1156">
        <v>0</v>
      </c>
      <c r="K447" s="1156">
        <v>0</v>
      </c>
      <c r="L447" s="1156">
        <v>0</v>
      </c>
      <c r="M447" s="1156">
        <v>0</v>
      </c>
      <c r="N447" s="1156">
        <v>0</v>
      </c>
      <c r="O447" s="1156" t="s">
        <v>2023</v>
      </c>
      <c r="P447" s="1157" t="s">
        <v>2001</v>
      </c>
      <c r="Q447" s="1157" t="s">
        <v>1995</v>
      </c>
      <c r="R447" s="1157" t="s">
        <v>1995</v>
      </c>
    </row>
    <row r="448" spans="1:18" ht="15">
      <c r="A448" s="56">
        <f>ROW()</f>
        <v>448</v>
      </c>
      <c r="C448" s="1158" t="s">
        <v>2546</v>
      </c>
      <c r="D448" s="1156" t="s">
        <v>1999</v>
      </c>
      <c r="E448" s="1156" t="s">
        <v>2381</v>
      </c>
      <c r="F448" s="1156" t="s">
        <v>2523</v>
      </c>
      <c r="G448" s="1156">
        <v>1.2</v>
      </c>
      <c r="H448" s="1156">
        <v>0</v>
      </c>
      <c r="I448" s="1156">
        <v>0</v>
      </c>
      <c r="J448" s="1156">
        <v>0</v>
      </c>
      <c r="K448" s="1156">
        <v>0</v>
      </c>
      <c r="L448" s="1156">
        <v>0</v>
      </c>
      <c r="M448" s="1156">
        <v>0</v>
      </c>
      <c r="N448" s="1156">
        <v>0</v>
      </c>
      <c r="O448" s="1156" t="s">
        <v>2000</v>
      </c>
      <c r="P448" s="1157" t="s">
        <v>2001</v>
      </c>
      <c r="Q448" s="1157" t="s">
        <v>1995</v>
      </c>
      <c r="R448" s="1157" t="s">
        <v>1995</v>
      </c>
    </row>
    <row r="449" spans="1:18" ht="15">
      <c r="A449" s="56">
        <f>ROW()</f>
        <v>449</v>
      </c>
      <c r="C449" s="1158" t="s">
        <v>2547</v>
      </c>
      <c r="D449" s="1156" t="s">
        <v>1999</v>
      </c>
      <c r="E449" s="1156" t="s">
        <v>2381</v>
      </c>
      <c r="F449" s="1156" t="s">
        <v>2523</v>
      </c>
      <c r="G449" s="1156">
        <v>1.98</v>
      </c>
      <c r="H449" s="1156">
        <v>0.21</v>
      </c>
      <c r="I449" s="1156">
        <v>0</v>
      </c>
      <c r="J449" s="1156">
        <v>0</v>
      </c>
      <c r="K449" s="1156">
        <v>0</v>
      </c>
      <c r="L449" s="1156">
        <v>0</v>
      </c>
      <c r="M449" s="1156">
        <v>0</v>
      </c>
      <c r="N449" s="1156">
        <v>0</v>
      </c>
      <c r="O449" s="1156" t="s">
        <v>2010</v>
      </c>
      <c r="P449" s="1157" t="s">
        <v>2001</v>
      </c>
      <c r="Q449" s="1157" t="s">
        <v>1995</v>
      </c>
      <c r="R449" s="1157" t="s">
        <v>1995</v>
      </c>
    </row>
    <row r="450" spans="1:18" ht="60">
      <c r="A450" s="56">
        <f>ROW()</f>
        <v>450</v>
      </c>
      <c r="C450" s="1158" t="s">
        <v>1995</v>
      </c>
      <c r="D450" s="1156" t="s">
        <v>1995</v>
      </c>
      <c r="E450" s="1156" t="s">
        <v>1995</v>
      </c>
      <c r="F450" s="1156" t="s">
        <v>1995</v>
      </c>
      <c r="G450" s="1156" t="s">
        <v>1995</v>
      </c>
      <c r="H450" s="1156" t="s">
        <v>1995</v>
      </c>
      <c r="I450" s="1156" t="s">
        <v>1995</v>
      </c>
      <c r="J450" s="1156" t="s">
        <v>1995</v>
      </c>
      <c r="K450" s="1156" t="s">
        <v>1995</v>
      </c>
      <c r="L450" s="1156" t="s">
        <v>1995</v>
      </c>
      <c r="M450" s="1156" t="s">
        <v>1995</v>
      </c>
      <c r="N450" s="1156" t="s">
        <v>1995</v>
      </c>
      <c r="O450" s="1156" t="s">
        <v>1995</v>
      </c>
      <c r="P450" s="1157" t="s">
        <v>2548</v>
      </c>
      <c r="Q450" s="1157" t="s">
        <v>2549</v>
      </c>
      <c r="R450" s="1157" t="s">
        <v>2550</v>
      </c>
    </row>
    <row r="451" spans="1:18" ht="15">
      <c r="A451" s="56">
        <f>ROW()</f>
        <v>451</v>
      </c>
      <c r="C451" s="1158" t="s">
        <v>2551</v>
      </c>
      <c r="D451" s="1156" t="s">
        <v>1999</v>
      </c>
      <c r="E451" s="1156" t="s">
        <v>2381</v>
      </c>
      <c r="F451" s="1156" t="s">
        <v>2523</v>
      </c>
      <c r="G451" s="1156">
        <v>3.17</v>
      </c>
      <c r="H451" s="1156">
        <v>0</v>
      </c>
      <c r="I451" s="1156">
        <v>0</v>
      </c>
      <c r="J451" s="1156">
        <v>0</v>
      </c>
      <c r="K451" s="1156">
        <v>0</v>
      </c>
      <c r="L451" s="1156">
        <v>0</v>
      </c>
      <c r="M451" s="1156">
        <v>0</v>
      </c>
      <c r="N451" s="1156">
        <v>0</v>
      </c>
      <c r="O451" s="1156" t="s">
        <v>2000</v>
      </c>
      <c r="P451" s="1157" t="s">
        <v>2001</v>
      </c>
      <c r="Q451" s="1157" t="s">
        <v>1995</v>
      </c>
      <c r="R451" s="1157" t="s">
        <v>1995</v>
      </c>
    </row>
    <row r="452" spans="1:18" ht="45">
      <c r="A452" s="56">
        <f>ROW()</f>
        <v>452</v>
      </c>
      <c r="C452" s="1158" t="s">
        <v>2552</v>
      </c>
      <c r="D452" s="1156" t="s">
        <v>1999</v>
      </c>
      <c r="E452" s="1156" t="s">
        <v>2381</v>
      </c>
      <c r="F452" s="1156" t="s">
        <v>2523</v>
      </c>
      <c r="G452" s="1156">
        <v>0.34</v>
      </c>
      <c r="H452" s="1156">
        <v>0.05</v>
      </c>
      <c r="I452" s="1156">
        <v>0</v>
      </c>
      <c r="J452" s="1156">
        <v>0</v>
      </c>
      <c r="K452" s="1156">
        <v>0</v>
      </c>
      <c r="L452" s="1156">
        <v>0</v>
      </c>
      <c r="M452" s="1156">
        <v>0</v>
      </c>
      <c r="N452" s="1156">
        <v>0</v>
      </c>
      <c r="O452" s="1156" t="s">
        <v>2005</v>
      </c>
      <c r="P452" s="1157" t="s">
        <v>2553</v>
      </c>
      <c r="Q452" s="1157" t="s">
        <v>2554</v>
      </c>
      <c r="R452" s="1157" t="s">
        <v>2555</v>
      </c>
    </row>
    <row r="453" spans="1:18" ht="90">
      <c r="A453" s="56">
        <f>ROW()</f>
        <v>453</v>
      </c>
      <c r="C453" s="1158" t="s">
        <v>1995</v>
      </c>
      <c r="D453" s="1156" t="s">
        <v>1995</v>
      </c>
      <c r="E453" s="1156" t="s">
        <v>1995</v>
      </c>
      <c r="F453" s="1156" t="s">
        <v>1995</v>
      </c>
      <c r="G453" s="1156" t="s">
        <v>1995</v>
      </c>
      <c r="H453" s="1156" t="s">
        <v>1995</v>
      </c>
      <c r="I453" s="1156" t="s">
        <v>1995</v>
      </c>
      <c r="J453" s="1156" t="s">
        <v>1995</v>
      </c>
      <c r="K453" s="1156" t="s">
        <v>1995</v>
      </c>
      <c r="L453" s="1156" t="s">
        <v>1995</v>
      </c>
      <c r="M453" s="1156" t="s">
        <v>1995</v>
      </c>
      <c r="N453" s="1156" t="s">
        <v>1995</v>
      </c>
      <c r="O453" s="1156" t="s">
        <v>1995</v>
      </c>
      <c r="P453" s="1157" t="s">
        <v>2556</v>
      </c>
      <c r="Q453" s="1157" t="s">
        <v>2557</v>
      </c>
      <c r="R453" s="1157" t="s">
        <v>2558</v>
      </c>
    </row>
    <row r="454" spans="1:18" ht="15">
      <c r="A454" s="56">
        <f>ROW()</f>
        <v>454</v>
      </c>
      <c r="C454" s="1158" t="s">
        <v>2559</v>
      </c>
      <c r="D454" s="1156" t="s">
        <v>1999</v>
      </c>
      <c r="E454" s="1156" t="s">
        <v>2381</v>
      </c>
      <c r="F454" s="1156" t="s">
        <v>2523</v>
      </c>
      <c r="G454" s="1156">
        <v>4.18</v>
      </c>
      <c r="H454" s="1156">
        <v>0.33</v>
      </c>
      <c r="I454" s="1156">
        <v>0</v>
      </c>
      <c r="J454" s="1156">
        <v>0</v>
      </c>
      <c r="K454" s="1156">
        <v>0</v>
      </c>
      <c r="L454" s="1156">
        <v>0</v>
      </c>
      <c r="M454" s="1156">
        <v>0</v>
      </c>
      <c r="N454" s="1156">
        <v>0</v>
      </c>
      <c r="O454" s="1156" t="s">
        <v>2010</v>
      </c>
      <c r="P454" s="1157" t="s">
        <v>2001</v>
      </c>
      <c r="Q454" s="1157" t="s">
        <v>1995</v>
      </c>
      <c r="R454" s="1157" t="s">
        <v>1995</v>
      </c>
    </row>
    <row r="455" spans="1:18" ht="30">
      <c r="A455" s="56">
        <f>ROW()</f>
        <v>455</v>
      </c>
      <c r="C455" s="1158" t="s">
        <v>1995</v>
      </c>
      <c r="D455" s="1156" t="s">
        <v>1995</v>
      </c>
      <c r="E455" s="1156" t="s">
        <v>1995</v>
      </c>
      <c r="F455" s="1156" t="s">
        <v>1995</v>
      </c>
      <c r="G455" s="1156" t="s">
        <v>1995</v>
      </c>
      <c r="H455" s="1156" t="s">
        <v>1995</v>
      </c>
      <c r="I455" s="1156" t="s">
        <v>1995</v>
      </c>
      <c r="J455" s="1156" t="s">
        <v>1995</v>
      </c>
      <c r="K455" s="1156" t="s">
        <v>1995</v>
      </c>
      <c r="L455" s="1156" t="s">
        <v>1995</v>
      </c>
      <c r="M455" s="1156" t="s">
        <v>1995</v>
      </c>
      <c r="N455" s="1156" t="s">
        <v>1995</v>
      </c>
      <c r="O455" s="1156" t="s">
        <v>1995</v>
      </c>
      <c r="P455" s="1157" t="s">
        <v>2560</v>
      </c>
      <c r="Q455" s="1157" t="s">
        <v>2561</v>
      </c>
      <c r="R455" s="1157" t="s">
        <v>2562</v>
      </c>
    </row>
    <row r="456" spans="1:18" ht="45">
      <c r="A456" s="56">
        <f>ROW()</f>
        <v>456</v>
      </c>
      <c r="C456" s="1158" t="s">
        <v>1995</v>
      </c>
      <c r="D456" s="1156" t="s">
        <v>1995</v>
      </c>
      <c r="E456" s="1156" t="s">
        <v>1995</v>
      </c>
      <c r="F456" s="1156" t="s">
        <v>1995</v>
      </c>
      <c r="G456" s="1156" t="s">
        <v>1995</v>
      </c>
      <c r="H456" s="1156" t="s">
        <v>1995</v>
      </c>
      <c r="I456" s="1156" t="s">
        <v>1995</v>
      </c>
      <c r="J456" s="1156" t="s">
        <v>1995</v>
      </c>
      <c r="K456" s="1156" t="s">
        <v>1995</v>
      </c>
      <c r="L456" s="1156" t="s">
        <v>1995</v>
      </c>
      <c r="M456" s="1156" t="s">
        <v>1995</v>
      </c>
      <c r="N456" s="1156" t="s">
        <v>1995</v>
      </c>
      <c r="O456" s="1156" t="s">
        <v>1995</v>
      </c>
      <c r="P456" s="1157" t="s">
        <v>2563</v>
      </c>
      <c r="Q456" s="1157" t="s">
        <v>2564</v>
      </c>
      <c r="R456" s="1157" t="s">
        <v>2565</v>
      </c>
    </row>
    <row r="457" spans="1:18" ht="15">
      <c r="A457" s="56">
        <f>ROW()</f>
        <v>457</v>
      </c>
      <c r="C457" s="1158" t="s">
        <v>2566</v>
      </c>
      <c r="D457" s="1156" t="s">
        <v>1999</v>
      </c>
      <c r="E457" s="1156" t="s">
        <v>2381</v>
      </c>
      <c r="F457" s="1156" t="s">
        <v>2523</v>
      </c>
      <c r="G457" s="1156">
        <v>0</v>
      </c>
      <c r="H457" s="1156">
        <v>0</v>
      </c>
      <c r="I457" s="1156">
        <v>0</v>
      </c>
      <c r="J457" s="1156">
        <v>0</v>
      </c>
      <c r="K457" s="1156">
        <v>0</v>
      </c>
      <c r="L457" s="1156">
        <v>0</v>
      </c>
      <c r="M457" s="1156">
        <v>0</v>
      </c>
      <c r="N457" s="1156">
        <v>0</v>
      </c>
      <c r="O457" s="1156" t="s">
        <v>2023</v>
      </c>
      <c r="P457" s="1157" t="s">
        <v>1995</v>
      </c>
      <c r="Q457" s="1157" t="s">
        <v>1995</v>
      </c>
      <c r="R457" s="1157" t="s">
        <v>1995</v>
      </c>
    </row>
    <row r="458" spans="1:18" ht="15">
      <c r="A458" s="56">
        <f>ROW()</f>
        <v>458</v>
      </c>
      <c r="C458" s="1158" t="s">
        <v>2567</v>
      </c>
      <c r="D458" s="1156" t="s">
        <v>1999</v>
      </c>
      <c r="E458" s="1156" t="s">
        <v>2381</v>
      </c>
      <c r="F458" s="1156" t="s">
        <v>2523</v>
      </c>
      <c r="G458" s="1156">
        <v>0.09</v>
      </c>
      <c r="H458" s="1156">
        <v>0</v>
      </c>
      <c r="I458" s="1156">
        <v>0</v>
      </c>
      <c r="J458" s="1156">
        <v>0</v>
      </c>
      <c r="K458" s="1156">
        <v>0</v>
      </c>
      <c r="L458" s="1156">
        <v>0</v>
      </c>
      <c r="M458" s="1156">
        <v>0</v>
      </c>
      <c r="N458" s="1156">
        <v>0</v>
      </c>
      <c r="O458" s="1156" t="s">
        <v>2023</v>
      </c>
      <c r="P458" s="1157" t="s">
        <v>2001</v>
      </c>
      <c r="Q458" s="1157" t="s">
        <v>1995</v>
      </c>
      <c r="R458" s="1157" t="s">
        <v>1995</v>
      </c>
    </row>
    <row r="459" spans="1:18" ht="15">
      <c r="A459" s="56">
        <f>ROW()</f>
        <v>459</v>
      </c>
      <c r="C459" s="1159" t="s">
        <v>1995</v>
      </c>
      <c r="D459" s="1160" t="s">
        <v>1995</v>
      </c>
      <c r="E459" s="1160" t="s">
        <v>1995</v>
      </c>
      <c r="F459" s="1160" t="s">
        <v>1995</v>
      </c>
      <c r="G459" s="1160" t="s">
        <v>1995</v>
      </c>
      <c r="H459" s="1160" t="s">
        <v>1995</v>
      </c>
      <c r="I459" s="1160" t="s">
        <v>1995</v>
      </c>
      <c r="J459" s="1160" t="s">
        <v>1995</v>
      </c>
      <c r="K459" s="1160" t="s">
        <v>1995</v>
      </c>
      <c r="L459" s="1160" t="s">
        <v>1995</v>
      </c>
      <c r="M459" s="1160" t="s">
        <v>1995</v>
      </c>
      <c r="N459" s="1160" t="s">
        <v>1995</v>
      </c>
      <c r="O459" s="1160" t="s">
        <v>1995</v>
      </c>
      <c r="P459" s="1159" t="s">
        <v>1995</v>
      </c>
      <c r="Q459" s="1159" t="s">
        <v>1995</v>
      </c>
      <c r="R459" s="1159" t="s">
        <v>1995</v>
      </c>
    </row>
    <row r="460" spans="1:18" ht="45">
      <c r="A460" s="56">
        <f>ROW()</f>
        <v>460</v>
      </c>
      <c r="C460" s="1153" t="s">
        <v>1978</v>
      </c>
      <c r="D460" s="1154" t="s">
        <v>1979</v>
      </c>
      <c r="E460" s="1154" t="s">
        <v>1980</v>
      </c>
      <c r="F460" s="1154" t="s">
        <v>1981</v>
      </c>
      <c r="G460" s="1154" t="s">
        <v>1982</v>
      </c>
      <c r="H460" s="1154" t="s">
        <v>1983</v>
      </c>
      <c r="I460" s="1154" t="s">
        <v>1984</v>
      </c>
      <c r="J460" s="1154" t="s">
        <v>1985</v>
      </c>
      <c r="K460" s="1154" t="s">
        <v>1986</v>
      </c>
      <c r="L460" s="1154" t="s">
        <v>1987</v>
      </c>
      <c r="M460" s="1154" t="s">
        <v>1988</v>
      </c>
      <c r="N460" s="1154" t="s">
        <v>1989</v>
      </c>
      <c r="O460" s="1154" t="s">
        <v>1990</v>
      </c>
      <c r="P460" s="1161" t="s">
        <v>1991</v>
      </c>
      <c r="Q460" s="1161" t="s">
        <v>1992</v>
      </c>
      <c r="R460" s="1161" t="s">
        <v>1993</v>
      </c>
    </row>
    <row r="461" spans="1:18" ht="30">
      <c r="A461" s="56">
        <f>ROW()</f>
        <v>461</v>
      </c>
      <c r="C461" s="1143" t="s">
        <v>1994</v>
      </c>
      <c r="D461" s="1156" t="s">
        <v>1995</v>
      </c>
      <c r="E461" s="1144" t="s">
        <v>2568</v>
      </c>
      <c r="F461" s="1144" t="s">
        <v>2569</v>
      </c>
      <c r="G461" s="1144">
        <v>2.25</v>
      </c>
      <c r="H461" s="1144">
        <v>0.02</v>
      </c>
      <c r="I461" s="1144">
        <v>0</v>
      </c>
      <c r="J461" s="1144">
        <v>0</v>
      </c>
      <c r="K461" s="1144">
        <v>0</v>
      </c>
      <c r="L461" s="1144">
        <v>0</v>
      </c>
      <c r="M461" s="1144" t="s">
        <v>1997</v>
      </c>
      <c r="N461" s="1144" t="s">
        <v>1997</v>
      </c>
      <c r="O461" s="1156" t="s">
        <v>1995</v>
      </c>
      <c r="P461" s="1157" t="s">
        <v>1995</v>
      </c>
      <c r="Q461" s="1157" t="s">
        <v>1995</v>
      </c>
      <c r="R461" s="1157" t="s">
        <v>1995</v>
      </c>
    </row>
    <row r="462" spans="1:18" ht="15">
      <c r="A462" s="56">
        <f>ROW()</f>
        <v>462</v>
      </c>
      <c r="C462" s="1158" t="s">
        <v>2570</v>
      </c>
      <c r="D462" s="1156" t="s">
        <v>1999</v>
      </c>
      <c r="E462" s="1156" t="s">
        <v>2568</v>
      </c>
      <c r="F462" s="1156" t="s">
        <v>2569</v>
      </c>
      <c r="G462" s="1156">
        <v>2.27</v>
      </c>
      <c r="H462" s="1156">
        <v>2.99</v>
      </c>
      <c r="I462" s="1156">
        <v>0</v>
      </c>
      <c r="J462" s="1156">
        <v>0</v>
      </c>
      <c r="K462" s="1156">
        <v>0</v>
      </c>
      <c r="L462" s="1156">
        <v>0</v>
      </c>
      <c r="M462" s="1156">
        <v>4</v>
      </c>
      <c r="N462" s="1156">
        <v>0</v>
      </c>
      <c r="O462" s="1156" t="s">
        <v>2010</v>
      </c>
      <c r="P462" s="1157" t="s">
        <v>2001</v>
      </c>
      <c r="Q462" s="1157" t="s">
        <v>1995</v>
      </c>
      <c r="R462" s="1157" t="s">
        <v>1995</v>
      </c>
    </row>
    <row r="463" spans="1:18" ht="45">
      <c r="A463" s="56">
        <f>ROW()</f>
        <v>463</v>
      </c>
      <c r="C463" s="1158" t="s">
        <v>1995</v>
      </c>
      <c r="D463" s="1156" t="s">
        <v>1995</v>
      </c>
      <c r="E463" s="1156" t="s">
        <v>1995</v>
      </c>
      <c r="F463" s="1156" t="s">
        <v>1995</v>
      </c>
      <c r="G463" s="1156" t="s">
        <v>1995</v>
      </c>
      <c r="H463" s="1156" t="s">
        <v>1995</v>
      </c>
      <c r="I463" s="1156" t="s">
        <v>1995</v>
      </c>
      <c r="J463" s="1156" t="s">
        <v>1995</v>
      </c>
      <c r="K463" s="1156" t="s">
        <v>1995</v>
      </c>
      <c r="L463" s="1156" t="s">
        <v>1995</v>
      </c>
      <c r="M463" s="1156" t="s">
        <v>1995</v>
      </c>
      <c r="N463" s="1156" t="s">
        <v>1995</v>
      </c>
      <c r="O463" s="1156" t="s">
        <v>1995</v>
      </c>
      <c r="P463" s="1157" t="s">
        <v>2571</v>
      </c>
      <c r="Q463" s="1157" t="s">
        <v>2079</v>
      </c>
      <c r="R463" s="1157" t="s">
        <v>2080</v>
      </c>
    </row>
    <row r="464" spans="1:18" ht="30">
      <c r="A464" s="56">
        <f>ROW()</f>
        <v>464</v>
      </c>
      <c r="C464" s="1158" t="s">
        <v>1995</v>
      </c>
      <c r="D464" s="1156" t="s">
        <v>1995</v>
      </c>
      <c r="E464" s="1156" t="s">
        <v>1995</v>
      </c>
      <c r="F464" s="1156" t="s">
        <v>1995</v>
      </c>
      <c r="G464" s="1156" t="s">
        <v>1995</v>
      </c>
      <c r="H464" s="1156" t="s">
        <v>1995</v>
      </c>
      <c r="I464" s="1156" t="s">
        <v>1995</v>
      </c>
      <c r="J464" s="1156" t="s">
        <v>1995</v>
      </c>
      <c r="K464" s="1156" t="s">
        <v>1995</v>
      </c>
      <c r="L464" s="1156" t="s">
        <v>1995</v>
      </c>
      <c r="M464" s="1156" t="s">
        <v>1995</v>
      </c>
      <c r="N464" s="1156" t="s">
        <v>1995</v>
      </c>
      <c r="O464" s="1156" t="s">
        <v>1995</v>
      </c>
      <c r="P464" s="1157" t="s">
        <v>2081</v>
      </c>
      <c r="Q464" s="1157" t="s">
        <v>2082</v>
      </c>
      <c r="R464" s="1157" t="s">
        <v>2083</v>
      </c>
    </row>
    <row r="465" spans="1:18" ht="15">
      <c r="A465" s="56">
        <f>ROW()</f>
        <v>465</v>
      </c>
      <c r="C465" s="1158" t="s">
        <v>2572</v>
      </c>
      <c r="D465" s="1156" t="s">
        <v>1999</v>
      </c>
      <c r="E465" s="1156" t="s">
        <v>2568</v>
      </c>
      <c r="F465" s="1156" t="s">
        <v>2569</v>
      </c>
      <c r="G465" s="1156">
        <v>5.53</v>
      </c>
      <c r="H465" s="1156">
        <v>0</v>
      </c>
      <c r="I465" s="1156">
        <v>0</v>
      </c>
      <c r="J465" s="1156">
        <v>0</v>
      </c>
      <c r="K465" s="1156">
        <v>0</v>
      </c>
      <c r="L465" s="1156">
        <v>0</v>
      </c>
      <c r="M465" s="1156">
        <v>2</v>
      </c>
      <c r="N465" s="1156">
        <v>0</v>
      </c>
      <c r="O465" s="1156" t="s">
        <v>2000</v>
      </c>
      <c r="P465" s="1157" t="s">
        <v>2001</v>
      </c>
      <c r="Q465" s="1157" t="s">
        <v>1995</v>
      </c>
      <c r="R465" s="1157" t="s">
        <v>1995</v>
      </c>
    </row>
    <row r="466" spans="1:18" ht="15">
      <c r="A466" s="56">
        <f>ROW()</f>
        <v>466</v>
      </c>
      <c r="C466" s="1159" t="s">
        <v>1995</v>
      </c>
      <c r="D466" s="1160" t="s">
        <v>1995</v>
      </c>
      <c r="E466" s="1160" t="s">
        <v>1995</v>
      </c>
      <c r="F466" s="1160" t="s">
        <v>1995</v>
      </c>
      <c r="G466" s="1160" t="s">
        <v>1995</v>
      </c>
      <c r="H466" s="1160" t="s">
        <v>1995</v>
      </c>
      <c r="I466" s="1160" t="s">
        <v>1995</v>
      </c>
      <c r="J466" s="1160" t="s">
        <v>1995</v>
      </c>
      <c r="K466" s="1160" t="s">
        <v>1995</v>
      </c>
      <c r="L466" s="1160" t="s">
        <v>1995</v>
      </c>
      <c r="M466" s="1160" t="s">
        <v>1995</v>
      </c>
      <c r="N466" s="1160" t="s">
        <v>1995</v>
      </c>
      <c r="O466" s="1160" t="s">
        <v>1995</v>
      </c>
      <c r="P466" s="1159" t="s">
        <v>1995</v>
      </c>
      <c r="Q466" s="1159" t="s">
        <v>1995</v>
      </c>
      <c r="R466" s="1159" t="s">
        <v>1995</v>
      </c>
    </row>
    <row r="467" spans="1:18" ht="45">
      <c r="A467" s="56">
        <f>ROW()</f>
        <v>467</v>
      </c>
      <c r="C467" s="1153" t="s">
        <v>1978</v>
      </c>
      <c r="D467" s="1154" t="s">
        <v>1979</v>
      </c>
      <c r="E467" s="1154" t="s">
        <v>1980</v>
      </c>
      <c r="F467" s="1154" t="s">
        <v>1981</v>
      </c>
      <c r="G467" s="1154" t="s">
        <v>1982</v>
      </c>
      <c r="H467" s="1154" t="s">
        <v>1983</v>
      </c>
      <c r="I467" s="1154" t="s">
        <v>1984</v>
      </c>
      <c r="J467" s="1154" t="s">
        <v>1985</v>
      </c>
      <c r="K467" s="1154" t="s">
        <v>1986</v>
      </c>
      <c r="L467" s="1154" t="s">
        <v>1987</v>
      </c>
      <c r="M467" s="1154" t="s">
        <v>1988</v>
      </c>
      <c r="N467" s="1154" t="s">
        <v>1989</v>
      </c>
      <c r="O467" s="1154" t="s">
        <v>1990</v>
      </c>
      <c r="P467" s="1161" t="s">
        <v>1991</v>
      </c>
      <c r="Q467" s="1161" t="s">
        <v>1992</v>
      </c>
      <c r="R467" s="1161" t="s">
        <v>1993</v>
      </c>
    </row>
    <row r="468" spans="1:18" ht="30">
      <c r="A468" s="56">
        <f>ROW()</f>
        <v>468</v>
      </c>
      <c r="C468" s="1143" t="s">
        <v>1994</v>
      </c>
      <c r="D468" s="1156" t="s">
        <v>1995</v>
      </c>
      <c r="E468" s="1144" t="s">
        <v>2568</v>
      </c>
      <c r="F468" s="1144" t="s">
        <v>2573</v>
      </c>
      <c r="G468" s="1144">
        <v>0.66</v>
      </c>
      <c r="H468" s="1144">
        <v>0.02</v>
      </c>
      <c r="I468" s="1144">
        <v>0</v>
      </c>
      <c r="J468" s="1144">
        <v>0</v>
      </c>
      <c r="K468" s="1144">
        <v>0</v>
      </c>
      <c r="L468" s="1144">
        <v>0</v>
      </c>
      <c r="M468" s="1144" t="s">
        <v>1997</v>
      </c>
      <c r="N468" s="1144" t="s">
        <v>1997</v>
      </c>
      <c r="O468" s="1156" t="s">
        <v>1995</v>
      </c>
      <c r="P468" s="1157" t="s">
        <v>1995</v>
      </c>
      <c r="Q468" s="1157" t="s">
        <v>1995</v>
      </c>
      <c r="R468" s="1157" t="s">
        <v>1995</v>
      </c>
    </row>
    <row r="469" spans="1:18" ht="15">
      <c r="A469" s="56">
        <f>ROW()</f>
        <v>469</v>
      </c>
      <c r="C469" s="1158" t="s">
        <v>2574</v>
      </c>
      <c r="D469" s="1156" t="s">
        <v>1999</v>
      </c>
      <c r="E469" s="1156" t="s">
        <v>2568</v>
      </c>
      <c r="F469" s="1156" t="s">
        <v>2573</v>
      </c>
      <c r="G469" s="1156">
        <v>1.27</v>
      </c>
      <c r="H469" s="1156">
        <v>0</v>
      </c>
      <c r="I469" s="1156">
        <v>0</v>
      </c>
      <c r="J469" s="1156">
        <v>0</v>
      </c>
      <c r="K469" s="1156">
        <v>0</v>
      </c>
      <c r="L469" s="1156">
        <v>0</v>
      </c>
      <c r="M469" s="1156">
        <v>0</v>
      </c>
      <c r="N469" s="1156">
        <v>0</v>
      </c>
      <c r="O469" s="1156" t="s">
        <v>2000</v>
      </c>
      <c r="P469" s="1157" t="s">
        <v>2001</v>
      </c>
      <c r="Q469" s="1157" t="s">
        <v>1995</v>
      </c>
      <c r="R469" s="1157" t="s">
        <v>1995</v>
      </c>
    </row>
    <row r="470" spans="1:18" ht="15">
      <c r="A470" s="56">
        <f>ROW()</f>
        <v>470</v>
      </c>
      <c r="C470" s="1158" t="s">
        <v>2575</v>
      </c>
      <c r="D470" s="1156" t="s">
        <v>1999</v>
      </c>
      <c r="E470" s="1156" t="s">
        <v>2568</v>
      </c>
      <c r="F470" s="1156" t="s">
        <v>2573</v>
      </c>
      <c r="G470" s="1156">
        <v>3.07</v>
      </c>
      <c r="H470" s="1156">
        <v>0.25</v>
      </c>
      <c r="I470" s="1156">
        <v>0</v>
      </c>
      <c r="J470" s="1156">
        <v>0</v>
      </c>
      <c r="K470" s="1156">
        <v>0</v>
      </c>
      <c r="L470" s="1156">
        <v>0</v>
      </c>
      <c r="M470" s="1156">
        <v>0</v>
      </c>
      <c r="N470" s="1156">
        <v>0</v>
      </c>
      <c r="O470" s="1156" t="s">
        <v>2010</v>
      </c>
      <c r="P470" s="1157" t="s">
        <v>2001</v>
      </c>
      <c r="Q470" s="1157" t="s">
        <v>1995</v>
      </c>
      <c r="R470" s="1157" t="s">
        <v>1995</v>
      </c>
    </row>
    <row r="471" spans="1:18" ht="60">
      <c r="A471" s="56">
        <f>ROW()</f>
        <v>471</v>
      </c>
      <c r="C471" s="1158" t="s">
        <v>1995</v>
      </c>
      <c r="D471" s="1156" t="s">
        <v>1995</v>
      </c>
      <c r="E471" s="1156" t="s">
        <v>1995</v>
      </c>
      <c r="F471" s="1156" t="s">
        <v>1995</v>
      </c>
      <c r="G471" s="1156" t="s">
        <v>1995</v>
      </c>
      <c r="H471" s="1156" t="s">
        <v>1995</v>
      </c>
      <c r="I471" s="1156" t="s">
        <v>1995</v>
      </c>
      <c r="J471" s="1156" t="s">
        <v>1995</v>
      </c>
      <c r="K471" s="1156" t="s">
        <v>1995</v>
      </c>
      <c r="L471" s="1156" t="s">
        <v>1995</v>
      </c>
      <c r="M471" s="1156" t="s">
        <v>1995</v>
      </c>
      <c r="N471" s="1156" t="s">
        <v>1995</v>
      </c>
      <c r="O471" s="1156" t="s">
        <v>1995</v>
      </c>
      <c r="P471" s="1157" t="s">
        <v>2576</v>
      </c>
      <c r="Q471" s="1157" t="s">
        <v>2577</v>
      </c>
      <c r="R471" s="1157" t="s">
        <v>2578</v>
      </c>
    </row>
    <row r="472" spans="1:18" ht="15">
      <c r="A472" s="56">
        <f>ROW()</f>
        <v>472</v>
      </c>
      <c r="C472" s="1158" t="s">
        <v>2579</v>
      </c>
      <c r="D472" s="1156" t="s">
        <v>1999</v>
      </c>
      <c r="E472" s="1156" t="s">
        <v>2568</v>
      </c>
      <c r="F472" s="1156" t="s">
        <v>2573</v>
      </c>
      <c r="G472" s="1156">
        <v>0.74</v>
      </c>
      <c r="H472" s="1156">
        <v>0</v>
      </c>
      <c r="I472" s="1156">
        <v>0</v>
      </c>
      <c r="J472" s="1156">
        <v>0</v>
      </c>
      <c r="K472" s="1156">
        <v>0</v>
      </c>
      <c r="L472" s="1156">
        <v>0</v>
      </c>
      <c r="M472" s="1156">
        <v>0</v>
      </c>
      <c r="N472" s="1156">
        <v>0</v>
      </c>
      <c r="O472" s="1156" t="s">
        <v>2000</v>
      </c>
      <c r="P472" s="1157" t="s">
        <v>2001</v>
      </c>
      <c r="Q472" s="1157" t="s">
        <v>1995</v>
      </c>
      <c r="R472" s="1157" t="s">
        <v>1995</v>
      </c>
    </row>
    <row r="473" spans="1:18" ht="15">
      <c r="A473" s="56">
        <f>ROW()</f>
        <v>473</v>
      </c>
      <c r="C473" s="1158" t="s">
        <v>2580</v>
      </c>
      <c r="D473" s="1156" t="s">
        <v>1999</v>
      </c>
      <c r="E473" s="1156" t="s">
        <v>2568</v>
      </c>
      <c r="F473" s="1156" t="s">
        <v>2573</v>
      </c>
      <c r="G473" s="1156">
        <v>437.92</v>
      </c>
      <c r="H473" s="1156">
        <v>0</v>
      </c>
      <c r="I473" s="1156">
        <v>0</v>
      </c>
      <c r="J473" s="1156">
        <v>0</v>
      </c>
      <c r="K473" s="1156">
        <v>0</v>
      </c>
      <c r="L473" s="1156">
        <v>0</v>
      </c>
      <c r="M473" s="1156">
        <v>0</v>
      </c>
      <c r="N473" s="1156">
        <v>0</v>
      </c>
      <c r="O473" s="1156" t="s">
        <v>2000</v>
      </c>
      <c r="P473" s="1157" t="s">
        <v>2001</v>
      </c>
      <c r="Q473" s="1157" t="s">
        <v>1995</v>
      </c>
      <c r="R473" s="1157" t="s">
        <v>1995</v>
      </c>
    </row>
    <row r="474" spans="1:18" ht="120">
      <c r="A474" s="56">
        <f>ROW()</f>
        <v>474</v>
      </c>
      <c r="C474" s="1158" t="s">
        <v>2581</v>
      </c>
      <c r="D474" s="1156" t="s">
        <v>1999</v>
      </c>
      <c r="E474" s="1156" t="s">
        <v>2568</v>
      </c>
      <c r="F474" s="1156" t="s">
        <v>2573</v>
      </c>
      <c r="G474" s="1156">
        <v>0.13</v>
      </c>
      <c r="H474" s="1156">
        <v>2.71</v>
      </c>
      <c r="I474" s="1156">
        <v>0</v>
      </c>
      <c r="J474" s="1156">
        <v>0</v>
      </c>
      <c r="K474" s="1156">
        <v>0</v>
      </c>
      <c r="L474" s="1156">
        <v>0</v>
      </c>
      <c r="M474" s="1156">
        <v>0</v>
      </c>
      <c r="N474" s="1156">
        <v>0</v>
      </c>
      <c r="O474" s="1156" t="s">
        <v>2005</v>
      </c>
      <c r="P474" s="1157" t="s">
        <v>2582</v>
      </c>
      <c r="Q474" s="1157" t="s">
        <v>2075</v>
      </c>
      <c r="R474" s="1157" t="s">
        <v>2280</v>
      </c>
    </row>
    <row r="475" spans="1:18" ht="15">
      <c r="A475" s="56">
        <f>ROW()</f>
        <v>475</v>
      </c>
      <c r="C475" s="1158" t="s">
        <v>2583</v>
      </c>
      <c r="D475" s="1156" t="s">
        <v>1999</v>
      </c>
      <c r="E475" s="1156" t="s">
        <v>2568</v>
      </c>
      <c r="F475" s="1156" t="s">
        <v>2573</v>
      </c>
      <c r="G475" s="1156">
        <v>6.78</v>
      </c>
      <c r="H475" s="1156">
        <v>0.01</v>
      </c>
      <c r="I475" s="1156">
        <v>0</v>
      </c>
      <c r="J475" s="1156">
        <v>0</v>
      </c>
      <c r="K475" s="1156">
        <v>0</v>
      </c>
      <c r="L475" s="1156">
        <v>0</v>
      </c>
      <c r="M475" s="1156">
        <v>3</v>
      </c>
      <c r="N475" s="1156">
        <v>0</v>
      </c>
      <c r="O475" s="1156" t="s">
        <v>2000</v>
      </c>
      <c r="P475" s="1157" t="s">
        <v>2001</v>
      </c>
      <c r="Q475" s="1157" t="s">
        <v>1995</v>
      </c>
      <c r="R475" s="1157" t="s">
        <v>1995</v>
      </c>
    </row>
    <row r="476" spans="1:18" ht="15">
      <c r="A476" s="56">
        <f>ROW()</f>
        <v>476</v>
      </c>
      <c r="C476" s="1159" t="s">
        <v>1995</v>
      </c>
      <c r="D476" s="1160" t="s">
        <v>1995</v>
      </c>
      <c r="E476" s="1160" t="s">
        <v>1995</v>
      </c>
      <c r="F476" s="1160" t="s">
        <v>1995</v>
      </c>
      <c r="G476" s="1160" t="s">
        <v>1995</v>
      </c>
      <c r="H476" s="1160" t="s">
        <v>1995</v>
      </c>
      <c r="I476" s="1160" t="s">
        <v>1995</v>
      </c>
      <c r="J476" s="1160" t="s">
        <v>1995</v>
      </c>
      <c r="K476" s="1160" t="s">
        <v>1995</v>
      </c>
      <c r="L476" s="1160" t="s">
        <v>1995</v>
      </c>
      <c r="M476" s="1160" t="s">
        <v>1995</v>
      </c>
      <c r="N476" s="1160" t="s">
        <v>1995</v>
      </c>
      <c r="O476" s="1160" t="s">
        <v>1995</v>
      </c>
      <c r="P476" s="1159" t="s">
        <v>1995</v>
      </c>
      <c r="Q476" s="1159" t="s">
        <v>1995</v>
      </c>
      <c r="R476" s="1159" t="s">
        <v>1995</v>
      </c>
    </row>
    <row r="477" spans="1:18" ht="45">
      <c r="A477" s="56">
        <f>ROW()</f>
        <v>477</v>
      </c>
      <c r="C477" s="1153" t="s">
        <v>1978</v>
      </c>
      <c r="D477" s="1154" t="s">
        <v>1979</v>
      </c>
      <c r="E477" s="1154" t="s">
        <v>1980</v>
      </c>
      <c r="F477" s="1154" t="s">
        <v>1981</v>
      </c>
      <c r="G477" s="1154" t="s">
        <v>1982</v>
      </c>
      <c r="H477" s="1154" t="s">
        <v>1983</v>
      </c>
      <c r="I477" s="1154" t="s">
        <v>1984</v>
      </c>
      <c r="J477" s="1154" t="s">
        <v>1985</v>
      </c>
      <c r="K477" s="1154" t="s">
        <v>1986</v>
      </c>
      <c r="L477" s="1154" t="s">
        <v>1987</v>
      </c>
      <c r="M477" s="1154" t="s">
        <v>1988</v>
      </c>
      <c r="N477" s="1154" t="s">
        <v>1989</v>
      </c>
      <c r="O477" s="1154" t="s">
        <v>1990</v>
      </c>
      <c r="P477" s="1161" t="s">
        <v>1991</v>
      </c>
      <c r="Q477" s="1161" t="s">
        <v>1992</v>
      </c>
      <c r="R477" s="1161" t="s">
        <v>1993</v>
      </c>
    </row>
    <row r="478" spans="1:18" ht="30">
      <c r="A478" s="56">
        <f>ROW()</f>
        <v>478</v>
      </c>
      <c r="C478" s="1143" t="s">
        <v>1994</v>
      </c>
      <c r="D478" s="1156" t="s">
        <v>1995</v>
      </c>
      <c r="E478" s="1144" t="s">
        <v>2568</v>
      </c>
      <c r="F478" s="1144" t="s">
        <v>2584</v>
      </c>
      <c r="G478" s="1144">
        <v>1.56</v>
      </c>
      <c r="H478" s="1144">
        <v>0.06</v>
      </c>
      <c r="I478" s="1144">
        <v>0.03</v>
      </c>
      <c r="J478" s="1144">
        <v>0.1</v>
      </c>
      <c r="K478" s="1144">
        <v>0.02</v>
      </c>
      <c r="L478" s="1144">
        <v>0.72</v>
      </c>
      <c r="M478" s="1144" t="s">
        <v>1997</v>
      </c>
      <c r="N478" s="1144" t="s">
        <v>1997</v>
      </c>
      <c r="O478" s="1156" t="s">
        <v>1995</v>
      </c>
      <c r="P478" s="1157" t="s">
        <v>1995</v>
      </c>
      <c r="Q478" s="1157" t="s">
        <v>1995</v>
      </c>
      <c r="R478" s="1157" t="s">
        <v>1995</v>
      </c>
    </row>
    <row r="479" spans="1:18" ht="15">
      <c r="A479" s="56">
        <f>ROW()</f>
        <v>479</v>
      </c>
      <c r="C479" s="1158" t="s">
        <v>2585</v>
      </c>
      <c r="D479" s="1156" t="s">
        <v>1999</v>
      </c>
      <c r="E479" s="1156" t="s">
        <v>2568</v>
      </c>
      <c r="F479" s="1156" t="s">
        <v>2584</v>
      </c>
      <c r="G479" s="1156">
        <v>1.78</v>
      </c>
      <c r="H479" s="1156">
        <v>0</v>
      </c>
      <c r="I479" s="1156">
        <v>0</v>
      </c>
      <c r="J479" s="1156">
        <v>0</v>
      </c>
      <c r="K479" s="1156">
        <v>0</v>
      </c>
      <c r="L479" s="1156">
        <v>0</v>
      </c>
      <c r="M479" s="1156">
        <v>0</v>
      </c>
      <c r="N479" s="1156">
        <v>0</v>
      </c>
      <c r="O479" s="1156" t="s">
        <v>2000</v>
      </c>
      <c r="P479" s="1157" t="s">
        <v>2001</v>
      </c>
      <c r="Q479" s="1157" t="s">
        <v>1995</v>
      </c>
      <c r="R479" s="1157" t="s">
        <v>1995</v>
      </c>
    </row>
    <row r="480" spans="1:18" ht="15">
      <c r="A480" s="56">
        <f>ROW()</f>
        <v>480</v>
      </c>
      <c r="C480" s="1158" t="s">
        <v>2586</v>
      </c>
      <c r="D480" s="1156" t="s">
        <v>1999</v>
      </c>
      <c r="E480" s="1156" t="s">
        <v>2568</v>
      </c>
      <c r="F480" s="1156" t="s">
        <v>2584</v>
      </c>
      <c r="G480" s="1156">
        <v>1.88</v>
      </c>
      <c r="H480" s="1156">
        <v>0</v>
      </c>
      <c r="I480" s="1156">
        <v>0</v>
      </c>
      <c r="J480" s="1156">
        <v>0</v>
      </c>
      <c r="K480" s="1156">
        <v>0</v>
      </c>
      <c r="L480" s="1156">
        <v>0</v>
      </c>
      <c r="M480" s="1156">
        <v>0</v>
      </c>
      <c r="N480" s="1156">
        <v>0</v>
      </c>
      <c r="O480" s="1156" t="s">
        <v>2000</v>
      </c>
      <c r="P480" s="1157" t="s">
        <v>2001</v>
      </c>
      <c r="Q480" s="1157" t="s">
        <v>1995</v>
      </c>
      <c r="R480" s="1157" t="s">
        <v>1995</v>
      </c>
    </row>
    <row r="481" spans="1:18" ht="15">
      <c r="A481" s="56">
        <f>ROW()</f>
        <v>481</v>
      </c>
      <c r="C481" s="1158" t="s">
        <v>2587</v>
      </c>
      <c r="D481" s="1156" t="s">
        <v>1999</v>
      </c>
      <c r="E481" s="1156" t="s">
        <v>2568</v>
      </c>
      <c r="F481" s="1156" t="s">
        <v>2584</v>
      </c>
      <c r="G481" s="1156">
        <v>0.93</v>
      </c>
      <c r="H481" s="1156">
        <v>0</v>
      </c>
      <c r="I481" s="1156">
        <v>0</v>
      </c>
      <c r="J481" s="1156">
        <v>0</v>
      </c>
      <c r="K481" s="1156">
        <v>0</v>
      </c>
      <c r="L481" s="1156">
        <v>0</v>
      </c>
      <c r="M481" s="1156">
        <v>0</v>
      </c>
      <c r="N481" s="1156">
        <v>0</v>
      </c>
      <c r="O481" s="1156" t="s">
        <v>2023</v>
      </c>
      <c r="P481" s="1157" t="s">
        <v>2001</v>
      </c>
      <c r="Q481" s="1157" t="s">
        <v>1995</v>
      </c>
      <c r="R481" s="1157" t="s">
        <v>1995</v>
      </c>
    </row>
    <row r="482" spans="1:18" ht="15">
      <c r="A482" s="56">
        <f>ROW()</f>
        <v>482</v>
      </c>
      <c r="C482" s="1158" t="s">
        <v>2588</v>
      </c>
      <c r="D482" s="1156" t="s">
        <v>1999</v>
      </c>
      <c r="E482" s="1156" t="s">
        <v>2568</v>
      </c>
      <c r="F482" s="1156" t="s">
        <v>2584</v>
      </c>
      <c r="G482" s="1156">
        <v>0.93</v>
      </c>
      <c r="H482" s="1156">
        <v>0</v>
      </c>
      <c r="I482" s="1156">
        <v>0</v>
      </c>
      <c r="J482" s="1156">
        <v>0</v>
      </c>
      <c r="K482" s="1156">
        <v>0</v>
      </c>
      <c r="L482" s="1156">
        <v>0</v>
      </c>
      <c r="M482" s="1156">
        <v>0</v>
      </c>
      <c r="N482" s="1156">
        <v>0</v>
      </c>
      <c r="O482" s="1156" t="s">
        <v>2023</v>
      </c>
      <c r="P482" s="1157" t="s">
        <v>2001</v>
      </c>
      <c r="Q482" s="1157" t="s">
        <v>1995</v>
      </c>
      <c r="R482" s="1157" t="s">
        <v>1995</v>
      </c>
    </row>
    <row r="483" spans="1:18" ht="15">
      <c r="A483" s="56">
        <f>ROW()</f>
        <v>483</v>
      </c>
      <c r="C483" s="1158" t="s">
        <v>2589</v>
      </c>
      <c r="D483" s="1156" t="s">
        <v>1999</v>
      </c>
      <c r="E483" s="1156" t="s">
        <v>2568</v>
      </c>
      <c r="F483" s="1156" t="s">
        <v>2584</v>
      </c>
      <c r="G483" s="1156">
        <v>11.64</v>
      </c>
      <c r="H483" s="1156">
        <v>0</v>
      </c>
      <c r="I483" s="1156">
        <v>0</v>
      </c>
      <c r="J483" s="1156">
        <v>0</v>
      </c>
      <c r="K483" s="1156">
        <v>0</v>
      </c>
      <c r="L483" s="1156">
        <v>0</v>
      </c>
      <c r="M483" s="1156">
        <v>0</v>
      </c>
      <c r="N483" s="1156">
        <v>0</v>
      </c>
      <c r="O483" s="1156" t="s">
        <v>2000</v>
      </c>
      <c r="P483" s="1157" t="s">
        <v>2001</v>
      </c>
      <c r="Q483" s="1157" t="s">
        <v>1995</v>
      </c>
      <c r="R483" s="1157" t="s">
        <v>1995</v>
      </c>
    </row>
    <row r="484" spans="1:18" ht="15">
      <c r="A484" s="56">
        <f>ROW()</f>
        <v>484</v>
      </c>
      <c r="C484" s="1158" t="s">
        <v>2590</v>
      </c>
      <c r="D484" s="1156" t="s">
        <v>1999</v>
      </c>
      <c r="E484" s="1156" t="s">
        <v>2568</v>
      </c>
      <c r="F484" s="1156" t="s">
        <v>2584</v>
      </c>
      <c r="G484" s="1156">
        <v>0</v>
      </c>
      <c r="H484" s="1156">
        <v>0</v>
      </c>
      <c r="I484" s="1156">
        <v>0</v>
      </c>
      <c r="J484" s="1156">
        <v>0</v>
      </c>
      <c r="K484" s="1156">
        <v>0</v>
      </c>
      <c r="L484" s="1156">
        <v>0</v>
      </c>
      <c r="M484" s="1156">
        <v>0</v>
      </c>
      <c r="N484" s="1156">
        <v>0</v>
      </c>
      <c r="O484" s="1156" t="s">
        <v>2023</v>
      </c>
      <c r="P484" s="1157" t="s">
        <v>1995</v>
      </c>
      <c r="Q484" s="1157" t="s">
        <v>1995</v>
      </c>
      <c r="R484" s="1157" t="s">
        <v>1995</v>
      </c>
    </row>
    <row r="485" spans="1:18" ht="15">
      <c r="A485" s="56">
        <f>ROW()</f>
        <v>485</v>
      </c>
      <c r="C485" s="1158" t="s">
        <v>2591</v>
      </c>
      <c r="D485" s="1156" t="s">
        <v>1999</v>
      </c>
      <c r="E485" s="1156" t="s">
        <v>2568</v>
      </c>
      <c r="F485" s="1156" t="s">
        <v>2584</v>
      </c>
      <c r="G485" s="1156">
        <v>6.98</v>
      </c>
      <c r="H485" s="1156">
        <v>0</v>
      </c>
      <c r="I485" s="1156">
        <v>0</v>
      </c>
      <c r="J485" s="1156">
        <v>0</v>
      </c>
      <c r="K485" s="1156">
        <v>0</v>
      </c>
      <c r="L485" s="1156">
        <v>0</v>
      </c>
      <c r="M485" s="1156">
        <v>1</v>
      </c>
      <c r="N485" s="1156">
        <v>0</v>
      </c>
      <c r="O485" s="1156" t="s">
        <v>2000</v>
      </c>
      <c r="P485" s="1157" t="s">
        <v>2001</v>
      </c>
      <c r="Q485" s="1157" t="s">
        <v>1995</v>
      </c>
      <c r="R485" s="1157" t="s">
        <v>1995</v>
      </c>
    </row>
    <row r="486" spans="1:18" ht="15">
      <c r="A486" s="56">
        <f>ROW()</f>
        <v>486</v>
      </c>
      <c r="C486" s="1158" t="s">
        <v>2592</v>
      </c>
      <c r="D486" s="1156" t="s">
        <v>1999</v>
      </c>
      <c r="E486" s="1156" t="s">
        <v>2568</v>
      </c>
      <c r="F486" s="1156" t="s">
        <v>2584</v>
      </c>
      <c r="G486" s="1156">
        <v>1.44</v>
      </c>
      <c r="H486" s="1156">
        <v>0</v>
      </c>
      <c r="I486" s="1156">
        <v>0</v>
      </c>
      <c r="J486" s="1156">
        <v>0</v>
      </c>
      <c r="K486" s="1156">
        <v>0</v>
      </c>
      <c r="L486" s="1156">
        <v>0</v>
      </c>
      <c r="M486" s="1156">
        <v>1</v>
      </c>
      <c r="N486" s="1156">
        <v>0</v>
      </c>
      <c r="O486" s="1156" t="s">
        <v>2023</v>
      </c>
      <c r="P486" s="1157" t="s">
        <v>2001</v>
      </c>
      <c r="Q486" s="1157" t="s">
        <v>1995</v>
      </c>
      <c r="R486" s="1157" t="s">
        <v>1995</v>
      </c>
    </row>
    <row r="487" spans="1:18" ht="15">
      <c r="A487" s="56">
        <f>ROW()</f>
        <v>487</v>
      </c>
      <c r="C487" s="1158" t="s">
        <v>2593</v>
      </c>
      <c r="D487" s="1156" t="s">
        <v>1999</v>
      </c>
      <c r="E487" s="1156" t="s">
        <v>2568</v>
      </c>
      <c r="F487" s="1156" t="s">
        <v>2584</v>
      </c>
      <c r="G487" s="1156">
        <v>1.39</v>
      </c>
      <c r="H487" s="1156">
        <v>0</v>
      </c>
      <c r="I487" s="1156">
        <v>0</v>
      </c>
      <c r="J487" s="1156">
        <v>0</v>
      </c>
      <c r="K487" s="1156">
        <v>0</v>
      </c>
      <c r="L487" s="1156">
        <v>0</v>
      </c>
      <c r="M487" s="1156">
        <v>0</v>
      </c>
      <c r="N487" s="1156">
        <v>0</v>
      </c>
      <c r="O487" s="1156" t="s">
        <v>2023</v>
      </c>
      <c r="P487" s="1157" t="s">
        <v>2001</v>
      </c>
      <c r="Q487" s="1157" t="s">
        <v>1995</v>
      </c>
      <c r="R487" s="1157" t="s">
        <v>1995</v>
      </c>
    </row>
    <row r="488" spans="1:18" ht="15">
      <c r="A488" s="56">
        <f>ROW()</f>
        <v>488</v>
      </c>
      <c r="C488" s="1158" t="s">
        <v>2594</v>
      </c>
      <c r="D488" s="1156" t="s">
        <v>1999</v>
      </c>
      <c r="E488" s="1156" t="s">
        <v>2568</v>
      </c>
      <c r="F488" s="1156" t="s">
        <v>2584</v>
      </c>
      <c r="G488" s="1156">
        <v>1.41</v>
      </c>
      <c r="H488" s="1156">
        <v>0</v>
      </c>
      <c r="I488" s="1156">
        <v>0</v>
      </c>
      <c r="J488" s="1156">
        <v>0</v>
      </c>
      <c r="K488" s="1156">
        <v>0</v>
      </c>
      <c r="L488" s="1156">
        <v>0</v>
      </c>
      <c r="M488" s="1156">
        <v>0</v>
      </c>
      <c r="N488" s="1156">
        <v>0</v>
      </c>
      <c r="O488" s="1156" t="s">
        <v>2023</v>
      </c>
      <c r="P488" s="1157" t="s">
        <v>2001</v>
      </c>
      <c r="Q488" s="1157" t="s">
        <v>1995</v>
      </c>
      <c r="R488" s="1157" t="s">
        <v>1995</v>
      </c>
    </row>
    <row r="489" spans="1:18" ht="15">
      <c r="A489" s="56">
        <f>ROW()</f>
        <v>489</v>
      </c>
      <c r="C489" s="1158" t="s">
        <v>2595</v>
      </c>
      <c r="D489" s="1156" t="s">
        <v>1999</v>
      </c>
      <c r="E489" s="1156" t="s">
        <v>2568</v>
      </c>
      <c r="F489" s="1156" t="s">
        <v>2584</v>
      </c>
      <c r="G489" s="1156">
        <v>0.92</v>
      </c>
      <c r="H489" s="1156">
        <v>0</v>
      </c>
      <c r="I489" s="1156">
        <v>0</v>
      </c>
      <c r="J489" s="1156">
        <v>0</v>
      </c>
      <c r="K489" s="1156">
        <v>0</v>
      </c>
      <c r="L489" s="1156">
        <v>0</v>
      </c>
      <c r="M489" s="1156">
        <v>0</v>
      </c>
      <c r="N489" s="1156">
        <v>0</v>
      </c>
      <c r="O489" s="1156" t="s">
        <v>2023</v>
      </c>
      <c r="P489" s="1157" t="s">
        <v>2001</v>
      </c>
      <c r="Q489" s="1157" t="s">
        <v>1995</v>
      </c>
      <c r="R489" s="1157" t="s">
        <v>1995</v>
      </c>
    </row>
    <row r="490" spans="1:18" ht="15">
      <c r="A490" s="56">
        <f>ROW()</f>
        <v>490</v>
      </c>
      <c r="C490" s="1158" t="s">
        <v>2596</v>
      </c>
      <c r="D490" s="1156" t="s">
        <v>1999</v>
      </c>
      <c r="E490" s="1156" t="s">
        <v>2568</v>
      </c>
      <c r="F490" s="1156" t="s">
        <v>2584</v>
      </c>
      <c r="G490" s="1156">
        <v>1.47</v>
      </c>
      <c r="H490" s="1156">
        <v>0</v>
      </c>
      <c r="I490" s="1156">
        <v>0</v>
      </c>
      <c r="J490" s="1156">
        <v>0</v>
      </c>
      <c r="K490" s="1156">
        <v>0</v>
      </c>
      <c r="L490" s="1156">
        <v>0</v>
      </c>
      <c r="M490" s="1156">
        <v>0</v>
      </c>
      <c r="N490" s="1156">
        <v>0</v>
      </c>
      <c r="O490" s="1156" t="s">
        <v>2023</v>
      </c>
      <c r="P490" s="1157" t="s">
        <v>2001</v>
      </c>
      <c r="Q490" s="1157" t="s">
        <v>1995</v>
      </c>
      <c r="R490" s="1157" t="s">
        <v>1995</v>
      </c>
    </row>
    <row r="491" spans="1:18" ht="15">
      <c r="A491" s="56">
        <f>ROW()</f>
        <v>491</v>
      </c>
      <c r="C491" s="1158" t="s">
        <v>2597</v>
      </c>
      <c r="D491" s="1156" t="s">
        <v>1999</v>
      </c>
      <c r="E491" s="1156" t="s">
        <v>2568</v>
      </c>
      <c r="F491" s="1156" t="s">
        <v>2584</v>
      </c>
      <c r="G491" s="1156">
        <v>1.54</v>
      </c>
      <c r="H491" s="1156">
        <v>0</v>
      </c>
      <c r="I491" s="1156">
        <v>0</v>
      </c>
      <c r="J491" s="1156">
        <v>0</v>
      </c>
      <c r="K491" s="1156">
        <v>0</v>
      </c>
      <c r="L491" s="1156">
        <v>0</v>
      </c>
      <c r="M491" s="1156">
        <v>0</v>
      </c>
      <c r="N491" s="1156">
        <v>0</v>
      </c>
      <c r="O491" s="1156" t="s">
        <v>2023</v>
      </c>
      <c r="P491" s="1157" t="s">
        <v>2001</v>
      </c>
      <c r="Q491" s="1157" t="s">
        <v>1995</v>
      </c>
      <c r="R491" s="1157" t="s">
        <v>1995</v>
      </c>
    </row>
    <row r="492" spans="1:18" ht="15">
      <c r="A492" s="56">
        <f>ROW()</f>
        <v>492</v>
      </c>
      <c r="C492" s="1158" t="s">
        <v>2598</v>
      </c>
      <c r="D492" s="1156" t="s">
        <v>1999</v>
      </c>
      <c r="E492" s="1156" t="s">
        <v>2568</v>
      </c>
      <c r="F492" s="1156" t="s">
        <v>2584</v>
      </c>
      <c r="G492" s="1156">
        <v>1.32</v>
      </c>
      <c r="H492" s="1156">
        <v>0</v>
      </c>
      <c r="I492" s="1156">
        <v>0</v>
      </c>
      <c r="J492" s="1156">
        <v>0</v>
      </c>
      <c r="K492" s="1156">
        <v>0</v>
      </c>
      <c r="L492" s="1156">
        <v>0</v>
      </c>
      <c r="M492" s="1156">
        <v>0</v>
      </c>
      <c r="N492" s="1156">
        <v>0</v>
      </c>
      <c r="O492" s="1156" t="s">
        <v>2023</v>
      </c>
      <c r="P492" s="1157" t="s">
        <v>2001</v>
      </c>
      <c r="Q492" s="1157" t="s">
        <v>1995</v>
      </c>
      <c r="R492" s="1157" t="s">
        <v>1995</v>
      </c>
    </row>
    <row r="493" spans="1:18" ht="15">
      <c r="A493" s="56">
        <f>ROW()</f>
        <v>493</v>
      </c>
      <c r="C493" s="1158" t="s">
        <v>2599</v>
      </c>
      <c r="D493" s="1156" t="s">
        <v>1999</v>
      </c>
      <c r="E493" s="1156" t="s">
        <v>2568</v>
      </c>
      <c r="F493" s="1156" t="s">
        <v>2584</v>
      </c>
      <c r="G493" s="1156">
        <v>3.26</v>
      </c>
      <c r="H493" s="1156">
        <v>0.01</v>
      </c>
      <c r="I493" s="1156">
        <v>0</v>
      </c>
      <c r="J493" s="1156">
        <v>0</v>
      </c>
      <c r="K493" s="1156">
        <v>0</v>
      </c>
      <c r="L493" s="1156">
        <v>0</v>
      </c>
      <c r="M493" s="1156">
        <v>0</v>
      </c>
      <c r="N493" s="1156">
        <v>0</v>
      </c>
      <c r="O493" s="1156" t="s">
        <v>2000</v>
      </c>
      <c r="P493" s="1157" t="s">
        <v>2001</v>
      </c>
      <c r="Q493" s="1157" t="s">
        <v>1995</v>
      </c>
      <c r="R493" s="1157" t="s">
        <v>1995</v>
      </c>
    </row>
    <row r="494" spans="1:18" ht="15">
      <c r="A494" s="56">
        <f>ROW()</f>
        <v>494</v>
      </c>
      <c r="C494" s="1158" t="s">
        <v>2600</v>
      </c>
      <c r="D494" s="1156" t="s">
        <v>1999</v>
      </c>
      <c r="E494" s="1156" t="s">
        <v>2568</v>
      </c>
      <c r="F494" s="1156" t="s">
        <v>2584</v>
      </c>
      <c r="G494" s="1156">
        <v>2.4</v>
      </c>
      <c r="H494" s="1156">
        <v>0</v>
      </c>
      <c r="I494" s="1156">
        <v>0</v>
      </c>
      <c r="J494" s="1156">
        <v>0</v>
      </c>
      <c r="K494" s="1156">
        <v>0</v>
      </c>
      <c r="L494" s="1156">
        <v>0</v>
      </c>
      <c r="M494" s="1156">
        <v>0</v>
      </c>
      <c r="N494" s="1156">
        <v>0</v>
      </c>
      <c r="O494" s="1156" t="s">
        <v>2000</v>
      </c>
      <c r="P494" s="1157" t="s">
        <v>2001</v>
      </c>
      <c r="Q494" s="1157" t="s">
        <v>1995</v>
      </c>
      <c r="R494" s="1157" t="s">
        <v>1995</v>
      </c>
    </row>
    <row r="495" spans="1:18" ht="15">
      <c r="A495" s="56">
        <f>ROW()</f>
        <v>495</v>
      </c>
      <c r="C495" s="1158" t="s">
        <v>2601</v>
      </c>
      <c r="D495" s="1156" t="s">
        <v>1999</v>
      </c>
      <c r="E495" s="1156" t="s">
        <v>2568</v>
      </c>
      <c r="F495" s="1156" t="s">
        <v>2584</v>
      </c>
      <c r="G495" s="1156">
        <v>2.35</v>
      </c>
      <c r="H495" s="1156">
        <v>0</v>
      </c>
      <c r="I495" s="1156">
        <v>0</v>
      </c>
      <c r="J495" s="1156">
        <v>0</v>
      </c>
      <c r="K495" s="1156">
        <v>0</v>
      </c>
      <c r="L495" s="1156">
        <v>0</v>
      </c>
      <c r="M495" s="1156">
        <v>1</v>
      </c>
      <c r="N495" s="1156">
        <v>0</v>
      </c>
      <c r="O495" s="1156" t="s">
        <v>2000</v>
      </c>
      <c r="P495" s="1157" t="s">
        <v>2001</v>
      </c>
      <c r="Q495" s="1157" t="s">
        <v>1995</v>
      </c>
      <c r="R495" s="1157" t="s">
        <v>1995</v>
      </c>
    </row>
    <row r="496" spans="1:18" ht="15">
      <c r="A496" s="56">
        <f>ROW()</f>
        <v>496</v>
      </c>
      <c r="C496" s="1158" t="s">
        <v>2602</v>
      </c>
      <c r="D496" s="1156" t="s">
        <v>1999</v>
      </c>
      <c r="E496" s="1156" t="s">
        <v>2568</v>
      </c>
      <c r="F496" s="1156" t="s">
        <v>2584</v>
      </c>
      <c r="G496" s="1156">
        <v>1.56</v>
      </c>
      <c r="H496" s="1156">
        <v>0</v>
      </c>
      <c r="I496" s="1156">
        <v>0</v>
      </c>
      <c r="J496" s="1156">
        <v>0</v>
      </c>
      <c r="K496" s="1156">
        <v>0</v>
      </c>
      <c r="L496" s="1156">
        <v>0</v>
      </c>
      <c r="M496" s="1156">
        <v>0</v>
      </c>
      <c r="N496" s="1156">
        <v>0</v>
      </c>
      <c r="O496" s="1156" t="s">
        <v>2023</v>
      </c>
      <c r="P496" s="1157" t="s">
        <v>2001</v>
      </c>
      <c r="Q496" s="1157" t="s">
        <v>1995</v>
      </c>
      <c r="R496" s="1157" t="s">
        <v>1995</v>
      </c>
    </row>
    <row r="497" spans="1:18" ht="15">
      <c r="A497" s="56">
        <f>ROW()</f>
        <v>497</v>
      </c>
      <c r="C497" s="1158" t="s">
        <v>2603</v>
      </c>
      <c r="D497" s="1156" t="s">
        <v>2028</v>
      </c>
      <c r="E497" s="1156" t="s">
        <v>2568</v>
      </c>
      <c r="F497" s="1156" t="s">
        <v>2584</v>
      </c>
      <c r="G497" s="1156">
        <v>0.93</v>
      </c>
      <c r="H497" s="1156">
        <v>0.02</v>
      </c>
      <c r="I497" s="1156">
        <v>0</v>
      </c>
      <c r="J497" s="1156">
        <v>0</v>
      </c>
      <c r="K497" s="1156">
        <v>0</v>
      </c>
      <c r="L497" s="1156">
        <v>0</v>
      </c>
      <c r="M497" s="1156">
        <v>0</v>
      </c>
      <c r="N497" s="1156">
        <v>0</v>
      </c>
      <c r="O497" s="1156" t="s">
        <v>2023</v>
      </c>
      <c r="P497" s="1157" t="s">
        <v>2001</v>
      </c>
      <c r="Q497" s="1157" t="s">
        <v>1995</v>
      </c>
      <c r="R497" s="1157" t="s">
        <v>1995</v>
      </c>
    </row>
    <row r="498" spans="1:18" ht="15">
      <c r="A498" s="56">
        <f>ROW()</f>
        <v>498</v>
      </c>
      <c r="C498" s="1158" t="s">
        <v>2604</v>
      </c>
      <c r="D498" s="1156" t="s">
        <v>2028</v>
      </c>
      <c r="E498" s="1156" t="s">
        <v>2568</v>
      </c>
      <c r="F498" s="1156" t="s">
        <v>2584</v>
      </c>
      <c r="G498" s="1156">
        <v>1.1499999999999999</v>
      </c>
      <c r="H498" s="1156">
        <v>0.02</v>
      </c>
      <c r="I498" s="1156">
        <v>0</v>
      </c>
      <c r="J498" s="1156">
        <v>0</v>
      </c>
      <c r="K498" s="1156">
        <v>0</v>
      </c>
      <c r="L498" s="1156">
        <v>0</v>
      </c>
      <c r="M498" s="1156">
        <v>0</v>
      </c>
      <c r="N498" s="1156">
        <v>0</v>
      </c>
      <c r="O498" s="1156" t="s">
        <v>2023</v>
      </c>
      <c r="P498" s="1157" t="s">
        <v>2001</v>
      </c>
      <c r="Q498" s="1157" t="s">
        <v>1995</v>
      </c>
      <c r="R498" s="1157" t="s">
        <v>1995</v>
      </c>
    </row>
    <row r="499" spans="1:18" ht="15">
      <c r="A499" s="56">
        <f>ROW()</f>
        <v>499</v>
      </c>
      <c r="C499" s="1158" t="s">
        <v>2605</v>
      </c>
      <c r="D499" s="1156" t="s">
        <v>1999</v>
      </c>
      <c r="E499" s="1156" t="s">
        <v>2568</v>
      </c>
      <c r="F499" s="1156" t="s">
        <v>2584</v>
      </c>
      <c r="G499" s="1156">
        <v>1.36</v>
      </c>
      <c r="H499" s="1156">
        <v>0</v>
      </c>
      <c r="I499" s="1156">
        <v>0</v>
      </c>
      <c r="J499" s="1156">
        <v>0</v>
      </c>
      <c r="K499" s="1156">
        <v>0</v>
      </c>
      <c r="L499" s="1156">
        <v>0</v>
      </c>
      <c r="M499" s="1156">
        <v>0</v>
      </c>
      <c r="N499" s="1156">
        <v>0</v>
      </c>
      <c r="O499" s="1156" t="s">
        <v>2023</v>
      </c>
      <c r="P499" s="1157" t="s">
        <v>2001</v>
      </c>
      <c r="Q499" s="1157" t="s">
        <v>1995</v>
      </c>
      <c r="R499" s="1157" t="s">
        <v>1995</v>
      </c>
    </row>
    <row r="500" spans="1:18" ht="15">
      <c r="A500" s="56">
        <f>ROW()</f>
        <v>500</v>
      </c>
      <c r="C500" s="1158" t="s">
        <v>2606</v>
      </c>
      <c r="D500" s="1156" t="s">
        <v>1999</v>
      </c>
      <c r="E500" s="1156" t="s">
        <v>2568</v>
      </c>
      <c r="F500" s="1156" t="s">
        <v>2584</v>
      </c>
      <c r="G500" s="1156">
        <v>0.63</v>
      </c>
      <c r="H500" s="1156">
        <v>0</v>
      </c>
      <c r="I500" s="1156">
        <v>0</v>
      </c>
      <c r="J500" s="1156">
        <v>0</v>
      </c>
      <c r="K500" s="1156">
        <v>0</v>
      </c>
      <c r="L500" s="1156">
        <v>0</v>
      </c>
      <c r="M500" s="1156">
        <v>0</v>
      </c>
      <c r="N500" s="1156">
        <v>0</v>
      </c>
      <c r="O500" s="1156" t="s">
        <v>2023</v>
      </c>
      <c r="P500" s="1157" t="s">
        <v>2001</v>
      </c>
      <c r="Q500" s="1157" t="s">
        <v>1995</v>
      </c>
      <c r="R500" s="1157" t="s">
        <v>1995</v>
      </c>
    </row>
    <row r="501" spans="1:18" ht="15">
      <c r="A501" s="56">
        <f>ROW()</f>
        <v>501</v>
      </c>
      <c r="C501" s="1158" t="s">
        <v>2607</v>
      </c>
      <c r="D501" s="1156" t="s">
        <v>1999</v>
      </c>
      <c r="E501" s="1156" t="s">
        <v>2568</v>
      </c>
      <c r="F501" s="1156" t="s">
        <v>2584</v>
      </c>
      <c r="G501" s="1156">
        <v>1.52</v>
      </c>
      <c r="H501" s="1156">
        <v>0</v>
      </c>
      <c r="I501" s="1156">
        <v>0</v>
      </c>
      <c r="J501" s="1156">
        <v>0</v>
      </c>
      <c r="K501" s="1156">
        <v>0</v>
      </c>
      <c r="L501" s="1156">
        <v>0</v>
      </c>
      <c r="M501" s="1156">
        <v>0</v>
      </c>
      <c r="N501" s="1156">
        <v>0</v>
      </c>
      <c r="O501" s="1156" t="s">
        <v>2023</v>
      </c>
      <c r="P501" s="1157" t="s">
        <v>2001</v>
      </c>
      <c r="Q501" s="1157" t="s">
        <v>1995</v>
      </c>
      <c r="R501" s="1157" t="s">
        <v>1995</v>
      </c>
    </row>
    <row r="502" spans="1:18" ht="15">
      <c r="A502" s="56">
        <f>ROW()</f>
        <v>502</v>
      </c>
      <c r="C502" s="1158" t="s">
        <v>2608</v>
      </c>
      <c r="D502" s="1156" t="s">
        <v>1999</v>
      </c>
      <c r="E502" s="1156" t="s">
        <v>2568</v>
      </c>
      <c r="F502" s="1156" t="s">
        <v>2584</v>
      </c>
      <c r="G502" s="1156">
        <v>0.4</v>
      </c>
      <c r="H502" s="1156">
        <v>0</v>
      </c>
      <c r="I502" s="1156">
        <v>0</v>
      </c>
      <c r="J502" s="1156">
        <v>0</v>
      </c>
      <c r="K502" s="1156">
        <v>0</v>
      </c>
      <c r="L502" s="1156">
        <v>0</v>
      </c>
      <c r="M502" s="1156">
        <v>0</v>
      </c>
      <c r="N502" s="1156">
        <v>0</v>
      </c>
      <c r="O502" s="1156" t="s">
        <v>2023</v>
      </c>
      <c r="P502" s="1157" t="s">
        <v>2001</v>
      </c>
      <c r="Q502" s="1157" t="s">
        <v>1995</v>
      </c>
      <c r="R502" s="1157" t="s">
        <v>1995</v>
      </c>
    </row>
    <row r="503" spans="1:18" ht="15">
      <c r="A503" s="56">
        <f>ROW()</f>
        <v>503</v>
      </c>
      <c r="C503" s="1158" t="s">
        <v>2609</v>
      </c>
      <c r="D503" s="1156" t="s">
        <v>1999</v>
      </c>
      <c r="E503" s="1156" t="s">
        <v>2568</v>
      </c>
      <c r="F503" s="1156" t="s">
        <v>2584</v>
      </c>
      <c r="G503" s="1156">
        <v>1.74</v>
      </c>
      <c r="H503" s="1156">
        <v>0</v>
      </c>
      <c r="I503" s="1156">
        <v>0</v>
      </c>
      <c r="J503" s="1156">
        <v>0</v>
      </c>
      <c r="K503" s="1156">
        <v>0</v>
      </c>
      <c r="L503" s="1156">
        <v>0</v>
      </c>
      <c r="M503" s="1156">
        <v>0</v>
      </c>
      <c r="N503" s="1156">
        <v>0</v>
      </c>
      <c r="O503" s="1156" t="s">
        <v>2000</v>
      </c>
      <c r="P503" s="1157" t="s">
        <v>2001</v>
      </c>
      <c r="Q503" s="1157" t="s">
        <v>1995</v>
      </c>
      <c r="R503" s="1157" t="s">
        <v>1995</v>
      </c>
    </row>
    <row r="504" spans="1:18" ht="15">
      <c r="A504" s="56">
        <f>ROW()</f>
        <v>504</v>
      </c>
      <c r="C504" s="1158" t="s">
        <v>2610</v>
      </c>
      <c r="D504" s="1156" t="s">
        <v>1999</v>
      </c>
      <c r="E504" s="1156" t="s">
        <v>2568</v>
      </c>
      <c r="F504" s="1156" t="s">
        <v>2584</v>
      </c>
      <c r="G504" s="1156">
        <v>1.73</v>
      </c>
      <c r="H504" s="1156">
        <v>0</v>
      </c>
      <c r="I504" s="1156">
        <v>0</v>
      </c>
      <c r="J504" s="1156">
        <v>0</v>
      </c>
      <c r="K504" s="1156">
        <v>0</v>
      </c>
      <c r="L504" s="1156">
        <v>0</v>
      </c>
      <c r="M504" s="1156">
        <v>0</v>
      </c>
      <c r="N504" s="1156">
        <v>0</v>
      </c>
      <c r="O504" s="1156" t="s">
        <v>2000</v>
      </c>
      <c r="P504" s="1157" t="s">
        <v>2001</v>
      </c>
      <c r="Q504" s="1157" t="s">
        <v>1995</v>
      </c>
      <c r="R504" s="1157" t="s">
        <v>1995</v>
      </c>
    </row>
    <row r="505" spans="1:18" ht="15">
      <c r="A505" s="56">
        <f>ROW()</f>
        <v>505</v>
      </c>
      <c r="C505" s="1158" t="s">
        <v>2611</v>
      </c>
      <c r="D505" s="1156" t="s">
        <v>1999</v>
      </c>
      <c r="E505" s="1156" t="s">
        <v>2568</v>
      </c>
      <c r="F505" s="1156" t="s">
        <v>2584</v>
      </c>
      <c r="G505" s="1156">
        <v>1.35</v>
      </c>
      <c r="H505" s="1156">
        <v>0</v>
      </c>
      <c r="I505" s="1156">
        <v>0</v>
      </c>
      <c r="J505" s="1156">
        <v>0</v>
      </c>
      <c r="K505" s="1156">
        <v>0</v>
      </c>
      <c r="L505" s="1156">
        <v>0</v>
      </c>
      <c r="M505" s="1156">
        <v>0</v>
      </c>
      <c r="N505" s="1156">
        <v>0</v>
      </c>
      <c r="O505" s="1156" t="s">
        <v>2023</v>
      </c>
      <c r="P505" s="1157" t="s">
        <v>2001</v>
      </c>
      <c r="Q505" s="1157" t="s">
        <v>1995</v>
      </c>
      <c r="R505" s="1157" t="s">
        <v>1995</v>
      </c>
    </row>
    <row r="506" spans="1:18" ht="15">
      <c r="A506" s="56">
        <f>ROW()</f>
        <v>506</v>
      </c>
      <c r="C506" s="1158" t="s">
        <v>2612</v>
      </c>
      <c r="D506" s="1156" t="s">
        <v>1999</v>
      </c>
      <c r="E506" s="1156" t="s">
        <v>2568</v>
      </c>
      <c r="F506" s="1156" t="s">
        <v>2584</v>
      </c>
      <c r="G506" s="1156">
        <v>8.93</v>
      </c>
      <c r="H506" s="1156">
        <v>0</v>
      </c>
      <c r="I506" s="1156">
        <v>0</v>
      </c>
      <c r="J506" s="1156">
        <v>0</v>
      </c>
      <c r="K506" s="1156">
        <v>0</v>
      </c>
      <c r="L506" s="1156">
        <v>0</v>
      </c>
      <c r="M506" s="1156">
        <v>0</v>
      </c>
      <c r="N506" s="1156">
        <v>0</v>
      </c>
      <c r="O506" s="1156" t="s">
        <v>2000</v>
      </c>
      <c r="P506" s="1157" t="s">
        <v>2001</v>
      </c>
      <c r="Q506" s="1157" t="s">
        <v>1995</v>
      </c>
      <c r="R506" s="1157" t="s">
        <v>1995</v>
      </c>
    </row>
    <row r="507" spans="1:18" ht="15">
      <c r="A507" s="56">
        <f>ROW()</f>
        <v>507</v>
      </c>
      <c r="C507" s="1158" t="s">
        <v>2613</v>
      </c>
      <c r="D507" s="1156" t="s">
        <v>1999</v>
      </c>
      <c r="E507" s="1156" t="s">
        <v>2568</v>
      </c>
      <c r="F507" s="1156" t="s">
        <v>2584</v>
      </c>
      <c r="G507" s="1156">
        <v>1.73</v>
      </c>
      <c r="H507" s="1156">
        <v>0</v>
      </c>
      <c r="I507" s="1156">
        <v>0</v>
      </c>
      <c r="J507" s="1156">
        <v>0</v>
      </c>
      <c r="K507" s="1156">
        <v>0</v>
      </c>
      <c r="L507" s="1156">
        <v>0</v>
      </c>
      <c r="M507" s="1156">
        <v>0</v>
      </c>
      <c r="N507" s="1156">
        <v>0</v>
      </c>
      <c r="O507" s="1156" t="s">
        <v>2000</v>
      </c>
      <c r="P507" s="1157" t="s">
        <v>2001</v>
      </c>
      <c r="Q507" s="1157" t="s">
        <v>1995</v>
      </c>
      <c r="R507" s="1157" t="s">
        <v>1995</v>
      </c>
    </row>
    <row r="508" spans="1:18" ht="15">
      <c r="A508" s="56">
        <f>ROW()</f>
        <v>508</v>
      </c>
      <c r="C508" s="1158" t="s">
        <v>2614</v>
      </c>
      <c r="D508" s="1156" t="s">
        <v>1999</v>
      </c>
      <c r="E508" s="1156" t="s">
        <v>2568</v>
      </c>
      <c r="F508" s="1156" t="s">
        <v>2584</v>
      </c>
      <c r="G508" s="1156">
        <v>16.510000000000002</v>
      </c>
      <c r="H508" s="1156">
        <v>0</v>
      </c>
      <c r="I508" s="1156">
        <v>0</v>
      </c>
      <c r="J508" s="1156">
        <v>0</v>
      </c>
      <c r="K508" s="1156">
        <v>0</v>
      </c>
      <c r="L508" s="1156">
        <v>0</v>
      </c>
      <c r="M508" s="1156">
        <v>1</v>
      </c>
      <c r="N508" s="1156">
        <v>0</v>
      </c>
      <c r="O508" s="1156" t="s">
        <v>2000</v>
      </c>
      <c r="P508" s="1157" t="s">
        <v>2001</v>
      </c>
      <c r="Q508" s="1157" t="s">
        <v>1995</v>
      </c>
      <c r="R508" s="1157" t="s">
        <v>1995</v>
      </c>
    </row>
    <row r="509" spans="1:18" ht="15">
      <c r="A509" s="56">
        <f>ROW()</f>
        <v>509</v>
      </c>
      <c r="C509" s="1158" t="s">
        <v>2615</v>
      </c>
      <c r="D509" s="1156" t="s">
        <v>1999</v>
      </c>
      <c r="E509" s="1156" t="s">
        <v>2568</v>
      </c>
      <c r="F509" s="1156" t="s">
        <v>2584</v>
      </c>
      <c r="G509" s="1156">
        <v>9.5299999999999994</v>
      </c>
      <c r="H509" s="1156">
        <v>0</v>
      </c>
      <c r="I509" s="1156">
        <v>0</v>
      </c>
      <c r="J509" s="1156">
        <v>0</v>
      </c>
      <c r="K509" s="1156">
        <v>0</v>
      </c>
      <c r="L509" s="1156">
        <v>0</v>
      </c>
      <c r="M509" s="1156">
        <v>0</v>
      </c>
      <c r="N509" s="1156">
        <v>0</v>
      </c>
      <c r="O509" s="1156" t="s">
        <v>2000</v>
      </c>
      <c r="P509" s="1157" t="s">
        <v>2001</v>
      </c>
      <c r="Q509" s="1157" t="s">
        <v>1995</v>
      </c>
      <c r="R509" s="1157" t="s">
        <v>1995</v>
      </c>
    </row>
    <row r="510" spans="1:18" ht="15">
      <c r="A510" s="56">
        <f>ROW()</f>
        <v>510</v>
      </c>
      <c r="C510" s="1158" t="s">
        <v>2616</v>
      </c>
      <c r="D510" s="1156" t="s">
        <v>1999</v>
      </c>
      <c r="E510" s="1156" t="s">
        <v>2568</v>
      </c>
      <c r="F510" s="1156" t="s">
        <v>2584</v>
      </c>
      <c r="G510" s="1156">
        <v>2.04</v>
      </c>
      <c r="H510" s="1156">
        <v>0</v>
      </c>
      <c r="I510" s="1156">
        <v>0</v>
      </c>
      <c r="J510" s="1156">
        <v>0</v>
      </c>
      <c r="K510" s="1156">
        <v>0</v>
      </c>
      <c r="L510" s="1156">
        <v>0</v>
      </c>
      <c r="M510" s="1156">
        <v>0</v>
      </c>
      <c r="N510" s="1156">
        <v>0</v>
      </c>
      <c r="O510" s="1156" t="s">
        <v>2000</v>
      </c>
      <c r="P510" s="1157" t="s">
        <v>2001</v>
      </c>
      <c r="Q510" s="1157" t="s">
        <v>1995</v>
      </c>
      <c r="R510" s="1157" t="s">
        <v>1995</v>
      </c>
    </row>
    <row r="511" spans="1:18" ht="15">
      <c r="A511" s="56">
        <f>ROW()</f>
        <v>511</v>
      </c>
      <c r="C511" s="1158" t="s">
        <v>2617</v>
      </c>
      <c r="D511" s="1156" t="s">
        <v>1999</v>
      </c>
      <c r="E511" s="1156" t="s">
        <v>2568</v>
      </c>
      <c r="F511" s="1156" t="s">
        <v>2584</v>
      </c>
      <c r="G511" s="1156">
        <v>2.2599999999999998</v>
      </c>
      <c r="H511" s="1156">
        <v>0</v>
      </c>
      <c r="I511" s="1156">
        <v>0</v>
      </c>
      <c r="J511" s="1156">
        <v>0</v>
      </c>
      <c r="K511" s="1156">
        <v>0</v>
      </c>
      <c r="L511" s="1156">
        <v>0</v>
      </c>
      <c r="M511" s="1156">
        <v>0</v>
      </c>
      <c r="N511" s="1156">
        <v>0</v>
      </c>
      <c r="O511" s="1156" t="s">
        <v>2000</v>
      </c>
      <c r="P511" s="1157" t="s">
        <v>2001</v>
      </c>
      <c r="Q511" s="1157" t="s">
        <v>1995</v>
      </c>
      <c r="R511" s="1157" t="s">
        <v>1995</v>
      </c>
    </row>
    <row r="512" spans="1:18" ht="15">
      <c r="A512" s="56">
        <f>ROW()</f>
        <v>512</v>
      </c>
      <c r="C512" s="1158" t="s">
        <v>2618</v>
      </c>
      <c r="D512" s="1156" t="s">
        <v>1999</v>
      </c>
      <c r="E512" s="1156" t="s">
        <v>2568</v>
      </c>
      <c r="F512" s="1156" t="s">
        <v>2584</v>
      </c>
      <c r="G512" s="1156">
        <v>0.93</v>
      </c>
      <c r="H512" s="1156">
        <v>0</v>
      </c>
      <c r="I512" s="1156">
        <v>0</v>
      </c>
      <c r="J512" s="1156">
        <v>0</v>
      </c>
      <c r="K512" s="1156">
        <v>0</v>
      </c>
      <c r="L512" s="1156">
        <v>0</v>
      </c>
      <c r="M512" s="1156">
        <v>0</v>
      </c>
      <c r="N512" s="1156">
        <v>0</v>
      </c>
      <c r="O512" s="1156" t="s">
        <v>2023</v>
      </c>
      <c r="P512" s="1157" t="s">
        <v>2001</v>
      </c>
      <c r="Q512" s="1157" t="s">
        <v>1995</v>
      </c>
      <c r="R512" s="1157" t="s">
        <v>1995</v>
      </c>
    </row>
    <row r="513" spans="1:18" ht="15">
      <c r="A513" s="56">
        <f>ROW()</f>
        <v>513</v>
      </c>
      <c r="C513" s="1158" t="s">
        <v>2619</v>
      </c>
      <c r="D513" s="1156" t="s">
        <v>1999</v>
      </c>
      <c r="E513" s="1156" t="s">
        <v>2568</v>
      </c>
      <c r="F513" s="1156" t="s">
        <v>2584</v>
      </c>
      <c r="G513" s="1156">
        <v>1.21</v>
      </c>
      <c r="H513" s="1156">
        <v>0.01</v>
      </c>
      <c r="I513" s="1156">
        <v>0</v>
      </c>
      <c r="J513" s="1156">
        <v>0</v>
      </c>
      <c r="K513" s="1156">
        <v>0</v>
      </c>
      <c r="L513" s="1156">
        <v>0</v>
      </c>
      <c r="M513" s="1156">
        <v>0</v>
      </c>
      <c r="N513" s="1156">
        <v>0</v>
      </c>
      <c r="O513" s="1156" t="s">
        <v>2023</v>
      </c>
      <c r="P513" s="1157" t="s">
        <v>2001</v>
      </c>
      <c r="Q513" s="1157" t="s">
        <v>1995</v>
      </c>
      <c r="R513" s="1157" t="s">
        <v>1995</v>
      </c>
    </row>
    <row r="514" spans="1:18" ht="15">
      <c r="A514" s="56">
        <f>ROW()</f>
        <v>514</v>
      </c>
      <c r="C514" s="1158" t="s">
        <v>2620</v>
      </c>
      <c r="D514" s="1156" t="s">
        <v>1999</v>
      </c>
      <c r="E514" s="1156" t="s">
        <v>2568</v>
      </c>
      <c r="F514" s="1156" t="s">
        <v>2584</v>
      </c>
      <c r="G514" s="1156">
        <v>2.4</v>
      </c>
      <c r="H514" s="1156">
        <v>0.05</v>
      </c>
      <c r="I514" s="1156">
        <v>0</v>
      </c>
      <c r="J514" s="1156">
        <v>0</v>
      </c>
      <c r="K514" s="1156">
        <v>0</v>
      </c>
      <c r="L514" s="1156">
        <v>0</v>
      </c>
      <c r="M514" s="1156">
        <v>3</v>
      </c>
      <c r="N514" s="1156">
        <v>0</v>
      </c>
      <c r="O514" s="1156" t="s">
        <v>2000</v>
      </c>
      <c r="P514" s="1157" t="s">
        <v>2001</v>
      </c>
      <c r="Q514" s="1157" t="s">
        <v>1995</v>
      </c>
      <c r="R514" s="1157" t="s">
        <v>1995</v>
      </c>
    </row>
    <row r="515" spans="1:18" ht="15">
      <c r="A515" s="56">
        <f>ROW()</f>
        <v>515</v>
      </c>
      <c r="C515" s="1158" t="s">
        <v>2621</v>
      </c>
      <c r="D515" s="1156" t="s">
        <v>1999</v>
      </c>
      <c r="E515" s="1156" t="s">
        <v>2568</v>
      </c>
      <c r="F515" s="1156" t="s">
        <v>2584</v>
      </c>
      <c r="G515" s="1156">
        <v>1.89</v>
      </c>
      <c r="H515" s="1156">
        <v>0</v>
      </c>
      <c r="I515" s="1156">
        <v>0</v>
      </c>
      <c r="J515" s="1156">
        <v>0</v>
      </c>
      <c r="K515" s="1156">
        <v>0</v>
      </c>
      <c r="L515" s="1156">
        <v>0</v>
      </c>
      <c r="M515" s="1156">
        <v>5</v>
      </c>
      <c r="N515" s="1156">
        <v>0</v>
      </c>
      <c r="O515" s="1156" t="s">
        <v>2000</v>
      </c>
      <c r="P515" s="1157" t="s">
        <v>2001</v>
      </c>
      <c r="Q515" s="1157" t="s">
        <v>1995</v>
      </c>
      <c r="R515" s="1157" t="s">
        <v>1995</v>
      </c>
    </row>
    <row r="516" spans="1:18" ht="15">
      <c r="A516" s="56">
        <f>ROW()</f>
        <v>516</v>
      </c>
      <c r="C516" s="1158" t="s">
        <v>2622</v>
      </c>
      <c r="D516" s="1156" t="s">
        <v>1999</v>
      </c>
      <c r="E516" s="1156" t="s">
        <v>2568</v>
      </c>
      <c r="F516" s="1156" t="s">
        <v>2584</v>
      </c>
      <c r="G516" s="1156">
        <v>1.28</v>
      </c>
      <c r="H516" s="1156">
        <v>0</v>
      </c>
      <c r="I516" s="1156">
        <v>0</v>
      </c>
      <c r="J516" s="1156">
        <v>0</v>
      </c>
      <c r="K516" s="1156">
        <v>0</v>
      </c>
      <c r="L516" s="1156">
        <v>0</v>
      </c>
      <c r="M516" s="1156">
        <v>0</v>
      </c>
      <c r="N516" s="1156">
        <v>0</v>
      </c>
      <c r="O516" s="1156" t="s">
        <v>2023</v>
      </c>
      <c r="P516" s="1157" t="s">
        <v>2001</v>
      </c>
      <c r="Q516" s="1157" t="s">
        <v>1995</v>
      </c>
      <c r="R516" s="1157" t="s">
        <v>1995</v>
      </c>
    </row>
    <row r="517" spans="1:18" ht="15">
      <c r="A517" s="56">
        <f>ROW()</f>
        <v>517</v>
      </c>
      <c r="C517" s="1158" t="s">
        <v>2623</v>
      </c>
      <c r="D517" s="1156" t="s">
        <v>1999</v>
      </c>
      <c r="E517" s="1156" t="s">
        <v>2568</v>
      </c>
      <c r="F517" s="1156" t="s">
        <v>2584</v>
      </c>
      <c r="G517" s="1156">
        <v>7.0000000000000007E-2</v>
      </c>
      <c r="H517" s="1156">
        <v>0</v>
      </c>
      <c r="I517" s="1156">
        <v>0</v>
      </c>
      <c r="J517" s="1156">
        <v>0</v>
      </c>
      <c r="K517" s="1156">
        <v>0</v>
      </c>
      <c r="L517" s="1156">
        <v>0</v>
      </c>
      <c r="M517" s="1156">
        <v>0</v>
      </c>
      <c r="N517" s="1156">
        <v>0</v>
      </c>
      <c r="O517" s="1156" t="s">
        <v>2023</v>
      </c>
      <c r="P517" s="1157" t="s">
        <v>2001</v>
      </c>
      <c r="Q517" s="1157" t="s">
        <v>1995</v>
      </c>
      <c r="R517" s="1157" t="s">
        <v>1995</v>
      </c>
    </row>
    <row r="518" spans="1:18" ht="15">
      <c r="A518" s="56">
        <f>ROW()</f>
        <v>518</v>
      </c>
      <c r="C518" s="1158" t="s">
        <v>2624</v>
      </c>
      <c r="D518" s="1156" t="s">
        <v>1999</v>
      </c>
      <c r="E518" s="1156" t="s">
        <v>2568</v>
      </c>
      <c r="F518" s="1156" t="s">
        <v>2584</v>
      </c>
      <c r="G518" s="1156">
        <v>1.18</v>
      </c>
      <c r="H518" s="1156">
        <v>0</v>
      </c>
      <c r="I518" s="1156">
        <v>0</v>
      </c>
      <c r="J518" s="1156">
        <v>0</v>
      </c>
      <c r="K518" s="1156">
        <v>0</v>
      </c>
      <c r="L518" s="1156">
        <v>0</v>
      </c>
      <c r="M518" s="1156">
        <v>0</v>
      </c>
      <c r="N518" s="1156">
        <v>0</v>
      </c>
      <c r="O518" s="1156" t="s">
        <v>2023</v>
      </c>
      <c r="P518" s="1157" t="s">
        <v>2001</v>
      </c>
      <c r="Q518" s="1157" t="s">
        <v>1995</v>
      </c>
      <c r="R518" s="1157" t="s">
        <v>1995</v>
      </c>
    </row>
    <row r="519" spans="1:18" ht="30">
      <c r="A519" s="56">
        <f>ROW()</f>
        <v>519</v>
      </c>
      <c r="C519" s="1158" t="s">
        <v>2625</v>
      </c>
      <c r="D519" s="1156" t="s">
        <v>1999</v>
      </c>
      <c r="E519" s="1156" t="s">
        <v>2568</v>
      </c>
      <c r="F519" s="1156" t="s">
        <v>2584</v>
      </c>
      <c r="G519" s="1156">
        <v>1.21</v>
      </c>
      <c r="H519" s="1156">
        <v>0.01</v>
      </c>
      <c r="I519" s="1156">
        <v>0</v>
      </c>
      <c r="J519" s="1156">
        <v>0</v>
      </c>
      <c r="K519" s="1156">
        <v>1</v>
      </c>
      <c r="L519" s="1156">
        <v>4.18</v>
      </c>
      <c r="M519" s="1156">
        <v>0</v>
      </c>
      <c r="N519" s="1156">
        <v>0</v>
      </c>
      <c r="O519" s="1156" t="s">
        <v>2005</v>
      </c>
      <c r="P519" s="1157" t="s">
        <v>2626</v>
      </c>
      <c r="Q519" s="1157" t="s">
        <v>2158</v>
      </c>
      <c r="R519" s="1157" t="s">
        <v>2159</v>
      </c>
    </row>
    <row r="520" spans="1:18" ht="15">
      <c r="A520" s="56">
        <f>ROW()</f>
        <v>520</v>
      </c>
      <c r="C520" s="1158" t="s">
        <v>2627</v>
      </c>
      <c r="D520" s="1156" t="s">
        <v>1999</v>
      </c>
      <c r="E520" s="1156" t="s">
        <v>2568</v>
      </c>
      <c r="F520" s="1156" t="s">
        <v>2584</v>
      </c>
      <c r="G520" s="1156">
        <v>1.2</v>
      </c>
      <c r="H520" s="1156">
        <v>0</v>
      </c>
      <c r="I520" s="1156">
        <v>0</v>
      </c>
      <c r="J520" s="1156">
        <v>0</v>
      </c>
      <c r="K520" s="1156">
        <v>0</v>
      </c>
      <c r="L520" s="1156">
        <v>0</v>
      </c>
      <c r="M520" s="1156">
        <v>0</v>
      </c>
      <c r="N520" s="1156">
        <v>0</v>
      </c>
      <c r="O520" s="1156" t="s">
        <v>2023</v>
      </c>
      <c r="P520" s="1157" t="s">
        <v>2001</v>
      </c>
      <c r="Q520" s="1157" t="s">
        <v>1995</v>
      </c>
      <c r="R520" s="1157" t="s">
        <v>1995</v>
      </c>
    </row>
    <row r="521" spans="1:18" ht="15">
      <c r="A521" s="56">
        <f>ROW()</f>
        <v>521</v>
      </c>
      <c r="C521" s="1159" t="s">
        <v>1995</v>
      </c>
      <c r="D521" s="1160" t="s">
        <v>1995</v>
      </c>
      <c r="E521" s="1160" t="s">
        <v>1995</v>
      </c>
      <c r="F521" s="1160" t="s">
        <v>1995</v>
      </c>
      <c r="G521" s="1160" t="s">
        <v>1995</v>
      </c>
      <c r="H521" s="1160" t="s">
        <v>1995</v>
      </c>
      <c r="I521" s="1160" t="s">
        <v>1995</v>
      </c>
      <c r="J521" s="1160" t="s">
        <v>1995</v>
      </c>
      <c r="K521" s="1160" t="s">
        <v>1995</v>
      </c>
      <c r="L521" s="1160" t="s">
        <v>1995</v>
      </c>
      <c r="M521" s="1160" t="s">
        <v>1995</v>
      </c>
      <c r="N521" s="1160" t="s">
        <v>1995</v>
      </c>
      <c r="O521" s="1160" t="s">
        <v>1995</v>
      </c>
      <c r="P521" s="1159" t="s">
        <v>1995</v>
      </c>
      <c r="Q521" s="1159" t="s">
        <v>1995</v>
      </c>
      <c r="R521" s="1159" t="s">
        <v>1995</v>
      </c>
    </row>
    <row r="522" spans="1:18" ht="45">
      <c r="A522" s="56">
        <f>ROW()</f>
        <v>522</v>
      </c>
      <c r="C522" s="1153" t="s">
        <v>1978</v>
      </c>
      <c r="D522" s="1154" t="s">
        <v>1979</v>
      </c>
      <c r="E522" s="1154" t="s">
        <v>1980</v>
      </c>
      <c r="F522" s="1154" t="s">
        <v>1981</v>
      </c>
      <c r="G522" s="1154" t="s">
        <v>1982</v>
      </c>
      <c r="H522" s="1154" t="s">
        <v>1983</v>
      </c>
      <c r="I522" s="1154" t="s">
        <v>1984</v>
      </c>
      <c r="J522" s="1154" t="s">
        <v>1985</v>
      </c>
      <c r="K522" s="1154" t="s">
        <v>1986</v>
      </c>
      <c r="L522" s="1154" t="s">
        <v>1987</v>
      </c>
      <c r="M522" s="1154" t="s">
        <v>1988</v>
      </c>
      <c r="N522" s="1154" t="s">
        <v>1989</v>
      </c>
      <c r="O522" s="1154" t="s">
        <v>1990</v>
      </c>
      <c r="P522" s="1161" t="s">
        <v>1991</v>
      </c>
      <c r="Q522" s="1161" t="s">
        <v>1992</v>
      </c>
      <c r="R522" s="1161" t="s">
        <v>1993</v>
      </c>
    </row>
    <row r="523" spans="1:18" ht="30">
      <c r="A523" s="56">
        <f>ROW()</f>
        <v>523</v>
      </c>
      <c r="C523" s="1143" t="s">
        <v>1994</v>
      </c>
      <c r="D523" s="1156" t="s">
        <v>1995</v>
      </c>
      <c r="E523" s="1144" t="s">
        <v>217</v>
      </c>
      <c r="F523" s="1144" t="s">
        <v>217</v>
      </c>
      <c r="G523" s="1144">
        <v>1.56</v>
      </c>
      <c r="H523" s="1144">
        <v>0.06</v>
      </c>
      <c r="I523" s="1144">
        <v>0.03</v>
      </c>
      <c r="J523" s="1144">
        <v>0.1</v>
      </c>
      <c r="K523" s="1144">
        <v>0.02</v>
      </c>
      <c r="L523" s="1144">
        <v>0.72</v>
      </c>
      <c r="M523" s="1144" t="s">
        <v>1997</v>
      </c>
      <c r="N523" s="1144" t="s">
        <v>1997</v>
      </c>
      <c r="O523" s="1156" t="s">
        <v>1995</v>
      </c>
      <c r="P523" s="1157" t="s">
        <v>1995</v>
      </c>
      <c r="Q523" s="1157" t="s">
        <v>1995</v>
      </c>
      <c r="R523" s="1162" t="s">
        <v>1995</v>
      </c>
    </row>
    <row r="524" spans="1:18" ht="15">
      <c r="A524" s="56">
        <f>ROW()</f>
        <v>524</v>
      </c>
      <c r="C524" s="1163" t="s">
        <v>2628</v>
      </c>
      <c r="D524" s="1147" t="s">
        <v>1995</v>
      </c>
      <c r="E524" s="1145" t="s">
        <v>217</v>
      </c>
      <c r="F524" s="1145" t="s">
        <v>217</v>
      </c>
      <c r="G524" s="1147">
        <v>2.13</v>
      </c>
      <c r="H524" s="1147">
        <v>0.49</v>
      </c>
      <c r="I524" s="1147">
        <v>0</v>
      </c>
      <c r="J524" s="1147">
        <v>0</v>
      </c>
      <c r="K524" s="1147">
        <v>0</v>
      </c>
      <c r="L524" s="1147">
        <v>0</v>
      </c>
      <c r="M524" s="1146" t="s">
        <v>1690</v>
      </c>
      <c r="N524" s="1146" t="s">
        <v>1690</v>
      </c>
      <c r="O524" s="1145" t="s">
        <v>2010</v>
      </c>
      <c r="P524" s="1164" t="s">
        <v>1995</v>
      </c>
      <c r="Q524" s="1165" t="s">
        <v>1995</v>
      </c>
      <c r="R524" s="1445" t="s">
        <v>1995</v>
      </c>
    </row>
    <row r="525" spans="1:18" ht="45">
      <c r="A525" s="56">
        <f>ROW()</f>
        <v>525</v>
      </c>
      <c r="C525" s="1163" t="s">
        <v>2629</v>
      </c>
      <c r="D525" s="1147" t="s">
        <v>1995</v>
      </c>
      <c r="E525" s="1145" t="s">
        <v>217</v>
      </c>
      <c r="F525" s="1145" t="s">
        <v>217</v>
      </c>
      <c r="G525" s="1147">
        <v>2.65</v>
      </c>
      <c r="H525" s="1147">
        <v>0.36</v>
      </c>
      <c r="I525" s="1147">
        <v>0</v>
      </c>
      <c r="J525" s="1147">
        <v>0</v>
      </c>
      <c r="K525" s="1147">
        <v>0</v>
      </c>
      <c r="L525" s="1147">
        <v>0</v>
      </c>
      <c r="M525" s="1146" t="s">
        <v>1690</v>
      </c>
      <c r="N525" s="1146" t="s">
        <v>1690</v>
      </c>
      <c r="O525" s="1145" t="s">
        <v>2010</v>
      </c>
      <c r="P525" s="1164" t="s">
        <v>2630</v>
      </c>
      <c r="Q525" s="1157" t="s">
        <v>2631</v>
      </c>
      <c r="R525" s="1165" t="s">
        <v>2632</v>
      </c>
    </row>
    <row r="526" spans="1:18" ht="30">
      <c r="A526" s="56">
        <f>ROW()</f>
        <v>526</v>
      </c>
      <c r="C526" s="1163" t="s">
        <v>1995</v>
      </c>
      <c r="D526" s="1147" t="s">
        <v>1995</v>
      </c>
      <c r="E526" s="1145" t="s">
        <v>1995</v>
      </c>
      <c r="F526" s="1145" t="s">
        <v>1995</v>
      </c>
      <c r="G526" s="1147" t="s">
        <v>1995</v>
      </c>
      <c r="H526" s="1147" t="s">
        <v>1995</v>
      </c>
      <c r="I526" s="1147" t="s">
        <v>1995</v>
      </c>
      <c r="J526" s="1147" t="s">
        <v>1995</v>
      </c>
      <c r="K526" s="1147" t="s">
        <v>1995</v>
      </c>
      <c r="L526" s="1147" t="s">
        <v>1995</v>
      </c>
      <c r="M526" s="1147" t="s">
        <v>1995</v>
      </c>
      <c r="N526" s="1147" t="s">
        <v>1995</v>
      </c>
      <c r="O526" s="1145" t="s">
        <v>1995</v>
      </c>
      <c r="P526" s="1164" t="s">
        <v>2633</v>
      </c>
      <c r="Q526" s="1157" t="s">
        <v>2634</v>
      </c>
      <c r="R526" s="1165" t="s">
        <v>2635</v>
      </c>
    </row>
    <row r="527" spans="1:18" ht="45">
      <c r="A527" s="56">
        <f>ROW()</f>
        <v>527</v>
      </c>
      <c r="C527" s="1163" t="s">
        <v>1995</v>
      </c>
      <c r="D527" s="1147" t="s">
        <v>1995</v>
      </c>
      <c r="E527" s="1145" t="s">
        <v>1995</v>
      </c>
      <c r="F527" s="1145" t="s">
        <v>1995</v>
      </c>
      <c r="G527" s="1147" t="s">
        <v>1995</v>
      </c>
      <c r="H527" s="1147" t="s">
        <v>1995</v>
      </c>
      <c r="I527" s="1147" t="s">
        <v>1995</v>
      </c>
      <c r="J527" s="1147" t="s">
        <v>1995</v>
      </c>
      <c r="K527" s="1147" t="s">
        <v>1995</v>
      </c>
      <c r="L527" s="1147" t="s">
        <v>1995</v>
      </c>
      <c r="M527" s="1147" t="s">
        <v>1995</v>
      </c>
      <c r="N527" s="1147" t="s">
        <v>1995</v>
      </c>
      <c r="O527" s="1145" t="s">
        <v>1995</v>
      </c>
      <c r="P527" s="1164" t="s">
        <v>2636</v>
      </c>
      <c r="Q527" s="1157" t="s">
        <v>2637</v>
      </c>
      <c r="R527" s="1165" t="s">
        <v>2638</v>
      </c>
    </row>
    <row r="528" spans="1:18" ht="45">
      <c r="A528" s="56">
        <f>ROW()</f>
        <v>528</v>
      </c>
      <c r="C528" s="1163" t="s">
        <v>1995</v>
      </c>
      <c r="D528" s="1147" t="s">
        <v>1995</v>
      </c>
      <c r="E528" s="1145" t="s">
        <v>1995</v>
      </c>
      <c r="F528" s="1145" t="s">
        <v>1995</v>
      </c>
      <c r="G528" s="1147" t="s">
        <v>1995</v>
      </c>
      <c r="H528" s="1147" t="s">
        <v>1995</v>
      </c>
      <c r="I528" s="1147" t="s">
        <v>1995</v>
      </c>
      <c r="J528" s="1147" t="s">
        <v>1995</v>
      </c>
      <c r="K528" s="1147" t="s">
        <v>1995</v>
      </c>
      <c r="L528" s="1147" t="s">
        <v>1995</v>
      </c>
      <c r="M528" s="1147" t="s">
        <v>1995</v>
      </c>
      <c r="N528" s="1147" t="s">
        <v>1995</v>
      </c>
      <c r="O528" s="1145" t="s">
        <v>1995</v>
      </c>
      <c r="P528" s="1164" t="s">
        <v>2639</v>
      </c>
      <c r="Q528" s="1157" t="s">
        <v>2637</v>
      </c>
      <c r="R528" s="1165" t="s">
        <v>2638</v>
      </c>
    </row>
    <row r="529" spans="1:18" ht="45">
      <c r="A529" s="56">
        <f>ROW()</f>
        <v>529</v>
      </c>
      <c r="C529" s="1163" t="s">
        <v>1995</v>
      </c>
      <c r="D529" s="1147" t="s">
        <v>1995</v>
      </c>
      <c r="E529" s="1145" t="s">
        <v>1995</v>
      </c>
      <c r="F529" s="1145" t="s">
        <v>1995</v>
      </c>
      <c r="G529" s="1147" t="s">
        <v>1995</v>
      </c>
      <c r="H529" s="1147" t="s">
        <v>1995</v>
      </c>
      <c r="I529" s="1147" t="s">
        <v>1995</v>
      </c>
      <c r="J529" s="1147" t="s">
        <v>1995</v>
      </c>
      <c r="K529" s="1147" t="s">
        <v>1995</v>
      </c>
      <c r="L529" s="1147" t="s">
        <v>1995</v>
      </c>
      <c r="M529" s="1147" t="s">
        <v>1995</v>
      </c>
      <c r="N529" s="1147" t="s">
        <v>1995</v>
      </c>
      <c r="O529" s="1145" t="s">
        <v>1995</v>
      </c>
      <c r="P529" s="1164" t="s">
        <v>2640</v>
      </c>
      <c r="Q529" s="1157" t="s">
        <v>2637</v>
      </c>
      <c r="R529" s="1165" t="s">
        <v>2641</v>
      </c>
    </row>
    <row r="530" spans="1:18" ht="45">
      <c r="A530" s="56">
        <f>ROW()</f>
        <v>530</v>
      </c>
      <c r="C530" s="1163" t="s">
        <v>1995</v>
      </c>
      <c r="D530" s="1147" t="s">
        <v>1995</v>
      </c>
      <c r="E530" s="1145" t="s">
        <v>1995</v>
      </c>
      <c r="F530" s="1145" t="s">
        <v>1995</v>
      </c>
      <c r="G530" s="1147" t="s">
        <v>1995</v>
      </c>
      <c r="H530" s="1147" t="s">
        <v>1995</v>
      </c>
      <c r="I530" s="1147" t="s">
        <v>1995</v>
      </c>
      <c r="J530" s="1147" t="s">
        <v>1995</v>
      </c>
      <c r="K530" s="1147" t="s">
        <v>1995</v>
      </c>
      <c r="L530" s="1147" t="s">
        <v>1995</v>
      </c>
      <c r="M530" s="1147" t="s">
        <v>1995</v>
      </c>
      <c r="N530" s="1147" t="s">
        <v>1995</v>
      </c>
      <c r="O530" s="1145" t="s">
        <v>1995</v>
      </c>
      <c r="P530" s="1164" t="s">
        <v>2642</v>
      </c>
      <c r="Q530" s="1157" t="s">
        <v>2637</v>
      </c>
      <c r="R530" s="1165" t="s">
        <v>2641</v>
      </c>
    </row>
    <row r="531" spans="1:18" ht="45">
      <c r="A531" s="56">
        <f>ROW()</f>
        <v>531</v>
      </c>
      <c r="C531" s="1163" t="s">
        <v>1995</v>
      </c>
      <c r="D531" s="1147" t="s">
        <v>1995</v>
      </c>
      <c r="E531" s="1145" t="s">
        <v>1995</v>
      </c>
      <c r="F531" s="1145" t="s">
        <v>1995</v>
      </c>
      <c r="G531" s="1147" t="s">
        <v>1995</v>
      </c>
      <c r="H531" s="1147" t="s">
        <v>1995</v>
      </c>
      <c r="I531" s="1147" t="s">
        <v>1995</v>
      </c>
      <c r="J531" s="1147" t="s">
        <v>1995</v>
      </c>
      <c r="K531" s="1147" t="s">
        <v>1995</v>
      </c>
      <c r="L531" s="1147" t="s">
        <v>1995</v>
      </c>
      <c r="M531" s="1147" t="s">
        <v>1995</v>
      </c>
      <c r="N531" s="1147" t="s">
        <v>1995</v>
      </c>
      <c r="O531" s="1145" t="s">
        <v>1995</v>
      </c>
      <c r="P531" s="1164" t="s">
        <v>2643</v>
      </c>
      <c r="Q531" s="1157" t="s">
        <v>2637</v>
      </c>
      <c r="R531" s="1165" t="s">
        <v>2644</v>
      </c>
    </row>
    <row r="532" spans="1:18" ht="30">
      <c r="A532" s="56">
        <f>ROW()</f>
        <v>532</v>
      </c>
      <c r="C532" s="1163" t="s">
        <v>1995</v>
      </c>
      <c r="D532" s="1147" t="s">
        <v>1995</v>
      </c>
      <c r="E532" s="1145" t="s">
        <v>1995</v>
      </c>
      <c r="F532" s="1145" t="s">
        <v>1995</v>
      </c>
      <c r="G532" s="1147" t="s">
        <v>1995</v>
      </c>
      <c r="H532" s="1147" t="s">
        <v>1995</v>
      </c>
      <c r="I532" s="1147" t="s">
        <v>1995</v>
      </c>
      <c r="J532" s="1147" t="s">
        <v>1995</v>
      </c>
      <c r="K532" s="1147" t="s">
        <v>1995</v>
      </c>
      <c r="L532" s="1147" t="s">
        <v>1995</v>
      </c>
      <c r="M532" s="1147" t="s">
        <v>1995</v>
      </c>
      <c r="N532" s="1147" t="s">
        <v>1995</v>
      </c>
      <c r="O532" s="1145" t="s">
        <v>1995</v>
      </c>
      <c r="P532" s="1164" t="s">
        <v>2645</v>
      </c>
      <c r="Q532" s="1157" t="s">
        <v>2646</v>
      </c>
      <c r="R532" s="1165" t="s">
        <v>2647</v>
      </c>
    </row>
    <row r="533" spans="1:18" ht="30">
      <c r="A533" s="56">
        <f>ROW()</f>
        <v>533</v>
      </c>
      <c r="C533" s="1163" t="s">
        <v>1995</v>
      </c>
      <c r="D533" s="1147" t="s">
        <v>1995</v>
      </c>
      <c r="E533" s="1145" t="s">
        <v>1995</v>
      </c>
      <c r="F533" s="1145" t="s">
        <v>1995</v>
      </c>
      <c r="G533" s="1147" t="s">
        <v>1995</v>
      </c>
      <c r="H533" s="1147" t="s">
        <v>1995</v>
      </c>
      <c r="I533" s="1147" t="s">
        <v>1995</v>
      </c>
      <c r="J533" s="1147" t="s">
        <v>1995</v>
      </c>
      <c r="K533" s="1147" t="s">
        <v>1995</v>
      </c>
      <c r="L533" s="1147" t="s">
        <v>1995</v>
      </c>
      <c r="M533" s="1147" t="s">
        <v>1995</v>
      </c>
      <c r="N533" s="1147" t="s">
        <v>1995</v>
      </c>
      <c r="O533" s="1145" t="s">
        <v>1995</v>
      </c>
      <c r="P533" s="1164" t="s">
        <v>2648</v>
      </c>
      <c r="Q533" s="1157" t="s">
        <v>2649</v>
      </c>
      <c r="R533" s="1165" t="s">
        <v>2650</v>
      </c>
    </row>
    <row r="534" spans="1:18" ht="75">
      <c r="A534" s="56">
        <f>ROW()</f>
        <v>534</v>
      </c>
      <c r="C534" s="1163" t="s">
        <v>1995</v>
      </c>
      <c r="D534" s="1147" t="s">
        <v>1995</v>
      </c>
      <c r="E534" s="1145" t="s">
        <v>1995</v>
      </c>
      <c r="F534" s="1145" t="s">
        <v>1995</v>
      </c>
      <c r="G534" s="1147" t="s">
        <v>1995</v>
      </c>
      <c r="H534" s="1147" t="s">
        <v>1995</v>
      </c>
      <c r="I534" s="1147" t="s">
        <v>1995</v>
      </c>
      <c r="J534" s="1147" t="s">
        <v>1995</v>
      </c>
      <c r="K534" s="1147" t="s">
        <v>1995</v>
      </c>
      <c r="L534" s="1147" t="s">
        <v>1995</v>
      </c>
      <c r="M534" s="1147" t="s">
        <v>1995</v>
      </c>
      <c r="N534" s="1147" t="s">
        <v>1995</v>
      </c>
      <c r="O534" s="1145" t="s">
        <v>1995</v>
      </c>
      <c r="P534" s="1164" t="s">
        <v>2651</v>
      </c>
      <c r="Q534" s="1157" t="s">
        <v>2652</v>
      </c>
      <c r="R534" s="1165" t="s">
        <v>2653</v>
      </c>
    </row>
    <row r="535" spans="1:18" ht="45">
      <c r="A535" s="56">
        <f>ROW()</f>
        <v>535</v>
      </c>
      <c r="C535" s="1163" t="s">
        <v>1995</v>
      </c>
      <c r="D535" s="1147" t="s">
        <v>1995</v>
      </c>
      <c r="E535" s="1145" t="s">
        <v>1995</v>
      </c>
      <c r="F535" s="1145" t="s">
        <v>1995</v>
      </c>
      <c r="G535" s="1147" t="s">
        <v>1995</v>
      </c>
      <c r="H535" s="1147" t="s">
        <v>1995</v>
      </c>
      <c r="I535" s="1147" t="s">
        <v>1995</v>
      </c>
      <c r="J535" s="1147" t="s">
        <v>1995</v>
      </c>
      <c r="K535" s="1147" t="s">
        <v>1995</v>
      </c>
      <c r="L535" s="1147" t="s">
        <v>1995</v>
      </c>
      <c r="M535" s="1147" t="s">
        <v>1995</v>
      </c>
      <c r="N535" s="1147" t="s">
        <v>1995</v>
      </c>
      <c r="O535" s="1145" t="s">
        <v>1995</v>
      </c>
      <c r="P535" s="1164" t="s">
        <v>2654</v>
      </c>
      <c r="Q535" s="1157" t="s">
        <v>2652</v>
      </c>
      <c r="R535" s="1165" t="s">
        <v>2655</v>
      </c>
    </row>
    <row r="536" spans="1:18" ht="75">
      <c r="A536" s="56">
        <f>ROW()</f>
        <v>536</v>
      </c>
      <c r="C536" s="1163" t="s">
        <v>1995</v>
      </c>
      <c r="D536" s="1147" t="s">
        <v>1995</v>
      </c>
      <c r="E536" s="1145" t="s">
        <v>1995</v>
      </c>
      <c r="F536" s="1145" t="s">
        <v>1995</v>
      </c>
      <c r="G536" s="1147" t="s">
        <v>1995</v>
      </c>
      <c r="H536" s="1147" t="s">
        <v>1995</v>
      </c>
      <c r="I536" s="1147" t="s">
        <v>1995</v>
      </c>
      <c r="J536" s="1147" t="s">
        <v>1995</v>
      </c>
      <c r="K536" s="1147" t="s">
        <v>1995</v>
      </c>
      <c r="L536" s="1147" t="s">
        <v>1995</v>
      </c>
      <c r="M536" s="1147" t="s">
        <v>1995</v>
      </c>
      <c r="N536" s="1147" t="s">
        <v>1995</v>
      </c>
      <c r="O536" s="1145" t="s">
        <v>1995</v>
      </c>
      <c r="P536" s="1164" t="s">
        <v>2656</v>
      </c>
      <c r="Q536" s="1157" t="s">
        <v>2652</v>
      </c>
      <c r="R536" s="1165" t="s">
        <v>2657</v>
      </c>
    </row>
    <row r="537" spans="1:18" ht="60">
      <c r="A537" s="56">
        <f>ROW()</f>
        <v>537</v>
      </c>
      <c r="C537" s="1163" t="s">
        <v>1995</v>
      </c>
      <c r="D537" s="1147" t="s">
        <v>1995</v>
      </c>
      <c r="E537" s="1145" t="s">
        <v>1995</v>
      </c>
      <c r="F537" s="1145" t="s">
        <v>1995</v>
      </c>
      <c r="G537" s="1147" t="s">
        <v>1995</v>
      </c>
      <c r="H537" s="1147" t="s">
        <v>1995</v>
      </c>
      <c r="I537" s="1147" t="s">
        <v>1995</v>
      </c>
      <c r="J537" s="1147" t="s">
        <v>1995</v>
      </c>
      <c r="K537" s="1147" t="s">
        <v>1995</v>
      </c>
      <c r="L537" s="1147" t="s">
        <v>1995</v>
      </c>
      <c r="M537" s="1147" t="s">
        <v>1995</v>
      </c>
      <c r="N537" s="1147" t="s">
        <v>1995</v>
      </c>
      <c r="O537" s="1145" t="s">
        <v>1995</v>
      </c>
      <c r="P537" s="1164" t="s">
        <v>2658</v>
      </c>
      <c r="Q537" s="1157" t="s">
        <v>2007</v>
      </c>
      <c r="R537" s="1165" t="s">
        <v>2659</v>
      </c>
    </row>
    <row r="538" spans="1:18" ht="45">
      <c r="A538" s="56">
        <f>ROW()</f>
        <v>538</v>
      </c>
      <c r="C538" s="1163" t="s">
        <v>2660</v>
      </c>
      <c r="D538" s="1147" t="s">
        <v>1995</v>
      </c>
      <c r="E538" s="1145" t="s">
        <v>217</v>
      </c>
      <c r="F538" s="1145" t="s">
        <v>217</v>
      </c>
      <c r="G538" s="1147">
        <v>1.76</v>
      </c>
      <c r="H538" s="1147">
        <v>0.59</v>
      </c>
      <c r="I538" s="1147">
        <v>0</v>
      </c>
      <c r="J538" s="1147">
        <v>0</v>
      </c>
      <c r="K538" s="1147">
        <v>0</v>
      </c>
      <c r="L538" s="1147">
        <v>0</v>
      </c>
      <c r="M538" s="1146" t="s">
        <v>1690</v>
      </c>
      <c r="N538" s="1146" t="s">
        <v>1690</v>
      </c>
      <c r="O538" s="1145" t="s">
        <v>2010</v>
      </c>
      <c r="P538" s="1164" t="s">
        <v>2630</v>
      </c>
      <c r="Q538" s="1157" t="s">
        <v>2631</v>
      </c>
      <c r="R538" s="1165" t="s">
        <v>2632</v>
      </c>
    </row>
    <row r="539" spans="1:18" ht="45">
      <c r="A539" s="56">
        <f>ROW()</f>
        <v>539</v>
      </c>
      <c r="C539" s="1166" t="s">
        <v>1995</v>
      </c>
      <c r="D539" s="1149" t="s">
        <v>1995</v>
      </c>
      <c r="E539" s="1148" t="s">
        <v>1995</v>
      </c>
      <c r="F539" s="1148" t="s">
        <v>1995</v>
      </c>
      <c r="G539" s="1149" t="s">
        <v>1995</v>
      </c>
      <c r="H539" s="1149" t="s">
        <v>1995</v>
      </c>
      <c r="I539" s="1149" t="s">
        <v>1995</v>
      </c>
      <c r="J539" s="1149" t="s">
        <v>1995</v>
      </c>
      <c r="K539" s="1149" t="s">
        <v>1995</v>
      </c>
      <c r="L539" s="1149" t="s">
        <v>1995</v>
      </c>
      <c r="M539" s="1149" t="s">
        <v>1995</v>
      </c>
      <c r="N539" s="1149" t="s">
        <v>1995</v>
      </c>
      <c r="O539" s="1148" t="s">
        <v>1995</v>
      </c>
      <c r="P539" s="1167" t="s">
        <v>2661</v>
      </c>
      <c r="Q539" s="1157" t="s">
        <v>2662</v>
      </c>
      <c r="R539" s="1168" t="s">
        <v>2663</v>
      </c>
    </row>
    <row r="540" spans="1:18" ht="30">
      <c r="A540" s="56">
        <f>ROW()</f>
        <v>540</v>
      </c>
      <c r="C540" s="1446" t="s">
        <v>1995</v>
      </c>
      <c r="D540" s="1447" t="s">
        <v>1995</v>
      </c>
      <c r="E540" s="1448" t="s">
        <v>1995</v>
      </c>
      <c r="F540" s="1448" t="s">
        <v>1995</v>
      </c>
      <c r="G540" s="1447" t="s">
        <v>1995</v>
      </c>
      <c r="H540" s="1447" t="s">
        <v>1995</v>
      </c>
      <c r="I540" s="1447" t="s">
        <v>1995</v>
      </c>
      <c r="J540" s="1447" t="s">
        <v>1995</v>
      </c>
      <c r="K540" s="1447" t="s">
        <v>1995</v>
      </c>
      <c r="L540" s="1447" t="s">
        <v>1995</v>
      </c>
      <c r="M540" s="1447" t="s">
        <v>1995</v>
      </c>
      <c r="N540" s="1447" t="s">
        <v>1995</v>
      </c>
      <c r="O540" s="1448" t="s">
        <v>1995</v>
      </c>
      <c r="P540" s="1449" t="s">
        <v>2664</v>
      </c>
      <c r="Q540" s="1157" t="s">
        <v>2007</v>
      </c>
      <c r="R540" s="1445" t="s">
        <v>2665</v>
      </c>
    </row>
    <row r="541" spans="1:18" ht="45">
      <c r="A541" s="56">
        <f>ROW()</f>
        <v>541</v>
      </c>
      <c r="C541" s="1163" t="s">
        <v>1995</v>
      </c>
      <c r="D541" s="1147" t="s">
        <v>1995</v>
      </c>
      <c r="E541" s="1145" t="s">
        <v>1995</v>
      </c>
      <c r="F541" s="1145" t="s">
        <v>1995</v>
      </c>
      <c r="G541" s="1147" t="s">
        <v>1995</v>
      </c>
      <c r="H541" s="1147" t="s">
        <v>1995</v>
      </c>
      <c r="I541" s="1147" t="s">
        <v>1995</v>
      </c>
      <c r="J541" s="1147" t="s">
        <v>1995</v>
      </c>
      <c r="K541" s="1147" t="s">
        <v>1995</v>
      </c>
      <c r="L541" s="1147" t="s">
        <v>1995</v>
      </c>
      <c r="M541" s="1147" t="s">
        <v>1995</v>
      </c>
      <c r="N541" s="1147" t="s">
        <v>1995</v>
      </c>
      <c r="O541" s="1145" t="s">
        <v>1995</v>
      </c>
      <c r="P541" s="1164" t="s">
        <v>2666</v>
      </c>
      <c r="Q541" s="1157" t="s">
        <v>2637</v>
      </c>
      <c r="R541" s="1165" t="s">
        <v>2641</v>
      </c>
    </row>
    <row r="542" spans="1:18" ht="45">
      <c r="A542" s="56">
        <f>ROW()</f>
        <v>542</v>
      </c>
      <c r="C542" s="1163" t="s">
        <v>1995</v>
      </c>
      <c r="D542" s="1147" t="s">
        <v>1995</v>
      </c>
      <c r="E542" s="1145" t="s">
        <v>1995</v>
      </c>
      <c r="F542" s="1145" t="s">
        <v>1995</v>
      </c>
      <c r="G542" s="1147" t="s">
        <v>1995</v>
      </c>
      <c r="H542" s="1147" t="s">
        <v>1995</v>
      </c>
      <c r="I542" s="1147" t="s">
        <v>1995</v>
      </c>
      <c r="J542" s="1147" t="s">
        <v>1995</v>
      </c>
      <c r="K542" s="1147" t="s">
        <v>1995</v>
      </c>
      <c r="L542" s="1147" t="s">
        <v>1995</v>
      </c>
      <c r="M542" s="1147" t="s">
        <v>1995</v>
      </c>
      <c r="N542" s="1147" t="s">
        <v>1995</v>
      </c>
      <c r="O542" s="1145" t="s">
        <v>1995</v>
      </c>
      <c r="P542" s="1164" t="s">
        <v>2640</v>
      </c>
      <c r="Q542" s="1157" t="s">
        <v>2637</v>
      </c>
      <c r="R542" s="1165" t="s">
        <v>2641</v>
      </c>
    </row>
    <row r="543" spans="1:18" ht="30">
      <c r="A543" s="56">
        <f>ROW()</f>
        <v>543</v>
      </c>
      <c r="C543" s="1163" t="s">
        <v>1995</v>
      </c>
      <c r="D543" s="1147" t="s">
        <v>1995</v>
      </c>
      <c r="E543" s="1145" t="s">
        <v>1995</v>
      </c>
      <c r="F543" s="1145" t="s">
        <v>1995</v>
      </c>
      <c r="G543" s="1147" t="s">
        <v>1995</v>
      </c>
      <c r="H543" s="1147" t="s">
        <v>1995</v>
      </c>
      <c r="I543" s="1147" t="s">
        <v>1995</v>
      </c>
      <c r="J543" s="1147" t="s">
        <v>1995</v>
      </c>
      <c r="K543" s="1147" t="s">
        <v>1995</v>
      </c>
      <c r="L543" s="1147" t="s">
        <v>1995</v>
      </c>
      <c r="M543" s="1147" t="s">
        <v>1995</v>
      </c>
      <c r="N543" s="1147" t="s">
        <v>1995</v>
      </c>
      <c r="O543" s="1145" t="s">
        <v>1995</v>
      </c>
      <c r="P543" s="1164" t="s">
        <v>2645</v>
      </c>
      <c r="Q543" s="1157" t="s">
        <v>2646</v>
      </c>
      <c r="R543" s="1165" t="s">
        <v>2647</v>
      </c>
    </row>
    <row r="544" spans="1:18" ht="45">
      <c r="A544" s="56">
        <f>ROW()</f>
        <v>544</v>
      </c>
      <c r="C544" s="1163" t="s">
        <v>1995</v>
      </c>
      <c r="D544" s="1147" t="s">
        <v>1995</v>
      </c>
      <c r="E544" s="1145" t="s">
        <v>1995</v>
      </c>
      <c r="F544" s="1145" t="s">
        <v>1995</v>
      </c>
      <c r="G544" s="1147" t="s">
        <v>1995</v>
      </c>
      <c r="H544" s="1147" t="s">
        <v>1995</v>
      </c>
      <c r="I544" s="1147" t="s">
        <v>1995</v>
      </c>
      <c r="J544" s="1147" t="s">
        <v>1995</v>
      </c>
      <c r="K544" s="1147" t="s">
        <v>1995</v>
      </c>
      <c r="L544" s="1147" t="s">
        <v>1995</v>
      </c>
      <c r="M544" s="1147" t="s">
        <v>1995</v>
      </c>
      <c r="N544" s="1147" t="s">
        <v>1995</v>
      </c>
      <c r="O544" s="1145" t="s">
        <v>1995</v>
      </c>
      <c r="P544" s="1164" t="s">
        <v>2667</v>
      </c>
      <c r="Q544" s="1157" t="s">
        <v>2668</v>
      </c>
      <c r="R544" s="1165" t="s">
        <v>2669</v>
      </c>
    </row>
    <row r="545" spans="1:18" ht="60">
      <c r="A545" s="56">
        <f>ROW()</f>
        <v>545</v>
      </c>
      <c r="C545" s="1163" t="s">
        <v>1995</v>
      </c>
      <c r="D545" s="1147" t="s">
        <v>1995</v>
      </c>
      <c r="E545" s="1145" t="s">
        <v>1995</v>
      </c>
      <c r="F545" s="1145" t="s">
        <v>1995</v>
      </c>
      <c r="G545" s="1147" t="s">
        <v>1995</v>
      </c>
      <c r="H545" s="1147" t="s">
        <v>1995</v>
      </c>
      <c r="I545" s="1147" t="s">
        <v>1995</v>
      </c>
      <c r="J545" s="1147" t="s">
        <v>1995</v>
      </c>
      <c r="K545" s="1147" t="s">
        <v>1995</v>
      </c>
      <c r="L545" s="1147" t="s">
        <v>1995</v>
      </c>
      <c r="M545" s="1147" t="s">
        <v>1995</v>
      </c>
      <c r="N545" s="1147" t="s">
        <v>1995</v>
      </c>
      <c r="O545" s="1145" t="s">
        <v>1995</v>
      </c>
      <c r="P545" s="1164" t="s">
        <v>2670</v>
      </c>
      <c r="Q545" s="1157" t="s">
        <v>2671</v>
      </c>
      <c r="R545" s="1165" t="s">
        <v>2672</v>
      </c>
    </row>
    <row r="546" spans="1:18" ht="30">
      <c r="A546" s="56">
        <f>ROW()</f>
        <v>546</v>
      </c>
      <c r="C546" s="1163" t="s">
        <v>1995</v>
      </c>
      <c r="D546" s="1147" t="s">
        <v>1995</v>
      </c>
      <c r="E546" s="1145" t="s">
        <v>1995</v>
      </c>
      <c r="F546" s="1145" t="s">
        <v>1995</v>
      </c>
      <c r="G546" s="1147" t="s">
        <v>1995</v>
      </c>
      <c r="H546" s="1147" t="s">
        <v>1995</v>
      </c>
      <c r="I546" s="1147" t="s">
        <v>1995</v>
      </c>
      <c r="J546" s="1147" t="s">
        <v>1995</v>
      </c>
      <c r="K546" s="1147" t="s">
        <v>1995</v>
      </c>
      <c r="L546" s="1147" t="s">
        <v>1995</v>
      </c>
      <c r="M546" s="1147" t="s">
        <v>1995</v>
      </c>
      <c r="N546" s="1147" t="s">
        <v>1995</v>
      </c>
      <c r="O546" s="1145" t="s">
        <v>1995</v>
      </c>
      <c r="P546" s="1164" t="s">
        <v>2673</v>
      </c>
      <c r="Q546" s="1157" t="s">
        <v>2674</v>
      </c>
      <c r="R546" s="1165" t="s">
        <v>2675</v>
      </c>
    </row>
    <row r="547" spans="1:18" ht="75">
      <c r="A547" s="56">
        <f>ROW()</f>
        <v>547</v>
      </c>
      <c r="C547" s="1163" t="s">
        <v>1995</v>
      </c>
      <c r="D547" s="1147" t="s">
        <v>1995</v>
      </c>
      <c r="E547" s="1145" t="s">
        <v>1995</v>
      </c>
      <c r="F547" s="1145" t="s">
        <v>1995</v>
      </c>
      <c r="G547" s="1147" t="s">
        <v>1995</v>
      </c>
      <c r="H547" s="1147" t="s">
        <v>1995</v>
      </c>
      <c r="I547" s="1147" t="s">
        <v>1995</v>
      </c>
      <c r="J547" s="1147" t="s">
        <v>1995</v>
      </c>
      <c r="K547" s="1147" t="s">
        <v>1995</v>
      </c>
      <c r="L547" s="1147" t="s">
        <v>1995</v>
      </c>
      <c r="M547" s="1147" t="s">
        <v>1995</v>
      </c>
      <c r="N547" s="1147" t="s">
        <v>1995</v>
      </c>
      <c r="O547" s="1145" t="s">
        <v>1995</v>
      </c>
      <c r="P547" s="1164" t="s">
        <v>2676</v>
      </c>
      <c r="Q547" s="1157" t="s">
        <v>2677</v>
      </c>
      <c r="R547" s="1165" t="s">
        <v>2678</v>
      </c>
    </row>
    <row r="548" spans="1:18" ht="30">
      <c r="A548" s="56">
        <f>ROW()</f>
        <v>548</v>
      </c>
      <c r="C548" s="1163" t="s">
        <v>1995</v>
      </c>
      <c r="D548" s="1147" t="s">
        <v>1995</v>
      </c>
      <c r="E548" s="1145" t="s">
        <v>1995</v>
      </c>
      <c r="F548" s="1145" t="s">
        <v>1995</v>
      </c>
      <c r="G548" s="1147" t="s">
        <v>1995</v>
      </c>
      <c r="H548" s="1147" t="s">
        <v>1995</v>
      </c>
      <c r="I548" s="1147" t="s">
        <v>1995</v>
      </c>
      <c r="J548" s="1147" t="s">
        <v>1995</v>
      </c>
      <c r="K548" s="1147" t="s">
        <v>1995</v>
      </c>
      <c r="L548" s="1147" t="s">
        <v>1995</v>
      </c>
      <c r="M548" s="1147" t="s">
        <v>1995</v>
      </c>
      <c r="N548" s="1147" t="s">
        <v>1995</v>
      </c>
      <c r="O548" s="1145" t="s">
        <v>1995</v>
      </c>
      <c r="P548" s="1164" t="s">
        <v>2679</v>
      </c>
      <c r="Q548" s="1157" t="s">
        <v>2680</v>
      </c>
      <c r="R548" s="1165" t="s">
        <v>2681</v>
      </c>
    </row>
    <row r="549" spans="1:18" ht="15">
      <c r="A549" s="56">
        <f>ROW()</f>
        <v>549</v>
      </c>
      <c r="C549" s="610"/>
      <c r="D549" s="610"/>
      <c r="E549" s="610"/>
      <c r="F549" s="610"/>
      <c r="G549" s="610"/>
      <c r="H549" s="610"/>
      <c r="I549" s="610"/>
      <c r="J549" s="610"/>
      <c r="K549" s="610"/>
      <c r="L549" s="610"/>
      <c r="M549" s="610"/>
      <c r="N549" s="610"/>
      <c r="O549" s="610"/>
      <c r="P549" s="610"/>
      <c r="Q549" s="610"/>
      <c r="R549" s="610"/>
    </row>
    <row r="550" spans="1:18" ht="15">
      <c r="A550" s="56">
        <f>ROW()</f>
        <v>550</v>
      </c>
      <c r="C550" s="1142" t="s">
        <v>2682</v>
      </c>
      <c r="D550" s="1142"/>
      <c r="E550" s="1142"/>
      <c r="F550" s="1142"/>
      <c r="G550" s="1142"/>
      <c r="H550" s="1142"/>
      <c r="I550" s="1142"/>
      <c r="J550" s="1142"/>
      <c r="K550" s="1142"/>
      <c r="L550" s="1142"/>
      <c r="M550" s="1142"/>
      <c r="N550" s="1142"/>
      <c r="O550" s="1142"/>
      <c r="P550" s="1142"/>
      <c r="Q550" s="1142"/>
      <c r="R550" s="610"/>
    </row>
    <row r="551" spans="1:18" ht="15">
      <c r="A551" s="56">
        <f>ROW()</f>
        <v>551</v>
      </c>
      <c r="C551" s="1142" t="s">
        <v>2683</v>
      </c>
      <c r="D551" s="1142"/>
      <c r="E551" s="1142"/>
      <c r="F551" s="1142"/>
      <c r="G551" s="1142"/>
      <c r="H551" s="610"/>
      <c r="I551" s="610"/>
      <c r="J551" s="610"/>
      <c r="K551" s="610"/>
      <c r="L551" s="610"/>
      <c r="M551" s="610"/>
      <c r="N551" s="610"/>
      <c r="O551" s="610"/>
      <c r="P551" s="610"/>
      <c r="Q551" s="610"/>
      <c r="R551" s="610"/>
    </row>
    <row r="552" spans="1:18">
      <c r="A552" s="56">
        <f>ROW()</f>
        <v>552</v>
      </c>
    </row>
    <row r="553" spans="1:18" ht="15">
      <c r="A553" s="56">
        <f>ROW()</f>
        <v>553</v>
      </c>
      <c r="C553" s="610"/>
      <c r="D553" s="610"/>
      <c r="E553" s="610"/>
      <c r="F553" s="610"/>
      <c r="G553" s="610"/>
      <c r="H553" s="610"/>
      <c r="I553" s="610"/>
      <c r="J553" s="610"/>
      <c r="K553" s="610"/>
      <c r="L553" s="610"/>
      <c r="M553" s="610"/>
      <c r="N553" s="610"/>
      <c r="O553" s="610"/>
      <c r="P553" s="610"/>
      <c r="Q553" s="610"/>
      <c r="R553" s="610"/>
    </row>
    <row r="554" spans="1:18" ht="15">
      <c r="A554" s="56">
        <f>ROW()</f>
        <v>554</v>
      </c>
      <c r="C554" s="610"/>
      <c r="D554" s="610"/>
      <c r="E554" s="610"/>
      <c r="F554" s="610"/>
      <c r="G554" s="610"/>
      <c r="H554" s="610"/>
      <c r="I554" s="610"/>
      <c r="J554" s="610"/>
      <c r="K554" s="610"/>
      <c r="L554" s="610"/>
      <c r="M554" s="610"/>
      <c r="N554" s="610"/>
      <c r="O554" s="610"/>
      <c r="P554" s="610"/>
      <c r="Q554" s="610"/>
      <c r="R554" s="610"/>
    </row>
    <row r="555" spans="1:18" ht="15">
      <c r="C555" s="610"/>
      <c r="D555" s="610"/>
      <c r="E555" s="610"/>
      <c r="F555" s="610"/>
      <c r="G555" s="610"/>
      <c r="H555" s="610"/>
      <c r="I555" s="610"/>
      <c r="J555" s="610"/>
      <c r="K555" s="610"/>
      <c r="L555" s="610"/>
      <c r="M555" s="610"/>
      <c r="N555" s="610"/>
      <c r="O555" s="610"/>
      <c r="P555" s="610"/>
      <c r="Q555" s="610"/>
      <c r="R555" s="610"/>
    </row>
    <row r="556" spans="1:18" ht="15">
      <c r="C556" s="610"/>
      <c r="D556" s="610"/>
      <c r="E556" s="610"/>
      <c r="F556" s="610"/>
      <c r="G556" s="610"/>
      <c r="H556" s="610"/>
      <c r="I556" s="610"/>
      <c r="J556" s="610"/>
      <c r="K556" s="610"/>
      <c r="L556" s="610"/>
      <c r="M556" s="610"/>
      <c r="N556" s="610"/>
      <c r="O556" s="610"/>
      <c r="P556" s="610"/>
      <c r="Q556" s="610"/>
      <c r="R556" s="610"/>
    </row>
    <row r="557" spans="1:18" ht="15">
      <c r="C557" s="610"/>
      <c r="D557" s="610"/>
      <c r="E557" s="610"/>
      <c r="F557" s="610"/>
      <c r="G557" s="610"/>
      <c r="H557" s="610"/>
      <c r="I557" s="610"/>
      <c r="J557" s="610"/>
      <c r="K557" s="610"/>
      <c r="L557" s="610"/>
      <c r="M557" s="610"/>
      <c r="N557" s="610"/>
      <c r="O557" s="610"/>
      <c r="P557" s="610"/>
      <c r="Q557" s="610"/>
      <c r="R557" s="610"/>
    </row>
    <row r="558" spans="1:18" ht="15">
      <c r="C558" s="610"/>
      <c r="D558" s="610"/>
      <c r="E558" s="610"/>
      <c r="F558" s="610"/>
      <c r="G558" s="610"/>
      <c r="H558" s="610"/>
      <c r="I558" s="610"/>
      <c r="J558" s="610"/>
      <c r="K558" s="610"/>
      <c r="L558" s="610"/>
      <c r="M558" s="610"/>
      <c r="N558" s="610"/>
      <c r="O558" s="610"/>
      <c r="P558" s="610"/>
      <c r="Q558" s="610"/>
      <c r="R558" s="610"/>
    </row>
    <row r="559" spans="1:18" ht="15">
      <c r="C559" s="610"/>
      <c r="D559" s="610"/>
      <c r="E559" s="610"/>
      <c r="F559" s="610"/>
      <c r="G559" s="610"/>
      <c r="H559" s="610"/>
      <c r="I559" s="610"/>
      <c r="J559" s="610"/>
      <c r="K559" s="610"/>
      <c r="L559" s="610"/>
      <c r="M559" s="610"/>
      <c r="N559" s="610"/>
      <c r="O559" s="610"/>
      <c r="P559" s="610"/>
      <c r="Q559" s="610"/>
      <c r="R559" s="610"/>
    </row>
    <row r="560" spans="1:18" ht="15">
      <c r="C560" s="610"/>
      <c r="D560" s="610"/>
      <c r="E560" s="610"/>
      <c r="F560" s="610"/>
      <c r="G560" s="610"/>
      <c r="H560" s="610"/>
      <c r="I560" s="610"/>
      <c r="J560" s="610"/>
      <c r="K560" s="610"/>
      <c r="L560" s="610"/>
      <c r="M560" s="610"/>
      <c r="N560" s="610"/>
      <c r="O560" s="610"/>
      <c r="P560" s="610"/>
      <c r="Q560" s="610"/>
      <c r="R560" s="610"/>
    </row>
    <row r="561" spans="3:18" ht="15">
      <c r="C561" s="610"/>
      <c r="D561" s="610"/>
      <c r="E561" s="610"/>
      <c r="F561" s="610"/>
      <c r="G561" s="610"/>
      <c r="H561" s="610"/>
      <c r="I561" s="610"/>
      <c r="J561" s="610"/>
      <c r="K561" s="610"/>
      <c r="L561" s="610"/>
      <c r="M561" s="610"/>
      <c r="N561" s="610"/>
      <c r="O561" s="610"/>
      <c r="P561" s="610"/>
      <c r="Q561" s="610"/>
      <c r="R561" s="610"/>
    </row>
  </sheetData>
  <autoFilter ref="C522:R548" xr:uid="{00000000-0001-0000-0F00-000000000000}"/>
  <mergeCells count="2">
    <mergeCell ref="A3:P3"/>
    <mergeCell ref="M1:N1"/>
  </mergeCells>
  <dataValidations disablePrompts="1" count="1">
    <dataValidation type="date" operator="greaterThan" allowBlank="1" showInputMessage="1" showErrorMessage="1" errorTitle="Date entry" error="Dates after 1 January 2011 accepted" promptTitle="Date entry" prompt=" " sqref="N2:O2 O1" xr:uid="{5056B61C-B0E5-4C40-AD7B-207E85760980}">
      <formula1>40544</formula1>
    </dataValidation>
  </dataValidations>
  <pageMargins left="0.23622047244094491" right="0.23622047244094491" top="0.74803149606299213" bottom="0.74803149606299213" header="0.31496062992125984" footer="0.31496062992125984"/>
  <pageSetup paperSize="8" scale="69" fitToHeight="0" orientation="landscape" r:id="rId1"/>
  <headerFooter>
    <oddFooter>&amp;A&amp;RPage &amp;P</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87982-F2D0-4B0F-8856-CFD177068E95}">
  <sheetPr>
    <tabColor rgb="FF92D050"/>
    <pageSetUpPr fitToPage="1"/>
  </sheetPr>
  <dimension ref="A1:CH206"/>
  <sheetViews>
    <sheetView showGridLines="0" view="pageBreakPreview" zoomScale="60" zoomScaleNormal="50" workbookViewId="0">
      <pane ySplit="8" topLeftCell="A9" activePane="bottomLeft" state="frozen"/>
      <selection pane="bottomLeft" activeCell="A9" sqref="A9"/>
    </sheetView>
  </sheetViews>
  <sheetFormatPr defaultRowHeight="12.75"/>
  <cols>
    <col min="1" max="1" width="4.42578125" style="755" customWidth="1"/>
    <col min="2" max="2" width="3" customWidth="1"/>
    <col min="3" max="3" width="12.42578125" customWidth="1"/>
    <col min="4" max="4" width="33.7109375" customWidth="1"/>
    <col min="5" max="5" width="17.140625" customWidth="1"/>
    <col min="6" max="6" width="38.7109375" customWidth="1"/>
    <col min="7" max="7" width="26.5703125" customWidth="1"/>
    <col min="8" max="8" width="48" customWidth="1"/>
    <col min="9" max="9" width="31.85546875" customWidth="1"/>
    <col min="10" max="11" width="13.28515625" customWidth="1"/>
    <col min="12" max="12" width="13" customWidth="1"/>
    <col min="13" max="13" width="18.5703125" customWidth="1"/>
    <col min="14" max="19" width="11.28515625" customWidth="1"/>
    <col min="20" max="20" width="16" customWidth="1"/>
    <col min="21" max="24" width="12.5703125" customWidth="1"/>
    <col min="25" max="33" width="12.7109375" customWidth="1"/>
    <col min="34" max="34" width="14" customWidth="1"/>
    <col min="35" max="35" width="9.42578125" customWidth="1"/>
    <col min="36" max="36" width="9.28515625" customWidth="1"/>
    <col min="37" max="41" width="9.85546875" customWidth="1"/>
    <col min="59" max="61" width="10" customWidth="1"/>
    <col min="62" max="64" width="10.7109375" customWidth="1"/>
    <col min="71" max="71" width="9.85546875" customWidth="1"/>
    <col min="83" max="83" width="45.28515625" customWidth="1"/>
  </cols>
  <sheetData>
    <row r="1" spans="1:83" ht="15">
      <c r="A1" s="1708"/>
      <c r="B1" s="890"/>
      <c r="C1" s="890"/>
      <c r="D1" s="890"/>
      <c r="E1" s="890"/>
      <c r="F1" s="890"/>
      <c r="G1" s="890"/>
      <c r="H1" s="1709"/>
      <c r="I1" s="1172" t="s">
        <v>93</v>
      </c>
      <c r="J1" s="873"/>
      <c r="K1" s="1829" t="s">
        <v>94</v>
      </c>
      <c r="L1" s="1830"/>
      <c r="M1" s="1339">
        <f>+'F1. RAB'!$R$1</f>
        <v>46318</v>
      </c>
      <c r="N1" s="1710"/>
      <c r="O1" s="1710"/>
      <c r="P1" s="1710"/>
      <c r="Q1" s="1710"/>
      <c r="R1" s="1710"/>
      <c r="S1" s="1710"/>
      <c r="T1" s="1710"/>
      <c r="U1" s="1710"/>
      <c r="V1" s="1710"/>
      <c r="W1" s="1710"/>
      <c r="X1" s="1710"/>
      <c r="Y1" s="1710"/>
      <c r="Z1" s="1710"/>
      <c r="AA1" s="1710"/>
      <c r="AB1" s="1710"/>
      <c r="AC1" s="1710"/>
      <c r="AD1" s="1710"/>
      <c r="AE1" s="1710"/>
      <c r="AF1" s="1710"/>
      <c r="AG1" s="1710"/>
      <c r="AH1" s="1710"/>
      <c r="AI1" s="1710"/>
      <c r="AJ1" s="1710"/>
      <c r="AK1" s="1710"/>
      <c r="AL1" s="1710"/>
      <c r="AM1" s="1710"/>
      <c r="AN1" s="1710"/>
      <c r="AO1" s="1710"/>
      <c r="AP1" s="1710"/>
      <c r="AQ1" s="1710"/>
      <c r="AR1" s="1710"/>
      <c r="AS1" s="1711"/>
      <c r="AT1" s="1712"/>
      <c r="AU1" s="1710"/>
      <c r="AV1" s="1710"/>
      <c r="AW1" s="1710"/>
      <c r="AX1" s="1710"/>
      <c r="AY1" s="1710"/>
      <c r="AZ1" s="1710"/>
      <c r="BA1" s="1710"/>
      <c r="BB1" s="1710"/>
      <c r="BC1" s="1710"/>
      <c r="BD1" s="1710"/>
      <c r="BE1" s="1710"/>
      <c r="BF1" s="1710"/>
      <c r="BG1" s="1710"/>
      <c r="BH1" s="1710"/>
      <c r="BI1" s="1710"/>
      <c r="BJ1" s="1710"/>
      <c r="BK1" s="1710"/>
      <c r="BL1" s="1710"/>
      <c r="BM1" s="1710"/>
      <c r="BN1" s="1710"/>
      <c r="BO1" s="1710"/>
      <c r="BP1" s="1710"/>
      <c r="BQ1" s="1710"/>
      <c r="BR1" s="1710"/>
      <c r="BS1" s="1710"/>
      <c r="BT1" s="1710"/>
      <c r="BU1" s="1710"/>
      <c r="BV1" s="1710"/>
      <c r="BW1" s="1710"/>
      <c r="BX1" s="1710"/>
      <c r="BY1" s="1710"/>
      <c r="BZ1" s="1710"/>
      <c r="CA1" s="1710"/>
      <c r="CB1" s="1710"/>
      <c r="CC1" s="1710"/>
      <c r="CD1" s="1710"/>
      <c r="CE1" s="1712"/>
    </row>
    <row r="2" spans="1:83" ht="21">
      <c r="A2" s="692" t="s">
        <v>3366</v>
      </c>
      <c r="B2" s="693"/>
      <c r="C2" s="1713"/>
      <c r="D2" s="1713"/>
      <c r="E2" s="1713"/>
      <c r="F2" s="1713"/>
      <c r="G2" s="1713"/>
      <c r="H2" s="694"/>
      <c r="I2" s="351"/>
      <c r="J2" s="582"/>
      <c r="K2" s="1360" t="s">
        <v>59</v>
      </c>
      <c r="L2" s="1361"/>
      <c r="M2" s="1340">
        <f>CoverSheet!$C$8</f>
        <v>46203</v>
      </c>
      <c r="N2" s="1713"/>
      <c r="O2" s="1713"/>
      <c r="P2" s="1713"/>
      <c r="Q2" s="1713"/>
      <c r="R2" s="1713"/>
      <c r="S2" s="1713"/>
      <c r="T2" s="1713"/>
      <c r="U2" s="1713"/>
      <c r="V2" s="1713"/>
      <c r="W2" s="1713"/>
      <c r="X2" s="1713"/>
      <c r="Y2" s="1713"/>
      <c r="Z2" s="1713"/>
      <c r="AA2" s="1713"/>
      <c r="AB2" s="1713"/>
      <c r="AC2" s="1713"/>
      <c r="AD2" s="1713"/>
      <c r="AE2" s="1713"/>
      <c r="AF2" s="1713"/>
      <c r="AG2" s="1713"/>
      <c r="AH2" s="1713"/>
      <c r="AI2" s="1713"/>
      <c r="AJ2" s="1713"/>
      <c r="AK2" s="1713"/>
      <c r="AL2" s="1713"/>
      <c r="AM2" s="1713"/>
      <c r="AN2" s="1713"/>
      <c r="AO2" s="1713"/>
      <c r="AP2" s="1713"/>
      <c r="AQ2" s="1713"/>
      <c r="AR2" s="1713"/>
      <c r="AS2" s="691"/>
      <c r="AT2" s="695"/>
      <c r="AU2" s="1713"/>
      <c r="AV2" s="1713"/>
      <c r="AW2" s="1713"/>
      <c r="AX2" s="1713"/>
      <c r="AY2" s="1713"/>
      <c r="AZ2" s="1713"/>
      <c r="BA2" s="1713"/>
      <c r="BB2" s="1713"/>
      <c r="BC2" s="1713"/>
      <c r="BD2" s="1713"/>
      <c r="BE2" s="1713"/>
      <c r="BF2" s="1713"/>
      <c r="BG2" s="1713"/>
      <c r="BH2" s="1713"/>
      <c r="BI2" s="1713"/>
      <c r="BJ2" s="1713"/>
      <c r="BK2" s="1713"/>
      <c r="BL2" s="1713"/>
      <c r="BM2" s="1713"/>
      <c r="BN2" s="1713"/>
      <c r="BO2" s="1713"/>
      <c r="BP2" s="1713"/>
      <c r="BQ2" s="1713"/>
      <c r="BR2" s="1713"/>
      <c r="BS2" s="1713"/>
      <c r="BT2" s="1713"/>
      <c r="BU2" s="1713"/>
      <c r="BV2" s="1713"/>
      <c r="BW2" s="1713"/>
      <c r="BX2" s="1713"/>
      <c r="BY2" s="1713"/>
      <c r="BZ2" s="1713"/>
      <c r="CA2" s="1713"/>
      <c r="CB2" s="1713"/>
      <c r="CC2" s="1713"/>
      <c r="CD2" s="1713"/>
      <c r="CE2" s="695"/>
    </row>
    <row r="3" spans="1:83" ht="18" customHeight="1">
      <c r="A3" s="1859" t="s">
        <v>2684</v>
      </c>
      <c r="B3" s="1860"/>
      <c r="C3" s="1860"/>
      <c r="D3" s="1860"/>
      <c r="E3" s="1860"/>
      <c r="F3" s="1860"/>
      <c r="G3" s="1860"/>
      <c r="H3" s="1713"/>
      <c r="I3" s="1714"/>
      <c r="J3" s="1713"/>
      <c r="K3" s="1713"/>
      <c r="L3" s="1713"/>
      <c r="M3" s="1713"/>
      <c r="N3" s="1713"/>
      <c r="O3" s="1713"/>
      <c r="P3" s="1713"/>
      <c r="Q3" s="1713"/>
      <c r="R3" s="1713"/>
      <c r="S3" s="1713"/>
      <c r="T3" s="1713"/>
      <c r="U3" s="1713"/>
      <c r="V3" s="1713"/>
      <c r="W3" s="1713"/>
      <c r="X3" s="1713"/>
      <c r="Y3" s="1713"/>
      <c r="Z3" s="1713"/>
      <c r="AA3" s="1713"/>
      <c r="AB3" s="1713"/>
      <c r="AC3" s="1713"/>
      <c r="AD3" s="1713"/>
      <c r="AE3" s="1713"/>
      <c r="AF3" s="1713"/>
      <c r="AG3" s="1713"/>
      <c r="AH3" s="1713"/>
      <c r="AI3" s="1713"/>
      <c r="AJ3" s="1713"/>
      <c r="AK3" s="1713"/>
      <c r="AL3" s="1713"/>
      <c r="AM3" s="1713"/>
      <c r="AN3" s="1713"/>
      <c r="AO3" s="1713"/>
      <c r="AP3" s="1713"/>
      <c r="AQ3" s="1713"/>
      <c r="AR3" s="1713"/>
      <c r="AS3" s="691"/>
      <c r="AT3" s="695"/>
      <c r="AU3" s="1713"/>
      <c r="AV3" s="1713"/>
      <c r="AW3" s="1713"/>
      <c r="AX3" s="1713"/>
      <c r="AY3" s="1713"/>
      <c r="AZ3" s="1713"/>
      <c r="BA3" s="1713"/>
      <c r="BB3" s="1713"/>
      <c r="BC3" s="1713"/>
      <c r="BD3" s="1713"/>
      <c r="BE3" s="1713"/>
      <c r="BF3" s="1713"/>
      <c r="BG3" s="1713"/>
      <c r="BH3" s="1713"/>
      <c r="BI3" s="1713"/>
      <c r="BJ3" s="1713"/>
      <c r="BK3" s="1713"/>
      <c r="BL3" s="1713"/>
      <c r="BM3" s="1713"/>
      <c r="BN3" s="1713"/>
      <c r="BO3" s="1713"/>
      <c r="BP3" s="1713"/>
      <c r="BQ3" s="1713"/>
      <c r="BR3" s="1713"/>
      <c r="BS3" s="1713"/>
      <c r="BT3" s="1713"/>
      <c r="BU3" s="1713"/>
      <c r="BV3" s="1713"/>
      <c r="BW3" s="1713"/>
      <c r="BX3" s="1713"/>
      <c r="BY3" s="1713"/>
      <c r="BZ3" s="1713"/>
      <c r="CA3" s="1713"/>
      <c r="CB3" s="1713"/>
      <c r="CC3" s="1713"/>
      <c r="CD3" s="1713"/>
      <c r="CE3" s="695"/>
    </row>
    <row r="4" spans="1:83" ht="15" customHeight="1">
      <c r="A4" s="1715" t="s">
        <v>96</v>
      </c>
      <c r="B4" s="1716"/>
      <c r="C4" s="1717"/>
      <c r="D4" s="1717"/>
      <c r="E4" s="1717"/>
      <c r="F4" s="1717"/>
      <c r="G4" s="1718"/>
      <c r="H4" s="1718"/>
      <c r="I4" s="1718"/>
      <c r="J4" s="1718"/>
      <c r="K4" s="1718"/>
      <c r="L4" s="1718"/>
      <c r="M4" s="1718"/>
      <c r="N4" s="1718"/>
      <c r="O4" s="1718"/>
      <c r="P4" s="1718"/>
      <c r="Q4" s="1718"/>
      <c r="R4" s="1718"/>
      <c r="S4" s="1718"/>
      <c r="T4" s="1718"/>
      <c r="U4" s="1718"/>
      <c r="V4" s="1718"/>
      <c r="W4" s="1718"/>
      <c r="X4" s="1718"/>
      <c r="Y4" s="1718"/>
      <c r="Z4" s="1718"/>
      <c r="AA4" s="1718"/>
      <c r="AB4" s="1718"/>
      <c r="AC4" s="1718"/>
      <c r="AD4" s="1718"/>
      <c r="AE4" s="1718"/>
      <c r="AF4" s="1718"/>
      <c r="AG4" s="1718"/>
      <c r="AH4" s="1718"/>
      <c r="AI4" s="1718"/>
      <c r="AJ4" s="1718"/>
      <c r="AK4" s="1718"/>
      <c r="AL4" s="1718"/>
      <c r="AM4" s="1718"/>
      <c r="AN4" s="1718"/>
      <c r="AO4" s="1718"/>
      <c r="AP4" s="1718"/>
      <c r="AQ4" s="1718"/>
      <c r="AR4" s="1718"/>
      <c r="AS4" s="1719"/>
      <c r="AT4" s="1720"/>
      <c r="AU4" s="1718"/>
      <c r="AV4" s="1718"/>
      <c r="AW4" s="1718"/>
      <c r="AX4" s="1718"/>
      <c r="AY4" s="1718"/>
      <c r="AZ4" s="1718"/>
      <c r="BA4" s="1718"/>
      <c r="BB4" s="1718"/>
      <c r="BC4" s="1718"/>
      <c r="BD4" s="1718"/>
      <c r="BE4" s="1718"/>
      <c r="BF4" s="1718"/>
      <c r="BG4" s="1718"/>
      <c r="BH4" s="1718"/>
      <c r="BI4" s="1718"/>
      <c r="BJ4" s="1718"/>
      <c r="BK4" s="1718"/>
      <c r="BL4" s="1718"/>
      <c r="BM4" s="1718"/>
      <c r="BN4" s="1718"/>
      <c r="BO4" s="1718"/>
      <c r="BP4" s="1718"/>
      <c r="BQ4" s="1718"/>
      <c r="BR4" s="1718"/>
      <c r="BS4" s="1718"/>
      <c r="BT4" s="1718"/>
      <c r="BU4" s="1718"/>
      <c r="BV4" s="1718"/>
      <c r="BW4" s="1718"/>
      <c r="BX4" s="1718"/>
      <c r="BY4" s="1718"/>
      <c r="BZ4" s="1718"/>
      <c r="CA4" s="1718"/>
      <c r="CB4" s="1718"/>
      <c r="CC4" s="1718"/>
      <c r="CD4" s="1718"/>
      <c r="CE4" s="1720"/>
    </row>
    <row r="5" spans="1:83" ht="48.75" customHeight="1" thickBot="1">
      <c r="A5" s="696">
        <v>5</v>
      </c>
      <c r="B5" s="675"/>
      <c r="C5" s="697" t="s">
        <v>2685</v>
      </c>
      <c r="D5" s="698"/>
      <c r="E5" s="698"/>
      <c r="F5" s="698"/>
      <c r="G5" s="699"/>
      <c r="H5" s="700"/>
      <c r="I5" s="700"/>
      <c r="J5" s="700"/>
      <c r="K5" s="700"/>
      <c r="L5" s="700"/>
      <c r="M5" s="700"/>
      <c r="N5" s="700"/>
      <c r="O5" s="700"/>
      <c r="P5" s="700"/>
      <c r="Q5" s="700"/>
      <c r="R5" s="700"/>
      <c r="S5" s="700"/>
      <c r="T5" s="700"/>
      <c r="U5" s="701" t="s">
        <v>198</v>
      </c>
      <c r="V5" s="701" t="s">
        <v>198</v>
      </c>
      <c r="W5" s="701" t="s">
        <v>198</v>
      </c>
      <c r="X5" s="701" t="s">
        <v>198</v>
      </c>
      <c r="Y5" s="701" t="s">
        <v>198</v>
      </c>
      <c r="Z5" s="1861" t="s">
        <v>252</v>
      </c>
      <c r="AA5" s="1861"/>
      <c r="AB5" s="1861"/>
      <c r="AC5" s="1861"/>
      <c r="AD5" s="1861"/>
      <c r="AE5" s="1861"/>
      <c r="AF5" s="1861"/>
      <c r="AG5" s="1861"/>
      <c r="AH5" s="1861"/>
      <c r="AI5" s="1879" t="s">
        <v>2686</v>
      </c>
      <c r="AJ5" s="1879"/>
      <c r="AK5" s="1879"/>
      <c r="AL5" s="1879"/>
      <c r="AM5" s="1879"/>
      <c r="AN5" s="1879"/>
      <c r="AO5" s="1879"/>
      <c r="AP5" s="1879"/>
      <c r="AQ5" s="1879"/>
      <c r="AR5" s="1879"/>
      <c r="AS5" s="1879"/>
      <c r="AT5" s="1879"/>
      <c r="AU5" s="1878" t="s">
        <v>2687</v>
      </c>
      <c r="AV5" s="1878"/>
      <c r="AW5" s="1878"/>
      <c r="AX5" s="1878"/>
      <c r="AY5" s="1878"/>
      <c r="AZ5" s="1878"/>
      <c r="BA5" s="1878"/>
      <c r="BB5" s="1878"/>
      <c r="BC5" s="1878"/>
      <c r="BD5" s="1878"/>
      <c r="BE5" s="1878"/>
      <c r="BF5" s="1878"/>
      <c r="BG5" s="1878" t="s">
        <v>2688</v>
      </c>
      <c r="BH5" s="1878"/>
      <c r="BI5" s="1878"/>
      <c r="BJ5" s="1878"/>
      <c r="BK5" s="1878"/>
      <c r="BL5" s="1878"/>
      <c r="BM5" s="1878"/>
      <c r="BN5" s="1878"/>
      <c r="BO5" s="1878"/>
      <c r="BP5" s="1878"/>
      <c r="BQ5" s="1878"/>
      <c r="BR5" s="1878"/>
      <c r="BS5" s="1878" t="s">
        <v>2689</v>
      </c>
      <c r="BT5" s="1886"/>
      <c r="BU5" s="1886"/>
      <c r="BV5" s="1886"/>
      <c r="BW5" s="1886"/>
      <c r="BX5" s="1886"/>
      <c r="BY5" s="1886"/>
      <c r="BZ5" s="1886"/>
      <c r="CA5" s="1886"/>
      <c r="CB5" s="1886"/>
      <c r="CC5" s="1886"/>
      <c r="CD5" s="1886"/>
    </row>
    <row r="6" spans="1:83" ht="31.5" customHeight="1" thickBot="1">
      <c r="A6" s="696">
        <v>6</v>
      </c>
      <c r="B6" s="702"/>
      <c r="C6" s="906"/>
      <c r="D6" s="906"/>
      <c r="E6" s="906"/>
      <c r="F6" s="906"/>
      <c r="G6" s="906"/>
      <c r="H6" s="906"/>
      <c r="I6" s="906"/>
      <c r="J6" s="1862" t="s">
        <v>2690</v>
      </c>
      <c r="K6" s="1865" t="s">
        <v>2691</v>
      </c>
      <c r="L6" s="1866"/>
      <c r="M6" s="1866"/>
      <c r="N6" s="1866"/>
      <c r="O6" s="1866"/>
      <c r="P6" s="1866"/>
      <c r="Q6" s="1866"/>
      <c r="R6" s="1866"/>
      <c r="S6" s="1867"/>
      <c r="T6" s="703" t="s">
        <v>53</v>
      </c>
      <c r="U6" s="1868" t="s">
        <v>2692</v>
      </c>
      <c r="V6" s="1869"/>
      <c r="W6" s="1869"/>
      <c r="X6" s="1870"/>
      <c r="Y6" s="1870"/>
      <c r="Z6" s="704"/>
      <c r="AA6" s="704"/>
      <c r="AB6" s="704"/>
      <c r="AC6" s="704"/>
      <c r="AD6" s="704"/>
      <c r="AE6" s="704"/>
      <c r="AF6" s="704"/>
      <c r="AG6" s="704"/>
      <c r="AH6" s="704"/>
      <c r="AI6" s="705" t="s">
        <v>92</v>
      </c>
      <c r="AJ6" s="706" t="s">
        <v>92</v>
      </c>
      <c r="AK6" s="1871" t="s">
        <v>2693</v>
      </c>
      <c r="AL6" s="1871"/>
      <c r="AM6" s="1871"/>
      <c r="AN6" s="1871"/>
      <c r="AO6" s="1871"/>
      <c r="AP6" s="1871"/>
      <c r="AQ6" s="1872"/>
      <c r="AR6" s="1872"/>
      <c r="AS6" s="1872"/>
      <c r="AT6" s="1873"/>
      <c r="AU6" s="706"/>
      <c r="AV6" s="706"/>
      <c r="AW6" s="706"/>
      <c r="AX6" s="1871" t="s">
        <v>2694</v>
      </c>
      <c r="AY6" s="1871"/>
      <c r="AZ6" s="1871"/>
      <c r="BA6" s="1871"/>
      <c r="BB6" s="1871"/>
      <c r="BC6" s="1872"/>
      <c r="BD6" s="1872"/>
      <c r="BE6" s="1872"/>
      <c r="BF6" s="1873"/>
      <c r="BG6" s="1874"/>
      <c r="BH6" s="1875"/>
      <c r="BI6" s="1875"/>
      <c r="BJ6" s="1875" t="s">
        <v>2695</v>
      </c>
      <c r="BK6" s="1875"/>
      <c r="BL6" s="1875"/>
      <c r="BM6" s="1875"/>
      <c r="BN6" s="1875"/>
      <c r="BO6" s="1875"/>
      <c r="BP6" s="1875"/>
      <c r="BQ6" s="1875"/>
      <c r="BR6" s="1880"/>
      <c r="BS6" s="706"/>
      <c r="BT6" s="706"/>
      <c r="BU6" s="706"/>
      <c r="BV6" s="1871" t="s">
        <v>2696</v>
      </c>
      <c r="BW6" s="1871"/>
      <c r="BX6" s="1871"/>
      <c r="BY6" s="1871"/>
      <c r="BZ6" s="1871"/>
      <c r="CA6" s="1872"/>
      <c r="CB6" s="1872"/>
      <c r="CC6" s="1872"/>
      <c r="CD6" s="1873"/>
      <c r="CE6" s="1888" t="s">
        <v>2697</v>
      </c>
    </row>
    <row r="7" spans="1:83" ht="31.5" customHeight="1" thickBot="1">
      <c r="A7" s="696">
        <v>7</v>
      </c>
      <c r="B7" s="675"/>
      <c r="C7" s="905"/>
      <c r="D7" s="1876" t="s">
        <v>2698</v>
      </c>
      <c r="E7" s="1876"/>
      <c r="F7" s="1876"/>
      <c r="G7" s="1876"/>
      <c r="H7" s="1876"/>
      <c r="I7" s="1877"/>
      <c r="J7" s="1863"/>
      <c r="K7" s="707"/>
      <c r="L7" s="708"/>
      <c r="M7" s="708"/>
      <c r="N7" s="708"/>
      <c r="O7" s="708"/>
      <c r="P7" s="708"/>
      <c r="Q7" s="708"/>
      <c r="R7" s="708"/>
      <c r="S7" s="708"/>
      <c r="T7" s="709"/>
      <c r="U7" s="704"/>
      <c r="V7" s="704"/>
      <c r="W7" s="704"/>
      <c r="X7" s="704"/>
      <c r="Y7" s="710"/>
      <c r="Z7" s="1881" t="s">
        <v>2699</v>
      </c>
      <c r="AA7" s="1882"/>
      <c r="AB7" s="1882"/>
      <c r="AC7" s="1882"/>
      <c r="AD7" s="1882"/>
      <c r="AE7" s="1882"/>
      <c r="AF7" s="1882"/>
      <c r="AG7" s="1882"/>
      <c r="AH7" s="1883"/>
      <c r="AI7" s="1874" t="s">
        <v>405</v>
      </c>
      <c r="AJ7" s="1875"/>
      <c r="AK7" s="1880"/>
      <c r="AL7" s="1884" t="s">
        <v>2700</v>
      </c>
      <c r="AM7" s="1885"/>
      <c r="AN7" s="1885"/>
      <c r="AO7" s="1885"/>
      <c r="AP7" s="1885"/>
      <c r="AQ7" s="1885"/>
      <c r="AR7" s="1885"/>
      <c r="AS7" s="1885"/>
      <c r="AT7" s="1885"/>
      <c r="AU7" s="1874" t="s">
        <v>405</v>
      </c>
      <c r="AV7" s="1875"/>
      <c r="AW7" s="1880"/>
      <c r="AX7" s="1884" t="s">
        <v>2700</v>
      </c>
      <c r="AY7" s="1884"/>
      <c r="AZ7" s="1884"/>
      <c r="BA7" s="1885"/>
      <c r="BB7" s="1885"/>
      <c r="BC7" s="1885"/>
      <c r="BD7" s="1885"/>
      <c r="BE7" s="1885"/>
      <c r="BF7" s="1885"/>
      <c r="BG7" s="1874" t="s">
        <v>405</v>
      </c>
      <c r="BH7" s="1875"/>
      <c r="BI7" s="1880"/>
      <c r="BJ7" s="1884" t="s">
        <v>2700</v>
      </c>
      <c r="BK7" s="1884"/>
      <c r="BL7" s="1884"/>
      <c r="BM7" s="1885"/>
      <c r="BN7" s="1885"/>
      <c r="BO7" s="1885"/>
      <c r="BP7" s="1885"/>
      <c r="BQ7" s="1885"/>
      <c r="BR7" s="1885"/>
      <c r="BS7" s="1874" t="s">
        <v>405</v>
      </c>
      <c r="BT7" s="1875"/>
      <c r="BU7" s="1880"/>
      <c r="BV7" s="1884" t="s">
        <v>2700</v>
      </c>
      <c r="BW7" s="1884"/>
      <c r="BX7" s="1884"/>
      <c r="BY7" s="1885"/>
      <c r="BZ7" s="1885"/>
      <c r="CA7" s="1885"/>
      <c r="CB7" s="1885"/>
      <c r="CC7" s="1885"/>
      <c r="CD7" s="1885"/>
      <c r="CE7" s="1889"/>
    </row>
    <row r="8" spans="1:83" s="717" customFormat="1" ht="33.75" customHeight="1" thickBot="1">
      <c r="A8" s="696">
        <v>8</v>
      </c>
      <c r="B8" s="711"/>
      <c r="C8" s="712" t="s">
        <v>2701</v>
      </c>
      <c r="D8" s="712" t="s">
        <v>1980</v>
      </c>
      <c r="E8" s="712" t="s">
        <v>2702</v>
      </c>
      <c r="F8" s="712" t="s">
        <v>2703</v>
      </c>
      <c r="G8" s="712" t="s">
        <v>2704</v>
      </c>
      <c r="H8" s="712" t="s">
        <v>2705</v>
      </c>
      <c r="I8" s="909" t="s">
        <v>2706</v>
      </c>
      <c r="J8" s="1864"/>
      <c r="K8" s="713" t="s">
        <v>2707</v>
      </c>
      <c r="L8" s="713" t="s">
        <v>2708</v>
      </c>
      <c r="M8" s="713" t="s">
        <v>2709</v>
      </c>
      <c r="N8" s="713" t="s">
        <v>2710</v>
      </c>
      <c r="O8" s="713" t="s">
        <v>2711</v>
      </c>
      <c r="P8" s="713" t="s">
        <v>2712</v>
      </c>
      <c r="Q8" s="713" t="s">
        <v>2713</v>
      </c>
      <c r="R8" s="713" t="s">
        <v>2714</v>
      </c>
      <c r="S8" s="713" t="s">
        <v>2715</v>
      </c>
      <c r="T8" s="713" t="s">
        <v>2716</v>
      </c>
      <c r="U8" s="714" t="s">
        <v>2717</v>
      </c>
      <c r="V8" s="714" t="s">
        <v>2718</v>
      </c>
      <c r="W8" s="714" t="s">
        <v>2719</v>
      </c>
      <c r="X8" s="714" t="s">
        <v>2720</v>
      </c>
      <c r="Y8" s="714" t="s">
        <v>2721</v>
      </c>
      <c r="Z8" s="868" t="s">
        <v>2722</v>
      </c>
      <c r="AA8" s="1450" t="s">
        <v>2723</v>
      </c>
      <c r="AB8" s="1451" t="s">
        <v>2724</v>
      </c>
      <c r="AC8" s="1451" t="s">
        <v>2725</v>
      </c>
      <c r="AD8" s="1451" t="s">
        <v>2726</v>
      </c>
      <c r="AE8" s="1451" t="s">
        <v>2727</v>
      </c>
      <c r="AF8" s="1451" t="s">
        <v>2728</v>
      </c>
      <c r="AG8" s="1451" t="s">
        <v>2729</v>
      </c>
      <c r="AH8" s="1452" t="s">
        <v>2730</v>
      </c>
      <c r="AI8" s="715" t="s">
        <v>100</v>
      </c>
      <c r="AJ8" s="715" t="s">
        <v>101</v>
      </c>
      <c r="AK8" s="715" t="s">
        <v>102</v>
      </c>
      <c r="AL8" s="715" t="s">
        <v>100</v>
      </c>
      <c r="AM8" s="715" t="s">
        <v>101</v>
      </c>
      <c r="AN8" s="715" t="s">
        <v>102</v>
      </c>
      <c r="AO8" s="715" t="s">
        <v>499</v>
      </c>
      <c r="AP8" s="715" t="s">
        <v>500</v>
      </c>
      <c r="AQ8" s="715" t="s">
        <v>501</v>
      </c>
      <c r="AR8" s="715" t="s">
        <v>502</v>
      </c>
      <c r="AS8" s="715" t="s">
        <v>503</v>
      </c>
      <c r="AT8" s="715" t="s">
        <v>504</v>
      </c>
      <c r="AU8" s="715" t="s">
        <v>100</v>
      </c>
      <c r="AV8" s="715" t="s">
        <v>101</v>
      </c>
      <c r="AW8" s="715" t="s">
        <v>102</v>
      </c>
      <c r="AX8" s="715" t="s">
        <v>100</v>
      </c>
      <c r="AY8" s="715" t="s">
        <v>101</v>
      </c>
      <c r="AZ8" s="715" t="s">
        <v>102</v>
      </c>
      <c r="BA8" s="715" t="s">
        <v>499</v>
      </c>
      <c r="BB8" s="715" t="s">
        <v>500</v>
      </c>
      <c r="BC8" s="715" t="s">
        <v>501</v>
      </c>
      <c r="BD8" s="715" t="s">
        <v>502</v>
      </c>
      <c r="BE8" s="715" t="s">
        <v>503</v>
      </c>
      <c r="BF8" s="715" t="s">
        <v>504</v>
      </c>
      <c r="BG8" s="715" t="s">
        <v>100</v>
      </c>
      <c r="BH8" s="715" t="s">
        <v>101</v>
      </c>
      <c r="BI8" s="715" t="s">
        <v>102</v>
      </c>
      <c r="BJ8" s="715" t="s">
        <v>100</v>
      </c>
      <c r="BK8" s="715" t="s">
        <v>101</v>
      </c>
      <c r="BL8" s="715" t="s">
        <v>102</v>
      </c>
      <c r="BM8" s="715" t="s">
        <v>499</v>
      </c>
      <c r="BN8" s="715" t="s">
        <v>500</v>
      </c>
      <c r="BO8" s="715" t="s">
        <v>501</v>
      </c>
      <c r="BP8" s="715" t="s">
        <v>502</v>
      </c>
      <c r="BQ8" s="715" t="s">
        <v>503</v>
      </c>
      <c r="BR8" s="715" t="s">
        <v>504</v>
      </c>
      <c r="BS8" s="715" t="s">
        <v>100</v>
      </c>
      <c r="BT8" s="715" t="s">
        <v>101</v>
      </c>
      <c r="BU8" s="715" t="s">
        <v>102</v>
      </c>
      <c r="BV8" s="715" t="s">
        <v>100</v>
      </c>
      <c r="BW8" s="715" t="s">
        <v>101</v>
      </c>
      <c r="BX8" s="715" t="s">
        <v>102</v>
      </c>
      <c r="BY8" s="715" t="s">
        <v>499</v>
      </c>
      <c r="BZ8" s="715" t="s">
        <v>500</v>
      </c>
      <c r="CA8" s="715" t="s">
        <v>501</v>
      </c>
      <c r="CB8" s="715" t="s">
        <v>502</v>
      </c>
      <c r="CC8" s="715" t="s">
        <v>503</v>
      </c>
      <c r="CD8" s="716" t="s">
        <v>504</v>
      </c>
      <c r="CE8" s="1890"/>
    </row>
    <row r="9" spans="1:83" s="717" customFormat="1" ht="30">
      <c r="A9" s="696">
        <v>9</v>
      </c>
      <c r="B9" s="711"/>
      <c r="C9" s="718" t="s">
        <v>217</v>
      </c>
      <c r="D9" s="718" t="s">
        <v>2731</v>
      </c>
      <c r="E9" s="718" t="s">
        <v>217</v>
      </c>
      <c r="F9" s="718" t="s">
        <v>2732</v>
      </c>
      <c r="G9" s="718"/>
      <c r="H9" s="718" t="s">
        <v>2733</v>
      </c>
      <c r="I9" s="910"/>
      <c r="J9" s="908">
        <v>4</v>
      </c>
      <c r="K9" s="719"/>
      <c r="L9" s="719"/>
      <c r="M9" s="719">
        <v>2</v>
      </c>
      <c r="N9" s="719"/>
      <c r="O9" s="719"/>
      <c r="P9" s="719">
        <v>2</v>
      </c>
      <c r="Q9" s="719"/>
      <c r="R9" s="960"/>
      <c r="S9" s="720"/>
      <c r="T9" s="721"/>
      <c r="U9" s="722"/>
      <c r="V9" s="723"/>
      <c r="W9" s="723"/>
      <c r="X9" s="723"/>
      <c r="Y9" s="724"/>
      <c r="Z9" s="930"/>
      <c r="AA9" s="931"/>
      <c r="AB9" s="931"/>
      <c r="AC9" s="931"/>
      <c r="AD9" s="931"/>
      <c r="AE9" s="931"/>
      <c r="AF9" s="931"/>
      <c r="AG9" s="931"/>
      <c r="AH9" s="932"/>
      <c r="AI9" s="1085">
        <v>0</v>
      </c>
      <c r="AJ9" s="1086">
        <v>0</v>
      </c>
      <c r="AK9" s="1087">
        <v>0</v>
      </c>
      <c r="AL9" s="1088">
        <v>0</v>
      </c>
      <c r="AM9" s="1086">
        <v>0</v>
      </c>
      <c r="AN9" s="1086">
        <v>0</v>
      </c>
      <c r="AO9" s="1086">
        <v>0</v>
      </c>
      <c r="AP9" s="1086">
        <v>0</v>
      </c>
      <c r="AQ9" s="1086">
        <v>0</v>
      </c>
      <c r="AR9" s="1086">
        <v>0</v>
      </c>
      <c r="AS9" s="1086">
        <v>0</v>
      </c>
      <c r="AT9" s="1087">
        <v>0</v>
      </c>
      <c r="AU9" s="1089">
        <v>0</v>
      </c>
      <c r="AV9" s="1086">
        <v>0</v>
      </c>
      <c r="AW9" s="1087">
        <v>0</v>
      </c>
      <c r="AX9" s="1088">
        <v>0</v>
      </c>
      <c r="AY9" s="1086">
        <v>0</v>
      </c>
      <c r="AZ9" s="1086">
        <v>0</v>
      </c>
      <c r="BA9" s="1086">
        <v>0</v>
      </c>
      <c r="BB9" s="1086">
        <v>0</v>
      </c>
      <c r="BC9" s="1086">
        <v>0</v>
      </c>
      <c r="BD9" s="1086">
        <v>0</v>
      </c>
      <c r="BE9" s="1086">
        <v>0</v>
      </c>
      <c r="BF9" s="1087">
        <v>0</v>
      </c>
      <c r="BG9" s="1089">
        <f>AI9</f>
        <v>0</v>
      </c>
      <c r="BH9" s="1086">
        <f t="shared" ref="BH9:BR9" si="0">AJ9</f>
        <v>0</v>
      </c>
      <c r="BI9" s="1087">
        <f t="shared" si="0"/>
        <v>0</v>
      </c>
      <c r="BJ9" s="1088">
        <f t="shared" si="0"/>
        <v>0</v>
      </c>
      <c r="BK9" s="1086">
        <f t="shared" si="0"/>
        <v>0</v>
      </c>
      <c r="BL9" s="1086">
        <f t="shared" si="0"/>
        <v>0</v>
      </c>
      <c r="BM9" s="1086">
        <f t="shared" si="0"/>
        <v>0</v>
      </c>
      <c r="BN9" s="1086">
        <f t="shared" si="0"/>
        <v>0</v>
      </c>
      <c r="BO9" s="1086">
        <f t="shared" si="0"/>
        <v>0</v>
      </c>
      <c r="BP9" s="1086">
        <f t="shared" si="0"/>
        <v>0</v>
      </c>
      <c r="BQ9" s="1086">
        <f t="shared" si="0"/>
        <v>0</v>
      </c>
      <c r="BR9" s="1087">
        <f t="shared" si="0"/>
        <v>0</v>
      </c>
      <c r="BS9" s="1090">
        <v>0</v>
      </c>
      <c r="BT9" s="1086">
        <v>0</v>
      </c>
      <c r="BU9" s="1087">
        <v>0</v>
      </c>
      <c r="BV9" s="727"/>
      <c r="BW9" s="725"/>
      <c r="BX9" s="725"/>
      <c r="BY9" s="725"/>
      <c r="BZ9" s="725"/>
      <c r="CA9" s="725"/>
      <c r="CB9" s="725"/>
      <c r="CC9" s="725"/>
      <c r="CD9" s="726"/>
      <c r="CE9" s="728"/>
    </row>
    <row r="10" spans="1:83" s="717" customFormat="1" ht="15">
      <c r="A10" s="696">
        <v>10</v>
      </c>
      <c r="B10" s="711"/>
      <c r="C10" s="718"/>
      <c r="D10" s="1453"/>
      <c r="E10" s="718"/>
      <c r="F10" s="718" t="s">
        <v>2734</v>
      </c>
      <c r="G10" s="718"/>
      <c r="H10" s="718" t="s">
        <v>2735</v>
      </c>
      <c r="I10" s="910"/>
      <c r="J10" s="1454">
        <v>39</v>
      </c>
      <c r="K10" s="1455">
        <v>2</v>
      </c>
      <c r="L10" s="1455">
        <v>4</v>
      </c>
      <c r="M10" s="1455">
        <v>27</v>
      </c>
      <c r="N10" s="1455">
        <v>1</v>
      </c>
      <c r="O10" s="1455">
        <v>1</v>
      </c>
      <c r="P10" s="1455">
        <v>4</v>
      </c>
      <c r="Q10" s="1455"/>
      <c r="R10" s="1456"/>
      <c r="S10" s="730"/>
      <c r="T10" s="1457"/>
      <c r="U10" s="731"/>
      <c r="V10" s="1458"/>
      <c r="W10" s="1458"/>
      <c r="X10" s="1458"/>
      <c r="Y10" s="1459"/>
      <c r="Z10" s="933"/>
      <c r="AA10" s="1460"/>
      <c r="AB10" s="1460"/>
      <c r="AC10" s="1460"/>
      <c r="AD10" s="1460"/>
      <c r="AE10" s="1460"/>
      <c r="AF10" s="1460"/>
      <c r="AG10" s="1460"/>
      <c r="AH10" s="934"/>
      <c r="AI10" s="1461">
        <v>0</v>
      </c>
      <c r="AJ10" s="1462">
        <v>0</v>
      </c>
      <c r="AK10" s="1091">
        <v>0</v>
      </c>
      <c r="AL10" s="1463">
        <v>0</v>
      </c>
      <c r="AM10" s="1462">
        <v>0</v>
      </c>
      <c r="AN10" s="1462">
        <v>0</v>
      </c>
      <c r="AO10" s="1462">
        <v>2</v>
      </c>
      <c r="AP10" s="1462">
        <v>1</v>
      </c>
      <c r="AQ10" s="1462">
        <v>0</v>
      </c>
      <c r="AR10" s="1462">
        <v>1</v>
      </c>
      <c r="AS10" s="1462">
        <v>0</v>
      </c>
      <c r="AT10" s="1091">
        <v>0</v>
      </c>
      <c r="AU10" s="1092">
        <v>0</v>
      </c>
      <c r="AV10" s="1462">
        <v>0</v>
      </c>
      <c r="AW10" s="1091">
        <v>0</v>
      </c>
      <c r="AX10" s="1463">
        <v>0</v>
      </c>
      <c r="AY10" s="1462">
        <v>0</v>
      </c>
      <c r="AZ10" s="1462">
        <v>0</v>
      </c>
      <c r="BA10" s="1462">
        <v>0</v>
      </c>
      <c r="BB10" s="1462">
        <v>0</v>
      </c>
      <c r="BC10" s="1462">
        <v>0</v>
      </c>
      <c r="BD10" s="1462">
        <v>0</v>
      </c>
      <c r="BE10" s="1462">
        <v>0</v>
      </c>
      <c r="BF10" s="1091">
        <v>0</v>
      </c>
      <c r="BG10" s="1092">
        <f t="shared" ref="BG10:BG73" si="1">AI10</f>
        <v>0</v>
      </c>
      <c r="BH10" s="1462">
        <f t="shared" ref="BH10:BH73" si="2">AJ10</f>
        <v>0</v>
      </c>
      <c r="BI10" s="1091">
        <f t="shared" ref="BI10:BI73" si="3">AK10</f>
        <v>0</v>
      </c>
      <c r="BJ10" s="1463">
        <f t="shared" ref="BJ10:BJ73" si="4">AL10</f>
        <v>0</v>
      </c>
      <c r="BK10" s="1462">
        <f t="shared" ref="BK10:BK73" si="5">AM10</f>
        <v>0</v>
      </c>
      <c r="BL10" s="1462">
        <f t="shared" ref="BL10:BL73" si="6">AN10</f>
        <v>0</v>
      </c>
      <c r="BM10" s="1462">
        <f t="shared" ref="BM10:BM73" si="7">AO10</f>
        <v>2</v>
      </c>
      <c r="BN10" s="1462">
        <f t="shared" ref="BN10:BN73" si="8">AP10</f>
        <v>1</v>
      </c>
      <c r="BO10" s="1462">
        <f t="shared" ref="BO10:BO73" si="9">AQ10</f>
        <v>0</v>
      </c>
      <c r="BP10" s="1462">
        <f t="shared" ref="BP10:BP73" si="10">AR10</f>
        <v>1</v>
      </c>
      <c r="BQ10" s="1462">
        <f t="shared" ref="BQ10:BQ73" si="11">AS10</f>
        <v>0</v>
      </c>
      <c r="BR10" s="1091">
        <f t="shared" ref="BR10:BR73" si="12">AT10</f>
        <v>0</v>
      </c>
      <c r="BS10" s="1093">
        <v>0</v>
      </c>
      <c r="BT10" s="1462">
        <v>0</v>
      </c>
      <c r="BU10" s="1091">
        <v>0</v>
      </c>
      <c r="BV10" s="1464"/>
      <c r="BW10" s="1465"/>
      <c r="BX10" s="1465"/>
      <c r="BY10" s="1465"/>
      <c r="BZ10" s="1465"/>
      <c r="CA10" s="1465"/>
      <c r="CB10" s="1465"/>
      <c r="CC10" s="1465"/>
      <c r="CD10" s="732"/>
      <c r="CE10" s="733"/>
    </row>
    <row r="11" spans="1:83" s="717" customFormat="1" ht="15">
      <c r="A11" s="696">
        <v>11</v>
      </c>
      <c r="B11" s="711"/>
      <c r="C11" s="718"/>
      <c r="D11" s="718"/>
      <c r="E11" s="718"/>
      <c r="F11" s="718" t="s">
        <v>2736</v>
      </c>
      <c r="G11" s="718"/>
      <c r="H11" s="718" t="s">
        <v>2737</v>
      </c>
      <c r="I11" s="910"/>
      <c r="J11" s="1454">
        <v>12</v>
      </c>
      <c r="K11" s="1455"/>
      <c r="L11" s="1455"/>
      <c r="M11" s="1455">
        <v>6</v>
      </c>
      <c r="N11" s="1455"/>
      <c r="O11" s="1455"/>
      <c r="P11" s="1455">
        <v>6</v>
      </c>
      <c r="Q11" s="1455"/>
      <c r="R11" s="1456"/>
      <c r="S11" s="730"/>
      <c r="T11" s="1457"/>
      <c r="U11" s="731"/>
      <c r="V11" s="1458"/>
      <c r="W11" s="1458"/>
      <c r="X11" s="1458"/>
      <c r="Y11" s="1459"/>
      <c r="Z11" s="933"/>
      <c r="AA11" s="1460"/>
      <c r="AB11" s="1460"/>
      <c r="AC11" s="1460"/>
      <c r="AD11" s="1460"/>
      <c r="AE11" s="1460"/>
      <c r="AF11" s="1460"/>
      <c r="AG11" s="1460"/>
      <c r="AH11" s="934"/>
      <c r="AI11" s="1461">
        <v>0</v>
      </c>
      <c r="AJ11" s="1462">
        <v>0</v>
      </c>
      <c r="AK11" s="1091">
        <v>0</v>
      </c>
      <c r="AL11" s="1463">
        <v>0</v>
      </c>
      <c r="AM11" s="1462">
        <v>0</v>
      </c>
      <c r="AN11" s="1462">
        <v>0</v>
      </c>
      <c r="AO11" s="1462">
        <v>0</v>
      </c>
      <c r="AP11" s="1462">
        <v>0</v>
      </c>
      <c r="AQ11" s="1462">
        <v>0</v>
      </c>
      <c r="AR11" s="1462">
        <v>0</v>
      </c>
      <c r="AS11" s="1462">
        <v>0</v>
      </c>
      <c r="AT11" s="1091">
        <v>0</v>
      </c>
      <c r="AU11" s="1092">
        <v>0</v>
      </c>
      <c r="AV11" s="1462">
        <v>0</v>
      </c>
      <c r="AW11" s="1091">
        <v>0</v>
      </c>
      <c r="AX11" s="1463">
        <v>0</v>
      </c>
      <c r="AY11" s="1462">
        <v>0</v>
      </c>
      <c r="AZ11" s="1462">
        <v>0</v>
      </c>
      <c r="BA11" s="1462">
        <v>0</v>
      </c>
      <c r="BB11" s="1462">
        <v>0</v>
      </c>
      <c r="BC11" s="1462">
        <v>0</v>
      </c>
      <c r="BD11" s="1462">
        <v>0</v>
      </c>
      <c r="BE11" s="1462">
        <v>0</v>
      </c>
      <c r="BF11" s="1091">
        <v>0</v>
      </c>
      <c r="BG11" s="1092">
        <f t="shared" si="1"/>
        <v>0</v>
      </c>
      <c r="BH11" s="1462">
        <f t="shared" si="2"/>
        <v>0</v>
      </c>
      <c r="BI11" s="1091">
        <f t="shared" si="3"/>
        <v>0</v>
      </c>
      <c r="BJ11" s="1463">
        <f t="shared" si="4"/>
        <v>0</v>
      </c>
      <c r="BK11" s="1462">
        <f t="shared" si="5"/>
        <v>0</v>
      </c>
      <c r="BL11" s="1462">
        <f t="shared" si="6"/>
        <v>0</v>
      </c>
      <c r="BM11" s="1462">
        <f t="shared" si="7"/>
        <v>0</v>
      </c>
      <c r="BN11" s="1462">
        <f t="shared" si="8"/>
        <v>0</v>
      </c>
      <c r="BO11" s="1462">
        <f t="shared" si="9"/>
        <v>0</v>
      </c>
      <c r="BP11" s="1462">
        <f t="shared" si="10"/>
        <v>0</v>
      </c>
      <c r="BQ11" s="1462">
        <f t="shared" si="11"/>
        <v>0</v>
      </c>
      <c r="BR11" s="1091">
        <f t="shared" si="12"/>
        <v>0</v>
      </c>
      <c r="BS11" s="1093">
        <v>0</v>
      </c>
      <c r="BT11" s="1462">
        <v>0</v>
      </c>
      <c r="BU11" s="1091">
        <v>0</v>
      </c>
      <c r="BV11" s="1464"/>
      <c r="BW11" s="1465"/>
      <c r="BX11" s="1465"/>
      <c r="BY11" s="1465"/>
      <c r="BZ11" s="1465"/>
      <c r="CA11" s="1465"/>
      <c r="CB11" s="1465"/>
      <c r="CC11" s="1465"/>
      <c r="CD11" s="732"/>
      <c r="CE11" s="733"/>
    </row>
    <row r="12" spans="1:83" s="717" customFormat="1" ht="15">
      <c r="A12" s="696">
        <v>12</v>
      </c>
      <c r="B12" s="711"/>
      <c r="C12" s="718"/>
      <c r="D12" s="718"/>
      <c r="E12" s="718"/>
      <c r="F12" s="718" t="s">
        <v>2738</v>
      </c>
      <c r="G12" s="718"/>
      <c r="H12" s="718" t="s">
        <v>2739</v>
      </c>
      <c r="I12" s="910"/>
      <c r="J12" s="1454">
        <v>115</v>
      </c>
      <c r="K12" s="1455"/>
      <c r="L12" s="1455"/>
      <c r="M12" s="1455">
        <v>60</v>
      </c>
      <c r="N12" s="1455"/>
      <c r="O12" s="1455"/>
      <c r="P12" s="1455">
        <v>51</v>
      </c>
      <c r="Q12" s="1455"/>
      <c r="R12" s="1456"/>
      <c r="S12" s="730">
        <v>4</v>
      </c>
      <c r="T12" s="1457"/>
      <c r="U12" s="731"/>
      <c r="V12" s="1458"/>
      <c r="W12" s="1458"/>
      <c r="X12" s="1458"/>
      <c r="Y12" s="1459"/>
      <c r="Z12" s="933"/>
      <c r="AA12" s="1460"/>
      <c r="AB12" s="1460"/>
      <c r="AC12" s="1460"/>
      <c r="AD12" s="1460"/>
      <c r="AE12" s="1460"/>
      <c r="AF12" s="1460"/>
      <c r="AG12" s="1460"/>
      <c r="AH12" s="934"/>
      <c r="AI12" s="1461">
        <v>0</v>
      </c>
      <c r="AJ12" s="1462">
        <v>0</v>
      </c>
      <c r="AK12" s="1091">
        <v>0</v>
      </c>
      <c r="AL12" s="1463">
        <v>0</v>
      </c>
      <c r="AM12" s="1462">
        <v>0</v>
      </c>
      <c r="AN12" s="1462">
        <v>0</v>
      </c>
      <c r="AO12" s="1462">
        <v>4</v>
      </c>
      <c r="AP12" s="1462">
        <v>0</v>
      </c>
      <c r="AQ12" s="1462">
        <v>0</v>
      </c>
      <c r="AR12" s="1462">
        <v>0</v>
      </c>
      <c r="AS12" s="1462">
        <v>0</v>
      </c>
      <c r="AT12" s="1091">
        <v>0</v>
      </c>
      <c r="AU12" s="1092">
        <v>0</v>
      </c>
      <c r="AV12" s="1462">
        <v>0</v>
      </c>
      <c r="AW12" s="1091">
        <v>0</v>
      </c>
      <c r="AX12" s="1463">
        <v>0</v>
      </c>
      <c r="AY12" s="1462">
        <v>0</v>
      </c>
      <c r="AZ12" s="1462">
        <v>0</v>
      </c>
      <c r="BA12" s="1462">
        <v>0</v>
      </c>
      <c r="BB12" s="1462">
        <v>0</v>
      </c>
      <c r="BC12" s="1462">
        <v>0</v>
      </c>
      <c r="BD12" s="1462">
        <v>0</v>
      </c>
      <c r="BE12" s="1462">
        <v>0</v>
      </c>
      <c r="BF12" s="1091">
        <v>0</v>
      </c>
      <c r="BG12" s="1092">
        <f t="shared" si="1"/>
        <v>0</v>
      </c>
      <c r="BH12" s="1462">
        <f t="shared" si="2"/>
        <v>0</v>
      </c>
      <c r="BI12" s="1091">
        <f t="shared" si="3"/>
        <v>0</v>
      </c>
      <c r="BJ12" s="1463">
        <f t="shared" si="4"/>
        <v>0</v>
      </c>
      <c r="BK12" s="1462">
        <f t="shared" si="5"/>
        <v>0</v>
      </c>
      <c r="BL12" s="1462">
        <f t="shared" si="6"/>
        <v>0</v>
      </c>
      <c r="BM12" s="1462">
        <f t="shared" si="7"/>
        <v>4</v>
      </c>
      <c r="BN12" s="1462">
        <f t="shared" si="8"/>
        <v>0</v>
      </c>
      <c r="BO12" s="1462">
        <f t="shared" si="9"/>
        <v>0</v>
      </c>
      <c r="BP12" s="1462">
        <f t="shared" si="10"/>
        <v>0</v>
      </c>
      <c r="BQ12" s="1462">
        <f t="shared" si="11"/>
        <v>0</v>
      </c>
      <c r="BR12" s="1091">
        <f t="shared" si="12"/>
        <v>0</v>
      </c>
      <c r="BS12" s="1093">
        <v>0</v>
      </c>
      <c r="BT12" s="1462">
        <v>0</v>
      </c>
      <c r="BU12" s="1091">
        <v>0</v>
      </c>
      <c r="BV12" s="1464"/>
      <c r="BW12" s="1465"/>
      <c r="BX12" s="1465"/>
      <c r="BY12" s="1465"/>
      <c r="BZ12" s="1465"/>
      <c r="CA12" s="1465"/>
      <c r="CB12" s="1465"/>
      <c r="CC12" s="1465"/>
      <c r="CD12" s="732"/>
      <c r="CE12" s="733"/>
    </row>
    <row r="13" spans="1:83" s="717" customFormat="1" ht="15">
      <c r="A13" s="696">
        <v>13</v>
      </c>
      <c r="B13" s="711"/>
      <c r="C13" s="718"/>
      <c r="D13" s="718"/>
      <c r="E13" s="718"/>
      <c r="F13" s="718" t="s">
        <v>2740</v>
      </c>
      <c r="G13" s="718"/>
      <c r="H13" s="718" t="s">
        <v>2741</v>
      </c>
      <c r="I13" s="910"/>
      <c r="J13" s="1454">
        <v>112</v>
      </c>
      <c r="K13" s="1455"/>
      <c r="L13" s="1455"/>
      <c r="M13" s="1455">
        <v>50</v>
      </c>
      <c r="N13" s="1455">
        <v>14</v>
      </c>
      <c r="O13" s="1455"/>
      <c r="P13" s="1455">
        <v>48</v>
      </c>
      <c r="Q13" s="1455"/>
      <c r="R13" s="1456"/>
      <c r="S13" s="730"/>
      <c r="T13" s="1457"/>
      <c r="U13" s="731"/>
      <c r="V13" s="1458"/>
      <c r="W13" s="1458"/>
      <c r="X13" s="1458"/>
      <c r="Y13" s="1459"/>
      <c r="Z13" s="933"/>
      <c r="AA13" s="1460"/>
      <c r="AB13" s="1460"/>
      <c r="AC13" s="1460"/>
      <c r="AD13" s="1460"/>
      <c r="AE13" s="1460"/>
      <c r="AF13" s="1460"/>
      <c r="AG13" s="1460"/>
      <c r="AH13" s="934"/>
      <c r="AI13" s="1461">
        <v>0</v>
      </c>
      <c r="AJ13" s="1462">
        <v>0</v>
      </c>
      <c r="AK13" s="1091">
        <v>0</v>
      </c>
      <c r="AL13" s="1463">
        <v>0</v>
      </c>
      <c r="AM13" s="1462">
        <v>0</v>
      </c>
      <c r="AN13" s="1462">
        <v>0</v>
      </c>
      <c r="AO13" s="1462">
        <v>0</v>
      </c>
      <c r="AP13" s="1462">
        <v>0</v>
      </c>
      <c r="AQ13" s="1462">
        <v>0</v>
      </c>
      <c r="AR13" s="1462">
        <v>0</v>
      </c>
      <c r="AS13" s="1462">
        <v>0</v>
      </c>
      <c r="AT13" s="1091">
        <v>0</v>
      </c>
      <c r="AU13" s="1092">
        <v>0</v>
      </c>
      <c r="AV13" s="1462">
        <v>0</v>
      </c>
      <c r="AW13" s="1091">
        <v>0</v>
      </c>
      <c r="AX13" s="1463">
        <v>0</v>
      </c>
      <c r="AY13" s="1462">
        <v>0</v>
      </c>
      <c r="AZ13" s="1462">
        <v>0</v>
      </c>
      <c r="BA13" s="1462">
        <v>0</v>
      </c>
      <c r="BB13" s="1462">
        <v>0</v>
      </c>
      <c r="BC13" s="1462">
        <v>0</v>
      </c>
      <c r="BD13" s="1462">
        <v>0</v>
      </c>
      <c r="BE13" s="1462">
        <v>0</v>
      </c>
      <c r="BF13" s="1091">
        <v>0</v>
      </c>
      <c r="BG13" s="1092">
        <f t="shared" si="1"/>
        <v>0</v>
      </c>
      <c r="BH13" s="1462">
        <f t="shared" si="2"/>
        <v>0</v>
      </c>
      <c r="BI13" s="1091">
        <f t="shared" si="3"/>
        <v>0</v>
      </c>
      <c r="BJ13" s="1463">
        <f t="shared" si="4"/>
        <v>0</v>
      </c>
      <c r="BK13" s="1462">
        <f t="shared" si="5"/>
        <v>0</v>
      </c>
      <c r="BL13" s="1462">
        <f t="shared" si="6"/>
        <v>0</v>
      </c>
      <c r="BM13" s="1462">
        <f t="shared" si="7"/>
        <v>0</v>
      </c>
      <c r="BN13" s="1462">
        <f t="shared" si="8"/>
        <v>0</v>
      </c>
      <c r="BO13" s="1462">
        <f t="shared" si="9"/>
        <v>0</v>
      </c>
      <c r="BP13" s="1462">
        <f t="shared" si="10"/>
        <v>0</v>
      </c>
      <c r="BQ13" s="1462">
        <f t="shared" si="11"/>
        <v>0</v>
      </c>
      <c r="BR13" s="1091">
        <f t="shared" si="12"/>
        <v>0</v>
      </c>
      <c r="BS13" s="1093">
        <v>0</v>
      </c>
      <c r="BT13" s="1462">
        <v>0</v>
      </c>
      <c r="BU13" s="1091">
        <v>0</v>
      </c>
      <c r="BV13" s="1464"/>
      <c r="BW13" s="1465"/>
      <c r="BX13" s="1465"/>
      <c r="BY13" s="1465"/>
      <c r="BZ13" s="1465"/>
      <c r="CA13" s="1465"/>
      <c r="CB13" s="1465"/>
      <c r="CC13" s="1465"/>
      <c r="CD13" s="732"/>
      <c r="CE13" s="733"/>
    </row>
    <row r="14" spans="1:83" s="717" customFormat="1" ht="15">
      <c r="A14" s="696">
        <v>14</v>
      </c>
      <c r="B14" s="711"/>
      <c r="C14" s="718"/>
      <c r="D14" s="718"/>
      <c r="E14" s="718"/>
      <c r="F14" s="718" t="s">
        <v>2742</v>
      </c>
      <c r="G14" s="718"/>
      <c r="H14" s="718" t="s">
        <v>2743</v>
      </c>
      <c r="I14" s="910" t="s">
        <v>92</v>
      </c>
      <c r="J14" s="1454">
        <v>40</v>
      </c>
      <c r="K14" s="1455"/>
      <c r="L14" s="1455"/>
      <c r="M14" s="1455">
        <v>11</v>
      </c>
      <c r="N14" s="1455">
        <v>4</v>
      </c>
      <c r="O14" s="1455">
        <v>2</v>
      </c>
      <c r="P14" s="1455">
        <v>23</v>
      </c>
      <c r="Q14" s="1455"/>
      <c r="R14" s="1456"/>
      <c r="S14" s="730"/>
      <c r="T14" s="1457"/>
      <c r="U14" s="731"/>
      <c r="V14" s="1458"/>
      <c r="W14" s="1458"/>
      <c r="X14" s="1458"/>
      <c r="Y14" s="1459"/>
      <c r="Z14" s="933"/>
      <c r="AA14" s="1460"/>
      <c r="AB14" s="1460"/>
      <c r="AC14" s="1460"/>
      <c r="AD14" s="1460"/>
      <c r="AE14" s="1460"/>
      <c r="AF14" s="1460"/>
      <c r="AG14" s="1460"/>
      <c r="AH14" s="934"/>
      <c r="AI14" s="1461">
        <v>0</v>
      </c>
      <c r="AJ14" s="1462">
        <v>0</v>
      </c>
      <c r="AK14" s="1091">
        <v>0</v>
      </c>
      <c r="AL14" s="1463">
        <v>0</v>
      </c>
      <c r="AM14" s="1462">
        <v>0</v>
      </c>
      <c r="AN14" s="1462">
        <v>0</v>
      </c>
      <c r="AO14" s="1462">
        <v>0</v>
      </c>
      <c r="AP14" s="1462">
        <v>0</v>
      </c>
      <c r="AQ14" s="1462">
        <v>0</v>
      </c>
      <c r="AR14" s="1462">
        <v>0</v>
      </c>
      <c r="AS14" s="1462">
        <v>0</v>
      </c>
      <c r="AT14" s="1091">
        <v>0</v>
      </c>
      <c r="AU14" s="1092">
        <v>0</v>
      </c>
      <c r="AV14" s="1462">
        <v>0</v>
      </c>
      <c r="AW14" s="1091">
        <v>0</v>
      </c>
      <c r="AX14" s="1463">
        <v>0</v>
      </c>
      <c r="AY14" s="1462">
        <v>0</v>
      </c>
      <c r="AZ14" s="1462">
        <v>0</v>
      </c>
      <c r="BA14" s="1462">
        <v>0</v>
      </c>
      <c r="BB14" s="1462">
        <v>0</v>
      </c>
      <c r="BC14" s="1462">
        <v>0</v>
      </c>
      <c r="BD14" s="1462">
        <v>0</v>
      </c>
      <c r="BE14" s="1462">
        <v>0</v>
      </c>
      <c r="BF14" s="1091">
        <v>0</v>
      </c>
      <c r="BG14" s="1092">
        <f t="shared" si="1"/>
        <v>0</v>
      </c>
      <c r="BH14" s="1462">
        <f t="shared" si="2"/>
        <v>0</v>
      </c>
      <c r="BI14" s="1091">
        <f t="shared" si="3"/>
        <v>0</v>
      </c>
      <c r="BJ14" s="1463">
        <f t="shared" si="4"/>
        <v>0</v>
      </c>
      <c r="BK14" s="1462">
        <f t="shared" si="5"/>
        <v>0</v>
      </c>
      <c r="BL14" s="1462">
        <f t="shared" si="6"/>
        <v>0</v>
      </c>
      <c r="BM14" s="1462">
        <f t="shared" si="7"/>
        <v>0</v>
      </c>
      <c r="BN14" s="1462">
        <f t="shared" si="8"/>
        <v>0</v>
      </c>
      <c r="BO14" s="1462">
        <f t="shared" si="9"/>
        <v>0</v>
      </c>
      <c r="BP14" s="1462">
        <f t="shared" si="10"/>
        <v>0</v>
      </c>
      <c r="BQ14" s="1462">
        <f t="shared" si="11"/>
        <v>0</v>
      </c>
      <c r="BR14" s="1091">
        <f t="shared" si="12"/>
        <v>0</v>
      </c>
      <c r="BS14" s="1093">
        <v>0</v>
      </c>
      <c r="BT14" s="1462">
        <v>0</v>
      </c>
      <c r="BU14" s="1091">
        <v>0</v>
      </c>
      <c r="BV14" s="1464"/>
      <c r="BW14" s="1465"/>
      <c r="BX14" s="1465"/>
      <c r="BY14" s="1465"/>
      <c r="BZ14" s="1465"/>
      <c r="CA14" s="1465"/>
      <c r="CB14" s="1465"/>
      <c r="CC14" s="1465"/>
      <c r="CD14" s="732"/>
      <c r="CE14" s="733"/>
    </row>
    <row r="15" spans="1:83" ht="15">
      <c r="A15" s="696">
        <v>15</v>
      </c>
      <c r="B15" s="675"/>
      <c r="C15" s="718"/>
      <c r="D15" s="718"/>
      <c r="E15" s="718"/>
      <c r="F15" s="718" t="s">
        <v>2744</v>
      </c>
      <c r="G15" s="718"/>
      <c r="H15" s="718" t="s">
        <v>2745</v>
      </c>
      <c r="I15" s="910" t="s">
        <v>92</v>
      </c>
      <c r="J15" s="1454">
        <v>69</v>
      </c>
      <c r="K15" s="1455"/>
      <c r="L15" s="1455"/>
      <c r="M15" s="1455">
        <v>21</v>
      </c>
      <c r="N15" s="1455">
        <v>5</v>
      </c>
      <c r="O15" s="1455">
        <v>2</v>
      </c>
      <c r="P15" s="1455">
        <v>41</v>
      </c>
      <c r="Q15" s="1455"/>
      <c r="R15" s="1456"/>
      <c r="S15" s="730"/>
      <c r="T15" s="1457"/>
      <c r="U15" s="734"/>
      <c r="V15" s="1466"/>
      <c r="W15" s="1466"/>
      <c r="X15" s="1466"/>
      <c r="Y15" s="1467"/>
      <c r="Z15" s="935"/>
      <c r="AA15" s="1468"/>
      <c r="AB15" s="1468"/>
      <c r="AC15" s="1468"/>
      <c r="AD15" s="1468"/>
      <c r="AE15" s="1468"/>
      <c r="AF15" s="1468"/>
      <c r="AG15" s="1468"/>
      <c r="AH15" s="936"/>
      <c r="AI15" s="1461">
        <v>0</v>
      </c>
      <c r="AJ15" s="1462">
        <v>0</v>
      </c>
      <c r="AK15" s="1091">
        <v>0</v>
      </c>
      <c r="AL15" s="1463">
        <v>0</v>
      </c>
      <c r="AM15" s="1462">
        <v>0</v>
      </c>
      <c r="AN15" s="1462">
        <v>0</v>
      </c>
      <c r="AO15" s="1462">
        <v>0</v>
      </c>
      <c r="AP15" s="1462">
        <v>0</v>
      </c>
      <c r="AQ15" s="1462">
        <v>0</v>
      </c>
      <c r="AR15" s="1462">
        <v>0</v>
      </c>
      <c r="AS15" s="1462">
        <v>0</v>
      </c>
      <c r="AT15" s="1091">
        <v>0</v>
      </c>
      <c r="AU15" s="1092">
        <v>0</v>
      </c>
      <c r="AV15" s="1462">
        <v>0</v>
      </c>
      <c r="AW15" s="1091">
        <v>0</v>
      </c>
      <c r="AX15" s="1463">
        <v>0</v>
      </c>
      <c r="AY15" s="1462">
        <v>0</v>
      </c>
      <c r="AZ15" s="1462">
        <v>0</v>
      </c>
      <c r="BA15" s="1462">
        <v>0</v>
      </c>
      <c r="BB15" s="1462">
        <v>0</v>
      </c>
      <c r="BC15" s="1462">
        <v>0</v>
      </c>
      <c r="BD15" s="1462">
        <v>0</v>
      </c>
      <c r="BE15" s="1462">
        <v>0</v>
      </c>
      <c r="BF15" s="1091">
        <v>0</v>
      </c>
      <c r="BG15" s="1092">
        <f t="shared" si="1"/>
        <v>0</v>
      </c>
      <c r="BH15" s="1462">
        <f t="shared" si="2"/>
        <v>0</v>
      </c>
      <c r="BI15" s="1091">
        <f t="shared" si="3"/>
        <v>0</v>
      </c>
      <c r="BJ15" s="1463">
        <f t="shared" si="4"/>
        <v>0</v>
      </c>
      <c r="BK15" s="1462">
        <f t="shared" si="5"/>
        <v>0</v>
      </c>
      <c r="BL15" s="1462">
        <f t="shared" si="6"/>
        <v>0</v>
      </c>
      <c r="BM15" s="1462">
        <f t="shared" si="7"/>
        <v>0</v>
      </c>
      <c r="BN15" s="1462">
        <f t="shared" si="8"/>
        <v>0</v>
      </c>
      <c r="BO15" s="1462">
        <f t="shared" si="9"/>
        <v>0</v>
      </c>
      <c r="BP15" s="1462">
        <f t="shared" si="10"/>
        <v>0</v>
      </c>
      <c r="BQ15" s="1462">
        <f t="shared" si="11"/>
        <v>0</v>
      </c>
      <c r="BR15" s="1091">
        <f t="shared" si="12"/>
        <v>0</v>
      </c>
      <c r="BS15" s="1093">
        <v>0</v>
      </c>
      <c r="BT15" s="1462">
        <v>0</v>
      </c>
      <c r="BU15" s="1091">
        <v>0</v>
      </c>
      <c r="BV15" s="1464"/>
      <c r="BW15" s="1465"/>
      <c r="BX15" s="1465"/>
      <c r="BY15" s="1465"/>
      <c r="BZ15" s="1465"/>
      <c r="CA15" s="1465"/>
      <c r="CB15" s="1465"/>
      <c r="CC15" s="1465"/>
      <c r="CD15" s="732"/>
      <c r="CE15" s="733"/>
    </row>
    <row r="16" spans="1:83" ht="46.5" customHeight="1">
      <c r="A16" s="696">
        <v>16</v>
      </c>
      <c r="B16" s="675"/>
      <c r="C16" s="718"/>
      <c r="D16" s="718"/>
      <c r="E16" s="718"/>
      <c r="F16" s="718" t="s">
        <v>2746</v>
      </c>
      <c r="G16" s="718"/>
      <c r="H16" s="718" t="s">
        <v>2747</v>
      </c>
      <c r="I16" s="911"/>
      <c r="J16" s="1454">
        <v>112</v>
      </c>
      <c r="K16" s="1455">
        <v>26</v>
      </c>
      <c r="L16" s="1455">
        <v>0</v>
      </c>
      <c r="M16" s="1455">
        <v>45</v>
      </c>
      <c r="N16" s="1455">
        <v>14</v>
      </c>
      <c r="O16" s="1455"/>
      <c r="P16" s="1455">
        <v>27</v>
      </c>
      <c r="Q16" s="1455"/>
      <c r="R16" s="1456"/>
      <c r="S16" s="730"/>
      <c r="T16" s="1457"/>
      <c r="U16" s="734"/>
      <c r="V16" s="1466"/>
      <c r="W16" s="1466"/>
      <c r="X16" s="1466"/>
      <c r="Y16" s="1467"/>
      <c r="Z16" s="935"/>
      <c r="AA16" s="1468"/>
      <c r="AB16" s="1468"/>
      <c r="AC16" s="1468"/>
      <c r="AD16" s="1468"/>
      <c r="AE16" s="1468"/>
      <c r="AF16" s="1468"/>
      <c r="AG16" s="1468"/>
      <c r="AH16" s="936"/>
      <c r="AI16" s="1461">
        <v>0</v>
      </c>
      <c r="AJ16" s="1462">
        <v>0</v>
      </c>
      <c r="AK16" s="1091">
        <v>0</v>
      </c>
      <c r="AL16" s="1463">
        <v>0</v>
      </c>
      <c r="AM16" s="1462">
        <v>0</v>
      </c>
      <c r="AN16" s="1462">
        <v>0</v>
      </c>
      <c r="AO16" s="1462">
        <v>0</v>
      </c>
      <c r="AP16" s="1462">
        <v>0</v>
      </c>
      <c r="AQ16" s="1462">
        <v>0</v>
      </c>
      <c r="AR16" s="1462">
        <v>0</v>
      </c>
      <c r="AS16" s="1462">
        <v>0</v>
      </c>
      <c r="AT16" s="1091">
        <v>0</v>
      </c>
      <c r="AU16" s="1092">
        <v>0</v>
      </c>
      <c r="AV16" s="1462">
        <v>0</v>
      </c>
      <c r="AW16" s="1091">
        <v>0</v>
      </c>
      <c r="AX16" s="1463">
        <v>0</v>
      </c>
      <c r="AY16" s="1462">
        <v>0</v>
      </c>
      <c r="AZ16" s="1462">
        <v>0</v>
      </c>
      <c r="BA16" s="1462">
        <v>0</v>
      </c>
      <c r="BB16" s="1462">
        <v>0</v>
      </c>
      <c r="BC16" s="1462">
        <v>0</v>
      </c>
      <c r="BD16" s="1462">
        <v>0</v>
      </c>
      <c r="BE16" s="1462">
        <v>0</v>
      </c>
      <c r="BF16" s="1091">
        <v>0</v>
      </c>
      <c r="BG16" s="1092">
        <f t="shared" si="1"/>
        <v>0</v>
      </c>
      <c r="BH16" s="1462">
        <f t="shared" si="2"/>
        <v>0</v>
      </c>
      <c r="BI16" s="1091">
        <f t="shared" si="3"/>
        <v>0</v>
      </c>
      <c r="BJ16" s="1463">
        <f t="shared" si="4"/>
        <v>0</v>
      </c>
      <c r="BK16" s="1462">
        <f t="shared" si="5"/>
        <v>0</v>
      </c>
      <c r="BL16" s="1462">
        <f t="shared" si="6"/>
        <v>0</v>
      </c>
      <c r="BM16" s="1462">
        <f t="shared" si="7"/>
        <v>0</v>
      </c>
      <c r="BN16" s="1462">
        <f t="shared" si="8"/>
        <v>0</v>
      </c>
      <c r="BO16" s="1462">
        <f t="shared" si="9"/>
        <v>0</v>
      </c>
      <c r="BP16" s="1462">
        <f t="shared" si="10"/>
        <v>0</v>
      </c>
      <c r="BQ16" s="1462">
        <f t="shared" si="11"/>
        <v>0</v>
      </c>
      <c r="BR16" s="1091">
        <f t="shared" si="12"/>
        <v>0</v>
      </c>
      <c r="BS16" s="1093">
        <v>0</v>
      </c>
      <c r="BT16" s="1462">
        <v>0</v>
      </c>
      <c r="BU16" s="1091">
        <v>0</v>
      </c>
      <c r="BV16" s="1464"/>
      <c r="BW16" s="1465"/>
      <c r="BX16" s="1465"/>
      <c r="BY16" s="1465"/>
      <c r="BZ16" s="1465"/>
      <c r="CA16" s="1465"/>
      <c r="CB16" s="1465"/>
      <c r="CC16" s="1465"/>
      <c r="CD16" s="732"/>
      <c r="CE16" s="733"/>
    </row>
    <row r="17" spans="1:83" ht="30">
      <c r="A17" s="696">
        <v>17</v>
      </c>
      <c r="B17" s="675"/>
      <c r="C17" s="718"/>
      <c r="D17" s="718"/>
      <c r="E17" s="718"/>
      <c r="F17" s="718" t="s">
        <v>2748</v>
      </c>
      <c r="G17" s="718"/>
      <c r="H17" s="718" t="s">
        <v>2747</v>
      </c>
      <c r="I17" s="910"/>
      <c r="J17" s="1454">
        <v>53</v>
      </c>
      <c r="K17" s="1455">
        <v>9</v>
      </c>
      <c r="L17" s="1455">
        <v>1</v>
      </c>
      <c r="M17" s="1455">
        <v>31</v>
      </c>
      <c r="N17" s="1455">
        <v>7</v>
      </c>
      <c r="O17" s="1455"/>
      <c r="P17" s="1455">
        <v>5</v>
      </c>
      <c r="Q17" s="1455"/>
      <c r="R17" s="1456"/>
      <c r="S17" s="730"/>
      <c r="T17" s="1457"/>
      <c r="U17" s="734"/>
      <c r="V17" s="1466"/>
      <c r="W17" s="1466"/>
      <c r="X17" s="1466"/>
      <c r="Y17" s="1467"/>
      <c r="Z17" s="935"/>
      <c r="AA17" s="1468"/>
      <c r="AB17" s="1468"/>
      <c r="AC17" s="1468"/>
      <c r="AD17" s="1468"/>
      <c r="AE17" s="1468"/>
      <c r="AF17" s="1468"/>
      <c r="AG17" s="1468"/>
      <c r="AH17" s="936"/>
      <c r="AI17" s="1461">
        <v>0</v>
      </c>
      <c r="AJ17" s="1462">
        <v>0</v>
      </c>
      <c r="AK17" s="1091">
        <v>0</v>
      </c>
      <c r="AL17" s="1463">
        <v>0</v>
      </c>
      <c r="AM17" s="1462">
        <v>0</v>
      </c>
      <c r="AN17" s="1462">
        <v>0</v>
      </c>
      <c r="AO17" s="1462">
        <v>0</v>
      </c>
      <c r="AP17" s="1462">
        <v>0</v>
      </c>
      <c r="AQ17" s="1462">
        <v>0</v>
      </c>
      <c r="AR17" s="1462">
        <v>0</v>
      </c>
      <c r="AS17" s="1462">
        <v>0</v>
      </c>
      <c r="AT17" s="1091">
        <v>0</v>
      </c>
      <c r="AU17" s="1092">
        <v>0</v>
      </c>
      <c r="AV17" s="1462">
        <v>0</v>
      </c>
      <c r="AW17" s="1091">
        <v>0</v>
      </c>
      <c r="AX17" s="1463">
        <v>0</v>
      </c>
      <c r="AY17" s="1462">
        <v>0</v>
      </c>
      <c r="AZ17" s="1462">
        <v>0</v>
      </c>
      <c r="BA17" s="1462">
        <v>0</v>
      </c>
      <c r="BB17" s="1462">
        <v>0</v>
      </c>
      <c r="BC17" s="1462">
        <v>0</v>
      </c>
      <c r="BD17" s="1462">
        <v>0</v>
      </c>
      <c r="BE17" s="1462">
        <v>0</v>
      </c>
      <c r="BF17" s="1091">
        <v>0</v>
      </c>
      <c r="BG17" s="1092">
        <f t="shared" si="1"/>
        <v>0</v>
      </c>
      <c r="BH17" s="1462">
        <f t="shared" si="2"/>
        <v>0</v>
      </c>
      <c r="BI17" s="1091">
        <f t="shared" si="3"/>
        <v>0</v>
      </c>
      <c r="BJ17" s="1463">
        <f t="shared" si="4"/>
        <v>0</v>
      </c>
      <c r="BK17" s="1462">
        <f t="shared" si="5"/>
        <v>0</v>
      </c>
      <c r="BL17" s="1462">
        <f t="shared" si="6"/>
        <v>0</v>
      </c>
      <c r="BM17" s="1462">
        <f t="shared" si="7"/>
        <v>0</v>
      </c>
      <c r="BN17" s="1462">
        <f t="shared" si="8"/>
        <v>0</v>
      </c>
      <c r="BO17" s="1462">
        <f t="shared" si="9"/>
        <v>0</v>
      </c>
      <c r="BP17" s="1462">
        <f t="shared" si="10"/>
        <v>0</v>
      </c>
      <c r="BQ17" s="1462">
        <f t="shared" si="11"/>
        <v>0</v>
      </c>
      <c r="BR17" s="1091">
        <f t="shared" si="12"/>
        <v>0</v>
      </c>
      <c r="BS17" s="1093">
        <v>0</v>
      </c>
      <c r="BT17" s="1462">
        <v>0</v>
      </c>
      <c r="BU17" s="1091">
        <v>0</v>
      </c>
      <c r="BV17" s="1464"/>
      <c r="BW17" s="1465"/>
      <c r="BX17" s="1465"/>
      <c r="BY17" s="1465"/>
      <c r="BZ17" s="1465"/>
      <c r="CA17" s="1465"/>
      <c r="CB17" s="1465"/>
      <c r="CC17" s="1465"/>
      <c r="CD17" s="732"/>
      <c r="CE17" s="733"/>
    </row>
    <row r="18" spans="1:83" ht="30">
      <c r="A18" s="696">
        <v>18</v>
      </c>
      <c r="B18" s="675"/>
      <c r="C18" s="718"/>
      <c r="D18" s="718"/>
      <c r="E18" s="718"/>
      <c r="F18" s="718" t="s">
        <v>2749</v>
      </c>
      <c r="G18" s="718"/>
      <c r="H18" s="718" t="s">
        <v>2750</v>
      </c>
      <c r="I18" s="910" t="s">
        <v>92</v>
      </c>
      <c r="J18" s="1454" t="s">
        <v>2751</v>
      </c>
      <c r="K18" s="1455"/>
      <c r="L18" s="1455"/>
      <c r="M18" s="1455"/>
      <c r="N18" s="1455"/>
      <c r="O18" s="1455"/>
      <c r="P18" s="1455"/>
      <c r="Q18" s="1455"/>
      <c r="R18" s="1456"/>
      <c r="S18" s="730"/>
      <c r="T18" s="1457"/>
      <c r="U18" s="734"/>
      <c r="V18" s="1466"/>
      <c r="W18" s="1466"/>
      <c r="X18" s="1466"/>
      <c r="Y18" s="1467"/>
      <c r="Z18" s="935"/>
      <c r="AA18" s="1468"/>
      <c r="AB18" s="1468"/>
      <c r="AC18" s="1468"/>
      <c r="AD18" s="1468"/>
      <c r="AE18" s="1468"/>
      <c r="AF18" s="1468"/>
      <c r="AG18" s="1468"/>
      <c r="AH18" s="936"/>
      <c r="AI18" s="1461">
        <v>0</v>
      </c>
      <c r="AJ18" s="1462">
        <v>0</v>
      </c>
      <c r="AK18" s="1091">
        <v>0</v>
      </c>
      <c r="AL18" s="1463">
        <v>0</v>
      </c>
      <c r="AM18" s="1462">
        <v>0</v>
      </c>
      <c r="AN18" s="1462">
        <v>0</v>
      </c>
      <c r="AO18" s="1462">
        <v>0</v>
      </c>
      <c r="AP18" s="1462">
        <v>0</v>
      </c>
      <c r="AQ18" s="1462">
        <v>0</v>
      </c>
      <c r="AR18" s="1462">
        <v>0</v>
      </c>
      <c r="AS18" s="1462">
        <v>0</v>
      </c>
      <c r="AT18" s="1091">
        <v>0</v>
      </c>
      <c r="AU18" s="1092">
        <v>0</v>
      </c>
      <c r="AV18" s="1462">
        <v>0</v>
      </c>
      <c r="AW18" s="1091">
        <v>0</v>
      </c>
      <c r="AX18" s="1463">
        <v>0</v>
      </c>
      <c r="AY18" s="1462">
        <v>0</v>
      </c>
      <c r="AZ18" s="1462">
        <v>0</v>
      </c>
      <c r="BA18" s="1462">
        <v>0</v>
      </c>
      <c r="BB18" s="1462">
        <v>0</v>
      </c>
      <c r="BC18" s="1462">
        <v>0</v>
      </c>
      <c r="BD18" s="1462">
        <v>0</v>
      </c>
      <c r="BE18" s="1462">
        <v>0</v>
      </c>
      <c r="BF18" s="1091">
        <v>0</v>
      </c>
      <c r="BG18" s="1092">
        <f t="shared" si="1"/>
        <v>0</v>
      </c>
      <c r="BH18" s="1462">
        <f t="shared" si="2"/>
        <v>0</v>
      </c>
      <c r="BI18" s="1091">
        <f t="shared" si="3"/>
        <v>0</v>
      </c>
      <c r="BJ18" s="1463">
        <f t="shared" si="4"/>
        <v>0</v>
      </c>
      <c r="BK18" s="1462">
        <f t="shared" si="5"/>
        <v>0</v>
      </c>
      <c r="BL18" s="1462">
        <f t="shared" si="6"/>
        <v>0</v>
      </c>
      <c r="BM18" s="1462">
        <f t="shared" si="7"/>
        <v>0</v>
      </c>
      <c r="BN18" s="1462">
        <f t="shared" si="8"/>
        <v>0</v>
      </c>
      <c r="BO18" s="1462">
        <f t="shared" si="9"/>
        <v>0</v>
      </c>
      <c r="BP18" s="1462">
        <f t="shared" si="10"/>
        <v>0</v>
      </c>
      <c r="BQ18" s="1462">
        <f t="shared" si="11"/>
        <v>0</v>
      </c>
      <c r="BR18" s="1091">
        <f t="shared" si="12"/>
        <v>0</v>
      </c>
      <c r="BS18" s="1093">
        <v>0</v>
      </c>
      <c r="BT18" s="1462">
        <v>0</v>
      </c>
      <c r="BU18" s="1091">
        <v>0</v>
      </c>
      <c r="BV18" s="1464"/>
      <c r="BW18" s="1465"/>
      <c r="BX18" s="1465"/>
      <c r="BY18" s="1465"/>
      <c r="BZ18" s="1465"/>
      <c r="CA18" s="1465"/>
      <c r="CB18" s="1465"/>
      <c r="CC18" s="1465"/>
      <c r="CD18" s="732"/>
      <c r="CE18" s="733"/>
    </row>
    <row r="19" spans="1:83" ht="15">
      <c r="A19" s="696">
        <v>19</v>
      </c>
      <c r="B19" s="675"/>
      <c r="C19" s="718"/>
      <c r="D19" s="718"/>
      <c r="E19" s="718"/>
      <c r="F19" s="718" t="s">
        <v>2752</v>
      </c>
      <c r="G19" s="718"/>
      <c r="H19" s="718" t="s">
        <v>2750</v>
      </c>
      <c r="I19" s="910"/>
      <c r="J19" s="1454" t="s">
        <v>2751</v>
      </c>
      <c r="K19" s="1455"/>
      <c r="L19" s="1455"/>
      <c r="M19" s="1455"/>
      <c r="N19" s="1455"/>
      <c r="O19" s="1455"/>
      <c r="P19" s="1455"/>
      <c r="Q19" s="1455"/>
      <c r="R19" s="1456"/>
      <c r="S19" s="730"/>
      <c r="T19" s="1457"/>
      <c r="U19" s="734"/>
      <c r="V19" s="1466"/>
      <c r="W19" s="1466"/>
      <c r="X19" s="1466"/>
      <c r="Y19" s="1467"/>
      <c r="Z19" s="935"/>
      <c r="AA19" s="1468"/>
      <c r="AB19" s="1468"/>
      <c r="AC19" s="1468"/>
      <c r="AD19" s="1468"/>
      <c r="AE19" s="1468"/>
      <c r="AF19" s="1468"/>
      <c r="AG19" s="1468"/>
      <c r="AH19" s="936"/>
      <c r="AI19" s="1461">
        <v>0</v>
      </c>
      <c r="AJ19" s="1462">
        <v>0</v>
      </c>
      <c r="AK19" s="1091">
        <v>0</v>
      </c>
      <c r="AL19" s="1463">
        <v>0</v>
      </c>
      <c r="AM19" s="1462">
        <v>0</v>
      </c>
      <c r="AN19" s="1462">
        <v>0</v>
      </c>
      <c r="AO19" s="1462">
        <v>0</v>
      </c>
      <c r="AP19" s="1462">
        <v>0</v>
      </c>
      <c r="AQ19" s="1462">
        <v>0</v>
      </c>
      <c r="AR19" s="1462">
        <v>0</v>
      </c>
      <c r="AS19" s="1462">
        <v>0</v>
      </c>
      <c r="AT19" s="1091">
        <v>0</v>
      </c>
      <c r="AU19" s="1092">
        <v>0</v>
      </c>
      <c r="AV19" s="1462">
        <v>0</v>
      </c>
      <c r="AW19" s="1091">
        <v>0</v>
      </c>
      <c r="AX19" s="1463">
        <v>0</v>
      </c>
      <c r="AY19" s="1462">
        <v>0</v>
      </c>
      <c r="AZ19" s="1462">
        <v>0</v>
      </c>
      <c r="BA19" s="1462">
        <v>0</v>
      </c>
      <c r="BB19" s="1462">
        <v>0</v>
      </c>
      <c r="BC19" s="1462">
        <v>0</v>
      </c>
      <c r="BD19" s="1462">
        <v>0</v>
      </c>
      <c r="BE19" s="1462">
        <v>0</v>
      </c>
      <c r="BF19" s="1091">
        <v>0</v>
      </c>
      <c r="BG19" s="1092">
        <f t="shared" si="1"/>
        <v>0</v>
      </c>
      <c r="BH19" s="1462">
        <f t="shared" si="2"/>
        <v>0</v>
      </c>
      <c r="BI19" s="1091">
        <f t="shared" si="3"/>
        <v>0</v>
      </c>
      <c r="BJ19" s="1463">
        <f t="shared" si="4"/>
        <v>0</v>
      </c>
      <c r="BK19" s="1462">
        <f t="shared" si="5"/>
        <v>0</v>
      </c>
      <c r="BL19" s="1462">
        <f t="shared" si="6"/>
        <v>0</v>
      </c>
      <c r="BM19" s="1462">
        <f t="shared" si="7"/>
        <v>0</v>
      </c>
      <c r="BN19" s="1462">
        <f t="shared" si="8"/>
        <v>0</v>
      </c>
      <c r="BO19" s="1462">
        <f t="shared" si="9"/>
        <v>0</v>
      </c>
      <c r="BP19" s="1462">
        <f t="shared" si="10"/>
        <v>0</v>
      </c>
      <c r="BQ19" s="1462">
        <f t="shared" si="11"/>
        <v>0</v>
      </c>
      <c r="BR19" s="1091">
        <f t="shared" si="12"/>
        <v>0</v>
      </c>
      <c r="BS19" s="1093">
        <v>0</v>
      </c>
      <c r="BT19" s="1462">
        <v>0</v>
      </c>
      <c r="BU19" s="1091">
        <v>0</v>
      </c>
      <c r="BV19" s="1464"/>
      <c r="BW19" s="1465"/>
      <c r="BX19" s="1465"/>
      <c r="BY19" s="1465"/>
      <c r="BZ19" s="1465"/>
      <c r="CA19" s="1465"/>
      <c r="CB19" s="1465"/>
      <c r="CC19" s="1465"/>
      <c r="CD19" s="732"/>
      <c r="CE19" s="733"/>
    </row>
    <row r="20" spans="1:83" ht="15">
      <c r="A20" s="696">
        <v>20</v>
      </c>
      <c r="B20" s="675"/>
      <c r="C20" s="907" t="s">
        <v>217</v>
      </c>
      <c r="D20" s="907" t="s">
        <v>2753</v>
      </c>
      <c r="E20" s="907"/>
      <c r="F20" s="907"/>
      <c r="G20" s="907"/>
      <c r="H20" s="907"/>
      <c r="I20" s="912"/>
      <c r="J20" s="1454"/>
      <c r="K20" s="1455"/>
      <c r="L20" s="1455"/>
      <c r="M20" s="1455"/>
      <c r="N20" s="1455"/>
      <c r="O20" s="1455"/>
      <c r="P20" s="1455"/>
      <c r="Q20" s="1455"/>
      <c r="R20" s="1456"/>
      <c r="S20" s="730"/>
      <c r="T20" s="1457"/>
      <c r="U20" s="734"/>
      <c r="V20" s="1466"/>
      <c r="W20" s="1466"/>
      <c r="X20" s="1466"/>
      <c r="Y20" s="1467"/>
      <c r="Z20" s="935">
        <v>0</v>
      </c>
      <c r="AA20" s="1468">
        <v>0.65573769999999998</v>
      </c>
      <c r="AB20" s="1468">
        <v>0.29508200000000001</v>
      </c>
      <c r="AC20" s="1468">
        <v>3.2786900000000001E-2</v>
      </c>
      <c r="AD20" s="1468">
        <v>1.6393399999999999E-2</v>
      </c>
      <c r="AE20" s="1468">
        <v>0</v>
      </c>
      <c r="AF20" s="1468">
        <v>0</v>
      </c>
      <c r="AG20" s="1468">
        <v>0</v>
      </c>
      <c r="AH20" s="936">
        <v>0</v>
      </c>
      <c r="AI20" s="1461">
        <v>0</v>
      </c>
      <c r="AJ20" s="1462">
        <v>0</v>
      </c>
      <c r="AK20" s="1091">
        <v>0</v>
      </c>
      <c r="AL20" s="1463">
        <v>0</v>
      </c>
      <c r="AM20" s="1462">
        <v>0</v>
      </c>
      <c r="AN20" s="1462">
        <v>0</v>
      </c>
      <c r="AO20" s="1462">
        <v>0</v>
      </c>
      <c r="AP20" s="1462">
        <v>0</v>
      </c>
      <c r="AQ20" s="1462">
        <v>0</v>
      </c>
      <c r="AR20" s="1462">
        <v>0</v>
      </c>
      <c r="AS20" s="1462">
        <v>0</v>
      </c>
      <c r="AT20" s="1091">
        <v>0</v>
      </c>
      <c r="AU20" s="1092">
        <v>0</v>
      </c>
      <c r="AV20" s="1462">
        <v>0</v>
      </c>
      <c r="AW20" s="1091">
        <v>0</v>
      </c>
      <c r="AX20" s="1463">
        <v>0</v>
      </c>
      <c r="AY20" s="1462">
        <v>0</v>
      </c>
      <c r="AZ20" s="1462">
        <v>0</v>
      </c>
      <c r="BA20" s="1462">
        <v>0</v>
      </c>
      <c r="BB20" s="1462">
        <v>0</v>
      </c>
      <c r="BC20" s="1462">
        <v>0</v>
      </c>
      <c r="BD20" s="1462">
        <v>0</v>
      </c>
      <c r="BE20" s="1462">
        <v>0</v>
      </c>
      <c r="BF20" s="1091">
        <v>0</v>
      </c>
      <c r="BG20" s="1092">
        <f t="shared" si="1"/>
        <v>0</v>
      </c>
      <c r="BH20" s="1462">
        <f t="shared" si="2"/>
        <v>0</v>
      </c>
      <c r="BI20" s="1091">
        <f t="shared" si="3"/>
        <v>0</v>
      </c>
      <c r="BJ20" s="1463">
        <f t="shared" si="4"/>
        <v>0</v>
      </c>
      <c r="BK20" s="1462">
        <f t="shared" si="5"/>
        <v>0</v>
      </c>
      <c r="BL20" s="1462">
        <f t="shared" si="6"/>
        <v>0</v>
      </c>
      <c r="BM20" s="1462">
        <f t="shared" si="7"/>
        <v>0</v>
      </c>
      <c r="BN20" s="1462">
        <f t="shared" si="8"/>
        <v>0</v>
      </c>
      <c r="BO20" s="1462">
        <f t="shared" si="9"/>
        <v>0</v>
      </c>
      <c r="BP20" s="1462">
        <f t="shared" si="10"/>
        <v>0</v>
      </c>
      <c r="BQ20" s="1462">
        <f t="shared" si="11"/>
        <v>0</v>
      </c>
      <c r="BR20" s="1091">
        <f t="shared" si="12"/>
        <v>0</v>
      </c>
      <c r="BS20" s="1093">
        <v>0</v>
      </c>
      <c r="BT20" s="1462">
        <v>0</v>
      </c>
      <c r="BU20" s="1091">
        <v>0</v>
      </c>
      <c r="BV20" s="1464"/>
      <c r="BW20" s="1465"/>
      <c r="BX20" s="1465"/>
      <c r="BY20" s="1465"/>
      <c r="BZ20" s="1465"/>
      <c r="CA20" s="1465"/>
      <c r="CB20" s="1465"/>
      <c r="CC20" s="1465"/>
      <c r="CD20" s="732"/>
      <c r="CE20" s="733"/>
    </row>
    <row r="21" spans="1:83" ht="15">
      <c r="A21" s="696">
        <v>21</v>
      </c>
      <c r="B21" s="675"/>
      <c r="C21" s="718" t="s">
        <v>278</v>
      </c>
      <c r="D21" s="718" t="s">
        <v>2754</v>
      </c>
      <c r="E21" s="735">
        <v>220</v>
      </c>
      <c r="F21" s="718" t="s">
        <v>2755</v>
      </c>
      <c r="G21" s="718" t="s">
        <v>2756</v>
      </c>
      <c r="H21" s="718" t="s">
        <v>2757</v>
      </c>
      <c r="I21" s="910" t="s">
        <v>2758</v>
      </c>
      <c r="J21" s="1454">
        <v>8</v>
      </c>
      <c r="K21" s="1455"/>
      <c r="L21" s="1455"/>
      <c r="M21" s="1455"/>
      <c r="N21" s="1455"/>
      <c r="O21" s="1455"/>
      <c r="P21" s="1455"/>
      <c r="Q21" s="1455"/>
      <c r="R21" s="1456">
        <v>8</v>
      </c>
      <c r="S21" s="730"/>
      <c r="T21" s="1457"/>
      <c r="U21" s="734"/>
      <c r="V21" s="1466"/>
      <c r="W21" s="1466"/>
      <c r="X21" s="1466"/>
      <c r="Y21" s="1467"/>
      <c r="Z21" s="935"/>
      <c r="AA21" s="1468"/>
      <c r="AB21" s="1468"/>
      <c r="AC21" s="1468"/>
      <c r="AD21" s="1468"/>
      <c r="AE21" s="1468"/>
      <c r="AF21" s="1468"/>
      <c r="AG21" s="1468"/>
      <c r="AH21" s="936"/>
      <c r="AI21" s="1461">
        <v>0</v>
      </c>
      <c r="AJ21" s="1462">
        <v>0</v>
      </c>
      <c r="AK21" s="1091">
        <v>0</v>
      </c>
      <c r="AL21" s="1463">
        <v>0</v>
      </c>
      <c r="AM21" s="1462">
        <v>0</v>
      </c>
      <c r="AN21" s="1462">
        <v>0</v>
      </c>
      <c r="AO21" s="1462">
        <v>0</v>
      </c>
      <c r="AP21" s="1462">
        <v>0</v>
      </c>
      <c r="AQ21" s="1462">
        <v>0</v>
      </c>
      <c r="AR21" s="1462">
        <v>0</v>
      </c>
      <c r="AS21" s="1462">
        <v>0</v>
      </c>
      <c r="AT21" s="1091">
        <v>0</v>
      </c>
      <c r="AU21" s="1092">
        <v>0</v>
      </c>
      <c r="AV21" s="1462">
        <v>0</v>
      </c>
      <c r="AW21" s="1091">
        <v>0</v>
      </c>
      <c r="AX21" s="1463">
        <v>0</v>
      </c>
      <c r="AY21" s="1462">
        <v>0</v>
      </c>
      <c r="AZ21" s="1462">
        <v>0</v>
      </c>
      <c r="BA21" s="1462">
        <v>0</v>
      </c>
      <c r="BB21" s="1462">
        <v>0</v>
      </c>
      <c r="BC21" s="1462">
        <v>0</v>
      </c>
      <c r="BD21" s="1462">
        <v>0</v>
      </c>
      <c r="BE21" s="1462">
        <v>0</v>
      </c>
      <c r="BF21" s="1091">
        <v>0</v>
      </c>
      <c r="BG21" s="1092">
        <f t="shared" si="1"/>
        <v>0</v>
      </c>
      <c r="BH21" s="1462">
        <f t="shared" si="2"/>
        <v>0</v>
      </c>
      <c r="BI21" s="1091">
        <f t="shared" si="3"/>
        <v>0</v>
      </c>
      <c r="BJ21" s="1463">
        <f t="shared" si="4"/>
        <v>0</v>
      </c>
      <c r="BK21" s="1462">
        <f t="shared" si="5"/>
        <v>0</v>
      </c>
      <c r="BL21" s="1462">
        <f t="shared" si="6"/>
        <v>0</v>
      </c>
      <c r="BM21" s="1462">
        <f t="shared" si="7"/>
        <v>0</v>
      </c>
      <c r="BN21" s="1462">
        <f t="shared" si="8"/>
        <v>0</v>
      </c>
      <c r="BO21" s="1462">
        <f t="shared" si="9"/>
        <v>0</v>
      </c>
      <c r="BP21" s="1462">
        <f t="shared" si="10"/>
        <v>0</v>
      </c>
      <c r="BQ21" s="1462">
        <f t="shared" si="11"/>
        <v>0</v>
      </c>
      <c r="BR21" s="1091">
        <f t="shared" si="12"/>
        <v>0</v>
      </c>
      <c r="BS21" s="1093">
        <v>0</v>
      </c>
      <c r="BT21" s="1462">
        <v>0</v>
      </c>
      <c r="BU21" s="1091">
        <v>0</v>
      </c>
      <c r="BV21" s="1464"/>
      <c r="BW21" s="1465"/>
      <c r="BX21" s="1465"/>
      <c r="BY21" s="1465"/>
      <c r="BZ21" s="1465"/>
      <c r="CA21" s="1465"/>
      <c r="CB21" s="1465"/>
      <c r="CC21" s="1465"/>
      <c r="CD21" s="732"/>
      <c r="CE21" s="733"/>
    </row>
    <row r="22" spans="1:83" ht="15">
      <c r="A22" s="696">
        <v>22</v>
      </c>
      <c r="B22" s="675"/>
      <c r="C22" s="718"/>
      <c r="D22" s="718"/>
      <c r="E22" s="735"/>
      <c r="F22" s="718"/>
      <c r="G22" s="718" t="s">
        <v>2759</v>
      </c>
      <c r="H22" s="718" t="s">
        <v>2747</v>
      </c>
      <c r="I22" s="910"/>
      <c r="J22" s="1454">
        <v>45</v>
      </c>
      <c r="K22" s="1455">
        <v>4</v>
      </c>
      <c r="L22" s="1455">
        <v>8</v>
      </c>
      <c r="M22" s="1455">
        <v>8</v>
      </c>
      <c r="N22" s="1455">
        <v>9</v>
      </c>
      <c r="O22" s="1455">
        <v>6</v>
      </c>
      <c r="P22" s="1455">
        <v>8</v>
      </c>
      <c r="Q22" s="1455"/>
      <c r="R22" s="1456">
        <v>2</v>
      </c>
      <c r="S22" s="730"/>
      <c r="T22" s="1457"/>
      <c r="U22" s="734"/>
      <c r="V22" s="1466"/>
      <c r="W22" s="1466"/>
      <c r="X22" s="1466"/>
      <c r="Y22" s="1467"/>
      <c r="Z22" s="935"/>
      <c r="AA22" s="1468"/>
      <c r="AB22" s="1468"/>
      <c r="AC22" s="1468"/>
      <c r="AD22" s="1468"/>
      <c r="AE22" s="1468"/>
      <c r="AF22" s="1468"/>
      <c r="AG22" s="1468"/>
      <c r="AH22" s="936"/>
      <c r="AI22" s="1461">
        <v>0</v>
      </c>
      <c r="AJ22" s="1462">
        <v>0</v>
      </c>
      <c r="AK22" s="1091">
        <v>0</v>
      </c>
      <c r="AL22" s="1463">
        <v>0</v>
      </c>
      <c r="AM22" s="1462">
        <v>2</v>
      </c>
      <c r="AN22" s="1462">
        <v>0</v>
      </c>
      <c r="AO22" s="1462">
        <v>0</v>
      </c>
      <c r="AP22" s="1462">
        <v>0</v>
      </c>
      <c r="AQ22" s="1462">
        <v>0</v>
      </c>
      <c r="AR22" s="1462">
        <v>0</v>
      </c>
      <c r="AS22" s="1462">
        <v>0</v>
      </c>
      <c r="AT22" s="1091">
        <v>0</v>
      </c>
      <c r="AU22" s="1092">
        <v>0</v>
      </c>
      <c r="AV22" s="1462">
        <v>0</v>
      </c>
      <c r="AW22" s="1091">
        <v>0</v>
      </c>
      <c r="AX22" s="1463">
        <v>0</v>
      </c>
      <c r="AY22" s="1462">
        <v>0</v>
      </c>
      <c r="AZ22" s="1462">
        <v>0</v>
      </c>
      <c r="BA22" s="1462">
        <v>0</v>
      </c>
      <c r="BB22" s="1462">
        <v>0</v>
      </c>
      <c r="BC22" s="1462">
        <v>0</v>
      </c>
      <c r="BD22" s="1462">
        <v>0</v>
      </c>
      <c r="BE22" s="1462">
        <v>0</v>
      </c>
      <c r="BF22" s="1091">
        <v>0</v>
      </c>
      <c r="BG22" s="1092">
        <f t="shared" si="1"/>
        <v>0</v>
      </c>
      <c r="BH22" s="1462">
        <f t="shared" si="2"/>
        <v>0</v>
      </c>
      <c r="BI22" s="1091">
        <f t="shared" si="3"/>
        <v>0</v>
      </c>
      <c r="BJ22" s="1463">
        <f t="shared" si="4"/>
        <v>0</v>
      </c>
      <c r="BK22" s="1462">
        <f t="shared" si="5"/>
        <v>2</v>
      </c>
      <c r="BL22" s="1462">
        <f t="shared" si="6"/>
        <v>0</v>
      </c>
      <c r="BM22" s="1462">
        <f t="shared" si="7"/>
        <v>0</v>
      </c>
      <c r="BN22" s="1462">
        <f t="shared" si="8"/>
        <v>0</v>
      </c>
      <c r="BO22" s="1462">
        <f t="shared" si="9"/>
        <v>0</v>
      </c>
      <c r="BP22" s="1462">
        <f t="shared" si="10"/>
        <v>0</v>
      </c>
      <c r="BQ22" s="1462">
        <f t="shared" si="11"/>
        <v>0</v>
      </c>
      <c r="BR22" s="1091">
        <f t="shared" si="12"/>
        <v>0</v>
      </c>
      <c r="BS22" s="1093">
        <v>0</v>
      </c>
      <c r="BT22" s="1462">
        <v>0</v>
      </c>
      <c r="BU22" s="1091">
        <v>0</v>
      </c>
      <c r="BV22" s="1464"/>
      <c r="BW22" s="1465"/>
      <c r="BX22" s="1465"/>
      <c r="BY22" s="1465"/>
      <c r="BZ22" s="1465"/>
      <c r="CA22" s="1465"/>
      <c r="CB22" s="1465"/>
      <c r="CC22" s="1465"/>
      <c r="CD22" s="732"/>
      <c r="CE22" s="733"/>
    </row>
    <row r="23" spans="1:83" ht="15">
      <c r="A23" s="696">
        <v>23</v>
      </c>
      <c r="B23" s="675"/>
      <c r="C23" s="718"/>
      <c r="D23" s="718"/>
      <c r="E23" s="735"/>
      <c r="F23" s="718" t="s">
        <v>2760</v>
      </c>
      <c r="G23" s="718" t="s">
        <v>2756</v>
      </c>
      <c r="H23" s="718" t="s">
        <v>2757</v>
      </c>
      <c r="I23" s="910"/>
      <c r="J23" s="1454">
        <v>7</v>
      </c>
      <c r="K23" s="1455"/>
      <c r="L23" s="1455"/>
      <c r="M23" s="1455"/>
      <c r="N23" s="1455"/>
      <c r="O23" s="1455"/>
      <c r="P23" s="1455"/>
      <c r="Q23" s="1455">
        <v>1</v>
      </c>
      <c r="R23" s="1456">
        <v>6</v>
      </c>
      <c r="S23" s="730"/>
      <c r="T23" s="1457"/>
      <c r="U23" s="734"/>
      <c r="V23" s="1466"/>
      <c r="W23" s="1466"/>
      <c r="X23" s="1466"/>
      <c r="Y23" s="1467"/>
      <c r="Z23" s="935"/>
      <c r="AA23" s="1468"/>
      <c r="AB23" s="1468"/>
      <c r="AC23" s="1468"/>
      <c r="AD23" s="1468"/>
      <c r="AE23" s="1468"/>
      <c r="AF23" s="1468"/>
      <c r="AG23" s="1468"/>
      <c r="AH23" s="936"/>
      <c r="AI23" s="1461">
        <v>0</v>
      </c>
      <c r="AJ23" s="1462">
        <v>0</v>
      </c>
      <c r="AK23" s="1091">
        <v>0</v>
      </c>
      <c r="AL23" s="1463">
        <v>0</v>
      </c>
      <c r="AM23" s="1462">
        <v>0</v>
      </c>
      <c r="AN23" s="1462">
        <v>0</v>
      </c>
      <c r="AO23" s="1462">
        <v>0</v>
      </c>
      <c r="AP23" s="1462">
        <v>0</v>
      </c>
      <c r="AQ23" s="1462">
        <v>0</v>
      </c>
      <c r="AR23" s="1462">
        <v>0</v>
      </c>
      <c r="AS23" s="1462">
        <v>0</v>
      </c>
      <c r="AT23" s="1091">
        <v>0</v>
      </c>
      <c r="AU23" s="1092">
        <v>0</v>
      </c>
      <c r="AV23" s="1462">
        <v>0</v>
      </c>
      <c r="AW23" s="1091">
        <v>0</v>
      </c>
      <c r="AX23" s="1463">
        <v>0</v>
      </c>
      <c r="AY23" s="1462">
        <v>0</v>
      </c>
      <c r="AZ23" s="1462">
        <v>0</v>
      </c>
      <c r="BA23" s="1462">
        <v>0</v>
      </c>
      <c r="BB23" s="1462">
        <v>0</v>
      </c>
      <c r="BC23" s="1462">
        <v>0</v>
      </c>
      <c r="BD23" s="1462">
        <v>0</v>
      </c>
      <c r="BE23" s="1462">
        <v>0</v>
      </c>
      <c r="BF23" s="1091">
        <v>0</v>
      </c>
      <c r="BG23" s="1092">
        <f t="shared" si="1"/>
        <v>0</v>
      </c>
      <c r="BH23" s="1462">
        <f t="shared" si="2"/>
        <v>0</v>
      </c>
      <c r="BI23" s="1091">
        <f t="shared" si="3"/>
        <v>0</v>
      </c>
      <c r="BJ23" s="1463">
        <f t="shared" si="4"/>
        <v>0</v>
      </c>
      <c r="BK23" s="1462">
        <f t="shared" si="5"/>
        <v>0</v>
      </c>
      <c r="BL23" s="1462">
        <f t="shared" si="6"/>
        <v>0</v>
      </c>
      <c r="BM23" s="1462">
        <f t="shared" si="7"/>
        <v>0</v>
      </c>
      <c r="BN23" s="1462">
        <f t="shared" si="8"/>
        <v>0</v>
      </c>
      <c r="BO23" s="1462">
        <f t="shared" si="9"/>
        <v>0</v>
      </c>
      <c r="BP23" s="1462">
        <f t="shared" si="10"/>
        <v>0</v>
      </c>
      <c r="BQ23" s="1462">
        <f t="shared" si="11"/>
        <v>0</v>
      </c>
      <c r="BR23" s="1091">
        <f t="shared" si="12"/>
        <v>0</v>
      </c>
      <c r="BS23" s="1093">
        <v>0</v>
      </c>
      <c r="BT23" s="1462">
        <v>0</v>
      </c>
      <c r="BU23" s="1091">
        <v>0</v>
      </c>
      <c r="BV23" s="1464"/>
      <c r="BW23" s="1465"/>
      <c r="BX23" s="1465"/>
      <c r="BY23" s="1465"/>
      <c r="BZ23" s="1465"/>
      <c r="CA23" s="1465"/>
      <c r="CB23" s="1465"/>
      <c r="CC23" s="1465"/>
      <c r="CD23" s="732"/>
      <c r="CE23" s="733"/>
    </row>
    <row r="24" spans="1:83" ht="15">
      <c r="A24" s="696">
        <v>24</v>
      </c>
      <c r="B24" s="675"/>
      <c r="C24" s="718"/>
      <c r="D24" s="718"/>
      <c r="E24" s="735"/>
      <c r="F24" s="718"/>
      <c r="G24" s="718" t="s">
        <v>2759</v>
      </c>
      <c r="H24" s="718" t="s">
        <v>2747</v>
      </c>
      <c r="I24" s="910"/>
      <c r="J24" s="1454">
        <v>82</v>
      </c>
      <c r="K24" s="1455">
        <v>10</v>
      </c>
      <c r="L24" s="1455">
        <v>5</v>
      </c>
      <c r="M24" s="1455">
        <v>12</v>
      </c>
      <c r="N24" s="1455">
        <v>12</v>
      </c>
      <c r="O24" s="1455">
        <v>9</v>
      </c>
      <c r="P24" s="1455">
        <v>10</v>
      </c>
      <c r="Q24" s="1455">
        <v>16</v>
      </c>
      <c r="R24" s="1456">
        <v>8</v>
      </c>
      <c r="S24" s="730"/>
      <c r="T24" s="1457"/>
      <c r="U24" s="734"/>
      <c r="V24" s="1466"/>
      <c r="W24" s="1466"/>
      <c r="X24" s="1466"/>
      <c r="Y24" s="1467"/>
      <c r="Z24" s="935"/>
      <c r="AA24" s="1468"/>
      <c r="AB24" s="1468"/>
      <c r="AC24" s="1468"/>
      <c r="AD24" s="1468"/>
      <c r="AE24" s="1468"/>
      <c r="AF24" s="1468"/>
      <c r="AG24" s="1468"/>
      <c r="AH24" s="936"/>
      <c r="AI24" s="1461">
        <v>0</v>
      </c>
      <c r="AJ24" s="1462">
        <v>0</v>
      </c>
      <c r="AK24" s="1091">
        <v>0</v>
      </c>
      <c r="AL24" s="1463">
        <v>0</v>
      </c>
      <c r="AM24" s="1462">
        <v>0</v>
      </c>
      <c r="AN24" s="1462">
        <v>0</v>
      </c>
      <c r="AO24" s="1462">
        <v>2</v>
      </c>
      <c r="AP24" s="1462">
        <v>0</v>
      </c>
      <c r="AQ24" s="1462">
        <v>0</v>
      </c>
      <c r="AR24" s="1462">
        <v>3</v>
      </c>
      <c r="AS24" s="1462">
        <v>0</v>
      </c>
      <c r="AT24" s="1091">
        <v>1</v>
      </c>
      <c r="AU24" s="1092">
        <v>0</v>
      </c>
      <c r="AV24" s="1462">
        <v>0</v>
      </c>
      <c r="AW24" s="1091">
        <v>0</v>
      </c>
      <c r="AX24" s="1463">
        <v>0</v>
      </c>
      <c r="AY24" s="1462">
        <v>0</v>
      </c>
      <c r="AZ24" s="1462">
        <v>0</v>
      </c>
      <c r="BA24" s="1462">
        <v>0</v>
      </c>
      <c r="BB24" s="1462">
        <v>0</v>
      </c>
      <c r="BC24" s="1462">
        <v>0</v>
      </c>
      <c r="BD24" s="1462">
        <v>0</v>
      </c>
      <c r="BE24" s="1462">
        <v>0</v>
      </c>
      <c r="BF24" s="1091">
        <v>0</v>
      </c>
      <c r="BG24" s="1092">
        <f t="shared" si="1"/>
        <v>0</v>
      </c>
      <c r="BH24" s="1462">
        <f t="shared" si="2"/>
        <v>0</v>
      </c>
      <c r="BI24" s="1091">
        <f t="shared" si="3"/>
        <v>0</v>
      </c>
      <c r="BJ24" s="1463">
        <f t="shared" si="4"/>
        <v>0</v>
      </c>
      <c r="BK24" s="1462">
        <f t="shared" si="5"/>
        <v>0</v>
      </c>
      <c r="BL24" s="1462">
        <f t="shared" si="6"/>
        <v>0</v>
      </c>
      <c r="BM24" s="1462">
        <f t="shared" si="7"/>
        <v>2</v>
      </c>
      <c r="BN24" s="1462">
        <f t="shared" si="8"/>
        <v>0</v>
      </c>
      <c r="BO24" s="1462">
        <f t="shared" si="9"/>
        <v>0</v>
      </c>
      <c r="BP24" s="1462">
        <f t="shared" si="10"/>
        <v>3</v>
      </c>
      <c r="BQ24" s="1462">
        <f t="shared" si="11"/>
        <v>0</v>
      </c>
      <c r="BR24" s="1091">
        <f t="shared" si="12"/>
        <v>1</v>
      </c>
      <c r="BS24" s="1093">
        <v>0</v>
      </c>
      <c r="BT24" s="1462">
        <v>0</v>
      </c>
      <c r="BU24" s="1091">
        <v>0</v>
      </c>
      <c r="BV24" s="1464"/>
      <c r="BW24" s="1465"/>
      <c r="BX24" s="1465"/>
      <c r="BY24" s="1465"/>
      <c r="BZ24" s="1465"/>
      <c r="CA24" s="1465"/>
      <c r="CB24" s="1465"/>
      <c r="CC24" s="1465"/>
      <c r="CD24" s="732"/>
      <c r="CE24" s="733"/>
    </row>
    <row r="25" spans="1:83" ht="15">
      <c r="A25" s="696">
        <v>25</v>
      </c>
      <c r="B25" s="675"/>
      <c r="C25" s="718"/>
      <c r="D25" s="718"/>
      <c r="E25" s="735">
        <v>110</v>
      </c>
      <c r="F25" s="718" t="s">
        <v>2755</v>
      </c>
      <c r="G25" s="718" t="s">
        <v>2756</v>
      </c>
      <c r="H25" s="718" t="s">
        <v>2757</v>
      </c>
      <c r="I25" s="910" t="s">
        <v>2761</v>
      </c>
      <c r="J25" s="1454">
        <v>0</v>
      </c>
      <c r="K25" s="1455"/>
      <c r="L25" s="1455"/>
      <c r="M25" s="1455"/>
      <c r="N25" s="1455"/>
      <c r="O25" s="1455"/>
      <c r="P25" s="1455"/>
      <c r="Q25" s="1455"/>
      <c r="R25" s="1456"/>
      <c r="S25" s="730"/>
      <c r="T25" s="1457"/>
      <c r="U25" s="734"/>
      <c r="V25" s="1466"/>
      <c r="W25" s="1466"/>
      <c r="X25" s="1466"/>
      <c r="Y25" s="1467"/>
      <c r="Z25" s="935"/>
      <c r="AA25" s="1468"/>
      <c r="AB25" s="1468"/>
      <c r="AC25" s="1468"/>
      <c r="AD25" s="1468"/>
      <c r="AE25" s="1468"/>
      <c r="AF25" s="1468"/>
      <c r="AG25" s="1468"/>
      <c r="AH25" s="936"/>
      <c r="AI25" s="1461">
        <v>0</v>
      </c>
      <c r="AJ25" s="1462">
        <v>0</v>
      </c>
      <c r="AK25" s="1091">
        <v>0</v>
      </c>
      <c r="AL25" s="1463">
        <v>0</v>
      </c>
      <c r="AM25" s="1462">
        <v>0</v>
      </c>
      <c r="AN25" s="1462">
        <v>0</v>
      </c>
      <c r="AO25" s="1462">
        <v>0</v>
      </c>
      <c r="AP25" s="1462">
        <v>0</v>
      </c>
      <c r="AQ25" s="1462">
        <v>0</v>
      </c>
      <c r="AR25" s="1462">
        <v>0</v>
      </c>
      <c r="AS25" s="1462">
        <v>0</v>
      </c>
      <c r="AT25" s="1091">
        <v>0</v>
      </c>
      <c r="AU25" s="1092">
        <v>0</v>
      </c>
      <c r="AV25" s="1462">
        <v>0</v>
      </c>
      <c r="AW25" s="1091">
        <v>0</v>
      </c>
      <c r="AX25" s="1463">
        <v>0</v>
      </c>
      <c r="AY25" s="1462">
        <v>0</v>
      </c>
      <c r="AZ25" s="1462">
        <v>0</v>
      </c>
      <c r="BA25" s="1462">
        <v>0</v>
      </c>
      <c r="BB25" s="1462">
        <v>0</v>
      </c>
      <c r="BC25" s="1462">
        <v>0</v>
      </c>
      <c r="BD25" s="1462">
        <v>0</v>
      </c>
      <c r="BE25" s="1462">
        <v>0</v>
      </c>
      <c r="BF25" s="1091">
        <v>0</v>
      </c>
      <c r="BG25" s="1092">
        <f t="shared" si="1"/>
        <v>0</v>
      </c>
      <c r="BH25" s="1462">
        <f t="shared" si="2"/>
        <v>0</v>
      </c>
      <c r="BI25" s="1091">
        <f t="shared" si="3"/>
        <v>0</v>
      </c>
      <c r="BJ25" s="1463">
        <f t="shared" si="4"/>
        <v>0</v>
      </c>
      <c r="BK25" s="1462">
        <f t="shared" si="5"/>
        <v>0</v>
      </c>
      <c r="BL25" s="1462">
        <f t="shared" si="6"/>
        <v>0</v>
      </c>
      <c r="BM25" s="1462">
        <f t="shared" si="7"/>
        <v>0</v>
      </c>
      <c r="BN25" s="1462">
        <f t="shared" si="8"/>
        <v>0</v>
      </c>
      <c r="BO25" s="1462">
        <f t="shared" si="9"/>
        <v>0</v>
      </c>
      <c r="BP25" s="1462">
        <f t="shared" si="10"/>
        <v>0</v>
      </c>
      <c r="BQ25" s="1462">
        <f t="shared" si="11"/>
        <v>0</v>
      </c>
      <c r="BR25" s="1091">
        <f t="shared" si="12"/>
        <v>0</v>
      </c>
      <c r="BS25" s="1093">
        <v>0</v>
      </c>
      <c r="BT25" s="1462">
        <v>0</v>
      </c>
      <c r="BU25" s="1091">
        <v>0</v>
      </c>
      <c r="BV25" s="1464"/>
      <c r="BW25" s="1465"/>
      <c r="BX25" s="1465"/>
      <c r="BY25" s="1465"/>
      <c r="BZ25" s="1465"/>
      <c r="CA25" s="1465"/>
      <c r="CB25" s="1465"/>
      <c r="CC25" s="1465"/>
      <c r="CD25" s="732"/>
      <c r="CE25" s="733"/>
    </row>
    <row r="26" spans="1:83" ht="15">
      <c r="A26" s="696">
        <v>26</v>
      </c>
      <c r="B26" s="675"/>
      <c r="C26" s="718"/>
      <c r="D26" s="718"/>
      <c r="E26" s="735"/>
      <c r="F26" s="718"/>
      <c r="G26" s="718" t="s">
        <v>2759</v>
      </c>
      <c r="H26" s="718" t="s">
        <v>2747</v>
      </c>
      <c r="I26" s="910"/>
      <c r="J26" s="1454">
        <v>3</v>
      </c>
      <c r="K26" s="1455"/>
      <c r="L26" s="1455">
        <v>2</v>
      </c>
      <c r="M26" s="1455"/>
      <c r="N26" s="1455">
        <v>1</v>
      </c>
      <c r="O26" s="1455"/>
      <c r="P26" s="1455"/>
      <c r="Q26" s="1455"/>
      <c r="R26" s="1456"/>
      <c r="S26" s="730"/>
      <c r="T26" s="1457"/>
      <c r="U26" s="734"/>
      <c r="V26" s="1466"/>
      <c r="W26" s="1466"/>
      <c r="X26" s="1466"/>
      <c r="Y26" s="1467"/>
      <c r="Z26" s="935"/>
      <c r="AA26" s="1468"/>
      <c r="AB26" s="1468"/>
      <c r="AC26" s="1468"/>
      <c r="AD26" s="1468"/>
      <c r="AE26" s="1468"/>
      <c r="AF26" s="1468"/>
      <c r="AG26" s="1468"/>
      <c r="AH26" s="936"/>
      <c r="AI26" s="1461">
        <v>0</v>
      </c>
      <c r="AJ26" s="1462">
        <v>4</v>
      </c>
      <c r="AK26" s="1091">
        <v>0</v>
      </c>
      <c r="AL26" s="1463">
        <v>0</v>
      </c>
      <c r="AM26" s="1462">
        <v>0</v>
      </c>
      <c r="AN26" s="1462">
        <v>0</v>
      </c>
      <c r="AO26" s="1462">
        <v>0</v>
      </c>
      <c r="AP26" s="1462">
        <v>0</v>
      </c>
      <c r="AQ26" s="1462">
        <v>0</v>
      </c>
      <c r="AR26" s="1462">
        <v>2</v>
      </c>
      <c r="AS26" s="1462">
        <v>0</v>
      </c>
      <c r="AT26" s="1091">
        <v>0</v>
      </c>
      <c r="AU26" s="1092">
        <v>1</v>
      </c>
      <c r="AV26" s="1462">
        <v>0</v>
      </c>
      <c r="AW26" s="1091">
        <v>1</v>
      </c>
      <c r="AX26" s="1463">
        <v>1</v>
      </c>
      <c r="AY26" s="1462">
        <v>0</v>
      </c>
      <c r="AZ26" s="1462">
        <v>1</v>
      </c>
      <c r="BA26" s="1462">
        <v>0</v>
      </c>
      <c r="BB26" s="1462">
        <v>0</v>
      </c>
      <c r="BC26" s="1462">
        <v>0</v>
      </c>
      <c r="BD26" s="1462">
        <v>0</v>
      </c>
      <c r="BE26" s="1462">
        <v>0</v>
      </c>
      <c r="BF26" s="1091">
        <v>0</v>
      </c>
      <c r="BG26" s="1092">
        <f t="shared" si="1"/>
        <v>0</v>
      </c>
      <c r="BH26" s="1462">
        <f t="shared" si="2"/>
        <v>4</v>
      </c>
      <c r="BI26" s="1091">
        <f t="shared" si="3"/>
        <v>0</v>
      </c>
      <c r="BJ26" s="1463">
        <f t="shared" si="4"/>
        <v>0</v>
      </c>
      <c r="BK26" s="1462">
        <f t="shared" si="5"/>
        <v>0</v>
      </c>
      <c r="BL26" s="1462">
        <f t="shared" si="6"/>
        <v>0</v>
      </c>
      <c r="BM26" s="1462">
        <f t="shared" si="7"/>
        <v>0</v>
      </c>
      <c r="BN26" s="1462">
        <f t="shared" si="8"/>
        <v>0</v>
      </c>
      <c r="BO26" s="1462">
        <f t="shared" si="9"/>
        <v>0</v>
      </c>
      <c r="BP26" s="1462">
        <f t="shared" si="10"/>
        <v>2</v>
      </c>
      <c r="BQ26" s="1462">
        <f t="shared" si="11"/>
        <v>0</v>
      </c>
      <c r="BR26" s="1091">
        <f t="shared" si="12"/>
        <v>0</v>
      </c>
      <c r="BS26" s="1093">
        <v>0</v>
      </c>
      <c r="BT26" s="1462">
        <v>0</v>
      </c>
      <c r="BU26" s="1091">
        <v>0</v>
      </c>
      <c r="BV26" s="1464"/>
      <c r="BW26" s="1465"/>
      <c r="BX26" s="1465"/>
      <c r="BY26" s="1465"/>
      <c r="BZ26" s="1465"/>
      <c r="CA26" s="1465"/>
      <c r="CB26" s="1465"/>
      <c r="CC26" s="1465"/>
      <c r="CD26" s="732"/>
      <c r="CE26" s="733"/>
    </row>
    <row r="27" spans="1:83" ht="15">
      <c r="A27" s="696">
        <v>27</v>
      </c>
      <c r="B27" s="675"/>
      <c r="C27" s="718"/>
      <c r="D27" s="718"/>
      <c r="E27" s="735"/>
      <c r="F27" s="718" t="s">
        <v>2760</v>
      </c>
      <c r="G27" s="718" t="s">
        <v>2756</v>
      </c>
      <c r="H27" s="718" t="s">
        <v>2757</v>
      </c>
      <c r="I27" s="910"/>
      <c r="J27" s="1454">
        <v>35</v>
      </c>
      <c r="K27" s="1455"/>
      <c r="L27" s="1455"/>
      <c r="M27" s="1455"/>
      <c r="N27" s="1455"/>
      <c r="O27" s="1455"/>
      <c r="P27" s="1455"/>
      <c r="Q27" s="1455"/>
      <c r="R27" s="1456">
        <v>35</v>
      </c>
      <c r="S27" s="730"/>
      <c r="T27" s="1457"/>
      <c r="U27" s="734"/>
      <c r="V27" s="1466"/>
      <c r="W27" s="1466"/>
      <c r="X27" s="1466"/>
      <c r="Y27" s="1467"/>
      <c r="Z27" s="935"/>
      <c r="AA27" s="1468"/>
      <c r="AB27" s="1468"/>
      <c r="AC27" s="1468"/>
      <c r="AD27" s="1468"/>
      <c r="AE27" s="1468"/>
      <c r="AF27" s="1468"/>
      <c r="AG27" s="1468"/>
      <c r="AH27" s="936"/>
      <c r="AI27" s="1461">
        <v>0</v>
      </c>
      <c r="AJ27" s="1462">
        <v>0</v>
      </c>
      <c r="AK27" s="1091">
        <v>0</v>
      </c>
      <c r="AL27" s="1463">
        <v>0</v>
      </c>
      <c r="AM27" s="1462">
        <v>0</v>
      </c>
      <c r="AN27" s="1462">
        <v>0</v>
      </c>
      <c r="AO27" s="1462">
        <v>0</v>
      </c>
      <c r="AP27" s="1462">
        <v>0</v>
      </c>
      <c r="AQ27" s="1462">
        <v>0</v>
      </c>
      <c r="AR27" s="1462">
        <v>0</v>
      </c>
      <c r="AS27" s="1462">
        <v>0</v>
      </c>
      <c r="AT27" s="1091">
        <v>0</v>
      </c>
      <c r="AU27" s="1092">
        <v>0</v>
      </c>
      <c r="AV27" s="1462">
        <v>0</v>
      </c>
      <c r="AW27" s="1091">
        <v>0</v>
      </c>
      <c r="AX27" s="1463">
        <v>0</v>
      </c>
      <c r="AY27" s="1462">
        <v>0</v>
      </c>
      <c r="AZ27" s="1462">
        <v>0</v>
      </c>
      <c r="BA27" s="1462">
        <v>0</v>
      </c>
      <c r="BB27" s="1462">
        <v>0</v>
      </c>
      <c r="BC27" s="1462">
        <v>0</v>
      </c>
      <c r="BD27" s="1462">
        <v>0</v>
      </c>
      <c r="BE27" s="1462">
        <v>0</v>
      </c>
      <c r="BF27" s="1091">
        <v>0</v>
      </c>
      <c r="BG27" s="1092">
        <f t="shared" si="1"/>
        <v>0</v>
      </c>
      <c r="BH27" s="1462">
        <f t="shared" si="2"/>
        <v>0</v>
      </c>
      <c r="BI27" s="1091">
        <f t="shared" si="3"/>
        <v>0</v>
      </c>
      <c r="BJ27" s="1463">
        <f t="shared" si="4"/>
        <v>0</v>
      </c>
      <c r="BK27" s="1462">
        <f t="shared" si="5"/>
        <v>0</v>
      </c>
      <c r="BL27" s="1462">
        <f t="shared" si="6"/>
        <v>0</v>
      </c>
      <c r="BM27" s="1462">
        <f t="shared" si="7"/>
        <v>0</v>
      </c>
      <c r="BN27" s="1462">
        <f t="shared" si="8"/>
        <v>0</v>
      </c>
      <c r="BO27" s="1462">
        <f t="shared" si="9"/>
        <v>0</v>
      </c>
      <c r="BP27" s="1462">
        <f t="shared" si="10"/>
        <v>0</v>
      </c>
      <c r="BQ27" s="1462">
        <f t="shared" si="11"/>
        <v>0</v>
      </c>
      <c r="BR27" s="1091">
        <f t="shared" si="12"/>
        <v>0</v>
      </c>
      <c r="BS27" s="1093">
        <v>0</v>
      </c>
      <c r="BT27" s="1462">
        <v>0</v>
      </c>
      <c r="BU27" s="1091">
        <v>0</v>
      </c>
      <c r="BV27" s="1464"/>
      <c r="BW27" s="1465"/>
      <c r="BX27" s="1465"/>
      <c r="BY27" s="1465"/>
      <c r="BZ27" s="1465"/>
      <c r="CA27" s="1465"/>
      <c r="CB27" s="1465"/>
      <c r="CC27" s="1465"/>
      <c r="CD27" s="732"/>
      <c r="CE27" s="733"/>
    </row>
    <row r="28" spans="1:83" ht="15">
      <c r="A28" s="696">
        <v>28</v>
      </c>
      <c r="B28" s="675"/>
      <c r="C28" s="718"/>
      <c r="D28" s="718"/>
      <c r="E28" s="735"/>
      <c r="F28" s="718"/>
      <c r="G28" s="718" t="s">
        <v>2759</v>
      </c>
      <c r="H28" s="718" t="s">
        <v>2747</v>
      </c>
      <c r="I28" s="910"/>
      <c r="J28" s="1454">
        <v>111</v>
      </c>
      <c r="K28" s="1455">
        <v>8</v>
      </c>
      <c r="L28" s="1455">
        <v>14</v>
      </c>
      <c r="M28" s="1455">
        <v>16</v>
      </c>
      <c r="N28" s="1455">
        <v>17</v>
      </c>
      <c r="O28" s="1455">
        <v>29</v>
      </c>
      <c r="P28" s="1455">
        <v>7</v>
      </c>
      <c r="Q28" s="1455">
        <v>13</v>
      </c>
      <c r="R28" s="1456">
        <v>7</v>
      </c>
      <c r="S28" s="730"/>
      <c r="T28" s="1457"/>
      <c r="U28" s="734"/>
      <c r="V28" s="1466"/>
      <c r="W28" s="1466"/>
      <c r="X28" s="1466"/>
      <c r="Y28" s="1467"/>
      <c r="Z28" s="935"/>
      <c r="AA28" s="1468"/>
      <c r="AB28" s="1468"/>
      <c r="AC28" s="1468"/>
      <c r="AD28" s="1468"/>
      <c r="AE28" s="1468"/>
      <c r="AF28" s="1468"/>
      <c r="AG28" s="1468"/>
      <c r="AH28" s="936"/>
      <c r="AI28" s="1461">
        <v>0</v>
      </c>
      <c r="AJ28" s="1462">
        <v>2</v>
      </c>
      <c r="AK28" s="1091">
        <v>3</v>
      </c>
      <c r="AL28" s="1463">
        <v>0</v>
      </c>
      <c r="AM28" s="1462">
        <v>4</v>
      </c>
      <c r="AN28" s="1462">
        <v>4</v>
      </c>
      <c r="AO28" s="1462">
        <v>2</v>
      </c>
      <c r="AP28" s="1462">
        <v>0</v>
      </c>
      <c r="AQ28" s="1462">
        <v>6</v>
      </c>
      <c r="AR28" s="1462">
        <v>2</v>
      </c>
      <c r="AS28" s="1462">
        <v>0</v>
      </c>
      <c r="AT28" s="1091">
        <v>5</v>
      </c>
      <c r="AU28" s="1092">
        <v>0</v>
      </c>
      <c r="AV28" s="1462">
        <v>0</v>
      </c>
      <c r="AW28" s="1091">
        <v>0</v>
      </c>
      <c r="AX28" s="1463">
        <v>0</v>
      </c>
      <c r="AY28" s="1462">
        <v>0</v>
      </c>
      <c r="AZ28" s="1462">
        <v>0</v>
      </c>
      <c r="BA28" s="1462">
        <v>0</v>
      </c>
      <c r="BB28" s="1462">
        <v>0</v>
      </c>
      <c r="BC28" s="1462">
        <v>0</v>
      </c>
      <c r="BD28" s="1462">
        <v>0</v>
      </c>
      <c r="BE28" s="1462">
        <v>0</v>
      </c>
      <c r="BF28" s="1091">
        <v>0</v>
      </c>
      <c r="BG28" s="1092">
        <f t="shared" si="1"/>
        <v>0</v>
      </c>
      <c r="BH28" s="1462">
        <f t="shared" si="2"/>
        <v>2</v>
      </c>
      <c r="BI28" s="1091">
        <f t="shared" si="3"/>
        <v>3</v>
      </c>
      <c r="BJ28" s="1463">
        <f t="shared" si="4"/>
        <v>0</v>
      </c>
      <c r="BK28" s="1462">
        <f t="shared" si="5"/>
        <v>4</v>
      </c>
      <c r="BL28" s="1462">
        <f t="shared" si="6"/>
        <v>4</v>
      </c>
      <c r="BM28" s="1462">
        <f t="shared" si="7"/>
        <v>2</v>
      </c>
      <c r="BN28" s="1462">
        <f t="shared" si="8"/>
        <v>0</v>
      </c>
      <c r="BO28" s="1462">
        <f t="shared" si="9"/>
        <v>6</v>
      </c>
      <c r="BP28" s="1462">
        <f t="shared" si="10"/>
        <v>2</v>
      </c>
      <c r="BQ28" s="1462">
        <f t="shared" si="11"/>
        <v>0</v>
      </c>
      <c r="BR28" s="1091">
        <f t="shared" si="12"/>
        <v>5</v>
      </c>
      <c r="BS28" s="1093">
        <v>0</v>
      </c>
      <c r="BT28" s="1462">
        <v>0</v>
      </c>
      <c r="BU28" s="1091">
        <v>0</v>
      </c>
      <c r="BV28" s="1464"/>
      <c r="BW28" s="1465"/>
      <c r="BX28" s="1465"/>
      <c r="BY28" s="1465"/>
      <c r="BZ28" s="1465"/>
      <c r="CA28" s="1465"/>
      <c r="CB28" s="1465"/>
      <c r="CC28" s="1465"/>
      <c r="CD28" s="732"/>
      <c r="CE28" s="733"/>
    </row>
    <row r="29" spans="1:83" ht="15">
      <c r="A29" s="696">
        <v>29</v>
      </c>
      <c r="B29" s="675"/>
      <c r="C29" s="718"/>
      <c r="D29" s="718"/>
      <c r="E29" s="961" t="s">
        <v>2762</v>
      </c>
      <c r="F29" s="718" t="s">
        <v>2760</v>
      </c>
      <c r="G29" s="718" t="s">
        <v>2756</v>
      </c>
      <c r="H29" s="718" t="s">
        <v>2757</v>
      </c>
      <c r="I29" s="910"/>
      <c r="J29" s="1454">
        <v>2</v>
      </c>
      <c r="K29" s="1455"/>
      <c r="L29" s="1455"/>
      <c r="M29" s="1455"/>
      <c r="N29" s="1455"/>
      <c r="O29" s="1455"/>
      <c r="P29" s="1455"/>
      <c r="Q29" s="1455"/>
      <c r="R29" s="1456">
        <v>2</v>
      </c>
      <c r="S29" s="730"/>
      <c r="T29" s="1457"/>
      <c r="U29" s="734"/>
      <c r="V29" s="1466"/>
      <c r="W29" s="1466"/>
      <c r="X29" s="1466"/>
      <c r="Y29" s="1467"/>
      <c r="Z29" s="935"/>
      <c r="AA29" s="1468"/>
      <c r="AB29" s="1468"/>
      <c r="AC29" s="1468"/>
      <c r="AD29" s="1468"/>
      <c r="AE29" s="1468"/>
      <c r="AF29" s="1468"/>
      <c r="AG29" s="1468"/>
      <c r="AH29" s="936"/>
      <c r="AI29" s="1461">
        <v>0</v>
      </c>
      <c r="AJ29" s="1462">
        <v>0</v>
      </c>
      <c r="AK29" s="1091">
        <v>0</v>
      </c>
      <c r="AL29" s="1463">
        <v>0</v>
      </c>
      <c r="AM29" s="1462">
        <v>0</v>
      </c>
      <c r="AN29" s="1462">
        <v>0</v>
      </c>
      <c r="AO29" s="1462">
        <v>0</v>
      </c>
      <c r="AP29" s="1462">
        <v>0</v>
      </c>
      <c r="AQ29" s="1462">
        <v>0</v>
      </c>
      <c r="AR29" s="1462">
        <v>0</v>
      </c>
      <c r="AS29" s="1462">
        <v>0</v>
      </c>
      <c r="AT29" s="1091">
        <v>0</v>
      </c>
      <c r="AU29" s="1092">
        <v>0</v>
      </c>
      <c r="AV29" s="1462">
        <v>0</v>
      </c>
      <c r="AW29" s="1091">
        <v>0</v>
      </c>
      <c r="AX29" s="1463">
        <v>0</v>
      </c>
      <c r="AY29" s="1462">
        <v>0</v>
      </c>
      <c r="AZ29" s="1462">
        <v>0</v>
      </c>
      <c r="BA29" s="1462">
        <v>0</v>
      </c>
      <c r="BB29" s="1462">
        <v>0</v>
      </c>
      <c r="BC29" s="1462">
        <v>0</v>
      </c>
      <c r="BD29" s="1462">
        <v>0</v>
      </c>
      <c r="BE29" s="1462">
        <v>0</v>
      </c>
      <c r="BF29" s="1091">
        <v>0</v>
      </c>
      <c r="BG29" s="1092">
        <f t="shared" si="1"/>
        <v>0</v>
      </c>
      <c r="BH29" s="1462">
        <f t="shared" si="2"/>
        <v>0</v>
      </c>
      <c r="BI29" s="1091">
        <f t="shared" si="3"/>
        <v>0</v>
      </c>
      <c r="BJ29" s="1463">
        <f t="shared" si="4"/>
        <v>0</v>
      </c>
      <c r="BK29" s="1462">
        <f t="shared" si="5"/>
        <v>0</v>
      </c>
      <c r="BL29" s="1462">
        <f t="shared" si="6"/>
        <v>0</v>
      </c>
      <c r="BM29" s="1462">
        <f t="shared" si="7"/>
        <v>0</v>
      </c>
      <c r="BN29" s="1462">
        <f t="shared" si="8"/>
        <v>0</v>
      </c>
      <c r="BO29" s="1462">
        <f t="shared" si="9"/>
        <v>0</v>
      </c>
      <c r="BP29" s="1462">
        <f t="shared" si="10"/>
        <v>0</v>
      </c>
      <c r="BQ29" s="1462">
        <f t="shared" si="11"/>
        <v>0</v>
      </c>
      <c r="BR29" s="1091">
        <f t="shared" si="12"/>
        <v>0</v>
      </c>
      <c r="BS29" s="1093">
        <v>0</v>
      </c>
      <c r="BT29" s="1462">
        <v>0</v>
      </c>
      <c r="BU29" s="1091">
        <v>0</v>
      </c>
      <c r="BV29" s="1464"/>
      <c r="BW29" s="1465"/>
      <c r="BX29" s="1465"/>
      <c r="BY29" s="1465"/>
      <c r="BZ29" s="1465"/>
      <c r="CA29" s="1465"/>
      <c r="CB29" s="1465"/>
      <c r="CC29" s="1465"/>
      <c r="CD29" s="732"/>
      <c r="CE29" s="733"/>
    </row>
    <row r="30" spans="1:83" ht="15">
      <c r="A30" s="696">
        <v>30</v>
      </c>
      <c r="B30" s="675"/>
      <c r="C30" s="718"/>
      <c r="D30" s="718"/>
      <c r="E30" s="735"/>
      <c r="F30" s="718"/>
      <c r="G30" s="718" t="s">
        <v>2759</v>
      </c>
      <c r="H30" s="718" t="s">
        <v>2747</v>
      </c>
      <c r="I30" s="910"/>
      <c r="J30" s="1454">
        <v>13</v>
      </c>
      <c r="K30" s="1455"/>
      <c r="L30" s="1455"/>
      <c r="M30" s="1455">
        <v>2</v>
      </c>
      <c r="N30" s="1455">
        <v>3</v>
      </c>
      <c r="O30" s="1455">
        <v>2</v>
      </c>
      <c r="P30" s="1455"/>
      <c r="Q30" s="1455">
        <v>5</v>
      </c>
      <c r="R30" s="1456">
        <v>1</v>
      </c>
      <c r="S30" s="730"/>
      <c r="T30" s="1457"/>
      <c r="U30" s="734"/>
      <c r="V30" s="1466"/>
      <c r="W30" s="1466"/>
      <c r="X30" s="1466"/>
      <c r="Y30" s="1467"/>
      <c r="Z30" s="935"/>
      <c r="AA30" s="1468"/>
      <c r="AB30" s="1468"/>
      <c r="AC30" s="1468"/>
      <c r="AD30" s="1468"/>
      <c r="AE30" s="1468"/>
      <c r="AF30" s="1468"/>
      <c r="AG30" s="1468"/>
      <c r="AH30" s="936"/>
      <c r="AI30" s="1461">
        <v>0</v>
      </c>
      <c r="AJ30" s="1462">
        <v>0</v>
      </c>
      <c r="AK30" s="1091">
        <v>0</v>
      </c>
      <c r="AL30" s="1463">
        <v>0</v>
      </c>
      <c r="AM30" s="1462">
        <v>0</v>
      </c>
      <c r="AN30" s="1462">
        <v>0</v>
      </c>
      <c r="AO30" s="1462">
        <v>0</v>
      </c>
      <c r="AP30" s="1462">
        <v>0</v>
      </c>
      <c r="AQ30" s="1462">
        <v>0</v>
      </c>
      <c r="AR30" s="1462">
        <v>1</v>
      </c>
      <c r="AS30" s="1462">
        <v>0</v>
      </c>
      <c r="AT30" s="1091">
        <v>2</v>
      </c>
      <c r="AU30" s="1092">
        <v>0</v>
      </c>
      <c r="AV30" s="1462">
        <v>0</v>
      </c>
      <c r="AW30" s="1091">
        <v>0</v>
      </c>
      <c r="AX30" s="1463">
        <v>0</v>
      </c>
      <c r="AY30" s="1462">
        <v>0</v>
      </c>
      <c r="AZ30" s="1462">
        <v>0</v>
      </c>
      <c r="BA30" s="1462">
        <v>0</v>
      </c>
      <c r="BB30" s="1462">
        <v>0</v>
      </c>
      <c r="BC30" s="1462">
        <v>0</v>
      </c>
      <c r="BD30" s="1462">
        <v>0</v>
      </c>
      <c r="BE30" s="1462">
        <v>0</v>
      </c>
      <c r="BF30" s="1091">
        <v>0</v>
      </c>
      <c r="BG30" s="1092">
        <f t="shared" si="1"/>
        <v>0</v>
      </c>
      <c r="BH30" s="1462">
        <f t="shared" si="2"/>
        <v>0</v>
      </c>
      <c r="BI30" s="1091">
        <f t="shared" si="3"/>
        <v>0</v>
      </c>
      <c r="BJ30" s="1463">
        <f t="shared" si="4"/>
        <v>0</v>
      </c>
      <c r="BK30" s="1462">
        <f t="shared" si="5"/>
        <v>0</v>
      </c>
      <c r="BL30" s="1462">
        <f t="shared" si="6"/>
        <v>0</v>
      </c>
      <c r="BM30" s="1462">
        <f t="shared" si="7"/>
        <v>0</v>
      </c>
      <c r="BN30" s="1462">
        <f t="shared" si="8"/>
        <v>0</v>
      </c>
      <c r="BO30" s="1462">
        <f t="shared" si="9"/>
        <v>0</v>
      </c>
      <c r="BP30" s="1462">
        <f t="shared" si="10"/>
        <v>1</v>
      </c>
      <c r="BQ30" s="1462">
        <f t="shared" si="11"/>
        <v>0</v>
      </c>
      <c r="BR30" s="1091">
        <f t="shared" si="12"/>
        <v>2</v>
      </c>
      <c r="BS30" s="1093">
        <v>0</v>
      </c>
      <c r="BT30" s="1462">
        <v>0</v>
      </c>
      <c r="BU30" s="1091">
        <v>0</v>
      </c>
      <c r="BV30" s="1464"/>
      <c r="BW30" s="1465"/>
      <c r="BX30" s="1465"/>
      <c r="BY30" s="1465"/>
      <c r="BZ30" s="1465"/>
      <c r="CA30" s="1465"/>
      <c r="CB30" s="1465"/>
      <c r="CC30" s="1465"/>
      <c r="CD30" s="732"/>
      <c r="CE30" s="733"/>
    </row>
    <row r="31" spans="1:83" ht="30">
      <c r="A31" s="696">
        <v>31</v>
      </c>
      <c r="B31" s="675"/>
      <c r="C31" s="718"/>
      <c r="D31" s="718"/>
      <c r="E31" s="735" t="s">
        <v>488</v>
      </c>
      <c r="F31" s="718" t="s">
        <v>2763</v>
      </c>
      <c r="G31" s="718"/>
      <c r="H31" s="718" t="s">
        <v>2747</v>
      </c>
      <c r="I31" s="910"/>
      <c r="J31" s="1454">
        <v>313</v>
      </c>
      <c r="K31" s="1455">
        <v>46</v>
      </c>
      <c r="L31" s="1455">
        <v>49</v>
      </c>
      <c r="M31" s="1455">
        <v>55</v>
      </c>
      <c r="N31" s="1455">
        <v>46</v>
      </c>
      <c r="O31" s="1455">
        <v>37</v>
      </c>
      <c r="P31" s="1455">
        <v>26</v>
      </c>
      <c r="Q31" s="1455">
        <v>28</v>
      </c>
      <c r="R31" s="1456">
        <v>25</v>
      </c>
      <c r="S31" s="730">
        <v>1</v>
      </c>
      <c r="T31" s="1469"/>
      <c r="U31" s="734"/>
      <c r="V31" s="1466"/>
      <c r="W31" s="1466"/>
      <c r="X31" s="1466"/>
      <c r="Y31" s="1467"/>
      <c r="Z31" s="935"/>
      <c r="AA31" s="1468"/>
      <c r="AB31" s="1468"/>
      <c r="AC31" s="1468"/>
      <c r="AD31" s="1468"/>
      <c r="AE31" s="1468"/>
      <c r="AF31" s="1468"/>
      <c r="AG31" s="1468"/>
      <c r="AH31" s="936"/>
      <c r="AI31" s="1461">
        <v>3</v>
      </c>
      <c r="AJ31" s="1462">
        <v>163</v>
      </c>
      <c r="AK31" s="1091">
        <v>3</v>
      </c>
      <c r="AL31" s="1463">
        <v>10</v>
      </c>
      <c r="AM31" s="1462">
        <v>6</v>
      </c>
      <c r="AN31" s="1462">
        <v>7</v>
      </c>
      <c r="AO31" s="1462">
        <v>3</v>
      </c>
      <c r="AP31" s="1462">
        <v>2</v>
      </c>
      <c r="AQ31" s="1462">
        <v>2</v>
      </c>
      <c r="AR31" s="1462">
        <v>0</v>
      </c>
      <c r="AS31" s="1462">
        <v>0</v>
      </c>
      <c r="AT31" s="1091">
        <v>3</v>
      </c>
      <c r="AU31" s="1092">
        <v>0</v>
      </c>
      <c r="AV31" s="1462">
        <v>0</v>
      </c>
      <c r="AW31" s="1091">
        <v>0</v>
      </c>
      <c r="AX31" s="1463">
        <v>0</v>
      </c>
      <c r="AY31" s="1462">
        <v>0</v>
      </c>
      <c r="AZ31" s="1462">
        <v>0</v>
      </c>
      <c r="BA31" s="1462">
        <v>0</v>
      </c>
      <c r="BB31" s="1462">
        <v>0</v>
      </c>
      <c r="BC31" s="1462">
        <v>0</v>
      </c>
      <c r="BD31" s="1462">
        <v>0</v>
      </c>
      <c r="BE31" s="1462">
        <v>0</v>
      </c>
      <c r="BF31" s="1091">
        <v>0</v>
      </c>
      <c r="BG31" s="1092">
        <f t="shared" si="1"/>
        <v>3</v>
      </c>
      <c r="BH31" s="1462">
        <f t="shared" si="2"/>
        <v>163</v>
      </c>
      <c r="BI31" s="1091">
        <f t="shared" si="3"/>
        <v>3</v>
      </c>
      <c r="BJ31" s="1463">
        <f t="shared" si="4"/>
        <v>10</v>
      </c>
      <c r="BK31" s="1462">
        <f t="shared" si="5"/>
        <v>6</v>
      </c>
      <c r="BL31" s="1462">
        <f t="shared" si="6"/>
        <v>7</v>
      </c>
      <c r="BM31" s="1462">
        <f t="shared" si="7"/>
        <v>3</v>
      </c>
      <c r="BN31" s="1462">
        <f t="shared" si="8"/>
        <v>2</v>
      </c>
      <c r="BO31" s="1462">
        <f t="shared" si="9"/>
        <v>2</v>
      </c>
      <c r="BP31" s="1462">
        <f t="shared" si="10"/>
        <v>0</v>
      </c>
      <c r="BQ31" s="1462">
        <f t="shared" si="11"/>
        <v>0</v>
      </c>
      <c r="BR31" s="1091">
        <f t="shared" si="12"/>
        <v>3</v>
      </c>
      <c r="BS31" s="1093">
        <v>0</v>
      </c>
      <c r="BT31" s="1462">
        <v>0</v>
      </c>
      <c r="BU31" s="1091">
        <v>0</v>
      </c>
      <c r="BV31" s="1464"/>
      <c r="BW31" s="1465"/>
      <c r="BX31" s="1465"/>
      <c r="BY31" s="1465"/>
      <c r="BZ31" s="1465"/>
      <c r="CA31" s="1465"/>
      <c r="CB31" s="1465"/>
      <c r="CC31" s="1465"/>
      <c r="CD31" s="732"/>
      <c r="CE31" s="733"/>
    </row>
    <row r="32" spans="1:83" ht="15">
      <c r="A32" s="696">
        <v>32</v>
      </c>
      <c r="B32" s="675"/>
      <c r="C32" s="907" t="s">
        <v>278</v>
      </c>
      <c r="D32" s="907" t="s">
        <v>2754</v>
      </c>
      <c r="E32" s="907" t="s">
        <v>2764</v>
      </c>
      <c r="F32" s="907"/>
      <c r="G32" s="907"/>
      <c r="H32" s="907"/>
      <c r="I32" s="912"/>
      <c r="J32" s="1470"/>
      <c r="K32" s="1471"/>
      <c r="L32" s="1471"/>
      <c r="M32" s="1471"/>
      <c r="N32" s="1471"/>
      <c r="O32" s="1471"/>
      <c r="P32" s="1471"/>
      <c r="Q32" s="1471"/>
      <c r="R32" s="1472"/>
      <c r="S32" s="736"/>
      <c r="T32" s="1469"/>
      <c r="U32" s="734"/>
      <c r="V32" s="1466"/>
      <c r="W32" s="1466"/>
      <c r="X32" s="1466"/>
      <c r="Y32" s="1467"/>
      <c r="Z32" s="935">
        <v>0</v>
      </c>
      <c r="AA32" s="1468">
        <v>0.5471125</v>
      </c>
      <c r="AB32" s="1468">
        <v>2.43161E-2</v>
      </c>
      <c r="AC32" s="1468">
        <v>0.15805469999999999</v>
      </c>
      <c r="AD32" s="1468">
        <v>0.100304</v>
      </c>
      <c r="AE32" s="1468">
        <v>0.13069910000000001</v>
      </c>
      <c r="AF32" s="1468">
        <v>1.8237099999999999E-2</v>
      </c>
      <c r="AG32" s="1468">
        <v>6.0790000000000002E-3</v>
      </c>
      <c r="AH32" s="936">
        <v>1.51976E-2</v>
      </c>
      <c r="AI32" s="1461">
        <v>0</v>
      </c>
      <c r="AJ32" s="1462">
        <v>0</v>
      </c>
      <c r="AK32" s="1091">
        <v>0</v>
      </c>
      <c r="AL32" s="1463">
        <v>10</v>
      </c>
      <c r="AM32" s="1462">
        <v>12</v>
      </c>
      <c r="AN32" s="1462">
        <v>11</v>
      </c>
      <c r="AO32" s="1462">
        <v>7</v>
      </c>
      <c r="AP32" s="1462">
        <v>2</v>
      </c>
      <c r="AQ32" s="1462">
        <v>8</v>
      </c>
      <c r="AR32" s="1462">
        <v>8</v>
      </c>
      <c r="AS32" s="1462">
        <v>0</v>
      </c>
      <c r="AT32" s="1091">
        <v>11</v>
      </c>
      <c r="AU32" s="1092">
        <v>0</v>
      </c>
      <c r="AV32" s="1462">
        <v>0</v>
      </c>
      <c r="AW32" s="1091">
        <v>0</v>
      </c>
      <c r="AX32" s="1463">
        <v>0</v>
      </c>
      <c r="AY32" s="1462">
        <v>0</v>
      </c>
      <c r="AZ32" s="1462">
        <v>0</v>
      </c>
      <c r="BA32" s="1462">
        <v>0</v>
      </c>
      <c r="BB32" s="1462">
        <v>0</v>
      </c>
      <c r="BC32" s="1462">
        <v>0</v>
      </c>
      <c r="BD32" s="1462">
        <v>0</v>
      </c>
      <c r="BE32" s="1462">
        <v>0</v>
      </c>
      <c r="BF32" s="1091">
        <v>0</v>
      </c>
      <c r="BG32" s="1092">
        <f t="shared" si="1"/>
        <v>0</v>
      </c>
      <c r="BH32" s="1462">
        <f t="shared" si="2"/>
        <v>0</v>
      </c>
      <c r="BI32" s="1091">
        <f t="shared" si="3"/>
        <v>0</v>
      </c>
      <c r="BJ32" s="1463">
        <f t="shared" si="4"/>
        <v>10</v>
      </c>
      <c r="BK32" s="1462">
        <f t="shared" si="5"/>
        <v>12</v>
      </c>
      <c r="BL32" s="1462">
        <f t="shared" si="6"/>
        <v>11</v>
      </c>
      <c r="BM32" s="1462">
        <f t="shared" si="7"/>
        <v>7</v>
      </c>
      <c r="BN32" s="1462">
        <f t="shared" si="8"/>
        <v>2</v>
      </c>
      <c r="BO32" s="1462">
        <f t="shared" si="9"/>
        <v>8</v>
      </c>
      <c r="BP32" s="1462">
        <f t="shared" si="10"/>
        <v>8</v>
      </c>
      <c r="BQ32" s="1462">
        <f t="shared" si="11"/>
        <v>0</v>
      </c>
      <c r="BR32" s="1091">
        <f t="shared" si="12"/>
        <v>11</v>
      </c>
      <c r="BS32" s="1093">
        <v>0</v>
      </c>
      <c r="BT32" s="1462">
        <v>0</v>
      </c>
      <c r="BU32" s="1091">
        <v>0</v>
      </c>
      <c r="BV32" s="1464"/>
      <c r="BW32" s="1465"/>
      <c r="BX32" s="1465"/>
      <c r="BY32" s="1465"/>
      <c r="BZ32" s="1465"/>
      <c r="CA32" s="1465"/>
      <c r="CB32" s="1465"/>
      <c r="CC32" s="1465"/>
      <c r="CD32" s="732"/>
      <c r="CE32" s="733"/>
    </row>
    <row r="33" spans="1:83" ht="15">
      <c r="A33" s="696">
        <v>33</v>
      </c>
      <c r="B33" s="675"/>
      <c r="C33" s="735" t="s">
        <v>278</v>
      </c>
      <c r="D33" s="735" t="s">
        <v>2765</v>
      </c>
      <c r="E33" s="735" t="s">
        <v>488</v>
      </c>
      <c r="F33" s="735"/>
      <c r="G33" s="735"/>
      <c r="H33" s="735" t="s">
        <v>2766</v>
      </c>
      <c r="I33" s="913" t="s">
        <v>92</v>
      </c>
      <c r="J33" s="1454">
        <v>327</v>
      </c>
      <c r="K33" s="1471"/>
      <c r="L33" s="1471"/>
      <c r="M33" s="1471"/>
      <c r="N33" s="1471"/>
      <c r="O33" s="1471"/>
      <c r="P33" s="1471"/>
      <c r="Q33" s="1471"/>
      <c r="R33" s="1472"/>
      <c r="S33" s="736"/>
      <c r="T33" s="1469"/>
      <c r="U33" s="734"/>
      <c r="V33" s="1466"/>
      <c r="W33" s="1466"/>
      <c r="X33" s="1466"/>
      <c r="Y33" s="1467"/>
      <c r="Z33" s="935"/>
      <c r="AA33" s="1468"/>
      <c r="AB33" s="1468"/>
      <c r="AC33" s="1468"/>
      <c r="AD33" s="1468"/>
      <c r="AE33" s="1468"/>
      <c r="AF33" s="1468"/>
      <c r="AG33" s="1468"/>
      <c r="AH33" s="936"/>
      <c r="AI33" s="1461">
        <v>0</v>
      </c>
      <c r="AJ33" s="1462">
        <v>0</v>
      </c>
      <c r="AK33" s="1091">
        <v>0</v>
      </c>
      <c r="AL33" s="1463">
        <v>0</v>
      </c>
      <c r="AM33" s="1462">
        <v>0</v>
      </c>
      <c r="AN33" s="1462">
        <v>0</v>
      </c>
      <c r="AO33" s="1462">
        <v>0</v>
      </c>
      <c r="AP33" s="1462">
        <v>0</v>
      </c>
      <c r="AQ33" s="1462">
        <v>0</v>
      </c>
      <c r="AR33" s="1462">
        <v>0</v>
      </c>
      <c r="AS33" s="1462">
        <v>0</v>
      </c>
      <c r="AT33" s="1091">
        <v>0</v>
      </c>
      <c r="AU33" s="1092">
        <v>0</v>
      </c>
      <c r="AV33" s="1462">
        <v>0</v>
      </c>
      <c r="AW33" s="1091">
        <v>0</v>
      </c>
      <c r="AX33" s="1463">
        <v>0</v>
      </c>
      <c r="AY33" s="1462">
        <v>0</v>
      </c>
      <c r="AZ33" s="1462">
        <v>0</v>
      </c>
      <c r="BA33" s="1462">
        <v>0</v>
      </c>
      <c r="BB33" s="1462">
        <v>0</v>
      </c>
      <c r="BC33" s="1462">
        <v>0</v>
      </c>
      <c r="BD33" s="1462">
        <v>0</v>
      </c>
      <c r="BE33" s="1462">
        <v>0</v>
      </c>
      <c r="BF33" s="1091">
        <v>0</v>
      </c>
      <c r="BG33" s="1092">
        <f t="shared" si="1"/>
        <v>0</v>
      </c>
      <c r="BH33" s="1462">
        <f t="shared" si="2"/>
        <v>0</v>
      </c>
      <c r="BI33" s="1091">
        <f t="shared" si="3"/>
        <v>0</v>
      </c>
      <c r="BJ33" s="1463">
        <f t="shared" si="4"/>
        <v>0</v>
      </c>
      <c r="BK33" s="1462">
        <f t="shared" si="5"/>
        <v>0</v>
      </c>
      <c r="BL33" s="1462">
        <f t="shared" si="6"/>
        <v>0</v>
      </c>
      <c r="BM33" s="1462">
        <f t="shared" si="7"/>
        <v>0</v>
      </c>
      <c r="BN33" s="1462">
        <f t="shared" si="8"/>
        <v>0</v>
      </c>
      <c r="BO33" s="1462">
        <f t="shared" si="9"/>
        <v>0</v>
      </c>
      <c r="BP33" s="1462">
        <f t="shared" si="10"/>
        <v>0</v>
      </c>
      <c r="BQ33" s="1462">
        <f t="shared" si="11"/>
        <v>0</v>
      </c>
      <c r="BR33" s="1091">
        <f t="shared" si="12"/>
        <v>0</v>
      </c>
      <c r="BS33" s="1093">
        <v>0</v>
      </c>
      <c r="BT33" s="1462">
        <v>0</v>
      </c>
      <c r="BU33" s="1091">
        <v>0</v>
      </c>
      <c r="BV33" s="1464"/>
      <c r="BW33" s="1465"/>
      <c r="BX33" s="1465"/>
      <c r="BY33" s="1465"/>
      <c r="BZ33" s="1465"/>
      <c r="CA33" s="1465"/>
      <c r="CB33" s="1465"/>
      <c r="CC33" s="1465"/>
      <c r="CD33" s="732"/>
      <c r="CE33" s="733"/>
    </row>
    <row r="34" spans="1:83" ht="15">
      <c r="A34" s="696">
        <v>34</v>
      </c>
      <c r="B34" s="675"/>
      <c r="C34" s="907" t="s">
        <v>278</v>
      </c>
      <c r="D34" s="907" t="s">
        <v>2767</v>
      </c>
      <c r="E34" s="907" t="s">
        <v>2764</v>
      </c>
      <c r="F34" s="907"/>
      <c r="G34" s="907"/>
      <c r="H34" s="907"/>
      <c r="I34" s="912"/>
      <c r="J34" s="1470"/>
      <c r="K34" s="1471"/>
      <c r="L34" s="1471"/>
      <c r="M34" s="1471"/>
      <c r="N34" s="1471"/>
      <c r="O34" s="1471"/>
      <c r="P34" s="1471"/>
      <c r="Q34" s="1471"/>
      <c r="R34" s="1472"/>
      <c r="S34" s="736"/>
      <c r="T34" s="1469"/>
      <c r="U34" s="734"/>
      <c r="V34" s="1466"/>
      <c r="W34" s="1466"/>
      <c r="X34" s="1466"/>
      <c r="Y34" s="1467"/>
      <c r="Z34" s="935">
        <v>0</v>
      </c>
      <c r="AA34" s="1468">
        <v>0.8917197</v>
      </c>
      <c r="AB34" s="1468">
        <v>4.6001399999999998E-2</v>
      </c>
      <c r="AC34" s="1468">
        <v>3.4678E-2</v>
      </c>
      <c r="AD34" s="1468">
        <v>1.1323400000000001E-2</v>
      </c>
      <c r="AE34" s="1468">
        <v>1.6277400000000001E-2</v>
      </c>
      <c r="AF34" s="1468">
        <v>0</v>
      </c>
      <c r="AG34" s="1468">
        <v>0</v>
      </c>
      <c r="AH34" s="936">
        <v>0</v>
      </c>
      <c r="AI34" s="1461">
        <v>0</v>
      </c>
      <c r="AJ34" s="1462">
        <v>0</v>
      </c>
      <c r="AK34" s="1091">
        <v>0</v>
      </c>
      <c r="AL34" s="1463">
        <v>0</v>
      </c>
      <c r="AM34" s="1462">
        <v>0</v>
      </c>
      <c r="AN34" s="1462">
        <v>0</v>
      </c>
      <c r="AO34" s="1462">
        <v>0</v>
      </c>
      <c r="AP34" s="1462">
        <v>0</v>
      </c>
      <c r="AQ34" s="1462">
        <v>0</v>
      </c>
      <c r="AR34" s="1462">
        <v>0</v>
      </c>
      <c r="AS34" s="1462">
        <v>0</v>
      </c>
      <c r="AT34" s="1091">
        <v>0</v>
      </c>
      <c r="AU34" s="1092">
        <v>0</v>
      </c>
      <c r="AV34" s="1462">
        <v>0</v>
      </c>
      <c r="AW34" s="1091">
        <v>0</v>
      </c>
      <c r="AX34" s="1463">
        <v>0</v>
      </c>
      <c r="AY34" s="1462">
        <v>0</v>
      </c>
      <c r="AZ34" s="1462">
        <v>0</v>
      </c>
      <c r="BA34" s="1462">
        <v>0</v>
      </c>
      <c r="BB34" s="1462">
        <v>0</v>
      </c>
      <c r="BC34" s="1462">
        <v>0</v>
      </c>
      <c r="BD34" s="1462">
        <v>0</v>
      </c>
      <c r="BE34" s="1462">
        <v>0</v>
      </c>
      <c r="BF34" s="1091">
        <v>0</v>
      </c>
      <c r="BG34" s="1092">
        <f t="shared" si="1"/>
        <v>0</v>
      </c>
      <c r="BH34" s="1462">
        <f t="shared" si="2"/>
        <v>0</v>
      </c>
      <c r="BI34" s="1091">
        <f t="shared" si="3"/>
        <v>0</v>
      </c>
      <c r="BJ34" s="1463">
        <f t="shared" si="4"/>
        <v>0</v>
      </c>
      <c r="BK34" s="1462">
        <f t="shared" si="5"/>
        <v>0</v>
      </c>
      <c r="BL34" s="1462">
        <f t="shared" si="6"/>
        <v>0</v>
      </c>
      <c r="BM34" s="1462">
        <f t="shared" si="7"/>
        <v>0</v>
      </c>
      <c r="BN34" s="1462">
        <f t="shared" si="8"/>
        <v>0</v>
      </c>
      <c r="BO34" s="1462">
        <f t="shared" si="9"/>
        <v>0</v>
      </c>
      <c r="BP34" s="1462">
        <f t="shared" si="10"/>
        <v>0</v>
      </c>
      <c r="BQ34" s="1462">
        <f t="shared" si="11"/>
        <v>0</v>
      </c>
      <c r="BR34" s="1091">
        <f t="shared" si="12"/>
        <v>0</v>
      </c>
      <c r="BS34" s="1093">
        <v>0</v>
      </c>
      <c r="BT34" s="1462">
        <v>0</v>
      </c>
      <c r="BU34" s="1091">
        <v>0</v>
      </c>
      <c r="BV34" s="1464"/>
      <c r="BW34" s="1465"/>
      <c r="BX34" s="1465"/>
      <c r="BY34" s="1465"/>
      <c r="BZ34" s="1465"/>
      <c r="CA34" s="1465"/>
      <c r="CB34" s="1465"/>
      <c r="CC34" s="1465"/>
      <c r="CD34" s="732"/>
      <c r="CE34" s="733"/>
    </row>
    <row r="35" spans="1:83" s="307" customFormat="1" ht="75">
      <c r="A35" s="696">
        <v>35</v>
      </c>
      <c r="B35" s="737"/>
      <c r="C35" s="738" t="s">
        <v>278</v>
      </c>
      <c r="D35" s="738" t="s">
        <v>2768</v>
      </c>
      <c r="E35" s="739">
        <v>220</v>
      </c>
      <c r="F35" s="738" t="s">
        <v>2769</v>
      </c>
      <c r="G35" s="738" t="s">
        <v>2769</v>
      </c>
      <c r="H35" s="738" t="s">
        <v>2770</v>
      </c>
      <c r="I35" s="914" t="s">
        <v>2771</v>
      </c>
      <c r="J35" s="1473">
        <v>540</v>
      </c>
      <c r="K35" s="1474">
        <v>41</v>
      </c>
      <c r="L35" s="1474">
        <v>15</v>
      </c>
      <c r="M35" s="1474">
        <v>55</v>
      </c>
      <c r="N35" s="1474">
        <v>136</v>
      </c>
      <c r="O35" s="1474">
        <v>142</v>
      </c>
      <c r="P35" s="1474">
        <v>101</v>
      </c>
      <c r="Q35" s="1474">
        <v>50</v>
      </c>
      <c r="R35" s="1475"/>
      <c r="S35" s="741"/>
      <c r="T35" s="1476"/>
      <c r="U35" s="742"/>
      <c r="V35" s="1477"/>
      <c r="W35" s="1477"/>
      <c r="X35" s="1477"/>
      <c r="Y35" s="1478"/>
      <c r="Z35" s="937"/>
      <c r="AA35" s="1479"/>
      <c r="AB35" s="1479"/>
      <c r="AC35" s="1479"/>
      <c r="AD35" s="1479"/>
      <c r="AE35" s="1479"/>
      <c r="AF35" s="1479"/>
      <c r="AG35" s="1479"/>
      <c r="AH35" s="938"/>
      <c r="AI35" s="1480">
        <v>3</v>
      </c>
      <c r="AJ35" s="1481">
        <v>0</v>
      </c>
      <c r="AK35" s="1094">
        <v>1</v>
      </c>
      <c r="AL35" s="1482">
        <v>3</v>
      </c>
      <c r="AM35" s="1481">
        <v>2</v>
      </c>
      <c r="AN35" s="1481">
        <v>2</v>
      </c>
      <c r="AO35" s="1481">
        <v>6</v>
      </c>
      <c r="AP35" s="1481">
        <v>0</v>
      </c>
      <c r="AQ35" s="1481">
        <v>1</v>
      </c>
      <c r="AR35" s="1481">
        <v>1</v>
      </c>
      <c r="AS35" s="1481">
        <v>15</v>
      </c>
      <c r="AT35" s="1094">
        <v>14</v>
      </c>
      <c r="AU35" s="1095">
        <v>1</v>
      </c>
      <c r="AV35" s="1481">
        <v>0</v>
      </c>
      <c r="AW35" s="1094">
        <v>2</v>
      </c>
      <c r="AX35" s="1482">
        <v>1</v>
      </c>
      <c r="AY35" s="1481">
        <v>0</v>
      </c>
      <c r="AZ35" s="1481">
        <v>2</v>
      </c>
      <c r="BA35" s="1481">
        <v>0</v>
      </c>
      <c r="BB35" s="1481">
        <v>0</v>
      </c>
      <c r="BC35" s="1481">
        <v>0</v>
      </c>
      <c r="BD35" s="1481">
        <v>0</v>
      </c>
      <c r="BE35" s="1481">
        <v>0</v>
      </c>
      <c r="BF35" s="1094">
        <v>0</v>
      </c>
      <c r="BG35" s="1095">
        <f t="shared" si="1"/>
        <v>3</v>
      </c>
      <c r="BH35" s="1481">
        <f t="shared" si="2"/>
        <v>0</v>
      </c>
      <c r="BI35" s="1094">
        <f t="shared" si="3"/>
        <v>1</v>
      </c>
      <c r="BJ35" s="1482">
        <f t="shared" si="4"/>
        <v>3</v>
      </c>
      <c r="BK35" s="1481">
        <f t="shared" si="5"/>
        <v>2</v>
      </c>
      <c r="BL35" s="1481">
        <f t="shared" si="6"/>
        <v>2</v>
      </c>
      <c r="BM35" s="1481">
        <f t="shared" si="7"/>
        <v>6</v>
      </c>
      <c r="BN35" s="1481">
        <f t="shared" si="8"/>
        <v>0</v>
      </c>
      <c r="BO35" s="1481">
        <f t="shared" si="9"/>
        <v>1</v>
      </c>
      <c r="BP35" s="1481">
        <f t="shared" si="10"/>
        <v>1</v>
      </c>
      <c r="BQ35" s="1481">
        <f t="shared" si="11"/>
        <v>15</v>
      </c>
      <c r="BR35" s="1094">
        <f t="shared" si="12"/>
        <v>14</v>
      </c>
      <c r="BS35" s="1096">
        <v>0</v>
      </c>
      <c r="BT35" s="1481">
        <v>0</v>
      </c>
      <c r="BU35" s="1094">
        <v>0</v>
      </c>
      <c r="BV35" s="1483"/>
      <c r="BW35" s="1484"/>
      <c r="BX35" s="1484"/>
      <c r="BY35" s="1484"/>
      <c r="BZ35" s="1484"/>
      <c r="CA35" s="1484"/>
      <c r="CB35" s="1484"/>
      <c r="CC35" s="1484"/>
      <c r="CD35" s="743"/>
      <c r="CE35" s="744"/>
    </row>
    <row r="36" spans="1:83" ht="15">
      <c r="A36" s="696">
        <v>36</v>
      </c>
      <c r="B36" s="675"/>
      <c r="C36" s="718"/>
      <c r="D36" s="718"/>
      <c r="E36" s="735">
        <v>110</v>
      </c>
      <c r="F36" s="718" t="s">
        <v>2772</v>
      </c>
      <c r="G36" s="718"/>
      <c r="H36" s="718" t="s">
        <v>2770</v>
      </c>
      <c r="I36" s="910"/>
      <c r="J36" s="1454">
        <v>5</v>
      </c>
      <c r="K36" s="1455"/>
      <c r="L36" s="1455"/>
      <c r="M36" s="1455"/>
      <c r="N36" s="1455"/>
      <c r="O36" s="1455"/>
      <c r="P36" s="1455"/>
      <c r="Q36" s="1455"/>
      <c r="R36" s="1456">
        <v>5</v>
      </c>
      <c r="S36" s="730"/>
      <c r="T36" s="1457"/>
      <c r="U36" s="734"/>
      <c r="V36" s="1466"/>
      <c r="W36" s="1466"/>
      <c r="X36" s="1466"/>
      <c r="Y36" s="1467"/>
      <c r="Z36" s="935"/>
      <c r="AA36" s="1468"/>
      <c r="AB36" s="1468"/>
      <c r="AC36" s="1468"/>
      <c r="AD36" s="1468"/>
      <c r="AE36" s="1468"/>
      <c r="AF36" s="1468"/>
      <c r="AG36" s="1468"/>
      <c r="AH36" s="936"/>
      <c r="AI36" s="1461">
        <v>0</v>
      </c>
      <c r="AJ36" s="1462">
        <v>0</v>
      </c>
      <c r="AK36" s="1091">
        <v>0</v>
      </c>
      <c r="AL36" s="1463">
        <v>0</v>
      </c>
      <c r="AM36" s="1462">
        <v>0</v>
      </c>
      <c r="AN36" s="1462">
        <v>0</v>
      </c>
      <c r="AO36" s="1462">
        <v>0</v>
      </c>
      <c r="AP36" s="1462">
        <v>0</v>
      </c>
      <c r="AQ36" s="1462">
        <v>0</v>
      </c>
      <c r="AR36" s="1462">
        <v>0</v>
      </c>
      <c r="AS36" s="1462">
        <v>0</v>
      </c>
      <c r="AT36" s="1091">
        <v>0</v>
      </c>
      <c r="AU36" s="1092">
        <v>0</v>
      </c>
      <c r="AV36" s="1462">
        <v>0</v>
      </c>
      <c r="AW36" s="1091">
        <v>0</v>
      </c>
      <c r="AX36" s="1463">
        <v>0</v>
      </c>
      <c r="AY36" s="1462">
        <v>0</v>
      </c>
      <c r="AZ36" s="1462">
        <v>0</v>
      </c>
      <c r="BA36" s="1462">
        <v>0</v>
      </c>
      <c r="BB36" s="1462">
        <v>0</v>
      </c>
      <c r="BC36" s="1462">
        <v>0</v>
      </c>
      <c r="BD36" s="1462">
        <v>0</v>
      </c>
      <c r="BE36" s="1462">
        <v>0</v>
      </c>
      <c r="BF36" s="1091">
        <v>0</v>
      </c>
      <c r="BG36" s="1092">
        <f t="shared" si="1"/>
        <v>0</v>
      </c>
      <c r="BH36" s="1462">
        <f t="shared" si="2"/>
        <v>0</v>
      </c>
      <c r="BI36" s="1091">
        <f t="shared" si="3"/>
        <v>0</v>
      </c>
      <c r="BJ36" s="1463">
        <f t="shared" si="4"/>
        <v>0</v>
      </c>
      <c r="BK36" s="1462">
        <f t="shared" si="5"/>
        <v>0</v>
      </c>
      <c r="BL36" s="1462">
        <f t="shared" si="6"/>
        <v>0</v>
      </c>
      <c r="BM36" s="1462">
        <f t="shared" si="7"/>
        <v>0</v>
      </c>
      <c r="BN36" s="1462">
        <f t="shared" si="8"/>
        <v>0</v>
      </c>
      <c r="BO36" s="1462">
        <f t="shared" si="9"/>
        <v>0</v>
      </c>
      <c r="BP36" s="1462">
        <f t="shared" si="10"/>
        <v>0</v>
      </c>
      <c r="BQ36" s="1462">
        <f t="shared" si="11"/>
        <v>0</v>
      </c>
      <c r="BR36" s="1091">
        <f t="shared" si="12"/>
        <v>0</v>
      </c>
      <c r="BS36" s="1093">
        <v>0</v>
      </c>
      <c r="BT36" s="1462">
        <v>0</v>
      </c>
      <c r="BU36" s="1091">
        <v>0</v>
      </c>
      <c r="BV36" s="1464"/>
      <c r="BW36" s="1465"/>
      <c r="BX36" s="1465"/>
      <c r="BY36" s="1465"/>
      <c r="BZ36" s="1465"/>
      <c r="CA36" s="1465"/>
      <c r="CB36" s="1465"/>
      <c r="CC36" s="1465"/>
      <c r="CD36" s="732"/>
      <c r="CE36" s="733"/>
    </row>
    <row r="37" spans="1:83" ht="15">
      <c r="A37" s="696">
        <v>37</v>
      </c>
      <c r="B37" s="675"/>
      <c r="C37" s="718"/>
      <c r="D37" s="718"/>
      <c r="E37" s="718"/>
      <c r="F37" s="718" t="s">
        <v>2769</v>
      </c>
      <c r="G37" s="718"/>
      <c r="H37" s="718" t="s">
        <v>2770</v>
      </c>
      <c r="I37" s="910"/>
      <c r="J37" s="1454">
        <v>522</v>
      </c>
      <c r="K37" s="1455">
        <v>12</v>
      </c>
      <c r="L37" s="1455">
        <v>69</v>
      </c>
      <c r="M37" s="1455">
        <v>78</v>
      </c>
      <c r="N37" s="1455">
        <v>82</v>
      </c>
      <c r="O37" s="1455">
        <v>180</v>
      </c>
      <c r="P37" s="1455">
        <v>92</v>
      </c>
      <c r="Q37" s="1455">
        <v>9</v>
      </c>
      <c r="R37" s="1456"/>
      <c r="S37" s="730"/>
      <c r="T37" s="1457"/>
      <c r="U37" s="734"/>
      <c r="V37" s="1466"/>
      <c r="W37" s="1466"/>
      <c r="X37" s="1466"/>
      <c r="Y37" s="1467"/>
      <c r="Z37" s="935"/>
      <c r="AA37" s="1468"/>
      <c r="AB37" s="1468"/>
      <c r="AC37" s="1468"/>
      <c r="AD37" s="1468"/>
      <c r="AE37" s="1468"/>
      <c r="AF37" s="1468"/>
      <c r="AG37" s="1468"/>
      <c r="AH37" s="936"/>
      <c r="AI37" s="1461">
        <v>0</v>
      </c>
      <c r="AJ37" s="1462">
        <v>0</v>
      </c>
      <c r="AK37" s="1091">
        <v>4</v>
      </c>
      <c r="AL37" s="1463">
        <v>0</v>
      </c>
      <c r="AM37" s="1462">
        <v>4</v>
      </c>
      <c r="AN37" s="1462">
        <v>14</v>
      </c>
      <c r="AO37" s="1462">
        <v>7</v>
      </c>
      <c r="AP37" s="1462">
        <v>6</v>
      </c>
      <c r="AQ37" s="1462">
        <v>21</v>
      </c>
      <c r="AR37" s="1462">
        <v>12</v>
      </c>
      <c r="AS37" s="1462">
        <v>2</v>
      </c>
      <c r="AT37" s="1091">
        <v>10</v>
      </c>
      <c r="AU37" s="1092">
        <v>0</v>
      </c>
      <c r="AV37" s="1462">
        <v>0</v>
      </c>
      <c r="AW37" s="1091">
        <v>1</v>
      </c>
      <c r="AX37" s="1463">
        <v>0</v>
      </c>
      <c r="AY37" s="1462">
        <v>0</v>
      </c>
      <c r="AZ37" s="1462">
        <v>1</v>
      </c>
      <c r="BA37" s="1462">
        <v>0</v>
      </c>
      <c r="BB37" s="1462">
        <v>0</v>
      </c>
      <c r="BC37" s="1462">
        <v>0</v>
      </c>
      <c r="BD37" s="1462">
        <v>0</v>
      </c>
      <c r="BE37" s="1462">
        <v>0</v>
      </c>
      <c r="BF37" s="1091">
        <v>0</v>
      </c>
      <c r="BG37" s="1092">
        <f t="shared" si="1"/>
        <v>0</v>
      </c>
      <c r="BH37" s="1462">
        <f t="shared" si="2"/>
        <v>0</v>
      </c>
      <c r="BI37" s="1091">
        <f t="shared" si="3"/>
        <v>4</v>
      </c>
      <c r="BJ37" s="1463">
        <f t="shared" si="4"/>
        <v>0</v>
      </c>
      <c r="BK37" s="1462">
        <f t="shared" si="5"/>
        <v>4</v>
      </c>
      <c r="BL37" s="1462">
        <f t="shared" si="6"/>
        <v>14</v>
      </c>
      <c r="BM37" s="1462">
        <f t="shared" si="7"/>
        <v>7</v>
      </c>
      <c r="BN37" s="1462">
        <f t="shared" si="8"/>
        <v>6</v>
      </c>
      <c r="BO37" s="1462">
        <f t="shared" si="9"/>
        <v>21</v>
      </c>
      <c r="BP37" s="1462">
        <f t="shared" si="10"/>
        <v>12</v>
      </c>
      <c r="BQ37" s="1462">
        <f t="shared" si="11"/>
        <v>2</v>
      </c>
      <c r="BR37" s="1091">
        <f t="shared" si="12"/>
        <v>10</v>
      </c>
      <c r="BS37" s="1093">
        <v>0</v>
      </c>
      <c r="BT37" s="1462">
        <v>0</v>
      </c>
      <c r="BU37" s="1091">
        <v>0</v>
      </c>
      <c r="BV37" s="1464"/>
      <c r="BW37" s="1465"/>
      <c r="BX37" s="1465"/>
      <c r="BY37" s="1465"/>
      <c r="BZ37" s="1465"/>
      <c r="CA37" s="1465"/>
      <c r="CB37" s="1465"/>
      <c r="CC37" s="1465"/>
      <c r="CD37" s="732"/>
      <c r="CE37" s="733"/>
    </row>
    <row r="38" spans="1:83" ht="15">
      <c r="A38" s="696">
        <v>38</v>
      </c>
      <c r="B38" s="675"/>
      <c r="C38" s="718"/>
      <c r="D38" s="718"/>
      <c r="E38" s="735" t="s">
        <v>2762</v>
      </c>
      <c r="F38" s="718" t="s">
        <v>2772</v>
      </c>
      <c r="G38" s="718"/>
      <c r="H38" s="718" t="s">
        <v>2770</v>
      </c>
      <c r="I38" s="910"/>
      <c r="J38" s="1454">
        <v>18</v>
      </c>
      <c r="K38" s="1455"/>
      <c r="L38" s="1455"/>
      <c r="M38" s="1455"/>
      <c r="N38" s="1455"/>
      <c r="O38" s="1455"/>
      <c r="P38" s="1455"/>
      <c r="Q38" s="1455"/>
      <c r="R38" s="1456">
        <v>18</v>
      </c>
      <c r="S38" s="730"/>
      <c r="T38" s="1457"/>
      <c r="U38" s="734"/>
      <c r="V38" s="1466"/>
      <c r="W38" s="1466"/>
      <c r="X38" s="1466"/>
      <c r="Y38" s="1467"/>
      <c r="Z38" s="935"/>
      <c r="AA38" s="1468"/>
      <c r="AB38" s="1468"/>
      <c r="AC38" s="1468"/>
      <c r="AD38" s="1468"/>
      <c r="AE38" s="1468"/>
      <c r="AF38" s="1468"/>
      <c r="AG38" s="1468"/>
      <c r="AH38" s="936"/>
      <c r="AI38" s="1461">
        <v>0</v>
      </c>
      <c r="AJ38" s="1462">
        <v>0</v>
      </c>
      <c r="AK38" s="1091">
        <v>0</v>
      </c>
      <c r="AL38" s="1463">
        <v>0</v>
      </c>
      <c r="AM38" s="1462">
        <v>0</v>
      </c>
      <c r="AN38" s="1462">
        <v>0</v>
      </c>
      <c r="AO38" s="1462">
        <v>0</v>
      </c>
      <c r="AP38" s="1462">
        <v>0</v>
      </c>
      <c r="AQ38" s="1462">
        <v>0</v>
      </c>
      <c r="AR38" s="1462">
        <v>0</v>
      </c>
      <c r="AS38" s="1462">
        <v>0</v>
      </c>
      <c r="AT38" s="1091">
        <v>0</v>
      </c>
      <c r="AU38" s="1092">
        <v>0</v>
      </c>
      <c r="AV38" s="1462">
        <v>0</v>
      </c>
      <c r="AW38" s="1091">
        <v>0</v>
      </c>
      <c r="AX38" s="1463">
        <v>0</v>
      </c>
      <c r="AY38" s="1462">
        <v>0</v>
      </c>
      <c r="AZ38" s="1462">
        <v>0</v>
      </c>
      <c r="BA38" s="1462">
        <v>0</v>
      </c>
      <c r="BB38" s="1462">
        <v>0</v>
      </c>
      <c r="BC38" s="1462">
        <v>0</v>
      </c>
      <c r="BD38" s="1462">
        <v>0</v>
      </c>
      <c r="BE38" s="1462">
        <v>0</v>
      </c>
      <c r="BF38" s="1091">
        <v>0</v>
      </c>
      <c r="BG38" s="1092">
        <f t="shared" si="1"/>
        <v>0</v>
      </c>
      <c r="BH38" s="1462">
        <f t="shared" si="2"/>
        <v>0</v>
      </c>
      <c r="BI38" s="1091">
        <f t="shared" si="3"/>
        <v>0</v>
      </c>
      <c r="BJ38" s="1463">
        <f t="shared" si="4"/>
        <v>0</v>
      </c>
      <c r="BK38" s="1462">
        <f t="shared" si="5"/>
        <v>0</v>
      </c>
      <c r="BL38" s="1462">
        <f t="shared" si="6"/>
        <v>0</v>
      </c>
      <c r="BM38" s="1462">
        <f t="shared" si="7"/>
        <v>0</v>
      </c>
      <c r="BN38" s="1462">
        <f t="shared" si="8"/>
        <v>0</v>
      </c>
      <c r="BO38" s="1462">
        <f t="shared" si="9"/>
        <v>0</v>
      </c>
      <c r="BP38" s="1462">
        <f t="shared" si="10"/>
        <v>0</v>
      </c>
      <c r="BQ38" s="1462">
        <f t="shared" si="11"/>
        <v>0</v>
      </c>
      <c r="BR38" s="1091">
        <f t="shared" si="12"/>
        <v>0</v>
      </c>
      <c r="BS38" s="1093">
        <v>0</v>
      </c>
      <c r="BT38" s="1462">
        <v>0</v>
      </c>
      <c r="BU38" s="1091">
        <v>0</v>
      </c>
      <c r="BV38" s="1464"/>
      <c r="BW38" s="1465"/>
      <c r="BX38" s="1465"/>
      <c r="BY38" s="1465"/>
      <c r="BZ38" s="1465"/>
      <c r="CA38" s="1465"/>
      <c r="CB38" s="1465"/>
      <c r="CC38" s="1465"/>
      <c r="CD38" s="732"/>
      <c r="CE38" s="733"/>
    </row>
    <row r="39" spans="1:83" ht="15">
      <c r="A39" s="696">
        <v>39</v>
      </c>
      <c r="B39" s="675"/>
      <c r="C39" s="718"/>
      <c r="D39" s="718"/>
      <c r="E39" s="718"/>
      <c r="F39" s="718" t="s">
        <v>2773</v>
      </c>
      <c r="G39" s="718"/>
      <c r="H39" s="718" t="s">
        <v>2770</v>
      </c>
      <c r="I39" s="910"/>
      <c r="J39" s="1454">
        <v>0</v>
      </c>
      <c r="K39" s="1455"/>
      <c r="L39" s="1455"/>
      <c r="M39" s="1455"/>
      <c r="N39" s="1455"/>
      <c r="O39" s="1455"/>
      <c r="P39" s="1455"/>
      <c r="Q39" s="1455"/>
      <c r="R39" s="1456"/>
      <c r="S39" s="730"/>
      <c r="T39" s="1457"/>
      <c r="U39" s="734"/>
      <c r="V39" s="1466"/>
      <c r="W39" s="1466"/>
      <c r="X39" s="1466"/>
      <c r="Y39" s="1467"/>
      <c r="Z39" s="935"/>
      <c r="AA39" s="1468"/>
      <c r="AB39" s="1468"/>
      <c r="AC39" s="1468"/>
      <c r="AD39" s="1468"/>
      <c r="AE39" s="1468"/>
      <c r="AF39" s="1468"/>
      <c r="AG39" s="1468"/>
      <c r="AH39" s="936"/>
      <c r="AI39" s="1461">
        <v>0</v>
      </c>
      <c r="AJ39" s="1462">
        <v>0</v>
      </c>
      <c r="AK39" s="1091">
        <v>0</v>
      </c>
      <c r="AL39" s="1463">
        <v>0</v>
      </c>
      <c r="AM39" s="1462">
        <v>0</v>
      </c>
      <c r="AN39" s="1462">
        <v>0</v>
      </c>
      <c r="AO39" s="1462">
        <v>0</v>
      </c>
      <c r="AP39" s="1462">
        <v>0</v>
      </c>
      <c r="AQ39" s="1462">
        <v>0</v>
      </c>
      <c r="AR39" s="1462">
        <v>0</v>
      </c>
      <c r="AS39" s="1462">
        <v>0</v>
      </c>
      <c r="AT39" s="1091">
        <v>0</v>
      </c>
      <c r="AU39" s="1092">
        <v>0</v>
      </c>
      <c r="AV39" s="1462">
        <v>0</v>
      </c>
      <c r="AW39" s="1091">
        <v>0</v>
      </c>
      <c r="AX39" s="1463">
        <v>0</v>
      </c>
      <c r="AY39" s="1462">
        <v>0</v>
      </c>
      <c r="AZ39" s="1462">
        <v>0</v>
      </c>
      <c r="BA39" s="1462">
        <v>0</v>
      </c>
      <c r="BB39" s="1462">
        <v>0</v>
      </c>
      <c r="BC39" s="1462">
        <v>0</v>
      </c>
      <c r="BD39" s="1462">
        <v>0</v>
      </c>
      <c r="BE39" s="1462">
        <v>0</v>
      </c>
      <c r="BF39" s="1091">
        <v>0</v>
      </c>
      <c r="BG39" s="1092">
        <f t="shared" si="1"/>
        <v>0</v>
      </c>
      <c r="BH39" s="1462">
        <f t="shared" si="2"/>
        <v>0</v>
      </c>
      <c r="BI39" s="1091">
        <f t="shared" si="3"/>
        <v>0</v>
      </c>
      <c r="BJ39" s="1463">
        <f t="shared" si="4"/>
        <v>0</v>
      </c>
      <c r="BK39" s="1462">
        <f t="shared" si="5"/>
        <v>0</v>
      </c>
      <c r="BL39" s="1462">
        <f t="shared" si="6"/>
        <v>0</v>
      </c>
      <c r="BM39" s="1462">
        <f t="shared" si="7"/>
        <v>0</v>
      </c>
      <c r="BN39" s="1462">
        <f t="shared" si="8"/>
        <v>0</v>
      </c>
      <c r="BO39" s="1462">
        <f t="shared" si="9"/>
        <v>0</v>
      </c>
      <c r="BP39" s="1462">
        <f t="shared" si="10"/>
        <v>0</v>
      </c>
      <c r="BQ39" s="1462">
        <f t="shared" si="11"/>
        <v>0</v>
      </c>
      <c r="BR39" s="1091">
        <f t="shared" si="12"/>
        <v>0</v>
      </c>
      <c r="BS39" s="1093">
        <v>0</v>
      </c>
      <c r="BT39" s="1462">
        <v>0</v>
      </c>
      <c r="BU39" s="1091">
        <v>0</v>
      </c>
      <c r="BV39" s="1464"/>
      <c r="BW39" s="1465"/>
      <c r="BX39" s="1465"/>
      <c r="BY39" s="1465"/>
      <c r="BZ39" s="1465"/>
      <c r="CA39" s="1465"/>
      <c r="CB39" s="1465"/>
      <c r="CC39" s="1465"/>
      <c r="CD39" s="732"/>
      <c r="CE39" s="733"/>
    </row>
    <row r="40" spans="1:83" ht="15">
      <c r="A40" s="696">
        <v>40</v>
      </c>
      <c r="B40" s="675"/>
      <c r="C40" s="718"/>
      <c r="D40" s="718"/>
      <c r="E40" s="718"/>
      <c r="F40" s="718" t="s">
        <v>2769</v>
      </c>
      <c r="G40" s="718"/>
      <c r="H40" s="718" t="s">
        <v>2770</v>
      </c>
      <c r="I40" s="910"/>
      <c r="J40" s="1454">
        <v>83</v>
      </c>
      <c r="K40" s="1455"/>
      <c r="L40" s="1455">
        <v>7</v>
      </c>
      <c r="M40" s="1455">
        <v>16</v>
      </c>
      <c r="N40" s="1455">
        <v>7</v>
      </c>
      <c r="O40" s="1455">
        <v>29</v>
      </c>
      <c r="P40" s="1455">
        <v>16</v>
      </c>
      <c r="Q40" s="1455">
        <v>8</v>
      </c>
      <c r="R40" s="1456"/>
      <c r="S40" s="730"/>
      <c r="T40" s="1457"/>
      <c r="U40" s="734"/>
      <c r="V40" s="1466"/>
      <c r="W40" s="1466"/>
      <c r="X40" s="1466"/>
      <c r="Y40" s="1467"/>
      <c r="Z40" s="935"/>
      <c r="AA40" s="1468"/>
      <c r="AB40" s="1468"/>
      <c r="AC40" s="1468"/>
      <c r="AD40" s="1468"/>
      <c r="AE40" s="1468"/>
      <c r="AF40" s="1468"/>
      <c r="AG40" s="1468"/>
      <c r="AH40" s="936"/>
      <c r="AI40" s="1461">
        <v>0</v>
      </c>
      <c r="AJ40" s="1462">
        <v>0</v>
      </c>
      <c r="AK40" s="1091">
        <v>0</v>
      </c>
      <c r="AL40" s="1463">
        <v>0</v>
      </c>
      <c r="AM40" s="1462">
        <v>0</v>
      </c>
      <c r="AN40" s="1462">
        <v>0</v>
      </c>
      <c r="AO40" s="1462">
        <v>14</v>
      </c>
      <c r="AP40" s="1462">
        <v>7</v>
      </c>
      <c r="AQ40" s="1462">
        <v>0</v>
      </c>
      <c r="AR40" s="1462">
        <v>0</v>
      </c>
      <c r="AS40" s="1462">
        <v>0</v>
      </c>
      <c r="AT40" s="1091">
        <v>0</v>
      </c>
      <c r="AU40" s="1092">
        <v>0</v>
      </c>
      <c r="AV40" s="1462">
        <v>0</v>
      </c>
      <c r="AW40" s="1091">
        <v>0</v>
      </c>
      <c r="AX40" s="1463">
        <v>0</v>
      </c>
      <c r="AY40" s="1462">
        <v>0</v>
      </c>
      <c r="AZ40" s="1462">
        <v>0</v>
      </c>
      <c r="BA40" s="1462">
        <v>0</v>
      </c>
      <c r="BB40" s="1462">
        <v>0</v>
      </c>
      <c r="BC40" s="1462">
        <v>0</v>
      </c>
      <c r="BD40" s="1462">
        <v>0</v>
      </c>
      <c r="BE40" s="1462">
        <v>0</v>
      </c>
      <c r="BF40" s="1091">
        <v>0</v>
      </c>
      <c r="BG40" s="1092">
        <f t="shared" si="1"/>
        <v>0</v>
      </c>
      <c r="BH40" s="1462">
        <f t="shared" si="2"/>
        <v>0</v>
      </c>
      <c r="BI40" s="1091">
        <f t="shared" si="3"/>
        <v>0</v>
      </c>
      <c r="BJ40" s="1463">
        <f t="shared" si="4"/>
        <v>0</v>
      </c>
      <c r="BK40" s="1462">
        <f t="shared" si="5"/>
        <v>0</v>
      </c>
      <c r="BL40" s="1462">
        <f t="shared" si="6"/>
        <v>0</v>
      </c>
      <c r="BM40" s="1462">
        <f t="shared" si="7"/>
        <v>14</v>
      </c>
      <c r="BN40" s="1462">
        <f t="shared" si="8"/>
        <v>7</v>
      </c>
      <c r="BO40" s="1462">
        <f t="shared" si="9"/>
        <v>0</v>
      </c>
      <c r="BP40" s="1462">
        <f t="shared" si="10"/>
        <v>0</v>
      </c>
      <c r="BQ40" s="1462">
        <f t="shared" si="11"/>
        <v>0</v>
      </c>
      <c r="BR40" s="1091">
        <f t="shared" si="12"/>
        <v>0</v>
      </c>
      <c r="BS40" s="1093">
        <v>0</v>
      </c>
      <c r="BT40" s="1462">
        <v>0</v>
      </c>
      <c r="BU40" s="1091">
        <v>0</v>
      </c>
      <c r="BV40" s="1464"/>
      <c r="BW40" s="1465"/>
      <c r="BX40" s="1465"/>
      <c r="BY40" s="1465"/>
      <c r="BZ40" s="1465"/>
      <c r="CA40" s="1465"/>
      <c r="CB40" s="1465"/>
      <c r="CC40" s="1465"/>
      <c r="CD40" s="732"/>
      <c r="CE40" s="733"/>
    </row>
    <row r="41" spans="1:83" ht="15">
      <c r="A41" s="696">
        <v>41</v>
      </c>
      <c r="B41" s="675"/>
      <c r="C41" s="718"/>
      <c r="D41" s="718"/>
      <c r="E41" s="735" t="s">
        <v>92</v>
      </c>
      <c r="F41" s="718" t="s">
        <v>2774</v>
      </c>
      <c r="G41" s="718"/>
      <c r="H41" s="718" t="s">
        <v>2770</v>
      </c>
      <c r="I41" s="910"/>
      <c r="J41" s="1454">
        <v>0</v>
      </c>
      <c r="K41" s="1455"/>
      <c r="L41" s="1455"/>
      <c r="M41" s="1455"/>
      <c r="N41" s="1455"/>
      <c r="O41" s="1455"/>
      <c r="P41" s="1455"/>
      <c r="Q41" s="1455"/>
      <c r="R41" s="1456"/>
      <c r="S41" s="730"/>
      <c r="T41" s="1457"/>
      <c r="U41" s="734"/>
      <c r="V41" s="1466"/>
      <c r="W41" s="1466"/>
      <c r="X41" s="1466"/>
      <c r="Y41" s="1467"/>
      <c r="Z41" s="935"/>
      <c r="AA41" s="1468"/>
      <c r="AB41" s="1468"/>
      <c r="AC41" s="1468"/>
      <c r="AD41" s="1468"/>
      <c r="AE41" s="1468"/>
      <c r="AF41" s="1468"/>
      <c r="AG41" s="1468"/>
      <c r="AH41" s="936"/>
      <c r="AI41" s="1461">
        <v>0</v>
      </c>
      <c r="AJ41" s="1462">
        <v>0</v>
      </c>
      <c r="AK41" s="1091">
        <v>0</v>
      </c>
      <c r="AL41" s="1463">
        <v>0</v>
      </c>
      <c r="AM41" s="1462">
        <v>0</v>
      </c>
      <c r="AN41" s="1462">
        <v>0</v>
      </c>
      <c r="AO41" s="1462">
        <v>0</v>
      </c>
      <c r="AP41" s="1462">
        <v>0</v>
      </c>
      <c r="AQ41" s="1462">
        <v>0</v>
      </c>
      <c r="AR41" s="1462">
        <v>0</v>
      </c>
      <c r="AS41" s="1462">
        <v>0</v>
      </c>
      <c r="AT41" s="1091">
        <v>0</v>
      </c>
      <c r="AU41" s="1092">
        <v>0</v>
      </c>
      <c r="AV41" s="1462">
        <v>0</v>
      </c>
      <c r="AW41" s="1091">
        <v>0</v>
      </c>
      <c r="AX41" s="1463">
        <v>0</v>
      </c>
      <c r="AY41" s="1462">
        <v>0</v>
      </c>
      <c r="AZ41" s="1462">
        <v>0</v>
      </c>
      <c r="BA41" s="1462">
        <v>0</v>
      </c>
      <c r="BB41" s="1462">
        <v>0</v>
      </c>
      <c r="BC41" s="1462">
        <v>0</v>
      </c>
      <c r="BD41" s="1462">
        <v>0</v>
      </c>
      <c r="BE41" s="1462">
        <v>0</v>
      </c>
      <c r="BF41" s="1091">
        <v>0</v>
      </c>
      <c r="BG41" s="1092">
        <f t="shared" si="1"/>
        <v>0</v>
      </c>
      <c r="BH41" s="1462">
        <f t="shared" si="2"/>
        <v>0</v>
      </c>
      <c r="BI41" s="1091">
        <f t="shared" si="3"/>
        <v>0</v>
      </c>
      <c r="BJ41" s="1463">
        <f t="shared" si="4"/>
        <v>0</v>
      </c>
      <c r="BK41" s="1462">
        <f t="shared" si="5"/>
        <v>0</v>
      </c>
      <c r="BL41" s="1462">
        <f t="shared" si="6"/>
        <v>0</v>
      </c>
      <c r="BM41" s="1462">
        <f t="shared" si="7"/>
        <v>0</v>
      </c>
      <c r="BN41" s="1462">
        <f t="shared" si="8"/>
        <v>0</v>
      </c>
      <c r="BO41" s="1462">
        <f t="shared" si="9"/>
        <v>0</v>
      </c>
      <c r="BP41" s="1462">
        <f t="shared" si="10"/>
        <v>0</v>
      </c>
      <c r="BQ41" s="1462">
        <f t="shared" si="11"/>
        <v>0</v>
      </c>
      <c r="BR41" s="1091">
        <f t="shared" si="12"/>
        <v>0</v>
      </c>
      <c r="BS41" s="1093">
        <v>0</v>
      </c>
      <c r="BT41" s="1462">
        <v>0</v>
      </c>
      <c r="BU41" s="1091">
        <v>0</v>
      </c>
      <c r="BV41" s="1464"/>
      <c r="BW41" s="1465"/>
      <c r="BX41" s="1465"/>
      <c r="BY41" s="1465"/>
      <c r="BZ41" s="1465"/>
      <c r="CA41" s="1465"/>
      <c r="CB41" s="1465"/>
      <c r="CC41" s="1465"/>
      <c r="CD41" s="732"/>
      <c r="CE41" s="733"/>
    </row>
    <row r="42" spans="1:83" ht="15">
      <c r="A42" s="696">
        <v>42</v>
      </c>
      <c r="B42" s="675"/>
      <c r="C42" s="718"/>
      <c r="D42" s="718"/>
      <c r="E42" s="735" t="s">
        <v>2775</v>
      </c>
      <c r="F42" s="718" t="s">
        <v>2774</v>
      </c>
      <c r="G42" s="718"/>
      <c r="H42" s="718" t="s">
        <v>2770</v>
      </c>
      <c r="I42" s="910"/>
      <c r="J42" s="1454">
        <v>15</v>
      </c>
      <c r="K42" s="1455">
        <v>1</v>
      </c>
      <c r="L42" s="1455">
        <v>2</v>
      </c>
      <c r="M42" s="1455">
        <v>3</v>
      </c>
      <c r="N42" s="1455">
        <v>4</v>
      </c>
      <c r="O42" s="1455"/>
      <c r="P42" s="1455">
        <v>5</v>
      </c>
      <c r="Q42" s="1455"/>
      <c r="R42" s="1456"/>
      <c r="S42" s="730"/>
      <c r="T42" s="1457"/>
      <c r="U42" s="734"/>
      <c r="V42" s="1466"/>
      <c r="W42" s="1466"/>
      <c r="X42" s="1466"/>
      <c r="Y42" s="1467"/>
      <c r="Z42" s="935"/>
      <c r="AA42" s="1468"/>
      <c r="AB42" s="1468"/>
      <c r="AC42" s="1468"/>
      <c r="AD42" s="1468"/>
      <c r="AE42" s="1468"/>
      <c r="AF42" s="1468"/>
      <c r="AG42" s="1468"/>
      <c r="AH42" s="936"/>
      <c r="AI42" s="1461">
        <v>0</v>
      </c>
      <c r="AJ42" s="1462">
        <v>0</v>
      </c>
      <c r="AK42" s="1091">
        <v>0</v>
      </c>
      <c r="AL42" s="1463">
        <v>3</v>
      </c>
      <c r="AM42" s="1462">
        <v>22</v>
      </c>
      <c r="AN42" s="1462">
        <v>3</v>
      </c>
      <c r="AO42" s="1462">
        <v>10</v>
      </c>
      <c r="AP42" s="1462">
        <v>9</v>
      </c>
      <c r="AQ42" s="1462">
        <v>1</v>
      </c>
      <c r="AR42" s="1462">
        <v>0</v>
      </c>
      <c r="AS42" s="1462">
        <v>0</v>
      </c>
      <c r="AT42" s="1091">
        <v>0</v>
      </c>
      <c r="AU42" s="1092">
        <v>0</v>
      </c>
      <c r="AV42" s="1462">
        <v>0</v>
      </c>
      <c r="AW42" s="1091">
        <v>0</v>
      </c>
      <c r="AX42" s="1463">
        <v>0</v>
      </c>
      <c r="AY42" s="1462">
        <v>0</v>
      </c>
      <c r="AZ42" s="1462">
        <v>0</v>
      </c>
      <c r="BA42" s="1462">
        <v>0</v>
      </c>
      <c r="BB42" s="1462">
        <v>0</v>
      </c>
      <c r="BC42" s="1462">
        <v>0</v>
      </c>
      <c r="BD42" s="1462">
        <v>0</v>
      </c>
      <c r="BE42" s="1462">
        <v>0</v>
      </c>
      <c r="BF42" s="1091">
        <v>0</v>
      </c>
      <c r="BG42" s="1092">
        <f t="shared" si="1"/>
        <v>0</v>
      </c>
      <c r="BH42" s="1462">
        <f t="shared" si="2"/>
        <v>0</v>
      </c>
      <c r="BI42" s="1091">
        <f t="shared" si="3"/>
        <v>0</v>
      </c>
      <c r="BJ42" s="1463">
        <f t="shared" si="4"/>
        <v>3</v>
      </c>
      <c r="BK42" s="1462">
        <f t="shared" si="5"/>
        <v>22</v>
      </c>
      <c r="BL42" s="1462">
        <f t="shared" si="6"/>
        <v>3</v>
      </c>
      <c r="BM42" s="1462">
        <f t="shared" si="7"/>
        <v>10</v>
      </c>
      <c r="BN42" s="1462">
        <f t="shared" si="8"/>
        <v>9</v>
      </c>
      <c r="BO42" s="1462">
        <f t="shared" si="9"/>
        <v>1</v>
      </c>
      <c r="BP42" s="1462">
        <f t="shared" si="10"/>
        <v>0</v>
      </c>
      <c r="BQ42" s="1462">
        <f t="shared" si="11"/>
        <v>0</v>
      </c>
      <c r="BR42" s="1091">
        <f t="shared" si="12"/>
        <v>0</v>
      </c>
      <c r="BS42" s="1093">
        <v>0</v>
      </c>
      <c r="BT42" s="1462">
        <v>0</v>
      </c>
      <c r="BU42" s="1091">
        <v>0</v>
      </c>
      <c r="BV42" s="1464"/>
      <c r="BW42" s="1465"/>
      <c r="BX42" s="1465"/>
      <c r="BY42" s="1465"/>
      <c r="BZ42" s="1465"/>
      <c r="CA42" s="1465"/>
      <c r="CB42" s="1465"/>
      <c r="CC42" s="1465"/>
      <c r="CD42" s="732"/>
      <c r="CE42" s="733"/>
    </row>
    <row r="43" spans="1:83" ht="15">
      <c r="A43" s="696">
        <v>43</v>
      </c>
      <c r="B43" s="675"/>
      <c r="C43" s="718"/>
      <c r="D43" s="718"/>
      <c r="E43" s="735"/>
      <c r="F43" s="718" t="s">
        <v>2772</v>
      </c>
      <c r="G43" s="718"/>
      <c r="H43" s="718" t="s">
        <v>2770</v>
      </c>
      <c r="I43" s="910"/>
      <c r="J43" s="1454">
        <v>24</v>
      </c>
      <c r="K43" s="1455"/>
      <c r="L43" s="1455"/>
      <c r="M43" s="1455"/>
      <c r="N43" s="1455"/>
      <c r="O43" s="1455"/>
      <c r="P43" s="1455"/>
      <c r="Q43" s="1455">
        <v>13</v>
      </c>
      <c r="R43" s="1456">
        <v>9</v>
      </c>
      <c r="S43" s="730">
        <v>2</v>
      </c>
      <c r="T43" s="1457"/>
      <c r="U43" s="734"/>
      <c r="V43" s="1466"/>
      <c r="W43" s="1466"/>
      <c r="X43" s="1466"/>
      <c r="Y43" s="1467"/>
      <c r="Z43" s="935"/>
      <c r="AA43" s="1468"/>
      <c r="AB43" s="1468"/>
      <c r="AC43" s="1468"/>
      <c r="AD43" s="1468"/>
      <c r="AE43" s="1468"/>
      <c r="AF43" s="1468"/>
      <c r="AG43" s="1468"/>
      <c r="AH43" s="936"/>
      <c r="AI43" s="1461">
        <v>0</v>
      </c>
      <c r="AJ43" s="1462">
        <v>0</v>
      </c>
      <c r="AK43" s="1091">
        <v>0</v>
      </c>
      <c r="AL43" s="1463">
        <v>0</v>
      </c>
      <c r="AM43" s="1462">
        <v>0</v>
      </c>
      <c r="AN43" s="1462">
        <v>0</v>
      </c>
      <c r="AO43" s="1462">
        <v>0</v>
      </c>
      <c r="AP43" s="1462">
        <v>0</v>
      </c>
      <c r="AQ43" s="1462">
        <v>0</v>
      </c>
      <c r="AR43" s="1462">
        <v>0</v>
      </c>
      <c r="AS43" s="1462">
        <v>0</v>
      </c>
      <c r="AT43" s="1091">
        <v>0</v>
      </c>
      <c r="AU43" s="1092">
        <v>0</v>
      </c>
      <c r="AV43" s="1462">
        <v>0</v>
      </c>
      <c r="AW43" s="1091">
        <v>0</v>
      </c>
      <c r="AX43" s="1463">
        <v>0</v>
      </c>
      <c r="AY43" s="1462">
        <v>0</v>
      </c>
      <c r="AZ43" s="1462">
        <v>0</v>
      </c>
      <c r="BA43" s="1462">
        <v>0</v>
      </c>
      <c r="BB43" s="1462">
        <v>0</v>
      </c>
      <c r="BC43" s="1462">
        <v>0</v>
      </c>
      <c r="BD43" s="1462">
        <v>0</v>
      </c>
      <c r="BE43" s="1462">
        <v>0</v>
      </c>
      <c r="BF43" s="1091">
        <v>0</v>
      </c>
      <c r="BG43" s="1092">
        <f t="shared" si="1"/>
        <v>0</v>
      </c>
      <c r="BH43" s="1462">
        <f t="shared" si="2"/>
        <v>0</v>
      </c>
      <c r="BI43" s="1091">
        <f t="shared" si="3"/>
        <v>0</v>
      </c>
      <c r="BJ43" s="1463">
        <f t="shared" si="4"/>
        <v>0</v>
      </c>
      <c r="BK43" s="1462">
        <f t="shared" si="5"/>
        <v>0</v>
      </c>
      <c r="BL43" s="1462">
        <f t="shared" si="6"/>
        <v>0</v>
      </c>
      <c r="BM43" s="1462">
        <f t="shared" si="7"/>
        <v>0</v>
      </c>
      <c r="BN43" s="1462">
        <f t="shared" si="8"/>
        <v>0</v>
      </c>
      <c r="BO43" s="1462">
        <f t="shared" si="9"/>
        <v>0</v>
      </c>
      <c r="BP43" s="1462">
        <f t="shared" si="10"/>
        <v>0</v>
      </c>
      <c r="BQ43" s="1462">
        <f t="shared" si="11"/>
        <v>0</v>
      </c>
      <c r="BR43" s="1091">
        <f t="shared" si="12"/>
        <v>0</v>
      </c>
      <c r="BS43" s="1093">
        <v>0</v>
      </c>
      <c r="BT43" s="1462">
        <v>0</v>
      </c>
      <c r="BU43" s="1091">
        <v>0</v>
      </c>
      <c r="BV43" s="1464"/>
      <c r="BW43" s="1465"/>
      <c r="BX43" s="1465"/>
      <c r="BY43" s="1465"/>
      <c r="BZ43" s="1465"/>
      <c r="CA43" s="1465"/>
      <c r="CB43" s="1465"/>
      <c r="CC43" s="1465"/>
      <c r="CD43" s="732"/>
      <c r="CE43" s="733"/>
    </row>
    <row r="44" spans="1:83" ht="15">
      <c r="A44" s="696">
        <v>44</v>
      </c>
      <c r="B44" s="675"/>
      <c r="C44" s="718"/>
      <c r="D44" s="718"/>
      <c r="E44" s="735"/>
      <c r="F44" s="718" t="s">
        <v>2776</v>
      </c>
      <c r="G44" s="718"/>
      <c r="H44" s="718" t="s">
        <v>2770</v>
      </c>
      <c r="I44" s="910"/>
      <c r="J44" s="1454">
        <v>1</v>
      </c>
      <c r="K44" s="1455"/>
      <c r="L44" s="1455"/>
      <c r="M44" s="1455"/>
      <c r="N44" s="1455"/>
      <c r="O44" s="1455"/>
      <c r="P44" s="1455"/>
      <c r="Q44" s="1455"/>
      <c r="R44" s="1456">
        <v>1</v>
      </c>
      <c r="S44" s="730"/>
      <c r="T44" s="1457"/>
      <c r="U44" s="734"/>
      <c r="V44" s="1466"/>
      <c r="W44" s="1466"/>
      <c r="X44" s="1466"/>
      <c r="Y44" s="1467"/>
      <c r="Z44" s="935"/>
      <c r="AA44" s="1468"/>
      <c r="AB44" s="1468"/>
      <c r="AC44" s="1468"/>
      <c r="AD44" s="1468"/>
      <c r="AE44" s="1468"/>
      <c r="AF44" s="1468"/>
      <c r="AG44" s="1468"/>
      <c r="AH44" s="936"/>
      <c r="AI44" s="1461">
        <v>0</v>
      </c>
      <c r="AJ44" s="1462">
        <v>0</v>
      </c>
      <c r="AK44" s="1091">
        <v>0</v>
      </c>
      <c r="AL44" s="1463">
        <v>0</v>
      </c>
      <c r="AM44" s="1462">
        <v>0</v>
      </c>
      <c r="AN44" s="1462">
        <v>0</v>
      </c>
      <c r="AO44" s="1462">
        <v>0</v>
      </c>
      <c r="AP44" s="1462">
        <v>0</v>
      </c>
      <c r="AQ44" s="1462">
        <v>0</v>
      </c>
      <c r="AR44" s="1462">
        <v>0</v>
      </c>
      <c r="AS44" s="1462">
        <v>0</v>
      </c>
      <c r="AT44" s="1091">
        <v>0</v>
      </c>
      <c r="AU44" s="1092">
        <v>0</v>
      </c>
      <c r="AV44" s="1462">
        <v>0</v>
      </c>
      <c r="AW44" s="1091">
        <v>0</v>
      </c>
      <c r="AX44" s="1463">
        <v>0</v>
      </c>
      <c r="AY44" s="1462">
        <v>0</v>
      </c>
      <c r="AZ44" s="1462">
        <v>0</v>
      </c>
      <c r="BA44" s="1462">
        <v>0</v>
      </c>
      <c r="BB44" s="1462">
        <v>0</v>
      </c>
      <c r="BC44" s="1462">
        <v>0</v>
      </c>
      <c r="BD44" s="1462">
        <v>0</v>
      </c>
      <c r="BE44" s="1462">
        <v>0</v>
      </c>
      <c r="BF44" s="1091">
        <v>0</v>
      </c>
      <c r="BG44" s="1092">
        <f t="shared" si="1"/>
        <v>0</v>
      </c>
      <c r="BH44" s="1462">
        <f t="shared" si="2"/>
        <v>0</v>
      </c>
      <c r="BI44" s="1091">
        <f t="shared" si="3"/>
        <v>0</v>
      </c>
      <c r="BJ44" s="1463">
        <f t="shared" si="4"/>
        <v>0</v>
      </c>
      <c r="BK44" s="1462">
        <f t="shared" si="5"/>
        <v>0</v>
      </c>
      <c r="BL44" s="1462">
        <f t="shared" si="6"/>
        <v>0</v>
      </c>
      <c r="BM44" s="1462">
        <f t="shared" si="7"/>
        <v>0</v>
      </c>
      <c r="BN44" s="1462">
        <f t="shared" si="8"/>
        <v>0</v>
      </c>
      <c r="BO44" s="1462">
        <f t="shared" si="9"/>
        <v>0</v>
      </c>
      <c r="BP44" s="1462">
        <f t="shared" si="10"/>
        <v>0</v>
      </c>
      <c r="BQ44" s="1462">
        <f t="shared" si="11"/>
        <v>0</v>
      </c>
      <c r="BR44" s="1091">
        <f t="shared" si="12"/>
        <v>0</v>
      </c>
      <c r="BS44" s="1093">
        <v>0</v>
      </c>
      <c r="BT44" s="1462">
        <v>0</v>
      </c>
      <c r="BU44" s="1091">
        <v>0</v>
      </c>
      <c r="BV44" s="1464"/>
      <c r="BW44" s="1465"/>
      <c r="BX44" s="1465"/>
      <c r="BY44" s="1465"/>
      <c r="BZ44" s="1465"/>
      <c r="CA44" s="1465"/>
      <c r="CB44" s="1465"/>
      <c r="CC44" s="1465"/>
      <c r="CD44" s="732"/>
      <c r="CE44" s="733"/>
    </row>
    <row r="45" spans="1:83" ht="15">
      <c r="A45" s="696">
        <v>45</v>
      </c>
      <c r="B45" s="675"/>
      <c r="C45" s="718"/>
      <c r="D45" s="718"/>
      <c r="E45" s="718"/>
      <c r="F45" s="718" t="s">
        <v>2769</v>
      </c>
      <c r="G45" s="718" t="s">
        <v>92</v>
      </c>
      <c r="H45" s="718" t="s">
        <v>2770</v>
      </c>
      <c r="I45" s="910"/>
      <c r="J45" s="1454">
        <v>70</v>
      </c>
      <c r="K45" s="1455">
        <v>2</v>
      </c>
      <c r="L45" s="1455">
        <v>10</v>
      </c>
      <c r="M45" s="1455">
        <v>12</v>
      </c>
      <c r="N45" s="1455">
        <v>22</v>
      </c>
      <c r="O45" s="1455">
        <v>14</v>
      </c>
      <c r="P45" s="1455">
        <v>10</v>
      </c>
      <c r="Q45" s="1455"/>
      <c r="R45" s="1456"/>
      <c r="S45" s="730"/>
      <c r="T45" s="1457"/>
      <c r="U45" s="734"/>
      <c r="V45" s="1466"/>
      <c r="W45" s="1466"/>
      <c r="X45" s="1466"/>
      <c r="Y45" s="1467"/>
      <c r="Z45" s="935"/>
      <c r="AA45" s="1468"/>
      <c r="AB45" s="1468"/>
      <c r="AC45" s="1468"/>
      <c r="AD45" s="1468"/>
      <c r="AE45" s="1468"/>
      <c r="AF45" s="1468"/>
      <c r="AG45" s="1468"/>
      <c r="AH45" s="936"/>
      <c r="AI45" s="1461">
        <v>6</v>
      </c>
      <c r="AJ45" s="1462">
        <v>0</v>
      </c>
      <c r="AK45" s="1091">
        <v>2</v>
      </c>
      <c r="AL45" s="1463">
        <v>0</v>
      </c>
      <c r="AM45" s="1462">
        <v>0</v>
      </c>
      <c r="AN45" s="1462">
        <v>0</v>
      </c>
      <c r="AO45" s="1462">
        <v>0</v>
      </c>
      <c r="AP45" s="1462">
        <v>0</v>
      </c>
      <c r="AQ45" s="1462">
        <v>0</v>
      </c>
      <c r="AR45" s="1462">
        <v>2</v>
      </c>
      <c r="AS45" s="1462">
        <v>0</v>
      </c>
      <c r="AT45" s="1091">
        <v>1</v>
      </c>
      <c r="AU45" s="1092">
        <v>0</v>
      </c>
      <c r="AV45" s="1462">
        <v>0</v>
      </c>
      <c r="AW45" s="1091">
        <v>0</v>
      </c>
      <c r="AX45" s="1463">
        <v>0</v>
      </c>
      <c r="AY45" s="1462">
        <v>0</v>
      </c>
      <c r="AZ45" s="1462">
        <v>0</v>
      </c>
      <c r="BA45" s="1462">
        <v>0</v>
      </c>
      <c r="BB45" s="1462">
        <v>0</v>
      </c>
      <c r="BC45" s="1462">
        <v>0</v>
      </c>
      <c r="BD45" s="1462">
        <v>0</v>
      </c>
      <c r="BE45" s="1462">
        <v>0</v>
      </c>
      <c r="BF45" s="1091">
        <v>0</v>
      </c>
      <c r="BG45" s="1092">
        <f t="shared" si="1"/>
        <v>6</v>
      </c>
      <c r="BH45" s="1462">
        <f t="shared" si="2"/>
        <v>0</v>
      </c>
      <c r="BI45" s="1091">
        <f t="shared" si="3"/>
        <v>2</v>
      </c>
      <c r="BJ45" s="1463">
        <f t="shared" si="4"/>
        <v>0</v>
      </c>
      <c r="BK45" s="1462">
        <f t="shared" si="5"/>
        <v>0</v>
      </c>
      <c r="BL45" s="1462">
        <f t="shared" si="6"/>
        <v>0</v>
      </c>
      <c r="BM45" s="1462">
        <f t="shared" si="7"/>
        <v>0</v>
      </c>
      <c r="BN45" s="1462">
        <f t="shared" si="8"/>
        <v>0</v>
      </c>
      <c r="BO45" s="1462">
        <f t="shared" si="9"/>
        <v>0</v>
      </c>
      <c r="BP45" s="1462">
        <f t="shared" si="10"/>
        <v>2</v>
      </c>
      <c r="BQ45" s="1462">
        <f t="shared" si="11"/>
        <v>0</v>
      </c>
      <c r="BR45" s="1091">
        <f t="shared" si="12"/>
        <v>1</v>
      </c>
      <c r="BS45" s="1093">
        <v>0</v>
      </c>
      <c r="BT45" s="1462">
        <v>0</v>
      </c>
      <c r="BU45" s="1091">
        <v>0</v>
      </c>
      <c r="BV45" s="1464"/>
      <c r="BW45" s="1465"/>
      <c r="BX45" s="1465"/>
      <c r="BY45" s="1465"/>
      <c r="BZ45" s="1465"/>
      <c r="CA45" s="1465"/>
      <c r="CB45" s="1465"/>
      <c r="CC45" s="1465"/>
      <c r="CD45" s="732"/>
      <c r="CE45" s="733"/>
    </row>
    <row r="46" spans="1:83" ht="15">
      <c r="A46" s="696">
        <v>46</v>
      </c>
      <c r="B46" s="675"/>
      <c r="C46" s="907" t="s">
        <v>278</v>
      </c>
      <c r="D46" s="907" t="s">
        <v>2768</v>
      </c>
      <c r="E46" s="907" t="s">
        <v>2764</v>
      </c>
      <c r="F46" s="907"/>
      <c r="G46" s="907"/>
      <c r="H46" s="907"/>
      <c r="I46" s="912"/>
      <c r="J46" s="1454"/>
      <c r="K46" s="1455"/>
      <c r="L46" s="1455"/>
      <c r="M46" s="1455"/>
      <c r="N46" s="1455"/>
      <c r="O46" s="1455"/>
      <c r="P46" s="1455"/>
      <c r="Q46" s="1455"/>
      <c r="R46" s="1456"/>
      <c r="S46" s="730"/>
      <c r="T46" s="1457"/>
      <c r="U46" s="734"/>
      <c r="V46" s="1466"/>
      <c r="W46" s="1466"/>
      <c r="X46" s="1466"/>
      <c r="Y46" s="1467"/>
      <c r="Z46" s="935">
        <v>1.4804E-3</v>
      </c>
      <c r="AA46" s="1468">
        <v>0.79866769999999998</v>
      </c>
      <c r="AB46" s="1468">
        <v>7.2538900000000003E-2</v>
      </c>
      <c r="AC46" s="1468">
        <v>7.7720200000000003E-2</v>
      </c>
      <c r="AD46" s="1468">
        <v>3.5529199999999997E-2</v>
      </c>
      <c r="AE46" s="1468">
        <v>1.1102900000000001E-2</v>
      </c>
      <c r="AF46" s="1468">
        <v>7.4019999999999999E-4</v>
      </c>
      <c r="AG46" s="1468">
        <v>2.2206000000000001E-3</v>
      </c>
      <c r="AH46" s="936">
        <v>0</v>
      </c>
      <c r="AI46" s="1461">
        <v>0</v>
      </c>
      <c r="AJ46" s="1462">
        <v>0</v>
      </c>
      <c r="AK46" s="1091">
        <v>0</v>
      </c>
      <c r="AL46" s="1463">
        <v>6</v>
      </c>
      <c r="AM46" s="1462">
        <v>28</v>
      </c>
      <c r="AN46" s="1462">
        <v>19</v>
      </c>
      <c r="AO46" s="1462">
        <v>37</v>
      </c>
      <c r="AP46" s="1462">
        <v>22</v>
      </c>
      <c r="AQ46" s="1462">
        <v>23</v>
      </c>
      <c r="AR46" s="1462">
        <v>15</v>
      </c>
      <c r="AS46" s="1462">
        <v>17</v>
      </c>
      <c r="AT46" s="1091">
        <v>25</v>
      </c>
      <c r="AU46" s="1092">
        <v>0</v>
      </c>
      <c r="AV46" s="1462">
        <v>0</v>
      </c>
      <c r="AW46" s="1091">
        <v>0</v>
      </c>
      <c r="AX46" s="1463">
        <v>0</v>
      </c>
      <c r="AY46" s="1462">
        <v>0</v>
      </c>
      <c r="AZ46" s="1462">
        <v>0</v>
      </c>
      <c r="BA46" s="1462">
        <v>0</v>
      </c>
      <c r="BB46" s="1462">
        <v>0</v>
      </c>
      <c r="BC46" s="1462">
        <v>0</v>
      </c>
      <c r="BD46" s="1462">
        <v>0</v>
      </c>
      <c r="BE46" s="1462">
        <v>0</v>
      </c>
      <c r="BF46" s="1091">
        <v>0</v>
      </c>
      <c r="BG46" s="1092">
        <f t="shared" si="1"/>
        <v>0</v>
      </c>
      <c r="BH46" s="1462">
        <f t="shared" si="2"/>
        <v>0</v>
      </c>
      <c r="BI46" s="1091">
        <f t="shared" si="3"/>
        <v>0</v>
      </c>
      <c r="BJ46" s="1463">
        <f t="shared" si="4"/>
        <v>6</v>
      </c>
      <c r="BK46" s="1462">
        <f t="shared" si="5"/>
        <v>28</v>
      </c>
      <c r="BL46" s="1462">
        <f t="shared" si="6"/>
        <v>19</v>
      </c>
      <c r="BM46" s="1462">
        <f t="shared" si="7"/>
        <v>37</v>
      </c>
      <c r="BN46" s="1462">
        <f t="shared" si="8"/>
        <v>22</v>
      </c>
      <c r="BO46" s="1462">
        <f t="shared" si="9"/>
        <v>23</v>
      </c>
      <c r="BP46" s="1462">
        <f t="shared" si="10"/>
        <v>15</v>
      </c>
      <c r="BQ46" s="1462">
        <f t="shared" si="11"/>
        <v>17</v>
      </c>
      <c r="BR46" s="1091">
        <f t="shared" si="12"/>
        <v>25</v>
      </c>
      <c r="BS46" s="1093">
        <v>0</v>
      </c>
      <c r="BT46" s="1462">
        <v>0</v>
      </c>
      <c r="BU46" s="1091">
        <v>0</v>
      </c>
      <c r="BV46" s="1464"/>
      <c r="BW46" s="1465"/>
      <c r="BX46" s="1465"/>
      <c r="BY46" s="1465"/>
      <c r="BZ46" s="1465"/>
      <c r="CA46" s="1465"/>
      <c r="CB46" s="1465"/>
      <c r="CC46" s="1465"/>
      <c r="CD46" s="732"/>
      <c r="CE46" s="733"/>
    </row>
    <row r="47" spans="1:83" ht="75">
      <c r="A47" s="696">
        <v>47</v>
      </c>
      <c r="B47" s="675"/>
      <c r="C47" s="718" t="s">
        <v>278</v>
      </c>
      <c r="D47" s="718" t="s">
        <v>2777</v>
      </c>
      <c r="E47" s="735">
        <v>220</v>
      </c>
      <c r="F47" s="718" t="s">
        <v>2769</v>
      </c>
      <c r="G47" s="718"/>
      <c r="H47" s="718" t="s">
        <v>2778</v>
      </c>
      <c r="I47" s="718" t="s">
        <v>2779</v>
      </c>
      <c r="J47" s="729">
        <v>43</v>
      </c>
      <c r="K47" s="1455"/>
      <c r="L47" s="1455"/>
      <c r="M47" s="1455">
        <v>12</v>
      </c>
      <c r="N47" s="1455"/>
      <c r="O47" s="1455"/>
      <c r="P47" s="1455"/>
      <c r="Q47" s="1455">
        <v>31</v>
      </c>
      <c r="R47" s="1456"/>
      <c r="S47" s="730"/>
      <c r="T47" s="1457"/>
      <c r="U47" s="734"/>
      <c r="V47" s="1466"/>
      <c r="W47" s="1466"/>
      <c r="X47" s="1466"/>
      <c r="Y47" s="1467"/>
      <c r="Z47" s="935"/>
      <c r="AA47" s="1468"/>
      <c r="AB47" s="1468"/>
      <c r="AC47" s="1468"/>
      <c r="AD47" s="1468"/>
      <c r="AE47" s="1468"/>
      <c r="AF47" s="1468"/>
      <c r="AG47" s="1468"/>
      <c r="AH47" s="936"/>
      <c r="AI47" s="1461">
        <v>0</v>
      </c>
      <c r="AJ47" s="1462">
        <v>0</v>
      </c>
      <c r="AK47" s="1091">
        <v>0</v>
      </c>
      <c r="AL47" s="1463">
        <v>0</v>
      </c>
      <c r="AM47" s="1462">
        <v>0</v>
      </c>
      <c r="AN47" s="1462">
        <v>0</v>
      </c>
      <c r="AO47" s="1462">
        <v>0</v>
      </c>
      <c r="AP47" s="1462">
        <v>0</v>
      </c>
      <c r="AQ47" s="1462">
        <v>0</v>
      </c>
      <c r="AR47" s="1462">
        <v>0</v>
      </c>
      <c r="AS47" s="1462">
        <v>0</v>
      </c>
      <c r="AT47" s="1091">
        <v>0</v>
      </c>
      <c r="AU47" s="1092">
        <v>0</v>
      </c>
      <c r="AV47" s="1462">
        <v>0</v>
      </c>
      <c r="AW47" s="1091">
        <v>0</v>
      </c>
      <c r="AX47" s="1463">
        <v>0</v>
      </c>
      <c r="AY47" s="1462">
        <v>0</v>
      </c>
      <c r="AZ47" s="1462">
        <v>0</v>
      </c>
      <c r="BA47" s="1462">
        <v>0</v>
      </c>
      <c r="BB47" s="1462">
        <v>0</v>
      </c>
      <c r="BC47" s="1462">
        <v>0</v>
      </c>
      <c r="BD47" s="1462">
        <v>0</v>
      </c>
      <c r="BE47" s="1462">
        <v>0</v>
      </c>
      <c r="BF47" s="1091">
        <v>0</v>
      </c>
      <c r="BG47" s="1092">
        <f t="shared" si="1"/>
        <v>0</v>
      </c>
      <c r="BH47" s="1462">
        <f t="shared" si="2"/>
        <v>0</v>
      </c>
      <c r="BI47" s="1091">
        <f t="shared" si="3"/>
        <v>0</v>
      </c>
      <c r="BJ47" s="1463">
        <f t="shared" si="4"/>
        <v>0</v>
      </c>
      <c r="BK47" s="1462">
        <f t="shared" si="5"/>
        <v>0</v>
      </c>
      <c r="BL47" s="1462">
        <f t="shared" si="6"/>
        <v>0</v>
      </c>
      <c r="BM47" s="1462">
        <f t="shared" si="7"/>
        <v>0</v>
      </c>
      <c r="BN47" s="1462">
        <f t="shared" si="8"/>
        <v>0</v>
      </c>
      <c r="BO47" s="1462">
        <f t="shared" si="9"/>
        <v>0</v>
      </c>
      <c r="BP47" s="1462">
        <f t="shared" si="10"/>
        <v>0</v>
      </c>
      <c r="BQ47" s="1462">
        <f t="shared" si="11"/>
        <v>0</v>
      </c>
      <c r="BR47" s="1091">
        <f t="shared" si="12"/>
        <v>0</v>
      </c>
      <c r="BS47" s="1093">
        <v>0</v>
      </c>
      <c r="BT47" s="1462">
        <v>0</v>
      </c>
      <c r="BU47" s="1091">
        <v>0</v>
      </c>
      <c r="BV47" s="1464"/>
      <c r="BW47" s="1465"/>
      <c r="BX47" s="1465"/>
      <c r="BY47" s="1465"/>
      <c r="BZ47" s="1465"/>
      <c r="CA47" s="1465"/>
      <c r="CB47" s="1465"/>
      <c r="CC47" s="1465"/>
      <c r="CD47" s="732"/>
      <c r="CE47" s="733"/>
    </row>
    <row r="48" spans="1:83" ht="15">
      <c r="A48" s="696">
        <v>48</v>
      </c>
      <c r="B48" s="675"/>
      <c r="C48" s="718"/>
      <c r="D48" s="718"/>
      <c r="E48" s="735">
        <v>110</v>
      </c>
      <c r="F48" s="718" t="s">
        <v>2769</v>
      </c>
      <c r="G48" s="718"/>
      <c r="H48" s="718" t="s">
        <v>2778</v>
      </c>
      <c r="I48" s="718"/>
      <c r="J48" s="729">
        <v>9</v>
      </c>
      <c r="K48" s="1455"/>
      <c r="L48" s="1455"/>
      <c r="M48" s="1455"/>
      <c r="N48" s="1455"/>
      <c r="O48" s="1455"/>
      <c r="P48" s="1455"/>
      <c r="Q48" s="1455">
        <v>9</v>
      </c>
      <c r="R48" s="1456"/>
      <c r="S48" s="730"/>
      <c r="T48" s="1457"/>
      <c r="U48" s="734"/>
      <c r="V48" s="1466"/>
      <c r="W48" s="1466"/>
      <c r="X48" s="1466"/>
      <c r="Y48" s="1467"/>
      <c r="Z48" s="935"/>
      <c r="AA48" s="1468"/>
      <c r="AB48" s="1468"/>
      <c r="AC48" s="1468"/>
      <c r="AD48" s="1468"/>
      <c r="AE48" s="1468"/>
      <c r="AF48" s="1468"/>
      <c r="AG48" s="1468"/>
      <c r="AH48" s="936"/>
      <c r="AI48" s="1461">
        <v>0</v>
      </c>
      <c r="AJ48" s="1462">
        <v>0</v>
      </c>
      <c r="AK48" s="1091">
        <v>0</v>
      </c>
      <c r="AL48" s="1463">
        <v>0</v>
      </c>
      <c r="AM48" s="1462">
        <v>0</v>
      </c>
      <c r="AN48" s="1462">
        <v>0</v>
      </c>
      <c r="AO48" s="1462">
        <v>0</v>
      </c>
      <c r="AP48" s="1462">
        <v>0</v>
      </c>
      <c r="AQ48" s="1462">
        <v>0</v>
      </c>
      <c r="AR48" s="1462">
        <v>0</v>
      </c>
      <c r="AS48" s="1462">
        <v>0</v>
      </c>
      <c r="AT48" s="1091">
        <v>0</v>
      </c>
      <c r="AU48" s="1092">
        <v>0</v>
      </c>
      <c r="AV48" s="1462">
        <v>0</v>
      </c>
      <c r="AW48" s="1091">
        <v>0</v>
      </c>
      <c r="AX48" s="1463">
        <v>0</v>
      </c>
      <c r="AY48" s="1462">
        <v>0</v>
      </c>
      <c r="AZ48" s="1462">
        <v>0</v>
      </c>
      <c r="BA48" s="1462">
        <v>0</v>
      </c>
      <c r="BB48" s="1462">
        <v>0</v>
      </c>
      <c r="BC48" s="1462">
        <v>0</v>
      </c>
      <c r="BD48" s="1462">
        <v>0</v>
      </c>
      <c r="BE48" s="1462">
        <v>0</v>
      </c>
      <c r="BF48" s="1091">
        <v>0</v>
      </c>
      <c r="BG48" s="1092">
        <f t="shared" si="1"/>
        <v>0</v>
      </c>
      <c r="BH48" s="1462">
        <f t="shared" si="2"/>
        <v>0</v>
      </c>
      <c r="BI48" s="1091">
        <f t="shared" si="3"/>
        <v>0</v>
      </c>
      <c r="BJ48" s="1463">
        <f t="shared" si="4"/>
        <v>0</v>
      </c>
      <c r="BK48" s="1462">
        <f t="shared" si="5"/>
        <v>0</v>
      </c>
      <c r="BL48" s="1462">
        <f t="shared" si="6"/>
        <v>0</v>
      </c>
      <c r="BM48" s="1462">
        <f t="shared" si="7"/>
        <v>0</v>
      </c>
      <c r="BN48" s="1462">
        <f t="shared" si="8"/>
        <v>0</v>
      </c>
      <c r="BO48" s="1462">
        <f t="shared" si="9"/>
        <v>0</v>
      </c>
      <c r="BP48" s="1462">
        <f t="shared" si="10"/>
        <v>0</v>
      </c>
      <c r="BQ48" s="1462">
        <f t="shared" si="11"/>
        <v>0</v>
      </c>
      <c r="BR48" s="1091">
        <f t="shared" si="12"/>
        <v>0</v>
      </c>
      <c r="BS48" s="1093">
        <v>0</v>
      </c>
      <c r="BT48" s="1462">
        <v>0</v>
      </c>
      <c r="BU48" s="1091">
        <v>0</v>
      </c>
      <c r="BV48" s="1464"/>
      <c r="BW48" s="1465"/>
      <c r="BX48" s="1465"/>
      <c r="BY48" s="1465"/>
      <c r="BZ48" s="1465"/>
      <c r="CA48" s="1465"/>
      <c r="CB48" s="1465"/>
      <c r="CC48" s="1465"/>
      <c r="CD48" s="732"/>
      <c r="CE48" s="733"/>
    </row>
    <row r="49" spans="1:83" ht="15">
      <c r="A49" s="696">
        <v>49</v>
      </c>
      <c r="B49" s="675"/>
      <c r="C49" s="718"/>
      <c r="D49" s="718"/>
      <c r="E49" s="735" t="s">
        <v>2775</v>
      </c>
      <c r="F49" s="718" t="s">
        <v>2772</v>
      </c>
      <c r="G49" s="718"/>
      <c r="H49" s="718" t="s">
        <v>2778</v>
      </c>
      <c r="I49" s="718"/>
      <c r="J49" s="729">
        <v>10</v>
      </c>
      <c r="K49" s="1455"/>
      <c r="L49" s="1455"/>
      <c r="M49" s="1455"/>
      <c r="N49" s="1455"/>
      <c r="O49" s="1455"/>
      <c r="P49" s="1455"/>
      <c r="Q49" s="1455"/>
      <c r="R49" s="1456">
        <v>10</v>
      </c>
      <c r="S49" s="730"/>
      <c r="T49" s="1457"/>
      <c r="U49" s="734"/>
      <c r="V49" s="1466"/>
      <c r="W49" s="1466"/>
      <c r="X49" s="1466"/>
      <c r="Y49" s="1467"/>
      <c r="Z49" s="935"/>
      <c r="AA49" s="1468"/>
      <c r="AB49" s="1468"/>
      <c r="AC49" s="1468"/>
      <c r="AD49" s="1468"/>
      <c r="AE49" s="1468"/>
      <c r="AF49" s="1468"/>
      <c r="AG49" s="1468"/>
      <c r="AH49" s="936"/>
      <c r="AI49" s="1461">
        <v>0</v>
      </c>
      <c r="AJ49" s="1462">
        <v>0</v>
      </c>
      <c r="AK49" s="1091">
        <v>0</v>
      </c>
      <c r="AL49" s="1463">
        <v>0</v>
      </c>
      <c r="AM49" s="1462">
        <v>0</v>
      </c>
      <c r="AN49" s="1462">
        <v>0</v>
      </c>
      <c r="AO49" s="1462">
        <v>0</v>
      </c>
      <c r="AP49" s="1462">
        <v>0</v>
      </c>
      <c r="AQ49" s="1462">
        <v>0</v>
      </c>
      <c r="AR49" s="1462">
        <v>0</v>
      </c>
      <c r="AS49" s="1462">
        <v>0</v>
      </c>
      <c r="AT49" s="1091">
        <v>0</v>
      </c>
      <c r="AU49" s="1092">
        <v>0</v>
      </c>
      <c r="AV49" s="1462">
        <v>0</v>
      </c>
      <c r="AW49" s="1091">
        <v>0</v>
      </c>
      <c r="AX49" s="1463">
        <v>0</v>
      </c>
      <c r="AY49" s="1462">
        <v>0</v>
      </c>
      <c r="AZ49" s="1462">
        <v>0</v>
      </c>
      <c r="BA49" s="1462">
        <v>0</v>
      </c>
      <c r="BB49" s="1462">
        <v>0</v>
      </c>
      <c r="BC49" s="1462">
        <v>0</v>
      </c>
      <c r="BD49" s="1462">
        <v>0</v>
      </c>
      <c r="BE49" s="1462">
        <v>0</v>
      </c>
      <c r="BF49" s="1091">
        <v>0</v>
      </c>
      <c r="BG49" s="1092">
        <f t="shared" si="1"/>
        <v>0</v>
      </c>
      <c r="BH49" s="1462">
        <f t="shared" si="2"/>
        <v>0</v>
      </c>
      <c r="BI49" s="1091">
        <f t="shared" si="3"/>
        <v>0</v>
      </c>
      <c r="BJ49" s="1463">
        <f t="shared" si="4"/>
        <v>0</v>
      </c>
      <c r="BK49" s="1462">
        <f t="shared" si="5"/>
        <v>0</v>
      </c>
      <c r="BL49" s="1462">
        <f t="shared" si="6"/>
        <v>0</v>
      </c>
      <c r="BM49" s="1462">
        <f t="shared" si="7"/>
        <v>0</v>
      </c>
      <c r="BN49" s="1462">
        <f t="shared" si="8"/>
        <v>0</v>
      </c>
      <c r="BO49" s="1462">
        <f t="shared" si="9"/>
        <v>0</v>
      </c>
      <c r="BP49" s="1462">
        <f t="shared" si="10"/>
        <v>0</v>
      </c>
      <c r="BQ49" s="1462">
        <f t="shared" si="11"/>
        <v>0</v>
      </c>
      <c r="BR49" s="1091">
        <f t="shared" si="12"/>
        <v>0</v>
      </c>
      <c r="BS49" s="1093">
        <v>0</v>
      </c>
      <c r="BT49" s="1462">
        <v>0</v>
      </c>
      <c r="BU49" s="1091">
        <v>0</v>
      </c>
      <c r="BV49" s="1464"/>
      <c r="BW49" s="1465"/>
      <c r="BX49" s="1465"/>
      <c r="BY49" s="1465"/>
      <c r="BZ49" s="1465"/>
      <c r="CA49" s="1465"/>
      <c r="CB49" s="1465"/>
      <c r="CC49" s="1465"/>
      <c r="CD49" s="732"/>
      <c r="CE49" s="733"/>
    </row>
    <row r="50" spans="1:83" ht="15">
      <c r="A50" s="696">
        <v>50</v>
      </c>
      <c r="B50" s="675"/>
      <c r="C50" s="718"/>
      <c r="D50" s="718"/>
      <c r="E50" s="735"/>
      <c r="F50" s="718" t="s">
        <v>2776</v>
      </c>
      <c r="G50" s="718"/>
      <c r="H50" s="718" t="s">
        <v>2778</v>
      </c>
      <c r="I50" s="718"/>
      <c r="J50" s="729">
        <v>0</v>
      </c>
      <c r="K50" s="1455"/>
      <c r="L50" s="1455"/>
      <c r="M50" s="1455"/>
      <c r="N50" s="1455"/>
      <c r="O50" s="1455"/>
      <c r="P50" s="1455"/>
      <c r="Q50" s="1455"/>
      <c r="R50" s="1456"/>
      <c r="S50" s="730"/>
      <c r="T50" s="1457"/>
      <c r="U50" s="734"/>
      <c r="V50" s="1466"/>
      <c r="W50" s="1466"/>
      <c r="X50" s="1466"/>
      <c r="Y50" s="1467"/>
      <c r="Z50" s="935"/>
      <c r="AA50" s="1468"/>
      <c r="AB50" s="1468"/>
      <c r="AC50" s="1468"/>
      <c r="AD50" s="1468"/>
      <c r="AE50" s="1468"/>
      <c r="AF50" s="1468"/>
      <c r="AG50" s="1468"/>
      <c r="AH50" s="936"/>
      <c r="AI50" s="1461">
        <v>0</v>
      </c>
      <c r="AJ50" s="1462">
        <v>0</v>
      </c>
      <c r="AK50" s="1091">
        <v>0</v>
      </c>
      <c r="AL50" s="1463">
        <v>0</v>
      </c>
      <c r="AM50" s="1462">
        <v>0</v>
      </c>
      <c r="AN50" s="1462">
        <v>0</v>
      </c>
      <c r="AO50" s="1462">
        <v>0</v>
      </c>
      <c r="AP50" s="1462">
        <v>0</v>
      </c>
      <c r="AQ50" s="1462">
        <v>0</v>
      </c>
      <c r="AR50" s="1462">
        <v>0</v>
      </c>
      <c r="AS50" s="1462">
        <v>0</v>
      </c>
      <c r="AT50" s="1091">
        <v>0</v>
      </c>
      <c r="AU50" s="1092">
        <v>0</v>
      </c>
      <c r="AV50" s="1462">
        <v>0</v>
      </c>
      <c r="AW50" s="1091">
        <v>0</v>
      </c>
      <c r="AX50" s="1463">
        <v>0</v>
      </c>
      <c r="AY50" s="1462">
        <v>0</v>
      </c>
      <c r="AZ50" s="1462">
        <v>0</v>
      </c>
      <c r="BA50" s="1462">
        <v>0</v>
      </c>
      <c r="BB50" s="1462">
        <v>0</v>
      </c>
      <c r="BC50" s="1462">
        <v>0</v>
      </c>
      <c r="BD50" s="1462">
        <v>0</v>
      </c>
      <c r="BE50" s="1462">
        <v>0</v>
      </c>
      <c r="BF50" s="1091">
        <v>0</v>
      </c>
      <c r="BG50" s="1092">
        <f t="shared" si="1"/>
        <v>0</v>
      </c>
      <c r="BH50" s="1462">
        <f t="shared" si="2"/>
        <v>0</v>
      </c>
      <c r="BI50" s="1091">
        <f t="shared" si="3"/>
        <v>0</v>
      </c>
      <c r="BJ50" s="1463">
        <f t="shared" si="4"/>
        <v>0</v>
      </c>
      <c r="BK50" s="1462">
        <f t="shared" si="5"/>
        <v>0</v>
      </c>
      <c r="BL50" s="1462">
        <f t="shared" si="6"/>
        <v>0</v>
      </c>
      <c r="BM50" s="1462">
        <f t="shared" si="7"/>
        <v>0</v>
      </c>
      <c r="BN50" s="1462">
        <f t="shared" si="8"/>
        <v>0</v>
      </c>
      <c r="BO50" s="1462">
        <f t="shared" si="9"/>
        <v>0</v>
      </c>
      <c r="BP50" s="1462">
        <f t="shared" si="10"/>
        <v>0</v>
      </c>
      <c r="BQ50" s="1462">
        <f t="shared" si="11"/>
        <v>0</v>
      </c>
      <c r="BR50" s="1091">
        <f t="shared" si="12"/>
        <v>0</v>
      </c>
      <c r="BS50" s="1093">
        <v>0</v>
      </c>
      <c r="BT50" s="1462">
        <v>0</v>
      </c>
      <c r="BU50" s="1091">
        <v>0</v>
      </c>
      <c r="BV50" s="1464"/>
      <c r="BW50" s="1465"/>
      <c r="BX50" s="1465"/>
      <c r="BY50" s="1465"/>
      <c r="BZ50" s="1465"/>
      <c r="CA50" s="1465"/>
      <c r="CB50" s="1465"/>
      <c r="CC50" s="1465"/>
      <c r="CD50" s="732"/>
      <c r="CE50" s="733"/>
    </row>
    <row r="51" spans="1:83" ht="15">
      <c r="A51" s="696">
        <v>51</v>
      </c>
      <c r="B51" s="675"/>
      <c r="C51" s="718"/>
      <c r="D51" s="718"/>
      <c r="E51" s="735"/>
      <c r="F51" s="718" t="s">
        <v>2769</v>
      </c>
      <c r="G51" s="718"/>
      <c r="H51" s="718" t="s">
        <v>2778</v>
      </c>
      <c r="I51" s="718"/>
      <c r="J51" s="729">
        <v>98</v>
      </c>
      <c r="K51" s="1455">
        <v>1</v>
      </c>
      <c r="L51" s="1455"/>
      <c r="M51" s="1455">
        <v>3</v>
      </c>
      <c r="N51" s="1455">
        <v>6</v>
      </c>
      <c r="O51" s="1455">
        <v>73</v>
      </c>
      <c r="P51" s="1455">
        <v>10</v>
      </c>
      <c r="Q51" s="1455">
        <v>5</v>
      </c>
      <c r="R51" s="1456"/>
      <c r="S51" s="730"/>
      <c r="T51" s="1457"/>
      <c r="U51" s="734"/>
      <c r="V51" s="1466"/>
      <c r="W51" s="1466"/>
      <c r="X51" s="1466"/>
      <c r="Y51" s="1467"/>
      <c r="Z51" s="935"/>
      <c r="AA51" s="1468"/>
      <c r="AB51" s="1468"/>
      <c r="AC51" s="1468"/>
      <c r="AD51" s="1468"/>
      <c r="AE51" s="1468"/>
      <c r="AF51" s="1468"/>
      <c r="AG51" s="1468"/>
      <c r="AH51" s="936"/>
      <c r="AI51" s="1461">
        <v>0</v>
      </c>
      <c r="AJ51" s="1462">
        <v>41</v>
      </c>
      <c r="AK51" s="1091">
        <v>5</v>
      </c>
      <c r="AL51" s="1463">
        <v>0</v>
      </c>
      <c r="AM51" s="1462">
        <v>0</v>
      </c>
      <c r="AN51" s="1462">
        <v>0</v>
      </c>
      <c r="AO51" s="1462">
        <v>0</v>
      </c>
      <c r="AP51" s="1462">
        <v>0</v>
      </c>
      <c r="AQ51" s="1462">
        <v>0</v>
      </c>
      <c r="AR51" s="1462">
        <v>1</v>
      </c>
      <c r="AS51" s="1462">
        <v>11</v>
      </c>
      <c r="AT51" s="1091">
        <v>0</v>
      </c>
      <c r="AU51" s="1092">
        <v>3</v>
      </c>
      <c r="AV51" s="1462">
        <v>3</v>
      </c>
      <c r="AW51" s="1091">
        <v>0</v>
      </c>
      <c r="AX51" s="1463">
        <v>3</v>
      </c>
      <c r="AY51" s="1462">
        <v>3</v>
      </c>
      <c r="AZ51" s="1462">
        <v>0</v>
      </c>
      <c r="BA51" s="1462">
        <v>0</v>
      </c>
      <c r="BB51" s="1462">
        <v>0</v>
      </c>
      <c r="BC51" s="1462">
        <v>0</v>
      </c>
      <c r="BD51" s="1462">
        <v>0</v>
      </c>
      <c r="BE51" s="1462">
        <v>0</v>
      </c>
      <c r="BF51" s="1091">
        <v>0</v>
      </c>
      <c r="BG51" s="1092">
        <f t="shared" si="1"/>
        <v>0</v>
      </c>
      <c r="BH51" s="1462">
        <f t="shared" si="2"/>
        <v>41</v>
      </c>
      <c r="BI51" s="1091">
        <f t="shared" si="3"/>
        <v>5</v>
      </c>
      <c r="BJ51" s="1463">
        <f t="shared" si="4"/>
        <v>0</v>
      </c>
      <c r="BK51" s="1462">
        <f t="shared" si="5"/>
        <v>0</v>
      </c>
      <c r="BL51" s="1462">
        <f t="shared" si="6"/>
        <v>0</v>
      </c>
      <c r="BM51" s="1462">
        <f t="shared" si="7"/>
        <v>0</v>
      </c>
      <c r="BN51" s="1462">
        <f t="shared" si="8"/>
        <v>0</v>
      </c>
      <c r="BO51" s="1462">
        <f t="shared" si="9"/>
        <v>0</v>
      </c>
      <c r="BP51" s="1462">
        <f t="shared" si="10"/>
        <v>1</v>
      </c>
      <c r="BQ51" s="1462">
        <f t="shared" si="11"/>
        <v>11</v>
      </c>
      <c r="BR51" s="1091">
        <f t="shared" si="12"/>
        <v>0</v>
      </c>
      <c r="BS51" s="1093">
        <v>0</v>
      </c>
      <c r="BT51" s="1462">
        <v>0</v>
      </c>
      <c r="BU51" s="1091">
        <v>0</v>
      </c>
      <c r="BV51" s="1464"/>
      <c r="BW51" s="1465"/>
      <c r="BX51" s="1465"/>
      <c r="BY51" s="1465"/>
      <c r="BZ51" s="1465"/>
      <c r="CA51" s="1465"/>
      <c r="CB51" s="1465"/>
      <c r="CC51" s="1465"/>
      <c r="CD51" s="732"/>
      <c r="CE51" s="733"/>
    </row>
    <row r="52" spans="1:83" ht="15">
      <c r="A52" s="696">
        <v>52</v>
      </c>
      <c r="B52" s="675"/>
      <c r="C52" s="718"/>
      <c r="D52" s="718"/>
      <c r="E52" s="735"/>
      <c r="F52" s="718" t="s">
        <v>2774</v>
      </c>
      <c r="G52" s="718"/>
      <c r="H52" s="718" t="s">
        <v>2778</v>
      </c>
      <c r="I52" s="718"/>
      <c r="J52" s="729">
        <v>897</v>
      </c>
      <c r="K52" s="1455">
        <v>38</v>
      </c>
      <c r="L52" s="1455">
        <v>213</v>
      </c>
      <c r="M52" s="1455">
        <v>324</v>
      </c>
      <c r="N52" s="1455">
        <v>124</v>
      </c>
      <c r="O52" s="1455">
        <v>198</v>
      </c>
      <c r="P52" s="1455"/>
      <c r="Q52" s="1455"/>
      <c r="R52" s="1456"/>
      <c r="S52" s="730"/>
      <c r="T52" s="1457"/>
      <c r="U52" s="734"/>
      <c r="V52" s="1466"/>
      <c r="W52" s="1466"/>
      <c r="X52" s="1466"/>
      <c r="Y52" s="1467"/>
      <c r="Z52" s="935"/>
      <c r="AA52" s="1468"/>
      <c r="AB52" s="1468"/>
      <c r="AC52" s="1468"/>
      <c r="AD52" s="1468"/>
      <c r="AE52" s="1468"/>
      <c r="AF52" s="1468"/>
      <c r="AG52" s="1468"/>
      <c r="AH52" s="936"/>
      <c r="AI52" s="1461">
        <v>0</v>
      </c>
      <c r="AJ52" s="1462">
        <v>0</v>
      </c>
      <c r="AK52" s="1091">
        <v>0</v>
      </c>
      <c r="AL52" s="1463">
        <v>11</v>
      </c>
      <c r="AM52" s="1462">
        <v>12</v>
      </c>
      <c r="AN52" s="1462">
        <v>5</v>
      </c>
      <c r="AO52" s="1462">
        <v>1</v>
      </c>
      <c r="AP52" s="1462">
        <v>7</v>
      </c>
      <c r="AQ52" s="1462">
        <v>19</v>
      </c>
      <c r="AR52" s="1462">
        <v>0</v>
      </c>
      <c r="AS52" s="1462">
        <v>0</v>
      </c>
      <c r="AT52" s="1091">
        <v>0</v>
      </c>
      <c r="AU52" s="1092">
        <v>0</v>
      </c>
      <c r="AV52" s="1462">
        <v>0</v>
      </c>
      <c r="AW52" s="1091">
        <v>0</v>
      </c>
      <c r="AX52" s="1463">
        <v>0</v>
      </c>
      <c r="AY52" s="1462">
        <v>0</v>
      </c>
      <c r="AZ52" s="1462">
        <v>0</v>
      </c>
      <c r="BA52" s="1462">
        <v>0</v>
      </c>
      <c r="BB52" s="1462">
        <v>0</v>
      </c>
      <c r="BC52" s="1462">
        <v>0</v>
      </c>
      <c r="BD52" s="1462">
        <v>0</v>
      </c>
      <c r="BE52" s="1462">
        <v>0</v>
      </c>
      <c r="BF52" s="1091">
        <v>0</v>
      </c>
      <c r="BG52" s="1092">
        <f t="shared" si="1"/>
        <v>0</v>
      </c>
      <c r="BH52" s="1462">
        <f t="shared" si="2"/>
        <v>0</v>
      </c>
      <c r="BI52" s="1091">
        <f t="shared" si="3"/>
        <v>0</v>
      </c>
      <c r="BJ52" s="1463">
        <f t="shared" si="4"/>
        <v>11</v>
      </c>
      <c r="BK52" s="1462">
        <f t="shared" si="5"/>
        <v>12</v>
      </c>
      <c r="BL52" s="1462">
        <f t="shared" si="6"/>
        <v>5</v>
      </c>
      <c r="BM52" s="1462">
        <f t="shared" si="7"/>
        <v>1</v>
      </c>
      <c r="BN52" s="1462">
        <f t="shared" si="8"/>
        <v>7</v>
      </c>
      <c r="BO52" s="1462">
        <f t="shared" si="9"/>
        <v>19</v>
      </c>
      <c r="BP52" s="1462">
        <f t="shared" si="10"/>
        <v>0</v>
      </c>
      <c r="BQ52" s="1462">
        <f t="shared" si="11"/>
        <v>0</v>
      </c>
      <c r="BR52" s="1091">
        <f t="shared" si="12"/>
        <v>0</v>
      </c>
      <c r="BS52" s="1093">
        <v>0</v>
      </c>
      <c r="BT52" s="1462">
        <v>0</v>
      </c>
      <c r="BU52" s="1091">
        <v>0</v>
      </c>
      <c r="BV52" s="1464"/>
      <c r="BW52" s="1465"/>
      <c r="BX52" s="1465"/>
      <c r="BY52" s="1465"/>
      <c r="BZ52" s="1465"/>
      <c r="CA52" s="1465"/>
      <c r="CB52" s="1465"/>
      <c r="CC52" s="1465"/>
      <c r="CD52" s="732"/>
      <c r="CE52" s="733"/>
    </row>
    <row r="53" spans="1:83" ht="15">
      <c r="A53" s="696">
        <v>53</v>
      </c>
      <c r="B53" s="675"/>
      <c r="C53" s="718"/>
      <c r="D53" s="718"/>
      <c r="E53" s="718" t="s">
        <v>488</v>
      </c>
      <c r="F53" s="718" t="s">
        <v>2780</v>
      </c>
      <c r="G53" s="718"/>
      <c r="H53" s="718" t="s">
        <v>2778</v>
      </c>
      <c r="I53" s="718"/>
      <c r="J53" s="729">
        <v>13</v>
      </c>
      <c r="K53" s="1455"/>
      <c r="L53" s="1455"/>
      <c r="M53" s="1455"/>
      <c r="N53" s="1455"/>
      <c r="O53" s="1455"/>
      <c r="P53" s="1455"/>
      <c r="Q53" s="1455">
        <v>13</v>
      </c>
      <c r="R53" s="1456"/>
      <c r="S53" s="730"/>
      <c r="T53" s="1457"/>
      <c r="U53" s="734"/>
      <c r="V53" s="1466"/>
      <c r="W53" s="1466"/>
      <c r="X53" s="1466"/>
      <c r="Y53" s="1467"/>
      <c r="Z53" s="935"/>
      <c r="AA53" s="1468"/>
      <c r="AB53" s="1468"/>
      <c r="AC53" s="1468"/>
      <c r="AD53" s="1468"/>
      <c r="AE53" s="1468"/>
      <c r="AF53" s="1468"/>
      <c r="AG53" s="1468"/>
      <c r="AH53" s="936"/>
      <c r="AI53" s="1461">
        <v>0</v>
      </c>
      <c r="AJ53" s="1462">
        <v>0</v>
      </c>
      <c r="AK53" s="1091">
        <v>0</v>
      </c>
      <c r="AL53" s="1463">
        <v>0</v>
      </c>
      <c r="AM53" s="1462">
        <v>0</v>
      </c>
      <c r="AN53" s="1462">
        <v>0</v>
      </c>
      <c r="AO53" s="1462">
        <v>0</v>
      </c>
      <c r="AP53" s="1462">
        <v>0</v>
      </c>
      <c r="AQ53" s="1462">
        <v>0</v>
      </c>
      <c r="AR53" s="1462">
        <v>0</v>
      </c>
      <c r="AS53" s="1462">
        <v>0</v>
      </c>
      <c r="AT53" s="1091">
        <v>0</v>
      </c>
      <c r="AU53" s="1092">
        <v>0</v>
      </c>
      <c r="AV53" s="1462">
        <v>0</v>
      </c>
      <c r="AW53" s="1091">
        <v>0</v>
      </c>
      <c r="AX53" s="1463">
        <v>0</v>
      </c>
      <c r="AY53" s="1462">
        <v>0</v>
      </c>
      <c r="AZ53" s="1462">
        <v>0</v>
      </c>
      <c r="BA53" s="1462">
        <v>0</v>
      </c>
      <c r="BB53" s="1462">
        <v>0</v>
      </c>
      <c r="BC53" s="1462">
        <v>0</v>
      </c>
      <c r="BD53" s="1462">
        <v>0</v>
      </c>
      <c r="BE53" s="1462">
        <v>0</v>
      </c>
      <c r="BF53" s="1091">
        <v>0</v>
      </c>
      <c r="BG53" s="1092">
        <f t="shared" si="1"/>
        <v>0</v>
      </c>
      <c r="BH53" s="1462">
        <f t="shared" si="2"/>
        <v>0</v>
      </c>
      <c r="BI53" s="1091">
        <f t="shared" si="3"/>
        <v>0</v>
      </c>
      <c r="BJ53" s="1463">
        <f t="shared" si="4"/>
        <v>0</v>
      </c>
      <c r="BK53" s="1462">
        <f t="shared" si="5"/>
        <v>0</v>
      </c>
      <c r="BL53" s="1462">
        <f t="shared" si="6"/>
        <v>0</v>
      </c>
      <c r="BM53" s="1462">
        <f t="shared" si="7"/>
        <v>0</v>
      </c>
      <c r="BN53" s="1462">
        <f t="shared" si="8"/>
        <v>0</v>
      </c>
      <c r="BO53" s="1462">
        <f t="shared" si="9"/>
        <v>0</v>
      </c>
      <c r="BP53" s="1462">
        <f t="shared" si="10"/>
        <v>0</v>
      </c>
      <c r="BQ53" s="1462">
        <f t="shared" si="11"/>
        <v>0</v>
      </c>
      <c r="BR53" s="1091">
        <f t="shared" si="12"/>
        <v>0</v>
      </c>
      <c r="BS53" s="1093">
        <v>0</v>
      </c>
      <c r="BT53" s="1462">
        <v>0</v>
      </c>
      <c r="BU53" s="1091">
        <v>0</v>
      </c>
      <c r="BV53" s="1464"/>
      <c r="BW53" s="1465"/>
      <c r="BX53" s="1465"/>
      <c r="BY53" s="1465"/>
      <c r="BZ53" s="1465"/>
      <c r="CA53" s="1465"/>
      <c r="CB53" s="1465"/>
      <c r="CC53" s="1465"/>
      <c r="CD53" s="732"/>
      <c r="CE53" s="733"/>
    </row>
    <row r="54" spans="1:83" ht="15">
      <c r="A54" s="696">
        <v>54</v>
      </c>
      <c r="B54" s="675"/>
      <c r="C54" s="907" t="s">
        <v>278</v>
      </c>
      <c r="D54" s="907" t="s">
        <v>2777</v>
      </c>
      <c r="E54" s="907" t="s">
        <v>2764</v>
      </c>
      <c r="F54" s="907"/>
      <c r="G54" s="907"/>
      <c r="H54" s="907"/>
      <c r="I54" s="912"/>
      <c r="J54" s="1454"/>
      <c r="K54" s="1455"/>
      <c r="L54" s="1455"/>
      <c r="M54" s="1455"/>
      <c r="N54" s="1455"/>
      <c r="O54" s="1455"/>
      <c r="P54" s="1455"/>
      <c r="Q54" s="1455"/>
      <c r="R54" s="1456"/>
      <c r="S54" s="730"/>
      <c r="T54" s="1457"/>
      <c r="U54" s="734"/>
      <c r="V54" s="1466"/>
      <c r="W54" s="1466"/>
      <c r="X54" s="1466"/>
      <c r="Y54" s="1467"/>
      <c r="Z54" s="935">
        <v>0</v>
      </c>
      <c r="AA54" s="1468">
        <v>0.86261679999999996</v>
      </c>
      <c r="AB54" s="1468">
        <v>7.4765999999999999E-3</v>
      </c>
      <c r="AC54" s="1468">
        <v>0.1084112</v>
      </c>
      <c r="AD54" s="1468">
        <v>1.8691599999999999E-2</v>
      </c>
      <c r="AE54" s="1468">
        <v>0</v>
      </c>
      <c r="AF54" s="1468">
        <v>2.8037000000000001E-3</v>
      </c>
      <c r="AG54" s="1468">
        <v>0</v>
      </c>
      <c r="AH54" s="936">
        <v>0</v>
      </c>
      <c r="AI54" s="1461">
        <v>0</v>
      </c>
      <c r="AJ54" s="1462">
        <v>0</v>
      </c>
      <c r="AK54" s="1091">
        <v>0</v>
      </c>
      <c r="AL54" s="1463">
        <v>0</v>
      </c>
      <c r="AM54" s="1462">
        <v>0</v>
      </c>
      <c r="AN54" s="1462">
        <v>0</v>
      </c>
      <c r="AO54" s="1462">
        <v>0</v>
      </c>
      <c r="AP54" s="1462">
        <v>0</v>
      </c>
      <c r="AQ54" s="1462">
        <v>0</v>
      </c>
      <c r="AR54" s="1462">
        <v>0</v>
      </c>
      <c r="AS54" s="1462">
        <v>0</v>
      </c>
      <c r="AT54" s="1091">
        <v>0</v>
      </c>
      <c r="AU54" s="1092">
        <v>0</v>
      </c>
      <c r="AV54" s="1462">
        <v>0</v>
      </c>
      <c r="AW54" s="1091">
        <v>0</v>
      </c>
      <c r="AX54" s="1463">
        <v>0</v>
      </c>
      <c r="AY54" s="1462">
        <v>0</v>
      </c>
      <c r="AZ54" s="1462">
        <v>0</v>
      </c>
      <c r="BA54" s="1462">
        <v>0</v>
      </c>
      <c r="BB54" s="1462">
        <v>0</v>
      </c>
      <c r="BC54" s="1462">
        <v>0</v>
      </c>
      <c r="BD54" s="1462">
        <v>0</v>
      </c>
      <c r="BE54" s="1462">
        <v>0</v>
      </c>
      <c r="BF54" s="1091">
        <v>0</v>
      </c>
      <c r="BG54" s="1092">
        <f t="shared" si="1"/>
        <v>0</v>
      </c>
      <c r="BH54" s="1462">
        <f t="shared" si="2"/>
        <v>0</v>
      </c>
      <c r="BI54" s="1091">
        <f t="shared" si="3"/>
        <v>0</v>
      </c>
      <c r="BJ54" s="1463">
        <f t="shared" si="4"/>
        <v>0</v>
      </c>
      <c r="BK54" s="1462">
        <f t="shared" si="5"/>
        <v>0</v>
      </c>
      <c r="BL54" s="1462">
        <f t="shared" si="6"/>
        <v>0</v>
      </c>
      <c r="BM54" s="1462">
        <f t="shared" si="7"/>
        <v>0</v>
      </c>
      <c r="BN54" s="1462">
        <f t="shared" si="8"/>
        <v>0</v>
      </c>
      <c r="BO54" s="1462">
        <f t="shared" si="9"/>
        <v>0</v>
      </c>
      <c r="BP54" s="1462">
        <f t="shared" si="10"/>
        <v>0</v>
      </c>
      <c r="BQ54" s="1462">
        <f t="shared" si="11"/>
        <v>0</v>
      </c>
      <c r="BR54" s="1091">
        <f t="shared" si="12"/>
        <v>0</v>
      </c>
      <c r="BS54" s="1093">
        <v>0</v>
      </c>
      <c r="BT54" s="1462">
        <v>0</v>
      </c>
      <c r="BU54" s="1091">
        <v>0</v>
      </c>
      <c r="BV54" s="1464"/>
      <c r="BW54" s="1465"/>
      <c r="BX54" s="1465"/>
      <c r="BY54" s="1465"/>
      <c r="BZ54" s="1465"/>
      <c r="CA54" s="1465"/>
      <c r="CB54" s="1465"/>
      <c r="CC54" s="1465"/>
      <c r="CD54" s="732"/>
      <c r="CE54" s="733"/>
    </row>
    <row r="55" spans="1:83" s="307" customFormat="1" ht="60">
      <c r="A55" s="696">
        <v>55</v>
      </c>
      <c r="B55" s="737"/>
      <c r="C55" s="738" t="s">
        <v>278</v>
      </c>
      <c r="D55" s="738" t="s">
        <v>2781</v>
      </c>
      <c r="E55" s="739">
        <v>220</v>
      </c>
      <c r="F55" s="738" t="s">
        <v>2782</v>
      </c>
      <c r="G55" s="738"/>
      <c r="H55" s="738" t="s">
        <v>2783</v>
      </c>
      <c r="I55" s="738" t="s">
        <v>2784</v>
      </c>
      <c r="J55" s="740">
        <v>20</v>
      </c>
      <c r="K55" s="1474">
        <v>4</v>
      </c>
      <c r="L55" s="1474"/>
      <c r="M55" s="1474">
        <v>3</v>
      </c>
      <c r="N55" s="1474">
        <v>4</v>
      </c>
      <c r="O55" s="1474">
        <v>5</v>
      </c>
      <c r="P55" s="1474">
        <v>4</v>
      </c>
      <c r="Q55" s="1474"/>
      <c r="R55" s="1475"/>
      <c r="S55" s="741"/>
      <c r="T55" s="1476"/>
      <c r="U55" s="742"/>
      <c r="V55" s="1477"/>
      <c r="W55" s="1477"/>
      <c r="X55" s="1477"/>
      <c r="Y55" s="1478"/>
      <c r="Z55" s="937"/>
      <c r="AA55" s="1479"/>
      <c r="AB55" s="1479"/>
      <c r="AC55" s="1479"/>
      <c r="AD55" s="1479"/>
      <c r="AE55" s="1479"/>
      <c r="AF55" s="1479"/>
      <c r="AG55" s="1479"/>
      <c r="AH55" s="938"/>
      <c r="AI55" s="1480">
        <v>0</v>
      </c>
      <c r="AJ55" s="1481">
        <v>1</v>
      </c>
      <c r="AK55" s="1094">
        <v>0</v>
      </c>
      <c r="AL55" s="1482">
        <v>0</v>
      </c>
      <c r="AM55" s="1481">
        <v>0</v>
      </c>
      <c r="AN55" s="1481">
        <v>0</v>
      </c>
      <c r="AO55" s="1481">
        <v>0</v>
      </c>
      <c r="AP55" s="1481">
        <v>0</v>
      </c>
      <c r="AQ55" s="1481">
        <v>0</v>
      </c>
      <c r="AR55" s="1481">
        <v>0</v>
      </c>
      <c r="AS55" s="1481">
        <v>0</v>
      </c>
      <c r="AT55" s="1094">
        <v>0</v>
      </c>
      <c r="AU55" s="1095">
        <v>0</v>
      </c>
      <c r="AV55" s="1481">
        <v>0</v>
      </c>
      <c r="AW55" s="1094">
        <v>0</v>
      </c>
      <c r="AX55" s="1482">
        <v>0</v>
      </c>
      <c r="AY55" s="1481">
        <v>0</v>
      </c>
      <c r="AZ55" s="1481">
        <v>0</v>
      </c>
      <c r="BA55" s="1481">
        <v>0</v>
      </c>
      <c r="BB55" s="1481">
        <v>0</v>
      </c>
      <c r="BC55" s="1481">
        <v>0</v>
      </c>
      <c r="BD55" s="1481">
        <v>0</v>
      </c>
      <c r="BE55" s="1481">
        <v>0</v>
      </c>
      <c r="BF55" s="1094">
        <v>0</v>
      </c>
      <c r="BG55" s="1095">
        <f t="shared" si="1"/>
        <v>0</v>
      </c>
      <c r="BH55" s="1481">
        <f t="shared" si="2"/>
        <v>1</v>
      </c>
      <c r="BI55" s="1094">
        <f t="shared" si="3"/>
        <v>0</v>
      </c>
      <c r="BJ55" s="1482">
        <f t="shared" si="4"/>
        <v>0</v>
      </c>
      <c r="BK55" s="1481">
        <f t="shared" si="5"/>
        <v>0</v>
      </c>
      <c r="BL55" s="1481">
        <f t="shared" si="6"/>
        <v>0</v>
      </c>
      <c r="BM55" s="1481">
        <f t="shared" si="7"/>
        <v>0</v>
      </c>
      <c r="BN55" s="1481">
        <f t="shared" si="8"/>
        <v>0</v>
      </c>
      <c r="BO55" s="1481">
        <f t="shared" si="9"/>
        <v>0</v>
      </c>
      <c r="BP55" s="1481">
        <f t="shared" si="10"/>
        <v>0</v>
      </c>
      <c r="BQ55" s="1481">
        <f t="shared" si="11"/>
        <v>0</v>
      </c>
      <c r="BR55" s="1094">
        <f t="shared" si="12"/>
        <v>0</v>
      </c>
      <c r="BS55" s="1096">
        <v>0</v>
      </c>
      <c r="BT55" s="1481">
        <v>0</v>
      </c>
      <c r="BU55" s="1094">
        <v>0</v>
      </c>
      <c r="BV55" s="1483"/>
      <c r="BW55" s="1484"/>
      <c r="BX55" s="1484"/>
      <c r="BY55" s="1484"/>
      <c r="BZ55" s="1484"/>
      <c r="CA55" s="1484"/>
      <c r="CB55" s="1484"/>
      <c r="CC55" s="1484"/>
      <c r="CD55" s="743"/>
      <c r="CE55" s="744"/>
    </row>
    <row r="56" spans="1:83" ht="15">
      <c r="A56" s="696">
        <v>56</v>
      </c>
      <c r="B56" s="675"/>
      <c r="C56" s="718"/>
      <c r="D56" s="735"/>
      <c r="E56" s="735">
        <v>110</v>
      </c>
      <c r="F56" s="718" t="s">
        <v>2782</v>
      </c>
      <c r="G56" s="718"/>
      <c r="H56" s="718" t="s">
        <v>2785</v>
      </c>
      <c r="I56" s="718"/>
      <c r="J56" s="729">
        <v>21</v>
      </c>
      <c r="K56" s="1455"/>
      <c r="L56" s="1455">
        <v>5</v>
      </c>
      <c r="M56" s="1455"/>
      <c r="N56" s="1455">
        <v>5</v>
      </c>
      <c r="O56" s="1455">
        <v>8</v>
      </c>
      <c r="P56" s="1455">
        <v>3</v>
      </c>
      <c r="Q56" s="1455"/>
      <c r="R56" s="1456"/>
      <c r="S56" s="730"/>
      <c r="T56" s="1457"/>
      <c r="U56" s="734"/>
      <c r="V56" s="1466"/>
      <c r="W56" s="1466"/>
      <c r="X56" s="1466"/>
      <c r="Y56" s="1467"/>
      <c r="Z56" s="935"/>
      <c r="AA56" s="1468"/>
      <c r="AB56" s="1468"/>
      <c r="AC56" s="1468"/>
      <c r="AD56" s="1468"/>
      <c r="AE56" s="1468"/>
      <c r="AF56" s="1468"/>
      <c r="AG56" s="1468"/>
      <c r="AH56" s="936"/>
      <c r="AI56" s="1461">
        <v>0</v>
      </c>
      <c r="AJ56" s="1462">
        <v>0</v>
      </c>
      <c r="AK56" s="1091">
        <v>0</v>
      </c>
      <c r="AL56" s="1463">
        <v>0</v>
      </c>
      <c r="AM56" s="1462">
        <v>0</v>
      </c>
      <c r="AN56" s="1462">
        <v>0</v>
      </c>
      <c r="AO56" s="1462">
        <v>0</v>
      </c>
      <c r="AP56" s="1462">
        <v>0</v>
      </c>
      <c r="AQ56" s="1462">
        <v>0</v>
      </c>
      <c r="AR56" s="1462">
        <v>0</v>
      </c>
      <c r="AS56" s="1462">
        <v>0</v>
      </c>
      <c r="AT56" s="1091">
        <v>0</v>
      </c>
      <c r="AU56" s="1092">
        <v>0</v>
      </c>
      <c r="AV56" s="1462">
        <v>0</v>
      </c>
      <c r="AW56" s="1091">
        <v>0</v>
      </c>
      <c r="AX56" s="1463">
        <v>0</v>
      </c>
      <c r="AY56" s="1462">
        <v>0</v>
      </c>
      <c r="AZ56" s="1462">
        <v>0</v>
      </c>
      <c r="BA56" s="1462">
        <v>0</v>
      </c>
      <c r="BB56" s="1462">
        <v>0</v>
      </c>
      <c r="BC56" s="1462">
        <v>0</v>
      </c>
      <c r="BD56" s="1462">
        <v>0</v>
      </c>
      <c r="BE56" s="1462">
        <v>0</v>
      </c>
      <c r="BF56" s="1091">
        <v>0</v>
      </c>
      <c r="BG56" s="1092">
        <f t="shared" si="1"/>
        <v>0</v>
      </c>
      <c r="BH56" s="1462">
        <f t="shared" si="2"/>
        <v>0</v>
      </c>
      <c r="BI56" s="1091">
        <f t="shared" si="3"/>
        <v>0</v>
      </c>
      <c r="BJ56" s="1463">
        <f t="shared" si="4"/>
        <v>0</v>
      </c>
      <c r="BK56" s="1462">
        <f t="shared" si="5"/>
        <v>0</v>
      </c>
      <c r="BL56" s="1462">
        <f t="shared" si="6"/>
        <v>0</v>
      </c>
      <c r="BM56" s="1462">
        <f t="shared" si="7"/>
        <v>0</v>
      </c>
      <c r="BN56" s="1462">
        <f t="shared" si="8"/>
        <v>0</v>
      </c>
      <c r="BO56" s="1462">
        <f t="shared" si="9"/>
        <v>0</v>
      </c>
      <c r="BP56" s="1462">
        <f t="shared" si="10"/>
        <v>0</v>
      </c>
      <c r="BQ56" s="1462">
        <f t="shared" si="11"/>
        <v>0</v>
      </c>
      <c r="BR56" s="1091">
        <f t="shared" si="12"/>
        <v>0</v>
      </c>
      <c r="BS56" s="1093">
        <v>0</v>
      </c>
      <c r="BT56" s="1462">
        <v>0</v>
      </c>
      <c r="BU56" s="1091">
        <v>0</v>
      </c>
      <c r="BV56" s="1464"/>
      <c r="BW56" s="1465"/>
      <c r="BX56" s="1465"/>
      <c r="BY56" s="1465"/>
      <c r="BZ56" s="1465"/>
      <c r="CA56" s="1465"/>
      <c r="CB56" s="1465"/>
      <c r="CC56" s="1465"/>
      <c r="CD56" s="732"/>
      <c r="CE56" s="733"/>
    </row>
    <row r="57" spans="1:83" ht="15">
      <c r="A57" s="696">
        <v>57</v>
      </c>
      <c r="B57" s="675"/>
      <c r="C57" s="718"/>
      <c r="D57" s="735"/>
      <c r="E57" s="735">
        <v>66</v>
      </c>
      <c r="F57" s="718" t="s">
        <v>2782</v>
      </c>
      <c r="G57" s="718"/>
      <c r="H57" s="718" t="s">
        <v>2785</v>
      </c>
      <c r="I57" s="718"/>
      <c r="J57" s="729">
        <v>4</v>
      </c>
      <c r="K57" s="1455"/>
      <c r="L57" s="1455"/>
      <c r="M57" s="1455"/>
      <c r="N57" s="1455">
        <v>1</v>
      </c>
      <c r="O57" s="1455"/>
      <c r="P57" s="1455">
        <v>3</v>
      </c>
      <c r="Q57" s="1455"/>
      <c r="R57" s="1456"/>
      <c r="S57" s="730"/>
      <c r="T57" s="1457"/>
      <c r="U57" s="734"/>
      <c r="V57" s="1466"/>
      <c r="W57" s="1466"/>
      <c r="X57" s="1466"/>
      <c r="Y57" s="1467"/>
      <c r="Z57" s="935"/>
      <c r="AA57" s="1468"/>
      <c r="AB57" s="1468"/>
      <c r="AC57" s="1468"/>
      <c r="AD57" s="1468"/>
      <c r="AE57" s="1468"/>
      <c r="AF57" s="1468"/>
      <c r="AG57" s="1468"/>
      <c r="AH57" s="936"/>
      <c r="AI57" s="1461">
        <v>0</v>
      </c>
      <c r="AJ57" s="1462">
        <v>0</v>
      </c>
      <c r="AK57" s="1091">
        <v>0</v>
      </c>
      <c r="AL57" s="1463">
        <v>0</v>
      </c>
      <c r="AM57" s="1462">
        <v>0</v>
      </c>
      <c r="AN57" s="1462">
        <v>0</v>
      </c>
      <c r="AO57" s="1462">
        <v>0</v>
      </c>
      <c r="AP57" s="1462">
        <v>0</v>
      </c>
      <c r="AQ57" s="1462">
        <v>0</v>
      </c>
      <c r="AR57" s="1462">
        <v>0</v>
      </c>
      <c r="AS57" s="1462">
        <v>0</v>
      </c>
      <c r="AT57" s="1091">
        <v>0</v>
      </c>
      <c r="AU57" s="1092">
        <v>0</v>
      </c>
      <c r="AV57" s="1462">
        <v>0</v>
      </c>
      <c r="AW57" s="1091">
        <v>0</v>
      </c>
      <c r="AX57" s="1463">
        <v>0</v>
      </c>
      <c r="AY57" s="1462">
        <v>0</v>
      </c>
      <c r="AZ57" s="1462">
        <v>0</v>
      </c>
      <c r="BA57" s="1462">
        <v>0</v>
      </c>
      <c r="BB57" s="1462">
        <v>0</v>
      </c>
      <c r="BC57" s="1462">
        <v>0</v>
      </c>
      <c r="BD57" s="1462">
        <v>0</v>
      </c>
      <c r="BE57" s="1462">
        <v>0</v>
      </c>
      <c r="BF57" s="1091">
        <v>0</v>
      </c>
      <c r="BG57" s="1092">
        <f t="shared" si="1"/>
        <v>0</v>
      </c>
      <c r="BH57" s="1462">
        <f t="shared" si="2"/>
        <v>0</v>
      </c>
      <c r="BI57" s="1091">
        <f t="shared" si="3"/>
        <v>0</v>
      </c>
      <c r="BJ57" s="1463">
        <f t="shared" si="4"/>
        <v>0</v>
      </c>
      <c r="BK57" s="1462">
        <f t="shared" si="5"/>
        <v>0</v>
      </c>
      <c r="BL57" s="1462">
        <f t="shared" si="6"/>
        <v>0</v>
      </c>
      <c r="BM57" s="1462">
        <f t="shared" si="7"/>
        <v>0</v>
      </c>
      <c r="BN57" s="1462">
        <f t="shared" si="8"/>
        <v>0</v>
      </c>
      <c r="BO57" s="1462">
        <f t="shared" si="9"/>
        <v>0</v>
      </c>
      <c r="BP57" s="1462">
        <f t="shared" si="10"/>
        <v>0</v>
      </c>
      <c r="BQ57" s="1462">
        <f t="shared" si="11"/>
        <v>0</v>
      </c>
      <c r="BR57" s="1091">
        <f t="shared" si="12"/>
        <v>0</v>
      </c>
      <c r="BS57" s="1093">
        <v>0</v>
      </c>
      <c r="BT57" s="1462">
        <v>0</v>
      </c>
      <c r="BU57" s="1091">
        <v>0</v>
      </c>
      <c r="BV57" s="1464"/>
      <c r="BW57" s="1465"/>
      <c r="BX57" s="1465"/>
      <c r="BY57" s="1465"/>
      <c r="BZ57" s="1465"/>
      <c r="CA57" s="1465"/>
      <c r="CB57" s="1465"/>
      <c r="CC57" s="1465"/>
      <c r="CD57" s="732"/>
      <c r="CE57" s="733"/>
    </row>
    <row r="58" spans="1:83" ht="15">
      <c r="A58" s="696">
        <v>58</v>
      </c>
      <c r="B58" s="675"/>
      <c r="C58" s="718"/>
      <c r="D58" s="735"/>
      <c r="E58" s="735" t="s">
        <v>2786</v>
      </c>
      <c r="F58" s="718" t="s">
        <v>2782</v>
      </c>
      <c r="G58" s="718"/>
      <c r="H58" s="718" t="s">
        <v>2785</v>
      </c>
      <c r="I58" s="718"/>
      <c r="J58" s="729">
        <v>78</v>
      </c>
      <c r="K58" s="1455">
        <v>7</v>
      </c>
      <c r="L58" s="1455">
        <v>1</v>
      </c>
      <c r="M58" s="1455">
        <v>17</v>
      </c>
      <c r="N58" s="1455">
        <v>18</v>
      </c>
      <c r="O58" s="1455">
        <v>22</v>
      </c>
      <c r="P58" s="1455">
        <v>10</v>
      </c>
      <c r="Q58" s="1455">
        <v>2</v>
      </c>
      <c r="R58" s="1456"/>
      <c r="S58" s="730">
        <v>1</v>
      </c>
      <c r="T58" s="1457"/>
      <c r="U58" s="734"/>
      <c r="V58" s="1466"/>
      <c r="W58" s="1466"/>
      <c r="X58" s="1466"/>
      <c r="Y58" s="1467"/>
      <c r="Z58" s="935"/>
      <c r="AA58" s="1468"/>
      <c r="AB58" s="1468"/>
      <c r="AC58" s="1468"/>
      <c r="AD58" s="1468"/>
      <c r="AE58" s="1468"/>
      <c r="AF58" s="1468"/>
      <c r="AG58" s="1468"/>
      <c r="AH58" s="936"/>
      <c r="AI58" s="1461">
        <v>0</v>
      </c>
      <c r="AJ58" s="1462">
        <v>0</v>
      </c>
      <c r="AK58" s="1091">
        <v>0</v>
      </c>
      <c r="AL58" s="1463">
        <v>0</v>
      </c>
      <c r="AM58" s="1462">
        <v>0</v>
      </c>
      <c r="AN58" s="1462">
        <v>0</v>
      </c>
      <c r="AO58" s="1462">
        <v>0</v>
      </c>
      <c r="AP58" s="1462">
        <v>0</v>
      </c>
      <c r="AQ58" s="1462">
        <v>0</v>
      </c>
      <c r="AR58" s="1462">
        <v>0</v>
      </c>
      <c r="AS58" s="1462">
        <v>0</v>
      </c>
      <c r="AT58" s="1091">
        <v>3</v>
      </c>
      <c r="AU58" s="1092">
        <v>0</v>
      </c>
      <c r="AV58" s="1462">
        <v>0</v>
      </c>
      <c r="AW58" s="1091">
        <v>0</v>
      </c>
      <c r="AX58" s="1463">
        <v>0</v>
      </c>
      <c r="AY58" s="1462">
        <v>0</v>
      </c>
      <c r="AZ58" s="1462">
        <v>0</v>
      </c>
      <c r="BA58" s="1462">
        <v>0</v>
      </c>
      <c r="BB58" s="1462">
        <v>0</v>
      </c>
      <c r="BC58" s="1462">
        <v>0</v>
      </c>
      <c r="BD58" s="1462">
        <v>0</v>
      </c>
      <c r="BE58" s="1462">
        <v>0</v>
      </c>
      <c r="BF58" s="1091">
        <v>0</v>
      </c>
      <c r="BG58" s="1092">
        <f t="shared" si="1"/>
        <v>0</v>
      </c>
      <c r="BH58" s="1462">
        <f t="shared" si="2"/>
        <v>0</v>
      </c>
      <c r="BI58" s="1091">
        <f t="shared" si="3"/>
        <v>0</v>
      </c>
      <c r="BJ58" s="1463">
        <f t="shared" si="4"/>
        <v>0</v>
      </c>
      <c r="BK58" s="1462">
        <f t="shared" si="5"/>
        <v>0</v>
      </c>
      <c r="BL58" s="1462">
        <f t="shared" si="6"/>
        <v>0</v>
      </c>
      <c r="BM58" s="1462">
        <f t="shared" si="7"/>
        <v>0</v>
      </c>
      <c r="BN58" s="1462">
        <f t="shared" si="8"/>
        <v>0</v>
      </c>
      <c r="BO58" s="1462">
        <f t="shared" si="9"/>
        <v>0</v>
      </c>
      <c r="BP58" s="1462">
        <f t="shared" si="10"/>
        <v>0</v>
      </c>
      <c r="BQ58" s="1462">
        <f t="shared" si="11"/>
        <v>0</v>
      </c>
      <c r="BR58" s="1091">
        <f t="shared" si="12"/>
        <v>3</v>
      </c>
      <c r="BS58" s="1093">
        <v>0</v>
      </c>
      <c r="BT58" s="1462">
        <v>0</v>
      </c>
      <c r="BU58" s="1091">
        <v>0</v>
      </c>
      <c r="BV58" s="1464"/>
      <c r="BW58" s="1465"/>
      <c r="BX58" s="1465"/>
      <c r="BY58" s="1465"/>
      <c r="BZ58" s="1465"/>
      <c r="CA58" s="1465"/>
      <c r="CB58" s="1465"/>
      <c r="CC58" s="1465"/>
      <c r="CD58" s="732"/>
      <c r="CE58" s="733"/>
    </row>
    <row r="59" spans="1:83" ht="15">
      <c r="A59" s="696">
        <v>59</v>
      </c>
      <c r="B59" s="675"/>
      <c r="C59" s="907" t="s">
        <v>278</v>
      </c>
      <c r="D59" s="915" t="s">
        <v>2781</v>
      </c>
      <c r="E59" s="915"/>
      <c r="F59" s="907" t="s">
        <v>2787</v>
      </c>
      <c r="G59" s="907"/>
      <c r="H59" s="907"/>
      <c r="I59" s="912"/>
      <c r="J59" s="1454"/>
      <c r="K59" s="1455"/>
      <c r="L59" s="1455"/>
      <c r="M59" s="1455"/>
      <c r="N59" s="1455"/>
      <c r="O59" s="1455"/>
      <c r="P59" s="1455"/>
      <c r="Q59" s="1455"/>
      <c r="R59" s="1456"/>
      <c r="S59" s="730"/>
      <c r="T59" s="1457"/>
      <c r="U59" s="734"/>
      <c r="V59" s="1466"/>
      <c r="W59" s="1466"/>
      <c r="X59" s="1466"/>
      <c r="Y59" s="1467"/>
      <c r="Z59" s="935">
        <v>5.9880000000000003E-3</v>
      </c>
      <c r="AA59" s="1468">
        <v>0.67664670000000005</v>
      </c>
      <c r="AB59" s="1468">
        <v>6.1876199999999999E-2</v>
      </c>
      <c r="AC59" s="1468">
        <v>8.1836300000000001E-2</v>
      </c>
      <c r="AD59" s="1468">
        <v>8.3832299999999998E-2</v>
      </c>
      <c r="AE59" s="1468">
        <v>5.7884199999999997E-2</v>
      </c>
      <c r="AF59" s="1468">
        <v>1.79641E-2</v>
      </c>
      <c r="AG59" s="1468">
        <v>1.9959999999999999E-3</v>
      </c>
      <c r="AH59" s="936">
        <v>1.1976000000000001E-2</v>
      </c>
      <c r="AI59" s="1461">
        <v>0</v>
      </c>
      <c r="AJ59" s="1462">
        <v>0</v>
      </c>
      <c r="AK59" s="1091">
        <v>0</v>
      </c>
      <c r="AL59" s="1463">
        <v>0</v>
      </c>
      <c r="AM59" s="1462">
        <v>0</v>
      </c>
      <c r="AN59" s="1462">
        <v>0</v>
      </c>
      <c r="AO59" s="1462">
        <v>0</v>
      </c>
      <c r="AP59" s="1462">
        <v>0</v>
      </c>
      <c r="AQ59" s="1462">
        <v>0</v>
      </c>
      <c r="AR59" s="1462">
        <v>0</v>
      </c>
      <c r="AS59" s="1462">
        <v>0</v>
      </c>
      <c r="AT59" s="1091">
        <v>0</v>
      </c>
      <c r="AU59" s="1092">
        <v>0</v>
      </c>
      <c r="AV59" s="1462">
        <v>0</v>
      </c>
      <c r="AW59" s="1091">
        <v>0</v>
      </c>
      <c r="AX59" s="1463">
        <v>0</v>
      </c>
      <c r="AY59" s="1462">
        <v>0</v>
      </c>
      <c r="AZ59" s="1462">
        <v>0</v>
      </c>
      <c r="BA59" s="1462">
        <v>0</v>
      </c>
      <c r="BB59" s="1462">
        <v>0</v>
      </c>
      <c r="BC59" s="1462">
        <v>0</v>
      </c>
      <c r="BD59" s="1462">
        <v>0</v>
      </c>
      <c r="BE59" s="1462">
        <v>0</v>
      </c>
      <c r="BF59" s="1091">
        <v>0</v>
      </c>
      <c r="BG59" s="1092">
        <f t="shared" si="1"/>
        <v>0</v>
      </c>
      <c r="BH59" s="1462">
        <f t="shared" si="2"/>
        <v>0</v>
      </c>
      <c r="BI59" s="1091">
        <f t="shared" si="3"/>
        <v>0</v>
      </c>
      <c r="BJ59" s="1463">
        <f t="shared" si="4"/>
        <v>0</v>
      </c>
      <c r="BK59" s="1462">
        <f t="shared" si="5"/>
        <v>0</v>
      </c>
      <c r="BL59" s="1462">
        <f t="shared" si="6"/>
        <v>0</v>
      </c>
      <c r="BM59" s="1462">
        <f t="shared" si="7"/>
        <v>0</v>
      </c>
      <c r="BN59" s="1462">
        <f t="shared" si="8"/>
        <v>0</v>
      </c>
      <c r="BO59" s="1462">
        <f t="shared" si="9"/>
        <v>0</v>
      </c>
      <c r="BP59" s="1462">
        <f t="shared" si="10"/>
        <v>0</v>
      </c>
      <c r="BQ59" s="1462">
        <f t="shared" si="11"/>
        <v>0</v>
      </c>
      <c r="BR59" s="1091">
        <f t="shared" si="12"/>
        <v>0</v>
      </c>
      <c r="BS59" s="1093">
        <v>0</v>
      </c>
      <c r="BT59" s="1462">
        <v>0</v>
      </c>
      <c r="BU59" s="1091">
        <v>0</v>
      </c>
      <c r="BV59" s="1464"/>
      <c r="BW59" s="1465"/>
      <c r="BX59" s="1465"/>
      <c r="BY59" s="1465"/>
      <c r="BZ59" s="1465"/>
      <c r="CA59" s="1465"/>
      <c r="CB59" s="1465"/>
      <c r="CC59" s="1465"/>
      <c r="CD59" s="732"/>
      <c r="CE59" s="733"/>
    </row>
    <row r="60" spans="1:83" ht="15">
      <c r="A60" s="696">
        <v>60</v>
      </c>
      <c r="B60" s="675"/>
      <c r="C60" s="718"/>
      <c r="D60" s="735"/>
      <c r="E60" s="735"/>
      <c r="F60" s="718" t="s">
        <v>2788</v>
      </c>
      <c r="G60" s="718"/>
      <c r="H60" s="718"/>
      <c r="I60" s="718"/>
      <c r="J60" s="729"/>
      <c r="K60" s="1455"/>
      <c r="L60" s="1455"/>
      <c r="M60" s="1455"/>
      <c r="N60" s="1455"/>
      <c r="O60" s="1455"/>
      <c r="P60" s="1455"/>
      <c r="Q60" s="1455"/>
      <c r="R60" s="1456"/>
      <c r="S60" s="730"/>
      <c r="T60" s="1457"/>
      <c r="U60" s="734"/>
      <c r="V60" s="1466"/>
      <c r="W60" s="1466"/>
      <c r="X60" s="1466"/>
      <c r="Y60" s="1467"/>
      <c r="Z60" s="935"/>
      <c r="AA60" s="1468"/>
      <c r="AB60" s="1468"/>
      <c r="AC60" s="1468"/>
      <c r="AD60" s="1468"/>
      <c r="AE60" s="1468"/>
      <c r="AF60" s="1468"/>
      <c r="AG60" s="1468"/>
      <c r="AH60" s="936"/>
      <c r="AI60" s="1461">
        <v>0</v>
      </c>
      <c r="AJ60" s="1462">
        <v>0</v>
      </c>
      <c r="AK60" s="1091">
        <v>0</v>
      </c>
      <c r="AL60" s="1463">
        <v>0</v>
      </c>
      <c r="AM60" s="1462">
        <v>0</v>
      </c>
      <c r="AN60" s="1462">
        <v>0</v>
      </c>
      <c r="AO60" s="1462">
        <v>0</v>
      </c>
      <c r="AP60" s="1462">
        <v>0</v>
      </c>
      <c r="AQ60" s="1462">
        <v>0</v>
      </c>
      <c r="AR60" s="1462">
        <v>0</v>
      </c>
      <c r="AS60" s="1462">
        <v>0</v>
      </c>
      <c r="AT60" s="1091">
        <v>0</v>
      </c>
      <c r="AU60" s="1092">
        <v>0</v>
      </c>
      <c r="AV60" s="1462">
        <v>0</v>
      </c>
      <c r="AW60" s="1091">
        <v>0</v>
      </c>
      <c r="AX60" s="1463">
        <v>0</v>
      </c>
      <c r="AY60" s="1462">
        <v>0</v>
      </c>
      <c r="AZ60" s="1462">
        <v>0</v>
      </c>
      <c r="BA60" s="1462">
        <v>0</v>
      </c>
      <c r="BB60" s="1462">
        <v>0</v>
      </c>
      <c r="BC60" s="1462">
        <v>0</v>
      </c>
      <c r="BD60" s="1462">
        <v>0</v>
      </c>
      <c r="BE60" s="1462">
        <v>0</v>
      </c>
      <c r="BF60" s="1091">
        <v>0</v>
      </c>
      <c r="BG60" s="1092">
        <f t="shared" si="1"/>
        <v>0</v>
      </c>
      <c r="BH60" s="1462">
        <f t="shared" si="2"/>
        <v>0</v>
      </c>
      <c r="BI60" s="1091">
        <f t="shared" si="3"/>
        <v>0</v>
      </c>
      <c r="BJ60" s="1463">
        <f t="shared" si="4"/>
        <v>0</v>
      </c>
      <c r="BK60" s="1462">
        <f t="shared" si="5"/>
        <v>0</v>
      </c>
      <c r="BL60" s="1462">
        <f t="shared" si="6"/>
        <v>0</v>
      </c>
      <c r="BM60" s="1462">
        <f t="shared" si="7"/>
        <v>0</v>
      </c>
      <c r="BN60" s="1462">
        <f t="shared" si="8"/>
        <v>0</v>
      </c>
      <c r="BO60" s="1462">
        <f t="shared" si="9"/>
        <v>0</v>
      </c>
      <c r="BP60" s="1462">
        <f t="shared" si="10"/>
        <v>0</v>
      </c>
      <c r="BQ60" s="1462">
        <f t="shared" si="11"/>
        <v>0</v>
      </c>
      <c r="BR60" s="1091">
        <f t="shared" si="12"/>
        <v>0</v>
      </c>
      <c r="BS60" s="1093">
        <v>0</v>
      </c>
      <c r="BT60" s="1462">
        <v>0</v>
      </c>
      <c r="BU60" s="1091">
        <v>0</v>
      </c>
      <c r="BV60" s="1464"/>
      <c r="BW60" s="1465"/>
      <c r="BX60" s="1465"/>
      <c r="BY60" s="1465"/>
      <c r="BZ60" s="1465"/>
      <c r="CA60" s="1465"/>
      <c r="CB60" s="1465"/>
      <c r="CC60" s="1465"/>
      <c r="CD60" s="732"/>
      <c r="CE60" s="733"/>
    </row>
    <row r="61" spans="1:83" s="307" customFormat="1" ht="45">
      <c r="A61" s="696">
        <v>61</v>
      </c>
      <c r="B61" s="737"/>
      <c r="C61" s="738" t="s">
        <v>278</v>
      </c>
      <c r="D61" s="738" t="s">
        <v>2781</v>
      </c>
      <c r="E61" s="739">
        <v>220</v>
      </c>
      <c r="F61" s="738" t="s">
        <v>2789</v>
      </c>
      <c r="G61" s="738"/>
      <c r="H61" s="738" t="s">
        <v>2790</v>
      </c>
      <c r="I61" s="738" t="s">
        <v>2791</v>
      </c>
      <c r="J61" s="740">
        <v>14</v>
      </c>
      <c r="K61" s="1474"/>
      <c r="L61" s="1474"/>
      <c r="M61" s="1474"/>
      <c r="N61" s="1474">
        <v>5</v>
      </c>
      <c r="O61" s="1474">
        <v>3</v>
      </c>
      <c r="P61" s="1474">
        <v>6</v>
      </c>
      <c r="Q61" s="1474"/>
      <c r="R61" s="1475"/>
      <c r="S61" s="741"/>
      <c r="T61" s="1476"/>
      <c r="U61" s="742"/>
      <c r="V61" s="1477"/>
      <c r="W61" s="1477"/>
      <c r="X61" s="1477"/>
      <c r="Y61" s="1478"/>
      <c r="Z61" s="937"/>
      <c r="AA61" s="1479"/>
      <c r="AB61" s="1479"/>
      <c r="AC61" s="1479"/>
      <c r="AD61" s="1479"/>
      <c r="AE61" s="1479"/>
      <c r="AF61" s="1479"/>
      <c r="AG61" s="1479"/>
      <c r="AH61" s="938"/>
      <c r="AI61" s="1480">
        <v>0</v>
      </c>
      <c r="AJ61" s="1481">
        <v>0</v>
      </c>
      <c r="AK61" s="1094">
        <v>0</v>
      </c>
      <c r="AL61" s="1482">
        <v>0</v>
      </c>
      <c r="AM61" s="1481">
        <v>0</v>
      </c>
      <c r="AN61" s="1481">
        <v>1</v>
      </c>
      <c r="AO61" s="1481">
        <v>0</v>
      </c>
      <c r="AP61" s="1485">
        <v>0</v>
      </c>
      <c r="AQ61" s="1481">
        <v>0</v>
      </c>
      <c r="AR61" s="1481">
        <v>0</v>
      </c>
      <c r="AS61" s="1481">
        <v>1</v>
      </c>
      <c r="AT61" s="1094">
        <v>2</v>
      </c>
      <c r="AU61" s="1095">
        <v>0</v>
      </c>
      <c r="AV61" s="1481">
        <v>0</v>
      </c>
      <c r="AW61" s="1094">
        <v>0</v>
      </c>
      <c r="AX61" s="1482">
        <v>0</v>
      </c>
      <c r="AY61" s="1481">
        <v>0</v>
      </c>
      <c r="AZ61" s="1481">
        <v>0</v>
      </c>
      <c r="BA61" s="1481">
        <v>0</v>
      </c>
      <c r="BB61" s="1481">
        <v>0</v>
      </c>
      <c r="BC61" s="1481">
        <v>0</v>
      </c>
      <c r="BD61" s="1481">
        <v>0</v>
      </c>
      <c r="BE61" s="1481">
        <v>0</v>
      </c>
      <c r="BF61" s="1094">
        <v>0</v>
      </c>
      <c r="BG61" s="1095">
        <f t="shared" si="1"/>
        <v>0</v>
      </c>
      <c r="BH61" s="1481">
        <f t="shared" si="2"/>
        <v>0</v>
      </c>
      <c r="BI61" s="1094">
        <f t="shared" si="3"/>
        <v>0</v>
      </c>
      <c r="BJ61" s="1482">
        <f t="shared" si="4"/>
        <v>0</v>
      </c>
      <c r="BK61" s="1481">
        <f t="shared" si="5"/>
        <v>0</v>
      </c>
      <c r="BL61" s="1481">
        <f t="shared" si="6"/>
        <v>1</v>
      </c>
      <c r="BM61" s="1481">
        <f t="shared" si="7"/>
        <v>0</v>
      </c>
      <c r="BN61" s="1481">
        <f t="shared" si="8"/>
        <v>0</v>
      </c>
      <c r="BO61" s="1481">
        <f t="shared" si="9"/>
        <v>0</v>
      </c>
      <c r="BP61" s="1481">
        <f t="shared" si="10"/>
        <v>0</v>
      </c>
      <c r="BQ61" s="1481">
        <f t="shared" si="11"/>
        <v>1</v>
      </c>
      <c r="BR61" s="1094">
        <f t="shared" si="12"/>
        <v>2</v>
      </c>
      <c r="BS61" s="1096">
        <v>0</v>
      </c>
      <c r="BT61" s="1481">
        <v>0</v>
      </c>
      <c r="BU61" s="1094">
        <v>0</v>
      </c>
      <c r="BV61" s="1483"/>
      <c r="BW61" s="1484"/>
      <c r="BX61" s="1484"/>
      <c r="BY61" s="1484"/>
      <c r="BZ61" s="1484"/>
      <c r="CA61" s="1484"/>
      <c r="CB61" s="1484"/>
      <c r="CC61" s="1484"/>
      <c r="CD61" s="743"/>
      <c r="CE61" s="744"/>
    </row>
    <row r="62" spans="1:83" ht="15">
      <c r="A62" s="696">
        <v>62</v>
      </c>
      <c r="B62" s="675"/>
      <c r="C62" s="718"/>
      <c r="D62" s="735"/>
      <c r="E62" s="735">
        <v>110</v>
      </c>
      <c r="F62" s="718" t="s">
        <v>2789</v>
      </c>
      <c r="G62" s="718"/>
      <c r="H62" s="718" t="s">
        <v>2790</v>
      </c>
      <c r="I62" s="718"/>
      <c r="J62" s="729">
        <v>17</v>
      </c>
      <c r="K62" s="1455"/>
      <c r="L62" s="1455">
        <v>4</v>
      </c>
      <c r="M62" s="1455"/>
      <c r="N62" s="1455">
        <v>9</v>
      </c>
      <c r="O62" s="1455">
        <v>1</v>
      </c>
      <c r="P62" s="1455">
        <v>3</v>
      </c>
      <c r="Q62" s="1455"/>
      <c r="R62" s="1456"/>
      <c r="S62" s="730"/>
      <c r="T62" s="1457"/>
      <c r="U62" s="734"/>
      <c r="V62" s="1466"/>
      <c r="W62" s="1466"/>
      <c r="X62" s="1466"/>
      <c r="Y62" s="1467"/>
      <c r="Z62" s="935"/>
      <c r="AA62" s="1468"/>
      <c r="AB62" s="1468"/>
      <c r="AC62" s="1468"/>
      <c r="AD62" s="1468"/>
      <c r="AE62" s="1468"/>
      <c r="AF62" s="1468"/>
      <c r="AG62" s="1468"/>
      <c r="AH62" s="936"/>
      <c r="AI62" s="1461">
        <v>0</v>
      </c>
      <c r="AJ62" s="1462">
        <v>0</v>
      </c>
      <c r="AK62" s="1091">
        <v>0</v>
      </c>
      <c r="AL62" s="1463">
        <v>0</v>
      </c>
      <c r="AM62" s="1462">
        <v>0</v>
      </c>
      <c r="AN62" s="1462">
        <v>0</v>
      </c>
      <c r="AO62" s="1462">
        <v>0</v>
      </c>
      <c r="AP62" s="1462">
        <v>0</v>
      </c>
      <c r="AQ62" s="1462">
        <v>1</v>
      </c>
      <c r="AR62" s="1462">
        <v>1</v>
      </c>
      <c r="AS62" s="1462">
        <v>0</v>
      </c>
      <c r="AT62" s="1091">
        <v>0</v>
      </c>
      <c r="AU62" s="1092">
        <v>0</v>
      </c>
      <c r="AV62" s="1462">
        <v>0</v>
      </c>
      <c r="AW62" s="1091">
        <v>0</v>
      </c>
      <c r="AX62" s="1463">
        <v>0</v>
      </c>
      <c r="AY62" s="1462">
        <v>0</v>
      </c>
      <c r="AZ62" s="1462">
        <v>0</v>
      </c>
      <c r="BA62" s="1462">
        <v>0</v>
      </c>
      <c r="BB62" s="1462">
        <v>0</v>
      </c>
      <c r="BC62" s="1462">
        <v>0</v>
      </c>
      <c r="BD62" s="1462">
        <v>0</v>
      </c>
      <c r="BE62" s="1462">
        <v>0</v>
      </c>
      <c r="BF62" s="1091">
        <v>0</v>
      </c>
      <c r="BG62" s="1092">
        <f t="shared" si="1"/>
        <v>0</v>
      </c>
      <c r="BH62" s="1462">
        <f t="shared" si="2"/>
        <v>0</v>
      </c>
      <c r="BI62" s="1091">
        <f t="shared" si="3"/>
        <v>0</v>
      </c>
      <c r="BJ62" s="1463">
        <f t="shared" si="4"/>
        <v>0</v>
      </c>
      <c r="BK62" s="1462">
        <f t="shared" si="5"/>
        <v>0</v>
      </c>
      <c r="BL62" s="1462">
        <f t="shared" si="6"/>
        <v>0</v>
      </c>
      <c r="BM62" s="1462">
        <f t="shared" si="7"/>
        <v>0</v>
      </c>
      <c r="BN62" s="1462">
        <f t="shared" si="8"/>
        <v>0</v>
      </c>
      <c r="BO62" s="1462">
        <f t="shared" si="9"/>
        <v>1</v>
      </c>
      <c r="BP62" s="1462">
        <f t="shared" si="10"/>
        <v>1</v>
      </c>
      <c r="BQ62" s="1462">
        <f t="shared" si="11"/>
        <v>0</v>
      </c>
      <c r="BR62" s="1091">
        <f t="shared" si="12"/>
        <v>0</v>
      </c>
      <c r="BS62" s="1093">
        <v>0</v>
      </c>
      <c r="BT62" s="1462">
        <v>0</v>
      </c>
      <c r="BU62" s="1091">
        <v>0</v>
      </c>
      <c r="BV62" s="1464"/>
      <c r="BW62" s="1465"/>
      <c r="BX62" s="1465"/>
      <c r="BY62" s="1465"/>
      <c r="BZ62" s="1465"/>
      <c r="CA62" s="1465"/>
      <c r="CB62" s="1465"/>
      <c r="CC62" s="1465"/>
      <c r="CD62" s="732"/>
      <c r="CE62" s="733"/>
    </row>
    <row r="63" spans="1:83" ht="15">
      <c r="A63" s="696">
        <v>63</v>
      </c>
      <c r="B63" s="675"/>
      <c r="C63" s="718"/>
      <c r="D63" s="735"/>
      <c r="E63" s="735">
        <v>66</v>
      </c>
      <c r="F63" s="718" t="s">
        <v>2789</v>
      </c>
      <c r="G63" s="718"/>
      <c r="H63" s="718" t="s">
        <v>2790</v>
      </c>
      <c r="I63" s="718"/>
      <c r="J63" s="729">
        <v>4</v>
      </c>
      <c r="K63" s="1455"/>
      <c r="L63" s="1455"/>
      <c r="M63" s="1455"/>
      <c r="N63" s="1455">
        <v>1</v>
      </c>
      <c r="O63" s="1455"/>
      <c r="P63" s="1455">
        <v>3</v>
      </c>
      <c r="Q63" s="1455"/>
      <c r="R63" s="1456"/>
      <c r="S63" s="730"/>
      <c r="T63" s="1457"/>
      <c r="U63" s="734"/>
      <c r="V63" s="1466"/>
      <c r="W63" s="1466"/>
      <c r="X63" s="1466"/>
      <c r="Y63" s="1467"/>
      <c r="Z63" s="935"/>
      <c r="AA63" s="1468"/>
      <c r="AB63" s="1468"/>
      <c r="AC63" s="1468"/>
      <c r="AD63" s="1468"/>
      <c r="AE63" s="1468"/>
      <c r="AF63" s="1468"/>
      <c r="AG63" s="1468"/>
      <c r="AH63" s="936"/>
      <c r="AI63" s="1461">
        <v>0</v>
      </c>
      <c r="AJ63" s="1462">
        <v>0</v>
      </c>
      <c r="AK63" s="1091">
        <v>0</v>
      </c>
      <c r="AL63" s="1463">
        <v>0</v>
      </c>
      <c r="AM63" s="1462">
        <v>0</v>
      </c>
      <c r="AN63" s="1462">
        <v>0</v>
      </c>
      <c r="AO63" s="1462">
        <v>0</v>
      </c>
      <c r="AP63" s="1462">
        <v>0</v>
      </c>
      <c r="AQ63" s="1462">
        <v>0</v>
      </c>
      <c r="AR63" s="1462">
        <v>0</v>
      </c>
      <c r="AS63" s="1462">
        <v>0</v>
      </c>
      <c r="AT63" s="1091">
        <v>0</v>
      </c>
      <c r="AU63" s="1092">
        <v>0</v>
      </c>
      <c r="AV63" s="1462">
        <v>0</v>
      </c>
      <c r="AW63" s="1091">
        <v>0</v>
      </c>
      <c r="AX63" s="1463">
        <v>0</v>
      </c>
      <c r="AY63" s="1462">
        <v>0</v>
      </c>
      <c r="AZ63" s="1462">
        <v>0</v>
      </c>
      <c r="BA63" s="1462">
        <v>0</v>
      </c>
      <c r="BB63" s="1462">
        <v>0</v>
      </c>
      <c r="BC63" s="1462">
        <v>0</v>
      </c>
      <c r="BD63" s="1462">
        <v>0</v>
      </c>
      <c r="BE63" s="1462">
        <v>0</v>
      </c>
      <c r="BF63" s="1091">
        <v>0</v>
      </c>
      <c r="BG63" s="1092">
        <f t="shared" si="1"/>
        <v>0</v>
      </c>
      <c r="BH63" s="1462">
        <f t="shared" si="2"/>
        <v>0</v>
      </c>
      <c r="BI63" s="1091">
        <f t="shared" si="3"/>
        <v>0</v>
      </c>
      <c r="BJ63" s="1463">
        <f t="shared" si="4"/>
        <v>0</v>
      </c>
      <c r="BK63" s="1462">
        <f t="shared" si="5"/>
        <v>0</v>
      </c>
      <c r="BL63" s="1462">
        <f t="shared" si="6"/>
        <v>0</v>
      </c>
      <c r="BM63" s="1462">
        <f t="shared" si="7"/>
        <v>0</v>
      </c>
      <c r="BN63" s="1462">
        <f t="shared" si="8"/>
        <v>0</v>
      </c>
      <c r="BO63" s="1462">
        <f t="shared" si="9"/>
        <v>0</v>
      </c>
      <c r="BP63" s="1462">
        <f t="shared" si="10"/>
        <v>0</v>
      </c>
      <c r="BQ63" s="1462">
        <f t="shared" si="11"/>
        <v>0</v>
      </c>
      <c r="BR63" s="1091">
        <f t="shared" si="12"/>
        <v>0</v>
      </c>
      <c r="BS63" s="1093">
        <v>0</v>
      </c>
      <c r="BT63" s="1462">
        <v>0</v>
      </c>
      <c r="BU63" s="1091">
        <v>0</v>
      </c>
      <c r="BV63" s="1464"/>
      <c r="BW63" s="1465"/>
      <c r="BX63" s="1465"/>
      <c r="BY63" s="1465"/>
      <c r="BZ63" s="1465"/>
      <c r="CA63" s="1465"/>
      <c r="CB63" s="1465"/>
      <c r="CC63" s="1465"/>
      <c r="CD63" s="732"/>
      <c r="CE63" s="733"/>
    </row>
    <row r="64" spans="1:83" ht="15">
      <c r="A64" s="696">
        <v>64</v>
      </c>
      <c r="B64" s="675"/>
      <c r="C64" s="718"/>
      <c r="D64" s="735"/>
      <c r="E64" s="735" t="s">
        <v>2792</v>
      </c>
      <c r="F64" s="718" t="s">
        <v>2789</v>
      </c>
      <c r="G64" s="718"/>
      <c r="H64" s="718" t="s">
        <v>2790</v>
      </c>
      <c r="I64" s="718"/>
      <c r="J64" s="729">
        <v>62</v>
      </c>
      <c r="K64" s="1455"/>
      <c r="L64" s="1455">
        <v>1</v>
      </c>
      <c r="M64" s="1455">
        <v>18</v>
      </c>
      <c r="N64" s="1455">
        <v>18</v>
      </c>
      <c r="O64" s="1455">
        <v>17</v>
      </c>
      <c r="P64" s="1455">
        <v>7</v>
      </c>
      <c r="Q64" s="1455"/>
      <c r="R64" s="1456"/>
      <c r="S64" s="730">
        <v>1</v>
      </c>
      <c r="T64" s="1457"/>
      <c r="U64" s="734"/>
      <c r="V64" s="1466"/>
      <c r="W64" s="1466"/>
      <c r="X64" s="1466"/>
      <c r="Y64" s="1467"/>
      <c r="Z64" s="935"/>
      <c r="AA64" s="1468"/>
      <c r="AB64" s="1468"/>
      <c r="AC64" s="1468"/>
      <c r="AD64" s="1468"/>
      <c r="AE64" s="1468"/>
      <c r="AF64" s="1468"/>
      <c r="AG64" s="1468"/>
      <c r="AH64" s="936"/>
      <c r="AI64" s="1461">
        <v>0</v>
      </c>
      <c r="AJ64" s="1462">
        <v>0</v>
      </c>
      <c r="AK64" s="1091">
        <v>0</v>
      </c>
      <c r="AL64" s="1463">
        <v>0</v>
      </c>
      <c r="AM64" s="1462">
        <v>0</v>
      </c>
      <c r="AN64" s="1462">
        <v>0</v>
      </c>
      <c r="AO64" s="1462">
        <v>0</v>
      </c>
      <c r="AP64" s="1462">
        <v>0</v>
      </c>
      <c r="AQ64" s="1462">
        <v>0</v>
      </c>
      <c r="AR64" s="1462">
        <v>0</v>
      </c>
      <c r="AS64" s="1462">
        <v>0</v>
      </c>
      <c r="AT64" s="1091">
        <v>0</v>
      </c>
      <c r="AU64" s="1092">
        <v>0</v>
      </c>
      <c r="AV64" s="1462">
        <v>0</v>
      </c>
      <c r="AW64" s="1091">
        <v>0</v>
      </c>
      <c r="AX64" s="1463">
        <v>0</v>
      </c>
      <c r="AY64" s="1462">
        <v>0</v>
      </c>
      <c r="AZ64" s="1462">
        <v>0</v>
      </c>
      <c r="BA64" s="1462">
        <v>0</v>
      </c>
      <c r="BB64" s="1462">
        <v>0</v>
      </c>
      <c r="BC64" s="1462">
        <v>0</v>
      </c>
      <c r="BD64" s="1462">
        <v>0</v>
      </c>
      <c r="BE64" s="1462">
        <v>0</v>
      </c>
      <c r="BF64" s="1091">
        <v>0</v>
      </c>
      <c r="BG64" s="1092">
        <f t="shared" si="1"/>
        <v>0</v>
      </c>
      <c r="BH64" s="1462">
        <f t="shared" si="2"/>
        <v>0</v>
      </c>
      <c r="BI64" s="1091">
        <f t="shared" si="3"/>
        <v>0</v>
      </c>
      <c r="BJ64" s="1463">
        <f t="shared" si="4"/>
        <v>0</v>
      </c>
      <c r="BK64" s="1462">
        <f t="shared" si="5"/>
        <v>0</v>
      </c>
      <c r="BL64" s="1462">
        <f t="shared" si="6"/>
        <v>0</v>
      </c>
      <c r="BM64" s="1462">
        <f t="shared" si="7"/>
        <v>0</v>
      </c>
      <c r="BN64" s="1462">
        <f t="shared" si="8"/>
        <v>0</v>
      </c>
      <c r="BO64" s="1462">
        <f t="shared" si="9"/>
        <v>0</v>
      </c>
      <c r="BP64" s="1462">
        <f t="shared" si="10"/>
        <v>0</v>
      </c>
      <c r="BQ64" s="1462">
        <f t="shared" si="11"/>
        <v>0</v>
      </c>
      <c r="BR64" s="1091">
        <f t="shared" si="12"/>
        <v>0</v>
      </c>
      <c r="BS64" s="1093">
        <v>0</v>
      </c>
      <c r="BT64" s="1462">
        <v>0</v>
      </c>
      <c r="BU64" s="1091">
        <v>0</v>
      </c>
      <c r="BV64" s="1464"/>
      <c r="BW64" s="1465"/>
      <c r="BX64" s="1465"/>
      <c r="BY64" s="1465"/>
      <c r="BZ64" s="1465"/>
      <c r="CA64" s="1465"/>
      <c r="CB64" s="1465"/>
      <c r="CC64" s="1465"/>
      <c r="CD64" s="732"/>
      <c r="CE64" s="733"/>
    </row>
    <row r="65" spans="1:83" ht="15">
      <c r="A65" s="696">
        <v>65</v>
      </c>
      <c r="B65" s="675"/>
      <c r="C65" s="907" t="s">
        <v>278</v>
      </c>
      <c r="D65" s="915" t="s">
        <v>2781</v>
      </c>
      <c r="E65" s="915"/>
      <c r="F65" s="907" t="s">
        <v>2793</v>
      </c>
      <c r="G65" s="907"/>
      <c r="H65" s="907"/>
      <c r="I65" s="912"/>
      <c r="J65" s="1454"/>
      <c r="K65" s="1455"/>
      <c r="L65" s="1455"/>
      <c r="M65" s="1455"/>
      <c r="N65" s="1455"/>
      <c r="O65" s="1455"/>
      <c r="P65" s="1455"/>
      <c r="Q65" s="1455"/>
      <c r="R65" s="1456"/>
      <c r="S65" s="730"/>
      <c r="T65" s="1457"/>
      <c r="U65" s="734"/>
      <c r="V65" s="1466"/>
      <c r="W65" s="1466"/>
      <c r="X65" s="1466"/>
      <c r="Y65" s="1467"/>
      <c r="Z65" s="935">
        <v>0</v>
      </c>
      <c r="AA65" s="1468">
        <v>0.68030520000000005</v>
      </c>
      <c r="AB65" s="1468">
        <v>7.38756E-2</v>
      </c>
      <c r="AC65" s="1468">
        <v>8.1019599999999997E-2</v>
      </c>
      <c r="AD65" s="1468">
        <v>3.6531899999999999E-2</v>
      </c>
      <c r="AE65" s="1468">
        <v>8.5403499999999993E-2</v>
      </c>
      <c r="AF65" s="1468">
        <v>2.9226E-3</v>
      </c>
      <c r="AG65" s="1468">
        <v>1.6239999999999999E-4</v>
      </c>
      <c r="AH65" s="936">
        <v>3.9779200000000001E-2</v>
      </c>
      <c r="AI65" s="1461">
        <v>0</v>
      </c>
      <c r="AJ65" s="1462">
        <v>0</v>
      </c>
      <c r="AK65" s="1091">
        <v>0</v>
      </c>
      <c r="AL65" s="1463">
        <v>0</v>
      </c>
      <c r="AM65" s="1462">
        <v>0</v>
      </c>
      <c r="AN65" s="1462">
        <v>0</v>
      </c>
      <c r="AO65" s="1462">
        <v>0</v>
      </c>
      <c r="AP65" s="1462">
        <v>0</v>
      </c>
      <c r="AQ65" s="1462">
        <v>0</v>
      </c>
      <c r="AR65" s="1462">
        <v>0</v>
      </c>
      <c r="AS65" s="1462">
        <v>0</v>
      </c>
      <c r="AT65" s="1091">
        <v>0</v>
      </c>
      <c r="AU65" s="1092">
        <v>0</v>
      </c>
      <c r="AV65" s="1462">
        <v>0</v>
      </c>
      <c r="AW65" s="1091">
        <v>0</v>
      </c>
      <c r="AX65" s="1463">
        <v>0</v>
      </c>
      <c r="AY65" s="1462">
        <v>0</v>
      </c>
      <c r="AZ65" s="1462">
        <v>0</v>
      </c>
      <c r="BA65" s="1462">
        <v>0</v>
      </c>
      <c r="BB65" s="1462">
        <v>0</v>
      </c>
      <c r="BC65" s="1462">
        <v>0</v>
      </c>
      <c r="BD65" s="1462">
        <v>0</v>
      </c>
      <c r="BE65" s="1462">
        <v>0</v>
      </c>
      <c r="BF65" s="1091">
        <v>0</v>
      </c>
      <c r="BG65" s="1092">
        <f t="shared" si="1"/>
        <v>0</v>
      </c>
      <c r="BH65" s="1462">
        <f t="shared" si="2"/>
        <v>0</v>
      </c>
      <c r="BI65" s="1091">
        <f t="shared" si="3"/>
        <v>0</v>
      </c>
      <c r="BJ65" s="1463">
        <f t="shared" si="4"/>
        <v>0</v>
      </c>
      <c r="BK65" s="1462">
        <f t="shared" si="5"/>
        <v>0</v>
      </c>
      <c r="BL65" s="1462">
        <f t="shared" si="6"/>
        <v>0</v>
      </c>
      <c r="BM65" s="1462">
        <f t="shared" si="7"/>
        <v>0</v>
      </c>
      <c r="BN65" s="1462">
        <f t="shared" si="8"/>
        <v>0</v>
      </c>
      <c r="BO65" s="1462">
        <f t="shared" si="9"/>
        <v>0</v>
      </c>
      <c r="BP65" s="1462">
        <f t="shared" si="10"/>
        <v>0</v>
      </c>
      <c r="BQ65" s="1462">
        <f t="shared" si="11"/>
        <v>0</v>
      </c>
      <c r="BR65" s="1091">
        <f t="shared" si="12"/>
        <v>0</v>
      </c>
      <c r="BS65" s="1093">
        <v>0</v>
      </c>
      <c r="BT65" s="1462">
        <v>0</v>
      </c>
      <c r="BU65" s="1091">
        <v>0</v>
      </c>
      <c r="BV65" s="1464"/>
      <c r="BW65" s="1465"/>
      <c r="BX65" s="1465"/>
      <c r="BY65" s="1465"/>
      <c r="BZ65" s="1465"/>
      <c r="CA65" s="1465"/>
      <c r="CB65" s="1465"/>
      <c r="CC65" s="1465"/>
      <c r="CD65" s="732"/>
      <c r="CE65" s="733"/>
    </row>
    <row r="66" spans="1:83" s="307" customFormat="1" ht="45">
      <c r="A66" s="696">
        <v>66</v>
      </c>
      <c r="B66" s="737"/>
      <c r="C66" s="738" t="s">
        <v>2794</v>
      </c>
      <c r="D66" s="738" t="s">
        <v>2781</v>
      </c>
      <c r="E66" s="739"/>
      <c r="F66" s="738" t="s">
        <v>2795</v>
      </c>
      <c r="G66" s="738"/>
      <c r="H66" s="738" t="s">
        <v>2796</v>
      </c>
      <c r="I66" s="738" t="s">
        <v>2797</v>
      </c>
      <c r="J66" s="740">
        <v>8</v>
      </c>
      <c r="K66" s="1474"/>
      <c r="L66" s="1474"/>
      <c r="M66" s="1474"/>
      <c r="N66" s="1474"/>
      <c r="O66" s="1474"/>
      <c r="P66" s="1474"/>
      <c r="Q66" s="1474"/>
      <c r="R66" s="1475">
        <v>8</v>
      </c>
      <c r="S66" s="741"/>
      <c r="T66" s="1476"/>
      <c r="U66" s="742"/>
      <c r="V66" s="1477"/>
      <c r="W66" s="1477"/>
      <c r="X66" s="1477"/>
      <c r="Y66" s="1478"/>
      <c r="Z66" s="937"/>
      <c r="AA66" s="1479"/>
      <c r="AB66" s="1479"/>
      <c r="AC66" s="1479"/>
      <c r="AD66" s="1479"/>
      <c r="AE66" s="1479"/>
      <c r="AF66" s="1479"/>
      <c r="AG66" s="1479"/>
      <c r="AH66" s="938"/>
      <c r="AI66" s="1480">
        <v>0</v>
      </c>
      <c r="AJ66" s="1481">
        <v>0</v>
      </c>
      <c r="AK66" s="1094">
        <v>0</v>
      </c>
      <c r="AL66" s="1482">
        <v>0</v>
      </c>
      <c r="AM66" s="1481">
        <v>0</v>
      </c>
      <c r="AN66" s="1481">
        <v>0</v>
      </c>
      <c r="AO66" s="1481">
        <v>2</v>
      </c>
      <c r="AP66" s="1481">
        <v>1</v>
      </c>
      <c r="AQ66" s="1481">
        <v>2</v>
      </c>
      <c r="AR66" s="1481">
        <v>3</v>
      </c>
      <c r="AS66" s="1481">
        <v>0</v>
      </c>
      <c r="AT66" s="1094">
        <v>0</v>
      </c>
      <c r="AU66" s="1095">
        <v>0</v>
      </c>
      <c r="AV66" s="1481">
        <v>0</v>
      </c>
      <c r="AW66" s="1094">
        <v>0</v>
      </c>
      <c r="AX66" s="1482">
        <v>0</v>
      </c>
      <c r="AY66" s="1481">
        <v>0</v>
      </c>
      <c r="AZ66" s="1481">
        <v>0</v>
      </c>
      <c r="BA66" s="1481">
        <v>0</v>
      </c>
      <c r="BB66" s="1481">
        <v>0</v>
      </c>
      <c r="BC66" s="1481">
        <v>0</v>
      </c>
      <c r="BD66" s="1481">
        <v>0</v>
      </c>
      <c r="BE66" s="1481">
        <v>0</v>
      </c>
      <c r="BF66" s="1094">
        <v>0</v>
      </c>
      <c r="BG66" s="1095">
        <f t="shared" si="1"/>
        <v>0</v>
      </c>
      <c r="BH66" s="1481">
        <f t="shared" si="2"/>
        <v>0</v>
      </c>
      <c r="BI66" s="1094">
        <f t="shared" si="3"/>
        <v>0</v>
      </c>
      <c r="BJ66" s="1482">
        <f t="shared" si="4"/>
        <v>0</v>
      </c>
      <c r="BK66" s="1481">
        <f t="shared" si="5"/>
        <v>0</v>
      </c>
      <c r="BL66" s="1481">
        <f t="shared" si="6"/>
        <v>0</v>
      </c>
      <c r="BM66" s="1481">
        <f t="shared" si="7"/>
        <v>2</v>
      </c>
      <c r="BN66" s="1481">
        <f t="shared" si="8"/>
        <v>1</v>
      </c>
      <c r="BO66" s="1481">
        <f t="shared" si="9"/>
        <v>2</v>
      </c>
      <c r="BP66" s="1481">
        <f t="shared" si="10"/>
        <v>3</v>
      </c>
      <c r="BQ66" s="1481">
        <f t="shared" si="11"/>
        <v>0</v>
      </c>
      <c r="BR66" s="1094">
        <f t="shared" si="12"/>
        <v>0</v>
      </c>
      <c r="BS66" s="1096">
        <v>0</v>
      </c>
      <c r="BT66" s="1481">
        <v>0</v>
      </c>
      <c r="BU66" s="1094">
        <v>0</v>
      </c>
      <c r="BV66" s="1483"/>
      <c r="BW66" s="1484"/>
      <c r="BX66" s="1484"/>
      <c r="BY66" s="1484"/>
      <c r="BZ66" s="1484"/>
      <c r="CA66" s="1484"/>
      <c r="CB66" s="1484"/>
      <c r="CC66" s="1484"/>
      <c r="CD66" s="743"/>
      <c r="CE66" s="744"/>
    </row>
    <row r="67" spans="1:83" s="307" customFormat="1" ht="60">
      <c r="A67" s="696">
        <v>67</v>
      </c>
      <c r="B67" s="737"/>
      <c r="C67" s="738"/>
      <c r="D67" s="738"/>
      <c r="E67" s="739"/>
      <c r="F67" s="738" t="s">
        <v>2798</v>
      </c>
      <c r="G67" s="738"/>
      <c r="H67" s="738" t="s">
        <v>2799</v>
      </c>
      <c r="I67" s="738" t="s">
        <v>2800</v>
      </c>
      <c r="J67" s="740">
        <v>8</v>
      </c>
      <c r="K67" s="1474"/>
      <c r="L67" s="1474"/>
      <c r="M67" s="1474"/>
      <c r="N67" s="1474"/>
      <c r="O67" s="1474"/>
      <c r="P67" s="1474"/>
      <c r="Q67" s="1474"/>
      <c r="R67" s="1475"/>
      <c r="S67" s="741">
        <v>8</v>
      </c>
      <c r="T67" s="1476"/>
      <c r="U67" s="742"/>
      <c r="V67" s="1477"/>
      <c r="W67" s="1477"/>
      <c r="X67" s="1477"/>
      <c r="Y67" s="1478"/>
      <c r="Z67" s="937"/>
      <c r="AA67" s="1479"/>
      <c r="AB67" s="1479"/>
      <c r="AC67" s="1479"/>
      <c r="AD67" s="1479"/>
      <c r="AE67" s="1479"/>
      <c r="AF67" s="1479"/>
      <c r="AG67" s="1479"/>
      <c r="AH67" s="938"/>
      <c r="AI67" s="1480">
        <v>0</v>
      </c>
      <c r="AJ67" s="1481">
        <v>0</v>
      </c>
      <c r="AK67" s="1094">
        <v>0</v>
      </c>
      <c r="AL67" s="1482">
        <v>0</v>
      </c>
      <c r="AM67" s="1481">
        <v>0</v>
      </c>
      <c r="AN67" s="1481">
        <v>0</v>
      </c>
      <c r="AO67" s="1481">
        <v>0</v>
      </c>
      <c r="AP67" s="1481">
        <v>0</v>
      </c>
      <c r="AQ67" s="1481">
        <v>0</v>
      </c>
      <c r="AR67" s="1481">
        <v>0</v>
      </c>
      <c r="AS67" s="1481">
        <v>0</v>
      </c>
      <c r="AT67" s="1094">
        <v>0</v>
      </c>
      <c r="AU67" s="1095">
        <v>0</v>
      </c>
      <c r="AV67" s="1481">
        <v>0</v>
      </c>
      <c r="AW67" s="1094">
        <v>0</v>
      </c>
      <c r="AX67" s="1482">
        <v>0</v>
      </c>
      <c r="AY67" s="1481">
        <v>0</v>
      </c>
      <c r="AZ67" s="1481">
        <v>0</v>
      </c>
      <c r="BA67" s="1481">
        <v>0</v>
      </c>
      <c r="BB67" s="1481">
        <v>0</v>
      </c>
      <c r="BC67" s="1481">
        <v>0</v>
      </c>
      <c r="BD67" s="1481">
        <v>0</v>
      </c>
      <c r="BE67" s="1481">
        <v>0</v>
      </c>
      <c r="BF67" s="1094">
        <v>0</v>
      </c>
      <c r="BG67" s="1095">
        <f t="shared" si="1"/>
        <v>0</v>
      </c>
      <c r="BH67" s="1481">
        <f t="shared" si="2"/>
        <v>0</v>
      </c>
      <c r="BI67" s="1094">
        <f t="shared" si="3"/>
        <v>0</v>
      </c>
      <c r="BJ67" s="1482">
        <f t="shared" si="4"/>
        <v>0</v>
      </c>
      <c r="BK67" s="1481">
        <f t="shared" si="5"/>
        <v>0</v>
      </c>
      <c r="BL67" s="1481">
        <f t="shared" si="6"/>
        <v>0</v>
      </c>
      <c r="BM67" s="1481">
        <f t="shared" si="7"/>
        <v>0</v>
      </c>
      <c r="BN67" s="1481">
        <f t="shared" si="8"/>
        <v>0</v>
      </c>
      <c r="BO67" s="1481">
        <f t="shared" si="9"/>
        <v>0</v>
      </c>
      <c r="BP67" s="1481">
        <f t="shared" si="10"/>
        <v>0</v>
      </c>
      <c r="BQ67" s="1481">
        <f t="shared" si="11"/>
        <v>0</v>
      </c>
      <c r="BR67" s="1094">
        <f t="shared" si="12"/>
        <v>0</v>
      </c>
      <c r="BS67" s="1096">
        <v>0</v>
      </c>
      <c r="BT67" s="1481">
        <v>0</v>
      </c>
      <c r="BU67" s="1094">
        <v>0</v>
      </c>
      <c r="BV67" s="1483"/>
      <c r="BW67" s="1484"/>
      <c r="BX67" s="1484"/>
      <c r="BY67" s="1484"/>
      <c r="BZ67" s="1484"/>
      <c r="CA67" s="1484"/>
      <c r="CB67" s="1484"/>
      <c r="CC67" s="1484"/>
      <c r="CD67" s="743"/>
      <c r="CE67" s="744"/>
    </row>
    <row r="68" spans="1:83" s="307" customFormat="1" ht="60">
      <c r="A68" s="696">
        <v>68</v>
      </c>
      <c r="B68" s="737"/>
      <c r="C68" s="738"/>
      <c r="D68" s="739"/>
      <c r="E68" s="739"/>
      <c r="F68" s="738" t="s">
        <v>2801</v>
      </c>
      <c r="G68" s="738"/>
      <c r="H68" s="738" t="s">
        <v>2802</v>
      </c>
      <c r="I68" s="738" t="s">
        <v>2800</v>
      </c>
      <c r="J68" s="740">
        <v>3</v>
      </c>
      <c r="K68" s="1474"/>
      <c r="L68" s="1474"/>
      <c r="M68" s="1474"/>
      <c r="N68" s="1474">
        <v>1</v>
      </c>
      <c r="O68" s="1474"/>
      <c r="P68" s="1474"/>
      <c r="Q68" s="1474"/>
      <c r="R68" s="1475"/>
      <c r="S68" s="741">
        <v>2</v>
      </c>
      <c r="T68" s="1476"/>
      <c r="U68" s="742"/>
      <c r="V68" s="1477"/>
      <c r="W68" s="1477"/>
      <c r="X68" s="1477"/>
      <c r="Y68" s="1478"/>
      <c r="Z68" s="937"/>
      <c r="AA68" s="1479"/>
      <c r="AB68" s="1479"/>
      <c r="AC68" s="1479"/>
      <c r="AD68" s="1479"/>
      <c r="AE68" s="1479"/>
      <c r="AF68" s="1479"/>
      <c r="AG68" s="1479"/>
      <c r="AH68" s="938"/>
      <c r="AI68" s="1480">
        <v>0</v>
      </c>
      <c r="AJ68" s="1481">
        <v>0</v>
      </c>
      <c r="AK68" s="1094">
        <v>0</v>
      </c>
      <c r="AL68" s="1482">
        <v>0</v>
      </c>
      <c r="AM68" s="1481">
        <v>0</v>
      </c>
      <c r="AN68" s="1481">
        <v>0</v>
      </c>
      <c r="AO68" s="1481">
        <v>0</v>
      </c>
      <c r="AP68" s="1481">
        <v>0</v>
      </c>
      <c r="AQ68" s="1481">
        <v>0</v>
      </c>
      <c r="AR68" s="1481">
        <v>0</v>
      </c>
      <c r="AS68" s="1481">
        <v>0</v>
      </c>
      <c r="AT68" s="1094">
        <v>0</v>
      </c>
      <c r="AU68" s="1095">
        <v>0</v>
      </c>
      <c r="AV68" s="1481">
        <v>0</v>
      </c>
      <c r="AW68" s="1094">
        <v>0</v>
      </c>
      <c r="AX68" s="1482">
        <v>0</v>
      </c>
      <c r="AY68" s="1481">
        <v>0</v>
      </c>
      <c r="AZ68" s="1481">
        <v>0</v>
      </c>
      <c r="BA68" s="1481">
        <v>0</v>
      </c>
      <c r="BB68" s="1481">
        <v>0</v>
      </c>
      <c r="BC68" s="1481">
        <v>0</v>
      </c>
      <c r="BD68" s="1481">
        <v>0</v>
      </c>
      <c r="BE68" s="1481">
        <v>0</v>
      </c>
      <c r="BF68" s="1094">
        <v>0</v>
      </c>
      <c r="BG68" s="1095">
        <f t="shared" si="1"/>
        <v>0</v>
      </c>
      <c r="BH68" s="1481">
        <f t="shared" si="2"/>
        <v>0</v>
      </c>
      <c r="BI68" s="1094">
        <f t="shared" si="3"/>
        <v>0</v>
      </c>
      <c r="BJ68" s="1482">
        <f t="shared" si="4"/>
        <v>0</v>
      </c>
      <c r="BK68" s="1481">
        <f t="shared" si="5"/>
        <v>0</v>
      </c>
      <c r="BL68" s="1481">
        <f t="shared" si="6"/>
        <v>0</v>
      </c>
      <c r="BM68" s="1481">
        <f t="shared" si="7"/>
        <v>0</v>
      </c>
      <c r="BN68" s="1481">
        <f t="shared" si="8"/>
        <v>0</v>
      </c>
      <c r="BO68" s="1481">
        <f t="shared" si="9"/>
        <v>0</v>
      </c>
      <c r="BP68" s="1481">
        <f t="shared" si="10"/>
        <v>0</v>
      </c>
      <c r="BQ68" s="1481">
        <f t="shared" si="11"/>
        <v>0</v>
      </c>
      <c r="BR68" s="1094">
        <f t="shared" si="12"/>
        <v>0</v>
      </c>
      <c r="BS68" s="1096">
        <v>0</v>
      </c>
      <c r="BT68" s="1481">
        <v>0</v>
      </c>
      <c r="BU68" s="1094">
        <v>0</v>
      </c>
      <c r="BV68" s="1483"/>
      <c r="BW68" s="1484"/>
      <c r="BX68" s="1484"/>
      <c r="BY68" s="1484"/>
      <c r="BZ68" s="1484"/>
      <c r="CA68" s="1484"/>
      <c r="CB68" s="1484"/>
      <c r="CC68" s="1484"/>
      <c r="CD68" s="743"/>
      <c r="CE68" s="744"/>
    </row>
    <row r="69" spans="1:83" s="307" customFormat="1" ht="75">
      <c r="A69" s="696">
        <v>69</v>
      </c>
      <c r="B69" s="737"/>
      <c r="C69" s="738" t="s">
        <v>278</v>
      </c>
      <c r="D69" s="738" t="s">
        <v>2803</v>
      </c>
      <c r="E69" s="739">
        <v>220</v>
      </c>
      <c r="F69" s="738" t="s">
        <v>2804</v>
      </c>
      <c r="G69" s="738"/>
      <c r="H69" s="738" t="s">
        <v>2805</v>
      </c>
      <c r="I69" s="738" t="s">
        <v>2771</v>
      </c>
      <c r="J69" s="740">
        <v>574</v>
      </c>
      <c r="K69" s="1474">
        <v>74</v>
      </c>
      <c r="L69" s="1474">
        <v>49</v>
      </c>
      <c r="M69" s="1474">
        <v>105</v>
      </c>
      <c r="N69" s="1474">
        <v>111</v>
      </c>
      <c r="O69" s="1474">
        <v>115</v>
      </c>
      <c r="P69" s="1474">
        <v>62</v>
      </c>
      <c r="Q69" s="1474">
        <v>55</v>
      </c>
      <c r="R69" s="1475">
        <v>3</v>
      </c>
      <c r="S69" s="741"/>
      <c r="T69" s="1476"/>
      <c r="U69" s="742"/>
      <c r="V69" s="1477"/>
      <c r="W69" s="1477"/>
      <c r="X69" s="1477"/>
      <c r="Y69" s="1478"/>
      <c r="Z69" s="937"/>
      <c r="AA69" s="1479"/>
      <c r="AB69" s="1479"/>
      <c r="AC69" s="1479"/>
      <c r="AD69" s="1479"/>
      <c r="AE69" s="1479"/>
      <c r="AF69" s="1479"/>
      <c r="AG69" s="1479"/>
      <c r="AH69" s="938"/>
      <c r="AI69" s="1480">
        <v>4</v>
      </c>
      <c r="AJ69" s="1481">
        <v>10</v>
      </c>
      <c r="AK69" s="1094">
        <v>21</v>
      </c>
      <c r="AL69" s="1482">
        <v>10</v>
      </c>
      <c r="AM69" s="1481">
        <v>10</v>
      </c>
      <c r="AN69" s="1481">
        <v>43</v>
      </c>
      <c r="AO69" s="1481">
        <v>17</v>
      </c>
      <c r="AP69" s="1481">
        <v>7</v>
      </c>
      <c r="AQ69" s="1481">
        <v>2</v>
      </c>
      <c r="AR69" s="1481">
        <v>9</v>
      </c>
      <c r="AS69" s="1481">
        <v>22</v>
      </c>
      <c r="AT69" s="1094">
        <v>7</v>
      </c>
      <c r="AU69" s="1095">
        <v>2</v>
      </c>
      <c r="AV69" s="1481">
        <v>0</v>
      </c>
      <c r="AW69" s="1094">
        <v>3</v>
      </c>
      <c r="AX69" s="1482">
        <v>2</v>
      </c>
      <c r="AY69" s="1481">
        <v>0</v>
      </c>
      <c r="AZ69" s="1481">
        <v>3</v>
      </c>
      <c r="BA69" s="1481">
        <v>0</v>
      </c>
      <c r="BB69" s="1481">
        <v>0</v>
      </c>
      <c r="BC69" s="1481">
        <v>0</v>
      </c>
      <c r="BD69" s="1481">
        <v>0</v>
      </c>
      <c r="BE69" s="1481">
        <v>0</v>
      </c>
      <c r="BF69" s="1094">
        <v>0</v>
      </c>
      <c r="BG69" s="1095">
        <f t="shared" si="1"/>
        <v>4</v>
      </c>
      <c r="BH69" s="1481">
        <f t="shared" si="2"/>
        <v>10</v>
      </c>
      <c r="BI69" s="1094">
        <f t="shared" si="3"/>
        <v>21</v>
      </c>
      <c r="BJ69" s="1482">
        <f t="shared" si="4"/>
        <v>10</v>
      </c>
      <c r="BK69" s="1481">
        <f t="shared" si="5"/>
        <v>10</v>
      </c>
      <c r="BL69" s="1481">
        <f t="shared" si="6"/>
        <v>43</v>
      </c>
      <c r="BM69" s="1481">
        <f t="shared" si="7"/>
        <v>17</v>
      </c>
      <c r="BN69" s="1481">
        <f t="shared" si="8"/>
        <v>7</v>
      </c>
      <c r="BO69" s="1481">
        <f t="shared" si="9"/>
        <v>2</v>
      </c>
      <c r="BP69" s="1481">
        <f t="shared" si="10"/>
        <v>9</v>
      </c>
      <c r="BQ69" s="1481">
        <f t="shared" si="11"/>
        <v>22</v>
      </c>
      <c r="BR69" s="1094">
        <f t="shared" si="12"/>
        <v>7</v>
      </c>
      <c r="BS69" s="1096">
        <v>0</v>
      </c>
      <c r="BT69" s="1481">
        <v>0</v>
      </c>
      <c r="BU69" s="1094">
        <v>0</v>
      </c>
      <c r="BV69" s="1483"/>
      <c r="BW69" s="1484"/>
      <c r="BX69" s="1484"/>
      <c r="BY69" s="1484"/>
      <c r="BZ69" s="1484"/>
      <c r="CA69" s="1484"/>
      <c r="CB69" s="1484"/>
      <c r="CC69" s="1484"/>
      <c r="CD69" s="743"/>
      <c r="CE69" s="744"/>
    </row>
    <row r="70" spans="1:83" ht="15">
      <c r="A70" s="696">
        <v>70</v>
      </c>
      <c r="B70" s="675"/>
      <c r="C70" s="718"/>
      <c r="D70" s="718"/>
      <c r="E70" s="735"/>
      <c r="F70" s="718" t="s">
        <v>2806</v>
      </c>
      <c r="G70" s="718"/>
      <c r="H70" s="718" t="s">
        <v>2805</v>
      </c>
      <c r="I70" s="718" t="s">
        <v>92</v>
      </c>
      <c r="J70" s="729">
        <v>12</v>
      </c>
      <c r="K70" s="1455">
        <v>3</v>
      </c>
      <c r="L70" s="1455"/>
      <c r="M70" s="1455">
        <v>3</v>
      </c>
      <c r="N70" s="1455">
        <v>4</v>
      </c>
      <c r="O70" s="1455"/>
      <c r="P70" s="1455"/>
      <c r="Q70" s="1455">
        <v>2</v>
      </c>
      <c r="R70" s="1456"/>
      <c r="S70" s="730"/>
      <c r="T70" s="1457"/>
      <c r="U70" s="734"/>
      <c r="V70" s="1466"/>
      <c r="W70" s="1466"/>
      <c r="X70" s="1466"/>
      <c r="Y70" s="1467"/>
      <c r="Z70" s="935"/>
      <c r="AA70" s="1468"/>
      <c r="AB70" s="1468"/>
      <c r="AC70" s="1468"/>
      <c r="AD70" s="1468"/>
      <c r="AE70" s="1468"/>
      <c r="AF70" s="1468"/>
      <c r="AG70" s="1468"/>
      <c r="AH70" s="936"/>
      <c r="AI70" s="1461">
        <v>0</v>
      </c>
      <c r="AJ70" s="1462">
        <v>0</v>
      </c>
      <c r="AK70" s="1091">
        <v>0</v>
      </c>
      <c r="AL70" s="1463">
        <v>0</v>
      </c>
      <c r="AM70" s="1462">
        <v>0</v>
      </c>
      <c r="AN70" s="1462">
        <v>0</v>
      </c>
      <c r="AO70" s="1462">
        <v>0</v>
      </c>
      <c r="AP70" s="1462">
        <v>0</v>
      </c>
      <c r="AQ70" s="1462">
        <v>0</v>
      </c>
      <c r="AR70" s="1462">
        <v>0</v>
      </c>
      <c r="AS70" s="1462">
        <v>0</v>
      </c>
      <c r="AT70" s="1091">
        <v>0</v>
      </c>
      <c r="AU70" s="1092">
        <v>0</v>
      </c>
      <c r="AV70" s="1462">
        <v>0</v>
      </c>
      <c r="AW70" s="1091">
        <v>0</v>
      </c>
      <c r="AX70" s="1463">
        <v>0</v>
      </c>
      <c r="AY70" s="1462">
        <v>0</v>
      </c>
      <c r="AZ70" s="1462">
        <v>0</v>
      </c>
      <c r="BA70" s="1462">
        <v>0</v>
      </c>
      <c r="BB70" s="1462">
        <v>0</v>
      </c>
      <c r="BC70" s="1462">
        <v>0</v>
      </c>
      <c r="BD70" s="1462">
        <v>0</v>
      </c>
      <c r="BE70" s="1462">
        <v>0</v>
      </c>
      <c r="BF70" s="1091">
        <v>0</v>
      </c>
      <c r="BG70" s="1092">
        <f t="shared" si="1"/>
        <v>0</v>
      </c>
      <c r="BH70" s="1462">
        <f t="shared" si="2"/>
        <v>0</v>
      </c>
      <c r="BI70" s="1091">
        <f t="shared" si="3"/>
        <v>0</v>
      </c>
      <c r="BJ70" s="1463">
        <f t="shared" si="4"/>
        <v>0</v>
      </c>
      <c r="BK70" s="1462">
        <f t="shared" si="5"/>
        <v>0</v>
      </c>
      <c r="BL70" s="1462">
        <f t="shared" si="6"/>
        <v>0</v>
      </c>
      <c r="BM70" s="1462">
        <f t="shared" si="7"/>
        <v>0</v>
      </c>
      <c r="BN70" s="1462">
        <f t="shared" si="8"/>
        <v>0</v>
      </c>
      <c r="BO70" s="1462">
        <f t="shared" si="9"/>
        <v>0</v>
      </c>
      <c r="BP70" s="1462">
        <f t="shared" si="10"/>
        <v>0</v>
      </c>
      <c r="BQ70" s="1462">
        <f t="shared" si="11"/>
        <v>0</v>
      </c>
      <c r="BR70" s="1091">
        <f t="shared" si="12"/>
        <v>0</v>
      </c>
      <c r="BS70" s="1093">
        <v>0</v>
      </c>
      <c r="BT70" s="1462">
        <v>0</v>
      </c>
      <c r="BU70" s="1091">
        <v>0</v>
      </c>
      <c r="BV70" s="1464"/>
      <c r="BW70" s="1465"/>
      <c r="BX70" s="1465"/>
      <c r="BY70" s="1465"/>
      <c r="BZ70" s="1465"/>
      <c r="CA70" s="1465"/>
      <c r="CB70" s="1465"/>
      <c r="CC70" s="1465"/>
      <c r="CD70" s="732"/>
      <c r="CE70" s="733"/>
    </row>
    <row r="71" spans="1:83" ht="15">
      <c r="A71" s="696">
        <v>71</v>
      </c>
      <c r="B71" s="675"/>
      <c r="C71" s="718"/>
      <c r="D71" s="718"/>
      <c r="E71" s="735"/>
      <c r="F71" s="718" t="s">
        <v>2807</v>
      </c>
      <c r="G71" s="718"/>
      <c r="H71" s="718" t="s">
        <v>2805</v>
      </c>
      <c r="I71" s="718" t="s">
        <v>92</v>
      </c>
      <c r="J71" s="729">
        <v>301</v>
      </c>
      <c r="K71" s="1455">
        <v>30</v>
      </c>
      <c r="L71" s="1455">
        <v>35</v>
      </c>
      <c r="M71" s="1455">
        <v>50</v>
      </c>
      <c r="N71" s="1455">
        <v>36</v>
      </c>
      <c r="O71" s="1455">
        <v>122</v>
      </c>
      <c r="P71" s="1455">
        <v>26</v>
      </c>
      <c r="Q71" s="1455">
        <v>2</v>
      </c>
      <c r="R71" s="1456"/>
      <c r="S71" s="730"/>
      <c r="T71" s="1457"/>
      <c r="U71" s="734"/>
      <c r="V71" s="1466"/>
      <c r="W71" s="1466"/>
      <c r="X71" s="1466"/>
      <c r="Y71" s="1467"/>
      <c r="Z71" s="935"/>
      <c r="AA71" s="1468"/>
      <c r="AB71" s="1468"/>
      <c r="AC71" s="1468"/>
      <c r="AD71" s="1468"/>
      <c r="AE71" s="1468"/>
      <c r="AF71" s="1468"/>
      <c r="AG71" s="1468"/>
      <c r="AH71" s="936"/>
      <c r="AI71" s="1461">
        <v>-3</v>
      </c>
      <c r="AJ71" s="1462">
        <v>0</v>
      </c>
      <c r="AK71" s="1091">
        <v>0</v>
      </c>
      <c r="AL71" s="1463">
        <v>1</v>
      </c>
      <c r="AM71" s="1462">
        <v>2</v>
      </c>
      <c r="AN71" s="1462">
        <v>4</v>
      </c>
      <c r="AO71" s="1462">
        <v>1</v>
      </c>
      <c r="AP71" s="1462">
        <v>15</v>
      </c>
      <c r="AQ71" s="1462">
        <v>0</v>
      </c>
      <c r="AR71" s="1462">
        <v>0</v>
      </c>
      <c r="AS71" s="1462">
        <v>5</v>
      </c>
      <c r="AT71" s="1091">
        <v>1</v>
      </c>
      <c r="AU71" s="1092">
        <v>2</v>
      </c>
      <c r="AV71" s="1462">
        <v>0</v>
      </c>
      <c r="AW71" s="1091">
        <v>0</v>
      </c>
      <c r="AX71" s="1463">
        <v>2</v>
      </c>
      <c r="AY71" s="1462">
        <v>0</v>
      </c>
      <c r="AZ71" s="1462">
        <v>0</v>
      </c>
      <c r="BA71" s="1462">
        <v>0</v>
      </c>
      <c r="BB71" s="1462">
        <v>0</v>
      </c>
      <c r="BC71" s="1462">
        <v>0</v>
      </c>
      <c r="BD71" s="1462">
        <v>0</v>
      </c>
      <c r="BE71" s="1462">
        <v>0</v>
      </c>
      <c r="BF71" s="1091">
        <v>0</v>
      </c>
      <c r="BG71" s="1092">
        <f t="shared" si="1"/>
        <v>-3</v>
      </c>
      <c r="BH71" s="1462">
        <f t="shared" si="2"/>
        <v>0</v>
      </c>
      <c r="BI71" s="1091">
        <f t="shared" si="3"/>
        <v>0</v>
      </c>
      <c r="BJ71" s="1463">
        <f t="shared" si="4"/>
        <v>1</v>
      </c>
      <c r="BK71" s="1462">
        <f t="shared" si="5"/>
        <v>2</v>
      </c>
      <c r="BL71" s="1462">
        <f t="shared" si="6"/>
        <v>4</v>
      </c>
      <c r="BM71" s="1462">
        <f t="shared" si="7"/>
        <v>1</v>
      </c>
      <c r="BN71" s="1462">
        <f t="shared" si="8"/>
        <v>15</v>
      </c>
      <c r="BO71" s="1462">
        <f t="shared" si="9"/>
        <v>0</v>
      </c>
      <c r="BP71" s="1462">
        <f t="shared" si="10"/>
        <v>0</v>
      </c>
      <c r="BQ71" s="1462">
        <f t="shared" si="11"/>
        <v>5</v>
      </c>
      <c r="BR71" s="1091">
        <f t="shared" si="12"/>
        <v>1</v>
      </c>
      <c r="BS71" s="1093">
        <v>0</v>
      </c>
      <c r="BT71" s="1462">
        <v>0</v>
      </c>
      <c r="BU71" s="1091">
        <v>0</v>
      </c>
      <c r="BV71" s="1464"/>
      <c r="BW71" s="1465"/>
      <c r="BX71" s="1465"/>
      <c r="BY71" s="1465"/>
      <c r="BZ71" s="1465"/>
      <c r="CA71" s="1465"/>
      <c r="CB71" s="1465"/>
      <c r="CC71" s="1465"/>
      <c r="CD71" s="732"/>
      <c r="CE71" s="733"/>
    </row>
    <row r="72" spans="1:83" ht="15">
      <c r="A72" s="696">
        <v>72</v>
      </c>
      <c r="B72" s="675"/>
      <c r="C72" s="718"/>
      <c r="D72" s="718"/>
      <c r="E72" s="735">
        <v>110</v>
      </c>
      <c r="F72" s="718" t="s">
        <v>2804</v>
      </c>
      <c r="G72" s="718"/>
      <c r="H72" s="718" t="s">
        <v>2805</v>
      </c>
      <c r="I72" s="718" t="s">
        <v>92</v>
      </c>
      <c r="J72" s="729">
        <v>462</v>
      </c>
      <c r="K72" s="1455">
        <v>21</v>
      </c>
      <c r="L72" s="1455">
        <v>98</v>
      </c>
      <c r="M72" s="1455">
        <v>27</v>
      </c>
      <c r="N72" s="1455">
        <v>44</v>
      </c>
      <c r="O72" s="1455">
        <v>160</v>
      </c>
      <c r="P72" s="1455">
        <v>86</v>
      </c>
      <c r="Q72" s="1455">
        <v>25</v>
      </c>
      <c r="R72" s="1456"/>
      <c r="S72" s="730">
        <v>1</v>
      </c>
      <c r="T72" s="1457"/>
      <c r="U72" s="734"/>
      <c r="V72" s="1466"/>
      <c r="W72" s="1466"/>
      <c r="X72" s="1466"/>
      <c r="Y72" s="1467"/>
      <c r="Z72" s="935"/>
      <c r="AA72" s="1468"/>
      <c r="AB72" s="1468"/>
      <c r="AC72" s="1468"/>
      <c r="AD72" s="1468"/>
      <c r="AE72" s="1468"/>
      <c r="AF72" s="1468"/>
      <c r="AG72" s="1468"/>
      <c r="AH72" s="936"/>
      <c r="AI72" s="1461">
        <v>2</v>
      </c>
      <c r="AJ72" s="1462">
        <v>3</v>
      </c>
      <c r="AK72" s="1091">
        <v>7</v>
      </c>
      <c r="AL72" s="1463">
        <v>6</v>
      </c>
      <c r="AM72" s="1462">
        <v>4</v>
      </c>
      <c r="AN72" s="1462">
        <v>25</v>
      </c>
      <c r="AO72" s="1462">
        <v>6</v>
      </c>
      <c r="AP72" s="1462">
        <v>9</v>
      </c>
      <c r="AQ72" s="1462">
        <v>13</v>
      </c>
      <c r="AR72" s="1462">
        <v>18</v>
      </c>
      <c r="AS72" s="1462">
        <v>5</v>
      </c>
      <c r="AT72" s="1091">
        <v>7</v>
      </c>
      <c r="AU72" s="1092">
        <v>2</v>
      </c>
      <c r="AV72" s="1462">
        <v>1</v>
      </c>
      <c r="AW72" s="1091">
        <v>0</v>
      </c>
      <c r="AX72" s="1463">
        <v>2</v>
      </c>
      <c r="AY72" s="1462">
        <v>1</v>
      </c>
      <c r="AZ72" s="1462">
        <v>0</v>
      </c>
      <c r="BA72" s="1462">
        <v>0</v>
      </c>
      <c r="BB72" s="1462">
        <v>0</v>
      </c>
      <c r="BC72" s="1462">
        <v>0</v>
      </c>
      <c r="BD72" s="1462">
        <v>0</v>
      </c>
      <c r="BE72" s="1462">
        <v>0</v>
      </c>
      <c r="BF72" s="1091">
        <v>0</v>
      </c>
      <c r="BG72" s="1092">
        <f t="shared" si="1"/>
        <v>2</v>
      </c>
      <c r="BH72" s="1462">
        <f t="shared" si="2"/>
        <v>3</v>
      </c>
      <c r="BI72" s="1091">
        <f t="shared" si="3"/>
        <v>7</v>
      </c>
      <c r="BJ72" s="1463">
        <f t="shared" si="4"/>
        <v>6</v>
      </c>
      <c r="BK72" s="1462">
        <f t="shared" si="5"/>
        <v>4</v>
      </c>
      <c r="BL72" s="1462">
        <f t="shared" si="6"/>
        <v>25</v>
      </c>
      <c r="BM72" s="1462">
        <f t="shared" si="7"/>
        <v>6</v>
      </c>
      <c r="BN72" s="1462">
        <f t="shared" si="8"/>
        <v>9</v>
      </c>
      <c r="BO72" s="1462">
        <f t="shared" si="9"/>
        <v>13</v>
      </c>
      <c r="BP72" s="1462">
        <f t="shared" si="10"/>
        <v>18</v>
      </c>
      <c r="BQ72" s="1462">
        <f t="shared" si="11"/>
        <v>5</v>
      </c>
      <c r="BR72" s="1091">
        <f t="shared" si="12"/>
        <v>7</v>
      </c>
      <c r="BS72" s="1093">
        <v>0</v>
      </c>
      <c r="BT72" s="1462">
        <v>0</v>
      </c>
      <c r="BU72" s="1091">
        <v>0</v>
      </c>
      <c r="BV72" s="1464"/>
      <c r="BW72" s="1465"/>
      <c r="BX72" s="1465"/>
      <c r="BY72" s="1465"/>
      <c r="BZ72" s="1465"/>
      <c r="CA72" s="1465"/>
      <c r="CB72" s="1465"/>
      <c r="CC72" s="1465"/>
      <c r="CD72" s="732"/>
      <c r="CE72" s="733"/>
    </row>
    <row r="73" spans="1:83" ht="15">
      <c r="A73" s="696">
        <v>73</v>
      </c>
      <c r="B73" s="675"/>
      <c r="C73" s="718"/>
      <c r="D73" s="718"/>
      <c r="E73" s="735"/>
      <c r="F73" s="718" t="s">
        <v>2806</v>
      </c>
      <c r="G73" s="718"/>
      <c r="H73" s="718" t="s">
        <v>2805</v>
      </c>
      <c r="I73" s="718" t="s">
        <v>92</v>
      </c>
      <c r="J73" s="729">
        <v>187</v>
      </c>
      <c r="K73" s="1455">
        <v>13</v>
      </c>
      <c r="L73" s="1455">
        <v>29</v>
      </c>
      <c r="M73" s="1455">
        <v>20</v>
      </c>
      <c r="N73" s="1455">
        <v>26</v>
      </c>
      <c r="O73" s="1455">
        <v>72</v>
      </c>
      <c r="P73" s="1455">
        <v>19</v>
      </c>
      <c r="Q73" s="1455">
        <v>6</v>
      </c>
      <c r="R73" s="1456"/>
      <c r="S73" s="730">
        <v>2</v>
      </c>
      <c r="T73" s="1457"/>
      <c r="U73" s="734"/>
      <c r="V73" s="1466"/>
      <c r="W73" s="1466"/>
      <c r="X73" s="1466"/>
      <c r="Y73" s="1467"/>
      <c r="Z73" s="935"/>
      <c r="AA73" s="1468"/>
      <c r="AB73" s="1468"/>
      <c r="AC73" s="1468"/>
      <c r="AD73" s="1468"/>
      <c r="AE73" s="1468"/>
      <c r="AF73" s="1468"/>
      <c r="AG73" s="1468"/>
      <c r="AH73" s="936"/>
      <c r="AI73" s="1461">
        <v>4</v>
      </c>
      <c r="AJ73" s="1462">
        <v>1</v>
      </c>
      <c r="AK73" s="1091">
        <v>1</v>
      </c>
      <c r="AL73" s="1463">
        <v>5</v>
      </c>
      <c r="AM73" s="1462">
        <v>1</v>
      </c>
      <c r="AN73" s="1462">
        <v>7</v>
      </c>
      <c r="AO73" s="1462">
        <v>3</v>
      </c>
      <c r="AP73" s="1462">
        <v>3</v>
      </c>
      <c r="AQ73" s="1462">
        <v>6</v>
      </c>
      <c r="AR73" s="1462">
        <v>8</v>
      </c>
      <c r="AS73" s="1462">
        <v>1</v>
      </c>
      <c r="AT73" s="1091">
        <v>3</v>
      </c>
      <c r="AU73" s="1092">
        <v>0</v>
      </c>
      <c r="AV73" s="1462">
        <v>0</v>
      </c>
      <c r="AW73" s="1091">
        <v>0</v>
      </c>
      <c r="AX73" s="1463">
        <v>0</v>
      </c>
      <c r="AY73" s="1462">
        <v>0</v>
      </c>
      <c r="AZ73" s="1462">
        <v>0</v>
      </c>
      <c r="BA73" s="1462">
        <v>0</v>
      </c>
      <c r="BB73" s="1462">
        <v>0</v>
      </c>
      <c r="BC73" s="1462">
        <v>0</v>
      </c>
      <c r="BD73" s="1462">
        <v>0</v>
      </c>
      <c r="BE73" s="1462">
        <v>0</v>
      </c>
      <c r="BF73" s="1091">
        <v>0</v>
      </c>
      <c r="BG73" s="1092">
        <f t="shared" si="1"/>
        <v>4</v>
      </c>
      <c r="BH73" s="1462">
        <f t="shared" si="2"/>
        <v>1</v>
      </c>
      <c r="BI73" s="1091">
        <f t="shared" si="3"/>
        <v>1</v>
      </c>
      <c r="BJ73" s="1463">
        <f t="shared" si="4"/>
        <v>5</v>
      </c>
      <c r="BK73" s="1462">
        <f t="shared" si="5"/>
        <v>1</v>
      </c>
      <c r="BL73" s="1462">
        <f t="shared" si="6"/>
        <v>7</v>
      </c>
      <c r="BM73" s="1462">
        <f t="shared" si="7"/>
        <v>3</v>
      </c>
      <c r="BN73" s="1462">
        <f t="shared" si="8"/>
        <v>3</v>
      </c>
      <c r="BO73" s="1462">
        <f t="shared" si="9"/>
        <v>6</v>
      </c>
      <c r="BP73" s="1462">
        <f t="shared" si="10"/>
        <v>8</v>
      </c>
      <c r="BQ73" s="1462">
        <f t="shared" si="11"/>
        <v>1</v>
      </c>
      <c r="BR73" s="1091">
        <f t="shared" si="12"/>
        <v>3</v>
      </c>
      <c r="BS73" s="1093">
        <v>0</v>
      </c>
      <c r="BT73" s="1462">
        <v>0</v>
      </c>
      <c r="BU73" s="1091">
        <v>0</v>
      </c>
      <c r="BV73" s="1464"/>
      <c r="BW73" s="1465"/>
      <c r="BX73" s="1465"/>
      <c r="BY73" s="1465"/>
      <c r="BZ73" s="1465"/>
      <c r="CA73" s="1465"/>
      <c r="CB73" s="1465"/>
      <c r="CC73" s="1465"/>
      <c r="CD73" s="732"/>
      <c r="CE73" s="733"/>
    </row>
    <row r="74" spans="1:83" ht="15">
      <c r="A74" s="696">
        <v>74</v>
      </c>
      <c r="B74" s="675"/>
      <c r="C74" s="718"/>
      <c r="D74" s="718"/>
      <c r="E74" s="735"/>
      <c r="F74" s="718" t="s">
        <v>2807</v>
      </c>
      <c r="G74" s="718"/>
      <c r="H74" s="718" t="s">
        <v>2805</v>
      </c>
      <c r="I74" s="718" t="s">
        <v>92</v>
      </c>
      <c r="J74" s="729">
        <v>30</v>
      </c>
      <c r="K74" s="1455">
        <v>4</v>
      </c>
      <c r="L74" s="1455">
        <v>1</v>
      </c>
      <c r="M74" s="1455"/>
      <c r="N74" s="1455">
        <v>2</v>
      </c>
      <c r="O74" s="1455">
        <v>7</v>
      </c>
      <c r="P74" s="1455">
        <v>3</v>
      </c>
      <c r="Q74" s="1455">
        <v>13</v>
      </c>
      <c r="R74" s="1456"/>
      <c r="S74" s="730"/>
      <c r="T74" s="1457"/>
      <c r="U74" s="734"/>
      <c r="V74" s="1466"/>
      <c r="W74" s="1466"/>
      <c r="X74" s="1466"/>
      <c r="Y74" s="1467"/>
      <c r="Z74" s="935"/>
      <c r="AA74" s="1468"/>
      <c r="AB74" s="1468"/>
      <c r="AC74" s="1468"/>
      <c r="AD74" s="1468"/>
      <c r="AE74" s="1468"/>
      <c r="AF74" s="1468"/>
      <c r="AG74" s="1468"/>
      <c r="AH74" s="936"/>
      <c r="AI74" s="1461">
        <v>0</v>
      </c>
      <c r="AJ74" s="1462">
        <v>0</v>
      </c>
      <c r="AK74" s="1091">
        <v>0</v>
      </c>
      <c r="AL74" s="1463">
        <v>0</v>
      </c>
      <c r="AM74" s="1462">
        <v>0</v>
      </c>
      <c r="AN74" s="1462">
        <v>0</v>
      </c>
      <c r="AO74" s="1462">
        <v>0</v>
      </c>
      <c r="AP74" s="1462">
        <v>0</v>
      </c>
      <c r="AQ74" s="1462">
        <v>0</v>
      </c>
      <c r="AR74" s="1462">
        <v>0</v>
      </c>
      <c r="AS74" s="1462">
        <v>0</v>
      </c>
      <c r="AT74" s="1091">
        <v>0</v>
      </c>
      <c r="AU74" s="1092">
        <v>0</v>
      </c>
      <c r="AV74" s="1462">
        <v>0</v>
      </c>
      <c r="AW74" s="1091">
        <v>0</v>
      </c>
      <c r="AX74" s="1463">
        <v>0</v>
      </c>
      <c r="AY74" s="1462">
        <v>0</v>
      </c>
      <c r="AZ74" s="1462">
        <v>0</v>
      </c>
      <c r="BA74" s="1462">
        <v>0</v>
      </c>
      <c r="BB74" s="1462">
        <v>0</v>
      </c>
      <c r="BC74" s="1462">
        <v>0</v>
      </c>
      <c r="BD74" s="1462">
        <v>0</v>
      </c>
      <c r="BE74" s="1462">
        <v>0</v>
      </c>
      <c r="BF74" s="1091">
        <v>0</v>
      </c>
      <c r="BG74" s="1092">
        <f t="shared" ref="BG74:BG138" si="13">AI74</f>
        <v>0</v>
      </c>
      <c r="BH74" s="1462">
        <f t="shared" ref="BH74:BH138" si="14">AJ74</f>
        <v>0</v>
      </c>
      <c r="BI74" s="1091">
        <f t="shared" ref="BI74:BI138" si="15">AK74</f>
        <v>0</v>
      </c>
      <c r="BJ74" s="1463">
        <f t="shared" ref="BJ74:BJ138" si="16">AL74</f>
        <v>0</v>
      </c>
      <c r="BK74" s="1462">
        <f t="shared" ref="BK74:BK138" si="17">AM74</f>
        <v>0</v>
      </c>
      <c r="BL74" s="1462">
        <f t="shared" ref="BL74:BL138" si="18">AN74</f>
        <v>0</v>
      </c>
      <c r="BM74" s="1462">
        <f t="shared" ref="BM74:BM138" si="19">AO74</f>
        <v>0</v>
      </c>
      <c r="BN74" s="1462">
        <f t="shared" ref="BN74:BN138" si="20">AP74</f>
        <v>0</v>
      </c>
      <c r="BO74" s="1462">
        <f t="shared" ref="BO74:BO138" si="21">AQ74</f>
        <v>0</v>
      </c>
      <c r="BP74" s="1462">
        <f t="shared" ref="BP74:BP138" si="22">AR74</f>
        <v>0</v>
      </c>
      <c r="BQ74" s="1462">
        <f t="shared" ref="BQ74:BQ138" si="23">AS74</f>
        <v>0</v>
      </c>
      <c r="BR74" s="1091">
        <f t="shared" ref="BR74:BR138" si="24">AT74</f>
        <v>0</v>
      </c>
      <c r="BS74" s="1093">
        <v>0</v>
      </c>
      <c r="BT74" s="1462">
        <v>0</v>
      </c>
      <c r="BU74" s="1091">
        <v>0</v>
      </c>
      <c r="BV74" s="1464"/>
      <c r="BW74" s="1465"/>
      <c r="BX74" s="1465"/>
      <c r="BY74" s="1465"/>
      <c r="BZ74" s="1465"/>
      <c r="CA74" s="1465"/>
      <c r="CB74" s="1465"/>
      <c r="CC74" s="1465"/>
      <c r="CD74" s="732"/>
      <c r="CE74" s="733"/>
    </row>
    <row r="75" spans="1:83" ht="15">
      <c r="A75" s="696">
        <v>75</v>
      </c>
      <c r="B75" s="675"/>
      <c r="C75" s="718"/>
      <c r="D75" s="718"/>
      <c r="E75" s="735" t="s">
        <v>2762</v>
      </c>
      <c r="F75" s="718" t="s">
        <v>2804</v>
      </c>
      <c r="G75" s="718"/>
      <c r="H75" s="718" t="s">
        <v>2805</v>
      </c>
      <c r="I75" s="718" t="s">
        <v>92</v>
      </c>
      <c r="J75" s="729">
        <v>83</v>
      </c>
      <c r="K75" s="1455">
        <v>4</v>
      </c>
      <c r="L75" s="1455">
        <v>18</v>
      </c>
      <c r="M75" s="1455">
        <v>14</v>
      </c>
      <c r="N75" s="1455">
        <v>2</v>
      </c>
      <c r="O75" s="1455">
        <v>13</v>
      </c>
      <c r="P75" s="1455">
        <v>25</v>
      </c>
      <c r="Q75" s="1455">
        <v>7</v>
      </c>
      <c r="R75" s="1456"/>
      <c r="S75" s="730"/>
      <c r="T75" s="1457"/>
      <c r="U75" s="734"/>
      <c r="V75" s="1466"/>
      <c r="W75" s="1466"/>
      <c r="X75" s="1466"/>
      <c r="Y75" s="1467"/>
      <c r="Z75" s="935"/>
      <c r="AA75" s="1468"/>
      <c r="AB75" s="1468"/>
      <c r="AC75" s="1468"/>
      <c r="AD75" s="1468"/>
      <c r="AE75" s="1468"/>
      <c r="AF75" s="1468"/>
      <c r="AG75" s="1468"/>
      <c r="AH75" s="936"/>
      <c r="AI75" s="1461">
        <v>0</v>
      </c>
      <c r="AJ75" s="1462">
        <v>0</v>
      </c>
      <c r="AK75" s="1091">
        <v>0</v>
      </c>
      <c r="AL75" s="1463">
        <v>0</v>
      </c>
      <c r="AM75" s="1462">
        <v>0</v>
      </c>
      <c r="AN75" s="1462">
        <v>0</v>
      </c>
      <c r="AO75" s="1462">
        <v>4</v>
      </c>
      <c r="AP75" s="1462">
        <v>13</v>
      </c>
      <c r="AQ75" s="1462">
        <v>0</v>
      </c>
      <c r="AR75" s="1462">
        <v>0</v>
      </c>
      <c r="AS75" s="1462">
        <v>0</v>
      </c>
      <c r="AT75" s="1091">
        <v>2</v>
      </c>
      <c r="AU75" s="1092">
        <v>0</v>
      </c>
      <c r="AV75" s="1462">
        <v>0</v>
      </c>
      <c r="AW75" s="1091">
        <v>0</v>
      </c>
      <c r="AX75" s="1463">
        <v>0</v>
      </c>
      <c r="AY75" s="1462">
        <v>0</v>
      </c>
      <c r="AZ75" s="1462">
        <v>0</v>
      </c>
      <c r="BA75" s="1462">
        <v>0</v>
      </c>
      <c r="BB75" s="1462">
        <v>0</v>
      </c>
      <c r="BC75" s="1462">
        <v>0</v>
      </c>
      <c r="BD75" s="1462">
        <v>0</v>
      </c>
      <c r="BE75" s="1462">
        <v>0</v>
      </c>
      <c r="BF75" s="1091">
        <v>0</v>
      </c>
      <c r="BG75" s="1092">
        <f t="shared" si="13"/>
        <v>0</v>
      </c>
      <c r="BH75" s="1462">
        <f t="shared" si="14"/>
        <v>0</v>
      </c>
      <c r="BI75" s="1091">
        <f t="shared" si="15"/>
        <v>0</v>
      </c>
      <c r="BJ75" s="1463">
        <f t="shared" si="16"/>
        <v>0</v>
      </c>
      <c r="BK75" s="1462">
        <f t="shared" si="17"/>
        <v>0</v>
      </c>
      <c r="BL75" s="1462">
        <f t="shared" si="18"/>
        <v>0</v>
      </c>
      <c r="BM75" s="1462">
        <f t="shared" si="19"/>
        <v>4</v>
      </c>
      <c r="BN75" s="1462">
        <f t="shared" si="20"/>
        <v>13</v>
      </c>
      <c r="BO75" s="1462">
        <f t="shared" si="21"/>
        <v>0</v>
      </c>
      <c r="BP75" s="1462">
        <f t="shared" si="22"/>
        <v>0</v>
      </c>
      <c r="BQ75" s="1462">
        <f t="shared" si="23"/>
        <v>0</v>
      </c>
      <c r="BR75" s="1091">
        <f t="shared" si="24"/>
        <v>2</v>
      </c>
      <c r="BS75" s="1093">
        <v>0</v>
      </c>
      <c r="BT75" s="1462">
        <v>0</v>
      </c>
      <c r="BU75" s="1091">
        <v>0</v>
      </c>
      <c r="BV75" s="1464"/>
      <c r="BW75" s="1465"/>
      <c r="BX75" s="1465"/>
      <c r="BY75" s="1465"/>
      <c r="BZ75" s="1465"/>
      <c r="CA75" s="1465"/>
      <c r="CB75" s="1465"/>
      <c r="CC75" s="1465"/>
      <c r="CD75" s="732"/>
      <c r="CE75" s="733"/>
    </row>
    <row r="76" spans="1:83" ht="15">
      <c r="A76" s="696">
        <v>76</v>
      </c>
      <c r="B76" s="675"/>
      <c r="C76" s="718"/>
      <c r="D76" s="718"/>
      <c r="E76" s="735"/>
      <c r="F76" s="718" t="s">
        <v>2806</v>
      </c>
      <c r="G76" s="718"/>
      <c r="H76" s="718" t="s">
        <v>2805</v>
      </c>
      <c r="I76" s="718" t="s">
        <v>92</v>
      </c>
      <c r="J76" s="729">
        <v>45</v>
      </c>
      <c r="K76" s="1455">
        <v>6</v>
      </c>
      <c r="L76" s="1455">
        <v>5</v>
      </c>
      <c r="M76" s="1455">
        <v>9</v>
      </c>
      <c r="N76" s="1455">
        <v>8</v>
      </c>
      <c r="O76" s="1455">
        <v>7</v>
      </c>
      <c r="P76" s="1455">
        <v>2</v>
      </c>
      <c r="Q76" s="1455">
        <v>8</v>
      </c>
      <c r="R76" s="1456"/>
      <c r="S76" s="730"/>
      <c r="T76" s="1457"/>
      <c r="U76" s="734"/>
      <c r="V76" s="1466"/>
      <c r="W76" s="1466"/>
      <c r="X76" s="1466"/>
      <c r="Y76" s="1467"/>
      <c r="Z76" s="935"/>
      <c r="AA76" s="1468"/>
      <c r="AB76" s="1468"/>
      <c r="AC76" s="1468"/>
      <c r="AD76" s="1468"/>
      <c r="AE76" s="1468"/>
      <c r="AF76" s="1468"/>
      <c r="AG76" s="1468"/>
      <c r="AH76" s="936"/>
      <c r="AI76" s="1461">
        <v>0</v>
      </c>
      <c r="AJ76" s="1462">
        <v>1</v>
      </c>
      <c r="AK76" s="1091">
        <v>1</v>
      </c>
      <c r="AL76" s="1463">
        <v>0</v>
      </c>
      <c r="AM76" s="1462">
        <v>1</v>
      </c>
      <c r="AN76" s="1462">
        <v>2</v>
      </c>
      <c r="AO76" s="1462">
        <v>4</v>
      </c>
      <c r="AP76" s="1462">
        <v>2</v>
      </c>
      <c r="AQ76" s="1462">
        <v>0</v>
      </c>
      <c r="AR76" s="1462">
        <v>3</v>
      </c>
      <c r="AS76" s="1462">
        <v>2</v>
      </c>
      <c r="AT76" s="1091">
        <v>0</v>
      </c>
      <c r="AU76" s="1092">
        <v>0</v>
      </c>
      <c r="AV76" s="1462">
        <v>0</v>
      </c>
      <c r="AW76" s="1091">
        <v>0</v>
      </c>
      <c r="AX76" s="1463">
        <v>0</v>
      </c>
      <c r="AY76" s="1462">
        <v>0</v>
      </c>
      <c r="AZ76" s="1462">
        <v>0</v>
      </c>
      <c r="BA76" s="1462">
        <v>0</v>
      </c>
      <c r="BB76" s="1462">
        <v>0</v>
      </c>
      <c r="BC76" s="1462">
        <v>0</v>
      </c>
      <c r="BD76" s="1462">
        <v>0</v>
      </c>
      <c r="BE76" s="1462">
        <v>0</v>
      </c>
      <c r="BF76" s="1091">
        <v>0</v>
      </c>
      <c r="BG76" s="1092">
        <f t="shared" si="13"/>
        <v>0</v>
      </c>
      <c r="BH76" s="1462">
        <f t="shared" si="14"/>
        <v>1</v>
      </c>
      <c r="BI76" s="1091">
        <f t="shared" si="15"/>
        <v>1</v>
      </c>
      <c r="BJ76" s="1463">
        <f t="shared" si="16"/>
        <v>0</v>
      </c>
      <c r="BK76" s="1462">
        <f t="shared" si="17"/>
        <v>1</v>
      </c>
      <c r="BL76" s="1462">
        <f t="shared" si="18"/>
        <v>2</v>
      </c>
      <c r="BM76" s="1462">
        <f t="shared" si="19"/>
        <v>4</v>
      </c>
      <c r="BN76" s="1462">
        <f t="shared" si="20"/>
        <v>2</v>
      </c>
      <c r="BO76" s="1462">
        <f t="shared" si="21"/>
        <v>0</v>
      </c>
      <c r="BP76" s="1462">
        <f t="shared" si="22"/>
        <v>3</v>
      </c>
      <c r="BQ76" s="1462">
        <f t="shared" si="23"/>
        <v>2</v>
      </c>
      <c r="BR76" s="1091">
        <f t="shared" si="24"/>
        <v>0</v>
      </c>
      <c r="BS76" s="1093">
        <v>0</v>
      </c>
      <c r="BT76" s="1462">
        <v>0</v>
      </c>
      <c r="BU76" s="1091">
        <v>0</v>
      </c>
      <c r="BV76" s="1464"/>
      <c r="BW76" s="1465"/>
      <c r="BX76" s="1465"/>
      <c r="BY76" s="1465"/>
      <c r="BZ76" s="1465"/>
      <c r="CA76" s="1465"/>
      <c r="CB76" s="1465"/>
      <c r="CC76" s="1465"/>
      <c r="CD76" s="732"/>
      <c r="CE76" s="733"/>
    </row>
    <row r="77" spans="1:83" ht="15">
      <c r="A77" s="696">
        <v>77</v>
      </c>
      <c r="B77" s="675"/>
      <c r="C77" s="718"/>
      <c r="D77" s="718"/>
      <c r="E77" s="718" t="s">
        <v>2808</v>
      </c>
      <c r="F77" s="718" t="s">
        <v>2804</v>
      </c>
      <c r="G77" s="718"/>
      <c r="H77" s="718" t="s">
        <v>2805</v>
      </c>
      <c r="I77" s="718" t="s">
        <v>92</v>
      </c>
      <c r="J77" s="729">
        <v>245</v>
      </c>
      <c r="K77" s="1455">
        <v>54</v>
      </c>
      <c r="L77" s="1455">
        <v>63</v>
      </c>
      <c r="M77" s="1455">
        <v>13</v>
      </c>
      <c r="N77" s="1455">
        <v>45</v>
      </c>
      <c r="O77" s="1455">
        <v>54</v>
      </c>
      <c r="P77" s="1455">
        <v>7</v>
      </c>
      <c r="Q77" s="1455">
        <v>2</v>
      </c>
      <c r="R77" s="1456">
        <v>1</v>
      </c>
      <c r="S77" s="730">
        <v>6</v>
      </c>
      <c r="T77" s="1457"/>
      <c r="U77" s="734"/>
      <c r="V77" s="1466"/>
      <c r="W77" s="1466"/>
      <c r="X77" s="1466"/>
      <c r="Y77" s="1467"/>
      <c r="Z77" s="935"/>
      <c r="AA77" s="1468"/>
      <c r="AB77" s="1468"/>
      <c r="AC77" s="1468"/>
      <c r="AD77" s="1468"/>
      <c r="AE77" s="1468"/>
      <c r="AF77" s="1468"/>
      <c r="AG77" s="1468"/>
      <c r="AH77" s="936"/>
      <c r="AI77" s="1461">
        <v>5</v>
      </c>
      <c r="AJ77" s="1462">
        <v>0</v>
      </c>
      <c r="AK77" s="1091">
        <v>2</v>
      </c>
      <c r="AL77" s="1463">
        <v>0</v>
      </c>
      <c r="AM77" s="1462">
        <v>2</v>
      </c>
      <c r="AN77" s="1462">
        <v>0</v>
      </c>
      <c r="AO77" s="1462">
        <v>0</v>
      </c>
      <c r="AP77" s="1462">
        <v>6</v>
      </c>
      <c r="AQ77" s="1462">
        <v>1</v>
      </c>
      <c r="AR77" s="1462">
        <v>1</v>
      </c>
      <c r="AS77" s="1462">
        <v>1</v>
      </c>
      <c r="AT77" s="1091">
        <v>0</v>
      </c>
      <c r="AU77" s="1092">
        <v>0</v>
      </c>
      <c r="AV77" s="1462">
        <v>0</v>
      </c>
      <c r="AW77" s="1091">
        <v>0</v>
      </c>
      <c r="AX77" s="1463">
        <v>0</v>
      </c>
      <c r="AY77" s="1462">
        <v>0</v>
      </c>
      <c r="AZ77" s="1462">
        <v>0</v>
      </c>
      <c r="BA77" s="1462">
        <v>0</v>
      </c>
      <c r="BB77" s="1462">
        <v>0</v>
      </c>
      <c r="BC77" s="1462">
        <v>0</v>
      </c>
      <c r="BD77" s="1462">
        <v>0</v>
      </c>
      <c r="BE77" s="1462">
        <v>0</v>
      </c>
      <c r="BF77" s="1091">
        <v>0</v>
      </c>
      <c r="BG77" s="1092">
        <f t="shared" si="13"/>
        <v>5</v>
      </c>
      <c r="BH77" s="1462">
        <f t="shared" si="14"/>
        <v>0</v>
      </c>
      <c r="BI77" s="1091">
        <f t="shared" si="15"/>
        <v>2</v>
      </c>
      <c r="BJ77" s="1463">
        <f t="shared" si="16"/>
        <v>0</v>
      </c>
      <c r="BK77" s="1462">
        <f t="shared" si="17"/>
        <v>2</v>
      </c>
      <c r="BL77" s="1462">
        <f t="shared" si="18"/>
        <v>0</v>
      </c>
      <c r="BM77" s="1462">
        <f t="shared" si="19"/>
        <v>0</v>
      </c>
      <c r="BN77" s="1462">
        <f t="shared" si="20"/>
        <v>6</v>
      </c>
      <c r="BO77" s="1462">
        <f t="shared" si="21"/>
        <v>1</v>
      </c>
      <c r="BP77" s="1462">
        <f t="shared" si="22"/>
        <v>1</v>
      </c>
      <c r="BQ77" s="1462">
        <f t="shared" si="23"/>
        <v>1</v>
      </c>
      <c r="BR77" s="1091">
        <f t="shared" si="24"/>
        <v>0</v>
      </c>
      <c r="BS77" s="1093">
        <v>0</v>
      </c>
      <c r="BT77" s="1462">
        <v>0</v>
      </c>
      <c r="BU77" s="1091">
        <v>0</v>
      </c>
      <c r="BV77" s="1464"/>
      <c r="BW77" s="1465"/>
      <c r="BX77" s="1465"/>
      <c r="BY77" s="1465"/>
      <c r="BZ77" s="1465"/>
      <c r="CA77" s="1465"/>
      <c r="CB77" s="1465"/>
      <c r="CC77" s="1465"/>
      <c r="CD77" s="732"/>
      <c r="CE77" s="733"/>
    </row>
    <row r="78" spans="1:83" ht="15">
      <c r="A78" s="696">
        <v>78</v>
      </c>
      <c r="B78" s="675"/>
      <c r="C78" s="718"/>
      <c r="D78" s="718"/>
      <c r="E78" s="718"/>
      <c r="F78" s="718" t="s">
        <v>2806</v>
      </c>
      <c r="G78" s="718"/>
      <c r="H78" s="718" t="s">
        <v>2805</v>
      </c>
      <c r="I78" s="718" t="s">
        <v>92</v>
      </c>
      <c r="J78" s="729">
        <v>181</v>
      </c>
      <c r="K78" s="1455">
        <v>18</v>
      </c>
      <c r="L78" s="1455">
        <v>36</v>
      </c>
      <c r="M78" s="1455">
        <v>49</v>
      </c>
      <c r="N78" s="1455">
        <v>14</v>
      </c>
      <c r="O78" s="1455">
        <v>46</v>
      </c>
      <c r="P78" s="1455">
        <v>13</v>
      </c>
      <c r="Q78" s="1455">
        <v>2</v>
      </c>
      <c r="R78" s="1456">
        <v>2</v>
      </c>
      <c r="S78" s="730">
        <v>1</v>
      </c>
      <c r="T78" s="1457"/>
      <c r="U78" s="734"/>
      <c r="V78" s="1466"/>
      <c r="W78" s="1466"/>
      <c r="X78" s="1466"/>
      <c r="Y78" s="1467"/>
      <c r="Z78" s="935"/>
      <c r="AA78" s="1468"/>
      <c r="AB78" s="1468"/>
      <c r="AC78" s="1468"/>
      <c r="AD78" s="1468"/>
      <c r="AE78" s="1468"/>
      <c r="AF78" s="1468"/>
      <c r="AG78" s="1468"/>
      <c r="AH78" s="936"/>
      <c r="AI78" s="1461">
        <v>0</v>
      </c>
      <c r="AJ78" s="1462">
        <v>1</v>
      </c>
      <c r="AK78" s="1091">
        <v>2</v>
      </c>
      <c r="AL78" s="1463">
        <v>0</v>
      </c>
      <c r="AM78" s="1462">
        <v>3</v>
      </c>
      <c r="AN78" s="1462">
        <v>3</v>
      </c>
      <c r="AO78" s="1462">
        <v>4</v>
      </c>
      <c r="AP78" s="1462">
        <v>2</v>
      </c>
      <c r="AQ78" s="1462">
        <v>0</v>
      </c>
      <c r="AR78" s="1462">
        <v>2</v>
      </c>
      <c r="AS78" s="1462">
        <v>0</v>
      </c>
      <c r="AT78" s="1091">
        <v>0</v>
      </c>
      <c r="AU78" s="1092">
        <v>0</v>
      </c>
      <c r="AV78" s="1462">
        <v>0</v>
      </c>
      <c r="AW78" s="1091">
        <v>0</v>
      </c>
      <c r="AX78" s="1463">
        <v>0</v>
      </c>
      <c r="AY78" s="1462">
        <v>0</v>
      </c>
      <c r="AZ78" s="1462">
        <v>0</v>
      </c>
      <c r="BA78" s="1462">
        <v>0</v>
      </c>
      <c r="BB78" s="1462">
        <v>0</v>
      </c>
      <c r="BC78" s="1462">
        <v>0</v>
      </c>
      <c r="BD78" s="1462">
        <v>0</v>
      </c>
      <c r="BE78" s="1462">
        <v>0</v>
      </c>
      <c r="BF78" s="1091">
        <v>0</v>
      </c>
      <c r="BG78" s="1092">
        <f t="shared" si="13"/>
        <v>0</v>
      </c>
      <c r="BH78" s="1462">
        <f t="shared" si="14"/>
        <v>1</v>
      </c>
      <c r="BI78" s="1091">
        <f t="shared" si="15"/>
        <v>2</v>
      </c>
      <c r="BJ78" s="1463">
        <f t="shared" si="16"/>
        <v>0</v>
      </c>
      <c r="BK78" s="1462">
        <f t="shared" si="17"/>
        <v>3</v>
      </c>
      <c r="BL78" s="1462">
        <f t="shared" si="18"/>
        <v>3</v>
      </c>
      <c r="BM78" s="1462">
        <f t="shared" si="19"/>
        <v>4</v>
      </c>
      <c r="BN78" s="1462">
        <f t="shared" si="20"/>
        <v>2</v>
      </c>
      <c r="BO78" s="1462">
        <f t="shared" si="21"/>
        <v>0</v>
      </c>
      <c r="BP78" s="1462">
        <f t="shared" si="22"/>
        <v>2</v>
      </c>
      <c r="BQ78" s="1462">
        <f t="shared" si="23"/>
        <v>0</v>
      </c>
      <c r="BR78" s="1091">
        <f t="shared" si="24"/>
        <v>0</v>
      </c>
      <c r="BS78" s="1093">
        <v>0</v>
      </c>
      <c r="BT78" s="1462">
        <v>0</v>
      </c>
      <c r="BU78" s="1091">
        <v>0</v>
      </c>
      <c r="BV78" s="1464"/>
      <c r="BW78" s="1465"/>
      <c r="BX78" s="1465"/>
      <c r="BY78" s="1465"/>
      <c r="BZ78" s="1465"/>
      <c r="CA78" s="1465"/>
      <c r="CB78" s="1465"/>
      <c r="CC78" s="1465"/>
      <c r="CD78" s="732"/>
      <c r="CE78" s="733"/>
    </row>
    <row r="79" spans="1:83" ht="15">
      <c r="A79" s="696">
        <v>79</v>
      </c>
      <c r="B79" s="675"/>
      <c r="C79" s="718"/>
      <c r="D79" s="718"/>
      <c r="E79" s="962"/>
      <c r="F79" s="962" t="s">
        <v>2807</v>
      </c>
      <c r="G79" s="718"/>
      <c r="H79" s="718" t="s">
        <v>2805</v>
      </c>
      <c r="I79" s="718"/>
      <c r="J79" s="729">
        <v>1</v>
      </c>
      <c r="K79" s="1455"/>
      <c r="L79" s="1455"/>
      <c r="M79" s="1455"/>
      <c r="N79" s="1455">
        <v>1</v>
      </c>
      <c r="O79" s="1455"/>
      <c r="P79" s="1455"/>
      <c r="Q79" s="1455"/>
      <c r="R79" s="1456"/>
      <c r="S79" s="730"/>
      <c r="T79" s="1457"/>
      <c r="U79" s="734"/>
      <c r="V79" s="1466"/>
      <c r="W79" s="1466"/>
      <c r="X79" s="1466"/>
      <c r="Y79" s="1467"/>
      <c r="Z79" s="935"/>
      <c r="AA79" s="1468"/>
      <c r="AB79" s="1468"/>
      <c r="AC79" s="1468"/>
      <c r="AD79" s="1468"/>
      <c r="AE79" s="1468"/>
      <c r="AF79" s="1468"/>
      <c r="AG79" s="1468"/>
      <c r="AH79" s="936"/>
      <c r="AI79" s="1461">
        <v>0</v>
      </c>
      <c r="AJ79" s="1462">
        <v>0</v>
      </c>
      <c r="AK79" s="1091">
        <v>0</v>
      </c>
      <c r="AL79" s="1463">
        <v>0</v>
      </c>
      <c r="AM79" s="1462">
        <v>0</v>
      </c>
      <c r="AN79" s="1462">
        <v>0</v>
      </c>
      <c r="AO79" s="1462">
        <v>0</v>
      </c>
      <c r="AP79" s="1462">
        <v>0</v>
      </c>
      <c r="AQ79" s="1462">
        <v>0</v>
      </c>
      <c r="AR79" s="1462">
        <v>0</v>
      </c>
      <c r="AS79" s="1462">
        <v>0</v>
      </c>
      <c r="AT79" s="1091">
        <v>0</v>
      </c>
      <c r="AU79" s="1092">
        <v>0</v>
      </c>
      <c r="AV79" s="1462">
        <v>0</v>
      </c>
      <c r="AW79" s="1091">
        <v>0</v>
      </c>
      <c r="AX79" s="1463">
        <v>0</v>
      </c>
      <c r="AY79" s="1462">
        <v>0</v>
      </c>
      <c r="AZ79" s="1462">
        <v>0</v>
      </c>
      <c r="BA79" s="1462">
        <v>0</v>
      </c>
      <c r="BB79" s="1462">
        <v>0</v>
      </c>
      <c r="BC79" s="1462">
        <v>0</v>
      </c>
      <c r="BD79" s="1462">
        <v>0</v>
      </c>
      <c r="BE79" s="1462">
        <v>0</v>
      </c>
      <c r="BF79" s="1091">
        <v>0</v>
      </c>
      <c r="BG79" s="1092">
        <f t="shared" si="13"/>
        <v>0</v>
      </c>
      <c r="BH79" s="1462">
        <f t="shared" si="14"/>
        <v>0</v>
      </c>
      <c r="BI79" s="1091">
        <f t="shared" si="15"/>
        <v>0</v>
      </c>
      <c r="BJ79" s="1463">
        <f t="shared" si="16"/>
        <v>0</v>
      </c>
      <c r="BK79" s="1462">
        <f t="shared" si="17"/>
        <v>0</v>
      </c>
      <c r="BL79" s="1462">
        <f t="shared" si="18"/>
        <v>0</v>
      </c>
      <c r="BM79" s="1462">
        <f t="shared" si="19"/>
        <v>0</v>
      </c>
      <c r="BN79" s="1462">
        <f t="shared" si="20"/>
        <v>0</v>
      </c>
      <c r="BO79" s="1462">
        <f t="shared" si="21"/>
        <v>0</v>
      </c>
      <c r="BP79" s="1462">
        <f t="shared" si="22"/>
        <v>0</v>
      </c>
      <c r="BQ79" s="1462">
        <f t="shared" si="23"/>
        <v>0</v>
      </c>
      <c r="BR79" s="1091">
        <f t="shared" si="24"/>
        <v>0</v>
      </c>
      <c r="BS79" s="1093">
        <v>0</v>
      </c>
      <c r="BT79" s="1462">
        <v>0</v>
      </c>
      <c r="BU79" s="1091">
        <v>0</v>
      </c>
      <c r="BV79" s="1464"/>
      <c r="BW79" s="1465"/>
      <c r="BX79" s="1465"/>
      <c r="BY79" s="1465"/>
      <c r="BZ79" s="1465"/>
      <c r="CA79" s="1465"/>
      <c r="CB79" s="1465"/>
      <c r="CC79" s="1465"/>
      <c r="CD79" s="732"/>
      <c r="CE79" s="733"/>
    </row>
    <row r="80" spans="1:83" ht="15">
      <c r="A80" s="696">
        <v>80</v>
      </c>
      <c r="B80" s="675"/>
      <c r="C80" s="718"/>
      <c r="D80" s="718"/>
      <c r="E80" s="962" t="s">
        <v>362</v>
      </c>
      <c r="F80" s="962" t="s">
        <v>2806</v>
      </c>
      <c r="G80" s="718"/>
      <c r="H80" s="718" t="s">
        <v>2805</v>
      </c>
      <c r="I80" s="718"/>
      <c r="J80" s="729">
        <v>0</v>
      </c>
      <c r="K80" s="1455"/>
      <c r="L80" s="1455"/>
      <c r="M80" s="1455"/>
      <c r="N80" s="1455"/>
      <c r="O80" s="1455"/>
      <c r="P80" s="1455"/>
      <c r="Q80" s="1455"/>
      <c r="R80" s="1456"/>
      <c r="S80" s="730"/>
      <c r="T80" s="1457"/>
      <c r="U80" s="734"/>
      <c r="V80" s="1466"/>
      <c r="W80" s="1466"/>
      <c r="X80" s="1466"/>
      <c r="Y80" s="1467"/>
      <c r="Z80" s="935"/>
      <c r="AA80" s="1468"/>
      <c r="AB80" s="1468"/>
      <c r="AC80" s="1468"/>
      <c r="AD80" s="1468"/>
      <c r="AE80" s="1468"/>
      <c r="AF80" s="1468"/>
      <c r="AG80" s="1468"/>
      <c r="AH80" s="936"/>
      <c r="AI80" s="1461">
        <v>0</v>
      </c>
      <c r="AJ80" s="1462">
        <v>0</v>
      </c>
      <c r="AK80" s="1091">
        <v>0</v>
      </c>
      <c r="AL80" s="1463">
        <v>0</v>
      </c>
      <c r="AM80" s="1462">
        <v>0</v>
      </c>
      <c r="AN80" s="1462">
        <v>0</v>
      </c>
      <c r="AO80" s="1462">
        <v>0</v>
      </c>
      <c r="AP80" s="1462">
        <v>0</v>
      </c>
      <c r="AQ80" s="1462">
        <v>0</v>
      </c>
      <c r="AR80" s="1462">
        <v>0</v>
      </c>
      <c r="AS80" s="1462">
        <v>0</v>
      </c>
      <c r="AT80" s="1091">
        <v>0</v>
      </c>
      <c r="AU80" s="1092">
        <v>0</v>
      </c>
      <c r="AV80" s="1462">
        <v>0</v>
      </c>
      <c r="AW80" s="1091">
        <v>0</v>
      </c>
      <c r="AX80" s="1463">
        <v>0</v>
      </c>
      <c r="AY80" s="1462">
        <v>0</v>
      </c>
      <c r="AZ80" s="1462">
        <v>0</v>
      </c>
      <c r="BA80" s="1462">
        <v>0</v>
      </c>
      <c r="BB80" s="1462">
        <v>0</v>
      </c>
      <c r="BC80" s="1462">
        <v>0</v>
      </c>
      <c r="BD80" s="1462">
        <v>0</v>
      </c>
      <c r="BE80" s="1462">
        <v>0</v>
      </c>
      <c r="BF80" s="1091">
        <v>0</v>
      </c>
      <c r="BG80" s="1092">
        <f t="shared" si="13"/>
        <v>0</v>
      </c>
      <c r="BH80" s="1462">
        <f t="shared" si="14"/>
        <v>0</v>
      </c>
      <c r="BI80" s="1091">
        <f t="shared" si="15"/>
        <v>0</v>
      </c>
      <c r="BJ80" s="1463">
        <f t="shared" si="16"/>
        <v>0</v>
      </c>
      <c r="BK80" s="1462">
        <f t="shared" si="17"/>
        <v>0</v>
      </c>
      <c r="BL80" s="1462">
        <f t="shared" si="18"/>
        <v>0</v>
      </c>
      <c r="BM80" s="1462">
        <f t="shared" si="19"/>
        <v>0</v>
      </c>
      <c r="BN80" s="1462">
        <f t="shared" si="20"/>
        <v>0</v>
      </c>
      <c r="BO80" s="1462">
        <f t="shared" si="21"/>
        <v>0</v>
      </c>
      <c r="BP80" s="1462">
        <f t="shared" si="22"/>
        <v>0</v>
      </c>
      <c r="BQ80" s="1462">
        <f t="shared" si="23"/>
        <v>0</v>
      </c>
      <c r="BR80" s="1091">
        <f t="shared" si="24"/>
        <v>0</v>
      </c>
      <c r="BS80" s="1093">
        <v>0</v>
      </c>
      <c r="BT80" s="1462">
        <v>0</v>
      </c>
      <c r="BU80" s="1091">
        <v>0</v>
      </c>
      <c r="BV80" s="1464"/>
      <c r="BW80" s="1465"/>
      <c r="BX80" s="1465"/>
      <c r="BY80" s="1465"/>
      <c r="BZ80" s="1465"/>
      <c r="CA80" s="1465"/>
      <c r="CB80" s="1465"/>
      <c r="CC80" s="1465"/>
      <c r="CD80" s="732"/>
      <c r="CE80" s="733"/>
    </row>
    <row r="81" spans="1:83" ht="30">
      <c r="A81" s="696">
        <v>81</v>
      </c>
      <c r="B81" s="675"/>
      <c r="C81" s="907" t="s">
        <v>278</v>
      </c>
      <c r="D81" s="907" t="s">
        <v>2803</v>
      </c>
      <c r="E81" s="907" t="s">
        <v>2764</v>
      </c>
      <c r="F81" s="907"/>
      <c r="G81" s="907"/>
      <c r="H81" s="907"/>
      <c r="I81" s="912"/>
      <c r="J81" s="1454"/>
      <c r="K81" s="1455"/>
      <c r="L81" s="1455"/>
      <c r="M81" s="1455"/>
      <c r="N81" s="1455"/>
      <c r="O81" s="1455"/>
      <c r="P81" s="1455"/>
      <c r="Q81" s="1455"/>
      <c r="R81" s="1456"/>
      <c r="S81" s="730"/>
      <c r="T81" s="1457"/>
      <c r="U81" s="734"/>
      <c r="V81" s="1466"/>
      <c r="W81" s="1466"/>
      <c r="X81" s="1466"/>
      <c r="Y81" s="1467"/>
      <c r="Z81" s="935">
        <v>1.6965999999999999E-3</v>
      </c>
      <c r="AA81" s="1468">
        <v>0.76806920000000001</v>
      </c>
      <c r="AB81" s="1468">
        <v>5.3783499999999998E-2</v>
      </c>
      <c r="AC81" s="1468">
        <v>0.1219885</v>
      </c>
      <c r="AD81" s="1468">
        <v>3.7665400000000002E-2</v>
      </c>
      <c r="AE81" s="1468">
        <v>1.10282E-2</v>
      </c>
      <c r="AF81" s="1468">
        <v>3.0539999999999999E-3</v>
      </c>
      <c r="AG81" s="1468">
        <v>2.545E-3</v>
      </c>
      <c r="AH81" s="936">
        <v>1.697E-4</v>
      </c>
      <c r="AI81" s="1461">
        <v>0</v>
      </c>
      <c r="AJ81" s="1462">
        <v>0</v>
      </c>
      <c r="AK81" s="1091">
        <v>0</v>
      </c>
      <c r="AL81" s="1463">
        <v>22</v>
      </c>
      <c r="AM81" s="1462">
        <v>23</v>
      </c>
      <c r="AN81" s="1462">
        <v>84</v>
      </c>
      <c r="AO81" s="1462">
        <v>39</v>
      </c>
      <c r="AP81" s="1462">
        <v>57</v>
      </c>
      <c r="AQ81" s="1462">
        <v>22</v>
      </c>
      <c r="AR81" s="1462">
        <v>41</v>
      </c>
      <c r="AS81" s="1462">
        <v>36</v>
      </c>
      <c r="AT81" s="1091">
        <v>20</v>
      </c>
      <c r="AU81" s="1092">
        <v>0</v>
      </c>
      <c r="AV81" s="1462">
        <v>0</v>
      </c>
      <c r="AW81" s="1091">
        <v>0</v>
      </c>
      <c r="AX81" s="1463">
        <v>0</v>
      </c>
      <c r="AY81" s="1462">
        <v>0</v>
      </c>
      <c r="AZ81" s="1462">
        <v>0</v>
      </c>
      <c r="BA81" s="1462">
        <v>0</v>
      </c>
      <c r="BB81" s="1462">
        <v>0</v>
      </c>
      <c r="BC81" s="1462">
        <v>0</v>
      </c>
      <c r="BD81" s="1462">
        <v>0</v>
      </c>
      <c r="BE81" s="1462">
        <v>0</v>
      </c>
      <c r="BF81" s="1091">
        <v>0</v>
      </c>
      <c r="BG81" s="1092">
        <f t="shared" si="13"/>
        <v>0</v>
      </c>
      <c r="BH81" s="1462">
        <f t="shared" si="14"/>
        <v>0</v>
      </c>
      <c r="BI81" s="1091">
        <f t="shared" si="15"/>
        <v>0</v>
      </c>
      <c r="BJ81" s="1463">
        <f t="shared" si="16"/>
        <v>22</v>
      </c>
      <c r="BK81" s="1462">
        <f t="shared" si="17"/>
        <v>23</v>
      </c>
      <c r="BL81" s="1462">
        <f t="shared" si="18"/>
        <v>84</v>
      </c>
      <c r="BM81" s="1462">
        <f t="shared" si="19"/>
        <v>39</v>
      </c>
      <c r="BN81" s="1462">
        <f t="shared" si="20"/>
        <v>57</v>
      </c>
      <c r="BO81" s="1462">
        <f t="shared" si="21"/>
        <v>22</v>
      </c>
      <c r="BP81" s="1462">
        <f t="shared" si="22"/>
        <v>41</v>
      </c>
      <c r="BQ81" s="1462">
        <f t="shared" si="23"/>
        <v>36</v>
      </c>
      <c r="BR81" s="1091">
        <f t="shared" si="24"/>
        <v>20</v>
      </c>
      <c r="BS81" s="1093">
        <v>0</v>
      </c>
      <c r="BT81" s="1462">
        <v>0</v>
      </c>
      <c r="BU81" s="1091">
        <v>0</v>
      </c>
      <c r="BV81" s="1464"/>
      <c r="BW81" s="1465"/>
      <c r="BX81" s="1465"/>
      <c r="BY81" s="1465"/>
      <c r="BZ81" s="1465"/>
      <c r="CA81" s="1465"/>
      <c r="CB81" s="1465"/>
      <c r="CC81" s="1465"/>
      <c r="CD81" s="732"/>
      <c r="CE81" s="733"/>
    </row>
    <row r="82" spans="1:83" s="307" customFormat="1" ht="75">
      <c r="A82" s="696">
        <v>82</v>
      </c>
      <c r="B82" s="737"/>
      <c r="C82" s="738" t="s">
        <v>278</v>
      </c>
      <c r="D82" s="738" t="s">
        <v>2809</v>
      </c>
      <c r="E82" s="739">
        <v>220</v>
      </c>
      <c r="F82" s="738"/>
      <c r="G82" s="738"/>
      <c r="H82" s="738" t="s">
        <v>2770</v>
      </c>
      <c r="I82" s="738" t="s">
        <v>2771</v>
      </c>
      <c r="J82" s="740">
        <v>1503</v>
      </c>
      <c r="K82" s="1474">
        <v>29</v>
      </c>
      <c r="L82" s="1474">
        <v>10</v>
      </c>
      <c r="M82" s="1474">
        <v>184</v>
      </c>
      <c r="N82" s="1474">
        <v>169</v>
      </c>
      <c r="O82" s="1474">
        <v>152</v>
      </c>
      <c r="P82" s="1474">
        <v>235</v>
      </c>
      <c r="Q82" s="1474">
        <v>304</v>
      </c>
      <c r="R82" s="1475">
        <v>390</v>
      </c>
      <c r="S82" s="741">
        <v>30</v>
      </c>
      <c r="T82" s="1476"/>
      <c r="U82" s="742"/>
      <c r="V82" s="1477"/>
      <c r="W82" s="1477"/>
      <c r="X82" s="1477"/>
      <c r="Y82" s="1478"/>
      <c r="Z82" s="937"/>
      <c r="AA82" s="1479"/>
      <c r="AB82" s="1479"/>
      <c r="AC82" s="1479"/>
      <c r="AD82" s="1479"/>
      <c r="AE82" s="1479"/>
      <c r="AF82" s="1479"/>
      <c r="AG82" s="1479"/>
      <c r="AH82" s="938"/>
      <c r="AI82" s="1480">
        <v>0</v>
      </c>
      <c r="AJ82" s="1481">
        <v>0</v>
      </c>
      <c r="AK82" s="1094">
        <v>1</v>
      </c>
      <c r="AL82" s="1482">
        <v>0</v>
      </c>
      <c r="AM82" s="1481">
        <v>1</v>
      </c>
      <c r="AN82" s="1481">
        <v>4</v>
      </c>
      <c r="AO82" s="1481">
        <v>7</v>
      </c>
      <c r="AP82" s="1481">
        <v>4</v>
      </c>
      <c r="AQ82" s="1481">
        <v>5</v>
      </c>
      <c r="AR82" s="1481">
        <v>1</v>
      </c>
      <c r="AS82" s="1481">
        <v>1</v>
      </c>
      <c r="AT82" s="1094">
        <v>1</v>
      </c>
      <c r="AU82" s="1095">
        <v>1</v>
      </c>
      <c r="AV82" s="1481">
        <v>0</v>
      </c>
      <c r="AW82" s="1094">
        <v>20</v>
      </c>
      <c r="AX82" s="1482">
        <v>1</v>
      </c>
      <c r="AY82" s="1481">
        <v>0</v>
      </c>
      <c r="AZ82" s="1481">
        <v>20</v>
      </c>
      <c r="BA82" s="1481">
        <v>0</v>
      </c>
      <c r="BB82" s="1481">
        <v>0</v>
      </c>
      <c r="BC82" s="1481">
        <v>0</v>
      </c>
      <c r="BD82" s="1481">
        <v>0</v>
      </c>
      <c r="BE82" s="1481">
        <v>0</v>
      </c>
      <c r="BF82" s="1094">
        <v>0</v>
      </c>
      <c r="BG82" s="1095">
        <f t="shared" si="13"/>
        <v>0</v>
      </c>
      <c r="BH82" s="1481">
        <f t="shared" si="14"/>
        <v>0</v>
      </c>
      <c r="BI82" s="1094">
        <f t="shared" si="15"/>
        <v>1</v>
      </c>
      <c r="BJ82" s="1482">
        <f t="shared" si="16"/>
        <v>0</v>
      </c>
      <c r="BK82" s="1481">
        <f t="shared" si="17"/>
        <v>1</v>
      </c>
      <c r="BL82" s="1481">
        <f t="shared" si="18"/>
        <v>4</v>
      </c>
      <c r="BM82" s="1481">
        <f t="shared" si="19"/>
        <v>7</v>
      </c>
      <c r="BN82" s="1481">
        <f t="shared" si="20"/>
        <v>4</v>
      </c>
      <c r="BO82" s="1481">
        <f t="shared" si="21"/>
        <v>5</v>
      </c>
      <c r="BP82" s="1481">
        <f t="shared" si="22"/>
        <v>1</v>
      </c>
      <c r="BQ82" s="1481">
        <f t="shared" si="23"/>
        <v>1</v>
      </c>
      <c r="BR82" s="1094">
        <f t="shared" si="24"/>
        <v>1</v>
      </c>
      <c r="BS82" s="1096">
        <v>0</v>
      </c>
      <c r="BT82" s="1481">
        <v>0</v>
      </c>
      <c r="BU82" s="1094">
        <v>0</v>
      </c>
      <c r="BV82" s="1483"/>
      <c r="BW82" s="1484"/>
      <c r="BX82" s="1484"/>
      <c r="BY82" s="1484"/>
      <c r="BZ82" s="1484"/>
      <c r="CA82" s="1484"/>
      <c r="CB82" s="1484"/>
      <c r="CC82" s="1484"/>
      <c r="CD82" s="743"/>
      <c r="CE82" s="744"/>
    </row>
    <row r="83" spans="1:83" ht="15">
      <c r="A83" s="696">
        <v>83</v>
      </c>
      <c r="B83" s="675"/>
      <c r="C83" s="718"/>
      <c r="D83" s="718"/>
      <c r="E83" s="735">
        <v>110</v>
      </c>
      <c r="F83" s="718"/>
      <c r="G83" s="718"/>
      <c r="H83" s="718" t="s">
        <v>2770</v>
      </c>
      <c r="I83" s="718" t="s">
        <v>92</v>
      </c>
      <c r="J83" s="729">
        <v>944</v>
      </c>
      <c r="K83" s="1455">
        <v>4</v>
      </c>
      <c r="L83" s="1455">
        <v>19</v>
      </c>
      <c r="M83" s="1455">
        <v>28</v>
      </c>
      <c r="N83" s="1455">
        <v>110</v>
      </c>
      <c r="O83" s="1455">
        <v>215</v>
      </c>
      <c r="P83" s="1455">
        <v>57</v>
      </c>
      <c r="Q83" s="1455">
        <v>113</v>
      </c>
      <c r="R83" s="1456">
        <v>321</v>
      </c>
      <c r="S83" s="730">
        <v>77</v>
      </c>
      <c r="T83" s="1457"/>
      <c r="U83" s="734"/>
      <c r="V83" s="1466"/>
      <c r="W83" s="1466"/>
      <c r="X83" s="1466"/>
      <c r="Y83" s="1467"/>
      <c r="Z83" s="935"/>
      <c r="AA83" s="1468"/>
      <c r="AB83" s="1468"/>
      <c r="AC83" s="1468"/>
      <c r="AD83" s="1468"/>
      <c r="AE83" s="1468"/>
      <c r="AF83" s="1468"/>
      <c r="AG83" s="1468"/>
      <c r="AH83" s="936"/>
      <c r="AI83" s="1461">
        <v>0</v>
      </c>
      <c r="AJ83" s="1462">
        <v>0</v>
      </c>
      <c r="AK83" s="1091">
        <v>0</v>
      </c>
      <c r="AL83" s="1463">
        <v>0</v>
      </c>
      <c r="AM83" s="1462">
        <v>0</v>
      </c>
      <c r="AN83" s="1462">
        <v>3</v>
      </c>
      <c r="AO83" s="1462">
        <v>4</v>
      </c>
      <c r="AP83" s="1462">
        <v>3</v>
      </c>
      <c r="AQ83" s="1462">
        <v>7</v>
      </c>
      <c r="AR83" s="1462">
        <v>1</v>
      </c>
      <c r="AS83" s="1462">
        <v>1</v>
      </c>
      <c r="AT83" s="1091">
        <v>1</v>
      </c>
      <c r="AU83" s="1092">
        <v>0</v>
      </c>
      <c r="AV83" s="1462">
        <v>0</v>
      </c>
      <c r="AW83" s="1091">
        <v>0</v>
      </c>
      <c r="AX83" s="1463">
        <v>0</v>
      </c>
      <c r="AY83" s="1462">
        <v>0</v>
      </c>
      <c r="AZ83" s="1462">
        <v>0</v>
      </c>
      <c r="BA83" s="1462">
        <v>0</v>
      </c>
      <c r="BB83" s="1462">
        <v>0</v>
      </c>
      <c r="BC83" s="1462">
        <v>0</v>
      </c>
      <c r="BD83" s="1462">
        <v>0</v>
      </c>
      <c r="BE83" s="1462">
        <v>0</v>
      </c>
      <c r="BF83" s="1091">
        <v>0</v>
      </c>
      <c r="BG83" s="1092">
        <f t="shared" si="13"/>
        <v>0</v>
      </c>
      <c r="BH83" s="1462">
        <f t="shared" si="14"/>
        <v>0</v>
      </c>
      <c r="BI83" s="1091">
        <f t="shared" si="15"/>
        <v>0</v>
      </c>
      <c r="BJ83" s="1463">
        <f t="shared" si="16"/>
        <v>0</v>
      </c>
      <c r="BK83" s="1462">
        <f t="shared" si="17"/>
        <v>0</v>
      </c>
      <c r="BL83" s="1462">
        <f t="shared" si="18"/>
        <v>3</v>
      </c>
      <c r="BM83" s="1462">
        <f t="shared" si="19"/>
        <v>4</v>
      </c>
      <c r="BN83" s="1462">
        <f t="shared" si="20"/>
        <v>3</v>
      </c>
      <c r="BO83" s="1462">
        <f t="shared" si="21"/>
        <v>7</v>
      </c>
      <c r="BP83" s="1462">
        <f t="shared" si="22"/>
        <v>1</v>
      </c>
      <c r="BQ83" s="1462">
        <f t="shared" si="23"/>
        <v>1</v>
      </c>
      <c r="BR83" s="1091">
        <f t="shared" si="24"/>
        <v>1</v>
      </c>
      <c r="BS83" s="1093">
        <v>0</v>
      </c>
      <c r="BT83" s="1462">
        <v>0</v>
      </c>
      <c r="BU83" s="1091">
        <v>0</v>
      </c>
      <c r="BV83" s="1464"/>
      <c r="BW83" s="1465"/>
      <c r="BX83" s="1465"/>
      <c r="BY83" s="1465"/>
      <c r="BZ83" s="1465"/>
      <c r="CA83" s="1465"/>
      <c r="CB83" s="1465"/>
      <c r="CC83" s="1465"/>
      <c r="CD83" s="732"/>
      <c r="CE83" s="733"/>
    </row>
    <row r="84" spans="1:83" ht="15">
      <c r="A84" s="696">
        <v>84</v>
      </c>
      <c r="B84" s="675"/>
      <c r="C84" s="718"/>
      <c r="D84" s="718"/>
      <c r="E84" s="735" t="s">
        <v>2762</v>
      </c>
      <c r="F84" s="718"/>
      <c r="G84" s="718"/>
      <c r="H84" s="718" t="s">
        <v>2770</v>
      </c>
      <c r="I84" s="718" t="s">
        <v>92</v>
      </c>
      <c r="J84" s="729">
        <v>209</v>
      </c>
      <c r="K84" s="1455">
        <v>5</v>
      </c>
      <c r="L84" s="1455">
        <v>5</v>
      </c>
      <c r="M84" s="1455">
        <v>10</v>
      </c>
      <c r="N84" s="1455">
        <v>6</v>
      </c>
      <c r="O84" s="1455">
        <v>45</v>
      </c>
      <c r="P84" s="1455">
        <v>21</v>
      </c>
      <c r="Q84" s="1455">
        <v>18</v>
      </c>
      <c r="R84" s="1456">
        <v>91</v>
      </c>
      <c r="S84" s="730">
        <v>8</v>
      </c>
      <c r="T84" s="1457"/>
      <c r="U84" s="734"/>
      <c r="V84" s="1466"/>
      <c r="W84" s="1466"/>
      <c r="X84" s="1466"/>
      <c r="Y84" s="1467"/>
      <c r="Z84" s="935"/>
      <c r="AA84" s="1468"/>
      <c r="AB84" s="1468"/>
      <c r="AC84" s="1468"/>
      <c r="AD84" s="1468"/>
      <c r="AE84" s="1468"/>
      <c r="AF84" s="1468"/>
      <c r="AG84" s="1468"/>
      <c r="AH84" s="936"/>
      <c r="AI84" s="1461">
        <v>0</v>
      </c>
      <c r="AJ84" s="1462">
        <v>0</v>
      </c>
      <c r="AK84" s="1091">
        <v>0</v>
      </c>
      <c r="AL84" s="1463">
        <v>0</v>
      </c>
      <c r="AM84" s="1462">
        <v>1</v>
      </c>
      <c r="AN84" s="1462">
        <v>1</v>
      </c>
      <c r="AO84" s="1462">
        <v>1</v>
      </c>
      <c r="AP84" s="1462">
        <v>1</v>
      </c>
      <c r="AQ84" s="1462">
        <v>2</v>
      </c>
      <c r="AR84" s="1462">
        <v>1</v>
      </c>
      <c r="AS84" s="1462">
        <v>0</v>
      </c>
      <c r="AT84" s="1091">
        <v>0</v>
      </c>
      <c r="AU84" s="1092">
        <v>0</v>
      </c>
      <c r="AV84" s="1462">
        <v>0</v>
      </c>
      <c r="AW84" s="1091">
        <v>0</v>
      </c>
      <c r="AX84" s="1463">
        <v>0</v>
      </c>
      <c r="AY84" s="1462">
        <v>0</v>
      </c>
      <c r="AZ84" s="1462">
        <v>0</v>
      </c>
      <c r="BA84" s="1462">
        <v>0</v>
      </c>
      <c r="BB84" s="1462">
        <v>0</v>
      </c>
      <c r="BC84" s="1462">
        <v>0</v>
      </c>
      <c r="BD84" s="1462">
        <v>0</v>
      </c>
      <c r="BE84" s="1462">
        <v>0</v>
      </c>
      <c r="BF84" s="1091">
        <v>0</v>
      </c>
      <c r="BG84" s="1092">
        <f t="shared" si="13"/>
        <v>0</v>
      </c>
      <c r="BH84" s="1462">
        <f t="shared" si="14"/>
        <v>0</v>
      </c>
      <c r="BI84" s="1091">
        <f t="shared" si="15"/>
        <v>0</v>
      </c>
      <c r="BJ84" s="1463">
        <f t="shared" si="16"/>
        <v>0</v>
      </c>
      <c r="BK84" s="1462">
        <f t="shared" si="17"/>
        <v>1</v>
      </c>
      <c r="BL84" s="1462">
        <f t="shared" si="18"/>
        <v>1</v>
      </c>
      <c r="BM84" s="1462">
        <f t="shared" si="19"/>
        <v>1</v>
      </c>
      <c r="BN84" s="1462">
        <f t="shared" si="20"/>
        <v>1</v>
      </c>
      <c r="BO84" s="1462">
        <f t="shared" si="21"/>
        <v>2</v>
      </c>
      <c r="BP84" s="1462">
        <f t="shared" si="22"/>
        <v>1</v>
      </c>
      <c r="BQ84" s="1462">
        <f t="shared" si="23"/>
        <v>0</v>
      </c>
      <c r="BR84" s="1091">
        <f t="shared" si="24"/>
        <v>0</v>
      </c>
      <c r="BS84" s="1093">
        <v>0</v>
      </c>
      <c r="BT84" s="1462">
        <v>0</v>
      </c>
      <c r="BU84" s="1091">
        <v>0</v>
      </c>
      <c r="BV84" s="1464"/>
      <c r="BW84" s="1465"/>
      <c r="BX84" s="1465"/>
      <c r="BY84" s="1465"/>
      <c r="BZ84" s="1465"/>
      <c r="CA84" s="1465"/>
      <c r="CB84" s="1465"/>
      <c r="CC84" s="1465"/>
      <c r="CD84" s="732"/>
      <c r="CE84" s="733"/>
    </row>
    <row r="85" spans="1:83" ht="15">
      <c r="A85" s="696">
        <v>85</v>
      </c>
      <c r="B85" s="675"/>
      <c r="C85" s="718"/>
      <c r="D85" s="718"/>
      <c r="E85" s="735" t="s">
        <v>2775</v>
      </c>
      <c r="F85" s="718"/>
      <c r="G85" s="718"/>
      <c r="H85" s="718" t="s">
        <v>2770</v>
      </c>
      <c r="I85" s="718" t="s">
        <v>92</v>
      </c>
      <c r="J85" s="729">
        <v>520</v>
      </c>
      <c r="K85" s="1455">
        <v>40</v>
      </c>
      <c r="L85" s="1455">
        <v>46</v>
      </c>
      <c r="M85" s="1455">
        <v>129</v>
      </c>
      <c r="N85" s="1455">
        <v>85</v>
      </c>
      <c r="O85" s="1455">
        <v>45</v>
      </c>
      <c r="P85" s="1455">
        <v>6</v>
      </c>
      <c r="Q85" s="1455">
        <v>67</v>
      </c>
      <c r="R85" s="1456">
        <v>58</v>
      </c>
      <c r="S85" s="730">
        <v>44</v>
      </c>
      <c r="T85" s="1457"/>
      <c r="U85" s="734"/>
      <c r="V85" s="1466"/>
      <c r="W85" s="1466"/>
      <c r="X85" s="1466"/>
      <c r="Y85" s="1467"/>
      <c r="Z85" s="935"/>
      <c r="AA85" s="1468"/>
      <c r="AB85" s="1468"/>
      <c r="AC85" s="1468"/>
      <c r="AD85" s="1468"/>
      <c r="AE85" s="1468"/>
      <c r="AF85" s="1468"/>
      <c r="AG85" s="1468"/>
      <c r="AH85" s="936"/>
      <c r="AI85" s="1461">
        <v>0</v>
      </c>
      <c r="AJ85" s="1462">
        <v>1</v>
      </c>
      <c r="AK85" s="1091">
        <v>0</v>
      </c>
      <c r="AL85" s="1463">
        <v>0</v>
      </c>
      <c r="AM85" s="1462">
        <v>0</v>
      </c>
      <c r="AN85" s="1462">
        <v>1</v>
      </c>
      <c r="AO85" s="1462">
        <v>0</v>
      </c>
      <c r="AP85" s="1462">
        <v>1</v>
      </c>
      <c r="AQ85" s="1462">
        <v>2</v>
      </c>
      <c r="AR85" s="1462">
        <v>1</v>
      </c>
      <c r="AS85" s="1462">
        <v>1</v>
      </c>
      <c r="AT85" s="1091">
        <v>0</v>
      </c>
      <c r="AU85" s="1092">
        <v>0</v>
      </c>
      <c r="AV85" s="1462">
        <v>0</v>
      </c>
      <c r="AW85" s="1091">
        <v>0</v>
      </c>
      <c r="AX85" s="1463">
        <v>0</v>
      </c>
      <c r="AY85" s="1462">
        <v>0</v>
      </c>
      <c r="AZ85" s="1462">
        <v>0</v>
      </c>
      <c r="BA85" s="1462">
        <v>0</v>
      </c>
      <c r="BB85" s="1462">
        <v>0</v>
      </c>
      <c r="BC85" s="1462">
        <v>0</v>
      </c>
      <c r="BD85" s="1462">
        <v>0</v>
      </c>
      <c r="BE85" s="1462">
        <v>0</v>
      </c>
      <c r="BF85" s="1091">
        <v>0</v>
      </c>
      <c r="BG85" s="1092">
        <f t="shared" si="13"/>
        <v>0</v>
      </c>
      <c r="BH85" s="1462">
        <f t="shared" si="14"/>
        <v>1</v>
      </c>
      <c r="BI85" s="1091">
        <f t="shared" si="15"/>
        <v>0</v>
      </c>
      <c r="BJ85" s="1463">
        <f t="shared" si="16"/>
        <v>0</v>
      </c>
      <c r="BK85" s="1462">
        <f t="shared" si="17"/>
        <v>0</v>
      </c>
      <c r="BL85" s="1462">
        <f t="shared" si="18"/>
        <v>1</v>
      </c>
      <c r="BM85" s="1462">
        <f t="shared" si="19"/>
        <v>0</v>
      </c>
      <c r="BN85" s="1462">
        <f t="shared" si="20"/>
        <v>1</v>
      </c>
      <c r="BO85" s="1462">
        <f t="shared" si="21"/>
        <v>2</v>
      </c>
      <c r="BP85" s="1462">
        <f t="shared" si="22"/>
        <v>1</v>
      </c>
      <c r="BQ85" s="1462">
        <f t="shared" si="23"/>
        <v>1</v>
      </c>
      <c r="BR85" s="1091">
        <f t="shared" si="24"/>
        <v>0</v>
      </c>
      <c r="BS85" s="1093">
        <v>0</v>
      </c>
      <c r="BT85" s="1462">
        <v>0</v>
      </c>
      <c r="BU85" s="1091">
        <v>0</v>
      </c>
      <c r="BV85" s="1464"/>
      <c r="BW85" s="1465"/>
      <c r="BX85" s="1465"/>
      <c r="BY85" s="1465"/>
      <c r="BZ85" s="1465"/>
      <c r="CA85" s="1465"/>
      <c r="CB85" s="1465"/>
      <c r="CC85" s="1465"/>
      <c r="CD85" s="732"/>
      <c r="CE85" s="733"/>
    </row>
    <row r="86" spans="1:83" ht="15">
      <c r="A86" s="696">
        <v>86</v>
      </c>
      <c r="B86" s="675"/>
      <c r="C86" s="718"/>
      <c r="D86" s="718"/>
      <c r="E86" s="962" t="s">
        <v>362</v>
      </c>
      <c r="F86" s="962"/>
      <c r="G86" s="718"/>
      <c r="H86" s="718" t="s">
        <v>2770</v>
      </c>
      <c r="I86" s="718"/>
      <c r="J86" s="729">
        <v>1</v>
      </c>
      <c r="K86" s="1455"/>
      <c r="L86" s="1455"/>
      <c r="M86" s="1455">
        <v>1</v>
      </c>
      <c r="N86" s="1455"/>
      <c r="O86" s="1455"/>
      <c r="P86" s="1455"/>
      <c r="Q86" s="1455"/>
      <c r="R86" s="1456"/>
      <c r="S86" s="730"/>
      <c r="T86" s="1457"/>
      <c r="U86" s="734"/>
      <c r="V86" s="1466"/>
      <c r="W86" s="1466"/>
      <c r="X86" s="1466"/>
      <c r="Y86" s="1467"/>
      <c r="Z86" s="935"/>
      <c r="AA86" s="1468"/>
      <c r="AB86" s="1468"/>
      <c r="AC86" s="1468"/>
      <c r="AD86" s="1468"/>
      <c r="AE86" s="1468"/>
      <c r="AF86" s="1468"/>
      <c r="AG86" s="1468"/>
      <c r="AH86" s="936"/>
      <c r="AI86" s="1461"/>
      <c r="AJ86" s="1462"/>
      <c r="AK86" s="1091"/>
      <c r="AL86" s="1463"/>
      <c r="AM86" s="1462"/>
      <c r="AN86" s="1462"/>
      <c r="AO86" s="1462"/>
      <c r="AP86" s="1462"/>
      <c r="AQ86" s="1462"/>
      <c r="AR86" s="1462"/>
      <c r="AS86" s="1462"/>
      <c r="AT86" s="1091"/>
      <c r="AU86" s="1092"/>
      <c r="AV86" s="1462"/>
      <c r="AW86" s="1091"/>
      <c r="AX86" s="1463"/>
      <c r="AY86" s="1462"/>
      <c r="AZ86" s="1462"/>
      <c r="BA86" s="1462"/>
      <c r="BB86" s="1462"/>
      <c r="BC86" s="1462"/>
      <c r="BD86" s="1462"/>
      <c r="BE86" s="1462"/>
      <c r="BF86" s="1091"/>
      <c r="BG86" s="1092"/>
      <c r="BH86" s="1462"/>
      <c r="BI86" s="1091"/>
      <c r="BJ86" s="1463"/>
      <c r="BK86" s="1462"/>
      <c r="BL86" s="1462"/>
      <c r="BM86" s="1462"/>
      <c r="BN86" s="1462"/>
      <c r="BO86" s="1462"/>
      <c r="BP86" s="1462"/>
      <c r="BQ86" s="1462"/>
      <c r="BR86" s="1091"/>
      <c r="BS86" s="1093"/>
      <c r="BT86" s="1462"/>
      <c r="BU86" s="1091"/>
      <c r="BV86" s="1464"/>
      <c r="BW86" s="1465"/>
      <c r="BX86" s="1465"/>
      <c r="BY86" s="1465"/>
      <c r="BZ86" s="1465"/>
      <c r="CA86" s="1465"/>
      <c r="CB86" s="1465"/>
      <c r="CC86" s="1465"/>
      <c r="CD86" s="732"/>
      <c r="CE86" s="733"/>
    </row>
    <row r="87" spans="1:83" ht="15">
      <c r="A87" s="696">
        <v>87</v>
      </c>
      <c r="B87" s="675"/>
      <c r="C87" s="907" t="s">
        <v>278</v>
      </c>
      <c r="D87" s="907" t="s">
        <v>2810</v>
      </c>
      <c r="E87" s="915"/>
      <c r="F87" s="907"/>
      <c r="G87" s="907"/>
      <c r="H87" s="907"/>
      <c r="I87" s="912"/>
      <c r="J87" s="1454"/>
      <c r="K87" s="1455"/>
      <c r="L87" s="1455"/>
      <c r="M87" s="1455"/>
      <c r="N87" s="1455"/>
      <c r="O87" s="1455"/>
      <c r="P87" s="1455"/>
      <c r="Q87" s="1455"/>
      <c r="R87" s="1456"/>
      <c r="S87" s="730"/>
      <c r="T87" s="1457"/>
      <c r="U87" s="734"/>
      <c r="V87" s="1466"/>
      <c r="W87" s="1466"/>
      <c r="X87" s="1466"/>
      <c r="Y87" s="1467"/>
      <c r="Z87" s="935">
        <v>6.3715000000000004E-3</v>
      </c>
      <c r="AA87" s="1468">
        <v>0.51959219999999995</v>
      </c>
      <c r="AB87" s="1468">
        <v>7.5183200000000006E-2</v>
      </c>
      <c r="AC87" s="1468">
        <v>6.0210300000000001E-2</v>
      </c>
      <c r="AD87" s="1468">
        <v>7.2316000000000005E-2</v>
      </c>
      <c r="AE87" s="1468">
        <v>9.3023300000000003E-2</v>
      </c>
      <c r="AF87" s="1468">
        <v>0.1083147</v>
      </c>
      <c r="AG87" s="1468">
        <v>2.7078700000000001E-2</v>
      </c>
      <c r="AH87" s="936">
        <v>3.7910199999999998E-2</v>
      </c>
      <c r="AI87" s="1461">
        <v>0</v>
      </c>
      <c r="AJ87" s="1462">
        <v>0</v>
      </c>
      <c r="AK87" s="1091">
        <v>0</v>
      </c>
      <c r="AL87" s="1463">
        <v>0</v>
      </c>
      <c r="AM87" s="1462">
        <v>0</v>
      </c>
      <c r="AN87" s="1462">
        <v>1</v>
      </c>
      <c r="AO87" s="1462">
        <v>1</v>
      </c>
      <c r="AP87" s="1462">
        <v>1</v>
      </c>
      <c r="AQ87" s="1462">
        <v>1</v>
      </c>
      <c r="AR87" s="1462">
        <v>1</v>
      </c>
      <c r="AS87" s="1462">
        <v>1</v>
      </c>
      <c r="AT87" s="1091">
        <v>1</v>
      </c>
      <c r="AU87" s="1092">
        <v>3</v>
      </c>
      <c r="AV87" s="1462">
        <v>1</v>
      </c>
      <c r="AW87" s="1091">
        <v>0</v>
      </c>
      <c r="AX87" s="1463">
        <v>3</v>
      </c>
      <c r="AY87" s="1462">
        <v>1</v>
      </c>
      <c r="AZ87" s="1462">
        <v>0</v>
      </c>
      <c r="BA87" s="1462">
        <v>0</v>
      </c>
      <c r="BB87" s="1462">
        <v>0</v>
      </c>
      <c r="BC87" s="1462">
        <v>0</v>
      </c>
      <c r="BD87" s="1462">
        <v>0</v>
      </c>
      <c r="BE87" s="1462">
        <v>0</v>
      </c>
      <c r="BF87" s="1091">
        <v>0</v>
      </c>
      <c r="BG87" s="1092">
        <f t="shared" si="13"/>
        <v>0</v>
      </c>
      <c r="BH87" s="1462">
        <f t="shared" si="14"/>
        <v>0</v>
      </c>
      <c r="BI87" s="1091">
        <f t="shared" si="15"/>
        <v>0</v>
      </c>
      <c r="BJ87" s="1463">
        <f t="shared" si="16"/>
        <v>0</v>
      </c>
      <c r="BK87" s="1462">
        <f t="shared" si="17"/>
        <v>0</v>
      </c>
      <c r="BL87" s="1462">
        <f t="shared" si="18"/>
        <v>1</v>
      </c>
      <c r="BM87" s="1462">
        <f t="shared" si="19"/>
        <v>1</v>
      </c>
      <c r="BN87" s="1462">
        <f t="shared" si="20"/>
        <v>1</v>
      </c>
      <c r="BO87" s="1462">
        <f t="shared" si="21"/>
        <v>1</v>
      </c>
      <c r="BP87" s="1462">
        <f t="shared" si="22"/>
        <v>1</v>
      </c>
      <c r="BQ87" s="1462">
        <f t="shared" si="23"/>
        <v>1</v>
      </c>
      <c r="BR87" s="1091">
        <f t="shared" si="24"/>
        <v>1</v>
      </c>
      <c r="BS87" s="1093">
        <v>0</v>
      </c>
      <c r="BT87" s="1462">
        <v>0</v>
      </c>
      <c r="BU87" s="1091">
        <v>0</v>
      </c>
      <c r="BV87" s="1464"/>
      <c r="BW87" s="1465"/>
      <c r="BX87" s="1465"/>
      <c r="BY87" s="1465"/>
      <c r="BZ87" s="1465"/>
      <c r="CA87" s="1465"/>
      <c r="CB87" s="1465"/>
      <c r="CC87" s="1465"/>
      <c r="CD87" s="732"/>
      <c r="CE87" s="733"/>
    </row>
    <row r="88" spans="1:83" s="307" customFormat="1" ht="75">
      <c r="A88" s="696">
        <v>88</v>
      </c>
      <c r="B88" s="737"/>
      <c r="C88" s="738" t="s">
        <v>278</v>
      </c>
      <c r="D88" s="738" t="s">
        <v>2811</v>
      </c>
      <c r="E88" s="739">
        <v>220</v>
      </c>
      <c r="F88" s="738"/>
      <c r="G88" s="738"/>
      <c r="H88" s="738" t="s">
        <v>2770</v>
      </c>
      <c r="I88" s="738" t="s">
        <v>2771</v>
      </c>
      <c r="J88" s="740">
        <v>821</v>
      </c>
      <c r="K88" s="1474">
        <v>75</v>
      </c>
      <c r="L88" s="1474">
        <v>14</v>
      </c>
      <c r="M88" s="1474">
        <v>187</v>
      </c>
      <c r="N88" s="1474">
        <v>169</v>
      </c>
      <c r="O88" s="1474">
        <v>37</v>
      </c>
      <c r="P88" s="1474">
        <v>89</v>
      </c>
      <c r="Q88" s="1474">
        <v>166</v>
      </c>
      <c r="R88" s="1475">
        <v>84</v>
      </c>
      <c r="S88" s="741"/>
      <c r="T88" s="1476"/>
      <c r="U88" s="742"/>
      <c r="V88" s="1477"/>
      <c r="W88" s="1477"/>
      <c r="X88" s="1477"/>
      <c r="Y88" s="1478"/>
      <c r="Z88" s="937"/>
      <c r="AA88" s="1479"/>
      <c r="AB88" s="1479"/>
      <c r="AC88" s="1479"/>
      <c r="AD88" s="1479"/>
      <c r="AE88" s="1479"/>
      <c r="AF88" s="1479"/>
      <c r="AG88" s="1479"/>
      <c r="AH88" s="938"/>
      <c r="AI88" s="1480">
        <v>0</v>
      </c>
      <c r="AJ88" s="1481">
        <v>0</v>
      </c>
      <c r="AK88" s="1094">
        <v>0</v>
      </c>
      <c r="AL88" s="1482">
        <v>0</v>
      </c>
      <c r="AM88" s="1481">
        <v>0</v>
      </c>
      <c r="AN88" s="1481">
        <v>0</v>
      </c>
      <c r="AO88" s="1481">
        <v>0</v>
      </c>
      <c r="AP88" s="1481">
        <v>0</v>
      </c>
      <c r="AQ88" s="1481">
        <v>0</v>
      </c>
      <c r="AR88" s="1481">
        <v>4</v>
      </c>
      <c r="AS88" s="1481">
        <v>4</v>
      </c>
      <c r="AT88" s="1094">
        <v>1</v>
      </c>
      <c r="AU88" s="1095">
        <v>0</v>
      </c>
      <c r="AV88" s="1481">
        <v>0</v>
      </c>
      <c r="AW88" s="1094">
        <v>0</v>
      </c>
      <c r="AX88" s="1482">
        <v>0</v>
      </c>
      <c r="AY88" s="1481">
        <v>0</v>
      </c>
      <c r="AZ88" s="1481">
        <v>0</v>
      </c>
      <c r="BA88" s="1481">
        <v>0</v>
      </c>
      <c r="BB88" s="1481">
        <v>0</v>
      </c>
      <c r="BC88" s="1481">
        <v>0</v>
      </c>
      <c r="BD88" s="1481">
        <v>0</v>
      </c>
      <c r="BE88" s="1481">
        <v>0</v>
      </c>
      <c r="BF88" s="1094">
        <v>0</v>
      </c>
      <c r="BG88" s="1095">
        <f t="shared" si="13"/>
        <v>0</v>
      </c>
      <c r="BH88" s="1481">
        <f t="shared" si="14"/>
        <v>0</v>
      </c>
      <c r="BI88" s="1094">
        <f t="shared" si="15"/>
        <v>0</v>
      </c>
      <c r="BJ88" s="1482">
        <f t="shared" si="16"/>
        <v>0</v>
      </c>
      <c r="BK88" s="1481">
        <f t="shared" si="17"/>
        <v>0</v>
      </c>
      <c r="BL88" s="1481">
        <f t="shared" si="18"/>
        <v>0</v>
      </c>
      <c r="BM88" s="1481">
        <f t="shared" si="19"/>
        <v>0</v>
      </c>
      <c r="BN88" s="1481">
        <f t="shared" si="20"/>
        <v>0</v>
      </c>
      <c r="BO88" s="1481">
        <f t="shared" si="21"/>
        <v>0</v>
      </c>
      <c r="BP88" s="1481">
        <f t="shared" si="22"/>
        <v>4</v>
      </c>
      <c r="BQ88" s="1481">
        <f t="shared" si="23"/>
        <v>4</v>
      </c>
      <c r="BR88" s="1094">
        <f t="shared" si="24"/>
        <v>1</v>
      </c>
      <c r="BS88" s="1096">
        <v>0</v>
      </c>
      <c r="BT88" s="1481">
        <v>0</v>
      </c>
      <c r="BU88" s="1094">
        <v>0</v>
      </c>
      <c r="BV88" s="1483"/>
      <c r="BW88" s="1484"/>
      <c r="BX88" s="1484"/>
      <c r="BY88" s="1484"/>
      <c r="BZ88" s="1484"/>
      <c r="CA88" s="1484"/>
      <c r="CB88" s="1484"/>
      <c r="CC88" s="1484"/>
      <c r="CD88" s="743"/>
      <c r="CE88" s="744"/>
    </row>
    <row r="89" spans="1:83" ht="15">
      <c r="A89" s="696">
        <v>89</v>
      </c>
      <c r="B89" s="675"/>
      <c r="C89" s="718"/>
      <c r="D89" s="718"/>
      <c r="E89" s="735">
        <v>110</v>
      </c>
      <c r="F89" s="718"/>
      <c r="G89" s="718"/>
      <c r="H89" s="718" t="s">
        <v>2770</v>
      </c>
      <c r="I89" s="718" t="s">
        <v>92</v>
      </c>
      <c r="J89" s="729">
        <v>413</v>
      </c>
      <c r="K89" s="1455">
        <v>27</v>
      </c>
      <c r="L89" s="1455">
        <v>65</v>
      </c>
      <c r="M89" s="1455">
        <v>42</v>
      </c>
      <c r="N89" s="1455">
        <v>74</v>
      </c>
      <c r="O89" s="1455">
        <v>65</v>
      </c>
      <c r="P89" s="1455">
        <v>26</v>
      </c>
      <c r="Q89" s="1455">
        <v>63</v>
      </c>
      <c r="R89" s="1456">
        <v>49</v>
      </c>
      <c r="S89" s="730">
        <v>2</v>
      </c>
      <c r="T89" s="1457"/>
      <c r="U89" s="734"/>
      <c r="V89" s="1466"/>
      <c r="W89" s="1466"/>
      <c r="X89" s="1466"/>
      <c r="Y89" s="1467"/>
      <c r="Z89" s="935"/>
      <c r="AA89" s="1468"/>
      <c r="AB89" s="1468"/>
      <c r="AC89" s="1468"/>
      <c r="AD89" s="1468"/>
      <c r="AE89" s="1468"/>
      <c r="AF89" s="1468"/>
      <c r="AG89" s="1468"/>
      <c r="AH89" s="936"/>
      <c r="AI89" s="1461">
        <v>0</v>
      </c>
      <c r="AJ89" s="1462">
        <v>0</v>
      </c>
      <c r="AK89" s="1091">
        <v>0</v>
      </c>
      <c r="AL89" s="1463">
        <v>0</v>
      </c>
      <c r="AM89" s="1462">
        <v>0</v>
      </c>
      <c r="AN89" s="1462">
        <v>0</v>
      </c>
      <c r="AO89" s="1462">
        <v>0</v>
      </c>
      <c r="AP89" s="1462">
        <v>0</v>
      </c>
      <c r="AQ89" s="1462">
        <v>1</v>
      </c>
      <c r="AR89" s="1462">
        <v>1</v>
      </c>
      <c r="AS89" s="1462">
        <v>0</v>
      </c>
      <c r="AT89" s="1091">
        <v>0</v>
      </c>
      <c r="AU89" s="1092">
        <v>0</v>
      </c>
      <c r="AV89" s="1462">
        <v>0</v>
      </c>
      <c r="AW89" s="1091">
        <v>0</v>
      </c>
      <c r="AX89" s="1463">
        <v>0</v>
      </c>
      <c r="AY89" s="1462">
        <v>0</v>
      </c>
      <c r="AZ89" s="1462">
        <v>0</v>
      </c>
      <c r="BA89" s="1462">
        <v>0</v>
      </c>
      <c r="BB89" s="1462">
        <v>0</v>
      </c>
      <c r="BC89" s="1462">
        <v>0</v>
      </c>
      <c r="BD89" s="1462">
        <v>0</v>
      </c>
      <c r="BE89" s="1462">
        <v>0</v>
      </c>
      <c r="BF89" s="1091">
        <v>0</v>
      </c>
      <c r="BG89" s="1092">
        <f t="shared" si="13"/>
        <v>0</v>
      </c>
      <c r="BH89" s="1462">
        <f t="shared" si="14"/>
        <v>0</v>
      </c>
      <c r="BI89" s="1091">
        <f t="shared" si="15"/>
        <v>0</v>
      </c>
      <c r="BJ89" s="1463">
        <f t="shared" si="16"/>
        <v>0</v>
      </c>
      <c r="BK89" s="1462">
        <f t="shared" si="17"/>
        <v>0</v>
      </c>
      <c r="BL89" s="1462">
        <f t="shared" si="18"/>
        <v>0</v>
      </c>
      <c r="BM89" s="1462">
        <f t="shared" si="19"/>
        <v>0</v>
      </c>
      <c r="BN89" s="1462">
        <f t="shared" si="20"/>
        <v>0</v>
      </c>
      <c r="BO89" s="1462">
        <f t="shared" si="21"/>
        <v>1</v>
      </c>
      <c r="BP89" s="1462">
        <f t="shared" si="22"/>
        <v>1</v>
      </c>
      <c r="BQ89" s="1462">
        <f t="shared" si="23"/>
        <v>0</v>
      </c>
      <c r="BR89" s="1091">
        <f t="shared" si="24"/>
        <v>0</v>
      </c>
      <c r="BS89" s="1093">
        <v>0</v>
      </c>
      <c r="BT89" s="1462">
        <v>0</v>
      </c>
      <c r="BU89" s="1091">
        <v>0</v>
      </c>
      <c r="BV89" s="1464"/>
      <c r="BW89" s="1465"/>
      <c r="BX89" s="1465"/>
      <c r="BY89" s="1465"/>
      <c r="BZ89" s="1465"/>
      <c r="CA89" s="1465"/>
      <c r="CB89" s="1465"/>
      <c r="CC89" s="1465"/>
      <c r="CD89" s="732"/>
      <c r="CE89" s="733"/>
    </row>
    <row r="90" spans="1:83" ht="15">
      <c r="A90" s="696">
        <v>90</v>
      </c>
      <c r="B90" s="675"/>
      <c r="C90" s="718"/>
      <c r="D90" s="718"/>
      <c r="E90" s="735" t="s">
        <v>2762</v>
      </c>
      <c r="F90" s="718"/>
      <c r="G90" s="718"/>
      <c r="H90" s="718" t="s">
        <v>2770</v>
      </c>
      <c r="I90" s="718" t="s">
        <v>92</v>
      </c>
      <c r="J90" s="729">
        <v>67</v>
      </c>
      <c r="K90" s="1455">
        <v>4</v>
      </c>
      <c r="L90" s="1455">
        <v>7</v>
      </c>
      <c r="M90" s="1455">
        <v>16</v>
      </c>
      <c r="N90" s="1455">
        <v>5</v>
      </c>
      <c r="O90" s="1455">
        <v>13</v>
      </c>
      <c r="P90" s="1455">
        <v>13</v>
      </c>
      <c r="Q90" s="1455">
        <v>3</v>
      </c>
      <c r="R90" s="1456">
        <v>6</v>
      </c>
      <c r="S90" s="730"/>
      <c r="T90" s="1457"/>
      <c r="U90" s="734"/>
      <c r="V90" s="1466"/>
      <c r="W90" s="1466"/>
      <c r="X90" s="1466"/>
      <c r="Y90" s="1467"/>
      <c r="Z90" s="935"/>
      <c r="AA90" s="1468"/>
      <c r="AB90" s="1468"/>
      <c r="AC90" s="1468"/>
      <c r="AD90" s="1468"/>
      <c r="AE90" s="1468"/>
      <c r="AF90" s="1468"/>
      <c r="AG90" s="1468"/>
      <c r="AH90" s="936"/>
      <c r="AI90" s="1461">
        <v>0</v>
      </c>
      <c r="AJ90" s="1462">
        <v>0</v>
      </c>
      <c r="AK90" s="1091">
        <v>0</v>
      </c>
      <c r="AL90" s="1463">
        <v>0</v>
      </c>
      <c r="AM90" s="1462">
        <v>0</v>
      </c>
      <c r="AN90" s="1462">
        <v>0</v>
      </c>
      <c r="AO90" s="1462">
        <v>1</v>
      </c>
      <c r="AP90" s="1462">
        <v>0</v>
      </c>
      <c r="AQ90" s="1462">
        <v>1</v>
      </c>
      <c r="AR90" s="1462">
        <v>0</v>
      </c>
      <c r="AS90" s="1462">
        <v>0</v>
      </c>
      <c r="AT90" s="1091">
        <v>1</v>
      </c>
      <c r="AU90" s="1092">
        <v>0</v>
      </c>
      <c r="AV90" s="1462">
        <v>0</v>
      </c>
      <c r="AW90" s="1091">
        <v>0</v>
      </c>
      <c r="AX90" s="1463">
        <v>0</v>
      </c>
      <c r="AY90" s="1462">
        <v>0</v>
      </c>
      <c r="AZ90" s="1462">
        <v>0</v>
      </c>
      <c r="BA90" s="1462">
        <v>0</v>
      </c>
      <c r="BB90" s="1462">
        <v>0</v>
      </c>
      <c r="BC90" s="1462">
        <v>0</v>
      </c>
      <c r="BD90" s="1462">
        <v>0</v>
      </c>
      <c r="BE90" s="1462">
        <v>0</v>
      </c>
      <c r="BF90" s="1091">
        <v>0</v>
      </c>
      <c r="BG90" s="1092">
        <f t="shared" si="13"/>
        <v>0</v>
      </c>
      <c r="BH90" s="1462">
        <f t="shared" si="14"/>
        <v>0</v>
      </c>
      <c r="BI90" s="1091">
        <f t="shared" si="15"/>
        <v>0</v>
      </c>
      <c r="BJ90" s="1463">
        <f t="shared" si="16"/>
        <v>0</v>
      </c>
      <c r="BK90" s="1462">
        <f t="shared" si="17"/>
        <v>0</v>
      </c>
      <c r="BL90" s="1462">
        <f t="shared" si="18"/>
        <v>0</v>
      </c>
      <c r="BM90" s="1462">
        <f t="shared" si="19"/>
        <v>1</v>
      </c>
      <c r="BN90" s="1462">
        <f t="shared" si="20"/>
        <v>0</v>
      </c>
      <c r="BO90" s="1462">
        <f t="shared" si="21"/>
        <v>1</v>
      </c>
      <c r="BP90" s="1462">
        <f t="shared" si="22"/>
        <v>0</v>
      </c>
      <c r="BQ90" s="1462">
        <f t="shared" si="23"/>
        <v>0</v>
      </c>
      <c r="BR90" s="1091">
        <f t="shared" si="24"/>
        <v>1</v>
      </c>
      <c r="BS90" s="1093">
        <v>0</v>
      </c>
      <c r="BT90" s="1462">
        <v>0</v>
      </c>
      <c r="BU90" s="1091">
        <v>0</v>
      </c>
      <c r="BV90" s="1464"/>
      <c r="BW90" s="1465"/>
      <c r="BX90" s="1465"/>
      <c r="BY90" s="1465"/>
      <c r="BZ90" s="1465"/>
      <c r="CA90" s="1465"/>
      <c r="CB90" s="1465"/>
      <c r="CC90" s="1465"/>
      <c r="CD90" s="732"/>
      <c r="CE90" s="1887"/>
    </row>
    <row r="91" spans="1:83" ht="15">
      <c r="A91" s="696">
        <v>91</v>
      </c>
      <c r="B91" s="675"/>
      <c r="C91" s="718"/>
      <c r="D91" s="718"/>
      <c r="E91" s="735" t="s">
        <v>2775</v>
      </c>
      <c r="F91" s="718"/>
      <c r="G91" s="718"/>
      <c r="H91" s="718" t="s">
        <v>2770</v>
      </c>
      <c r="I91" s="718" t="s">
        <v>92</v>
      </c>
      <c r="J91" s="729">
        <v>445</v>
      </c>
      <c r="K91" s="1455">
        <v>43</v>
      </c>
      <c r="L91" s="1455">
        <v>18</v>
      </c>
      <c r="M91" s="1455">
        <v>156</v>
      </c>
      <c r="N91" s="1455">
        <v>74</v>
      </c>
      <c r="O91" s="1455">
        <v>76</v>
      </c>
      <c r="P91" s="1455">
        <v>20</v>
      </c>
      <c r="Q91" s="1455">
        <v>41</v>
      </c>
      <c r="R91" s="1456">
        <v>14</v>
      </c>
      <c r="S91" s="730">
        <v>3</v>
      </c>
      <c r="T91" s="1457"/>
      <c r="U91" s="734"/>
      <c r="V91" s="1466"/>
      <c r="W91" s="1466"/>
      <c r="X91" s="1466"/>
      <c r="Y91" s="1467"/>
      <c r="Z91" s="935"/>
      <c r="AA91" s="1468"/>
      <c r="AB91" s="1468"/>
      <c r="AC91" s="1468"/>
      <c r="AD91" s="1468"/>
      <c r="AE91" s="1468"/>
      <c r="AF91" s="1468"/>
      <c r="AG91" s="1468"/>
      <c r="AH91" s="936"/>
      <c r="AI91" s="1461">
        <v>0</v>
      </c>
      <c r="AJ91" s="1462">
        <v>0</v>
      </c>
      <c r="AK91" s="1091">
        <v>0</v>
      </c>
      <c r="AL91" s="1463">
        <v>0</v>
      </c>
      <c r="AM91" s="1462">
        <v>0</v>
      </c>
      <c r="AN91" s="1462">
        <v>0</v>
      </c>
      <c r="AO91" s="1462">
        <v>0</v>
      </c>
      <c r="AP91" s="1462">
        <v>0</v>
      </c>
      <c r="AQ91" s="1462">
        <v>0</v>
      </c>
      <c r="AR91" s="1462">
        <v>0</v>
      </c>
      <c r="AS91" s="1462">
        <v>0</v>
      </c>
      <c r="AT91" s="1091">
        <v>0</v>
      </c>
      <c r="AU91" s="1092">
        <v>0</v>
      </c>
      <c r="AV91" s="1462">
        <v>0</v>
      </c>
      <c r="AW91" s="1091">
        <v>0</v>
      </c>
      <c r="AX91" s="1463">
        <v>0</v>
      </c>
      <c r="AY91" s="1462">
        <v>0</v>
      </c>
      <c r="AZ91" s="1462">
        <v>0</v>
      </c>
      <c r="BA91" s="1462">
        <v>0</v>
      </c>
      <c r="BB91" s="1462">
        <v>0</v>
      </c>
      <c r="BC91" s="1462">
        <v>0</v>
      </c>
      <c r="BD91" s="1462">
        <v>0</v>
      </c>
      <c r="BE91" s="1462">
        <v>0</v>
      </c>
      <c r="BF91" s="1091">
        <v>0</v>
      </c>
      <c r="BG91" s="1092">
        <f t="shared" si="13"/>
        <v>0</v>
      </c>
      <c r="BH91" s="1462">
        <f t="shared" si="14"/>
        <v>0</v>
      </c>
      <c r="BI91" s="1091">
        <f t="shared" si="15"/>
        <v>0</v>
      </c>
      <c r="BJ91" s="1463">
        <f t="shared" si="16"/>
        <v>0</v>
      </c>
      <c r="BK91" s="1462">
        <f t="shared" si="17"/>
        <v>0</v>
      </c>
      <c r="BL91" s="1462">
        <f t="shared" si="18"/>
        <v>0</v>
      </c>
      <c r="BM91" s="1462">
        <f t="shared" si="19"/>
        <v>0</v>
      </c>
      <c r="BN91" s="1462">
        <f t="shared" si="20"/>
        <v>0</v>
      </c>
      <c r="BO91" s="1462">
        <f t="shared" si="21"/>
        <v>0</v>
      </c>
      <c r="BP91" s="1462">
        <f t="shared" si="22"/>
        <v>0</v>
      </c>
      <c r="BQ91" s="1462">
        <f t="shared" si="23"/>
        <v>0</v>
      </c>
      <c r="BR91" s="1091">
        <f t="shared" si="24"/>
        <v>0</v>
      </c>
      <c r="BS91" s="1093">
        <v>0</v>
      </c>
      <c r="BT91" s="1462">
        <v>0</v>
      </c>
      <c r="BU91" s="1091">
        <v>0</v>
      </c>
      <c r="BV91" s="1464"/>
      <c r="BW91" s="1465"/>
      <c r="BX91" s="1465"/>
      <c r="BY91" s="1465"/>
      <c r="BZ91" s="1465"/>
      <c r="CA91" s="1465"/>
      <c r="CB91" s="1465"/>
      <c r="CC91" s="1465"/>
      <c r="CD91" s="732"/>
      <c r="CE91" s="1887"/>
    </row>
    <row r="92" spans="1:83" ht="15">
      <c r="A92" s="696">
        <v>92</v>
      </c>
      <c r="B92" s="675"/>
      <c r="C92" s="718"/>
      <c r="D92" s="718"/>
      <c r="E92" s="961" t="s">
        <v>2812</v>
      </c>
      <c r="F92" s="962"/>
      <c r="G92" s="718"/>
      <c r="H92" s="718" t="s">
        <v>2770</v>
      </c>
      <c r="I92" s="718"/>
      <c r="J92" s="729">
        <v>38</v>
      </c>
      <c r="K92" s="1455">
        <v>5</v>
      </c>
      <c r="L92" s="1455">
        <v>14</v>
      </c>
      <c r="M92" s="1455">
        <v>13</v>
      </c>
      <c r="N92" s="1455">
        <v>3</v>
      </c>
      <c r="O92" s="1455"/>
      <c r="P92" s="1455"/>
      <c r="Q92" s="1455"/>
      <c r="R92" s="1456">
        <v>1</v>
      </c>
      <c r="S92" s="730">
        <v>2</v>
      </c>
      <c r="T92" s="1457"/>
      <c r="U92" s="734"/>
      <c r="V92" s="1466"/>
      <c r="W92" s="1466"/>
      <c r="X92" s="1466"/>
      <c r="Y92" s="1467"/>
      <c r="Z92" s="935"/>
      <c r="AA92" s="1468"/>
      <c r="AB92" s="1468"/>
      <c r="AC92" s="1468"/>
      <c r="AD92" s="1468"/>
      <c r="AE92" s="1468"/>
      <c r="AF92" s="1468"/>
      <c r="AG92" s="1468"/>
      <c r="AH92" s="936"/>
      <c r="AI92" s="1461">
        <v>0</v>
      </c>
      <c r="AJ92" s="1462">
        <v>0</v>
      </c>
      <c r="AK92" s="1091">
        <v>0</v>
      </c>
      <c r="AL92" s="1463">
        <v>0</v>
      </c>
      <c r="AM92" s="1462">
        <v>0</v>
      </c>
      <c r="AN92" s="1462">
        <v>0</v>
      </c>
      <c r="AO92" s="1462">
        <v>0</v>
      </c>
      <c r="AP92" s="1462">
        <v>0</v>
      </c>
      <c r="AQ92" s="1462">
        <v>0</v>
      </c>
      <c r="AR92" s="1462">
        <v>0</v>
      </c>
      <c r="AS92" s="1462">
        <v>0</v>
      </c>
      <c r="AT92" s="1091">
        <v>0</v>
      </c>
      <c r="AU92" s="1092">
        <v>0</v>
      </c>
      <c r="AV92" s="1462">
        <v>0</v>
      </c>
      <c r="AW92" s="1091">
        <v>0</v>
      </c>
      <c r="AX92" s="1463">
        <v>0</v>
      </c>
      <c r="AY92" s="1462">
        <v>0</v>
      </c>
      <c r="AZ92" s="1462">
        <v>0</v>
      </c>
      <c r="BA92" s="1462">
        <v>0</v>
      </c>
      <c r="BB92" s="1462">
        <v>0</v>
      </c>
      <c r="BC92" s="1462">
        <v>0</v>
      </c>
      <c r="BD92" s="1462">
        <v>0</v>
      </c>
      <c r="BE92" s="1462">
        <v>0</v>
      </c>
      <c r="BF92" s="1091">
        <v>0</v>
      </c>
      <c r="BG92" s="1092">
        <f t="shared" si="13"/>
        <v>0</v>
      </c>
      <c r="BH92" s="1462">
        <f t="shared" si="14"/>
        <v>0</v>
      </c>
      <c r="BI92" s="1091">
        <f t="shared" si="15"/>
        <v>0</v>
      </c>
      <c r="BJ92" s="1463">
        <f t="shared" si="16"/>
        <v>0</v>
      </c>
      <c r="BK92" s="1462">
        <f t="shared" si="17"/>
        <v>0</v>
      </c>
      <c r="BL92" s="1462">
        <f t="shared" si="18"/>
        <v>0</v>
      </c>
      <c r="BM92" s="1462">
        <f t="shared" si="19"/>
        <v>0</v>
      </c>
      <c r="BN92" s="1462">
        <f t="shared" si="20"/>
        <v>0</v>
      </c>
      <c r="BO92" s="1462">
        <f t="shared" si="21"/>
        <v>0</v>
      </c>
      <c r="BP92" s="1462">
        <f t="shared" si="22"/>
        <v>0</v>
      </c>
      <c r="BQ92" s="1462">
        <f t="shared" si="23"/>
        <v>0</v>
      </c>
      <c r="BR92" s="1091">
        <f t="shared" si="24"/>
        <v>0</v>
      </c>
      <c r="BS92" s="1093">
        <v>0</v>
      </c>
      <c r="BT92" s="1462">
        <v>0</v>
      </c>
      <c r="BU92" s="1091">
        <v>0</v>
      </c>
      <c r="BV92" s="1464"/>
      <c r="BW92" s="1465"/>
      <c r="BX92" s="1465"/>
      <c r="BY92" s="1465"/>
      <c r="BZ92" s="1465"/>
      <c r="CA92" s="1465"/>
      <c r="CB92" s="1465"/>
      <c r="CC92" s="1465"/>
      <c r="CD92" s="732"/>
      <c r="CE92" s="1887"/>
    </row>
    <row r="93" spans="1:83" ht="15">
      <c r="A93" s="696">
        <v>93</v>
      </c>
      <c r="B93" s="675"/>
      <c r="C93" s="907" t="s">
        <v>278</v>
      </c>
      <c r="D93" s="907" t="s">
        <v>2813</v>
      </c>
      <c r="E93" s="915"/>
      <c r="F93" s="907"/>
      <c r="G93" s="907"/>
      <c r="H93" s="907"/>
      <c r="I93" s="912"/>
      <c r="J93" s="1454"/>
      <c r="K93" s="1455"/>
      <c r="L93" s="1455"/>
      <c r="M93" s="1455"/>
      <c r="N93" s="1455"/>
      <c r="O93" s="1455"/>
      <c r="P93" s="1455"/>
      <c r="Q93" s="1455"/>
      <c r="R93" s="1456"/>
      <c r="S93" s="730"/>
      <c r="T93" s="1457"/>
      <c r="U93" s="734"/>
      <c r="V93" s="1466"/>
      <c r="W93" s="1466"/>
      <c r="X93" s="1466"/>
      <c r="Y93" s="1467"/>
      <c r="Z93" s="935">
        <v>3.5628999999999999E-3</v>
      </c>
      <c r="AA93" s="1468">
        <v>0.70546319999999996</v>
      </c>
      <c r="AB93" s="1468">
        <v>5.8194799999999998E-2</v>
      </c>
      <c r="AC93" s="1468">
        <v>3.6817099999999998E-2</v>
      </c>
      <c r="AD93" s="1468">
        <v>3.1472699999999999E-2</v>
      </c>
      <c r="AE93" s="1468">
        <v>4.3349199999999997E-2</v>
      </c>
      <c r="AF93" s="1468">
        <v>8.8479799999999997E-2</v>
      </c>
      <c r="AG93" s="1468">
        <v>4.7505999999999998E-3</v>
      </c>
      <c r="AH93" s="936">
        <v>2.7909699999999999E-2</v>
      </c>
      <c r="AI93" s="1461">
        <v>5</v>
      </c>
      <c r="AJ93" s="1462">
        <v>0</v>
      </c>
      <c r="AK93" s="1091">
        <v>0</v>
      </c>
      <c r="AL93" s="1463">
        <v>0</v>
      </c>
      <c r="AM93" s="1462">
        <v>0</v>
      </c>
      <c r="AN93" s="1462">
        <v>6</v>
      </c>
      <c r="AO93" s="1462">
        <v>9</v>
      </c>
      <c r="AP93" s="1462">
        <v>8</v>
      </c>
      <c r="AQ93" s="1462">
        <v>12</v>
      </c>
      <c r="AR93" s="1462">
        <v>3</v>
      </c>
      <c r="AS93" s="1462">
        <v>8</v>
      </c>
      <c r="AT93" s="1091">
        <v>7</v>
      </c>
      <c r="AU93" s="1092">
        <v>3</v>
      </c>
      <c r="AV93" s="1462">
        <v>0</v>
      </c>
      <c r="AW93" s="1091">
        <v>0</v>
      </c>
      <c r="AX93" s="1463">
        <v>3</v>
      </c>
      <c r="AY93" s="1462">
        <v>0</v>
      </c>
      <c r="AZ93" s="1462">
        <v>0</v>
      </c>
      <c r="BA93" s="1462">
        <v>0</v>
      </c>
      <c r="BB93" s="1462">
        <v>0</v>
      </c>
      <c r="BC93" s="1462">
        <v>0</v>
      </c>
      <c r="BD93" s="1462">
        <v>0</v>
      </c>
      <c r="BE93" s="1462">
        <v>0</v>
      </c>
      <c r="BF93" s="1091">
        <v>0</v>
      </c>
      <c r="BG93" s="1092">
        <f t="shared" si="13"/>
        <v>5</v>
      </c>
      <c r="BH93" s="1462">
        <f t="shared" si="14"/>
        <v>0</v>
      </c>
      <c r="BI93" s="1091">
        <f t="shared" si="15"/>
        <v>0</v>
      </c>
      <c r="BJ93" s="1463">
        <f t="shared" si="16"/>
        <v>0</v>
      </c>
      <c r="BK93" s="1462">
        <f t="shared" si="17"/>
        <v>0</v>
      </c>
      <c r="BL93" s="1462">
        <f t="shared" si="18"/>
        <v>6</v>
      </c>
      <c r="BM93" s="1462">
        <f t="shared" si="19"/>
        <v>9</v>
      </c>
      <c r="BN93" s="1462">
        <f t="shared" si="20"/>
        <v>8</v>
      </c>
      <c r="BO93" s="1462">
        <f t="shared" si="21"/>
        <v>12</v>
      </c>
      <c r="BP93" s="1462">
        <f t="shared" si="22"/>
        <v>3</v>
      </c>
      <c r="BQ93" s="1462">
        <f t="shared" si="23"/>
        <v>8</v>
      </c>
      <c r="BR93" s="1091">
        <f t="shared" si="24"/>
        <v>7</v>
      </c>
      <c r="BS93" s="1093">
        <v>0</v>
      </c>
      <c r="BT93" s="1462">
        <v>0</v>
      </c>
      <c r="BU93" s="1091">
        <v>0</v>
      </c>
      <c r="BV93" s="1464"/>
      <c r="BW93" s="1465"/>
      <c r="BX93" s="1465"/>
      <c r="BY93" s="1465"/>
      <c r="BZ93" s="1465"/>
      <c r="CA93" s="1465"/>
      <c r="CB93" s="1465"/>
      <c r="CC93" s="1465"/>
      <c r="CD93" s="732"/>
      <c r="CE93" s="1887"/>
    </row>
    <row r="94" spans="1:83" ht="15">
      <c r="A94" s="696">
        <v>94</v>
      </c>
      <c r="B94" s="1071" t="s">
        <v>2814</v>
      </c>
      <c r="C94" s="1072" t="s">
        <v>278</v>
      </c>
      <c r="D94" s="1072" t="s">
        <v>2815</v>
      </c>
      <c r="E94" s="1073" t="s">
        <v>2816</v>
      </c>
      <c r="F94" s="1072"/>
      <c r="G94" s="1072"/>
      <c r="H94" s="1072"/>
      <c r="I94" s="1072" t="s">
        <v>2817</v>
      </c>
      <c r="J94" s="1454"/>
      <c r="K94" s="1455"/>
      <c r="L94" s="1455"/>
      <c r="M94" s="1455"/>
      <c r="N94" s="1455"/>
      <c r="O94" s="1455"/>
      <c r="P94" s="1455"/>
      <c r="Q94" s="1455"/>
      <c r="R94" s="1456"/>
      <c r="S94" s="730"/>
      <c r="T94" s="1457"/>
      <c r="U94" s="734"/>
      <c r="V94" s="1466"/>
      <c r="W94" s="1466"/>
      <c r="X94" s="1466"/>
      <c r="Y94" s="1467"/>
      <c r="Z94" s="935"/>
      <c r="AA94" s="1468"/>
      <c r="AB94" s="1468"/>
      <c r="AC94" s="1468"/>
      <c r="AD94" s="1468"/>
      <c r="AE94" s="1468"/>
      <c r="AF94" s="1468"/>
      <c r="AG94" s="1468"/>
      <c r="AH94" s="936"/>
      <c r="AI94" s="1461">
        <v>0</v>
      </c>
      <c r="AJ94" s="1462">
        <v>0</v>
      </c>
      <c r="AK94" s="1091">
        <v>0</v>
      </c>
      <c r="AL94" s="1463">
        <v>0</v>
      </c>
      <c r="AM94" s="1462">
        <v>0</v>
      </c>
      <c r="AN94" s="1462">
        <v>0</v>
      </c>
      <c r="AO94" s="1462">
        <v>0</v>
      </c>
      <c r="AP94" s="1462">
        <v>0</v>
      </c>
      <c r="AQ94" s="1462">
        <v>0</v>
      </c>
      <c r="AR94" s="1462">
        <v>0</v>
      </c>
      <c r="AS94" s="1462">
        <v>0</v>
      </c>
      <c r="AT94" s="1091">
        <v>0</v>
      </c>
      <c r="AU94" s="1092">
        <v>0</v>
      </c>
      <c r="AV94" s="1462">
        <v>0</v>
      </c>
      <c r="AW94" s="1091">
        <v>0</v>
      </c>
      <c r="AX94" s="1463">
        <v>0</v>
      </c>
      <c r="AY94" s="1462">
        <v>0</v>
      </c>
      <c r="AZ94" s="1462">
        <v>0</v>
      </c>
      <c r="BA94" s="1462">
        <v>0</v>
      </c>
      <c r="BB94" s="1462">
        <v>0</v>
      </c>
      <c r="BC94" s="1462">
        <v>0</v>
      </c>
      <c r="BD94" s="1462">
        <v>0</v>
      </c>
      <c r="BE94" s="1462">
        <v>0</v>
      </c>
      <c r="BF94" s="1091">
        <v>0</v>
      </c>
      <c r="BG94" s="1092">
        <f t="shared" si="13"/>
        <v>0</v>
      </c>
      <c r="BH94" s="1462">
        <f t="shared" si="14"/>
        <v>0</v>
      </c>
      <c r="BI94" s="1091">
        <f t="shared" si="15"/>
        <v>0</v>
      </c>
      <c r="BJ94" s="1463">
        <f t="shared" si="16"/>
        <v>0</v>
      </c>
      <c r="BK94" s="1462">
        <f t="shared" si="17"/>
        <v>0</v>
      </c>
      <c r="BL94" s="1462">
        <f t="shared" si="18"/>
        <v>0</v>
      </c>
      <c r="BM94" s="1462">
        <f t="shared" si="19"/>
        <v>0</v>
      </c>
      <c r="BN94" s="1462">
        <f t="shared" si="20"/>
        <v>0</v>
      </c>
      <c r="BO94" s="1462">
        <f t="shared" si="21"/>
        <v>0</v>
      </c>
      <c r="BP94" s="1462">
        <f t="shared" si="22"/>
        <v>0</v>
      </c>
      <c r="BQ94" s="1462">
        <f t="shared" si="23"/>
        <v>0</v>
      </c>
      <c r="BR94" s="1091">
        <f t="shared" si="24"/>
        <v>0</v>
      </c>
      <c r="BS94" s="1093">
        <v>0</v>
      </c>
      <c r="BT94" s="1462">
        <v>0</v>
      </c>
      <c r="BU94" s="1091">
        <v>0</v>
      </c>
      <c r="BV94" s="1464"/>
      <c r="BW94" s="1465"/>
      <c r="BX94" s="1465"/>
      <c r="BY94" s="1465"/>
      <c r="BZ94" s="1465"/>
      <c r="CA94" s="1465"/>
      <c r="CB94" s="1465"/>
      <c r="CC94" s="1465"/>
      <c r="CD94" s="732"/>
      <c r="CE94" s="1887"/>
    </row>
    <row r="95" spans="1:83" ht="15">
      <c r="A95" s="696">
        <v>95</v>
      </c>
      <c r="B95" s="675"/>
      <c r="C95" s="718" t="s">
        <v>278</v>
      </c>
      <c r="D95" s="718" t="s">
        <v>2818</v>
      </c>
      <c r="E95" s="735">
        <v>220</v>
      </c>
      <c r="F95" s="718" t="s">
        <v>2819</v>
      </c>
      <c r="G95" s="718"/>
      <c r="H95" s="718" t="s">
        <v>2820</v>
      </c>
      <c r="I95" s="718"/>
      <c r="J95" s="729">
        <v>0</v>
      </c>
      <c r="K95" s="1455"/>
      <c r="L95" s="1455"/>
      <c r="M95" s="1455"/>
      <c r="N95" s="1455"/>
      <c r="O95" s="1455"/>
      <c r="P95" s="1455"/>
      <c r="Q95" s="1455"/>
      <c r="R95" s="1456"/>
      <c r="S95" s="730"/>
      <c r="T95" s="1457"/>
      <c r="U95" s="734"/>
      <c r="V95" s="1466"/>
      <c r="W95" s="1466"/>
      <c r="X95" s="1466"/>
      <c r="Y95" s="1467"/>
      <c r="Z95" s="935"/>
      <c r="AA95" s="1468"/>
      <c r="AB95" s="1468"/>
      <c r="AC95" s="1468"/>
      <c r="AD95" s="1468"/>
      <c r="AE95" s="1468"/>
      <c r="AF95" s="1468"/>
      <c r="AG95" s="1468"/>
      <c r="AH95" s="936"/>
      <c r="AI95" s="1461">
        <v>40</v>
      </c>
      <c r="AJ95" s="1462">
        <v>0</v>
      </c>
      <c r="AK95" s="1091">
        <v>1</v>
      </c>
      <c r="AL95" s="1463">
        <v>40</v>
      </c>
      <c r="AM95" s="1462">
        <v>1</v>
      </c>
      <c r="AN95" s="1462">
        <v>0</v>
      </c>
      <c r="AO95" s="1462">
        <v>0</v>
      </c>
      <c r="AP95" s="1462">
        <v>0</v>
      </c>
      <c r="AQ95" s="1462">
        <v>0</v>
      </c>
      <c r="AR95" s="1462">
        <v>0</v>
      </c>
      <c r="AS95" s="1462">
        <v>0</v>
      </c>
      <c r="AT95" s="1091">
        <v>0</v>
      </c>
      <c r="AU95" s="1092">
        <v>0</v>
      </c>
      <c r="AV95" s="1462">
        <v>0</v>
      </c>
      <c r="AW95" s="1091">
        <v>0</v>
      </c>
      <c r="AX95" s="1463">
        <v>0</v>
      </c>
      <c r="AY95" s="1462">
        <v>0</v>
      </c>
      <c r="AZ95" s="1462">
        <v>0</v>
      </c>
      <c r="BA95" s="1462">
        <v>0</v>
      </c>
      <c r="BB95" s="1462">
        <v>0</v>
      </c>
      <c r="BC95" s="1462">
        <v>0</v>
      </c>
      <c r="BD95" s="1462">
        <v>0</v>
      </c>
      <c r="BE95" s="1462">
        <v>0</v>
      </c>
      <c r="BF95" s="1091">
        <v>0</v>
      </c>
      <c r="BG95" s="1092">
        <f t="shared" si="13"/>
        <v>40</v>
      </c>
      <c r="BH95" s="1462">
        <f t="shared" si="14"/>
        <v>0</v>
      </c>
      <c r="BI95" s="1091">
        <f t="shared" si="15"/>
        <v>1</v>
      </c>
      <c r="BJ95" s="1463">
        <f t="shared" si="16"/>
        <v>40</v>
      </c>
      <c r="BK95" s="1462">
        <f t="shared" si="17"/>
        <v>1</v>
      </c>
      <c r="BL95" s="1462">
        <f t="shared" si="18"/>
        <v>0</v>
      </c>
      <c r="BM95" s="1462">
        <f t="shared" si="19"/>
        <v>0</v>
      </c>
      <c r="BN95" s="1462">
        <f t="shared" si="20"/>
        <v>0</v>
      </c>
      <c r="BO95" s="1462">
        <f t="shared" si="21"/>
        <v>0</v>
      </c>
      <c r="BP95" s="1462">
        <f t="shared" si="22"/>
        <v>0</v>
      </c>
      <c r="BQ95" s="1462">
        <f t="shared" si="23"/>
        <v>0</v>
      </c>
      <c r="BR95" s="1091">
        <f t="shared" si="24"/>
        <v>0</v>
      </c>
      <c r="BS95" s="1093">
        <v>0</v>
      </c>
      <c r="BT95" s="1462">
        <v>0</v>
      </c>
      <c r="BU95" s="1091">
        <v>0</v>
      </c>
      <c r="BV95" s="1464"/>
      <c r="BW95" s="1465"/>
      <c r="BX95" s="1465"/>
      <c r="BY95" s="1465"/>
      <c r="BZ95" s="1465"/>
      <c r="CA95" s="1465"/>
      <c r="CB95" s="1465"/>
      <c r="CC95" s="1465"/>
      <c r="CD95" s="732"/>
      <c r="CE95" s="1887"/>
    </row>
    <row r="96" spans="1:83" ht="15">
      <c r="A96" s="696">
        <v>96</v>
      </c>
      <c r="B96" s="675"/>
      <c r="C96" s="718"/>
      <c r="D96" s="718"/>
      <c r="E96" s="735"/>
      <c r="F96" s="718" t="s">
        <v>2821</v>
      </c>
      <c r="G96" s="718"/>
      <c r="H96" s="718" t="s">
        <v>2820</v>
      </c>
      <c r="I96" s="718"/>
      <c r="J96" s="729">
        <v>62875</v>
      </c>
      <c r="K96" s="1455"/>
      <c r="L96" s="1455">
        <v>4623</v>
      </c>
      <c r="M96" s="1455">
        <v>58252</v>
      </c>
      <c r="N96" s="1455"/>
      <c r="O96" s="1455"/>
      <c r="P96" s="1455"/>
      <c r="Q96" s="1455"/>
      <c r="R96" s="1456"/>
      <c r="S96" s="730"/>
      <c r="T96" s="1457"/>
      <c r="U96" s="734"/>
      <c r="V96" s="1466"/>
      <c r="W96" s="1466"/>
      <c r="X96" s="1466"/>
      <c r="Y96" s="1467"/>
      <c r="Z96" s="935"/>
      <c r="AA96" s="1468"/>
      <c r="AB96" s="1468"/>
      <c r="AC96" s="1468"/>
      <c r="AD96" s="1468"/>
      <c r="AE96" s="1468"/>
      <c r="AF96" s="1468"/>
      <c r="AG96" s="1468"/>
      <c r="AH96" s="936"/>
      <c r="AI96" s="1461">
        <v>0</v>
      </c>
      <c r="AJ96" s="1462">
        <v>0</v>
      </c>
      <c r="AK96" s="1091">
        <v>0</v>
      </c>
      <c r="AL96" s="1463">
        <v>0</v>
      </c>
      <c r="AM96" s="1462">
        <v>0</v>
      </c>
      <c r="AN96" s="1462">
        <v>0</v>
      </c>
      <c r="AO96" s="1462">
        <v>0</v>
      </c>
      <c r="AP96" s="1462">
        <v>0</v>
      </c>
      <c r="AQ96" s="1462">
        <v>0</v>
      </c>
      <c r="AR96" s="1462">
        <v>0</v>
      </c>
      <c r="AS96" s="1462">
        <v>0</v>
      </c>
      <c r="AT96" s="1091">
        <v>0</v>
      </c>
      <c r="AU96" s="1092">
        <v>0</v>
      </c>
      <c r="AV96" s="1462">
        <v>0</v>
      </c>
      <c r="AW96" s="1091">
        <v>0</v>
      </c>
      <c r="AX96" s="1463">
        <v>0</v>
      </c>
      <c r="AY96" s="1462">
        <v>0</v>
      </c>
      <c r="AZ96" s="1462">
        <v>0</v>
      </c>
      <c r="BA96" s="1462">
        <v>0</v>
      </c>
      <c r="BB96" s="1462">
        <v>0</v>
      </c>
      <c r="BC96" s="1462">
        <v>0</v>
      </c>
      <c r="BD96" s="1462">
        <v>0</v>
      </c>
      <c r="BE96" s="1462">
        <v>0</v>
      </c>
      <c r="BF96" s="1091">
        <v>0</v>
      </c>
      <c r="BG96" s="1092">
        <f t="shared" si="13"/>
        <v>0</v>
      </c>
      <c r="BH96" s="1462">
        <f t="shared" si="14"/>
        <v>0</v>
      </c>
      <c r="BI96" s="1091">
        <f t="shared" si="15"/>
        <v>0</v>
      </c>
      <c r="BJ96" s="1463">
        <f t="shared" si="16"/>
        <v>0</v>
      </c>
      <c r="BK96" s="1462">
        <f t="shared" si="17"/>
        <v>0</v>
      </c>
      <c r="BL96" s="1462">
        <f t="shared" si="18"/>
        <v>0</v>
      </c>
      <c r="BM96" s="1462">
        <f t="shared" si="19"/>
        <v>0</v>
      </c>
      <c r="BN96" s="1462">
        <f t="shared" si="20"/>
        <v>0</v>
      </c>
      <c r="BO96" s="1462">
        <f t="shared" si="21"/>
        <v>0</v>
      </c>
      <c r="BP96" s="1462">
        <f t="shared" si="22"/>
        <v>0</v>
      </c>
      <c r="BQ96" s="1462">
        <f t="shared" si="23"/>
        <v>0</v>
      </c>
      <c r="BR96" s="1091">
        <f t="shared" si="24"/>
        <v>0</v>
      </c>
      <c r="BS96" s="1093">
        <v>0</v>
      </c>
      <c r="BT96" s="1462">
        <v>0</v>
      </c>
      <c r="BU96" s="1091">
        <v>0</v>
      </c>
      <c r="BV96" s="1464"/>
      <c r="BW96" s="1465"/>
      <c r="BX96" s="1465"/>
      <c r="BY96" s="1465"/>
      <c r="BZ96" s="1465"/>
      <c r="CA96" s="1465"/>
      <c r="CB96" s="1465"/>
      <c r="CC96" s="1465"/>
      <c r="CD96" s="732"/>
      <c r="CE96" s="733"/>
    </row>
    <row r="97" spans="1:83" ht="15">
      <c r="A97" s="696">
        <v>97</v>
      </c>
      <c r="B97" s="675"/>
      <c r="C97" s="718"/>
      <c r="D97" s="718"/>
      <c r="E97" s="735">
        <v>110</v>
      </c>
      <c r="F97" s="718" t="s">
        <v>2819</v>
      </c>
      <c r="G97" s="718"/>
      <c r="H97" s="718" t="s">
        <v>2820</v>
      </c>
      <c r="I97" s="718"/>
      <c r="J97" s="729">
        <v>0</v>
      </c>
      <c r="K97" s="1455"/>
      <c r="L97" s="1455"/>
      <c r="M97" s="1455"/>
      <c r="N97" s="1455"/>
      <c r="O97" s="1455"/>
      <c r="P97" s="1455"/>
      <c r="Q97" s="1455"/>
      <c r="R97" s="1456"/>
      <c r="S97" s="730"/>
      <c r="T97" s="1457"/>
      <c r="U97" s="734"/>
      <c r="V97" s="1466"/>
      <c r="W97" s="1466"/>
      <c r="X97" s="1466"/>
      <c r="Y97" s="1467"/>
      <c r="Z97" s="935"/>
      <c r="AA97" s="1468"/>
      <c r="AB97" s="1468"/>
      <c r="AC97" s="1468"/>
      <c r="AD97" s="1468"/>
      <c r="AE97" s="1468"/>
      <c r="AF97" s="1468"/>
      <c r="AG97" s="1468"/>
      <c r="AH97" s="936"/>
      <c r="AI97" s="1461">
        <v>0</v>
      </c>
      <c r="AJ97" s="1462">
        <v>0</v>
      </c>
      <c r="AK97" s="1091">
        <v>0</v>
      </c>
      <c r="AL97" s="1463">
        <v>0</v>
      </c>
      <c r="AM97" s="1462">
        <v>0</v>
      </c>
      <c r="AN97" s="1462">
        <v>0</v>
      </c>
      <c r="AO97" s="1462">
        <v>0</v>
      </c>
      <c r="AP97" s="1462">
        <v>0</v>
      </c>
      <c r="AQ97" s="1462">
        <v>0</v>
      </c>
      <c r="AR97" s="1462">
        <v>0</v>
      </c>
      <c r="AS97" s="1462">
        <v>0</v>
      </c>
      <c r="AT97" s="1091">
        <v>0</v>
      </c>
      <c r="AU97" s="1092">
        <v>0</v>
      </c>
      <c r="AV97" s="1462">
        <v>0</v>
      </c>
      <c r="AW97" s="1091">
        <v>0</v>
      </c>
      <c r="AX97" s="1463">
        <v>0</v>
      </c>
      <c r="AY97" s="1462">
        <v>0</v>
      </c>
      <c r="AZ97" s="1462">
        <v>0</v>
      </c>
      <c r="BA97" s="1462">
        <v>0</v>
      </c>
      <c r="BB97" s="1462">
        <v>0</v>
      </c>
      <c r="BC97" s="1462">
        <v>0</v>
      </c>
      <c r="BD97" s="1462">
        <v>0</v>
      </c>
      <c r="BE97" s="1462">
        <v>0</v>
      </c>
      <c r="BF97" s="1091">
        <v>0</v>
      </c>
      <c r="BG97" s="1092">
        <f t="shared" si="13"/>
        <v>0</v>
      </c>
      <c r="BH97" s="1462">
        <f t="shared" si="14"/>
        <v>0</v>
      </c>
      <c r="BI97" s="1091">
        <f t="shared" si="15"/>
        <v>0</v>
      </c>
      <c r="BJ97" s="1463">
        <f t="shared" si="16"/>
        <v>0</v>
      </c>
      <c r="BK97" s="1462">
        <f t="shared" si="17"/>
        <v>0</v>
      </c>
      <c r="BL97" s="1462">
        <f t="shared" si="18"/>
        <v>0</v>
      </c>
      <c r="BM97" s="1462">
        <f t="shared" si="19"/>
        <v>0</v>
      </c>
      <c r="BN97" s="1462">
        <f t="shared" si="20"/>
        <v>0</v>
      </c>
      <c r="BO97" s="1462">
        <f t="shared" si="21"/>
        <v>0</v>
      </c>
      <c r="BP97" s="1462">
        <f t="shared" si="22"/>
        <v>0</v>
      </c>
      <c r="BQ97" s="1462">
        <f t="shared" si="23"/>
        <v>0</v>
      </c>
      <c r="BR97" s="1091">
        <f t="shared" si="24"/>
        <v>0</v>
      </c>
      <c r="BS97" s="1093">
        <v>0</v>
      </c>
      <c r="BT97" s="1462">
        <v>0</v>
      </c>
      <c r="BU97" s="1091">
        <v>0</v>
      </c>
      <c r="BV97" s="1464"/>
      <c r="BW97" s="1465"/>
      <c r="BX97" s="1465"/>
      <c r="BY97" s="1465"/>
      <c r="BZ97" s="1465"/>
      <c r="CA97" s="1465"/>
      <c r="CB97" s="1465"/>
      <c r="CC97" s="1465"/>
      <c r="CD97" s="732"/>
      <c r="CE97" s="1887"/>
    </row>
    <row r="98" spans="1:83" ht="15">
      <c r="A98" s="696">
        <v>98</v>
      </c>
      <c r="B98" s="675"/>
      <c r="C98" s="718"/>
      <c r="D98" s="718"/>
      <c r="E98" s="735"/>
      <c r="F98" s="718" t="s">
        <v>2821</v>
      </c>
      <c r="G98" s="718"/>
      <c r="H98" s="718" t="s">
        <v>2820</v>
      </c>
      <c r="I98" s="718"/>
      <c r="J98" s="729">
        <v>16797</v>
      </c>
      <c r="K98" s="1455"/>
      <c r="L98" s="1455">
        <v>4500</v>
      </c>
      <c r="M98" s="1455">
        <v>2634</v>
      </c>
      <c r="N98" s="1455">
        <v>7983</v>
      </c>
      <c r="O98" s="1455">
        <v>750</v>
      </c>
      <c r="P98" s="1455">
        <v>930</v>
      </c>
      <c r="Q98" s="1455"/>
      <c r="R98" s="1456"/>
      <c r="S98" s="730"/>
      <c r="T98" s="1457"/>
      <c r="U98" s="734"/>
      <c r="V98" s="1466"/>
      <c r="W98" s="1466"/>
      <c r="X98" s="1466"/>
      <c r="Y98" s="1467"/>
      <c r="Z98" s="935"/>
      <c r="AA98" s="1468"/>
      <c r="AB98" s="1468"/>
      <c r="AC98" s="1468"/>
      <c r="AD98" s="1468"/>
      <c r="AE98" s="1468"/>
      <c r="AF98" s="1468"/>
      <c r="AG98" s="1468"/>
      <c r="AH98" s="936"/>
      <c r="AI98" s="1461">
        <v>0</v>
      </c>
      <c r="AJ98" s="1462">
        <v>0</v>
      </c>
      <c r="AK98" s="1091">
        <v>0</v>
      </c>
      <c r="AL98" s="1463">
        <v>3292</v>
      </c>
      <c r="AM98" s="1462">
        <v>1816</v>
      </c>
      <c r="AN98" s="1462">
        <v>5123</v>
      </c>
      <c r="AO98" s="1462">
        <v>3132</v>
      </c>
      <c r="AP98" s="1462">
        <v>1594</v>
      </c>
      <c r="AQ98" s="1462">
        <v>2410</v>
      </c>
      <c r="AR98" s="1462">
        <v>0</v>
      </c>
      <c r="AS98" s="1462">
        <v>0</v>
      </c>
      <c r="AT98" s="1091">
        <v>0</v>
      </c>
      <c r="AU98" s="1092">
        <v>0</v>
      </c>
      <c r="AV98" s="1462">
        <v>0</v>
      </c>
      <c r="AW98" s="1091">
        <v>0</v>
      </c>
      <c r="AX98" s="1463">
        <v>0</v>
      </c>
      <c r="AY98" s="1462">
        <v>0</v>
      </c>
      <c r="AZ98" s="1462">
        <v>0</v>
      </c>
      <c r="BA98" s="1462">
        <v>0</v>
      </c>
      <c r="BB98" s="1462">
        <v>0</v>
      </c>
      <c r="BC98" s="1462">
        <v>0</v>
      </c>
      <c r="BD98" s="1462">
        <v>0</v>
      </c>
      <c r="BE98" s="1462">
        <v>0</v>
      </c>
      <c r="BF98" s="1091">
        <v>0</v>
      </c>
      <c r="BG98" s="1092">
        <f t="shared" si="13"/>
        <v>0</v>
      </c>
      <c r="BH98" s="1462">
        <f t="shared" si="14"/>
        <v>0</v>
      </c>
      <c r="BI98" s="1091">
        <f t="shared" si="15"/>
        <v>0</v>
      </c>
      <c r="BJ98" s="1463">
        <f t="shared" si="16"/>
        <v>3292</v>
      </c>
      <c r="BK98" s="1462">
        <f t="shared" si="17"/>
        <v>1816</v>
      </c>
      <c r="BL98" s="1462">
        <f t="shared" si="18"/>
        <v>5123</v>
      </c>
      <c r="BM98" s="1462">
        <f t="shared" si="19"/>
        <v>3132</v>
      </c>
      <c r="BN98" s="1462">
        <f t="shared" si="20"/>
        <v>1594</v>
      </c>
      <c r="BO98" s="1462">
        <f t="shared" si="21"/>
        <v>2410</v>
      </c>
      <c r="BP98" s="1462">
        <f t="shared" si="22"/>
        <v>0</v>
      </c>
      <c r="BQ98" s="1462">
        <f t="shared" si="23"/>
        <v>0</v>
      </c>
      <c r="BR98" s="1091">
        <f t="shared" si="24"/>
        <v>0</v>
      </c>
      <c r="BS98" s="1093">
        <v>0</v>
      </c>
      <c r="BT98" s="1462">
        <v>0</v>
      </c>
      <c r="BU98" s="1091">
        <v>0</v>
      </c>
      <c r="BV98" s="1464"/>
      <c r="BW98" s="1465"/>
      <c r="BX98" s="1465"/>
      <c r="BY98" s="1465"/>
      <c r="BZ98" s="1465"/>
      <c r="CA98" s="1465"/>
      <c r="CB98" s="1465"/>
      <c r="CC98" s="1465"/>
      <c r="CD98" s="732"/>
      <c r="CE98" s="1887"/>
    </row>
    <row r="99" spans="1:83" ht="15">
      <c r="A99" s="696">
        <v>99</v>
      </c>
      <c r="B99" s="675"/>
      <c r="C99" s="718"/>
      <c r="D99" s="718"/>
      <c r="E99" s="735" t="s">
        <v>2762</v>
      </c>
      <c r="F99" s="718" t="s">
        <v>2821</v>
      </c>
      <c r="G99" s="718"/>
      <c r="H99" s="718" t="s">
        <v>2820</v>
      </c>
      <c r="I99" s="718"/>
      <c r="J99" s="729">
        <v>2234</v>
      </c>
      <c r="K99" s="1455"/>
      <c r="L99" s="1455"/>
      <c r="M99" s="1455">
        <v>2234</v>
      </c>
      <c r="N99" s="1455"/>
      <c r="O99" s="1455"/>
      <c r="P99" s="1455"/>
      <c r="Q99" s="1455"/>
      <c r="R99" s="1456"/>
      <c r="S99" s="730"/>
      <c r="T99" s="1457"/>
      <c r="U99" s="734"/>
      <c r="V99" s="1466"/>
      <c r="W99" s="1466"/>
      <c r="X99" s="1466"/>
      <c r="Y99" s="1467"/>
      <c r="Z99" s="935"/>
      <c r="AA99" s="1468"/>
      <c r="AB99" s="1468"/>
      <c r="AC99" s="1468"/>
      <c r="AD99" s="1468"/>
      <c r="AE99" s="1468"/>
      <c r="AF99" s="1468"/>
      <c r="AG99" s="1468"/>
      <c r="AH99" s="936"/>
      <c r="AI99" s="1461">
        <v>0</v>
      </c>
      <c r="AJ99" s="1462">
        <v>0</v>
      </c>
      <c r="AK99" s="1091">
        <v>0</v>
      </c>
      <c r="AL99" s="1463">
        <v>0</v>
      </c>
      <c r="AM99" s="1462">
        <v>0</v>
      </c>
      <c r="AN99" s="1462">
        <v>0</v>
      </c>
      <c r="AO99" s="1462">
        <v>0</v>
      </c>
      <c r="AP99" s="1462">
        <v>0</v>
      </c>
      <c r="AQ99" s="1462">
        <v>0</v>
      </c>
      <c r="AR99" s="1462">
        <v>0</v>
      </c>
      <c r="AS99" s="1462">
        <v>0</v>
      </c>
      <c r="AT99" s="1091">
        <v>0</v>
      </c>
      <c r="AU99" s="1092">
        <v>0</v>
      </c>
      <c r="AV99" s="1462">
        <v>0</v>
      </c>
      <c r="AW99" s="1091">
        <v>0</v>
      </c>
      <c r="AX99" s="1463">
        <v>0</v>
      </c>
      <c r="AY99" s="1462">
        <v>0</v>
      </c>
      <c r="AZ99" s="1462">
        <v>0</v>
      </c>
      <c r="BA99" s="1462">
        <v>0</v>
      </c>
      <c r="BB99" s="1462">
        <v>0</v>
      </c>
      <c r="BC99" s="1462">
        <v>0</v>
      </c>
      <c r="BD99" s="1462">
        <v>0</v>
      </c>
      <c r="BE99" s="1462">
        <v>0</v>
      </c>
      <c r="BF99" s="1091">
        <v>0</v>
      </c>
      <c r="BG99" s="1092">
        <f t="shared" si="13"/>
        <v>0</v>
      </c>
      <c r="BH99" s="1462">
        <f t="shared" si="14"/>
        <v>0</v>
      </c>
      <c r="BI99" s="1091">
        <f t="shared" si="15"/>
        <v>0</v>
      </c>
      <c r="BJ99" s="1463">
        <f t="shared" si="16"/>
        <v>0</v>
      </c>
      <c r="BK99" s="1462">
        <f t="shared" si="17"/>
        <v>0</v>
      </c>
      <c r="BL99" s="1462">
        <f t="shared" si="18"/>
        <v>0</v>
      </c>
      <c r="BM99" s="1462">
        <f t="shared" si="19"/>
        <v>0</v>
      </c>
      <c r="BN99" s="1462">
        <f t="shared" si="20"/>
        <v>0</v>
      </c>
      <c r="BO99" s="1462">
        <f t="shared" si="21"/>
        <v>0</v>
      </c>
      <c r="BP99" s="1462">
        <f t="shared" si="22"/>
        <v>0</v>
      </c>
      <c r="BQ99" s="1462">
        <f t="shared" si="23"/>
        <v>0</v>
      </c>
      <c r="BR99" s="1091">
        <f t="shared" si="24"/>
        <v>0</v>
      </c>
      <c r="BS99" s="1093">
        <v>0</v>
      </c>
      <c r="BT99" s="1462">
        <v>0</v>
      </c>
      <c r="BU99" s="1091">
        <v>0</v>
      </c>
      <c r="BV99" s="1464"/>
      <c r="BW99" s="1465"/>
      <c r="BX99" s="1465"/>
      <c r="BY99" s="1465"/>
      <c r="BZ99" s="1465"/>
      <c r="CA99" s="1465"/>
      <c r="CB99" s="1465"/>
      <c r="CC99" s="1465"/>
      <c r="CD99" s="732"/>
      <c r="CE99" s="1887"/>
    </row>
    <row r="100" spans="1:83" ht="15">
      <c r="A100" s="696">
        <v>100</v>
      </c>
      <c r="B100" s="675"/>
      <c r="C100" s="718" t="s">
        <v>278</v>
      </c>
      <c r="D100" s="718" t="s">
        <v>2822</v>
      </c>
      <c r="E100" s="735">
        <v>220</v>
      </c>
      <c r="F100" s="718" t="s">
        <v>2819</v>
      </c>
      <c r="G100" s="718"/>
      <c r="H100" s="718" t="s">
        <v>2823</v>
      </c>
      <c r="I100" s="718" t="s">
        <v>92</v>
      </c>
      <c r="J100" s="729">
        <v>7</v>
      </c>
      <c r="K100" s="1455"/>
      <c r="L100" s="1455"/>
      <c r="M100" s="1455"/>
      <c r="N100" s="1455"/>
      <c r="O100" s="1455"/>
      <c r="P100" s="1455"/>
      <c r="Q100" s="1455">
        <v>7</v>
      </c>
      <c r="R100" s="1456"/>
      <c r="S100" s="730"/>
      <c r="T100" s="1457"/>
      <c r="U100" s="734"/>
      <c r="V100" s="1466"/>
      <c r="W100" s="1466"/>
      <c r="X100" s="1466"/>
      <c r="Y100" s="1467"/>
      <c r="Z100" s="935"/>
      <c r="AA100" s="1468"/>
      <c r="AB100" s="1468"/>
      <c r="AC100" s="1468"/>
      <c r="AD100" s="1468"/>
      <c r="AE100" s="1468"/>
      <c r="AF100" s="1468"/>
      <c r="AG100" s="1468"/>
      <c r="AH100" s="936"/>
      <c r="AI100" s="1461">
        <v>0</v>
      </c>
      <c r="AJ100" s="1462">
        <v>0</v>
      </c>
      <c r="AK100" s="1091">
        <v>0</v>
      </c>
      <c r="AL100" s="1463">
        <v>0</v>
      </c>
      <c r="AM100" s="1462">
        <v>0</v>
      </c>
      <c r="AN100" s="1462">
        <v>0</v>
      </c>
      <c r="AO100" s="1462">
        <v>0</v>
      </c>
      <c r="AP100" s="1462">
        <v>0</v>
      </c>
      <c r="AQ100" s="1462">
        <v>0</v>
      </c>
      <c r="AR100" s="1462">
        <v>0</v>
      </c>
      <c r="AS100" s="1462">
        <v>0</v>
      </c>
      <c r="AT100" s="1091">
        <v>0</v>
      </c>
      <c r="AU100" s="1092">
        <v>0</v>
      </c>
      <c r="AV100" s="1462">
        <v>0</v>
      </c>
      <c r="AW100" s="1091">
        <v>0</v>
      </c>
      <c r="AX100" s="1463">
        <v>0</v>
      </c>
      <c r="AY100" s="1462">
        <v>0</v>
      </c>
      <c r="AZ100" s="1462">
        <v>0</v>
      </c>
      <c r="BA100" s="1462">
        <v>0</v>
      </c>
      <c r="BB100" s="1462">
        <v>0</v>
      </c>
      <c r="BC100" s="1462">
        <v>0</v>
      </c>
      <c r="BD100" s="1462">
        <v>0</v>
      </c>
      <c r="BE100" s="1462">
        <v>0</v>
      </c>
      <c r="BF100" s="1091">
        <v>0</v>
      </c>
      <c r="BG100" s="1092">
        <f t="shared" si="13"/>
        <v>0</v>
      </c>
      <c r="BH100" s="1462">
        <f t="shared" si="14"/>
        <v>0</v>
      </c>
      <c r="BI100" s="1091">
        <f t="shared" si="15"/>
        <v>0</v>
      </c>
      <c r="BJ100" s="1463">
        <f t="shared" si="16"/>
        <v>0</v>
      </c>
      <c r="BK100" s="1462">
        <f t="shared" si="17"/>
        <v>0</v>
      </c>
      <c r="BL100" s="1462">
        <f t="shared" si="18"/>
        <v>0</v>
      </c>
      <c r="BM100" s="1462">
        <f t="shared" si="19"/>
        <v>0</v>
      </c>
      <c r="BN100" s="1462">
        <f t="shared" si="20"/>
        <v>0</v>
      </c>
      <c r="BO100" s="1462">
        <f t="shared" si="21"/>
        <v>0</v>
      </c>
      <c r="BP100" s="1462">
        <f t="shared" si="22"/>
        <v>0</v>
      </c>
      <c r="BQ100" s="1462">
        <f t="shared" si="23"/>
        <v>0</v>
      </c>
      <c r="BR100" s="1091">
        <f t="shared" si="24"/>
        <v>0</v>
      </c>
      <c r="BS100" s="1093">
        <v>0</v>
      </c>
      <c r="BT100" s="1462">
        <v>0</v>
      </c>
      <c r="BU100" s="1091">
        <v>0</v>
      </c>
      <c r="BV100" s="1464"/>
      <c r="BW100" s="1465"/>
      <c r="BX100" s="1465"/>
      <c r="BY100" s="1465"/>
      <c r="BZ100" s="1465"/>
      <c r="CA100" s="1465"/>
      <c r="CB100" s="1465"/>
      <c r="CC100" s="1465"/>
      <c r="CD100" s="732"/>
      <c r="CE100" s="733"/>
    </row>
    <row r="101" spans="1:83" ht="15">
      <c r="A101" s="696">
        <v>101</v>
      </c>
      <c r="B101" s="675"/>
      <c r="C101" s="718"/>
      <c r="D101" s="718"/>
      <c r="E101" s="735"/>
      <c r="F101" s="718" t="s">
        <v>2821</v>
      </c>
      <c r="G101" s="718"/>
      <c r="H101" s="718" t="s">
        <v>2823</v>
      </c>
      <c r="I101" s="718"/>
      <c r="J101" s="729">
        <v>12</v>
      </c>
      <c r="K101" s="1455"/>
      <c r="L101" s="1455">
        <v>2</v>
      </c>
      <c r="M101" s="1455">
        <v>1</v>
      </c>
      <c r="N101" s="1455">
        <v>9</v>
      </c>
      <c r="O101" s="1455"/>
      <c r="P101" s="1455"/>
      <c r="Q101" s="1455"/>
      <c r="R101" s="1456"/>
      <c r="S101" s="730"/>
      <c r="T101" s="1457"/>
      <c r="U101" s="734"/>
      <c r="V101" s="1466"/>
      <c r="W101" s="1466"/>
      <c r="X101" s="1466"/>
      <c r="Y101" s="1467"/>
      <c r="Z101" s="935"/>
      <c r="AA101" s="1468"/>
      <c r="AB101" s="1468"/>
      <c r="AC101" s="1468"/>
      <c r="AD101" s="1468"/>
      <c r="AE101" s="1468"/>
      <c r="AF101" s="1468"/>
      <c r="AG101" s="1468"/>
      <c r="AH101" s="936"/>
      <c r="AI101" s="1461">
        <v>0</v>
      </c>
      <c r="AJ101" s="1462">
        <v>0</v>
      </c>
      <c r="AK101" s="1091">
        <v>0</v>
      </c>
      <c r="AL101" s="1463">
        <v>0</v>
      </c>
      <c r="AM101" s="1462">
        <v>0</v>
      </c>
      <c r="AN101" s="1462">
        <v>0</v>
      </c>
      <c r="AO101" s="1462">
        <v>0</v>
      </c>
      <c r="AP101" s="1462">
        <v>0</v>
      </c>
      <c r="AQ101" s="1462">
        <v>0</v>
      </c>
      <c r="AR101" s="1462">
        <v>0</v>
      </c>
      <c r="AS101" s="1462">
        <v>0</v>
      </c>
      <c r="AT101" s="1091">
        <v>0</v>
      </c>
      <c r="AU101" s="1092">
        <v>0</v>
      </c>
      <c r="AV101" s="1462">
        <v>0</v>
      </c>
      <c r="AW101" s="1091">
        <v>0</v>
      </c>
      <c r="AX101" s="1463">
        <v>0</v>
      </c>
      <c r="AY101" s="1462">
        <v>0</v>
      </c>
      <c r="AZ101" s="1462">
        <v>0</v>
      </c>
      <c r="BA101" s="1462">
        <v>0</v>
      </c>
      <c r="BB101" s="1462">
        <v>0</v>
      </c>
      <c r="BC101" s="1462">
        <v>0</v>
      </c>
      <c r="BD101" s="1462">
        <v>0</v>
      </c>
      <c r="BE101" s="1462">
        <v>0</v>
      </c>
      <c r="BF101" s="1091">
        <v>0</v>
      </c>
      <c r="BG101" s="1092">
        <f t="shared" si="13"/>
        <v>0</v>
      </c>
      <c r="BH101" s="1462">
        <f t="shared" si="14"/>
        <v>0</v>
      </c>
      <c r="BI101" s="1091">
        <f t="shared" si="15"/>
        <v>0</v>
      </c>
      <c r="BJ101" s="1463">
        <f t="shared" si="16"/>
        <v>0</v>
      </c>
      <c r="BK101" s="1462">
        <f t="shared" si="17"/>
        <v>0</v>
      </c>
      <c r="BL101" s="1462">
        <f t="shared" si="18"/>
        <v>0</v>
      </c>
      <c r="BM101" s="1462">
        <f t="shared" si="19"/>
        <v>0</v>
      </c>
      <c r="BN101" s="1462">
        <f t="shared" si="20"/>
        <v>0</v>
      </c>
      <c r="BO101" s="1462">
        <f t="shared" si="21"/>
        <v>0</v>
      </c>
      <c r="BP101" s="1462">
        <f t="shared" si="22"/>
        <v>0</v>
      </c>
      <c r="BQ101" s="1462">
        <f t="shared" si="23"/>
        <v>0</v>
      </c>
      <c r="BR101" s="1091">
        <f t="shared" si="24"/>
        <v>0</v>
      </c>
      <c r="BS101" s="1093">
        <v>0</v>
      </c>
      <c r="BT101" s="1462">
        <v>0</v>
      </c>
      <c r="BU101" s="1091">
        <v>0</v>
      </c>
      <c r="BV101" s="1464"/>
      <c r="BW101" s="1465"/>
      <c r="BX101" s="1465"/>
      <c r="BY101" s="1465"/>
      <c r="BZ101" s="1465"/>
      <c r="CA101" s="1465"/>
      <c r="CB101" s="1465"/>
      <c r="CC101" s="1465"/>
      <c r="CD101" s="732"/>
      <c r="CE101" s="733"/>
    </row>
    <row r="102" spans="1:83" ht="15">
      <c r="A102" s="696">
        <v>102</v>
      </c>
      <c r="B102" s="675"/>
      <c r="C102" s="718"/>
      <c r="D102" s="718"/>
      <c r="E102" s="735">
        <v>110</v>
      </c>
      <c r="F102" s="718" t="s">
        <v>2819</v>
      </c>
      <c r="G102" s="718"/>
      <c r="H102" s="718" t="s">
        <v>2823</v>
      </c>
      <c r="I102" s="718"/>
      <c r="J102" s="729">
        <v>0</v>
      </c>
      <c r="K102" s="1455"/>
      <c r="L102" s="1455"/>
      <c r="M102" s="1455"/>
      <c r="N102" s="1455"/>
      <c r="O102" s="1455"/>
      <c r="P102" s="1455"/>
      <c r="Q102" s="1455"/>
      <c r="R102" s="1456"/>
      <c r="S102" s="730"/>
      <c r="T102" s="1457"/>
      <c r="U102" s="734"/>
      <c r="V102" s="1466"/>
      <c r="W102" s="1466"/>
      <c r="X102" s="1466"/>
      <c r="Y102" s="1467"/>
      <c r="Z102" s="935"/>
      <c r="AA102" s="1468"/>
      <c r="AB102" s="1468"/>
      <c r="AC102" s="1468"/>
      <c r="AD102" s="1468"/>
      <c r="AE102" s="1468"/>
      <c r="AF102" s="1468"/>
      <c r="AG102" s="1468"/>
      <c r="AH102" s="936"/>
      <c r="AI102" s="1461">
        <v>0</v>
      </c>
      <c r="AJ102" s="1462">
        <v>0</v>
      </c>
      <c r="AK102" s="1091">
        <v>0</v>
      </c>
      <c r="AL102" s="1463">
        <v>0</v>
      </c>
      <c r="AM102" s="1462">
        <v>0</v>
      </c>
      <c r="AN102" s="1462">
        <v>0</v>
      </c>
      <c r="AO102" s="1462">
        <v>0</v>
      </c>
      <c r="AP102" s="1462">
        <v>0</v>
      </c>
      <c r="AQ102" s="1462">
        <v>0</v>
      </c>
      <c r="AR102" s="1462">
        <v>0</v>
      </c>
      <c r="AS102" s="1462">
        <v>0</v>
      </c>
      <c r="AT102" s="1091">
        <v>0</v>
      </c>
      <c r="AU102" s="1092">
        <v>0</v>
      </c>
      <c r="AV102" s="1462">
        <v>0</v>
      </c>
      <c r="AW102" s="1091">
        <v>0</v>
      </c>
      <c r="AX102" s="1463">
        <v>0</v>
      </c>
      <c r="AY102" s="1462">
        <v>0</v>
      </c>
      <c r="AZ102" s="1462">
        <v>0</v>
      </c>
      <c r="BA102" s="1462">
        <v>0</v>
      </c>
      <c r="BB102" s="1462">
        <v>0</v>
      </c>
      <c r="BC102" s="1462">
        <v>0</v>
      </c>
      <c r="BD102" s="1462">
        <v>0</v>
      </c>
      <c r="BE102" s="1462">
        <v>0</v>
      </c>
      <c r="BF102" s="1091">
        <v>0</v>
      </c>
      <c r="BG102" s="1092">
        <f t="shared" si="13"/>
        <v>0</v>
      </c>
      <c r="BH102" s="1462">
        <f t="shared" si="14"/>
        <v>0</v>
      </c>
      <c r="BI102" s="1091">
        <f t="shared" si="15"/>
        <v>0</v>
      </c>
      <c r="BJ102" s="1463">
        <f t="shared" si="16"/>
        <v>0</v>
      </c>
      <c r="BK102" s="1462">
        <f t="shared" si="17"/>
        <v>0</v>
      </c>
      <c r="BL102" s="1462">
        <f t="shared" si="18"/>
        <v>0</v>
      </c>
      <c r="BM102" s="1462">
        <f t="shared" si="19"/>
        <v>0</v>
      </c>
      <c r="BN102" s="1462">
        <f t="shared" si="20"/>
        <v>0</v>
      </c>
      <c r="BO102" s="1462">
        <f t="shared" si="21"/>
        <v>0</v>
      </c>
      <c r="BP102" s="1462">
        <f t="shared" si="22"/>
        <v>0</v>
      </c>
      <c r="BQ102" s="1462">
        <f t="shared" si="23"/>
        <v>0</v>
      </c>
      <c r="BR102" s="1091">
        <f t="shared" si="24"/>
        <v>0</v>
      </c>
      <c r="BS102" s="1093">
        <v>0</v>
      </c>
      <c r="BT102" s="1462">
        <v>0</v>
      </c>
      <c r="BU102" s="1091">
        <v>0</v>
      </c>
      <c r="BV102" s="1464"/>
      <c r="BW102" s="1465"/>
      <c r="BX102" s="1465"/>
      <c r="BY102" s="1465"/>
      <c r="BZ102" s="1465"/>
      <c r="CA102" s="1465"/>
      <c r="CB102" s="1465"/>
      <c r="CC102" s="1465"/>
      <c r="CD102" s="732"/>
      <c r="CE102" s="733"/>
    </row>
    <row r="103" spans="1:83" ht="15">
      <c r="A103" s="696">
        <v>103</v>
      </c>
      <c r="B103" s="675"/>
      <c r="C103" s="718"/>
      <c r="D103" s="718"/>
      <c r="E103" s="735"/>
      <c r="F103" s="718" t="s">
        <v>2821</v>
      </c>
      <c r="G103" s="718"/>
      <c r="H103" s="718" t="s">
        <v>2823</v>
      </c>
      <c r="I103" s="718"/>
      <c r="J103" s="729">
        <v>30</v>
      </c>
      <c r="K103" s="1455">
        <v>1</v>
      </c>
      <c r="L103" s="1455">
        <v>9</v>
      </c>
      <c r="M103" s="1455">
        <v>3</v>
      </c>
      <c r="N103" s="1455">
        <v>6</v>
      </c>
      <c r="O103" s="1455">
        <v>4</v>
      </c>
      <c r="P103" s="1455">
        <v>7</v>
      </c>
      <c r="Q103" s="1455"/>
      <c r="R103" s="1456"/>
      <c r="S103" s="730"/>
      <c r="T103" s="1457"/>
      <c r="U103" s="734"/>
      <c r="V103" s="1466"/>
      <c r="W103" s="1466"/>
      <c r="X103" s="1466"/>
      <c r="Y103" s="1467"/>
      <c r="Z103" s="935"/>
      <c r="AA103" s="1468"/>
      <c r="AB103" s="1468"/>
      <c r="AC103" s="1468"/>
      <c r="AD103" s="1468"/>
      <c r="AE103" s="1468"/>
      <c r="AF103" s="1468"/>
      <c r="AG103" s="1468"/>
      <c r="AH103" s="936"/>
      <c r="AI103" s="1461">
        <v>0</v>
      </c>
      <c r="AJ103" s="1462">
        <v>0</v>
      </c>
      <c r="AK103" s="1091">
        <v>0</v>
      </c>
      <c r="AL103" s="1463">
        <v>0</v>
      </c>
      <c r="AM103" s="1462">
        <v>0</v>
      </c>
      <c r="AN103" s="1462">
        <v>0</v>
      </c>
      <c r="AO103" s="1462">
        <v>0</v>
      </c>
      <c r="AP103" s="1462">
        <v>0</v>
      </c>
      <c r="AQ103" s="1462">
        <v>0</v>
      </c>
      <c r="AR103" s="1462">
        <v>0</v>
      </c>
      <c r="AS103" s="1462">
        <v>0</v>
      </c>
      <c r="AT103" s="1091">
        <v>0</v>
      </c>
      <c r="AU103" s="1092">
        <v>0</v>
      </c>
      <c r="AV103" s="1462">
        <v>0</v>
      </c>
      <c r="AW103" s="1091">
        <v>0</v>
      </c>
      <c r="AX103" s="1463">
        <v>0</v>
      </c>
      <c r="AY103" s="1462">
        <v>0</v>
      </c>
      <c r="AZ103" s="1462">
        <v>0</v>
      </c>
      <c r="BA103" s="1462">
        <v>0</v>
      </c>
      <c r="BB103" s="1462">
        <v>0</v>
      </c>
      <c r="BC103" s="1462">
        <v>0</v>
      </c>
      <c r="BD103" s="1462">
        <v>0</v>
      </c>
      <c r="BE103" s="1462">
        <v>0</v>
      </c>
      <c r="BF103" s="1091">
        <v>0</v>
      </c>
      <c r="BG103" s="1092">
        <f t="shared" si="13"/>
        <v>0</v>
      </c>
      <c r="BH103" s="1462">
        <f t="shared" si="14"/>
        <v>0</v>
      </c>
      <c r="BI103" s="1091">
        <f t="shared" si="15"/>
        <v>0</v>
      </c>
      <c r="BJ103" s="1463">
        <f t="shared" si="16"/>
        <v>0</v>
      </c>
      <c r="BK103" s="1462">
        <f t="shared" si="17"/>
        <v>0</v>
      </c>
      <c r="BL103" s="1462">
        <f t="shared" si="18"/>
        <v>0</v>
      </c>
      <c r="BM103" s="1462">
        <f t="shared" si="19"/>
        <v>0</v>
      </c>
      <c r="BN103" s="1462">
        <f t="shared" si="20"/>
        <v>0</v>
      </c>
      <c r="BO103" s="1462">
        <f t="shared" si="21"/>
        <v>0</v>
      </c>
      <c r="BP103" s="1462">
        <f t="shared" si="22"/>
        <v>0</v>
      </c>
      <c r="BQ103" s="1462">
        <f t="shared" si="23"/>
        <v>0</v>
      </c>
      <c r="BR103" s="1091">
        <f t="shared" si="24"/>
        <v>0</v>
      </c>
      <c r="BS103" s="1093">
        <v>0</v>
      </c>
      <c r="BT103" s="1462">
        <v>0</v>
      </c>
      <c r="BU103" s="1091">
        <v>0</v>
      </c>
      <c r="BV103" s="1464"/>
      <c r="BW103" s="1465"/>
      <c r="BX103" s="1465"/>
      <c r="BY103" s="1465"/>
      <c r="BZ103" s="1465"/>
      <c r="CA103" s="1465"/>
      <c r="CB103" s="1465"/>
      <c r="CC103" s="1465"/>
      <c r="CD103" s="732"/>
      <c r="CE103" s="1887"/>
    </row>
    <row r="104" spans="1:83" ht="15">
      <c r="A104" s="696">
        <v>104</v>
      </c>
      <c r="B104" s="675"/>
      <c r="C104" s="718"/>
      <c r="D104" s="718"/>
      <c r="E104" s="735" t="s">
        <v>2762</v>
      </c>
      <c r="F104" s="718" t="s">
        <v>2821</v>
      </c>
      <c r="G104" s="718"/>
      <c r="H104" s="718" t="s">
        <v>2823</v>
      </c>
      <c r="I104" s="718"/>
      <c r="J104" s="729">
        <v>9</v>
      </c>
      <c r="K104" s="1455"/>
      <c r="L104" s="1455">
        <v>2</v>
      </c>
      <c r="M104" s="1455">
        <v>4</v>
      </c>
      <c r="N104" s="1455">
        <v>1</v>
      </c>
      <c r="O104" s="1455"/>
      <c r="P104" s="1455">
        <v>2</v>
      </c>
      <c r="Q104" s="1455"/>
      <c r="R104" s="1456"/>
      <c r="S104" s="730"/>
      <c r="T104" s="1457"/>
      <c r="U104" s="745"/>
      <c r="V104" s="1486"/>
      <c r="W104" s="1486"/>
      <c r="X104" s="1486"/>
      <c r="Y104" s="1487"/>
      <c r="Z104" s="939"/>
      <c r="AA104" s="1488"/>
      <c r="AB104" s="1488"/>
      <c r="AC104" s="1488"/>
      <c r="AD104" s="1488"/>
      <c r="AE104" s="1488"/>
      <c r="AF104" s="1488"/>
      <c r="AG104" s="1488"/>
      <c r="AH104" s="940"/>
      <c r="AI104" s="1461">
        <v>0</v>
      </c>
      <c r="AJ104" s="1462">
        <v>0</v>
      </c>
      <c r="AK104" s="1091">
        <v>0</v>
      </c>
      <c r="AL104" s="1463">
        <v>0</v>
      </c>
      <c r="AM104" s="1462">
        <v>0</v>
      </c>
      <c r="AN104" s="1462">
        <v>0</v>
      </c>
      <c r="AO104" s="1462">
        <v>0</v>
      </c>
      <c r="AP104" s="1462">
        <v>0</v>
      </c>
      <c r="AQ104" s="1462">
        <v>0</v>
      </c>
      <c r="AR104" s="1462">
        <v>0</v>
      </c>
      <c r="AS104" s="1462">
        <v>0</v>
      </c>
      <c r="AT104" s="1091">
        <v>0</v>
      </c>
      <c r="AU104" s="1092">
        <v>0</v>
      </c>
      <c r="AV104" s="1462">
        <v>0</v>
      </c>
      <c r="AW104" s="1091">
        <v>0</v>
      </c>
      <c r="AX104" s="1463">
        <v>0</v>
      </c>
      <c r="AY104" s="1462">
        <v>0</v>
      </c>
      <c r="AZ104" s="1462">
        <v>0</v>
      </c>
      <c r="BA104" s="1462">
        <v>0</v>
      </c>
      <c r="BB104" s="1462">
        <v>0</v>
      </c>
      <c r="BC104" s="1462">
        <v>0</v>
      </c>
      <c r="BD104" s="1462">
        <v>0</v>
      </c>
      <c r="BE104" s="1462">
        <v>0</v>
      </c>
      <c r="BF104" s="1091">
        <v>0</v>
      </c>
      <c r="BG104" s="1092">
        <f t="shared" si="13"/>
        <v>0</v>
      </c>
      <c r="BH104" s="1462">
        <f t="shared" si="14"/>
        <v>0</v>
      </c>
      <c r="BI104" s="1091">
        <f t="shared" si="15"/>
        <v>0</v>
      </c>
      <c r="BJ104" s="1463">
        <f t="shared" si="16"/>
        <v>0</v>
      </c>
      <c r="BK104" s="1462">
        <f t="shared" si="17"/>
        <v>0</v>
      </c>
      <c r="BL104" s="1462">
        <f t="shared" si="18"/>
        <v>0</v>
      </c>
      <c r="BM104" s="1462">
        <f t="shared" si="19"/>
        <v>0</v>
      </c>
      <c r="BN104" s="1462">
        <f t="shared" si="20"/>
        <v>0</v>
      </c>
      <c r="BO104" s="1462">
        <f t="shared" si="21"/>
        <v>0</v>
      </c>
      <c r="BP104" s="1462">
        <f t="shared" si="22"/>
        <v>0</v>
      </c>
      <c r="BQ104" s="1462">
        <f t="shared" si="23"/>
        <v>0</v>
      </c>
      <c r="BR104" s="1091">
        <f t="shared" si="24"/>
        <v>0</v>
      </c>
      <c r="BS104" s="1093">
        <v>0</v>
      </c>
      <c r="BT104" s="1462">
        <v>0</v>
      </c>
      <c r="BU104" s="1091">
        <v>0</v>
      </c>
      <c r="BV104" s="1464"/>
      <c r="BW104" s="1465"/>
      <c r="BX104" s="1465"/>
      <c r="BY104" s="1465"/>
      <c r="BZ104" s="1465"/>
      <c r="CA104" s="1465"/>
      <c r="CB104" s="1465"/>
      <c r="CC104" s="1465"/>
      <c r="CD104" s="732"/>
      <c r="CE104" s="1887"/>
    </row>
    <row r="105" spans="1:83" ht="15">
      <c r="A105" s="696">
        <v>105</v>
      </c>
      <c r="B105" s="675"/>
      <c r="C105" s="718"/>
      <c r="D105" s="718"/>
      <c r="E105" s="735" t="s">
        <v>2775</v>
      </c>
      <c r="F105" s="718" t="s">
        <v>2824</v>
      </c>
      <c r="G105" s="718"/>
      <c r="H105" s="718" t="s">
        <v>2823</v>
      </c>
      <c r="I105" s="718"/>
      <c r="J105" s="729">
        <v>21</v>
      </c>
      <c r="K105" s="1455"/>
      <c r="L105" s="1455"/>
      <c r="M105" s="1455"/>
      <c r="N105" s="1455"/>
      <c r="O105" s="1455"/>
      <c r="P105" s="1455"/>
      <c r="Q105" s="1455">
        <v>20</v>
      </c>
      <c r="R105" s="1456">
        <v>1</v>
      </c>
      <c r="S105" s="730"/>
      <c r="T105" s="1457"/>
      <c r="U105" s="745"/>
      <c r="V105" s="1486"/>
      <c r="W105" s="1486"/>
      <c r="X105" s="1486"/>
      <c r="Y105" s="1487"/>
      <c r="Z105" s="939"/>
      <c r="AA105" s="1488"/>
      <c r="AB105" s="1488"/>
      <c r="AC105" s="1488"/>
      <c r="AD105" s="1488"/>
      <c r="AE105" s="1488"/>
      <c r="AF105" s="1488"/>
      <c r="AG105" s="1488"/>
      <c r="AH105" s="940"/>
      <c r="AI105" s="1461">
        <v>2176</v>
      </c>
      <c r="AJ105" s="1462">
        <v>75</v>
      </c>
      <c r="AK105" s="1091">
        <v>766</v>
      </c>
      <c r="AL105" s="1463">
        <v>27103</v>
      </c>
      <c r="AM105" s="1462">
        <v>75131</v>
      </c>
      <c r="AN105" s="1462">
        <v>0</v>
      </c>
      <c r="AO105" s="1462">
        <v>0</v>
      </c>
      <c r="AP105" s="1462">
        <v>0</v>
      </c>
      <c r="AQ105" s="1462">
        <v>0</v>
      </c>
      <c r="AR105" s="1462">
        <v>360</v>
      </c>
      <c r="AS105" s="1462">
        <v>360</v>
      </c>
      <c r="AT105" s="1091">
        <v>360</v>
      </c>
      <c r="AU105" s="1092">
        <v>0</v>
      </c>
      <c r="AV105" s="1462">
        <v>0</v>
      </c>
      <c r="AW105" s="1091">
        <v>0</v>
      </c>
      <c r="AX105" s="1463">
        <v>0</v>
      </c>
      <c r="AY105" s="1462">
        <v>0</v>
      </c>
      <c r="AZ105" s="1462">
        <v>0</v>
      </c>
      <c r="BA105" s="1462">
        <v>0</v>
      </c>
      <c r="BB105" s="1462">
        <v>0</v>
      </c>
      <c r="BC105" s="1462">
        <v>0</v>
      </c>
      <c r="BD105" s="1462">
        <v>0</v>
      </c>
      <c r="BE105" s="1462">
        <v>0</v>
      </c>
      <c r="BF105" s="1091">
        <v>0</v>
      </c>
      <c r="BG105" s="1092">
        <f t="shared" si="13"/>
        <v>2176</v>
      </c>
      <c r="BH105" s="1462">
        <f t="shared" si="14"/>
        <v>75</v>
      </c>
      <c r="BI105" s="1091">
        <f t="shared" si="15"/>
        <v>766</v>
      </c>
      <c r="BJ105" s="1463">
        <f t="shared" si="16"/>
        <v>27103</v>
      </c>
      <c r="BK105" s="1462">
        <f t="shared" si="17"/>
        <v>75131</v>
      </c>
      <c r="BL105" s="1462">
        <f t="shared" si="18"/>
        <v>0</v>
      </c>
      <c r="BM105" s="1462">
        <f t="shared" si="19"/>
        <v>0</v>
      </c>
      <c r="BN105" s="1462">
        <f t="shared" si="20"/>
        <v>0</v>
      </c>
      <c r="BO105" s="1462">
        <f t="shared" si="21"/>
        <v>0</v>
      </c>
      <c r="BP105" s="1462">
        <f t="shared" si="22"/>
        <v>360</v>
      </c>
      <c r="BQ105" s="1462">
        <f t="shared" si="23"/>
        <v>360</v>
      </c>
      <c r="BR105" s="1091">
        <f t="shared" si="24"/>
        <v>360</v>
      </c>
      <c r="BS105" s="1093">
        <v>0</v>
      </c>
      <c r="BT105" s="1462">
        <v>0</v>
      </c>
      <c r="BU105" s="1091">
        <v>0</v>
      </c>
      <c r="BV105" s="1464"/>
      <c r="BW105" s="1465"/>
      <c r="BX105" s="1465"/>
      <c r="BY105" s="1465"/>
      <c r="BZ105" s="1465"/>
      <c r="CA105" s="1465"/>
      <c r="CB105" s="1465"/>
      <c r="CC105" s="1465"/>
      <c r="CD105" s="732"/>
      <c r="CE105" s="1887"/>
    </row>
    <row r="106" spans="1:83" ht="15">
      <c r="A106" s="696">
        <v>106</v>
      </c>
      <c r="B106" s="675"/>
      <c r="C106" s="746"/>
      <c r="D106" s="718"/>
      <c r="E106" s="718"/>
      <c r="F106" s="718" t="s">
        <v>2821</v>
      </c>
      <c r="G106" s="718"/>
      <c r="H106" s="718" t="s">
        <v>2823</v>
      </c>
      <c r="I106" s="718"/>
      <c r="J106" s="729">
        <v>698</v>
      </c>
      <c r="K106" s="1455">
        <v>98</v>
      </c>
      <c r="L106" s="1455">
        <v>146</v>
      </c>
      <c r="M106" s="1455">
        <v>209</v>
      </c>
      <c r="N106" s="1455">
        <v>85</v>
      </c>
      <c r="O106" s="1455">
        <v>113</v>
      </c>
      <c r="P106" s="1455">
        <v>29</v>
      </c>
      <c r="Q106" s="1455">
        <v>2</v>
      </c>
      <c r="R106" s="1456">
        <v>1</v>
      </c>
      <c r="S106" s="730">
        <v>15</v>
      </c>
      <c r="T106" s="1457"/>
      <c r="U106" s="745"/>
      <c r="V106" s="1486"/>
      <c r="W106" s="1486"/>
      <c r="X106" s="1486"/>
      <c r="Y106" s="1487"/>
      <c r="Z106" s="939"/>
      <c r="AA106" s="1488"/>
      <c r="AB106" s="1488"/>
      <c r="AC106" s="1488"/>
      <c r="AD106" s="1488"/>
      <c r="AE106" s="1488"/>
      <c r="AF106" s="1488"/>
      <c r="AG106" s="1488"/>
      <c r="AH106" s="940"/>
      <c r="AI106" s="1461">
        <v>0</v>
      </c>
      <c r="AJ106" s="1462">
        <v>0</v>
      </c>
      <c r="AK106" s="1091">
        <v>0</v>
      </c>
      <c r="AL106" s="1463">
        <v>0</v>
      </c>
      <c r="AM106" s="1462">
        <v>0</v>
      </c>
      <c r="AN106" s="1462">
        <v>0</v>
      </c>
      <c r="AO106" s="1462">
        <v>0</v>
      </c>
      <c r="AP106" s="1462">
        <v>0</v>
      </c>
      <c r="AQ106" s="1462">
        <v>0</v>
      </c>
      <c r="AR106" s="1462">
        <v>0</v>
      </c>
      <c r="AS106" s="1462">
        <v>0</v>
      </c>
      <c r="AT106" s="1091">
        <v>0</v>
      </c>
      <c r="AU106" s="1092">
        <v>0</v>
      </c>
      <c r="AV106" s="1462">
        <v>0</v>
      </c>
      <c r="AW106" s="1091">
        <v>0</v>
      </c>
      <c r="AX106" s="1463">
        <v>0</v>
      </c>
      <c r="AY106" s="1462">
        <v>0</v>
      </c>
      <c r="AZ106" s="1462">
        <v>0</v>
      </c>
      <c r="BA106" s="1462">
        <v>0</v>
      </c>
      <c r="BB106" s="1462">
        <v>0</v>
      </c>
      <c r="BC106" s="1462">
        <v>0</v>
      </c>
      <c r="BD106" s="1462">
        <v>0</v>
      </c>
      <c r="BE106" s="1462">
        <v>0</v>
      </c>
      <c r="BF106" s="1091">
        <v>0</v>
      </c>
      <c r="BG106" s="1092">
        <f t="shared" si="13"/>
        <v>0</v>
      </c>
      <c r="BH106" s="1462">
        <f t="shared" si="14"/>
        <v>0</v>
      </c>
      <c r="BI106" s="1091">
        <f t="shared" si="15"/>
        <v>0</v>
      </c>
      <c r="BJ106" s="1463">
        <f t="shared" si="16"/>
        <v>0</v>
      </c>
      <c r="BK106" s="1462">
        <f t="shared" si="17"/>
        <v>0</v>
      </c>
      <c r="BL106" s="1462">
        <f t="shared" si="18"/>
        <v>0</v>
      </c>
      <c r="BM106" s="1462">
        <f t="shared" si="19"/>
        <v>0</v>
      </c>
      <c r="BN106" s="1462">
        <f t="shared" si="20"/>
        <v>0</v>
      </c>
      <c r="BO106" s="1462">
        <f t="shared" si="21"/>
        <v>0</v>
      </c>
      <c r="BP106" s="1462">
        <f t="shared" si="22"/>
        <v>0</v>
      </c>
      <c r="BQ106" s="1462">
        <f t="shared" si="23"/>
        <v>0</v>
      </c>
      <c r="BR106" s="1091">
        <f t="shared" si="24"/>
        <v>0</v>
      </c>
      <c r="BS106" s="1093">
        <v>0</v>
      </c>
      <c r="BT106" s="1462">
        <v>0</v>
      </c>
      <c r="BU106" s="1091">
        <v>0</v>
      </c>
      <c r="BV106" s="1464"/>
      <c r="BW106" s="1465"/>
      <c r="BX106" s="1465"/>
      <c r="BY106" s="1465"/>
      <c r="BZ106" s="1465"/>
      <c r="CA106" s="1465"/>
      <c r="CB106" s="1465"/>
      <c r="CC106" s="1465"/>
      <c r="CD106" s="732"/>
      <c r="CE106" s="1887"/>
    </row>
    <row r="107" spans="1:83" ht="15">
      <c r="A107" s="696">
        <v>107</v>
      </c>
      <c r="B107" s="675"/>
      <c r="C107" s="746"/>
      <c r="D107" s="718"/>
      <c r="E107" s="962" t="s">
        <v>2812</v>
      </c>
      <c r="F107" s="962" t="s">
        <v>2821</v>
      </c>
      <c r="G107" s="718"/>
      <c r="H107" s="718" t="s">
        <v>2823</v>
      </c>
      <c r="I107" s="718"/>
      <c r="J107" s="729">
        <v>23</v>
      </c>
      <c r="K107" s="1455">
        <v>11</v>
      </c>
      <c r="L107" s="1455">
        <v>1</v>
      </c>
      <c r="M107" s="1455">
        <v>4</v>
      </c>
      <c r="N107" s="1455"/>
      <c r="O107" s="1455">
        <v>4</v>
      </c>
      <c r="P107" s="1455">
        <v>2</v>
      </c>
      <c r="Q107" s="1455"/>
      <c r="R107" s="1456">
        <v>1</v>
      </c>
      <c r="S107" s="730"/>
      <c r="T107" s="1457"/>
      <c r="U107" s="745"/>
      <c r="V107" s="1486"/>
      <c r="W107" s="1486"/>
      <c r="X107" s="1486"/>
      <c r="Y107" s="1487"/>
      <c r="Z107" s="939"/>
      <c r="AA107" s="1488"/>
      <c r="AB107" s="1488"/>
      <c r="AC107" s="1488"/>
      <c r="AD107" s="1488"/>
      <c r="AE107" s="1488"/>
      <c r="AF107" s="1488"/>
      <c r="AG107" s="1488"/>
      <c r="AH107" s="940"/>
      <c r="AI107" s="1461">
        <v>0</v>
      </c>
      <c r="AJ107" s="1462">
        <v>0</v>
      </c>
      <c r="AK107" s="1091">
        <v>0</v>
      </c>
      <c r="AL107" s="1463">
        <v>0</v>
      </c>
      <c r="AM107" s="1462">
        <v>0</v>
      </c>
      <c r="AN107" s="1462">
        <v>0</v>
      </c>
      <c r="AO107" s="1462">
        <v>0</v>
      </c>
      <c r="AP107" s="1462">
        <v>0</v>
      </c>
      <c r="AQ107" s="1462">
        <v>0</v>
      </c>
      <c r="AR107" s="1462">
        <v>0</v>
      </c>
      <c r="AS107" s="1462">
        <v>0</v>
      </c>
      <c r="AT107" s="1091">
        <v>0</v>
      </c>
      <c r="AU107" s="1092">
        <v>0</v>
      </c>
      <c r="AV107" s="1462">
        <v>0</v>
      </c>
      <c r="AW107" s="1091">
        <v>0</v>
      </c>
      <c r="AX107" s="1463">
        <v>0</v>
      </c>
      <c r="AY107" s="1462">
        <v>0</v>
      </c>
      <c r="AZ107" s="1462">
        <v>0</v>
      </c>
      <c r="BA107" s="1462">
        <v>0</v>
      </c>
      <c r="BB107" s="1462">
        <v>0</v>
      </c>
      <c r="BC107" s="1462">
        <v>0</v>
      </c>
      <c r="BD107" s="1462">
        <v>0</v>
      </c>
      <c r="BE107" s="1462">
        <v>0</v>
      </c>
      <c r="BF107" s="1091">
        <v>0</v>
      </c>
      <c r="BG107" s="1092">
        <f t="shared" si="13"/>
        <v>0</v>
      </c>
      <c r="BH107" s="1462">
        <f t="shared" si="14"/>
        <v>0</v>
      </c>
      <c r="BI107" s="1091">
        <f t="shared" si="15"/>
        <v>0</v>
      </c>
      <c r="BJ107" s="1463">
        <f t="shared" si="16"/>
        <v>0</v>
      </c>
      <c r="BK107" s="1462">
        <f t="shared" si="17"/>
        <v>0</v>
      </c>
      <c r="BL107" s="1462">
        <f t="shared" si="18"/>
        <v>0</v>
      </c>
      <c r="BM107" s="1462">
        <f t="shared" si="19"/>
        <v>0</v>
      </c>
      <c r="BN107" s="1462">
        <f t="shared" si="20"/>
        <v>0</v>
      </c>
      <c r="BO107" s="1462">
        <f t="shared" si="21"/>
        <v>0</v>
      </c>
      <c r="BP107" s="1462">
        <f t="shared" si="22"/>
        <v>0</v>
      </c>
      <c r="BQ107" s="1462">
        <f t="shared" si="23"/>
        <v>0</v>
      </c>
      <c r="BR107" s="1091">
        <f t="shared" si="24"/>
        <v>0</v>
      </c>
      <c r="BS107" s="1093">
        <v>0</v>
      </c>
      <c r="BT107" s="1462">
        <v>0</v>
      </c>
      <c r="BU107" s="1091">
        <v>0</v>
      </c>
      <c r="BV107" s="1464"/>
      <c r="BW107" s="1465"/>
      <c r="BX107" s="1465"/>
      <c r="BY107" s="1465"/>
      <c r="BZ107" s="1465"/>
      <c r="CA107" s="1465"/>
      <c r="CB107" s="1465"/>
      <c r="CC107" s="1465"/>
      <c r="CD107" s="732"/>
      <c r="CE107" s="733"/>
    </row>
    <row r="108" spans="1:83" ht="45">
      <c r="A108" s="696">
        <v>108</v>
      </c>
      <c r="B108" s="675"/>
      <c r="C108" s="907" t="s">
        <v>278</v>
      </c>
      <c r="D108" s="907" t="s">
        <v>2825</v>
      </c>
      <c r="E108" s="907" t="s">
        <v>2826</v>
      </c>
      <c r="F108" s="907"/>
      <c r="G108" s="907"/>
      <c r="H108" s="907"/>
      <c r="I108" s="912"/>
      <c r="J108" s="729"/>
      <c r="K108" s="1455"/>
      <c r="L108" s="1455"/>
      <c r="M108" s="1455"/>
      <c r="N108" s="1455"/>
      <c r="O108" s="1455"/>
      <c r="P108" s="1455"/>
      <c r="Q108" s="1455"/>
      <c r="R108" s="1456"/>
      <c r="S108" s="730"/>
      <c r="T108" s="1457"/>
      <c r="U108" s="745"/>
      <c r="V108" s="1486"/>
      <c r="W108" s="1486"/>
      <c r="X108" s="1486"/>
      <c r="Y108" s="1487"/>
      <c r="Z108" s="939">
        <v>2.4774299999999999E-2</v>
      </c>
      <c r="AA108" s="1488">
        <v>0.96913709999999997</v>
      </c>
      <c r="AB108" s="1488">
        <v>4.6188999999999996E-3</v>
      </c>
      <c r="AC108" s="1488">
        <v>1.2597000000000001E-3</v>
      </c>
      <c r="AD108" s="1488">
        <v>0</v>
      </c>
      <c r="AE108" s="1488">
        <v>2.1000000000000001E-4</v>
      </c>
      <c r="AF108" s="1488">
        <v>0</v>
      </c>
      <c r="AG108" s="1488">
        <v>0</v>
      </c>
      <c r="AH108" s="940">
        <v>0</v>
      </c>
      <c r="AI108" s="1461">
        <v>0</v>
      </c>
      <c r="AJ108" s="1462">
        <v>4</v>
      </c>
      <c r="AK108" s="1091">
        <v>0</v>
      </c>
      <c r="AL108" s="1463">
        <v>1</v>
      </c>
      <c r="AM108" s="1462">
        <v>2</v>
      </c>
      <c r="AN108" s="1462">
        <v>2</v>
      </c>
      <c r="AO108" s="1462">
        <v>1</v>
      </c>
      <c r="AP108" s="1462">
        <v>0</v>
      </c>
      <c r="AQ108" s="1462">
        <v>2</v>
      </c>
      <c r="AR108" s="1462">
        <v>1</v>
      </c>
      <c r="AS108" s="1462">
        <v>1</v>
      </c>
      <c r="AT108" s="1091">
        <v>0</v>
      </c>
      <c r="AU108" s="1092">
        <v>0</v>
      </c>
      <c r="AV108" s="1462">
        <v>0</v>
      </c>
      <c r="AW108" s="1091">
        <v>0</v>
      </c>
      <c r="AX108" s="1463">
        <v>0</v>
      </c>
      <c r="AY108" s="1462">
        <v>0</v>
      </c>
      <c r="AZ108" s="1462">
        <v>0</v>
      </c>
      <c r="BA108" s="1462">
        <v>0</v>
      </c>
      <c r="BB108" s="1462">
        <v>0</v>
      </c>
      <c r="BC108" s="1462">
        <v>0</v>
      </c>
      <c r="BD108" s="1462">
        <v>0</v>
      </c>
      <c r="BE108" s="1462">
        <v>0</v>
      </c>
      <c r="BF108" s="1091">
        <v>0</v>
      </c>
      <c r="BG108" s="1092">
        <f t="shared" si="13"/>
        <v>0</v>
      </c>
      <c r="BH108" s="1462">
        <f t="shared" si="14"/>
        <v>4</v>
      </c>
      <c r="BI108" s="1091">
        <f t="shared" si="15"/>
        <v>0</v>
      </c>
      <c r="BJ108" s="1463">
        <f t="shared" si="16"/>
        <v>1</v>
      </c>
      <c r="BK108" s="1462">
        <f t="shared" si="17"/>
        <v>2</v>
      </c>
      <c r="BL108" s="1462">
        <f t="shared" si="18"/>
        <v>2</v>
      </c>
      <c r="BM108" s="1462">
        <f t="shared" si="19"/>
        <v>1</v>
      </c>
      <c r="BN108" s="1462">
        <f t="shared" si="20"/>
        <v>0</v>
      </c>
      <c r="BO108" s="1462">
        <f t="shared" si="21"/>
        <v>2</v>
      </c>
      <c r="BP108" s="1462">
        <f t="shared" si="22"/>
        <v>1</v>
      </c>
      <c r="BQ108" s="1462">
        <f t="shared" si="23"/>
        <v>1</v>
      </c>
      <c r="BR108" s="1091">
        <f t="shared" si="24"/>
        <v>0</v>
      </c>
      <c r="BS108" s="1093">
        <v>0</v>
      </c>
      <c r="BT108" s="1462">
        <v>0</v>
      </c>
      <c r="BU108" s="1091">
        <v>0</v>
      </c>
      <c r="BV108" s="1464"/>
      <c r="BW108" s="1465"/>
      <c r="BX108" s="1465"/>
      <c r="BY108" s="1465"/>
      <c r="BZ108" s="1465"/>
      <c r="CA108" s="1465"/>
      <c r="CB108" s="1465"/>
      <c r="CC108" s="1465"/>
      <c r="CD108" s="732"/>
      <c r="CE108" s="733"/>
    </row>
    <row r="109" spans="1:83" ht="30">
      <c r="A109" s="696">
        <v>109</v>
      </c>
      <c r="B109" s="675"/>
      <c r="C109" s="718" t="s">
        <v>2827</v>
      </c>
      <c r="D109" s="718" t="s">
        <v>2828</v>
      </c>
      <c r="E109" s="718"/>
      <c r="F109" s="718"/>
      <c r="G109" s="718"/>
      <c r="H109" s="718" t="s">
        <v>2829</v>
      </c>
      <c r="I109" s="718"/>
      <c r="J109" s="729">
        <v>403</v>
      </c>
      <c r="K109" s="1455">
        <v>384</v>
      </c>
      <c r="L109" s="1455">
        <v>17</v>
      </c>
      <c r="M109" s="1455">
        <v>1</v>
      </c>
      <c r="N109" s="1455">
        <v>1</v>
      </c>
      <c r="O109" s="1455"/>
      <c r="P109" s="1455"/>
      <c r="Q109" s="1455"/>
      <c r="R109" s="1456"/>
      <c r="S109" s="730"/>
      <c r="T109" s="1457"/>
      <c r="U109" s="745"/>
      <c r="V109" s="1486"/>
      <c r="W109" s="1486"/>
      <c r="X109" s="1486"/>
      <c r="Y109" s="1487"/>
      <c r="Z109" s="939"/>
      <c r="AA109" s="1488"/>
      <c r="AB109" s="1488"/>
      <c r="AC109" s="1488"/>
      <c r="AD109" s="1488"/>
      <c r="AE109" s="1488"/>
      <c r="AF109" s="1488"/>
      <c r="AG109" s="1488"/>
      <c r="AH109" s="940"/>
      <c r="AI109" s="1461">
        <v>7</v>
      </c>
      <c r="AJ109" s="1462">
        <v>14</v>
      </c>
      <c r="AK109" s="1091">
        <v>7</v>
      </c>
      <c r="AL109" s="1463">
        <v>11</v>
      </c>
      <c r="AM109" s="1462">
        <v>9</v>
      </c>
      <c r="AN109" s="1462">
        <v>18</v>
      </c>
      <c r="AO109" s="1462">
        <v>15</v>
      </c>
      <c r="AP109" s="1462">
        <v>24</v>
      </c>
      <c r="AQ109" s="1462">
        <v>11</v>
      </c>
      <c r="AR109" s="1462">
        <v>21</v>
      </c>
      <c r="AS109" s="1462">
        <v>26</v>
      </c>
      <c r="AT109" s="1091">
        <v>13</v>
      </c>
      <c r="AU109" s="1092">
        <v>0</v>
      </c>
      <c r="AV109" s="1462">
        <v>0</v>
      </c>
      <c r="AW109" s="1091">
        <v>0</v>
      </c>
      <c r="AX109" s="1463">
        <v>0</v>
      </c>
      <c r="AY109" s="1462">
        <v>0</v>
      </c>
      <c r="AZ109" s="1462">
        <v>0</v>
      </c>
      <c r="BA109" s="1462">
        <v>0</v>
      </c>
      <c r="BB109" s="1462">
        <v>0</v>
      </c>
      <c r="BC109" s="1462">
        <v>0</v>
      </c>
      <c r="BD109" s="1462">
        <v>0</v>
      </c>
      <c r="BE109" s="1462">
        <v>0</v>
      </c>
      <c r="BF109" s="1091">
        <v>0</v>
      </c>
      <c r="BG109" s="1092">
        <f t="shared" si="13"/>
        <v>7</v>
      </c>
      <c r="BH109" s="1462">
        <f t="shared" si="14"/>
        <v>14</v>
      </c>
      <c r="BI109" s="1091">
        <f t="shared" si="15"/>
        <v>7</v>
      </c>
      <c r="BJ109" s="1463">
        <f t="shared" si="16"/>
        <v>11</v>
      </c>
      <c r="BK109" s="1462">
        <f t="shared" si="17"/>
        <v>9</v>
      </c>
      <c r="BL109" s="1462">
        <f t="shared" si="18"/>
        <v>18</v>
      </c>
      <c r="BM109" s="1462">
        <f t="shared" si="19"/>
        <v>15</v>
      </c>
      <c r="BN109" s="1462">
        <f t="shared" si="20"/>
        <v>24</v>
      </c>
      <c r="BO109" s="1462">
        <f t="shared" si="21"/>
        <v>11</v>
      </c>
      <c r="BP109" s="1462">
        <f t="shared" si="22"/>
        <v>21</v>
      </c>
      <c r="BQ109" s="1462">
        <f t="shared" si="23"/>
        <v>26</v>
      </c>
      <c r="BR109" s="1091">
        <f t="shared" si="24"/>
        <v>13</v>
      </c>
      <c r="BS109" s="1093">
        <v>0</v>
      </c>
      <c r="BT109" s="1462">
        <v>0</v>
      </c>
      <c r="BU109" s="1091">
        <v>0</v>
      </c>
      <c r="BV109" s="1464"/>
      <c r="BW109" s="1465"/>
      <c r="BX109" s="1465"/>
      <c r="BY109" s="1465"/>
      <c r="BZ109" s="1465"/>
      <c r="CA109" s="1465"/>
      <c r="CB109" s="1465"/>
      <c r="CC109" s="1465"/>
      <c r="CD109" s="732"/>
      <c r="CE109" s="733"/>
    </row>
    <row r="110" spans="1:83" ht="30">
      <c r="A110" s="696">
        <v>110</v>
      </c>
      <c r="B110" s="675"/>
      <c r="C110" s="718" t="s">
        <v>2827</v>
      </c>
      <c r="D110" s="718" t="s">
        <v>2830</v>
      </c>
      <c r="E110" s="718" t="s">
        <v>2831</v>
      </c>
      <c r="F110" s="718" t="s">
        <v>2832</v>
      </c>
      <c r="G110" s="718" t="s">
        <v>92</v>
      </c>
      <c r="H110" s="718" t="s">
        <v>2833</v>
      </c>
      <c r="I110" s="718" t="s">
        <v>92</v>
      </c>
      <c r="J110" s="729">
        <v>261</v>
      </c>
      <c r="K110" s="1455">
        <v>21</v>
      </c>
      <c r="L110" s="1455">
        <v>65</v>
      </c>
      <c r="M110" s="1455">
        <v>76</v>
      </c>
      <c r="N110" s="1455">
        <v>56</v>
      </c>
      <c r="O110" s="1455">
        <v>28</v>
      </c>
      <c r="P110" s="1455">
        <v>12</v>
      </c>
      <c r="Q110" s="1455">
        <v>2</v>
      </c>
      <c r="R110" s="1456">
        <v>1</v>
      </c>
      <c r="S110" s="730"/>
      <c r="T110" s="1457"/>
      <c r="U110" s="745"/>
      <c r="V110" s="1486"/>
      <c r="W110" s="1486"/>
      <c r="X110" s="1486"/>
      <c r="Y110" s="1487"/>
      <c r="Z110" s="939"/>
      <c r="AA110" s="1488"/>
      <c r="AB110" s="1488"/>
      <c r="AC110" s="1488"/>
      <c r="AD110" s="1488"/>
      <c r="AE110" s="1488"/>
      <c r="AF110" s="1488"/>
      <c r="AG110" s="1488"/>
      <c r="AH110" s="940"/>
      <c r="AI110" s="1461">
        <v>10</v>
      </c>
      <c r="AJ110" s="1462">
        <v>6</v>
      </c>
      <c r="AK110" s="1091">
        <v>10</v>
      </c>
      <c r="AL110" s="1463">
        <v>14</v>
      </c>
      <c r="AM110" s="1462">
        <v>7</v>
      </c>
      <c r="AN110" s="1462">
        <v>10</v>
      </c>
      <c r="AO110" s="1462">
        <v>11</v>
      </c>
      <c r="AP110" s="1462">
        <v>11</v>
      </c>
      <c r="AQ110" s="1462">
        <v>6</v>
      </c>
      <c r="AR110" s="1462">
        <v>23</v>
      </c>
      <c r="AS110" s="1462">
        <v>22</v>
      </c>
      <c r="AT110" s="1091">
        <v>18</v>
      </c>
      <c r="AU110" s="1092">
        <v>0</v>
      </c>
      <c r="AV110" s="1462">
        <v>0</v>
      </c>
      <c r="AW110" s="1091">
        <v>0</v>
      </c>
      <c r="AX110" s="1463">
        <v>0</v>
      </c>
      <c r="AY110" s="1462">
        <v>0</v>
      </c>
      <c r="AZ110" s="1462">
        <v>0</v>
      </c>
      <c r="BA110" s="1462">
        <v>0</v>
      </c>
      <c r="BB110" s="1462">
        <v>0</v>
      </c>
      <c r="BC110" s="1462">
        <v>0</v>
      </c>
      <c r="BD110" s="1462">
        <v>0</v>
      </c>
      <c r="BE110" s="1462">
        <v>0</v>
      </c>
      <c r="BF110" s="1091">
        <v>0</v>
      </c>
      <c r="BG110" s="1092">
        <f t="shared" si="13"/>
        <v>10</v>
      </c>
      <c r="BH110" s="1462">
        <f t="shared" si="14"/>
        <v>6</v>
      </c>
      <c r="BI110" s="1091">
        <f t="shared" si="15"/>
        <v>10</v>
      </c>
      <c r="BJ110" s="1463">
        <f t="shared" si="16"/>
        <v>14</v>
      </c>
      <c r="BK110" s="1462">
        <f t="shared" si="17"/>
        <v>7</v>
      </c>
      <c r="BL110" s="1462">
        <f t="shared" si="18"/>
        <v>10</v>
      </c>
      <c r="BM110" s="1462">
        <f t="shared" si="19"/>
        <v>11</v>
      </c>
      <c r="BN110" s="1462">
        <f t="shared" si="20"/>
        <v>11</v>
      </c>
      <c r="BO110" s="1462">
        <f t="shared" si="21"/>
        <v>6</v>
      </c>
      <c r="BP110" s="1462">
        <f t="shared" si="22"/>
        <v>23</v>
      </c>
      <c r="BQ110" s="1462">
        <f t="shared" si="23"/>
        <v>22</v>
      </c>
      <c r="BR110" s="1091">
        <f t="shared" si="24"/>
        <v>18</v>
      </c>
      <c r="BS110" s="1093">
        <v>0</v>
      </c>
      <c r="BT110" s="1462">
        <v>0</v>
      </c>
      <c r="BU110" s="1091">
        <v>0</v>
      </c>
      <c r="BV110" s="1464"/>
      <c r="BW110" s="1465"/>
      <c r="BX110" s="1465"/>
      <c r="BY110" s="1465"/>
      <c r="BZ110" s="1465"/>
      <c r="CA110" s="1465"/>
      <c r="CB110" s="1465"/>
      <c r="CC110" s="1465"/>
      <c r="CD110" s="732"/>
      <c r="CE110" s="733"/>
    </row>
    <row r="111" spans="1:83" ht="15">
      <c r="A111" s="696">
        <v>111</v>
      </c>
      <c r="B111" s="675"/>
      <c r="C111" s="718"/>
      <c r="D111" s="718"/>
      <c r="E111" s="718"/>
      <c r="F111" s="718" t="s">
        <v>2834</v>
      </c>
      <c r="G111" s="718" t="s">
        <v>92</v>
      </c>
      <c r="H111" s="718" t="s">
        <v>2833</v>
      </c>
      <c r="I111" s="718" t="s">
        <v>92</v>
      </c>
      <c r="J111" s="729">
        <v>136</v>
      </c>
      <c r="K111" s="1455">
        <v>11</v>
      </c>
      <c r="L111" s="1455">
        <v>31</v>
      </c>
      <c r="M111" s="1455">
        <v>21</v>
      </c>
      <c r="N111" s="1455">
        <v>17</v>
      </c>
      <c r="O111" s="1455">
        <v>37</v>
      </c>
      <c r="P111" s="1455">
        <v>18</v>
      </c>
      <c r="Q111" s="1455"/>
      <c r="R111" s="1456"/>
      <c r="S111" s="730">
        <v>1</v>
      </c>
      <c r="T111" s="1457"/>
      <c r="U111" s="745"/>
      <c r="V111" s="1486"/>
      <c r="W111" s="1486"/>
      <c r="X111" s="1486"/>
      <c r="Y111" s="1487"/>
      <c r="Z111" s="939"/>
      <c r="AA111" s="1488"/>
      <c r="AB111" s="1488"/>
      <c r="AC111" s="1488"/>
      <c r="AD111" s="1488"/>
      <c r="AE111" s="1488"/>
      <c r="AF111" s="1488"/>
      <c r="AG111" s="1488"/>
      <c r="AH111" s="940"/>
      <c r="AI111" s="1461">
        <v>3</v>
      </c>
      <c r="AJ111" s="1462">
        <v>22</v>
      </c>
      <c r="AK111" s="1091">
        <v>1</v>
      </c>
      <c r="AL111" s="1463">
        <v>4</v>
      </c>
      <c r="AM111" s="1462">
        <v>0</v>
      </c>
      <c r="AN111" s="1462">
        <v>5</v>
      </c>
      <c r="AO111" s="1462">
        <v>18</v>
      </c>
      <c r="AP111" s="1462">
        <v>11</v>
      </c>
      <c r="AQ111" s="1462">
        <v>1</v>
      </c>
      <c r="AR111" s="1462">
        <v>24</v>
      </c>
      <c r="AS111" s="1462">
        <v>11</v>
      </c>
      <c r="AT111" s="1091">
        <v>9</v>
      </c>
      <c r="AU111" s="1092">
        <v>0</v>
      </c>
      <c r="AV111" s="1462">
        <v>0</v>
      </c>
      <c r="AW111" s="1091">
        <v>0</v>
      </c>
      <c r="AX111" s="1463">
        <v>0</v>
      </c>
      <c r="AY111" s="1462">
        <v>0</v>
      </c>
      <c r="AZ111" s="1462">
        <v>0</v>
      </c>
      <c r="BA111" s="1462">
        <v>0</v>
      </c>
      <c r="BB111" s="1462">
        <v>0</v>
      </c>
      <c r="BC111" s="1462">
        <v>0</v>
      </c>
      <c r="BD111" s="1462">
        <v>0</v>
      </c>
      <c r="BE111" s="1462">
        <v>0</v>
      </c>
      <c r="BF111" s="1091">
        <v>0</v>
      </c>
      <c r="BG111" s="1092">
        <f t="shared" si="13"/>
        <v>3</v>
      </c>
      <c r="BH111" s="1462">
        <f t="shared" si="14"/>
        <v>22</v>
      </c>
      <c r="BI111" s="1091">
        <f t="shared" si="15"/>
        <v>1</v>
      </c>
      <c r="BJ111" s="1463">
        <f t="shared" si="16"/>
        <v>4</v>
      </c>
      <c r="BK111" s="1462">
        <f t="shared" si="17"/>
        <v>0</v>
      </c>
      <c r="BL111" s="1462">
        <f t="shared" si="18"/>
        <v>5</v>
      </c>
      <c r="BM111" s="1462">
        <f t="shared" si="19"/>
        <v>18</v>
      </c>
      <c r="BN111" s="1462">
        <f t="shared" si="20"/>
        <v>11</v>
      </c>
      <c r="BO111" s="1462">
        <f t="shared" si="21"/>
        <v>1</v>
      </c>
      <c r="BP111" s="1462">
        <f t="shared" si="22"/>
        <v>24</v>
      </c>
      <c r="BQ111" s="1462">
        <f t="shared" si="23"/>
        <v>11</v>
      </c>
      <c r="BR111" s="1091">
        <f t="shared" si="24"/>
        <v>9</v>
      </c>
      <c r="BS111" s="1093">
        <v>0</v>
      </c>
      <c r="BT111" s="1462">
        <v>0</v>
      </c>
      <c r="BU111" s="1091">
        <v>0</v>
      </c>
      <c r="BV111" s="1464"/>
      <c r="BW111" s="1465"/>
      <c r="BX111" s="1465"/>
      <c r="BY111" s="1465"/>
      <c r="BZ111" s="1465"/>
      <c r="CA111" s="1465"/>
      <c r="CB111" s="1465"/>
      <c r="CC111" s="1465"/>
      <c r="CD111" s="732"/>
      <c r="CE111" s="733"/>
    </row>
    <row r="112" spans="1:83" ht="15">
      <c r="A112" s="696">
        <v>112</v>
      </c>
      <c r="B112" s="675"/>
      <c r="C112" s="718"/>
      <c r="D112" s="718"/>
      <c r="E112" s="718"/>
      <c r="F112" s="718" t="s">
        <v>2835</v>
      </c>
      <c r="G112" s="718"/>
      <c r="H112" s="718" t="s">
        <v>2833</v>
      </c>
      <c r="I112" s="718" t="s">
        <v>92</v>
      </c>
      <c r="J112" s="729">
        <v>93</v>
      </c>
      <c r="K112" s="1455">
        <v>5</v>
      </c>
      <c r="L112" s="1455">
        <v>34</v>
      </c>
      <c r="M112" s="1455">
        <v>36</v>
      </c>
      <c r="N112" s="1455">
        <v>15</v>
      </c>
      <c r="O112" s="1455">
        <v>2</v>
      </c>
      <c r="P112" s="1455"/>
      <c r="Q112" s="1455"/>
      <c r="R112" s="1456"/>
      <c r="S112" s="730">
        <v>1</v>
      </c>
      <c r="T112" s="1457"/>
      <c r="U112" s="745"/>
      <c r="V112" s="1486"/>
      <c r="W112" s="1486"/>
      <c r="X112" s="1486"/>
      <c r="Y112" s="1487"/>
      <c r="Z112" s="939"/>
      <c r="AA112" s="1488"/>
      <c r="AB112" s="1488"/>
      <c r="AC112" s="1488"/>
      <c r="AD112" s="1488"/>
      <c r="AE112" s="1488"/>
      <c r="AF112" s="1488"/>
      <c r="AG112" s="1488"/>
      <c r="AH112" s="940"/>
      <c r="AI112" s="1461">
        <v>20</v>
      </c>
      <c r="AJ112" s="1462">
        <v>21</v>
      </c>
      <c r="AK112" s="1091">
        <v>4</v>
      </c>
      <c r="AL112" s="1463">
        <v>52</v>
      </c>
      <c r="AM112" s="1462">
        <v>12</v>
      </c>
      <c r="AN112" s="1462">
        <v>52</v>
      </c>
      <c r="AO112" s="1462">
        <v>63</v>
      </c>
      <c r="AP112" s="1462">
        <v>33</v>
      </c>
      <c r="AQ112" s="1462">
        <v>26</v>
      </c>
      <c r="AR112" s="1462">
        <v>20</v>
      </c>
      <c r="AS112" s="1462">
        <v>15</v>
      </c>
      <c r="AT112" s="1091">
        <v>57</v>
      </c>
      <c r="AU112" s="1092">
        <v>3</v>
      </c>
      <c r="AV112" s="1462">
        <v>0</v>
      </c>
      <c r="AW112" s="1091">
        <v>0</v>
      </c>
      <c r="AX112" s="1463">
        <v>3</v>
      </c>
      <c r="AY112" s="1462">
        <v>0</v>
      </c>
      <c r="AZ112" s="1462">
        <v>0</v>
      </c>
      <c r="BA112" s="1462">
        <v>0</v>
      </c>
      <c r="BB112" s="1462">
        <v>0</v>
      </c>
      <c r="BC112" s="1462">
        <v>0</v>
      </c>
      <c r="BD112" s="1462">
        <v>0</v>
      </c>
      <c r="BE112" s="1462">
        <v>0</v>
      </c>
      <c r="BF112" s="1091">
        <v>0</v>
      </c>
      <c r="BG112" s="1092">
        <f t="shared" si="13"/>
        <v>20</v>
      </c>
      <c r="BH112" s="1462">
        <f t="shared" si="14"/>
        <v>21</v>
      </c>
      <c r="BI112" s="1091">
        <f t="shared" si="15"/>
        <v>4</v>
      </c>
      <c r="BJ112" s="1463">
        <f t="shared" si="16"/>
        <v>52</v>
      </c>
      <c r="BK112" s="1462">
        <f t="shared" si="17"/>
        <v>12</v>
      </c>
      <c r="BL112" s="1462">
        <f t="shared" si="18"/>
        <v>52</v>
      </c>
      <c r="BM112" s="1462">
        <f t="shared" si="19"/>
        <v>63</v>
      </c>
      <c r="BN112" s="1462">
        <f t="shared" si="20"/>
        <v>33</v>
      </c>
      <c r="BO112" s="1462">
        <f t="shared" si="21"/>
        <v>26</v>
      </c>
      <c r="BP112" s="1462">
        <f t="shared" si="22"/>
        <v>20</v>
      </c>
      <c r="BQ112" s="1462">
        <f t="shared" si="23"/>
        <v>15</v>
      </c>
      <c r="BR112" s="1091">
        <f t="shared" si="24"/>
        <v>57</v>
      </c>
      <c r="BS112" s="1093">
        <v>0</v>
      </c>
      <c r="BT112" s="1462">
        <v>0</v>
      </c>
      <c r="BU112" s="1091">
        <v>0</v>
      </c>
      <c r="BV112" s="1464"/>
      <c r="BW112" s="1465"/>
      <c r="BX112" s="1465"/>
      <c r="BY112" s="1465"/>
      <c r="BZ112" s="1465"/>
      <c r="CA112" s="1465"/>
      <c r="CB112" s="1465"/>
      <c r="CC112" s="1465"/>
      <c r="CD112" s="732"/>
      <c r="CE112" s="733"/>
    </row>
    <row r="113" spans="1:83" ht="30">
      <c r="A113" s="696">
        <v>113</v>
      </c>
      <c r="B113" s="675"/>
      <c r="C113" s="718" t="s">
        <v>2827</v>
      </c>
      <c r="D113" s="718" t="s">
        <v>2836</v>
      </c>
      <c r="E113" s="718" t="s">
        <v>2831</v>
      </c>
      <c r="F113" s="718" t="s">
        <v>92</v>
      </c>
      <c r="G113" s="718"/>
      <c r="H113" s="718" t="s">
        <v>2833</v>
      </c>
      <c r="I113" s="718" t="s">
        <v>92</v>
      </c>
      <c r="J113" s="729">
        <v>642</v>
      </c>
      <c r="K113" s="1455">
        <v>37</v>
      </c>
      <c r="L113" s="1455">
        <v>151</v>
      </c>
      <c r="M113" s="1455">
        <v>186</v>
      </c>
      <c r="N113" s="1455">
        <v>175</v>
      </c>
      <c r="O113" s="1455">
        <v>83</v>
      </c>
      <c r="P113" s="1455">
        <v>8</v>
      </c>
      <c r="Q113" s="1455">
        <v>2</v>
      </c>
      <c r="R113" s="1456"/>
      <c r="S113" s="730"/>
      <c r="T113" s="1457"/>
      <c r="U113" s="745"/>
      <c r="V113" s="1486"/>
      <c r="W113" s="1486"/>
      <c r="X113" s="1486"/>
      <c r="Y113" s="1487"/>
      <c r="Z113" s="939"/>
      <c r="AA113" s="1488"/>
      <c r="AB113" s="1488"/>
      <c r="AC113" s="1488"/>
      <c r="AD113" s="1488"/>
      <c r="AE113" s="1488"/>
      <c r="AF113" s="1488"/>
      <c r="AG113" s="1488"/>
      <c r="AH113" s="940"/>
      <c r="AI113" s="1461">
        <v>11</v>
      </c>
      <c r="AJ113" s="1462">
        <v>1094</v>
      </c>
      <c r="AK113" s="1091">
        <v>11</v>
      </c>
      <c r="AL113" s="1463">
        <v>22</v>
      </c>
      <c r="AM113" s="1462">
        <v>15</v>
      </c>
      <c r="AN113" s="1462">
        <v>17</v>
      </c>
      <c r="AO113" s="1462">
        <v>29</v>
      </c>
      <c r="AP113" s="1462">
        <v>10</v>
      </c>
      <c r="AQ113" s="1462">
        <v>10</v>
      </c>
      <c r="AR113" s="1462">
        <v>20</v>
      </c>
      <c r="AS113" s="1462">
        <v>10</v>
      </c>
      <c r="AT113" s="1091">
        <v>19</v>
      </c>
      <c r="AU113" s="1092">
        <v>0</v>
      </c>
      <c r="AV113" s="1462">
        <v>0</v>
      </c>
      <c r="AW113" s="1091">
        <v>1</v>
      </c>
      <c r="AX113" s="1463">
        <v>0</v>
      </c>
      <c r="AY113" s="1462">
        <v>0</v>
      </c>
      <c r="AZ113" s="1462">
        <v>1</v>
      </c>
      <c r="BA113" s="1462">
        <v>0</v>
      </c>
      <c r="BB113" s="1462">
        <v>0</v>
      </c>
      <c r="BC113" s="1462">
        <v>0</v>
      </c>
      <c r="BD113" s="1462">
        <v>0</v>
      </c>
      <c r="BE113" s="1462">
        <v>0</v>
      </c>
      <c r="BF113" s="1091">
        <v>0</v>
      </c>
      <c r="BG113" s="1092">
        <f t="shared" si="13"/>
        <v>11</v>
      </c>
      <c r="BH113" s="1462">
        <f t="shared" si="14"/>
        <v>1094</v>
      </c>
      <c r="BI113" s="1091">
        <f t="shared" si="15"/>
        <v>11</v>
      </c>
      <c r="BJ113" s="1463">
        <f t="shared" si="16"/>
        <v>22</v>
      </c>
      <c r="BK113" s="1462">
        <f t="shared" si="17"/>
        <v>15</v>
      </c>
      <c r="BL113" s="1462">
        <f t="shared" si="18"/>
        <v>17</v>
      </c>
      <c r="BM113" s="1462">
        <f t="shared" si="19"/>
        <v>29</v>
      </c>
      <c r="BN113" s="1462">
        <f t="shared" si="20"/>
        <v>10</v>
      </c>
      <c r="BO113" s="1462">
        <f t="shared" si="21"/>
        <v>10</v>
      </c>
      <c r="BP113" s="1462">
        <f t="shared" si="22"/>
        <v>20</v>
      </c>
      <c r="BQ113" s="1462">
        <f t="shared" si="23"/>
        <v>10</v>
      </c>
      <c r="BR113" s="1091">
        <f t="shared" si="24"/>
        <v>19</v>
      </c>
      <c r="BS113" s="1093">
        <v>0</v>
      </c>
      <c r="BT113" s="1462">
        <v>0</v>
      </c>
      <c r="BU113" s="1091">
        <v>0</v>
      </c>
      <c r="BV113" s="1464"/>
      <c r="BW113" s="1465"/>
      <c r="BX113" s="1465"/>
      <c r="BY113" s="1465"/>
      <c r="BZ113" s="1465"/>
      <c r="CA113" s="1465"/>
      <c r="CB113" s="1465"/>
      <c r="CC113" s="1465"/>
      <c r="CD113" s="732"/>
      <c r="CE113" s="733"/>
    </row>
    <row r="114" spans="1:83" ht="30">
      <c r="A114" s="696">
        <v>114</v>
      </c>
      <c r="B114" s="675"/>
      <c r="C114" s="718" t="s">
        <v>2827</v>
      </c>
      <c r="D114" s="718" t="s">
        <v>2837</v>
      </c>
      <c r="E114" s="718" t="s">
        <v>2838</v>
      </c>
      <c r="F114" s="718" t="s">
        <v>92</v>
      </c>
      <c r="G114" s="718"/>
      <c r="H114" s="718" t="s">
        <v>2833</v>
      </c>
      <c r="I114" s="718" t="s">
        <v>92</v>
      </c>
      <c r="J114" s="729">
        <v>332</v>
      </c>
      <c r="K114" s="1455">
        <v>38</v>
      </c>
      <c r="L114" s="1455">
        <v>90</v>
      </c>
      <c r="M114" s="1455">
        <v>86</v>
      </c>
      <c r="N114" s="1455">
        <v>86</v>
      </c>
      <c r="O114" s="1455">
        <v>30</v>
      </c>
      <c r="P114" s="1455">
        <v>1</v>
      </c>
      <c r="Q114" s="1455"/>
      <c r="R114" s="1456"/>
      <c r="S114" s="730">
        <v>1</v>
      </c>
      <c r="T114" s="1457"/>
      <c r="U114" s="745"/>
      <c r="V114" s="1486"/>
      <c r="W114" s="1486"/>
      <c r="X114" s="1486"/>
      <c r="Y114" s="1487"/>
      <c r="Z114" s="939"/>
      <c r="AA114" s="1488"/>
      <c r="AB114" s="1488"/>
      <c r="AC114" s="1488"/>
      <c r="AD114" s="1488"/>
      <c r="AE114" s="1488"/>
      <c r="AF114" s="1488"/>
      <c r="AG114" s="1488"/>
      <c r="AH114" s="940"/>
      <c r="AI114" s="1461">
        <v>22</v>
      </c>
      <c r="AJ114" s="1462">
        <v>10</v>
      </c>
      <c r="AK114" s="1091">
        <v>13</v>
      </c>
      <c r="AL114" s="1463">
        <v>33</v>
      </c>
      <c r="AM114" s="1462">
        <v>44</v>
      </c>
      <c r="AN114" s="1462">
        <v>35</v>
      </c>
      <c r="AO114" s="1462">
        <v>25</v>
      </c>
      <c r="AP114" s="1462">
        <v>40</v>
      </c>
      <c r="AQ114" s="1462">
        <v>14</v>
      </c>
      <c r="AR114" s="1462">
        <v>77</v>
      </c>
      <c r="AS114" s="1462">
        <v>51</v>
      </c>
      <c r="AT114" s="1091">
        <v>58</v>
      </c>
      <c r="AU114" s="1092">
        <v>0</v>
      </c>
      <c r="AV114" s="1462">
        <v>0</v>
      </c>
      <c r="AW114" s="1091">
        <v>0</v>
      </c>
      <c r="AX114" s="1463">
        <v>0</v>
      </c>
      <c r="AY114" s="1462">
        <v>0</v>
      </c>
      <c r="AZ114" s="1462">
        <v>0</v>
      </c>
      <c r="BA114" s="1462">
        <v>0</v>
      </c>
      <c r="BB114" s="1462">
        <v>0</v>
      </c>
      <c r="BC114" s="1462">
        <v>0</v>
      </c>
      <c r="BD114" s="1462">
        <v>0</v>
      </c>
      <c r="BE114" s="1462">
        <v>0</v>
      </c>
      <c r="BF114" s="1091">
        <v>0</v>
      </c>
      <c r="BG114" s="1092">
        <f t="shared" si="13"/>
        <v>22</v>
      </c>
      <c r="BH114" s="1462">
        <f t="shared" si="14"/>
        <v>10</v>
      </c>
      <c r="BI114" s="1091">
        <f t="shared" si="15"/>
        <v>13</v>
      </c>
      <c r="BJ114" s="1463">
        <f t="shared" si="16"/>
        <v>33</v>
      </c>
      <c r="BK114" s="1462">
        <f t="shared" si="17"/>
        <v>44</v>
      </c>
      <c r="BL114" s="1462">
        <f t="shared" si="18"/>
        <v>35</v>
      </c>
      <c r="BM114" s="1462">
        <f t="shared" si="19"/>
        <v>25</v>
      </c>
      <c r="BN114" s="1462">
        <f t="shared" si="20"/>
        <v>40</v>
      </c>
      <c r="BO114" s="1462">
        <f t="shared" si="21"/>
        <v>14</v>
      </c>
      <c r="BP114" s="1462">
        <f t="shared" si="22"/>
        <v>77</v>
      </c>
      <c r="BQ114" s="1462">
        <f t="shared" si="23"/>
        <v>51</v>
      </c>
      <c r="BR114" s="1091">
        <f t="shared" si="24"/>
        <v>58</v>
      </c>
      <c r="BS114" s="1093">
        <v>0</v>
      </c>
      <c r="BT114" s="1462">
        <v>0</v>
      </c>
      <c r="BU114" s="1091">
        <v>0</v>
      </c>
      <c r="BV114" s="1464"/>
      <c r="BW114" s="1465"/>
      <c r="BX114" s="1465"/>
      <c r="BY114" s="1465"/>
      <c r="BZ114" s="1465"/>
      <c r="CA114" s="1465"/>
      <c r="CB114" s="1465"/>
      <c r="CC114" s="1465"/>
      <c r="CD114" s="732"/>
      <c r="CE114" s="733"/>
    </row>
    <row r="115" spans="1:83" ht="30">
      <c r="A115" s="696">
        <v>115</v>
      </c>
      <c r="B115" s="675"/>
      <c r="C115" s="718" t="s">
        <v>2827</v>
      </c>
      <c r="D115" s="718" t="s">
        <v>2839</v>
      </c>
      <c r="E115" s="718" t="s">
        <v>2840</v>
      </c>
      <c r="F115" s="718" t="s">
        <v>92</v>
      </c>
      <c r="G115" s="718"/>
      <c r="H115" s="718" t="s">
        <v>2833</v>
      </c>
      <c r="I115" s="962" t="s">
        <v>2841</v>
      </c>
      <c r="J115" s="729">
        <v>933</v>
      </c>
      <c r="K115" s="1455">
        <v>132</v>
      </c>
      <c r="L115" s="1455">
        <v>277</v>
      </c>
      <c r="M115" s="1455">
        <v>318</v>
      </c>
      <c r="N115" s="1455">
        <v>115</v>
      </c>
      <c r="O115" s="1455">
        <v>85</v>
      </c>
      <c r="P115" s="1455"/>
      <c r="Q115" s="1455"/>
      <c r="R115" s="1456">
        <v>1</v>
      </c>
      <c r="S115" s="730">
        <v>5</v>
      </c>
      <c r="T115" s="1457"/>
      <c r="U115" s="745"/>
      <c r="V115" s="1486"/>
      <c r="W115" s="1486"/>
      <c r="X115" s="1486"/>
      <c r="Y115" s="1487"/>
      <c r="Z115" s="939"/>
      <c r="AA115" s="1488"/>
      <c r="AB115" s="1488"/>
      <c r="AC115" s="1488"/>
      <c r="AD115" s="1488"/>
      <c r="AE115" s="1488"/>
      <c r="AF115" s="1488"/>
      <c r="AG115" s="1488"/>
      <c r="AH115" s="940"/>
      <c r="AI115" s="1461">
        <v>0</v>
      </c>
      <c r="AJ115" s="1462">
        <v>1</v>
      </c>
      <c r="AK115" s="1091">
        <v>1</v>
      </c>
      <c r="AL115" s="1463">
        <v>1</v>
      </c>
      <c r="AM115" s="1462">
        <v>2</v>
      </c>
      <c r="AN115" s="1462">
        <v>2</v>
      </c>
      <c r="AO115" s="1462">
        <v>8</v>
      </c>
      <c r="AP115" s="1462">
        <v>4</v>
      </c>
      <c r="AQ115" s="1462">
        <v>3</v>
      </c>
      <c r="AR115" s="1462">
        <v>3</v>
      </c>
      <c r="AS115" s="1462">
        <v>1</v>
      </c>
      <c r="AT115" s="1091">
        <v>0</v>
      </c>
      <c r="AU115" s="1092">
        <v>0</v>
      </c>
      <c r="AV115" s="1462">
        <v>0</v>
      </c>
      <c r="AW115" s="1091">
        <v>1</v>
      </c>
      <c r="AX115" s="1463">
        <v>0</v>
      </c>
      <c r="AY115" s="1462">
        <v>0</v>
      </c>
      <c r="AZ115" s="1462">
        <v>1</v>
      </c>
      <c r="BA115" s="1462">
        <v>0</v>
      </c>
      <c r="BB115" s="1462">
        <v>0</v>
      </c>
      <c r="BC115" s="1462">
        <v>0</v>
      </c>
      <c r="BD115" s="1462">
        <v>0</v>
      </c>
      <c r="BE115" s="1462">
        <v>0</v>
      </c>
      <c r="BF115" s="1091">
        <v>0</v>
      </c>
      <c r="BG115" s="1092">
        <f t="shared" si="13"/>
        <v>0</v>
      </c>
      <c r="BH115" s="1462">
        <f t="shared" si="14"/>
        <v>1</v>
      </c>
      <c r="BI115" s="1091">
        <f t="shared" si="15"/>
        <v>1</v>
      </c>
      <c r="BJ115" s="1463">
        <f t="shared" si="16"/>
        <v>1</v>
      </c>
      <c r="BK115" s="1462">
        <f t="shared" si="17"/>
        <v>2</v>
      </c>
      <c r="BL115" s="1462">
        <f t="shared" si="18"/>
        <v>2</v>
      </c>
      <c r="BM115" s="1462">
        <f t="shared" si="19"/>
        <v>8</v>
      </c>
      <c r="BN115" s="1462">
        <f t="shared" si="20"/>
        <v>4</v>
      </c>
      <c r="BO115" s="1462">
        <f t="shared" si="21"/>
        <v>3</v>
      </c>
      <c r="BP115" s="1462">
        <f t="shared" si="22"/>
        <v>3</v>
      </c>
      <c r="BQ115" s="1462">
        <f t="shared" si="23"/>
        <v>1</v>
      </c>
      <c r="BR115" s="1091">
        <f t="shared" si="24"/>
        <v>0</v>
      </c>
      <c r="BS115" s="1093">
        <v>0</v>
      </c>
      <c r="BT115" s="1462">
        <v>0</v>
      </c>
      <c r="BU115" s="1091">
        <v>0</v>
      </c>
      <c r="BV115" s="1464"/>
      <c r="BW115" s="1465"/>
      <c r="BX115" s="1465"/>
      <c r="BY115" s="1465"/>
      <c r="BZ115" s="1465"/>
      <c r="CA115" s="1465"/>
      <c r="CB115" s="1465"/>
      <c r="CC115" s="1465"/>
      <c r="CD115" s="732"/>
      <c r="CE115" s="733"/>
    </row>
    <row r="116" spans="1:83" ht="30">
      <c r="A116" s="696">
        <v>116</v>
      </c>
      <c r="B116" s="675"/>
      <c r="C116" s="718" t="s">
        <v>2827</v>
      </c>
      <c r="D116" s="718" t="s">
        <v>2842</v>
      </c>
      <c r="E116" s="718" t="s">
        <v>2840</v>
      </c>
      <c r="F116" s="718" t="s">
        <v>92</v>
      </c>
      <c r="G116" s="718"/>
      <c r="H116" s="718" t="s">
        <v>2833</v>
      </c>
      <c r="I116" s="962" t="s">
        <v>2841</v>
      </c>
      <c r="J116" s="729">
        <v>42</v>
      </c>
      <c r="K116" s="1455">
        <v>8</v>
      </c>
      <c r="L116" s="1455">
        <v>7</v>
      </c>
      <c r="M116" s="1455">
        <v>7</v>
      </c>
      <c r="N116" s="1455">
        <v>11</v>
      </c>
      <c r="O116" s="1455">
        <v>6</v>
      </c>
      <c r="P116" s="1455">
        <v>2</v>
      </c>
      <c r="Q116" s="1455"/>
      <c r="R116" s="1456"/>
      <c r="S116" s="730">
        <v>1</v>
      </c>
      <c r="T116" s="1457"/>
      <c r="U116" s="745"/>
      <c r="V116" s="1486"/>
      <c r="W116" s="1486"/>
      <c r="X116" s="1486"/>
      <c r="Y116" s="1487"/>
      <c r="Z116" s="939"/>
      <c r="AA116" s="1488"/>
      <c r="AB116" s="1488"/>
      <c r="AC116" s="1488"/>
      <c r="AD116" s="1488"/>
      <c r="AE116" s="1488"/>
      <c r="AF116" s="1488"/>
      <c r="AG116" s="1488"/>
      <c r="AH116" s="940"/>
      <c r="AI116" s="1461">
        <v>0</v>
      </c>
      <c r="AJ116" s="1462">
        <v>0</v>
      </c>
      <c r="AK116" s="1091">
        <v>0</v>
      </c>
      <c r="AL116" s="1463">
        <v>0</v>
      </c>
      <c r="AM116" s="1462">
        <v>0</v>
      </c>
      <c r="AN116" s="1462">
        <v>0</v>
      </c>
      <c r="AO116" s="1462">
        <v>0</v>
      </c>
      <c r="AP116" s="1462">
        <v>0</v>
      </c>
      <c r="AQ116" s="1462">
        <v>0</v>
      </c>
      <c r="AR116" s="1462">
        <v>0</v>
      </c>
      <c r="AS116" s="1462">
        <v>0</v>
      </c>
      <c r="AT116" s="1091">
        <v>0</v>
      </c>
      <c r="AU116" s="1092">
        <v>0</v>
      </c>
      <c r="AV116" s="1462">
        <v>0</v>
      </c>
      <c r="AW116" s="1091">
        <v>0</v>
      </c>
      <c r="AX116" s="1463">
        <v>0</v>
      </c>
      <c r="AY116" s="1462">
        <v>0</v>
      </c>
      <c r="AZ116" s="1462">
        <v>0</v>
      </c>
      <c r="BA116" s="1462">
        <v>0</v>
      </c>
      <c r="BB116" s="1462">
        <v>0</v>
      </c>
      <c r="BC116" s="1462">
        <v>0</v>
      </c>
      <c r="BD116" s="1462">
        <v>0</v>
      </c>
      <c r="BE116" s="1462">
        <v>0</v>
      </c>
      <c r="BF116" s="1091">
        <v>0</v>
      </c>
      <c r="BG116" s="1092">
        <f t="shared" si="13"/>
        <v>0</v>
      </c>
      <c r="BH116" s="1462">
        <f t="shared" si="14"/>
        <v>0</v>
      </c>
      <c r="BI116" s="1091">
        <f t="shared" si="15"/>
        <v>0</v>
      </c>
      <c r="BJ116" s="1463">
        <f t="shared" si="16"/>
        <v>0</v>
      </c>
      <c r="BK116" s="1462">
        <f t="shared" si="17"/>
        <v>0</v>
      </c>
      <c r="BL116" s="1462">
        <f t="shared" si="18"/>
        <v>0</v>
      </c>
      <c r="BM116" s="1462">
        <f t="shared" si="19"/>
        <v>0</v>
      </c>
      <c r="BN116" s="1462">
        <f t="shared" si="20"/>
        <v>0</v>
      </c>
      <c r="BO116" s="1462">
        <f t="shared" si="21"/>
        <v>0</v>
      </c>
      <c r="BP116" s="1462">
        <f t="shared" si="22"/>
        <v>0</v>
      </c>
      <c r="BQ116" s="1462">
        <f t="shared" si="23"/>
        <v>0</v>
      </c>
      <c r="BR116" s="1091">
        <f t="shared" si="24"/>
        <v>0</v>
      </c>
      <c r="BS116" s="1093">
        <v>0</v>
      </c>
      <c r="BT116" s="1462">
        <v>0</v>
      </c>
      <c r="BU116" s="1091">
        <v>0</v>
      </c>
      <c r="BV116" s="1464"/>
      <c r="BW116" s="1465"/>
      <c r="BX116" s="1465"/>
      <c r="BY116" s="1465"/>
      <c r="BZ116" s="1465"/>
      <c r="CA116" s="1465"/>
      <c r="CB116" s="1465"/>
      <c r="CC116" s="1465"/>
      <c r="CD116" s="732"/>
      <c r="CE116" s="733"/>
    </row>
    <row r="117" spans="1:83" ht="30">
      <c r="A117" s="696">
        <v>117</v>
      </c>
      <c r="B117" s="675"/>
      <c r="C117" s="907" t="s">
        <v>2827</v>
      </c>
      <c r="D117" s="907" t="s">
        <v>2843</v>
      </c>
      <c r="E117" s="907" t="s">
        <v>2764</v>
      </c>
      <c r="F117" s="907"/>
      <c r="G117" s="907"/>
      <c r="H117" s="907"/>
      <c r="I117" s="912"/>
      <c r="J117" s="1454"/>
      <c r="K117" s="1455"/>
      <c r="L117" s="1455"/>
      <c r="M117" s="1455"/>
      <c r="N117" s="1455"/>
      <c r="O117" s="1455"/>
      <c r="P117" s="1455"/>
      <c r="Q117" s="1455"/>
      <c r="R117" s="1456"/>
      <c r="S117" s="730"/>
      <c r="T117" s="1457"/>
      <c r="U117" s="745"/>
      <c r="V117" s="1486"/>
      <c r="W117" s="1486"/>
      <c r="X117" s="1486"/>
      <c r="Y117" s="1487"/>
      <c r="Z117" s="939">
        <v>0</v>
      </c>
      <c r="AA117" s="1488">
        <v>0.4409266</v>
      </c>
      <c r="AB117" s="1488">
        <v>0.1525097</v>
      </c>
      <c r="AC117" s="1488">
        <v>0.13861000000000001</v>
      </c>
      <c r="AD117" s="1488">
        <v>0.1258687</v>
      </c>
      <c r="AE117" s="1488">
        <v>5.4440200000000001E-2</v>
      </c>
      <c r="AF117" s="1488">
        <v>4.5945899999999998E-2</v>
      </c>
      <c r="AG117" s="1488">
        <v>1.00386E-2</v>
      </c>
      <c r="AH117" s="940">
        <v>3.1660199999999999E-2</v>
      </c>
      <c r="AI117" s="1461">
        <v>0</v>
      </c>
      <c r="AJ117" s="1462">
        <v>0</v>
      </c>
      <c r="AK117" s="1091">
        <v>0</v>
      </c>
      <c r="AL117" s="1463">
        <v>0</v>
      </c>
      <c r="AM117" s="1462">
        <v>0</v>
      </c>
      <c r="AN117" s="1462">
        <v>0</v>
      </c>
      <c r="AO117" s="1462">
        <v>0</v>
      </c>
      <c r="AP117" s="1462">
        <v>0</v>
      </c>
      <c r="AQ117" s="1462">
        <v>0</v>
      </c>
      <c r="AR117" s="1462">
        <v>0</v>
      </c>
      <c r="AS117" s="1462">
        <v>0</v>
      </c>
      <c r="AT117" s="1091">
        <v>0</v>
      </c>
      <c r="AU117" s="1092">
        <v>0</v>
      </c>
      <c r="AV117" s="1462">
        <v>0</v>
      </c>
      <c r="AW117" s="1091">
        <v>0</v>
      </c>
      <c r="AX117" s="1463">
        <v>0</v>
      </c>
      <c r="AY117" s="1462">
        <v>0</v>
      </c>
      <c r="AZ117" s="1462">
        <v>0</v>
      </c>
      <c r="BA117" s="1462">
        <v>0</v>
      </c>
      <c r="BB117" s="1462">
        <v>0</v>
      </c>
      <c r="BC117" s="1462">
        <v>0</v>
      </c>
      <c r="BD117" s="1462">
        <v>0</v>
      </c>
      <c r="BE117" s="1462">
        <v>0</v>
      </c>
      <c r="BF117" s="1091">
        <v>0</v>
      </c>
      <c r="BG117" s="1092">
        <f t="shared" si="13"/>
        <v>0</v>
      </c>
      <c r="BH117" s="1462">
        <f t="shared" si="14"/>
        <v>0</v>
      </c>
      <c r="BI117" s="1091">
        <f t="shared" si="15"/>
        <v>0</v>
      </c>
      <c r="BJ117" s="1463">
        <f t="shared" si="16"/>
        <v>0</v>
      </c>
      <c r="BK117" s="1462">
        <f t="shared" si="17"/>
        <v>0</v>
      </c>
      <c r="BL117" s="1462">
        <f t="shared" si="18"/>
        <v>0</v>
      </c>
      <c r="BM117" s="1462">
        <f t="shared" si="19"/>
        <v>0</v>
      </c>
      <c r="BN117" s="1462">
        <f t="shared" si="20"/>
        <v>0</v>
      </c>
      <c r="BO117" s="1462">
        <f t="shared" si="21"/>
        <v>0</v>
      </c>
      <c r="BP117" s="1462">
        <f t="shared" si="22"/>
        <v>0</v>
      </c>
      <c r="BQ117" s="1462">
        <f t="shared" si="23"/>
        <v>0</v>
      </c>
      <c r="BR117" s="1091">
        <f t="shared" si="24"/>
        <v>0</v>
      </c>
      <c r="BS117" s="1093">
        <v>0</v>
      </c>
      <c r="BT117" s="1462">
        <v>0</v>
      </c>
      <c r="BU117" s="1091">
        <v>0</v>
      </c>
      <c r="BV117" s="1464"/>
      <c r="BW117" s="1465"/>
      <c r="BX117" s="1465"/>
      <c r="BY117" s="1465"/>
      <c r="BZ117" s="1465"/>
      <c r="CA117" s="1465"/>
      <c r="CB117" s="1465"/>
      <c r="CC117" s="1465"/>
      <c r="CD117" s="732"/>
      <c r="CE117" s="733"/>
    </row>
    <row r="118" spans="1:83" ht="30">
      <c r="A118" s="696">
        <v>118</v>
      </c>
      <c r="B118" s="675"/>
      <c r="C118" s="718" t="s">
        <v>2827</v>
      </c>
      <c r="D118" s="718" t="s">
        <v>2844</v>
      </c>
      <c r="E118" s="718"/>
      <c r="F118" s="718"/>
      <c r="G118" s="718"/>
      <c r="H118" s="718"/>
      <c r="I118" s="718" t="s">
        <v>92</v>
      </c>
      <c r="J118" s="729"/>
      <c r="K118" s="1455"/>
      <c r="L118" s="1455"/>
      <c r="M118" s="1455"/>
      <c r="N118" s="1455"/>
      <c r="O118" s="1455"/>
      <c r="P118" s="1455"/>
      <c r="Q118" s="1455"/>
      <c r="R118" s="1456"/>
      <c r="S118" s="730"/>
      <c r="T118" s="1457"/>
      <c r="U118" s="745"/>
      <c r="V118" s="1486"/>
      <c r="W118" s="1486"/>
      <c r="X118" s="1486"/>
      <c r="Y118" s="1487"/>
      <c r="Z118" s="939"/>
      <c r="AA118" s="1488"/>
      <c r="AB118" s="1488"/>
      <c r="AC118" s="1488"/>
      <c r="AD118" s="1488"/>
      <c r="AE118" s="1488"/>
      <c r="AF118" s="1488"/>
      <c r="AG118" s="1488"/>
      <c r="AH118" s="940"/>
      <c r="AI118" s="1461">
        <v>214</v>
      </c>
      <c r="AJ118" s="1462">
        <v>20</v>
      </c>
      <c r="AK118" s="1091">
        <v>589</v>
      </c>
      <c r="AL118" s="1463">
        <v>47</v>
      </c>
      <c r="AM118" s="1462">
        <v>25</v>
      </c>
      <c r="AN118" s="1462">
        <v>8</v>
      </c>
      <c r="AO118" s="1462">
        <v>26</v>
      </c>
      <c r="AP118" s="1462">
        <v>18</v>
      </c>
      <c r="AQ118" s="1462">
        <v>32</v>
      </c>
      <c r="AR118" s="1462">
        <v>29</v>
      </c>
      <c r="AS118" s="1462">
        <v>30</v>
      </c>
      <c r="AT118" s="1091">
        <v>43</v>
      </c>
      <c r="AU118" s="1092">
        <v>0</v>
      </c>
      <c r="AV118" s="1462">
        <v>0</v>
      </c>
      <c r="AW118" s="1091">
        <v>0</v>
      </c>
      <c r="AX118" s="1463">
        <v>0</v>
      </c>
      <c r="AY118" s="1462">
        <v>0</v>
      </c>
      <c r="AZ118" s="1462">
        <v>0</v>
      </c>
      <c r="BA118" s="1462">
        <v>0</v>
      </c>
      <c r="BB118" s="1462">
        <v>0</v>
      </c>
      <c r="BC118" s="1462">
        <v>0</v>
      </c>
      <c r="BD118" s="1462">
        <v>0</v>
      </c>
      <c r="BE118" s="1462">
        <v>0</v>
      </c>
      <c r="BF118" s="1091">
        <v>0</v>
      </c>
      <c r="BG118" s="1092">
        <f t="shared" si="13"/>
        <v>214</v>
      </c>
      <c r="BH118" s="1462">
        <f t="shared" si="14"/>
        <v>20</v>
      </c>
      <c r="BI118" s="1091">
        <f t="shared" si="15"/>
        <v>589</v>
      </c>
      <c r="BJ118" s="1463">
        <f t="shared" si="16"/>
        <v>47</v>
      </c>
      <c r="BK118" s="1462">
        <f t="shared" si="17"/>
        <v>25</v>
      </c>
      <c r="BL118" s="1462">
        <f t="shared" si="18"/>
        <v>8</v>
      </c>
      <c r="BM118" s="1462">
        <f t="shared" si="19"/>
        <v>26</v>
      </c>
      <c r="BN118" s="1462">
        <f t="shared" si="20"/>
        <v>18</v>
      </c>
      <c r="BO118" s="1462">
        <f t="shared" si="21"/>
        <v>32</v>
      </c>
      <c r="BP118" s="1462">
        <f t="shared" si="22"/>
        <v>29</v>
      </c>
      <c r="BQ118" s="1462">
        <f t="shared" si="23"/>
        <v>30</v>
      </c>
      <c r="BR118" s="1091">
        <f t="shared" si="24"/>
        <v>43</v>
      </c>
      <c r="BS118" s="1093">
        <v>0</v>
      </c>
      <c r="BT118" s="1462">
        <v>0</v>
      </c>
      <c r="BU118" s="1091">
        <v>0</v>
      </c>
      <c r="BV118" s="1464"/>
      <c r="BW118" s="1465"/>
      <c r="BX118" s="1465"/>
      <c r="BY118" s="1465"/>
      <c r="BZ118" s="1465"/>
      <c r="CA118" s="1465"/>
      <c r="CB118" s="1465"/>
      <c r="CC118" s="1465"/>
      <c r="CD118" s="732"/>
      <c r="CE118" s="733"/>
    </row>
    <row r="119" spans="1:83" ht="30">
      <c r="A119" s="696">
        <v>119</v>
      </c>
      <c r="B119" s="675"/>
      <c r="C119" s="718" t="s">
        <v>2827</v>
      </c>
      <c r="D119" s="735" t="s">
        <v>2845</v>
      </c>
      <c r="E119" s="718" t="s">
        <v>2846</v>
      </c>
      <c r="F119" s="718"/>
      <c r="G119" s="718"/>
      <c r="H119" s="718" t="s">
        <v>2847</v>
      </c>
      <c r="I119" s="718" t="s">
        <v>92</v>
      </c>
      <c r="J119" s="729">
        <v>371</v>
      </c>
      <c r="K119" s="1455">
        <v>145</v>
      </c>
      <c r="L119" s="1455">
        <v>208</v>
      </c>
      <c r="M119" s="1455">
        <v>12</v>
      </c>
      <c r="N119" s="1455">
        <v>1</v>
      </c>
      <c r="O119" s="1455"/>
      <c r="P119" s="1455"/>
      <c r="Q119" s="1455"/>
      <c r="R119" s="1456"/>
      <c r="S119" s="730">
        <v>5</v>
      </c>
      <c r="T119" s="1457"/>
      <c r="U119" s="745"/>
      <c r="V119" s="1486"/>
      <c r="W119" s="1486"/>
      <c r="X119" s="1486"/>
      <c r="Y119" s="1487"/>
      <c r="Z119" s="939"/>
      <c r="AA119" s="1488"/>
      <c r="AB119" s="1488"/>
      <c r="AC119" s="1488"/>
      <c r="AD119" s="1488"/>
      <c r="AE119" s="1488"/>
      <c r="AF119" s="1488"/>
      <c r="AG119" s="1488"/>
      <c r="AH119" s="940"/>
      <c r="AI119" s="1461">
        <v>0</v>
      </c>
      <c r="AJ119" s="1462">
        <v>0</v>
      </c>
      <c r="AK119" s="1091">
        <v>0</v>
      </c>
      <c r="AL119" s="1463">
        <v>0</v>
      </c>
      <c r="AM119" s="1462">
        <v>0</v>
      </c>
      <c r="AN119" s="1462">
        <v>0</v>
      </c>
      <c r="AO119" s="1462">
        <v>0</v>
      </c>
      <c r="AP119" s="1462">
        <v>0</v>
      </c>
      <c r="AQ119" s="1462">
        <v>0</v>
      </c>
      <c r="AR119" s="1462">
        <v>0</v>
      </c>
      <c r="AS119" s="1462">
        <v>0</v>
      </c>
      <c r="AT119" s="1091">
        <v>0</v>
      </c>
      <c r="AU119" s="1092">
        <v>0</v>
      </c>
      <c r="AV119" s="1462">
        <v>0</v>
      </c>
      <c r="AW119" s="1091">
        <v>0</v>
      </c>
      <c r="AX119" s="1463">
        <v>0</v>
      </c>
      <c r="AY119" s="1462">
        <v>0</v>
      </c>
      <c r="AZ119" s="1462">
        <v>0</v>
      </c>
      <c r="BA119" s="1462">
        <v>0</v>
      </c>
      <c r="BB119" s="1462">
        <v>0</v>
      </c>
      <c r="BC119" s="1462">
        <v>0</v>
      </c>
      <c r="BD119" s="1462">
        <v>0</v>
      </c>
      <c r="BE119" s="1462">
        <v>0</v>
      </c>
      <c r="BF119" s="1091">
        <v>0</v>
      </c>
      <c r="BG119" s="1092">
        <f t="shared" si="13"/>
        <v>0</v>
      </c>
      <c r="BH119" s="1462">
        <f t="shared" si="14"/>
        <v>0</v>
      </c>
      <c r="BI119" s="1091">
        <f t="shared" si="15"/>
        <v>0</v>
      </c>
      <c r="BJ119" s="1463">
        <f t="shared" si="16"/>
        <v>0</v>
      </c>
      <c r="BK119" s="1462">
        <f t="shared" si="17"/>
        <v>0</v>
      </c>
      <c r="BL119" s="1462">
        <f t="shared" si="18"/>
        <v>0</v>
      </c>
      <c r="BM119" s="1462">
        <f t="shared" si="19"/>
        <v>0</v>
      </c>
      <c r="BN119" s="1462">
        <f t="shared" si="20"/>
        <v>0</v>
      </c>
      <c r="BO119" s="1462">
        <f t="shared" si="21"/>
        <v>0</v>
      </c>
      <c r="BP119" s="1462">
        <f t="shared" si="22"/>
        <v>0</v>
      </c>
      <c r="BQ119" s="1462">
        <f t="shared" si="23"/>
        <v>0</v>
      </c>
      <c r="BR119" s="1091">
        <f t="shared" si="24"/>
        <v>0</v>
      </c>
      <c r="BS119" s="1093">
        <v>0</v>
      </c>
      <c r="BT119" s="1462">
        <v>0</v>
      </c>
      <c r="BU119" s="1091">
        <v>0</v>
      </c>
      <c r="BV119" s="1464"/>
      <c r="BW119" s="1465"/>
      <c r="BX119" s="1465"/>
      <c r="BY119" s="1465"/>
      <c r="BZ119" s="1465"/>
      <c r="CA119" s="1465"/>
      <c r="CB119" s="1465"/>
      <c r="CC119" s="1465"/>
      <c r="CD119" s="732"/>
      <c r="CE119" s="733"/>
    </row>
    <row r="120" spans="1:83" ht="30">
      <c r="A120" s="696">
        <v>120</v>
      </c>
      <c r="B120" s="675"/>
      <c r="C120" s="718" t="s">
        <v>2827</v>
      </c>
      <c r="D120" s="735" t="s">
        <v>2845</v>
      </c>
      <c r="E120" s="718" t="s">
        <v>2848</v>
      </c>
      <c r="F120" s="718"/>
      <c r="G120" s="718"/>
      <c r="H120" s="718" t="s">
        <v>2847</v>
      </c>
      <c r="I120" s="718" t="s">
        <v>92</v>
      </c>
      <c r="J120" s="729">
        <v>330</v>
      </c>
      <c r="K120" s="1455">
        <v>234</v>
      </c>
      <c r="L120" s="1455">
        <v>93</v>
      </c>
      <c r="M120" s="1455">
        <v>1</v>
      </c>
      <c r="N120" s="1455"/>
      <c r="O120" s="1455"/>
      <c r="P120" s="1455"/>
      <c r="Q120" s="1455"/>
      <c r="R120" s="1456"/>
      <c r="S120" s="730">
        <v>2</v>
      </c>
      <c r="T120" s="1457"/>
      <c r="U120" s="745"/>
      <c r="V120" s="1486"/>
      <c r="W120" s="1486"/>
      <c r="X120" s="1486"/>
      <c r="Y120" s="1487"/>
      <c r="Z120" s="939"/>
      <c r="AA120" s="1488"/>
      <c r="AB120" s="1488"/>
      <c r="AC120" s="1488"/>
      <c r="AD120" s="1488"/>
      <c r="AE120" s="1488"/>
      <c r="AF120" s="1488"/>
      <c r="AG120" s="1488"/>
      <c r="AH120" s="940"/>
      <c r="AI120" s="1461">
        <v>0</v>
      </c>
      <c r="AJ120" s="1462">
        <v>0</v>
      </c>
      <c r="AK120" s="1091">
        <v>0</v>
      </c>
      <c r="AL120" s="1463">
        <v>0</v>
      </c>
      <c r="AM120" s="1462">
        <v>0</v>
      </c>
      <c r="AN120" s="1462">
        <v>0</v>
      </c>
      <c r="AO120" s="1462">
        <v>0</v>
      </c>
      <c r="AP120" s="1462">
        <v>0</v>
      </c>
      <c r="AQ120" s="1462">
        <v>0</v>
      </c>
      <c r="AR120" s="1462">
        <v>0</v>
      </c>
      <c r="AS120" s="1462">
        <v>0</v>
      </c>
      <c r="AT120" s="1091">
        <v>0</v>
      </c>
      <c r="AU120" s="1092">
        <v>0</v>
      </c>
      <c r="AV120" s="1462">
        <v>0</v>
      </c>
      <c r="AW120" s="1091">
        <v>0</v>
      </c>
      <c r="AX120" s="1463">
        <v>0</v>
      </c>
      <c r="AY120" s="1462">
        <v>0</v>
      </c>
      <c r="AZ120" s="1462">
        <v>0</v>
      </c>
      <c r="BA120" s="1462">
        <v>0</v>
      </c>
      <c r="BB120" s="1462">
        <v>0</v>
      </c>
      <c r="BC120" s="1462">
        <v>0</v>
      </c>
      <c r="BD120" s="1462">
        <v>0</v>
      </c>
      <c r="BE120" s="1462">
        <v>0</v>
      </c>
      <c r="BF120" s="1091">
        <v>0</v>
      </c>
      <c r="BG120" s="1092">
        <f t="shared" si="13"/>
        <v>0</v>
      </c>
      <c r="BH120" s="1462">
        <f t="shared" si="14"/>
        <v>0</v>
      </c>
      <c r="BI120" s="1091">
        <f t="shared" si="15"/>
        <v>0</v>
      </c>
      <c r="BJ120" s="1463">
        <f t="shared" si="16"/>
        <v>0</v>
      </c>
      <c r="BK120" s="1462">
        <f t="shared" si="17"/>
        <v>0</v>
      </c>
      <c r="BL120" s="1462">
        <f t="shared" si="18"/>
        <v>0</v>
      </c>
      <c r="BM120" s="1462">
        <f t="shared" si="19"/>
        <v>0</v>
      </c>
      <c r="BN120" s="1462">
        <f t="shared" si="20"/>
        <v>0</v>
      </c>
      <c r="BO120" s="1462">
        <f t="shared" si="21"/>
        <v>0</v>
      </c>
      <c r="BP120" s="1462">
        <f t="shared" si="22"/>
        <v>0</v>
      </c>
      <c r="BQ120" s="1462">
        <f t="shared" si="23"/>
        <v>0</v>
      </c>
      <c r="BR120" s="1091">
        <f t="shared" si="24"/>
        <v>0</v>
      </c>
      <c r="BS120" s="1093">
        <v>0</v>
      </c>
      <c r="BT120" s="1462">
        <v>0</v>
      </c>
      <c r="BU120" s="1091">
        <v>0</v>
      </c>
      <c r="BV120" s="1464"/>
      <c r="BW120" s="1465"/>
      <c r="BX120" s="1465"/>
      <c r="BY120" s="1465"/>
      <c r="BZ120" s="1465"/>
      <c r="CA120" s="1465"/>
      <c r="CB120" s="1465"/>
      <c r="CC120" s="1465"/>
      <c r="CD120" s="732"/>
      <c r="CE120" s="733"/>
    </row>
    <row r="121" spans="1:83" ht="30">
      <c r="A121" s="696">
        <v>121</v>
      </c>
      <c r="B121" s="675"/>
      <c r="C121" s="907" t="s">
        <v>2827</v>
      </c>
      <c r="D121" s="915" t="s">
        <v>2845</v>
      </c>
      <c r="E121" s="907" t="s">
        <v>2764</v>
      </c>
      <c r="F121" s="907"/>
      <c r="G121" s="907"/>
      <c r="H121" s="907"/>
      <c r="I121" s="916"/>
      <c r="J121" s="1454"/>
      <c r="K121" s="1455"/>
      <c r="L121" s="1455"/>
      <c r="M121" s="1455"/>
      <c r="N121" s="1455"/>
      <c r="O121" s="1455"/>
      <c r="P121" s="1455"/>
      <c r="Q121" s="1455"/>
      <c r="R121" s="1456"/>
      <c r="S121" s="730"/>
      <c r="T121" s="1457"/>
      <c r="U121" s="745"/>
      <c r="V121" s="1486"/>
      <c r="W121" s="1486"/>
      <c r="X121" s="1486"/>
      <c r="Y121" s="1487"/>
      <c r="Z121" s="939">
        <v>3.1662299999999997E-2</v>
      </c>
      <c r="AA121" s="1488">
        <v>0.3509235</v>
      </c>
      <c r="AB121" s="1488">
        <v>0.33245380000000002</v>
      </c>
      <c r="AC121" s="1488">
        <v>0.116095</v>
      </c>
      <c r="AD121" s="1488">
        <v>0.1081794</v>
      </c>
      <c r="AE121" s="1488">
        <v>1.8469699999999999E-2</v>
      </c>
      <c r="AF121" s="1488">
        <v>0</v>
      </c>
      <c r="AG121" s="1488">
        <v>0</v>
      </c>
      <c r="AH121" s="940">
        <v>4.2216400000000001E-2</v>
      </c>
      <c r="AI121" s="1461">
        <v>213</v>
      </c>
      <c r="AJ121" s="1462">
        <v>46</v>
      </c>
      <c r="AK121" s="1091">
        <v>24</v>
      </c>
      <c r="AL121" s="1463">
        <v>60</v>
      </c>
      <c r="AM121" s="1462">
        <v>29</v>
      </c>
      <c r="AN121" s="1462">
        <v>19</v>
      </c>
      <c r="AO121" s="1462">
        <v>30</v>
      </c>
      <c r="AP121" s="1462">
        <v>13</v>
      </c>
      <c r="AQ121" s="1462">
        <v>5</v>
      </c>
      <c r="AR121" s="1462">
        <v>12</v>
      </c>
      <c r="AS121" s="1462">
        <v>10</v>
      </c>
      <c r="AT121" s="1091">
        <v>21</v>
      </c>
      <c r="AU121" s="1092">
        <v>0</v>
      </c>
      <c r="AV121" s="1462">
        <v>0</v>
      </c>
      <c r="AW121" s="1091">
        <v>0</v>
      </c>
      <c r="AX121" s="1463">
        <v>0</v>
      </c>
      <c r="AY121" s="1462">
        <v>0</v>
      </c>
      <c r="AZ121" s="1462">
        <v>0</v>
      </c>
      <c r="BA121" s="1462">
        <v>0</v>
      </c>
      <c r="BB121" s="1462">
        <v>0</v>
      </c>
      <c r="BC121" s="1462">
        <v>0</v>
      </c>
      <c r="BD121" s="1462">
        <v>0</v>
      </c>
      <c r="BE121" s="1462">
        <v>0</v>
      </c>
      <c r="BF121" s="1091">
        <v>0</v>
      </c>
      <c r="BG121" s="1092">
        <f t="shared" si="13"/>
        <v>213</v>
      </c>
      <c r="BH121" s="1462">
        <f t="shared" si="14"/>
        <v>46</v>
      </c>
      <c r="BI121" s="1091">
        <f t="shared" si="15"/>
        <v>24</v>
      </c>
      <c r="BJ121" s="1463">
        <f t="shared" si="16"/>
        <v>60</v>
      </c>
      <c r="BK121" s="1462">
        <f t="shared" si="17"/>
        <v>29</v>
      </c>
      <c r="BL121" s="1462">
        <f t="shared" si="18"/>
        <v>19</v>
      </c>
      <c r="BM121" s="1462">
        <f t="shared" si="19"/>
        <v>30</v>
      </c>
      <c r="BN121" s="1462">
        <f t="shared" si="20"/>
        <v>13</v>
      </c>
      <c r="BO121" s="1462">
        <f t="shared" si="21"/>
        <v>5</v>
      </c>
      <c r="BP121" s="1462">
        <f t="shared" si="22"/>
        <v>12</v>
      </c>
      <c r="BQ121" s="1462">
        <f t="shared" si="23"/>
        <v>10</v>
      </c>
      <c r="BR121" s="1091">
        <f t="shared" si="24"/>
        <v>21</v>
      </c>
      <c r="BS121" s="1093">
        <v>0</v>
      </c>
      <c r="BT121" s="1462">
        <v>0</v>
      </c>
      <c r="BU121" s="1091">
        <v>0</v>
      </c>
      <c r="BV121" s="1464"/>
      <c r="BW121" s="1465"/>
      <c r="BX121" s="1465"/>
      <c r="BY121" s="1465"/>
      <c r="BZ121" s="1465"/>
      <c r="CA121" s="1465"/>
      <c r="CB121" s="1465"/>
      <c r="CC121" s="1465"/>
      <c r="CD121" s="732"/>
      <c r="CE121" s="733"/>
    </row>
    <row r="122" spans="1:83" ht="30">
      <c r="A122" s="696">
        <v>122</v>
      </c>
      <c r="B122" s="675"/>
      <c r="C122" s="718" t="s">
        <v>2827</v>
      </c>
      <c r="D122" s="735" t="s">
        <v>2849</v>
      </c>
      <c r="E122" s="718" t="s">
        <v>2846</v>
      </c>
      <c r="F122" s="718"/>
      <c r="G122" s="718"/>
      <c r="H122" s="718" t="s">
        <v>2850</v>
      </c>
      <c r="I122" s="718" t="s">
        <v>92</v>
      </c>
      <c r="J122" s="729">
        <v>374</v>
      </c>
      <c r="K122" s="1455">
        <v>167</v>
      </c>
      <c r="L122" s="1455">
        <v>85</v>
      </c>
      <c r="M122" s="1455">
        <v>58</v>
      </c>
      <c r="N122" s="1455">
        <v>49</v>
      </c>
      <c r="O122" s="1455">
        <v>10</v>
      </c>
      <c r="P122" s="1455"/>
      <c r="Q122" s="1455"/>
      <c r="R122" s="1456"/>
      <c r="S122" s="730">
        <v>5</v>
      </c>
      <c r="T122" s="1457"/>
      <c r="U122" s="745"/>
      <c r="V122" s="1486"/>
      <c r="W122" s="1486"/>
      <c r="X122" s="1486"/>
      <c r="Y122" s="1487"/>
      <c r="Z122" s="939"/>
      <c r="AA122" s="1488"/>
      <c r="AB122" s="1488"/>
      <c r="AC122" s="1488"/>
      <c r="AD122" s="1488"/>
      <c r="AE122" s="1488"/>
      <c r="AF122" s="1488"/>
      <c r="AG122" s="1488"/>
      <c r="AH122" s="940"/>
      <c r="AI122" s="1461">
        <v>0</v>
      </c>
      <c r="AJ122" s="1462">
        <v>0</v>
      </c>
      <c r="AK122" s="1091">
        <v>0</v>
      </c>
      <c r="AL122" s="1463">
        <v>0</v>
      </c>
      <c r="AM122" s="1462">
        <v>0</v>
      </c>
      <c r="AN122" s="1462">
        <v>0</v>
      </c>
      <c r="AO122" s="1462">
        <v>0</v>
      </c>
      <c r="AP122" s="1462">
        <v>0</v>
      </c>
      <c r="AQ122" s="1462">
        <v>0</v>
      </c>
      <c r="AR122" s="1462">
        <v>0</v>
      </c>
      <c r="AS122" s="1462">
        <v>0</v>
      </c>
      <c r="AT122" s="1091">
        <v>0</v>
      </c>
      <c r="AU122" s="1092">
        <v>0</v>
      </c>
      <c r="AV122" s="1462">
        <v>0</v>
      </c>
      <c r="AW122" s="1091">
        <v>0</v>
      </c>
      <c r="AX122" s="1463">
        <v>0</v>
      </c>
      <c r="AY122" s="1462">
        <v>0</v>
      </c>
      <c r="AZ122" s="1462">
        <v>0</v>
      </c>
      <c r="BA122" s="1462">
        <v>0</v>
      </c>
      <c r="BB122" s="1462">
        <v>0</v>
      </c>
      <c r="BC122" s="1462">
        <v>0</v>
      </c>
      <c r="BD122" s="1462">
        <v>0</v>
      </c>
      <c r="BE122" s="1462">
        <v>0</v>
      </c>
      <c r="BF122" s="1091">
        <v>0</v>
      </c>
      <c r="BG122" s="1092">
        <f t="shared" si="13"/>
        <v>0</v>
      </c>
      <c r="BH122" s="1462">
        <f t="shared" si="14"/>
        <v>0</v>
      </c>
      <c r="BI122" s="1091">
        <f t="shared" si="15"/>
        <v>0</v>
      </c>
      <c r="BJ122" s="1463">
        <f t="shared" si="16"/>
        <v>0</v>
      </c>
      <c r="BK122" s="1462">
        <f t="shared" si="17"/>
        <v>0</v>
      </c>
      <c r="BL122" s="1462">
        <f t="shared" si="18"/>
        <v>0</v>
      </c>
      <c r="BM122" s="1462">
        <f t="shared" si="19"/>
        <v>0</v>
      </c>
      <c r="BN122" s="1462">
        <f t="shared" si="20"/>
        <v>0</v>
      </c>
      <c r="BO122" s="1462">
        <f t="shared" si="21"/>
        <v>0</v>
      </c>
      <c r="BP122" s="1462">
        <f t="shared" si="22"/>
        <v>0</v>
      </c>
      <c r="BQ122" s="1462">
        <f t="shared" si="23"/>
        <v>0</v>
      </c>
      <c r="BR122" s="1091">
        <f t="shared" si="24"/>
        <v>0</v>
      </c>
      <c r="BS122" s="1093">
        <v>0</v>
      </c>
      <c r="BT122" s="1462">
        <v>0</v>
      </c>
      <c r="BU122" s="1091">
        <v>0</v>
      </c>
      <c r="BV122" s="1464"/>
      <c r="BW122" s="1465"/>
      <c r="BX122" s="1465"/>
      <c r="BY122" s="1465"/>
      <c r="BZ122" s="1465"/>
      <c r="CA122" s="1465"/>
      <c r="CB122" s="1465"/>
      <c r="CC122" s="1465"/>
      <c r="CD122" s="732"/>
      <c r="CE122" s="733"/>
    </row>
    <row r="123" spans="1:83" ht="30">
      <c r="A123" s="696">
        <v>123</v>
      </c>
      <c r="B123" s="675"/>
      <c r="C123" s="718" t="s">
        <v>2827</v>
      </c>
      <c r="D123" s="735" t="s">
        <v>2849</v>
      </c>
      <c r="E123" s="718" t="s">
        <v>2848</v>
      </c>
      <c r="F123" s="718"/>
      <c r="G123" s="718"/>
      <c r="H123" s="718" t="s">
        <v>2850</v>
      </c>
      <c r="I123" s="718" t="s">
        <v>92</v>
      </c>
      <c r="J123" s="729">
        <v>299</v>
      </c>
      <c r="K123" s="1455">
        <v>44</v>
      </c>
      <c r="L123" s="1455">
        <v>42</v>
      </c>
      <c r="M123" s="1455">
        <v>81</v>
      </c>
      <c r="N123" s="1455">
        <v>129</v>
      </c>
      <c r="O123" s="1455"/>
      <c r="P123" s="1455">
        <v>1</v>
      </c>
      <c r="Q123" s="1455"/>
      <c r="R123" s="1456"/>
      <c r="S123" s="730">
        <v>2</v>
      </c>
      <c r="T123" s="1457"/>
      <c r="U123" s="745"/>
      <c r="V123" s="1486"/>
      <c r="W123" s="1486"/>
      <c r="X123" s="1486"/>
      <c r="Y123" s="1487"/>
      <c r="Z123" s="939"/>
      <c r="AA123" s="1488"/>
      <c r="AB123" s="1488"/>
      <c r="AC123" s="1488"/>
      <c r="AD123" s="1488"/>
      <c r="AE123" s="1488"/>
      <c r="AF123" s="1488"/>
      <c r="AG123" s="1488"/>
      <c r="AH123" s="940"/>
      <c r="AI123" s="1461">
        <v>0</v>
      </c>
      <c r="AJ123" s="1462">
        <v>0</v>
      </c>
      <c r="AK123" s="1091">
        <v>0</v>
      </c>
      <c r="AL123" s="1463">
        <v>0</v>
      </c>
      <c r="AM123" s="1462">
        <v>0</v>
      </c>
      <c r="AN123" s="1462">
        <v>0</v>
      </c>
      <c r="AO123" s="1462">
        <v>0</v>
      </c>
      <c r="AP123" s="1462">
        <v>0</v>
      </c>
      <c r="AQ123" s="1462">
        <v>0</v>
      </c>
      <c r="AR123" s="1462">
        <v>0</v>
      </c>
      <c r="AS123" s="1462">
        <v>0</v>
      </c>
      <c r="AT123" s="1091">
        <v>0</v>
      </c>
      <c r="AU123" s="1092">
        <v>0</v>
      </c>
      <c r="AV123" s="1462">
        <v>0</v>
      </c>
      <c r="AW123" s="1091">
        <v>0</v>
      </c>
      <c r="AX123" s="1463">
        <v>0</v>
      </c>
      <c r="AY123" s="1462">
        <v>0</v>
      </c>
      <c r="AZ123" s="1462">
        <v>0</v>
      </c>
      <c r="BA123" s="1462">
        <v>0</v>
      </c>
      <c r="BB123" s="1462">
        <v>0</v>
      </c>
      <c r="BC123" s="1462">
        <v>0</v>
      </c>
      <c r="BD123" s="1462">
        <v>0</v>
      </c>
      <c r="BE123" s="1462">
        <v>0</v>
      </c>
      <c r="BF123" s="1091">
        <v>0</v>
      </c>
      <c r="BG123" s="1092">
        <f t="shared" si="13"/>
        <v>0</v>
      </c>
      <c r="BH123" s="1462">
        <f t="shared" si="14"/>
        <v>0</v>
      </c>
      <c r="BI123" s="1091">
        <f t="shared" si="15"/>
        <v>0</v>
      </c>
      <c r="BJ123" s="1463">
        <f t="shared" si="16"/>
        <v>0</v>
      </c>
      <c r="BK123" s="1462">
        <f t="shared" si="17"/>
        <v>0</v>
      </c>
      <c r="BL123" s="1462">
        <f t="shared" si="18"/>
        <v>0</v>
      </c>
      <c r="BM123" s="1462">
        <f t="shared" si="19"/>
        <v>0</v>
      </c>
      <c r="BN123" s="1462">
        <f t="shared" si="20"/>
        <v>0</v>
      </c>
      <c r="BO123" s="1462">
        <f t="shared" si="21"/>
        <v>0</v>
      </c>
      <c r="BP123" s="1462">
        <f t="shared" si="22"/>
        <v>0</v>
      </c>
      <c r="BQ123" s="1462">
        <f t="shared" si="23"/>
        <v>0</v>
      </c>
      <c r="BR123" s="1091">
        <f t="shared" si="24"/>
        <v>0</v>
      </c>
      <c r="BS123" s="1093">
        <v>0</v>
      </c>
      <c r="BT123" s="1462">
        <v>0</v>
      </c>
      <c r="BU123" s="1091">
        <v>0</v>
      </c>
      <c r="BV123" s="1464"/>
      <c r="BW123" s="1465"/>
      <c r="BX123" s="1465"/>
      <c r="BY123" s="1465"/>
      <c r="BZ123" s="1465"/>
      <c r="CA123" s="1465"/>
      <c r="CB123" s="1465"/>
      <c r="CC123" s="1465"/>
      <c r="CD123" s="732"/>
      <c r="CE123" s="733"/>
    </row>
    <row r="124" spans="1:83" ht="30">
      <c r="A124" s="696">
        <v>124</v>
      </c>
      <c r="B124" s="675"/>
      <c r="C124" s="907" t="s">
        <v>2827</v>
      </c>
      <c r="D124" s="915" t="s">
        <v>2849</v>
      </c>
      <c r="E124" s="907" t="s">
        <v>2764</v>
      </c>
      <c r="F124" s="907"/>
      <c r="G124" s="907"/>
      <c r="H124" s="907"/>
      <c r="I124" s="912"/>
      <c r="J124" s="1454"/>
      <c r="K124" s="1455"/>
      <c r="L124" s="1455"/>
      <c r="M124" s="1455"/>
      <c r="N124" s="1455"/>
      <c r="O124" s="1455"/>
      <c r="P124" s="1455"/>
      <c r="Q124" s="1455"/>
      <c r="R124" s="1456"/>
      <c r="S124" s="730"/>
      <c r="T124" s="1457"/>
      <c r="U124" s="745"/>
      <c r="V124" s="1486"/>
      <c r="W124" s="1486"/>
      <c r="X124" s="1486"/>
      <c r="Y124" s="1487"/>
      <c r="Z124" s="939">
        <v>4.5212799999999997E-2</v>
      </c>
      <c r="AA124" s="1488">
        <v>0.61436170000000001</v>
      </c>
      <c r="AB124" s="1488">
        <v>6.6489400000000004E-2</v>
      </c>
      <c r="AC124" s="1488">
        <v>6.9148899999999999E-2</v>
      </c>
      <c r="AD124" s="1488">
        <v>0.10372339999999999</v>
      </c>
      <c r="AE124" s="1488">
        <v>5.5851100000000001E-2</v>
      </c>
      <c r="AF124" s="1488">
        <v>3.1914900000000003E-2</v>
      </c>
      <c r="AG124" s="1488">
        <v>5.3191000000000002E-3</v>
      </c>
      <c r="AH124" s="940">
        <v>7.9787E-3</v>
      </c>
      <c r="AI124" s="1461">
        <v>0</v>
      </c>
      <c r="AJ124" s="1462">
        <v>0</v>
      </c>
      <c r="AK124" s="1091">
        <v>0</v>
      </c>
      <c r="AL124" s="1463">
        <v>0</v>
      </c>
      <c r="AM124" s="1462">
        <v>0</v>
      </c>
      <c r="AN124" s="1462">
        <v>0</v>
      </c>
      <c r="AO124" s="1462">
        <v>0</v>
      </c>
      <c r="AP124" s="1462">
        <v>0</v>
      </c>
      <c r="AQ124" s="1462">
        <v>0</v>
      </c>
      <c r="AR124" s="1462">
        <v>0</v>
      </c>
      <c r="AS124" s="1462">
        <v>0</v>
      </c>
      <c r="AT124" s="1091">
        <v>0</v>
      </c>
      <c r="AU124" s="1092">
        <v>0</v>
      </c>
      <c r="AV124" s="1462">
        <v>0</v>
      </c>
      <c r="AW124" s="1091">
        <v>0</v>
      </c>
      <c r="AX124" s="1463">
        <v>0</v>
      </c>
      <c r="AY124" s="1462">
        <v>0</v>
      </c>
      <c r="AZ124" s="1462">
        <v>0</v>
      </c>
      <c r="BA124" s="1462">
        <v>0</v>
      </c>
      <c r="BB124" s="1462">
        <v>0</v>
      </c>
      <c r="BC124" s="1462">
        <v>0</v>
      </c>
      <c r="BD124" s="1462">
        <v>0</v>
      </c>
      <c r="BE124" s="1462">
        <v>0</v>
      </c>
      <c r="BF124" s="1091">
        <v>0</v>
      </c>
      <c r="BG124" s="1092">
        <f t="shared" si="13"/>
        <v>0</v>
      </c>
      <c r="BH124" s="1462">
        <f t="shared" si="14"/>
        <v>0</v>
      </c>
      <c r="BI124" s="1091">
        <f t="shared" si="15"/>
        <v>0</v>
      </c>
      <c r="BJ124" s="1463">
        <f t="shared" si="16"/>
        <v>0</v>
      </c>
      <c r="BK124" s="1462">
        <f t="shared" si="17"/>
        <v>0</v>
      </c>
      <c r="BL124" s="1462">
        <f t="shared" si="18"/>
        <v>0</v>
      </c>
      <c r="BM124" s="1462">
        <f t="shared" si="19"/>
        <v>0</v>
      </c>
      <c r="BN124" s="1462">
        <f t="shared" si="20"/>
        <v>0</v>
      </c>
      <c r="BO124" s="1462">
        <f t="shared" si="21"/>
        <v>0</v>
      </c>
      <c r="BP124" s="1462">
        <f t="shared" si="22"/>
        <v>0</v>
      </c>
      <c r="BQ124" s="1462">
        <f t="shared" si="23"/>
        <v>0</v>
      </c>
      <c r="BR124" s="1091">
        <f t="shared" si="24"/>
        <v>0</v>
      </c>
      <c r="BS124" s="1093">
        <v>0</v>
      </c>
      <c r="BT124" s="1462">
        <v>0</v>
      </c>
      <c r="BU124" s="1091">
        <v>0</v>
      </c>
      <c r="BV124" s="1464"/>
      <c r="BW124" s="1465"/>
      <c r="BX124" s="1465"/>
      <c r="BY124" s="1465"/>
      <c r="BZ124" s="1465"/>
      <c r="CA124" s="1465"/>
      <c r="CB124" s="1465"/>
      <c r="CC124" s="1465"/>
      <c r="CD124" s="732"/>
      <c r="CE124" s="733"/>
    </row>
    <row r="125" spans="1:83" ht="30">
      <c r="A125" s="696">
        <v>125</v>
      </c>
      <c r="B125" s="675"/>
      <c r="C125" s="718" t="s">
        <v>2827</v>
      </c>
      <c r="D125" s="735" t="s">
        <v>2851</v>
      </c>
      <c r="E125" s="718"/>
      <c r="F125" s="718" t="s">
        <v>2852</v>
      </c>
      <c r="G125" s="718"/>
      <c r="H125" s="718" t="s">
        <v>2853</v>
      </c>
      <c r="I125" s="718" t="s">
        <v>92</v>
      </c>
      <c r="J125" s="729">
        <v>6</v>
      </c>
      <c r="K125" s="1455"/>
      <c r="L125" s="1455"/>
      <c r="M125" s="1455">
        <v>2</v>
      </c>
      <c r="N125" s="1455">
        <v>4</v>
      </c>
      <c r="O125" s="1455"/>
      <c r="P125" s="1455"/>
      <c r="Q125" s="1455"/>
      <c r="R125" s="1456"/>
      <c r="S125" s="730"/>
      <c r="T125" s="1457"/>
      <c r="U125" s="745"/>
      <c r="V125" s="1486"/>
      <c r="W125" s="1486"/>
      <c r="X125" s="1486"/>
      <c r="Y125" s="1487"/>
      <c r="Z125" s="939"/>
      <c r="AA125" s="1488"/>
      <c r="AB125" s="1488"/>
      <c r="AC125" s="1488"/>
      <c r="AD125" s="1488"/>
      <c r="AE125" s="1488"/>
      <c r="AF125" s="1488"/>
      <c r="AG125" s="1488"/>
      <c r="AH125" s="940"/>
      <c r="AI125" s="1461">
        <v>11</v>
      </c>
      <c r="AJ125" s="1462">
        <v>11</v>
      </c>
      <c r="AK125" s="1091">
        <v>2</v>
      </c>
      <c r="AL125" s="1463">
        <v>29</v>
      </c>
      <c r="AM125" s="1462">
        <v>12</v>
      </c>
      <c r="AN125" s="1462">
        <v>4</v>
      </c>
      <c r="AO125" s="1462">
        <v>57</v>
      </c>
      <c r="AP125" s="1462">
        <v>56</v>
      </c>
      <c r="AQ125" s="1462">
        <v>29</v>
      </c>
      <c r="AR125" s="1462">
        <v>35</v>
      </c>
      <c r="AS125" s="1462">
        <v>47</v>
      </c>
      <c r="AT125" s="1091">
        <v>60</v>
      </c>
      <c r="AU125" s="1092">
        <v>0</v>
      </c>
      <c r="AV125" s="1462">
        <v>0</v>
      </c>
      <c r="AW125" s="1091">
        <v>0</v>
      </c>
      <c r="AX125" s="1463">
        <v>0</v>
      </c>
      <c r="AY125" s="1462">
        <v>0</v>
      </c>
      <c r="AZ125" s="1462">
        <v>0</v>
      </c>
      <c r="BA125" s="1462">
        <v>0</v>
      </c>
      <c r="BB125" s="1462">
        <v>0</v>
      </c>
      <c r="BC125" s="1462">
        <v>0</v>
      </c>
      <c r="BD125" s="1462">
        <v>0</v>
      </c>
      <c r="BE125" s="1462">
        <v>0</v>
      </c>
      <c r="BF125" s="1091">
        <v>0</v>
      </c>
      <c r="BG125" s="1092">
        <f t="shared" si="13"/>
        <v>11</v>
      </c>
      <c r="BH125" s="1462">
        <f t="shared" si="14"/>
        <v>11</v>
      </c>
      <c r="BI125" s="1091">
        <f t="shared" si="15"/>
        <v>2</v>
      </c>
      <c r="BJ125" s="1463">
        <f t="shared" si="16"/>
        <v>29</v>
      </c>
      <c r="BK125" s="1462">
        <f t="shared" si="17"/>
        <v>12</v>
      </c>
      <c r="BL125" s="1462">
        <f t="shared" si="18"/>
        <v>4</v>
      </c>
      <c r="BM125" s="1462">
        <f t="shared" si="19"/>
        <v>57</v>
      </c>
      <c r="BN125" s="1462">
        <f t="shared" si="20"/>
        <v>56</v>
      </c>
      <c r="BO125" s="1462">
        <f t="shared" si="21"/>
        <v>29</v>
      </c>
      <c r="BP125" s="1462">
        <f t="shared" si="22"/>
        <v>35</v>
      </c>
      <c r="BQ125" s="1462">
        <f t="shared" si="23"/>
        <v>47</v>
      </c>
      <c r="BR125" s="1091">
        <f t="shared" si="24"/>
        <v>60</v>
      </c>
      <c r="BS125" s="1093">
        <v>0</v>
      </c>
      <c r="BT125" s="1462">
        <v>0</v>
      </c>
      <c r="BU125" s="1091">
        <v>0</v>
      </c>
      <c r="BV125" s="1464"/>
      <c r="BW125" s="1465"/>
      <c r="BX125" s="1465"/>
      <c r="BY125" s="1465"/>
      <c r="BZ125" s="1465"/>
      <c r="CA125" s="1465"/>
      <c r="CB125" s="1465"/>
      <c r="CC125" s="1465"/>
      <c r="CD125" s="732"/>
      <c r="CE125" s="733"/>
    </row>
    <row r="126" spans="1:83" ht="15">
      <c r="A126" s="696">
        <v>126</v>
      </c>
      <c r="B126" s="675"/>
      <c r="C126" s="718" t="s">
        <v>92</v>
      </c>
      <c r="D126" s="735"/>
      <c r="E126" s="718"/>
      <c r="F126" s="718" t="s">
        <v>2854</v>
      </c>
      <c r="G126" s="718"/>
      <c r="H126" s="718"/>
      <c r="I126" s="718"/>
      <c r="J126" s="729">
        <v>246</v>
      </c>
      <c r="K126" s="1455">
        <v>77</v>
      </c>
      <c r="L126" s="1455">
        <v>124</v>
      </c>
      <c r="M126" s="1455">
        <v>45</v>
      </c>
      <c r="N126" s="1455"/>
      <c r="O126" s="1455"/>
      <c r="P126" s="1455"/>
      <c r="Q126" s="1455"/>
      <c r="R126" s="1456"/>
      <c r="S126" s="730"/>
      <c r="T126" s="1457"/>
      <c r="U126" s="745"/>
      <c r="V126" s="1486"/>
      <c r="W126" s="1486"/>
      <c r="X126" s="1486"/>
      <c r="Y126" s="1487"/>
      <c r="Z126" s="939"/>
      <c r="AA126" s="1488"/>
      <c r="AB126" s="1488"/>
      <c r="AC126" s="1488"/>
      <c r="AD126" s="1488"/>
      <c r="AE126" s="1488"/>
      <c r="AF126" s="1488"/>
      <c r="AG126" s="1488"/>
      <c r="AH126" s="940"/>
      <c r="AI126" s="1461">
        <v>1</v>
      </c>
      <c r="AJ126" s="1462">
        <v>5</v>
      </c>
      <c r="AK126" s="1091">
        <v>5</v>
      </c>
      <c r="AL126" s="1463">
        <v>4</v>
      </c>
      <c r="AM126" s="1462">
        <v>10</v>
      </c>
      <c r="AN126" s="1462">
        <v>6</v>
      </c>
      <c r="AO126" s="1462">
        <v>13</v>
      </c>
      <c r="AP126" s="1462">
        <v>44</v>
      </c>
      <c r="AQ126" s="1462">
        <v>11</v>
      </c>
      <c r="AR126" s="1462">
        <v>9</v>
      </c>
      <c r="AS126" s="1462">
        <v>4</v>
      </c>
      <c r="AT126" s="1091">
        <v>33</v>
      </c>
      <c r="AU126" s="1092">
        <v>0</v>
      </c>
      <c r="AV126" s="1462">
        <v>0</v>
      </c>
      <c r="AW126" s="1091">
        <v>0</v>
      </c>
      <c r="AX126" s="1463">
        <v>0</v>
      </c>
      <c r="AY126" s="1462">
        <v>0</v>
      </c>
      <c r="AZ126" s="1462">
        <v>0</v>
      </c>
      <c r="BA126" s="1462">
        <v>0</v>
      </c>
      <c r="BB126" s="1462">
        <v>0</v>
      </c>
      <c r="BC126" s="1462">
        <v>0</v>
      </c>
      <c r="BD126" s="1462">
        <v>0</v>
      </c>
      <c r="BE126" s="1462">
        <v>0</v>
      </c>
      <c r="BF126" s="1091">
        <v>0</v>
      </c>
      <c r="BG126" s="1092">
        <f t="shared" si="13"/>
        <v>1</v>
      </c>
      <c r="BH126" s="1462">
        <f t="shared" si="14"/>
        <v>5</v>
      </c>
      <c r="BI126" s="1091">
        <f t="shared" si="15"/>
        <v>5</v>
      </c>
      <c r="BJ126" s="1463">
        <f t="shared" si="16"/>
        <v>4</v>
      </c>
      <c r="BK126" s="1462">
        <f t="shared" si="17"/>
        <v>10</v>
      </c>
      <c r="BL126" s="1462">
        <f t="shared" si="18"/>
        <v>6</v>
      </c>
      <c r="BM126" s="1462">
        <f t="shared" si="19"/>
        <v>13</v>
      </c>
      <c r="BN126" s="1462">
        <f t="shared" si="20"/>
        <v>44</v>
      </c>
      <c r="BO126" s="1462">
        <f t="shared" si="21"/>
        <v>11</v>
      </c>
      <c r="BP126" s="1462">
        <f t="shared" si="22"/>
        <v>9</v>
      </c>
      <c r="BQ126" s="1462">
        <f t="shared" si="23"/>
        <v>4</v>
      </c>
      <c r="BR126" s="1091">
        <f t="shared" si="24"/>
        <v>33</v>
      </c>
      <c r="BS126" s="1093">
        <v>0</v>
      </c>
      <c r="BT126" s="1462">
        <v>0</v>
      </c>
      <c r="BU126" s="1091">
        <v>0</v>
      </c>
      <c r="BV126" s="1464"/>
      <c r="BW126" s="1465"/>
      <c r="BX126" s="1465"/>
      <c r="BY126" s="1465"/>
      <c r="BZ126" s="1465"/>
      <c r="CA126" s="1465"/>
      <c r="CB126" s="1465"/>
      <c r="CC126" s="1465"/>
      <c r="CD126" s="732"/>
      <c r="CE126" s="733"/>
    </row>
    <row r="127" spans="1:83" ht="15">
      <c r="A127" s="696">
        <v>127</v>
      </c>
      <c r="B127" s="675"/>
      <c r="C127" s="718" t="s">
        <v>92</v>
      </c>
      <c r="D127" s="735"/>
      <c r="E127" s="718"/>
      <c r="F127" s="718" t="s">
        <v>2855</v>
      </c>
      <c r="G127" s="718"/>
      <c r="H127" s="718" t="s">
        <v>2856</v>
      </c>
      <c r="I127" s="718"/>
      <c r="J127" s="729">
        <v>208</v>
      </c>
      <c r="K127" s="1455">
        <v>51</v>
      </c>
      <c r="L127" s="1455">
        <v>124</v>
      </c>
      <c r="M127" s="1455">
        <v>33</v>
      </c>
      <c r="N127" s="1455"/>
      <c r="O127" s="1455"/>
      <c r="P127" s="1455"/>
      <c r="Q127" s="1455"/>
      <c r="R127" s="1456"/>
      <c r="S127" s="730"/>
      <c r="T127" s="1457"/>
      <c r="U127" s="745"/>
      <c r="V127" s="1486"/>
      <c r="W127" s="1486"/>
      <c r="X127" s="1486"/>
      <c r="Y127" s="1487"/>
      <c r="Z127" s="939"/>
      <c r="AA127" s="1488"/>
      <c r="AB127" s="1488"/>
      <c r="AC127" s="1488"/>
      <c r="AD127" s="1488"/>
      <c r="AE127" s="1488"/>
      <c r="AF127" s="1488"/>
      <c r="AG127" s="1488"/>
      <c r="AH127" s="940"/>
      <c r="AI127" s="1461">
        <v>53</v>
      </c>
      <c r="AJ127" s="1462">
        <v>9</v>
      </c>
      <c r="AK127" s="1091">
        <v>1</v>
      </c>
      <c r="AL127" s="1463">
        <v>55</v>
      </c>
      <c r="AM127" s="1462">
        <v>8</v>
      </c>
      <c r="AN127" s="1462">
        <v>50</v>
      </c>
      <c r="AO127" s="1462">
        <v>51</v>
      </c>
      <c r="AP127" s="1462">
        <v>50</v>
      </c>
      <c r="AQ127" s="1462">
        <v>50</v>
      </c>
      <c r="AR127" s="1462">
        <v>50</v>
      </c>
      <c r="AS127" s="1462">
        <v>50</v>
      </c>
      <c r="AT127" s="1091">
        <v>50</v>
      </c>
      <c r="AU127" s="1092">
        <v>0</v>
      </c>
      <c r="AV127" s="1462">
        <v>0</v>
      </c>
      <c r="AW127" s="1091">
        <v>0</v>
      </c>
      <c r="AX127" s="1463">
        <v>0</v>
      </c>
      <c r="AY127" s="1462">
        <v>0</v>
      </c>
      <c r="AZ127" s="1462">
        <v>0</v>
      </c>
      <c r="BA127" s="1462">
        <v>0</v>
      </c>
      <c r="BB127" s="1462">
        <v>0</v>
      </c>
      <c r="BC127" s="1462">
        <v>0</v>
      </c>
      <c r="BD127" s="1462">
        <v>0</v>
      </c>
      <c r="BE127" s="1462">
        <v>0</v>
      </c>
      <c r="BF127" s="1091">
        <v>0</v>
      </c>
      <c r="BG127" s="1092">
        <f t="shared" si="13"/>
        <v>53</v>
      </c>
      <c r="BH127" s="1462">
        <f t="shared" si="14"/>
        <v>9</v>
      </c>
      <c r="BI127" s="1091">
        <f t="shared" si="15"/>
        <v>1</v>
      </c>
      <c r="BJ127" s="1463">
        <f t="shared" si="16"/>
        <v>55</v>
      </c>
      <c r="BK127" s="1462">
        <f t="shared" si="17"/>
        <v>8</v>
      </c>
      <c r="BL127" s="1462">
        <f t="shared" si="18"/>
        <v>50</v>
      </c>
      <c r="BM127" s="1462">
        <f t="shared" si="19"/>
        <v>51</v>
      </c>
      <c r="BN127" s="1462">
        <f t="shared" si="20"/>
        <v>50</v>
      </c>
      <c r="BO127" s="1462">
        <f t="shared" si="21"/>
        <v>50</v>
      </c>
      <c r="BP127" s="1462">
        <f t="shared" si="22"/>
        <v>50</v>
      </c>
      <c r="BQ127" s="1462">
        <f t="shared" si="23"/>
        <v>50</v>
      </c>
      <c r="BR127" s="1091">
        <f t="shared" si="24"/>
        <v>50</v>
      </c>
      <c r="BS127" s="1093">
        <v>0</v>
      </c>
      <c r="BT127" s="1462">
        <v>0</v>
      </c>
      <c r="BU127" s="1091">
        <v>0</v>
      </c>
      <c r="BV127" s="1464"/>
      <c r="BW127" s="1465"/>
      <c r="BX127" s="1465"/>
      <c r="BY127" s="1465"/>
      <c r="BZ127" s="1465"/>
      <c r="CA127" s="1465"/>
      <c r="CB127" s="1465"/>
      <c r="CC127" s="1465"/>
      <c r="CD127" s="732"/>
      <c r="CE127" s="733"/>
    </row>
    <row r="128" spans="1:83" ht="15">
      <c r="A128" s="696">
        <v>128</v>
      </c>
      <c r="B128" s="675"/>
      <c r="C128" s="718" t="s">
        <v>92</v>
      </c>
      <c r="D128" s="735"/>
      <c r="E128" s="718"/>
      <c r="F128" s="718" t="s">
        <v>2857</v>
      </c>
      <c r="G128" s="718"/>
      <c r="H128" s="718" t="s">
        <v>2858</v>
      </c>
      <c r="I128" s="718"/>
      <c r="J128" s="729">
        <v>218</v>
      </c>
      <c r="K128" s="1455">
        <v>171</v>
      </c>
      <c r="L128" s="1455">
        <v>46</v>
      </c>
      <c r="M128" s="1455"/>
      <c r="N128" s="1455"/>
      <c r="O128" s="1455"/>
      <c r="P128" s="1455"/>
      <c r="Q128" s="1455"/>
      <c r="R128" s="1456"/>
      <c r="S128" s="730">
        <v>1</v>
      </c>
      <c r="T128" s="1457"/>
      <c r="U128" s="745"/>
      <c r="V128" s="1486"/>
      <c r="W128" s="1486"/>
      <c r="X128" s="1486"/>
      <c r="Y128" s="1487"/>
      <c r="Z128" s="939"/>
      <c r="AA128" s="1488"/>
      <c r="AB128" s="1488"/>
      <c r="AC128" s="1488"/>
      <c r="AD128" s="1488"/>
      <c r="AE128" s="1488"/>
      <c r="AF128" s="1488"/>
      <c r="AG128" s="1488"/>
      <c r="AH128" s="940"/>
      <c r="AI128" s="1461">
        <v>0</v>
      </c>
      <c r="AJ128" s="1462">
        <v>0</v>
      </c>
      <c r="AK128" s="1091">
        <v>0</v>
      </c>
      <c r="AL128" s="1463">
        <v>0</v>
      </c>
      <c r="AM128" s="1462">
        <v>0</v>
      </c>
      <c r="AN128" s="1462">
        <v>0</v>
      </c>
      <c r="AO128" s="1462">
        <v>0</v>
      </c>
      <c r="AP128" s="1462">
        <v>0</v>
      </c>
      <c r="AQ128" s="1462">
        <v>0</v>
      </c>
      <c r="AR128" s="1462">
        <v>0</v>
      </c>
      <c r="AS128" s="1462">
        <v>0</v>
      </c>
      <c r="AT128" s="1091">
        <v>0</v>
      </c>
      <c r="AU128" s="1092">
        <v>0</v>
      </c>
      <c r="AV128" s="1462">
        <v>0</v>
      </c>
      <c r="AW128" s="1091">
        <v>0</v>
      </c>
      <c r="AX128" s="1463">
        <v>0</v>
      </c>
      <c r="AY128" s="1462">
        <v>0</v>
      </c>
      <c r="AZ128" s="1462">
        <v>0</v>
      </c>
      <c r="BA128" s="1462">
        <v>0</v>
      </c>
      <c r="BB128" s="1462">
        <v>0</v>
      </c>
      <c r="BC128" s="1462">
        <v>0</v>
      </c>
      <c r="BD128" s="1462">
        <v>0</v>
      </c>
      <c r="BE128" s="1462">
        <v>0</v>
      </c>
      <c r="BF128" s="1091">
        <v>0</v>
      </c>
      <c r="BG128" s="1092">
        <f t="shared" si="13"/>
        <v>0</v>
      </c>
      <c r="BH128" s="1462">
        <f t="shared" si="14"/>
        <v>0</v>
      </c>
      <c r="BI128" s="1091">
        <f t="shared" si="15"/>
        <v>0</v>
      </c>
      <c r="BJ128" s="1463">
        <f t="shared" si="16"/>
        <v>0</v>
      </c>
      <c r="BK128" s="1462">
        <f t="shared" si="17"/>
        <v>0</v>
      </c>
      <c r="BL128" s="1462">
        <f t="shared" si="18"/>
        <v>0</v>
      </c>
      <c r="BM128" s="1462">
        <f t="shared" si="19"/>
        <v>0</v>
      </c>
      <c r="BN128" s="1462">
        <f t="shared" si="20"/>
        <v>0</v>
      </c>
      <c r="BO128" s="1462">
        <f t="shared" si="21"/>
        <v>0</v>
      </c>
      <c r="BP128" s="1462">
        <f t="shared" si="22"/>
        <v>0</v>
      </c>
      <c r="BQ128" s="1462">
        <f t="shared" si="23"/>
        <v>0</v>
      </c>
      <c r="BR128" s="1091">
        <f t="shared" si="24"/>
        <v>0</v>
      </c>
      <c r="BS128" s="1093">
        <v>0</v>
      </c>
      <c r="BT128" s="1462">
        <v>0</v>
      </c>
      <c r="BU128" s="1091">
        <v>0</v>
      </c>
      <c r="BV128" s="1464"/>
      <c r="BW128" s="1465"/>
      <c r="BX128" s="1465"/>
      <c r="BY128" s="1465"/>
      <c r="BZ128" s="1465"/>
      <c r="CA128" s="1465"/>
      <c r="CB128" s="1465"/>
      <c r="CC128" s="1465"/>
      <c r="CD128" s="732"/>
      <c r="CE128" s="733"/>
    </row>
    <row r="129" spans="1:86" ht="30">
      <c r="A129" s="696">
        <v>129</v>
      </c>
      <c r="B129" s="675"/>
      <c r="C129" s="718" t="s">
        <v>301</v>
      </c>
      <c r="D129" s="718" t="s">
        <v>2859</v>
      </c>
      <c r="E129" s="735">
        <v>400</v>
      </c>
      <c r="F129" s="718" t="s">
        <v>2860</v>
      </c>
      <c r="G129" s="718" t="s">
        <v>2861</v>
      </c>
      <c r="H129" s="718" t="s">
        <v>2862</v>
      </c>
      <c r="I129" s="718"/>
      <c r="J129" s="729">
        <v>6</v>
      </c>
      <c r="K129" s="1455"/>
      <c r="L129" s="1455"/>
      <c r="M129" s="1455">
        <v>6</v>
      </c>
      <c r="N129" s="1455"/>
      <c r="O129" s="1455"/>
      <c r="P129" s="1455"/>
      <c r="Q129" s="1455"/>
      <c r="R129" s="1456"/>
      <c r="S129" s="730"/>
      <c r="T129" s="1457"/>
      <c r="U129" s="745"/>
      <c r="V129" s="1486"/>
      <c r="W129" s="1486"/>
      <c r="X129" s="1486"/>
      <c r="Y129" s="1487"/>
      <c r="Z129" s="939"/>
      <c r="AA129" s="1488"/>
      <c r="AB129" s="1488"/>
      <c r="AC129" s="1488"/>
      <c r="AD129" s="1488"/>
      <c r="AE129" s="1488"/>
      <c r="AF129" s="1488"/>
      <c r="AG129" s="1488"/>
      <c r="AH129" s="940"/>
      <c r="AI129" s="1461">
        <v>0</v>
      </c>
      <c r="AJ129" s="1462">
        <v>0</v>
      </c>
      <c r="AK129" s="1091">
        <v>0</v>
      </c>
      <c r="AL129" s="1463">
        <v>0</v>
      </c>
      <c r="AM129" s="1462">
        <v>0</v>
      </c>
      <c r="AN129" s="1462">
        <v>0</v>
      </c>
      <c r="AO129" s="1462">
        <v>0</v>
      </c>
      <c r="AP129" s="1462">
        <v>0</v>
      </c>
      <c r="AQ129" s="1462">
        <v>0</v>
      </c>
      <c r="AR129" s="1462">
        <v>0</v>
      </c>
      <c r="AS129" s="1462">
        <v>0</v>
      </c>
      <c r="AT129" s="1091">
        <v>0</v>
      </c>
      <c r="AU129" s="1092">
        <v>0</v>
      </c>
      <c r="AV129" s="1462">
        <v>0</v>
      </c>
      <c r="AW129" s="1091">
        <v>0</v>
      </c>
      <c r="AX129" s="1463">
        <v>0</v>
      </c>
      <c r="AY129" s="1462">
        <v>0</v>
      </c>
      <c r="AZ129" s="1462">
        <v>0</v>
      </c>
      <c r="BA129" s="1462">
        <v>0</v>
      </c>
      <c r="BB129" s="1462">
        <v>0</v>
      </c>
      <c r="BC129" s="1462">
        <v>0</v>
      </c>
      <c r="BD129" s="1462">
        <v>0</v>
      </c>
      <c r="BE129" s="1462">
        <v>0</v>
      </c>
      <c r="BF129" s="1091">
        <v>0</v>
      </c>
      <c r="BG129" s="1092">
        <f t="shared" si="13"/>
        <v>0</v>
      </c>
      <c r="BH129" s="1462">
        <f t="shared" si="14"/>
        <v>0</v>
      </c>
      <c r="BI129" s="1091">
        <f t="shared" si="15"/>
        <v>0</v>
      </c>
      <c r="BJ129" s="1463">
        <f t="shared" si="16"/>
        <v>0</v>
      </c>
      <c r="BK129" s="1462">
        <f t="shared" si="17"/>
        <v>0</v>
      </c>
      <c r="BL129" s="1462">
        <f t="shared" si="18"/>
        <v>0</v>
      </c>
      <c r="BM129" s="1462">
        <f t="shared" si="19"/>
        <v>0</v>
      </c>
      <c r="BN129" s="1462">
        <f t="shared" si="20"/>
        <v>0</v>
      </c>
      <c r="BO129" s="1462">
        <f t="shared" si="21"/>
        <v>0</v>
      </c>
      <c r="BP129" s="1462">
        <f t="shared" si="22"/>
        <v>0</v>
      </c>
      <c r="BQ129" s="1462">
        <f t="shared" si="23"/>
        <v>0</v>
      </c>
      <c r="BR129" s="1091">
        <f t="shared" si="24"/>
        <v>0</v>
      </c>
      <c r="BS129" s="1093">
        <v>0</v>
      </c>
      <c r="BT129" s="1462">
        <v>0</v>
      </c>
      <c r="BU129" s="1091">
        <v>0</v>
      </c>
      <c r="BV129" s="1489"/>
      <c r="BW129" s="1490"/>
      <c r="BX129" s="1490"/>
      <c r="BY129" s="1490"/>
      <c r="BZ129" s="1490"/>
      <c r="CA129" s="1490"/>
      <c r="CB129" s="1465"/>
      <c r="CC129" s="1465"/>
      <c r="CD129" s="732"/>
      <c r="CE129" s="733"/>
    </row>
    <row r="130" spans="1:86" ht="15">
      <c r="A130" s="696">
        <v>130</v>
      </c>
      <c r="B130" s="675"/>
      <c r="C130" s="718"/>
      <c r="D130" s="718"/>
      <c r="E130" s="735"/>
      <c r="F130" s="718"/>
      <c r="G130" s="718" t="s">
        <v>2863</v>
      </c>
      <c r="H130" s="718" t="s">
        <v>2862</v>
      </c>
      <c r="I130" s="718"/>
      <c r="J130" s="729">
        <v>0</v>
      </c>
      <c r="K130" s="1455"/>
      <c r="L130" s="1455"/>
      <c r="M130" s="1455"/>
      <c r="N130" s="1455"/>
      <c r="O130" s="1455"/>
      <c r="P130" s="1455"/>
      <c r="Q130" s="1455"/>
      <c r="R130" s="1456"/>
      <c r="S130" s="730"/>
      <c r="T130" s="1457"/>
      <c r="U130" s="745"/>
      <c r="V130" s="1486"/>
      <c r="W130" s="1486"/>
      <c r="X130" s="1486"/>
      <c r="Y130" s="1487"/>
      <c r="Z130" s="939"/>
      <c r="AA130" s="1488"/>
      <c r="AB130" s="1488"/>
      <c r="AC130" s="1488"/>
      <c r="AD130" s="1488"/>
      <c r="AE130" s="1488"/>
      <c r="AF130" s="1488"/>
      <c r="AG130" s="1488"/>
      <c r="AH130" s="940"/>
      <c r="AI130" s="1461">
        <v>0</v>
      </c>
      <c r="AJ130" s="1462">
        <v>0</v>
      </c>
      <c r="AK130" s="1091">
        <v>0</v>
      </c>
      <c r="AL130" s="1463">
        <v>0</v>
      </c>
      <c r="AM130" s="1462">
        <v>0</v>
      </c>
      <c r="AN130" s="1462">
        <v>0</v>
      </c>
      <c r="AO130" s="1462">
        <v>0</v>
      </c>
      <c r="AP130" s="1462">
        <v>0</v>
      </c>
      <c r="AQ130" s="1462">
        <v>0</v>
      </c>
      <c r="AR130" s="1462">
        <v>0</v>
      </c>
      <c r="AS130" s="1462">
        <v>0</v>
      </c>
      <c r="AT130" s="1091">
        <v>0</v>
      </c>
      <c r="AU130" s="1092">
        <v>0</v>
      </c>
      <c r="AV130" s="1462">
        <v>0</v>
      </c>
      <c r="AW130" s="1091">
        <v>0</v>
      </c>
      <c r="AX130" s="1463">
        <v>0</v>
      </c>
      <c r="AY130" s="1462">
        <v>0</v>
      </c>
      <c r="AZ130" s="1462">
        <v>0</v>
      </c>
      <c r="BA130" s="1462">
        <v>0</v>
      </c>
      <c r="BB130" s="1462">
        <v>0</v>
      </c>
      <c r="BC130" s="1462">
        <v>0</v>
      </c>
      <c r="BD130" s="1462">
        <v>0</v>
      </c>
      <c r="BE130" s="1462">
        <v>0</v>
      </c>
      <c r="BF130" s="1091">
        <v>0</v>
      </c>
      <c r="BG130" s="1092">
        <f t="shared" si="13"/>
        <v>0</v>
      </c>
      <c r="BH130" s="1462">
        <f t="shared" si="14"/>
        <v>0</v>
      </c>
      <c r="BI130" s="1091">
        <f t="shared" si="15"/>
        <v>0</v>
      </c>
      <c r="BJ130" s="1463">
        <f t="shared" si="16"/>
        <v>0</v>
      </c>
      <c r="BK130" s="1462">
        <f t="shared" si="17"/>
        <v>0</v>
      </c>
      <c r="BL130" s="1462">
        <f t="shared" si="18"/>
        <v>0</v>
      </c>
      <c r="BM130" s="1462">
        <f t="shared" si="19"/>
        <v>0</v>
      </c>
      <c r="BN130" s="1462">
        <f t="shared" si="20"/>
        <v>0</v>
      </c>
      <c r="BO130" s="1462">
        <f t="shared" si="21"/>
        <v>0</v>
      </c>
      <c r="BP130" s="1462">
        <f t="shared" si="22"/>
        <v>0</v>
      </c>
      <c r="BQ130" s="1462">
        <f t="shared" si="23"/>
        <v>0</v>
      </c>
      <c r="BR130" s="1091">
        <f t="shared" si="24"/>
        <v>0</v>
      </c>
      <c r="BS130" s="1093">
        <v>0</v>
      </c>
      <c r="BT130" s="1462">
        <v>0</v>
      </c>
      <c r="BU130" s="1091">
        <v>0</v>
      </c>
      <c r="BV130" s="1489"/>
      <c r="BW130" s="1490"/>
      <c r="BX130" s="1490"/>
      <c r="BY130" s="1490"/>
      <c r="BZ130" s="1490"/>
      <c r="CA130" s="1490"/>
      <c r="CB130" s="1465"/>
      <c r="CC130" s="1465"/>
      <c r="CD130" s="732"/>
      <c r="CE130" s="733"/>
    </row>
    <row r="131" spans="1:86" ht="30">
      <c r="A131" s="696">
        <v>131</v>
      </c>
      <c r="B131" s="675"/>
      <c r="C131" s="718"/>
      <c r="D131" s="718"/>
      <c r="E131" s="735"/>
      <c r="F131" s="718" t="s">
        <v>2864</v>
      </c>
      <c r="G131" s="718" t="s">
        <v>2861</v>
      </c>
      <c r="H131" s="718" t="s">
        <v>2862</v>
      </c>
      <c r="I131" s="718"/>
      <c r="J131" s="729">
        <v>412</v>
      </c>
      <c r="K131" s="1455"/>
      <c r="L131" s="1455"/>
      <c r="M131" s="1455">
        <v>412</v>
      </c>
      <c r="N131" s="1455"/>
      <c r="O131" s="1455"/>
      <c r="P131" s="1455"/>
      <c r="Q131" s="1455"/>
      <c r="R131" s="1456"/>
      <c r="S131" s="730"/>
      <c r="T131" s="1457"/>
      <c r="U131" s="745"/>
      <c r="V131" s="1486"/>
      <c r="W131" s="1486"/>
      <c r="X131" s="1486"/>
      <c r="Y131" s="1487"/>
      <c r="Z131" s="939"/>
      <c r="AA131" s="1488"/>
      <c r="AB131" s="1488"/>
      <c r="AC131" s="1488"/>
      <c r="AD131" s="1488"/>
      <c r="AE131" s="1488"/>
      <c r="AF131" s="1488"/>
      <c r="AG131" s="1488"/>
      <c r="AH131" s="940"/>
      <c r="AI131" s="1461">
        <v>0</v>
      </c>
      <c r="AJ131" s="1462">
        <v>0</v>
      </c>
      <c r="AK131" s="1091">
        <v>0</v>
      </c>
      <c r="AL131" s="1463">
        <v>0</v>
      </c>
      <c r="AM131" s="1462">
        <v>0</v>
      </c>
      <c r="AN131" s="1462">
        <v>0</v>
      </c>
      <c r="AO131" s="1462">
        <v>0</v>
      </c>
      <c r="AP131" s="1462">
        <v>0</v>
      </c>
      <c r="AQ131" s="1462">
        <v>0</v>
      </c>
      <c r="AR131" s="1462">
        <v>0</v>
      </c>
      <c r="AS131" s="1462">
        <v>0</v>
      </c>
      <c r="AT131" s="1091">
        <v>0</v>
      </c>
      <c r="AU131" s="1092">
        <v>0</v>
      </c>
      <c r="AV131" s="1462">
        <v>0</v>
      </c>
      <c r="AW131" s="1091">
        <v>0</v>
      </c>
      <c r="AX131" s="1463">
        <v>0</v>
      </c>
      <c r="AY131" s="1462">
        <v>0</v>
      </c>
      <c r="AZ131" s="1462">
        <v>0</v>
      </c>
      <c r="BA131" s="1462">
        <v>0</v>
      </c>
      <c r="BB131" s="1462">
        <v>0</v>
      </c>
      <c r="BC131" s="1462">
        <v>0</v>
      </c>
      <c r="BD131" s="1462">
        <v>0</v>
      </c>
      <c r="BE131" s="1462">
        <v>0</v>
      </c>
      <c r="BF131" s="1091">
        <v>0</v>
      </c>
      <c r="BG131" s="1092">
        <f t="shared" si="13"/>
        <v>0</v>
      </c>
      <c r="BH131" s="1462">
        <f t="shared" si="14"/>
        <v>0</v>
      </c>
      <c r="BI131" s="1091">
        <f t="shared" si="15"/>
        <v>0</v>
      </c>
      <c r="BJ131" s="1463">
        <f t="shared" si="16"/>
        <v>0</v>
      </c>
      <c r="BK131" s="1462">
        <f t="shared" si="17"/>
        <v>0</v>
      </c>
      <c r="BL131" s="1462">
        <f t="shared" si="18"/>
        <v>0</v>
      </c>
      <c r="BM131" s="1462">
        <f t="shared" si="19"/>
        <v>0</v>
      </c>
      <c r="BN131" s="1462">
        <f t="shared" si="20"/>
        <v>0</v>
      </c>
      <c r="BO131" s="1462">
        <f t="shared" si="21"/>
        <v>0</v>
      </c>
      <c r="BP131" s="1462">
        <f t="shared" si="22"/>
        <v>0</v>
      </c>
      <c r="BQ131" s="1462">
        <f t="shared" si="23"/>
        <v>0</v>
      </c>
      <c r="BR131" s="1091">
        <f t="shared" si="24"/>
        <v>0</v>
      </c>
      <c r="BS131" s="1093">
        <v>0</v>
      </c>
      <c r="BT131" s="1462">
        <v>0</v>
      </c>
      <c r="BU131" s="1091">
        <v>0</v>
      </c>
      <c r="BV131" s="1489"/>
      <c r="BW131" s="1490"/>
      <c r="BX131" s="1490"/>
      <c r="BY131" s="1490"/>
      <c r="BZ131" s="1490"/>
      <c r="CA131" s="1490"/>
      <c r="CB131" s="1465"/>
      <c r="CC131" s="1465"/>
      <c r="CD131" s="732"/>
      <c r="CE131" s="733"/>
    </row>
    <row r="132" spans="1:86" ht="15">
      <c r="A132" s="696">
        <v>132</v>
      </c>
      <c r="B132" s="675"/>
      <c r="C132" s="718"/>
      <c r="D132" s="718"/>
      <c r="E132" s="735"/>
      <c r="F132" s="718"/>
      <c r="G132" s="718" t="s">
        <v>2863</v>
      </c>
      <c r="H132" s="718" t="s">
        <v>2862</v>
      </c>
      <c r="I132" s="718"/>
      <c r="J132" s="729">
        <v>0</v>
      </c>
      <c r="K132" s="1455"/>
      <c r="L132" s="1455"/>
      <c r="M132" s="1455"/>
      <c r="N132" s="1455"/>
      <c r="O132" s="1455"/>
      <c r="P132" s="1455"/>
      <c r="Q132" s="1455"/>
      <c r="R132" s="1456"/>
      <c r="S132" s="730"/>
      <c r="T132" s="1457"/>
      <c r="U132" s="745"/>
      <c r="V132" s="1486"/>
      <c r="W132" s="1486"/>
      <c r="X132" s="1486"/>
      <c r="Y132" s="1487"/>
      <c r="Z132" s="939"/>
      <c r="AA132" s="1488"/>
      <c r="AB132" s="1488"/>
      <c r="AC132" s="1488"/>
      <c r="AD132" s="1488"/>
      <c r="AE132" s="1488"/>
      <c r="AF132" s="1488"/>
      <c r="AG132" s="1488"/>
      <c r="AH132" s="940"/>
      <c r="AI132" s="1461">
        <v>83</v>
      </c>
      <c r="AJ132" s="1462">
        <v>151</v>
      </c>
      <c r="AK132" s="1091">
        <v>205</v>
      </c>
      <c r="AL132" s="1463">
        <v>0</v>
      </c>
      <c r="AM132" s="1462">
        <v>0</v>
      </c>
      <c r="AN132" s="1462">
        <v>0</v>
      </c>
      <c r="AO132" s="1462">
        <v>0</v>
      </c>
      <c r="AP132" s="1462">
        <v>0</v>
      </c>
      <c r="AQ132" s="1462">
        <v>0</v>
      </c>
      <c r="AR132" s="1462">
        <v>264</v>
      </c>
      <c r="AS132" s="1462">
        <v>87</v>
      </c>
      <c r="AT132" s="1091">
        <v>88</v>
      </c>
      <c r="AU132" s="1092">
        <v>0</v>
      </c>
      <c r="AV132" s="1462">
        <v>0</v>
      </c>
      <c r="AW132" s="1091">
        <v>0</v>
      </c>
      <c r="AX132" s="1463">
        <v>0</v>
      </c>
      <c r="AY132" s="1462">
        <v>0</v>
      </c>
      <c r="AZ132" s="1462">
        <v>0</v>
      </c>
      <c r="BA132" s="1462">
        <v>0</v>
      </c>
      <c r="BB132" s="1462">
        <v>0</v>
      </c>
      <c r="BC132" s="1462">
        <v>0</v>
      </c>
      <c r="BD132" s="1462">
        <v>0</v>
      </c>
      <c r="BE132" s="1462">
        <v>0</v>
      </c>
      <c r="BF132" s="1091">
        <v>0</v>
      </c>
      <c r="BG132" s="1092">
        <f t="shared" si="13"/>
        <v>83</v>
      </c>
      <c r="BH132" s="1462">
        <f t="shared" si="14"/>
        <v>151</v>
      </c>
      <c r="BI132" s="1091">
        <f t="shared" si="15"/>
        <v>205</v>
      </c>
      <c r="BJ132" s="1463">
        <f t="shared" si="16"/>
        <v>0</v>
      </c>
      <c r="BK132" s="1462">
        <f t="shared" si="17"/>
        <v>0</v>
      </c>
      <c r="BL132" s="1462">
        <f t="shared" si="18"/>
        <v>0</v>
      </c>
      <c r="BM132" s="1462">
        <f t="shared" si="19"/>
        <v>0</v>
      </c>
      <c r="BN132" s="1462">
        <f t="shared" si="20"/>
        <v>0</v>
      </c>
      <c r="BO132" s="1462">
        <f t="shared" si="21"/>
        <v>0</v>
      </c>
      <c r="BP132" s="1462">
        <f t="shared" si="22"/>
        <v>264</v>
      </c>
      <c r="BQ132" s="1462">
        <f t="shared" si="23"/>
        <v>87</v>
      </c>
      <c r="BR132" s="1091">
        <f t="shared" si="24"/>
        <v>88</v>
      </c>
      <c r="BS132" s="1093">
        <v>0</v>
      </c>
      <c r="BT132" s="1462">
        <v>0</v>
      </c>
      <c r="BU132" s="1091">
        <v>0</v>
      </c>
      <c r="BV132" s="1464"/>
      <c r="BW132" s="1465"/>
      <c r="BX132" s="1465"/>
      <c r="BY132" s="1465"/>
      <c r="BZ132" s="1465"/>
      <c r="CA132" s="1465"/>
      <c r="CB132" s="1465"/>
      <c r="CC132" s="1465"/>
      <c r="CD132" s="732"/>
      <c r="CE132" s="733"/>
    </row>
    <row r="133" spans="1:86" ht="30">
      <c r="A133" s="696">
        <v>133</v>
      </c>
      <c r="B133" s="675"/>
      <c r="C133" s="718"/>
      <c r="D133" s="718"/>
      <c r="E133" s="735">
        <v>220</v>
      </c>
      <c r="F133" s="718" t="s">
        <v>2860</v>
      </c>
      <c r="G133" s="718" t="s">
        <v>2861</v>
      </c>
      <c r="H133" s="718" t="s">
        <v>2862</v>
      </c>
      <c r="I133" s="718" t="s">
        <v>92</v>
      </c>
      <c r="J133" s="729">
        <v>5563</v>
      </c>
      <c r="K133" s="1455">
        <v>1</v>
      </c>
      <c r="L133" s="1455">
        <v>2</v>
      </c>
      <c r="M133" s="1455">
        <v>6</v>
      </c>
      <c r="N133" s="1455">
        <v>1</v>
      </c>
      <c r="O133" s="1455"/>
      <c r="P133" s="1455">
        <v>2</v>
      </c>
      <c r="Q133" s="1455">
        <v>32</v>
      </c>
      <c r="R133" s="1456">
        <v>5519</v>
      </c>
      <c r="S133" s="730"/>
      <c r="T133" s="1457"/>
      <c r="U133" s="745"/>
      <c r="V133" s="1486"/>
      <c r="W133" s="1486"/>
      <c r="X133" s="1486"/>
      <c r="Y133" s="1487"/>
      <c r="Z133" s="939"/>
      <c r="AA133" s="1488"/>
      <c r="AB133" s="1488"/>
      <c r="AC133" s="1488"/>
      <c r="AD133" s="1488"/>
      <c r="AE133" s="1488"/>
      <c r="AF133" s="1488"/>
      <c r="AG133" s="1488"/>
      <c r="AH133" s="940"/>
      <c r="AI133" s="1461">
        <v>83</v>
      </c>
      <c r="AJ133" s="1462">
        <v>43</v>
      </c>
      <c r="AK133" s="1091">
        <v>150</v>
      </c>
      <c r="AL133" s="1463">
        <v>0</v>
      </c>
      <c r="AM133" s="1462">
        <v>0</v>
      </c>
      <c r="AN133" s="1462">
        <v>0</v>
      </c>
      <c r="AO133" s="1462">
        <v>0</v>
      </c>
      <c r="AP133" s="1462">
        <v>0</v>
      </c>
      <c r="AQ133" s="1462">
        <v>0</v>
      </c>
      <c r="AR133" s="1462">
        <v>45</v>
      </c>
      <c r="AS133" s="1462">
        <v>136</v>
      </c>
      <c r="AT133" s="1091">
        <v>139</v>
      </c>
      <c r="AU133" s="1092">
        <v>0</v>
      </c>
      <c r="AV133" s="1462">
        <v>0</v>
      </c>
      <c r="AW133" s="1091">
        <v>0</v>
      </c>
      <c r="AX133" s="1463">
        <v>0</v>
      </c>
      <c r="AY133" s="1462">
        <v>0</v>
      </c>
      <c r="AZ133" s="1462">
        <v>0</v>
      </c>
      <c r="BA133" s="1462">
        <v>0</v>
      </c>
      <c r="BB133" s="1462">
        <v>0</v>
      </c>
      <c r="BC133" s="1462">
        <v>0</v>
      </c>
      <c r="BD133" s="1462">
        <v>0</v>
      </c>
      <c r="BE133" s="1462">
        <v>0</v>
      </c>
      <c r="BF133" s="1091">
        <v>0</v>
      </c>
      <c r="BG133" s="1092">
        <f t="shared" si="13"/>
        <v>83</v>
      </c>
      <c r="BH133" s="1462">
        <f t="shared" si="14"/>
        <v>43</v>
      </c>
      <c r="BI133" s="1091">
        <f t="shared" si="15"/>
        <v>150</v>
      </c>
      <c r="BJ133" s="1463">
        <f t="shared" si="16"/>
        <v>0</v>
      </c>
      <c r="BK133" s="1462">
        <f t="shared" si="17"/>
        <v>0</v>
      </c>
      <c r="BL133" s="1462">
        <f t="shared" si="18"/>
        <v>0</v>
      </c>
      <c r="BM133" s="1462">
        <f t="shared" si="19"/>
        <v>0</v>
      </c>
      <c r="BN133" s="1462">
        <f t="shared" si="20"/>
        <v>0</v>
      </c>
      <c r="BO133" s="1462">
        <f t="shared" si="21"/>
        <v>0</v>
      </c>
      <c r="BP133" s="1462">
        <f t="shared" si="22"/>
        <v>45</v>
      </c>
      <c r="BQ133" s="1462">
        <f t="shared" si="23"/>
        <v>136</v>
      </c>
      <c r="BR133" s="1091">
        <f t="shared" si="24"/>
        <v>139</v>
      </c>
      <c r="BS133" s="1093">
        <v>0</v>
      </c>
      <c r="BT133" s="1462">
        <v>0</v>
      </c>
      <c r="BU133" s="1091">
        <v>0</v>
      </c>
      <c r="BV133" s="1464"/>
      <c r="BW133" s="1465"/>
      <c r="BX133" s="1465"/>
      <c r="BY133" s="1465"/>
      <c r="BZ133" s="1465"/>
      <c r="CA133" s="1465"/>
      <c r="CB133" s="1465"/>
      <c r="CC133" s="1465"/>
      <c r="CD133" s="732"/>
      <c r="CE133" s="733"/>
      <c r="CG133" s="392"/>
      <c r="CH133" s="314"/>
    </row>
    <row r="134" spans="1:86" ht="15">
      <c r="A134" s="696">
        <v>134</v>
      </c>
      <c r="B134" s="675"/>
      <c r="C134" s="718"/>
      <c r="D134" s="718"/>
      <c r="E134" s="735"/>
      <c r="F134" s="718"/>
      <c r="G134" s="718" t="s">
        <v>2863</v>
      </c>
      <c r="H134" s="718" t="s">
        <v>2862</v>
      </c>
      <c r="I134" s="718"/>
      <c r="J134" s="729">
        <v>1965</v>
      </c>
      <c r="K134" s="1455"/>
      <c r="L134" s="1455">
        <v>9</v>
      </c>
      <c r="M134" s="1455">
        <v>23</v>
      </c>
      <c r="N134" s="1455"/>
      <c r="O134" s="1455">
        <v>1</v>
      </c>
      <c r="P134" s="1455"/>
      <c r="Q134" s="1455">
        <v>2</v>
      </c>
      <c r="R134" s="1456">
        <v>1930</v>
      </c>
      <c r="S134" s="730"/>
      <c r="T134" s="1457"/>
      <c r="U134" s="745"/>
      <c r="V134" s="1486"/>
      <c r="W134" s="1486"/>
      <c r="X134" s="1486"/>
      <c r="Y134" s="1487"/>
      <c r="Z134" s="939"/>
      <c r="AA134" s="1488"/>
      <c r="AB134" s="1488"/>
      <c r="AC134" s="1488"/>
      <c r="AD134" s="1488"/>
      <c r="AE134" s="1488"/>
      <c r="AF134" s="1488"/>
      <c r="AG134" s="1488"/>
      <c r="AH134" s="940"/>
      <c r="AI134" s="1461">
        <v>126</v>
      </c>
      <c r="AJ134" s="1462">
        <v>105</v>
      </c>
      <c r="AK134" s="1091">
        <v>47</v>
      </c>
      <c r="AL134" s="1463">
        <v>178</v>
      </c>
      <c r="AM134" s="1462">
        <v>237</v>
      </c>
      <c r="AN134" s="1462">
        <v>242</v>
      </c>
      <c r="AO134" s="1462">
        <v>263</v>
      </c>
      <c r="AP134" s="1462">
        <v>227</v>
      </c>
      <c r="AQ134" s="1462">
        <v>270</v>
      </c>
      <c r="AR134" s="1462">
        <v>75</v>
      </c>
      <c r="AS134" s="1462">
        <v>99</v>
      </c>
      <c r="AT134" s="1091">
        <v>101</v>
      </c>
      <c r="AU134" s="1092">
        <v>0</v>
      </c>
      <c r="AV134" s="1462">
        <v>0</v>
      </c>
      <c r="AW134" s="1091">
        <v>0</v>
      </c>
      <c r="AX134" s="1463">
        <v>0</v>
      </c>
      <c r="AY134" s="1462">
        <v>0</v>
      </c>
      <c r="AZ134" s="1462">
        <v>0</v>
      </c>
      <c r="BA134" s="1462">
        <v>0</v>
      </c>
      <c r="BB134" s="1462">
        <v>0</v>
      </c>
      <c r="BC134" s="1462">
        <v>0</v>
      </c>
      <c r="BD134" s="1462">
        <v>0</v>
      </c>
      <c r="BE134" s="1462">
        <v>0</v>
      </c>
      <c r="BF134" s="1091">
        <v>0</v>
      </c>
      <c r="BG134" s="1092">
        <f t="shared" si="13"/>
        <v>126</v>
      </c>
      <c r="BH134" s="1462">
        <f t="shared" si="14"/>
        <v>105</v>
      </c>
      <c r="BI134" s="1091">
        <f t="shared" si="15"/>
        <v>47</v>
      </c>
      <c r="BJ134" s="1463">
        <f t="shared" si="16"/>
        <v>178</v>
      </c>
      <c r="BK134" s="1462">
        <f t="shared" si="17"/>
        <v>237</v>
      </c>
      <c r="BL134" s="1462">
        <f t="shared" si="18"/>
        <v>242</v>
      </c>
      <c r="BM134" s="1462">
        <f t="shared" si="19"/>
        <v>263</v>
      </c>
      <c r="BN134" s="1462">
        <f t="shared" si="20"/>
        <v>227</v>
      </c>
      <c r="BO134" s="1462">
        <f t="shared" si="21"/>
        <v>270</v>
      </c>
      <c r="BP134" s="1462">
        <f t="shared" si="22"/>
        <v>75</v>
      </c>
      <c r="BQ134" s="1462">
        <f t="shared" si="23"/>
        <v>99</v>
      </c>
      <c r="BR134" s="1091">
        <f t="shared" si="24"/>
        <v>101</v>
      </c>
      <c r="BS134" s="1093">
        <v>0</v>
      </c>
      <c r="BT134" s="1462">
        <v>0</v>
      </c>
      <c r="BU134" s="1091">
        <v>0</v>
      </c>
      <c r="BV134" s="1464"/>
      <c r="BW134" s="1465"/>
      <c r="BX134" s="1465"/>
      <c r="BY134" s="1465"/>
      <c r="BZ134" s="1465"/>
      <c r="CA134" s="1465"/>
      <c r="CB134" s="1465"/>
      <c r="CC134" s="1465"/>
      <c r="CD134" s="732"/>
      <c r="CE134" s="733"/>
      <c r="CG134" s="392"/>
      <c r="CH134" s="314"/>
    </row>
    <row r="135" spans="1:86" ht="30">
      <c r="A135" s="696">
        <v>135</v>
      </c>
      <c r="B135" s="675"/>
      <c r="C135" s="718"/>
      <c r="D135" s="718"/>
      <c r="E135" s="735"/>
      <c r="F135" s="718" t="s">
        <v>2864</v>
      </c>
      <c r="G135" s="718" t="s">
        <v>2861</v>
      </c>
      <c r="H135" s="718" t="s">
        <v>2862</v>
      </c>
      <c r="I135" s="718"/>
      <c r="J135" s="729">
        <v>4989</v>
      </c>
      <c r="K135" s="1455">
        <v>3</v>
      </c>
      <c r="L135" s="1455"/>
      <c r="M135" s="1455">
        <v>109</v>
      </c>
      <c r="N135" s="1455">
        <v>8</v>
      </c>
      <c r="O135" s="1455">
        <v>6</v>
      </c>
      <c r="P135" s="1455">
        <v>678</v>
      </c>
      <c r="Q135" s="1455">
        <v>1759</v>
      </c>
      <c r="R135" s="1456">
        <v>2418</v>
      </c>
      <c r="S135" s="730">
        <v>8</v>
      </c>
      <c r="T135" s="1457"/>
      <c r="U135" s="745"/>
      <c r="V135" s="1486"/>
      <c r="W135" s="1486"/>
      <c r="X135" s="1486"/>
      <c r="Y135" s="1487"/>
      <c r="Z135" s="939"/>
      <c r="AA135" s="1488"/>
      <c r="AB135" s="1488"/>
      <c r="AC135" s="1488"/>
      <c r="AD135" s="1488"/>
      <c r="AE135" s="1488"/>
      <c r="AF135" s="1488"/>
      <c r="AG135" s="1488"/>
      <c r="AH135" s="940"/>
      <c r="AI135" s="1461">
        <v>83</v>
      </c>
      <c r="AJ135" s="1462">
        <v>103</v>
      </c>
      <c r="AK135" s="1091">
        <v>98</v>
      </c>
      <c r="AL135" s="1463">
        <v>145</v>
      </c>
      <c r="AM135" s="1462">
        <v>141</v>
      </c>
      <c r="AN135" s="1462">
        <v>160</v>
      </c>
      <c r="AO135" s="1462">
        <v>128</v>
      </c>
      <c r="AP135" s="1462">
        <v>144</v>
      </c>
      <c r="AQ135" s="1462">
        <v>129</v>
      </c>
      <c r="AR135" s="1462">
        <v>125</v>
      </c>
      <c r="AS135" s="1462">
        <v>154</v>
      </c>
      <c r="AT135" s="1091">
        <v>158</v>
      </c>
      <c r="AU135" s="1092">
        <v>0</v>
      </c>
      <c r="AV135" s="1462">
        <v>0</v>
      </c>
      <c r="AW135" s="1091">
        <v>0</v>
      </c>
      <c r="AX135" s="1463">
        <v>0</v>
      </c>
      <c r="AY135" s="1462">
        <v>0</v>
      </c>
      <c r="AZ135" s="1462">
        <v>0</v>
      </c>
      <c r="BA135" s="1462">
        <v>0</v>
      </c>
      <c r="BB135" s="1462">
        <v>0</v>
      </c>
      <c r="BC135" s="1462">
        <v>0</v>
      </c>
      <c r="BD135" s="1462">
        <v>0</v>
      </c>
      <c r="BE135" s="1462">
        <v>0</v>
      </c>
      <c r="BF135" s="1091">
        <v>0</v>
      </c>
      <c r="BG135" s="1092">
        <f t="shared" si="13"/>
        <v>83</v>
      </c>
      <c r="BH135" s="1462">
        <f t="shared" si="14"/>
        <v>103</v>
      </c>
      <c r="BI135" s="1091">
        <f t="shared" si="15"/>
        <v>98</v>
      </c>
      <c r="BJ135" s="1463">
        <f t="shared" si="16"/>
        <v>145</v>
      </c>
      <c r="BK135" s="1462">
        <f t="shared" si="17"/>
        <v>141</v>
      </c>
      <c r="BL135" s="1462">
        <f t="shared" si="18"/>
        <v>160</v>
      </c>
      <c r="BM135" s="1462">
        <f t="shared" si="19"/>
        <v>128</v>
      </c>
      <c r="BN135" s="1462">
        <f t="shared" si="20"/>
        <v>144</v>
      </c>
      <c r="BO135" s="1462">
        <f t="shared" si="21"/>
        <v>129</v>
      </c>
      <c r="BP135" s="1462">
        <f t="shared" si="22"/>
        <v>125</v>
      </c>
      <c r="BQ135" s="1462">
        <f t="shared" si="23"/>
        <v>154</v>
      </c>
      <c r="BR135" s="1091">
        <f t="shared" si="24"/>
        <v>158</v>
      </c>
      <c r="BS135" s="1093">
        <v>0</v>
      </c>
      <c r="BT135" s="1462">
        <v>0</v>
      </c>
      <c r="BU135" s="1091">
        <v>0</v>
      </c>
      <c r="BV135" s="1464"/>
      <c r="BW135" s="1465"/>
      <c r="BX135" s="1465"/>
      <c r="BY135" s="1465"/>
      <c r="BZ135" s="1465"/>
      <c r="CA135" s="1465"/>
      <c r="CB135" s="1465"/>
      <c r="CC135" s="1465"/>
      <c r="CD135" s="732"/>
      <c r="CE135" s="733"/>
      <c r="CG135" s="392"/>
      <c r="CH135" s="314"/>
    </row>
    <row r="136" spans="1:86" ht="15">
      <c r="A136" s="696">
        <v>136</v>
      </c>
      <c r="B136" s="675"/>
      <c r="C136" s="718"/>
      <c r="D136" s="718"/>
      <c r="E136" s="735"/>
      <c r="G136" s="718" t="s">
        <v>2863</v>
      </c>
      <c r="H136" s="718" t="s">
        <v>2862</v>
      </c>
      <c r="I136" s="718"/>
      <c r="J136" s="729">
        <v>2498</v>
      </c>
      <c r="K136" s="1455"/>
      <c r="L136" s="1455"/>
      <c r="M136" s="1455">
        <v>2</v>
      </c>
      <c r="N136" s="1455">
        <v>2</v>
      </c>
      <c r="O136" s="1455">
        <v>2</v>
      </c>
      <c r="P136" s="1455">
        <v>52</v>
      </c>
      <c r="Q136" s="1455">
        <v>707</v>
      </c>
      <c r="R136" s="1456">
        <v>1733</v>
      </c>
      <c r="S136" s="730"/>
      <c r="T136" s="1457"/>
      <c r="U136" s="745"/>
      <c r="V136" s="1486"/>
      <c r="W136" s="1486"/>
      <c r="X136" s="1486"/>
      <c r="Y136" s="1487"/>
      <c r="Z136" s="939"/>
      <c r="AA136" s="1488"/>
      <c r="AB136" s="1488"/>
      <c r="AC136" s="1488"/>
      <c r="AD136" s="1488"/>
      <c r="AE136" s="1488"/>
      <c r="AF136" s="1488"/>
      <c r="AG136" s="1488"/>
      <c r="AH136" s="940"/>
      <c r="AI136" s="1461">
        <v>0</v>
      </c>
      <c r="AJ136" s="1462">
        <v>0</v>
      </c>
      <c r="AK136" s="1091">
        <v>0</v>
      </c>
      <c r="AL136" s="1463">
        <v>0</v>
      </c>
      <c r="AM136" s="1462">
        <v>0</v>
      </c>
      <c r="AN136" s="1462">
        <v>0</v>
      </c>
      <c r="AO136" s="1462">
        <v>0</v>
      </c>
      <c r="AP136" s="1462">
        <v>0</v>
      </c>
      <c r="AQ136" s="1462">
        <v>0</v>
      </c>
      <c r="AR136" s="1462">
        <v>0</v>
      </c>
      <c r="AS136" s="1462">
        <v>0</v>
      </c>
      <c r="AT136" s="1091">
        <v>0</v>
      </c>
      <c r="AU136" s="1092">
        <v>0</v>
      </c>
      <c r="AV136" s="1462">
        <v>0</v>
      </c>
      <c r="AW136" s="1091">
        <v>0</v>
      </c>
      <c r="AX136" s="1463">
        <v>0</v>
      </c>
      <c r="AY136" s="1462">
        <v>0</v>
      </c>
      <c r="AZ136" s="1462">
        <v>0</v>
      </c>
      <c r="BA136" s="1462">
        <v>0</v>
      </c>
      <c r="BB136" s="1462">
        <v>0</v>
      </c>
      <c r="BC136" s="1462">
        <v>0</v>
      </c>
      <c r="BD136" s="1462">
        <v>0</v>
      </c>
      <c r="BE136" s="1462">
        <v>0</v>
      </c>
      <c r="BF136" s="1091">
        <v>0</v>
      </c>
      <c r="BG136" s="1092">
        <f t="shared" si="13"/>
        <v>0</v>
      </c>
      <c r="BH136" s="1462">
        <f t="shared" si="14"/>
        <v>0</v>
      </c>
      <c r="BI136" s="1091">
        <f t="shared" si="15"/>
        <v>0</v>
      </c>
      <c r="BJ136" s="1463">
        <f t="shared" si="16"/>
        <v>0</v>
      </c>
      <c r="BK136" s="1462">
        <f t="shared" si="17"/>
        <v>0</v>
      </c>
      <c r="BL136" s="1462">
        <f t="shared" si="18"/>
        <v>0</v>
      </c>
      <c r="BM136" s="1462">
        <f t="shared" si="19"/>
        <v>0</v>
      </c>
      <c r="BN136" s="1462">
        <f t="shared" si="20"/>
        <v>0</v>
      </c>
      <c r="BO136" s="1462">
        <f t="shared" si="21"/>
        <v>0</v>
      </c>
      <c r="BP136" s="1462">
        <f t="shared" si="22"/>
        <v>0</v>
      </c>
      <c r="BQ136" s="1462">
        <f t="shared" si="23"/>
        <v>0</v>
      </c>
      <c r="BR136" s="1091">
        <f t="shared" si="24"/>
        <v>0</v>
      </c>
      <c r="BS136" s="1093">
        <v>0</v>
      </c>
      <c r="BT136" s="1462">
        <v>0</v>
      </c>
      <c r="BU136" s="1091">
        <v>0</v>
      </c>
      <c r="BV136" s="1464"/>
      <c r="BW136" s="1465"/>
      <c r="BX136" s="1465"/>
      <c r="BY136" s="1465"/>
      <c r="BZ136" s="1465"/>
      <c r="CA136" s="1465"/>
      <c r="CB136" s="1465"/>
      <c r="CC136" s="1465"/>
      <c r="CD136" s="732"/>
      <c r="CE136" s="733"/>
      <c r="CG136" s="392"/>
      <c r="CH136" s="314"/>
    </row>
    <row r="137" spans="1:86" ht="15">
      <c r="A137" s="696">
        <v>137</v>
      </c>
      <c r="B137" s="675"/>
      <c r="C137" s="718"/>
      <c r="D137" s="718"/>
      <c r="E137" s="735"/>
      <c r="F137" s="962" t="s">
        <v>2865</v>
      </c>
      <c r="G137" s="962" t="s">
        <v>2861</v>
      </c>
      <c r="H137" s="718" t="s">
        <v>2862</v>
      </c>
      <c r="I137" s="718"/>
      <c r="J137" s="729">
        <v>0</v>
      </c>
      <c r="K137" s="1455"/>
      <c r="L137" s="1455"/>
      <c r="M137" s="1455"/>
      <c r="N137" s="1455"/>
      <c r="O137" s="1455"/>
      <c r="P137" s="1455"/>
      <c r="Q137" s="1455"/>
      <c r="R137" s="1456"/>
      <c r="S137" s="730"/>
      <c r="T137" s="1457"/>
      <c r="U137" s="745"/>
      <c r="V137" s="1486"/>
      <c r="W137" s="1486"/>
      <c r="X137" s="1486"/>
      <c r="Y137" s="1487"/>
      <c r="Z137" s="939"/>
      <c r="AA137" s="1488"/>
      <c r="AB137" s="1488"/>
      <c r="AC137" s="1488"/>
      <c r="AD137" s="1488"/>
      <c r="AE137" s="1488"/>
      <c r="AF137" s="1488"/>
      <c r="AG137" s="1488"/>
      <c r="AH137" s="940"/>
      <c r="AI137" s="1461">
        <v>0</v>
      </c>
      <c r="AJ137" s="1462">
        <v>0</v>
      </c>
      <c r="AK137" s="1091">
        <v>0</v>
      </c>
      <c r="AL137" s="1463">
        <v>0</v>
      </c>
      <c r="AM137" s="1462">
        <v>0</v>
      </c>
      <c r="AN137" s="1462">
        <v>0</v>
      </c>
      <c r="AO137" s="1462">
        <v>0</v>
      </c>
      <c r="AP137" s="1462">
        <v>0</v>
      </c>
      <c r="AQ137" s="1462">
        <v>0</v>
      </c>
      <c r="AR137" s="1462">
        <v>0</v>
      </c>
      <c r="AS137" s="1462">
        <v>0</v>
      </c>
      <c r="AT137" s="1091">
        <v>0</v>
      </c>
      <c r="AU137" s="1092">
        <v>0</v>
      </c>
      <c r="AV137" s="1462">
        <v>0</v>
      </c>
      <c r="AW137" s="1091">
        <v>0</v>
      </c>
      <c r="AX137" s="1463">
        <v>0</v>
      </c>
      <c r="AY137" s="1462">
        <v>0</v>
      </c>
      <c r="AZ137" s="1462">
        <v>0</v>
      </c>
      <c r="BA137" s="1462">
        <v>0</v>
      </c>
      <c r="BB137" s="1462">
        <v>0</v>
      </c>
      <c r="BC137" s="1462">
        <v>0</v>
      </c>
      <c r="BD137" s="1462">
        <v>0</v>
      </c>
      <c r="BE137" s="1462">
        <v>0</v>
      </c>
      <c r="BF137" s="1091">
        <v>0</v>
      </c>
      <c r="BG137" s="1092">
        <f t="shared" si="13"/>
        <v>0</v>
      </c>
      <c r="BH137" s="1462">
        <f t="shared" si="14"/>
        <v>0</v>
      </c>
      <c r="BI137" s="1091">
        <f t="shared" si="15"/>
        <v>0</v>
      </c>
      <c r="BJ137" s="1463">
        <f t="shared" si="16"/>
        <v>0</v>
      </c>
      <c r="BK137" s="1462">
        <f t="shared" si="17"/>
        <v>0</v>
      </c>
      <c r="BL137" s="1462">
        <f t="shared" si="18"/>
        <v>0</v>
      </c>
      <c r="BM137" s="1462">
        <f t="shared" si="19"/>
        <v>0</v>
      </c>
      <c r="BN137" s="1462">
        <f t="shared" si="20"/>
        <v>0</v>
      </c>
      <c r="BO137" s="1462">
        <f t="shared" si="21"/>
        <v>0</v>
      </c>
      <c r="BP137" s="1462">
        <f t="shared" si="22"/>
        <v>0</v>
      </c>
      <c r="BQ137" s="1462">
        <f t="shared" si="23"/>
        <v>0</v>
      </c>
      <c r="BR137" s="1091">
        <f t="shared" si="24"/>
        <v>0</v>
      </c>
      <c r="BS137" s="1093">
        <v>0</v>
      </c>
      <c r="BT137" s="1462">
        <v>0</v>
      </c>
      <c r="BU137" s="1091">
        <v>0</v>
      </c>
      <c r="BV137" s="1464"/>
      <c r="BW137" s="1465"/>
      <c r="BX137" s="1465"/>
      <c r="BY137" s="1465"/>
      <c r="BZ137" s="1465"/>
      <c r="CA137" s="1465"/>
      <c r="CB137" s="1465"/>
      <c r="CC137" s="1465"/>
      <c r="CD137" s="732"/>
      <c r="CE137" s="733"/>
      <c r="CG137" s="392"/>
      <c r="CH137" s="314"/>
    </row>
    <row r="138" spans="1:86" ht="15">
      <c r="A138" s="696">
        <v>138</v>
      </c>
      <c r="B138" s="675"/>
      <c r="C138" s="718"/>
      <c r="D138" s="718"/>
      <c r="E138" s="735"/>
      <c r="F138" s="962"/>
      <c r="G138" s="962" t="s">
        <v>2863</v>
      </c>
      <c r="H138" s="718" t="s">
        <v>2862</v>
      </c>
      <c r="I138" s="718"/>
      <c r="J138" s="729">
        <v>4</v>
      </c>
      <c r="K138" s="1455"/>
      <c r="L138" s="1455"/>
      <c r="M138" s="1455"/>
      <c r="N138" s="1455"/>
      <c r="O138" s="1455"/>
      <c r="P138" s="1455"/>
      <c r="Q138" s="1455">
        <v>4</v>
      </c>
      <c r="R138" s="1456"/>
      <c r="S138" s="730"/>
      <c r="T138" s="1457"/>
      <c r="U138" s="745"/>
      <c r="V138" s="1486"/>
      <c r="W138" s="1486"/>
      <c r="X138" s="1486"/>
      <c r="Y138" s="1487"/>
      <c r="Z138" s="939"/>
      <c r="AA138" s="1488"/>
      <c r="AB138" s="1488"/>
      <c r="AC138" s="1488"/>
      <c r="AD138" s="1488"/>
      <c r="AE138" s="1488"/>
      <c r="AF138" s="1488"/>
      <c r="AG138" s="1488"/>
      <c r="AH138" s="940"/>
      <c r="AI138" s="1461">
        <v>20</v>
      </c>
      <c r="AJ138" s="1462">
        <v>4</v>
      </c>
      <c r="AK138" s="1091">
        <v>36</v>
      </c>
      <c r="AL138" s="1463">
        <v>53</v>
      </c>
      <c r="AM138" s="1462">
        <v>25</v>
      </c>
      <c r="AN138" s="1462">
        <v>78</v>
      </c>
      <c r="AO138" s="1462">
        <v>50</v>
      </c>
      <c r="AP138" s="1462">
        <v>65</v>
      </c>
      <c r="AQ138" s="1462">
        <v>66</v>
      </c>
      <c r="AR138" s="1462">
        <v>30</v>
      </c>
      <c r="AS138" s="1462">
        <v>31</v>
      </c>
      <c r="AT138" s="1091">
        <v>31</v>
      </c>
      <c r="AU138" s="1092">
        <v>0</v>
      </c>
      <c r="AV138" s="1462">
        <v>0</v>
      </c>
      <c r="AW138" s="1091">
        <v>0</v>
      </c>
      <c r="AX138" s="1463">
        <v>0</v>
      </c>
      <c r="AY138" s="1462">
        <v>0</v>
      </c>
      <c r="AZ138" s="1462">
        <v>0</v>
      </c>
      <c r="BA138" s="1462">
        <v>0</v>
      </c>
      <c r="BB138" s="1462">
        <v>0</v>
      </c>
      <c r="BC138" s="1462">
        <v>0</v>
      </c>
      <c r="BD138" s="1462">
        <v>0</v>
      </c>
      <c r="BE138" s="1462">
        <v>0</v>
      </c>
      <c r="BF138" s="1091">
        <v>0</v>
      </c>
      <c r="BG138" s="1092">
        <f t="shared" si="13"/>
        <v>20</v>
      </c>
      <c r="BH138" s="1462">
        <f t="shared" si="14"/>
        <v>4</v>
      </c>
      <c r="BI138" s="1091">
        <f t="shared" si="15"/>
        <v>36</v>
      </c>
      <c r="BJ138" s="1463">
        <f t="shared" si="16"/>
        <v>53</v>
      </c>
      <c r="BK138" s="1462">
        <f t="shared" si="17"/>
        <v>25</v>
      </c>
      <c r="BL138" s="1462">
        <f t="shared" si="18"/>
        <v>78</v>
      </c>
      <c r="BM138" s="1462">
        <f t="shared" si="19"/>
        <v>50</v>
      </c>
      <c r="BN138" s="1462">
        <f t="shared" si="20"/>
        <v>65</v>
      </c>
      <c r="BO138" s="1462">
        <f t="shared" si="21"/>
        <v>66</v>
      </c>
      <c r="BP138" s="1462">
        <f t="shared" si="22"/>
        <v>30</v>
      </c>
      <c r="BQ138" s="1462">
        <f t="shared" si="23"/>
        <v>31</v>
      </c>
      <c r="BR138" s="1091">
        <f t="shared" si="24"/>
        <v>31</v>
      </c>
      <c r="BS138" s="1093">
        <v>1</v>
      </c>
      <c r="BT138" s="1462">
        <v>0</v>
      </c>
      <c r="BU138" s="1091">
        <v>0</v>
      </c>
      <c r="BV138" s="1464"/>
      <c r="BW138" s="1465"/>
      <c r="BX138" s="1465"/>
      <c r="BY138" s="1465"/>
      <c r="BZ138" s="1465"/>
      <c r="CA138" s="1465"/>
      <c r="CB138" s="1465"/>
      <c r="CC138" s="1465"/>
      <c r="CD138" s="732"/>
      <c r="CE138" s="733"/>
      <c r="CG138" s="392"/>
      <c r="CH138" s="314"/>
    </row>
    <row r="139" spans="1:86" ht="30">
      <c r="A139" s="696">
        <v>139</v>
      </c>
      <c r="B139" s="675"/>
      <c r="C139" s="718"/>
      <c r="D139" s="718"/>
      <c r="E139" s="735" t="s">
        <v>2866</v>
      </c>
      <c r="F139" s="718" t="s">
        <v>2860</v>
      </c>
      <c r="G139" s="718" t="s">
        <v>2861</v>
      </c>
      <c r="H139" s="718" t="s">
        <v>2862</v>
      </c>
      <c r="I139" s="718"/>
      <c r="J139" s="729">
        <v>1375</v>
      </c>
      <c r="K139" s="1455"/>
      <c r="L139" s="1455"/>
      <c r="M139" s="1455"/>
      <c r="N139" s="1455"/>
      <c r="O139" s="1455">
        <v>1</v>
      </c>
      <c r="P139" s="1455"/>
      <c r="Q139" s="1455">
        <v>45</v>
      </c>
      <c r="R139" s="1456">
        <v>1329</v>
      </c>
      <c r="S139" s="730"/>
      <c r="T139" s="1457"/>
      <c r="U139" s="745"/>
      <c r="V139" s="1486"/>
      <c r="W139" s="1486"/>
      <c r="X139" s="1486"/>
      <c r="Y139" s="1487"/>
      <c r="Z139" s="939"/>
      <c r="AA139" s="1488"/>
      <c r="AB139" s="1488"/>
      <c r="AC139" s="1488"/>
      <c r="AD139" s="1488"/>
      <c r="AE139" s="1488"/>
      <c r="AF139" s="1488"/>
      <c r="AG139" s="1488"/>
      <c r="AH139" s="940"/>
      <c r="AI139" s="1461">
        <v>14</v>
      </c>
      <c r="AJ139" s="1462">
        <v>15</v>
      </c>
      <c r="AK139" s="1091">
        <v>0</v>
      </c>
      <c r="AL139" s="1463">
        <v>106</v>
      </c>
      <c r="AM139" s="1462">
        <v>59</v>
      </c>
      <c r="AN139" s="1462">
        <v>41</v>
      </c>
      <c r="AO139" s="1462">
        <v>66</v>
      </c>
      <c r="AP139" s="1462">
        <v>53</v>
      </c>
      <c r="AQ139" s="1462">
        <v>69</v>
      </c>
      <c r="AR139" s="1462">
        <v>11</v>
      </c>
      <c r="AS139" s="1462">
        <v>48</v>
      </c>
      <c r="AT139" s="1091">
        <v>49</v>
      </c>
      <c r="AU139" s="1092">
        <v>0</v>
      </c>
      <c r="AV139" s="1462">
        <v>0</v>
      </c>
      <c r="AW139" s="1091">
        <v>0</v>
      </c>
      <c r="AX139" s="1463">
        <v>0</v>
      </c>
      <c r="AY139" s="1462">
        <v>0</v>
      </c>
      <c r="AZ139" s="1462">
        <v>0</v>
      </c>
      <c r="BA139" s="1462">
        <v>0</v>
      </c>
      <c r="BB139" s="1462">
        <v>0</v>
      </c>
      <c r="BC139" s="1462">
        <v>0</v>
      </c>
      <c r="BD139" s="1462">
        <v>0</v>
      </c>
      <c r="BE139" s="1462">
        <v>0</v>
      </c>
      <c r="BF139" s="1091">
        <v>0</v>
      </c>
      <c r="BG139" s="1092">
        <f t="shared" ref="BG139:BG178" si="25">AI139</f>
        <v>14</v>
      </c>
      <c r="BH139" s="1462">
        <f t="shared" ref="BH139:BH178" si="26">AJ139</f>
        <v>15</v>
      </c>
      <c r="BI139" s="1091">
        <f t="shared" ref="BI139:BI178" si="27">AK139</f>
        <v>0</v>
      </c>
      <c r="BJ139" s="1463">
        <f t="shared" ref="BJ139:BJ178" si="28">AL139</f>
        <v>106</v>
      </c>
      <c r="BK139" s="1462">
        <f t="shared" ref="BK139:BK178" si="29">AM139</f>
        <v>59</v>
      </c>
      <c r="BL139" s="1462">
        <f t="shared" ref="BL139:BL178" si="30">AN139</f>
        <v>41</v>
      </c>
      <c r="BM139" s="1462">
        <f t="shared" ref="BM139:BM178" si="31">AO139</f>
        <v>66</v>
      </c>
      <c r="BN139" s="1462">
        <f t="shared" ref="BN139:BN178" si="32">AP139</f>
        <v>53</v>
      </c>
      <c r="BO139" s="1462">
        <f t="shared" ref="BO139:BO178" si="33">AQ139</f>
        <v>69</v>
      </c>
      <c r="BP139" s="1462">
        <f t="shared" ref="BP139:BP178" si="34">AR139</f>
        <v>11</v>
      </c>
      <c r="BQ139" s="1462">
        <f t="shared" ref="BQ139:BQ178" si="35">AS139</f>
        <v>48</v>
      </c>
      <c r="BR139" s="1091">
        <f t="shared" ref="BR139:BR178" si="36">AT139</f>
        <v>49</v>
      </c>
      <c r="BS139" s="1093">
        <v>0</v>
      </c>
      <c r="BT139" s="1462">
        <v>0</v>
      </c>
      <c r="BU139" s="1091">
        <v>0</v>
      </c>
      <c r="BV139" s="1464"/>
      <c r="BW139" s="1465"/>
      <c r="BX139" s="1465"/>
      <c r="BY139" s="1465"/>
      <c r="BZ139" s="1465"/>
      <c r="CA139" s="1465"/>
      <c r="CB139" s="1465"/>
      <c r="CC139" s="1465"/>
      <c r="CD139" s="732"/>
      <c r="CE139" s="733"/>
      <c r="CG139" s="392"/>
      <c r="CH139" s="314"/>
    </row>
    <row r="140" spans="1:86" ht="15">
      <c r="A140" s="696">
        <v>140</v>
      </c>
      <c r="B140" s="675"/>
      <c r="C140" s="718"/>
      <c r="D140" s="718"/>
      <c r="E140" s="735"/>
      <c r="F140" s="718"/>
      <c r="G140" s="718" t="s">
        <v>2863</v>
      </c>
      <c r="H140" s="718" t="s">
        <v>2862</v>
      </c>
      <c r="I140" s="718"/>
      <c r="J140" s="729">
        <v>143</v>
      </c>
      <c r="K140" s="1455"/>
      <c r="L140" s="1455"/>
      <c r="M140" s="1455"/>
      <c r="N140" s="1455"/>
      <c r="O140" s="1455"/>
      <c r="P140" s="1455"/>
      <c r="Q140" s="1455">
        <v>67</v>
      </c>
      <c r="R140" s="1456">
        <v>76</v>
      </c>
      <c r="S140" s="730"/>
      <c r="T140" s="1457"/>
      <c r="U140" s="747"/>
      <c r="V140" s="1359"/>
      <c r="W140" s="1359"/>
      <c r="X140" s="1359"/>
      <c r="Y140" s="1491"/>
      <c r="Z140" s="941"/>
      <c r="AA140" s="1492"/>
      <c r="AB140" s="1492"/>
      <c r="AC140" s="1492"/>
      <c r="AD140" s="1492"/>
      <c r="AE140" s="1492"/>
      <c r="AF140" s="1492"/>
      <c r="AG140" s="1492"/>
      <c r="AH140" s="942"/>
      <c r="AI140" s="1493">
        <v>33</v>
      </c>
      <c r="AJ140" s="1494">
        <v>21</v>
      </c>
      <c r="AK140" s="1097">
        <v>57</v>
      </c>
      <c r="AL140" s="1495">
        <v>0</v>
      </c>
      <c r="AM140" s="1494">
        <v>0</v>
      </c>
      <c r="AN140" s="1494">
        <v>0</v>
      </c>
      <c r="AO140" s="1494">
        <v>0</v>
      </c>
      <c r="AP140" s="1494">
        <v>0</v>
      </c>
      <c r="AQ140" s="1494">
        <v>0</v>
      </c>
      <c r="AR140" s="1494">
        <v>10</v>
      </c>
      <c r="AS140" s="1494">
        <v>13</v>
      </c>
      <c r="AT140" s="1097">
        <v>13</v>
      </c>
      <c r="AU140" s="1098">
        <v>0</v>
      </c>
      <c r="AV140" s="1494">
        <v>0</v>
      </c>
      <c r="AW140" s="1097">
        <v>0</v>
      </c>
      <c r="AX140" s="1495">
        <v>0</v>
      </c>
      <c r="AY140" s="1494">
        <v>0</v>
      </c>
      <c r="AZ140" s="1494">
        <v>0</v>
      </c>
      <c r="BA140" s="1494">
        <v>0</v>
      </c>
      <c r="BB140" s="1494">
        <v>0</v>
      </c>
      <c r="BC140" s="1494">
        <v>0</v>
      </c>
      <c r="BD140" s="1494">
        <v>0</v>
      </c>
      <c r="BE140" s="1494">
        <v>0</v>
      </c>
      <c r="BF140" s="1097">
        <v>0</v>
      </c>
      <c r="BG140" s="1098">
        <f t="shared" si="25"/>
        <v>33</v>
      </c>
      <c r="BH140" s="1494">
        <f t="shared" si="26"/>
        <v>21</v>
      </c>
      <c r="BI140" s="1097">
        <f t="shared" si="27"/>
        <v>57</v>
      </c>
      <c r="BJ140" s="1495">
        <f t="shared" si="28"/>
        <v>0</v>
      </c>
      <c r="BK140" s="1494">
        <f t="shared" si="29"/>
        <v>0</v>
      </c>
      <c r="BL140" s="1494">
        <f t="shared" si="30"/>
        <v>0</v>
      </c>
      <c r="BM140" s="1494">
        <f t="shared" si="31"/>
        <v>0</v>
      </c>
      <c r="BN140" s="1494">
        <f t="shared" si="32"/>
        <v>0</v>
      </c>
      <c r="BO140" s="1494">
        <f t="shared" si="33"/>
        <v>0</v>
      </c>
      <c r="BP140" s="1494">
        <f t="shared" si="34"/>
        <v>10</v>
      </c>
      <c r="BQ140" s="1494">
        <f t="shared" si="35"/>
        <v>13</v>
      </c>
      <c r="BR140" s="1097">
        <f t="shared" si="36"/>
        <v>13</v>
      </c>
      <c r="BS140" s="1099">
        <v>0</v>
      </c>
      <c r="BT140" s="1494">
        <v>0</v>
      </c>
      <c r="BU140" s="1097">
        <v>0</v>
      </c>
      <c r="BV140" s="1496"/>
      <c r="BW140" s="1359"/>
      <c r="BX140" s="1359"/>
      <c r="BY140" s="1359"/>
      <c r="BZ140" s="1359"/>
      <c r="CA140" s="1359"/>
      <c r="CB140" s="1359"/>
      <c r="CC140" s="1359"/>
      <c r="CD140" s="748"/>
      <c r="CE140" s="749"/>
      <c r="CG140" s="392"/>
      <c r="CH140" s="314"/>
    </row>
    <row r="141" spans="1:86" ht="15">
      <c r="A141" s="696">
        <v>141</v>
      </c>
      <c r="B141" s="675"/>
      <c r="C141" s="718"/>
      <c r="D141" s="718"/>
      <c r="E141" s="735"/>
      <c r="F141" s="718" t="s">
        <v>2867</v>
      </c>
      <c r="G141" s="718" t="s">
        <v>2861</v>
      </c>
      <c r="H141" s="718" t="s">
        <v>2862</v>
      </c>
      <c r="I141" s="718"/>
      <c r="J141" s="729">
        <v>3176</v>
      </c>
      <c r="K141" s="1497"/>
      <c r="L141" s="1497"/>
      <c r="M141" s="1497">
        <v>1</v>
      </c>
      <c r="N141" s="1497">
        <v>2</v>
      </c>
      <c r="O141" s="1497">
        <v>2</v>
      </c>
      <c r="P141" s="1497"/>
      <c r="Q141" s="1497">
        <v>286</v>
      </c>
      <c r="R141" s="1498">
        <v>2885</v>
      </c>
      <c r="S141" s="1499"/>
      <c r="T141" s="1500"/>
      <c r="U141" s="747"/>
      <c r="V141" s="1359"/>
      <c r="W141" s="1359"/>
      <c r="X141" s="1359"/>
      <c r="Y141" s="1491"/>
      <c r="Z141" s="941"/>
      <c r="AA141" s="1492"/>
      <c r="AB141" s="1492"/>
      <c r="AC141" s="1492"/>
      <c r="AD141" s="1492"/>
      <c r="AE141" s="1492"/>
      <c r="AF141" s="1492"/>
      <c r="AG141" s="1492"/>
      <c r="AH141" s="942"/>
      <c r="AI141" s="1493">
        <v>72</v>
      </c>
      <c r="AJ141" s="1494">
        <v>69</v>
      </c>
      <c r="AK141" s="1097">
        <v>33</v>
      </c>
      <c r="AL141" s="1495">
        <v>0</v>
      </c>
      <c r="AM141" s="1494">
        <v>0</v>
      </c>
      <c r="AN141" s="1494">
        <v>0</v>
      </c>
      <c r="AO141" s="1494">
        <v>0</v>
      </c>
      <c r="AP141" s="1494">
        <v>0</v>
      </c>
      <c r="AQ141" s="1494">
        <v>0</v>
      </c>
      <c r="AR141" s="1494">
        <v>37</v>
      </c>
      <c r="AS141" s="1494">
        <v>21</v>
      </c>
      <c r="AT141" s="1097">
        <v>21</v>
      </c>
      <c r="AU141" s="1098">
        <v>0</v>
      </c>
      <c r="AV141" s="1494">
        <v>0</v>
      </c>
      <c r="AW141" s="1097">
        <v>0</v>
      </c>
      <c r="AX141" s="1495">
        <v>0</v>
      </c>
      <c r="AY141" s="1494">
        <v>0</v>
      </c>
      <c r="AZ141" s="1494">
        <v>0</v>
      </c>
      <c r="BA141" s="1494">
        <v>0</v>
      </c>
      <c r="BB141" s="1494">
        <v>0</v>
      </c>
      <c r="BC141" s="1494">
        <v>0</v>
      </c>
      <c r="BD141" s="1494">
        <v>0</v>
      </c>
      <c r="BE141" s="1494">
        <v>0</v>
      </c>
      <c r="BF141" s="1097">
        <v>0</v>
      </c>
      <c r="BG141" s="1098">
        <f t="shared" si="25"/>
        <v>72</v>
      </c>
      <c r="BH141" s="1494">
        <f t="shared" si="26"/>
        <v>69</v>
      </c>
      <c r="BI141" s="1097">
        <f t="shared" si="27"/>
        <v>33</v>
      </c>
      <c r="BJ141" s="1495">
        <f t="shared" si="28"/>
        <v>0</v>
      </c>
      <c r="BK141" s="1494">
        <f t="shared" si="29"/>
        <v>0</v>
      </c>
      <c r="BL141" s="1494">
        <f t="shared" si="30"/>
        <v>0</v>
      </c>
      <c r="BM141" s="1494">
        <f t="shared" si="31"/>
        <v>0</v>
      </c>
      <c r="BN141" s="1494">
        <f t="shared" si="32"/>
        <v>0</v>
      </c>
      <c r="BO141" s="1494">
        <f t="shared" si="33"/>
        <v>0</v>
      </c>
      <c r="BP141" s="1494">
        <f t="shared" si="34"/>
        <v>37</v>
      </c>
      <c r="BQ141" s="1494">
        <f t="shared" si="35"/>
        <v>21</v>
      </c>
      <c r="BR141" s="1097">
        <f t="shared" si="36"/>
        <v>21</v>
      </c>
      <c r="BS141" s="1099">
        <v>0</v>
      </c>
      <c r="BT141" s="1494">
        <v>0</v>
      </c>
      <c r="BU141" s="1097">
        <v>0</v>
      </c>
      <c r="BV141" s="1496"/>
      <c r="BW141" s="1359"/>
      <c r="BX141" s="1359"/>
      <c r="BY141" s="1359"/>
      <c r="BZ141" s="1359"/>
      <c r="CA141" s="1359"/>
      <c r="CB141" s="1359"/>
      <c r="CC141" s="1359"/>
      <c r="CD141" s="748"/>
      <c r="CE141" s="749"/>
      <c r="CG141" s="392"/>
      <c r="CH141" s="314"/>
    </row>
    <row r="142" spans="1:86" ht="15">
      <c r="A142" s="696">
        <v>142</v>
      </c>
      <c r="C142" s="718"/>
      <c r="D142" s="718"/>
      <c r="E142" s="735"/>
      <c r="F142" s="718"/>
      <c r="G142" s="718" t="s">
        <v>2863</v>
      </c>
      <c r="H142" s="718" t="s">
        <v>2862</v>
      </c>
      <c r="I142" s="718"/>
      <c r="J142" s="729">
        <v>1646</v>
      </c>
      <c r="K142" s="1359"/>
      <c r="L142" s="1359"/>
      <c r="M142" s="1359">
        <v>1</v>
      </c>
      <c r="N142" s="1359"/>
      <c r="O142" s="1359"/>
      <c r="P142" s="1359"/>
      <c r="Q142" s="1359">
        <v>263</v>
      </c>
      <c r="R142" s="1491">
        <v>1382</v>
      </c>
      <c r="S142" s="748"/>
      <c r="T142" s="1501"/>
      <c r="U142" s="747"/>
      <c r="V142" s="1359"/>
      <c r="W142" s="1359"/>
      <c r="X142" s="1359"/>
      <c r="Y142" s="1491"/>
      <c r="Z142" s="941"/>
      <c r="AA142" s="1492"/>
      <c r="AB142" s="1492"/>
      <c r="AC142" s="1492"/>
      <c r="AD142" s="1492"/>
      <c r="AE142" s="1492"/>
      <c r="AF142" s="1492"/>
      <c r="AG142" s="1492"/>
      <c r="AH142" s="942"/>
      <c r="AI142" s="1493">
        <v>0</v>
      </c>
      <c r="AJ142" s="1494">
        <v>0</v>
      </c>
      <c r="AK142" s="1097">
        <v>0</v>
      </c>
      <c r="AL142" s="1495">
        <v>0</v>
      </c>
      <c r="AM142" s="1494">
        <v>0</v>
      </c>
      <c r="AN142" s="1494">
        <v>0</v>
      </c>
      <c r="AO142" s="1494">
        <v>0</v>
      </c>
      <c r="AP142" s="1494">
        <v>0</v>
      </c>
      <c r="AQ142" s="1494">
        <v>0</v>
      </c>
      <c r="AR142" s="1494">
        <v>0</v>
      </c>
      <c r="AS142" s="1494">
        <v>0</v>
      </c>
      <c r="AT142" s="1097">
        <v>0</v>
      </c>
      <c r="AU142" s="1098">
        <v>0</v>
      </c>
      <c r="AV142" s="1494">
        <v>0</v>
      </c>
      <c r="AW142" s="1097">
        <v>0</v>
      </c>
      <c r="AX142" s="1495">
        <v>0</v>
      </c>
      <c r="AY142" s="1494">
        <v>0</v>
      </c>
      <c r="AZ142" s="1494">
        <v>0</v>
      </c>
      <c r="BA142" s="1494">
        <v>0</v>
      </c>
      <c r="BB142" s="1494">
        <v>0</v>
      </c>
      <c r="BC142" s="1494">
        <v>0</v>
      </c>
      <c r="BD142" s="1494">
        <v>0</v>
      </c>
      <c r="BE142" s="1494">
        <v>0</v>
      </c>
      <c r="BF142" s="1097">
        <v>0</v>
      </c>
      <c r="BG142" s="1098">
        <f t="shared" si="25"/>
        <v>0</v>
      </c>
      <c r="BH142" s="1494">
        <f t="shared" si="26"/>
        <v>0</v>
      </c>
      <c r="BI142" s="1097">
        <f t="shared" si="27"/>
        <v>0</v>
      </c>
      <c r="BJ142" s="1495">
        <f t="shared" si="28"/>
        <v>0</v>
      </c>
      <c r="BK142" s="1494">
        <f t="shared" si="29"/>
        <v>0</v>
      </c>
      <c r="BL142" s="1494">
        <f t="shared" si="30"/>
        <v>0</v>
      </c>
      <c r="BM142" s="1494">
        <f t="shared" si="31"/>
        <v>0</v>
      </c>
      <c r="BN142" s="1494">
        <f t="shared" si="32"/>
        <v>0</v>
      </c>
      <c r="BO142" s="1494">
        <f t="shared" si="33"/>
        <v>0</v>
      </c>
      <c r="BP142" s="1494">
        <f t="shared" si="34"/>
        <v>0</v>
      </c>
      <c r="BQ142" s="1494">
        <f t="shared" si="35"/>
        <v>0</v>
      </c>
      <c r="BR142" s="1097">
        <f t="shared" si="36"/>
        <v>0</v>
      </c>
      <c r="BS142" s="1099">
        <v>0</v>
      </c>
      <c r="BT142" s="1494">
        <v>0</v>
      </c>
      <c r="BU142" s="1097">
        <v>0</v>
      </c>
      <c r="BV142" s="1496"/>
      <c r="BW142" s="1359"/>
      <c r="BX142" s="1359"/>
      <c r="BY142" s="1359"/>
      <c r="BZ142" s="1359"/>
      <c r="CA142" s="1359"/>
      <c r="CB142" s="1359"/>
      <c r="CC142" s="1359"/>
      <c r="CD142" s="748"/>
      <c r="CE142" s="749"/>
      <c r="CG142" s="392"/>
      <c r="CH142" s="314"/>
    </row>
    <row r="143" spans="1:86" ht="15">
      <c r="A143" s="696">
        <v>143</v>
      </c>
      <c r="C143" s="718"/>
      <c r="D143" s="718"/>
      <c r="E143" s="735"/>
      <c r="F143" s="962" t="s">
        <v>2865</v>
      </c>
      <c r="G143" s="962" t="s">
        <v>2861</v>
      </c>
      <c r="H143" s="718" t="s">
        <v>2862</v>
      </c>
      <c r="I143" s="718"/>
      <c r="J143" s="729">
        <v>1</v>
      </c>
      <c r="K143" s="1359"/>
      <c r="L143" s="1359"/>
      <c r="M143" s="1359"/>
      <c r="N143" s="1359"/>
      <c r="O143" s="1359"/>
      <c r="P143" s="1359"/>
      <c r="Q143" s="1359"/>
      <c r="R143" s="1491">
        <v>1</v>
      </c>
      <c r="S143" s="748"/>
      <c r="T143" s="1501"/>
      <c r="U143" s="747"/>
      <c r="V143" s="1359"/>
      <c r="W143" s="1359"/>
      <c r="X143" s="1359"/>
      <c r="Y143" s="1491"/>
      <c r="Z143" s="941"/>
      <c r="AA143" s="1492"/>
      <c r="AB143" s="1492"/>
      <c r="AC143" s="1492"/>
      <c r="AD143" s="1492"/>
      <c r="AE143" s="1492"/>
      <c r="AF143" s="1492"/>
      <c r="AG143" s="1492"/>
      <c r="AH143" s="942"/>
      <c r="AI143" s="1493">
        <v>0</v>
      </c>
      <c r="AJ143" s="1494">
        <v>0</v>
      </c>
      <c r="AK143" s="1097">
        <v>0</v>
      </c>
      <c r="AL143" s="1495">
        <v>0</v>
      </c>
      <c r="AM143" s="1494">
        <v>0</v>
      </c>
      <c r="AN143" s="1494">
        <v>0</v>
      </c>
      <c r="AO143" s="1494">
        <v>0</v>
      </c>
      <c r="AP143" s="1494">
        <v>0</v>
      </c>
      <c r="AQ143" s="1494">
        <v>0</v>
      </c>
      <c r="AR143" s="1494">
        <v>0</v>
      </c>
      <c r="AS143" s="1494">
        <v>0</v>
      </c>
      <c r="AT143" s="1097">
        <v>0</v>
      </c>
      <c r="AU143" s="1098">
        <v>0</v>
      </c>
      <c r="AV143" s="1494">
        <v>0</v>
      </c>
      <c r="AW143" s="1097">
        <v>0</v>
      </c>
      <c r="AX143" s="1495">
        <v>0</v>
      </c>
      <c r="AY143" s="1494">
        <v>0</v>
      </c>
      <c r="AZ143" s="1494">
        <v>0</v>
      </c>
      <c r="BA143" s="1494">
        <v>0</v>
      </c>
      <c r="BB143" s="1494">
        <v>0</v>
      </c>
      <c r="BC143" s="1494">
        <v>0</v>
      </c>
      <c r="BD143" s="1494">
        <v>0</v>
      </c>
      <c r="BE143" s="1494">
        <v>0</v>
      </c>
      <c r="BF143" s="1097">
        <v>0</v>
      </c>
      <c r="BG143" s="1098">
        <f t="shared" si="25"/>
        <v>0</v>
      </c>
      <c r="BH143" s="1494">
        <f t="shared" si="26"/>
        <v>0</v>
      </c>
      <c r="BI143" s="1097">
        <f t="shared" si="27"/>
        <v>0</v>
      </c>
      <c r="BJ143" s="1495">
        <f t="shared" si="28"/>
        <v>0</v>
      </c>
      <c r="BK143" s="1494">
        <f t="shared" si="29"/>
        <v>0</v>
      </c>
      <c r="BL143" s="1494">
        <f t="shared" si="30"/>
        <v>0</v>
      </c>
      <c r="BM143" s="1494">
        <f t="shared" si="31"/>
        <v>0</v>
      </c>
      <c r="BN143" s="1494">
        <f t="shared" si="32"/>
        <v>0</v>
      </c>
      <c r="BO143" s="1494">
        <f t="shared" si="33"/>
        <v>0</v>
      </c>
      <c r="BP143" s="1494">
        <f t="shared" si="34"/>
        <v>0</v>
      </c>
      <c r="BQ143" s="1494">
        <f t="shared" si="35"/>
        <v>0</v>
      </c>
      <c r="BR143" s="1097">
        <f t="shared" si="36"/>
        <v>0</v>
      </c>
      <c r="BS143" s="1099">
        <v>0</v>
      </c>
      <c r="BT143" s="1494">
        <v>0</v>
      </c>
      <c r="BU143" s="1097">
        <v>0</v>
      </c>
      <c r="BV143" s="1496"/>
      <c r="BW143" s="1359"/>
      <c r="BX143" s="1359"/>
      <c r="BY143" s="1359"/>
      <c r="BZ143" s="1359"/>
      <c r="CA143" s="1359"/>
      <c r="CB143" s="1359"/>
      <c r="CC143" s="1359"/>
      <c r="CD143" s="748"/>
      <c r="CE143" s="749"/>
      <c r="CG143" s="392"/>
      <c r="CH143" s="314"/>
    </row>
    <row r="144" spans="1:86" ht="15">
      <c r="A144" s="696">
        <v>144</v>
      </c>
      <c r="C144" s="718"/>
      <c r="D144" s="718"/>
      <c r="E144" s="735"/>
      <c r="F144" s="962"/>
      <c r="G144" s="962" t="s">
        <v>2863</v>
      </c>
      <c r="H144" s="718" t="s">
        <v>2862</v>
      </c>
      <c r="I144" s="718"/>
      <c r="J144" s="729">
        <v>2</v>
      </c>
      <c r="K144" s="1359"/>
      <c r="L144" s="1359"/>
      <c r="M144" s="1359"/>
      <c r="N144" s="1359"/>
      <c r="O144" s="1359"/>
      <c r="P144" s="1359"/>
      <c r="Q144" s="1359"/>
      <c r="R144" s="1491">
        <v>2</v>
      </c>
      <c r="S144" s="748"/>
      <c r="T144" s="1501"/>
      <c r="U144" s="747"/>
      <c r="V144" s="1359"/>
      <c r="W144" s="1359"/>
      <c r="X144" s="1359"/>
      <c r="Y144" s="1491"/>
      <c r="Z144" s="941"/>
      <c r="AA144" s="1492"/>
      <c r="AB144" s="1492"/>
      <c r="AC144" s="1492"/>
      <c r="AD144" s="1492"/>
      <c r="AE144" s="1492"/>
      <c r="AF144" s="1492"/>
      <c r="AG144" s="1492"/>
      <c r="AH144" s="942"/>
      <c r="AI144" s="1493">
        <v>0</v>
      </c>
      <c r="AJ144" s="1494">
        <v>0</v>
      </c>
      <c r="AK144" s="1097">
        <v>0</v>
      </c>
      <c r="AL144" s="1495">
        <v>0</v>
      </c>
      <c r="AM144" s="1494">
        <v>0</v>
      </c>
      <c r="AN144" s="1494">
        <v>0</v>
      </c>
      <c r="AO144" s="1494">
        <v>0</v>
      </c>
      <c r="AP144" s="1494">
        <v>0</v>
      </c>
      <c r="AQ144" s="1494">
        <v>0</v>
      </c>
      <c r="AR144" s="1494">
        <v>0</v>
      </c>
      <c r="AS144" s="1494">
        <v>0</v>
      </c>
      <c r="AT144" s="1097">
        <v>0</v>
      </c>
      <c r="AU144" s="1098">
        <v>0</v>
      </c>
      <c r="AV144" s="1494">
        <v>0</v>
      </c>
      <c r="AW144" s="1097">
        <v>0</v>
      </c>
      <c r="AX144" s="1495">
        <v>0</v>
      </c>
      <c r="AY144" s="1494">
        <v>0</v>
      </c>
      <c r="AZ144" s="1494">
        <v>0</v>
      </c>
      <c r="BA144" s="1494">
        <v>0</v>
      </c>
      <c r="BB144" s="1494">
        <v>0</v>
      </c>
      <c r="BC144" s="1494">
        <v>0</v>
      </c>
      <c r="BD144" s="1494">
        <v>0</v>
      </c>
      <c r="BE144" s="1494">
        <v>0</v>
      </c>
      <c r="BF144" s="1097">
        <v>0</v>
      </c>
      <c r="BG144" s="1098">
        <f t="shared" si="25"/>
        <v>0</v>
      </c>
      <c r="BH144" s="1494">
        <f t="shared" si="26"/>
        <v>0</v>
      </c>
      <c r="BI144" s="1097">
        <f t="shared" si="27"/>
        <v>0</v>
      </c>
      <c r="BJ144" s="1495">
        <f t="shared" si="28"/>
        <v>0</v>
      </c>
      <c r="BK144" s="1494">
        <f t="shared" si="29"/>
        <v>0</v>
      </c>
      <c r="BL144" s="1494">
        <f t="shared" si="30"/>
        <v>0</v>
      </c>
      <c r="BM144" s="1494">
        <f t="shared" si="31"/>
        <v>0</v>
      </c>
      <c r="BN144" s="1494">
        <f t="shared" si="32"/>
        <v>0</v>
      </c>
      <c r="BO144" s="1494">
        <f t="shared" si="33"/>
        <v>0</v>
      </c>
      <c r="BP144" s="1494">
        <f t="shared" si="34"/>
        <v>0</v>
      </c>
      <c r="BQ144" s="1494">
        <f t="shared" si="35"/>
        <v>0</v>
      </c>
      <c r="BR144" s="1097">
        <f t="shared" si="36"/>
        <v>0</v>
      </c>
      <c r="BS144" s="1099">
        <v>0</v>
      </c>
      <c r="BT144" s="1494">
        <v>0</v>
      </c>
      <c r="BU144" s="1097">
        <v>0</v>
      </c>
      <c r="BV144" s="1496"/>
      <c r="BW144" s="1359"/>
      <c r="BX144" s="1359"/>
      <c r="BY144" s="1359"/>
      <c r="BZ144" s="1359"/>
      <c r="CA144" s="1359"/>
      <c r="CB144" s="1359"/>
      <c r="CC144" s="1359"/>
      <c r="CD144" s="748"/>
      <c r="CE144" s="749"/>
      <c r="CG144" s="392"/>
      <c r="CH144" s="314"/>
    </row>
    <row r="145" spans="1:86" ht="15">
      <c r="A145" s="696">
        <v>145</v>
      </c>
      <c r="C145" s="718"/>
      <c r="D145" s="718"/>
      <c r="E145" s="735"/>
      <c r="F145" s="962" t="s">
        <v>2868</v>
      </c>
      <c r="G145" s="962" t="s">
        <v>2861</v>
      </c>
      <c r="H145" s="718" t="s">
        <v>2862</v>
      </c>
      <c r="I145" s="718"/>
      <c r="J145" s="729">
        <v>0</v>
      </c>
      <c r="K145" s="1359"/>
      <c r="L145" s="1359"/>
      <c r="M145" s="1359"/>
      <c r="N145" s="1359"/>
      <c r="O145" s="1359"/>
      <c r="P145" s="1359"/>
      <c r="Q145" s="1359"/>
      <c r="R145" s="1491"/>
      <c r="S145" s="748"/>
      <c r="T145" s="1501"/>
      <c r="U145" s="747"/>
      <c r="V145" s="1359"/>
      <c r="W145" s="1359"/>
      <c r="X145" s="1359"/>
      <c r="Y145" s="1491"/>
      <c r="Z145" s="941"/>
      <c r="AA145" s="1492"/>
      <c r="AB145" s="1492"/>
      <c r="AC145" s="1492"/>
      <c r="AD145" s="1492"/>
      <c r="AE145" s="1492"/>
      <c r="AF145" s="1492"/>
      <c r="AG145" s="1492"/>
      <c r="AH145" s="942"/>
      <c r="AI145" s="1493">
        <v>0</v>
      </c>
      <c r="AJ145" s="1494">
        <v>0</v>
      </c>
      <c r="AK145" s="1097">
        <v>0</v>
      </c>
      <c r="AL145" s="1495">
        <v>0</v>
      </c>
      <c r="AM145" s="1494">
        <v>0</v>
      </c>
      <c r="AN145" s="1494">
        <v>0</v>
      </c>
      <c r="AO145" s="1494">
        <v>0</v>
      </c>
      <c r="AP145" s="1494">
        <v>0</v>
      </c>
      <c r="AQ145" s="1494">
        <v>0</v>
      </c>
      <c r="AR145" s="1494">
        <v>0</v>
      </c>
      <c r="AS145" s="1494">
        <v>0</v>
      </c>
      <c r="AT145" s="1097">
        <v>0</v>
      </c>
      <c r="AU145" s="1098">
        <v>0</v>
      </c>
      <c r="AV145" s="1494">
        <v>0</v>
      </c>
      <c r="AW145" s="1097">
        <v>0</v>
      </c>
      <c r="AX145" s="1495">
        <v>0</v>
      </c>
      <c r="AY145" s="1494">
        <v>0</v>
      </c>
      <c r="AZ145" s="1494">
        <v>0</v>
      </c>
      <c r="BA145" s="1494">
        <v>0</v>
      </c>
      <c r="BB145" s="1494">
        <v>0</v>
      </c>
      <c r="BC145" s="1494">
        <v>0</v>
      </c>
      <c r="BD145" s="1494">
        <v>0</v>
      </c>
      <c r="BE145" s="1494">
        <v>0</v>
      </c>
      <c r="BF145" s="1097">
        <v>0</v>
      </c>
      <c r="BG145" s="1098">
        <f t="shared" si="25"/>
        <v>0</v>
      </c>
      <c r="BH145" s="1494">
        <f t="shared" si="26"/>
        <v>0</v>
      </c>
      <c r="BI145" s="1097">
        <f t="shared" si="27"/>
        <v>0</v>
      </c>
      <c r="BJ145" s="1495">
        <f t="shared" si="28"/>
        <v>0</v>
      </c>
      <c r="BK145" s="1494">
        <f t="shared" si="29"/>
        <v>0</v>
      </c>
      <c r="BL145" s="1494">
        <f t="shared" si="30"/>
        <v>0</v>
      </c>
      <c r="BM145" s="1494">
        <f t="shared" si="31"/>
        <v>0</v>
      </c>
      <c r="BN145" s="1494">
        <f t="shared" si="32"/>
        <v>0</v>
      </c>
      <c r="BO145" s="1494">
        <f t="shared" si="33"/>
        <v>0</v>
      </c>
      <c r="BP145" s="1494">
        <f t="shared" si="34"/>
        <v>0</v>
      </c>
      <c r="BQ145" s="1494">
        <f t="shared" si="35"/>
        <v>0</v>
      </c>
      <c r="BR145" s="1097">
        <f t="shared" si="36"/>
        <v>0</v>
      </c>
      <c r="BS145" s="1099">
        <v>0</v>
      </c>
      <c r="BT145" s="1494">
        <v>0</v>
      </c>
      <c r="BU145" s="1097">
        <v>0</v>
      </c>
      <c r="BV145" s="1496"/>
      <c r="BW145" s="1359"/>
      <c r="BX145" s="1359"/>
      <c r="BY145" s="1359"/>
      <c r="BZ145" s="1359"/>
      <c r="CA145" s="1359"/>
      <c r="CB145" s="1359"/>
      <c r="CC145" s="1359"/>
      <c r="CD145" s="748"/>
      <c r="CE145" s="749"/>
      <c r="CG145" s="392"/>
      <c r="CH145" s="314"/>
    </row>
    <row r="146" spans="1:86" ht="15">
      <c r="A146" s="696">
        <v>146</v>
      </c>
      <c r="C146" s="718"/>
      <c r="D146" s="718"/>
      <c r="E146" s="735"/>
      <c r="F146" s="962"/>
      <c r="G146" s="962" t="s">
        <v>2863</v>
      </c>
      <c r="H146" s="718" t="s">
        <v>2862</v>
      </c>
      <c r="I146" s="718"/>
      <c r="J146" s="729">
        <v>2</v>
      </c>
      <c r="K146" s="1359"/>
      <c r="L146" s="1359"/>
      <c r="M146" s="1359"/>
      <c r="N146" s="1359"/>
      <c r="O146" s="1359"/>
      <c r="P146" s="1359"/>
      <c r="Q146" s="1359"/>
      <c r="R146" s="1491">
        <v>2</v>
      </c>
      <c r="S146" s="748"/>
      <c r="T146" s="1501"/>
      <c r="U146" s="747"/>
      <c r="V146" s="1359"/>
      <c r="W146" s="1359"/>
      <c r="X146" s="1359"/>
      <c r="Y146" s="1491"/>
      <c r="Z146" s="941"/>
      <c r="AA146" s="1492"/>
      <c r="AB146" s="1492"/>
      <c r="AC146" s="1492"/>
      <c r="AD146" s="1492"/>
      <c r="AE146" s="1492"/>
      <c r="AF146" s="1492"/>
      <c r="AG146" s="1492"/>
      <c r="AH146" s="942"/>
      <c r="AI146" s="1493">
        <v>2</v>
      </c>
      <c r="AJ146" s="1494">
        <v>0</v>
      </c>
      <c r="AK146" s="1097">
        <v>0</v>
      </c>
      <c r="AL146" s="1495">
        <v>2</v>
      </c>
      <c r="AM146" s="1494">
        <v>2</v>
      </c>
      <c r="AN146" s="1494">
        <v>0</v>
      </c>
      <c r="AO146" s="1494">
        <v>13</v>
      </c>
      <c r="AP146" s="1494">
        <v>0</v>
      </c>
      <c r="AQ146" s="1494">
        <v>13</v>
      </c>
      <c r="AR146" s="1494">
        <v>0</v>
      </c>
      <c r="AS146" s="1494">
        <v>0</v>
      </c>
      <c r="AT146" s="1097">
        <v>0</v>
      </c>
      <c r="AU146" s="1098">
        <v>0</v>
      </c>
      <c r="AV146" s="1494">
        <v>0</v>
      </c>
      <c r="AW146" s="1097">
        <v>0</v>
      </c>
      <c r="AX146" s="1495">
        <v>0</v>
      </c>
      <c r="AY146" s="1494">
        <v>0</v>
      </c>
      <c r="AZ146" s="1494">
        <v>0</v>
      </c>
      <c r="BA146" s="1494">
        <v>0</v>
      </c>
      <c r="BB146" s="1494">
        <v>0</v>
      </c>
      <c r="BC146" s="1494">
        <v>0</v>
      </c>
      <c r="BD146" s="1494">
        <v>0</v>
      </c>
      <c r="BE146" s="1494">
        <v>0</v>
      </c>
      <c r="BF146" s="1097">
        <v>0</v>
      </c>
      <c r="BG146" s="1098">
        <f t="shared" si="25"/>
        <v>2</v>
      </c>
      <c r="BH146" s="1494">
        <f t="shared" si="26"/>
        <v>0</v>
      </c>
      <c r="BI146" s="1097">
        <f t="shared" si="27"/>
        <v>0</v>
      </c>
      <c r="BJ146" s="1495">
        <f t="shared" si="28"/>
        <v>2</v>
      </c>
      <c r="BK146" s="1494">
        <f t="shared" si="29"/>
        <v>2</v>
      </c>
      <c r="BL146" s="1494">
        <f t="shared" si="30"/>
        <v>0</v>
      </c>
      <c r="BM146" s="1494">
        <f t="shared" si="31"/>
        <v>13</v>
      </c>
      <c r="BN146" s="1494">
        <f t="shared" si="32"/>
        <v>0</v>
      </c>
      <c r="BO146" s="1494">
        <f t="shared" si="33"/>
        <v>13</v>
      </c>
      <c r="BP146" s="1494">
        <f t="shared" si="34"/>
        <v>0</v>
      </c>
      <c r="BQ146" s="1494">
        <f t="shared" si="35"/>
        <v>0</v>
      </c>
      <c r="BR146" s="1097">
        <f t="shared" si="36"/>
        <v>0</v>
      </c>
      <c r="BS146" s="1099">
        <v>0</v>
      </c>
      <c r="BT146" s="1494">
        <v>0</v>
      </c>
      <c r="BU146" s="1097">
        <v>0</v>
      </c>
      <c r="BV146" s="1496"/>
      <c r="BW146" s="1359"/>
      <c r="BX146" s="1359"/>
      <c r="BY146" s="1359"/>
      <c r="BZ146" s="1359"/>
      <c r="CA146" s="1359"/>
      <c r="CB146" s="1359"/>
      <c r="CC146" s="1359"/>
      <c r="CD146" s="748"/>
      <c r="CE146" s="749"/>
      <c r="CG146" s="392"/>
      <c r="CH146" s="314"/>
    </row>
    <row r="147" spans="1:86" ht="30">
      <c r="A147" s="696">
        <v>147</v>
      </c>
      <c r="C147" s="718"/>
      <c r="D147" s="718"/>
      <c r="E147" s="735" t="s">
        <v>2869</v>
      </c>
      <c r="F147" s="718" t="s">
        <v>2870</v>
      </c>
      <c r="G147" s="718" t="s">
        <v>2861</v>
      </c>
      <c r="H147" s="718" t="s">
        <v>2862</v>
      </c>
      <c r="I147" s="718"/>
      <c r="J147" s="729">
        <v>1462</v>
      </c>
      <c r="K147" s="1359"/>
      <c r="L147" s="1359"/>
      <c r="M147" s="1359">
        <v>88</v>
      </c>
      <c r="N147" s="1359"/>
      <c r="O147" s="1359"/>
      <c r="P147" s="1359">
        <v>1</v>
      </c>
      <c r="Q147" s="1359"/>
      <c r="R147" s="1491">
        <v>1373</v>
      </c>
      <c r="S147" s="748"/>
      <c r="T147" s="1501"/>
      <c r="U147" s="747"/>
      <c r="V147" s="1359"/>
      <c r="W147" s="1359"/>
      <c r="X147" s="1359"/>
      <c r="Y147" s="1491"/>
      <c r="Z147" s="941"/>
      <c r="AA147" s="1492"/>
      <c r="AB147" s="1492"/>
      <c r="AC147" s="1492"/>
      <c r="AD147" s="1492"/>
      <c r="AE147" s="1492"/>
      <c r="AF147" s="1492"/>
      <c r="AG147" s="1492"/>
      <c r="AH147" s="942"/>
      <c r="AI147" s="1493">
        <v>0</v>
      </c>
      <c r="AJ147" s="1494">
        <v>13</v>
      </c>
      <c r="AK147" s="1097">
        <v>-1</v>
      </c>
      <c r="AL147" s="1495">
        <v>0</v>
      </c>
      <c r="AM147" s="1494">
        <v>10</v>
      </c>
      <c r="AN147" s="1494">
        <v>0</v>
      </c>
      <c r="AO147" s="1494">
        <v>2</v>
      </c>
      <c r="AP147" s="1494">
        <v>25</v>
      </c>
      <c r="AQ147" s="1494">
        <v>2</v>
      </c>
      <c r="AR147" s="1494">
        <v>15</v>
      </c>
      <c r="AS147" s="1494">
        <v>0</v>
      </c>
      <c r="AT147" s="1097">
        <v>0</v>
      </c>
      <c r="AU147" s="1098">
        <v>0</v>
      </c>
      <c r="AV147" s="1494">
        <v>0</v>
      </c>
      <c r="AW147" s="1097">
        <v>0</v>
      </c>
      <c r="AX147" s="1495">
        <v>0</v>
      </c>
      <c r="AY147" s="1494">
        <v>0</v>
      </c>
      <c r="AZ147" s="1494">
        <v>0</v>
      </c>
      <c r="BA147" s="1494">
        <v>0</v>
      </c>
      <c r="BB147" s="1494">
        <v>0</v>
      </c>
      <c r="BC147" s="1494">
        <v>0</v>
      </c>
      <c r="BD147" s="1494">
        <v>0</v>
      </c>
      <c r="BE147" s="1494">
        <v>0</v>
      </c>
      <c r="BF147" s="1097">
        <v>0</v>
      </c>
      <c r="BG147" s="1098">
        <f t="shared" si="25"/>
        <v>0</v>
      </c>
      <c r="BH147" s="1494">
        <f t="shared" si="26"/>
        <v>13</v>
      </c>
      <c r="BI147" s="1097">
        <f t="shared" si="27"/>
        <v>-1</v>
      </c>
      <c r="BJ147" s="1495">
        <f t="shared" si="28"/>
        <v>0</v>
      </c>
      <c r="BK147" s="1494">
        <f t="shared" si="29"/>
        <v>10</v>
      </c>
      <c r="BL147" s="1494">
        <f t="shared" si="30"/>
        <v>0</v>
      </c>
      <c r="BM147" s="1494">
        <f t="shared" si="31"/>
        <v>2</v>
      </c>
      <c r="BN147" s="1494">
        <f t="shared" si="32"/>
        <v>25</v>
      </c>
      <c r="BO147" s="1494">
        <f t="shared" si="33"/>
        <v>2</v>
      </c>
      <c r="BP147" s="1494">
        <f t="shared" si="34"/>
        <v>15</v>
      </c>
      <c r="BQ147" s="1494">
        <f t="shared" si="35"/>
        <v>0</v>
      </c>
      <c r="BR147" s="1097">
        <f t="shared" si="36"/>
        <v>0</v>
      </c>
      <c r="BS147" s="1099">
        <v>0</v>
      </c>
      <c r="BT147" s="1494">
        <v>0</v>
      </c>
      <c r="BU147" s="1097">
        <v>0</v>
      </c>
      <c r="BV147" s="1496"/>
      <c r="BW147" s="1359"/>
      <c r="BX147" s="1359"/>
      <c r="BY147" s="1359"/>
      <c r="BZ147" s="1359"/>
      <c r="CA147" s="1359"/>
      <c r="CB147" s="1359"/>
      <c r="CC147" s="1359"/>
      <c r="CD147" s="748"/>
      <c r="CE147" s="749"/>
      <c r="CG147" s="392"/>
      <c r="CH147" s="314"/>
    </row>
    <row r="148" spans="1:86" ht="15">
      <c r="A148" s="696">
        <v>148</v>
      </c>
      <c r="C148" s="718"/>
      <c r="D148" s="718"/>
      <c r="E148" s="735"/>
      <c r="F148" s="718"/>
      <c r="G148" s="718" t="s">
        <v>2863</v>
      </c>
      <c r="H148" s="718" t="s">
        <v>2862</v>
      </c>
      <c r="I148" s="718"/>
      <c r="J148" s="729">
        <v>186</v>
      </c>
      <c r="K148" s="1359"/>
      <c r="L148" s="1359"/>
      <c r="M148" s="1359"/>
      <c r="N148" s="1359"/>
      <c r="O148" s="1359"/>
      <c r="P148" s="1359">
        <v>96</v>
      </c>
      <c r="Q148" s="1359"/>
      <c r="R148" s="1491">
        <v>90</v>
      </c>
      <c r="S148" s="748"/>
      <c r="T148" s="1501"/>
      <c r="U148" s="747"/>
      <c r="V148" s="1359"/>
      <c r="W148" s="1359"/>
      <c r="X148" s="1359"/>
      <c r="Y148" s="1491"/>
      <c r="Z148" s="941"/>
      <c r="AA148" s="1492"/>
      <c r="AB148" s="1492"/>
      <c r="AC148" s="1492"/>
      <c r="AD148" s="1492"/>
      <c r="AE148" s="1492"/>
      <c r="AF148" s="1492"/>
      <c r="AG148" s="1492"/>
      <c r="AH148" s="942"/>
      <c r="AI148" s="1493">
        <v>0</v>
      </c>
      <c r="AJ148" s="1494">
        <v>0</v>
      </c>
      <c r="AK148" s="1097">
        <v>0</v>
      </c>
      <c r="AL148" s="1495">
        <v>0</v>
      </c>
      <c r="AM148" s="1494">
        <v>0</v>
      </c>
      <c r="AN148" s="1494">
        <v>0</v>
      </c>
      <c r="AO148" s="1494">
        <v>0</v>
      </c>
      <c r="AP148" s="1494">
        <v>0</v>
      </c>
      <c r="AQ148" s="1494">
        <v>0</v>
      </c>
      <c r="AR148" s="1494">
        <v>0</v>
      </c>
      <c r="AS148" s="1494">
        <v>0</v>
      </c>
      <c r="AT148" s="1097">
        <v>0</v>
      </c>
      <c r="AU148" s="1098">
        <v>0</v>
      </c>
      <c r="AV148" s="1494">
        <v>0</v>
      </c>
      <c r="AW148" s="1097">
        <v>0</v>
      </c>
      <c r="AX148" s="1495">
        <v>0</v>
      </c>
      <c r="AY148" s="1494">
        <v>0</v>
      </c>
      <c r="AZ148" s="1494">
        <v>0</v>
      </c>
      <c r="BA148" s="1494">
        <v>0</v>
      </c>
      <c r="BB148" s="1494">
        <v>0</v>
      </c>
      <c r="BC148" s="1494">
        <v>0</v>
      </c>
      <c r="BD148" s="1494">
        <v>0</v>
      </c>
      <c r="BE148" s="1494">
        <v>0</v>
      </c>
      <c r="BF148" s="1097">
        <v>0</v>
      </c>
      <c r="BG148" s="1098">
        <f t="shared" si="25"/>
        <v>0</v>
      </c>
      <c r="BH148" s="1494">
        <f t="shared" si="26"/>
        <v>0</v>
      </c>
      <c r="BI148" s="1097">
        <f t="shared" si="27"/>
        <v>0</v>
      </c>
      <c r="BJ148" s="1495">
        <f t="shared" si="28"/>
        <v>0</v>
      </c>
      <c r="BK148" s="1494">
        <f t="shared" si="29"/>
        <v>0</v>
      </c>
      <c r="BL148" s="1494">
        <f t="shared" si="30"/>
        <v>0</v>
      </c>
      <c r="BM148" s="1494">
        <f t="shared" si="31"/>
        <v>0</v>
      </c>
      <c r="BN148" s="1494">
        <f t="shared" si="32"/>
        <v>0</v>
      </c>
      <c r="BO148" s="1494">
        <f t="shared" si="33"/>
        <v>0</v>
      </c>
      <c r="BP148" s="1494">
        <f t="shared" si="34"/>
        <v>0</v>
      </c>
      <c r="BQ148" s="1494">
        <f t="shared" si="35"/>
        <v>0</v>
      </c>
      <c r="BR148" s="1097">
        <f t="shared" si="36"/>
        <v>0</v>
      </c>
      <c r="BS148" s="1099">
        <v>0</v>
      </c>
      <c r="BT148" s="1494">
        <v>0</v>
      </c>
      <c r="BU148" s="1097">
        <v>0</v>
      </c>
      <c r="BV148" s="1496"/>
      <c r="BW148" s="1359"/>
      <c r="BX148" s="1359"/>
      <c r="BY148" s="1359"/>
      <c r="BZ148" s="1359"/>
      <c r="CA148" s="1359"/>
      <c r="CB148" s="1359"/>
      <c r="CC148" s="1359"/>
      <c r="CD148" s="748"/>
      <c r="CE148" s="749"/>
      <c r="CG148" s="392"/>
      <c r="CH148" s="314"/>
    </row>
    <row r="149" spans="1:86" ht="30">
      <c r="A149" s="696">
        <v>149</v>
      </c>
      <c r="C149" s="718"/>
      <c r="D149" s="718"/>
      <c r="E149" s="735" t="s">
        <v>2871</v>
      </c>
      <c r="F149" s="718" t="s">
        <v>2870</v>
      </c>
      <c r="G149" s="718" t="s">
        <v>2861</v>
      </c>
      <c r="H149" s="718" t="s">
        <v>2862</v>
      </c>
      <c r="I149" s="718"/>
      <c r="J149" s="729">
        <v>11</v>
      </c>
      <c r="K149" s="1359"/>
      <c r="L149" s="1359"/>
      <c r="M149" s="1359"/>
      <c r="N149" s="1359"/>
      <c r="O149" s="1359"/>
      <c r="P149" s="1359"/>
      <c r="Q149" s="1359"/>
      <c r="R149" s="1491">
        <v>11</v>
      </c>
      <c r="S149" s="748"/>
      <c r="T149" s="1501"/>
      <c r="U149" s="747"/>
      <c r="V149" s="1359"/>
      <c r="W149" s="1359"/>
      <c r="X149" s="1359"/>
      <c r="Y149" s="1491"/>
      <c r="Z149" s="941"/>
      <c r="AA149" s="1492"/>
      <c r="AB149" s="1492"/>
      <c r="AC149" s="1492"/>
      <c r="AD149" s="1492"/>
      <c r="AE149" s="1492"/>
      <c r="AF149" s="1492"/>
      <c r="AG149" s="1492"/>
      <c r="AH149" s="942"/>
      <c r="AI149" s="1493">
        <v>0</v>
      </c>
      <c r="AJ149" s="1494">
        <v>0</v>
      </c>
      <c r="AK149" s="1097">
        <v>0</v>
      </c>
      <c r="AL149" s="1495">
        <v>0</v>
      </c>
      <c r="AM149" s="1494">
        <v>0</v>
      </c>
      <c r="AN149" s="1494">
        <v>0</v>
      </c>
      <c r="AO149" s="1494">
        <v>0</v>
      </c>
      <c r="AP149" s="1494">
        <v>0</v>
      </c>
      <c r="AQ149" s="1494">
        <v>0</v>
      </c>
      <c r="AR149" s="1494">
        <v>0</v>
      </c>
      <c r="AS149" s="1494">
        <v>0</v>
      </c>
      <c r="AT149" s="1097">
        <v>0</v>
      </c>
      <c r="AU149" s="1098">
        <v>0</v>
      </c>
      <c r="AV149" s="1494">
        <v>0</v>
      </c>
      <c r="AW149" s="1097">
        <v>0</v>
      </c>
      <c r="AX149" s="1495">
        <v>0</v>
      </c>
      <c r="AY149" s="1494">
        <v>0</v>
      </c>
      <c r="AZ149" s="1494">
        <v>0</v>
      </c>
      <c r="BA149" s="1494">
        <v>0</v>
      </c>
      <c r="BB149" s="1494">
        <v>0</v>
      </c>
      <c r="BC149" s="1494">
        <v>0</v>
      </c>
      <c r="BD149" s="1494">
        <v>0</v>
      </c>
      <c r="BE149" s="1494">
        <v>0</v>
      </c>
      <c r="BF149" s="1097">
        <v>0</v>
      </c>
      <c r="BG149" s="1098">
        <f t="shared" si="25"/>
        <v>0</v>
      </c>
      <c r="BH149" s="1494">
        <f t="shared" si="26"/>
        <v>0</v>
      </c>
      <c r="BI149" s="1097">
        <f t="shared" si="27"/>
        <v>0</v>
      </c>
      <c r="BJ149" s="1495">
        <f t="shared" si="28"/>
        <v>0</v>
      </c>
      <c r="BK149" s="1494">
        <f t="shared" si="29"/>
        <v>0</v>
      </c>
      <c r="BL149" s="1494">
        <f t="shared" si="30"/>
        <v>0</v>
      </c>
      <c r="BM149" s="1494">
        <f t="shared" si="31"/>
        <v>0</v>
      </c>
      <c r="BN149" s="1494">
        <f t="shared" si="32"/>
        <v>0</v>
      </c>
      <c r="BO149" s="1494">
        <f t="shared" si="33"/>
        <v>0</v>
      </c>
      <c r="BP149" s="1494">
        <f t="shared" si="34"/>
        <v>0</v>
      </c>
      <c r="BQ149" s="1494">
        <f t="shared" si="35"/>
        <v>0</v>
      </c>
      <c r="BR149" s="1097">
        <f t="shared" si="36"/>
        <v>0</v>
      </c>
      <c r="BS149" s="1099">
        <v>0</v>
      </c>
      <c r="BT149" s="1494">
        <v>0</v>
      </c>
      <c r="BU149" s="1097">
        <v>0</v>
      </c>
      <c r="BV149" s="1496"/>
      <c r="BW149" s="1359"/>
      <c r="BX149" s="1359"/>
      <c r="BY149" s="1359"/>
      <c r="BZ149" s="1359"/>
      <c r="CA149" s="1359"/>
      <c r="CB149" s="1359"/>
      <c r="CC149" s="1359"/>
      <c r="CD149" s="748"/>
      <c r="CE149" s="749"/>
      <c r="CG149" s="392"/>
      <c r="CH149" s="314"/>
    </row>
    <row r="150" spans="1:86" ht="15">
      <c r="A150" s="696">
        <v>150</v>
      </c>
      <c r="C150" s="718"/>
      <c r="D150" s="718"/>
      <c r="E150" s="735"/>
      <c r="F150" s="962"/>
      <c r="G150" s="962" t="s">
        <v>2863</v>
      </c>
      <c r="H150" s="718" t="s">
        <v>2862</v>
      </c>
      <c r="I150" s="718"/>
      <c r="J150" s="729">
        <v>7</v>
      </c>
      <c r="K150" s="1359"/>
      <c r="L150" s="1359"/>
      <c r="M150" s="1359"/>
      <c r="N150" s="1359"/>
      <c r="O150" s="1359"/>
      <c r="P150" s="1359"/>
      <c r="Q150" s="1359"/>
      <c r="R150" s="1491">
        <v>7</v>
      </c>
      <c r="S150" s="748"/>
      <c r="T150" s="1501"/>
      <c r="U150" s="747"/>
      <c r="V150" s="1359"/>
      <c r="W150" s="1359"/>
      <c r="X150" s="1359"/>
      <c r="Y150" s="1491"/>
      <c r="Z150" s="941"/>
      <c r="AA150" s="1492"/>
      <c r="AB150" s="1492"/>
      <c r="AC150" s="1492"/>
      <c r="AD150" s="1492"/>
      <c r="AE150" s="1492"/>
      <c r="AF150" s="1492"/>
      <c r="AG150" s="1492"/>
      <c r="AH150" s="942"/>
      <c r="AI150" s="1493"/>
      <c r="AJ150" s="1494"/>
      <c r="AK150" s="1097"/>
      <c r="AL150" s="1495"/>
      <c r="AM150" s="1494"/>
      <c r="AN150" s="1494"/>
      <c r="AO150" s="1494"/>
      <c r="AP150" s="1494"/>
      <c r="AQ150" s="1494"/>
      <c r="AR150" s="1494"/>
      <c r="AS150" s="1494"/>
      <c r="AT150" s="1097"/>
      <c r="AU150" s="1098"/>
      <c r="AV150" s="1494"/>
      <c r="AW150" s="1097"/>
      <c r="AX150" s="1495"/>
      <c r="AY150" s="1494"/>
      <c r="AZ150" s="1494"/>
      <c r="BA150" s="1494"/>
      <c r="BB150" s="1494"/>
      <c r="BC150" s="1494"/>
      <c r="BD150" s="1494"/>
      <c r="BE150" s="1494"/>
      <c r="BF150" s="1097"/>
      <c r="BG150" s="1098"/>
      <c r="BH150" s="1494"/>
      <c r="BI150" s="1097"/>
      <c r="BJ150" s="1495"/>
      <c r="BK150" s="1494"/>
      <c r="BL150" s="1494"/>
      <c r="BM150" s="1494"/>
      <c r="BN150" s="1494"/>
      <c r="BO150" s="1494"/>
      <c r="BP150" s="1494"/>
      <c r="BQ150" s="1494"/>
      <c r="BR150" s="1097"/>
      <c r="BS150" s="1099"/>
      <c r="BT150" s="1494"/>
      <c r="BU150" s="1097"/>
      <c r="BV150" s="1496"/>
      <c r="BW150" s="1359"/>
      <c r="BX150" s="1359"/>
      <c r="BY150" s="1359"/>
      <c r="BZ150" s="1359"/>
      <c r="CA150" s="1359"/>
      <c r="CB150" s="1359"/>
      <c r="CC150" s="1359"/>
      <c r="CD150" s="748"/>
      <c r="CE150" s="749"/>
      <c r="CG150" s="392"/>
      <c r="CH150" s="314"/>
    </row>
    <row r="151" spans="1:86" ht="30">
      <c r="A151" s="696">
        <v>151</v>
      </c>
      <c r="C151" s="718"/>
      <c r="D151" s="718"/>
      <c r="E151" s="735" t="s">
        <v>2812</v>
      </c>
      <c r="F151" s="962" t="s">
        <v>2870</v>
      </c>
      <c r="G151" s="962" t="s">
        <v>2861</v>
      </c>
      <c r="H151" s="718" t="s">
        <v>2862</v>
      </c>
      <c r="I151" s="718"/>
      <c r="J151" s="729">
        <v>10</v>
      </c>
      <c r="K151" s="1359"/>
      <c r="L151" s="1359"/>
      <c r="M151" s="1359"/>
      <c r="N151" s="1359"/>
      <c r="O151" s="1359"/>
      <c r="P151" s="1359"/>
      <c r="Q151" s="1359"/>
      <c r="R151" s="1491"/>
      <c r="S151" s="748">
        <v>10</v>
      </c>
      <c r="T151" s="1501"/>
      <c r="U151" s="747"/>
      <c r="V151" s="1359"/>
      <c r="W151" s="1359"/>
      <c r="X151" s="1359"/>
      <c r="Y151" s="1491"/>
      <c r="Z151" s="941"/>
      <c r="AA151" s="1492"/>
      <c r="AB151" s="1492"/>
      <c r="AC151" s="1492"/>
      <c r="AD151" s="1492"/>
      <c r="AE151" s="1492"/>
      <c r="AF151" s="1492"/>
      <c r="AG151" s="1492"/>
      <c r="AH151" s="942"/>
      <c r="AI151" s="1493">
        <v>0</v>
      </c>
      <c r="AJ151" s="1494">
        <v>0</v>
      </c>
      <c r="AK151" s="1097">
        <v>0</v>
      </c>
      <c r="AL151" s="1495">
        <v>0</v>
      </c>
      <c r="AM151" s="1494">
        <v>0</v>
      </c>
      <c r="AN151" s="1494">
        <v>0</v>
      </c>
      <c r="AO151" s="1494">
        <v>0</v>
      </c>
      <c r="AP151" s="1494">
        <v>0</v>
      </c>
      <c r="AQ151" s="1494">
        <v>0</v>
      </c>
      <c r="AR151" s="1494">
        <v>0</v>
      </c>
      <c r="AS151" s="1494">
        <v>0</v>
      </c>
      <c r="AT151" s="1097">
        <v>0</v>
      </c>
      <c r="AU151" s="1098">
        <v>0</v>
      </c>
      <c r="AV151" s="1494">
        <v>0</v>
      </c>
      <c r="AW151" s="1097">
        <v>0</v>
      </c>
      <c r="AX151" s="1495">
        <v>0</v>
      </c>
      <c r="AY151" s="1494">
        <v>0</v>
      </c>
      <c r="AZ151" s="1494">
        <v>0</v>
      </c>
      <c r="BA151" s="1494">
        <v>0</v>
      </c>
      <c r="BB151" s="1494">
        <v>0</v>
      </c>
      <c r="BC151" s="1494">
        <v>0</v>
      </c>
      <c r="BD151" s="1494">
        <v>0</v>
      </c>
      <c r="BE151" s="1494">
        <v>0</v>
      </c>
      <c r="BF151" s="1097">
        <v>0</v>
      </c>
      <c r="BG151" s="1098">
        <f t="shared" si="25"/>
        <v>0</v>
      </c>
      <c r="BH151" s="1494">
        <f t="shared" si="26"/>
        <v>0</v>
      </c>
      <c r="BI151" s="1097">
        <f t="shared" si="27"/>
        <v>0</v>
      </c>
      <c r="BJ151" s="1495">
        <f t="shared" si="28"/>
        <v>0</v>
      </c>
      <c r="BK151" s="1494">
        <f t="shared" si="29"/>
        <v>0</v>
      </c>
      <c r="BL151" s="1494">
        <f t="shared" si="30"/>
        <v>0</v>
      </c>
      <c r="BM151" s="1494">
        <f t="shared" si="31"/>
        <v>0</v>
      </c>
      <c r="BN151" s="1494">
        <f t="shared" si="32"/>
        <v>0</v>
      </c>
      <c r="BO151" s="1494">
        <f t="shared" si="33"/>
        <v>0</v>
      </c>
      <c r="BP151" s="1494">
        <f t="shared" si="34"/>
        <v>0</v>
      </c>
      <c r="BQ151" s="1494">
        <f t="shared" si="35"/>
        <v>0</v>
      </c>
      <c r="BR151" s="1097">
        <f t="shared" si="36"/>
        <v>0</v>
      </c>
      <c r="BS151" s="1099">
        <v>0</v>
      </c>
      <c r="BT151" s="1494">
        <v>0</v>
      </c>
      <c r="BU151" s="1097">
        <v>0</v>
      </c>
      <c r="BV151" s="1496"/>
      <c r="BW151" s="1359"/>
      <c r="BX151" s="1359"/>
      <c r="BY151" s="1359"/>
      <c r="BZ151" s="1359"/>
      <c r="CA151" s="1359"/>
      <c r="CB151" s="1359"/>
      <c r="CC151" s="1359"/>
      <c r="CD151" s="748"/>
      <c r="CE151" s="749"/>
      <c r="CG151" s="382"/>
    </row>
    <row r="152" spans="1:86" ht="15">
      <c r="A152" s="696">
        <v>152</v>
      </c>
      <c r="C152" s="718"/>
      <c r="D152" s="718"/>
      <c r="E152" s="735"/>
      <c r="F152" s="962"/>
      <c r="G152" s="962" t="s">
        <v>2863</v>
      </c>
      <c r="H152" s="718" t="s">
        <v>2862</v>
      </c>
      <c r="I152" s="718"/>
      <c r="J152" s="729">
        <v>0</v>
      </c>
      <c r="K152" s="1359"/>
      <c r="L152" s="1359"/>
      <c r="M152" s="1359"/>
      <c r="N152" s="1359"/>
      <c r="O152" s="1359"/>
      <c r="P152" s="1359"/>
      <c r="Q152" s="1359"/>
      <c r="R152" s="1491"/>
      <c r="S152" s="748"/>
      <c r="T152" s="1501"/>
      <c r="U152" s="747"/>
      <c r="V152" s="1359"/>
      <c r="W152" s="1359"/>
      <c r="X152" s="1359"/>
      <c r="Y152" s="1491"/>
      <c r="Z152" s="941"/>
      <c r="AA152" s="1492"/>
      <c r="AB152" s="1492"/>
      <c r="AC152" s="1492"/>
      <c r="AD152" s="1492"/>
      <c r="AE152" s="1492"/>
      <c r="AF152" s="1492"/>
      <c r="AG152" s="1492"/>
      <c r="AH152" s="942"/>
      <c r="AI152" s="1493">
        <v>6</v>
      </c>
      <c r="AJ152" s="1494">
        <v>20</v>
      </c>
      <c r="AK152" s="1097">
        <v>7</v>
      </c>
      <c r="AL152" s="1495">
        <v>0</v>
      </c>
      <c r="AM152" s="1494">
        <v>0</v>
      </c>
      <c r="AN152" s="1494">
        <v>0</v>
      </c>
      <c r="AO152" s="1494">
        <v>0</v>
      </c>
      <c r="AP152" s="1494">
        <v>0</v>
      </c>
      <c r="AQ152" s="1494">
        <v>0</v>
      </c>
      <c r="AR152" s="1494">
        <v>0</v>
      </c>
      <c r="AS152" s="1494">
        <v>2</v>
      </c>
      <c r="AT152" s="1097">
        <v>2</v>
      </c>
      <c r="AU152" s="1098">
        <v>3</v>
      </c>
      <c r="AV152" s="1494">
        <v>4</v>
      </c>
      <c r="AW152" s="1097">
        <v>6</v>
      </c>
      <c r="AX152" s="1495">
        <v>3</v>
      </c>
      <c r="AY152" s="1494">
        <v>4</v>
      </c>
      <c r="AZ152" s="1494">
        <v>6</v>
      </c>
      <c r="BA152" s="1494">
        <v>0</v>
      </c>
      <c r="BB152" s="1494">
        <v>0</v>
      </c>
      <c r="BC152" s="1494">
        <v>0</v>
      </c>
      <c r="BD152" s="1494">
        <v>0</v>
      </c>
      <c r="BE152" s="1494">
        <v>0</v>
      </c>
      <c r="BF152" s="1097">
        <v>0</v>
      </c>
      <c r="BG152" s="1098">
        <f t="shared" si="25"/>
        <v>6</v>
      </c>
      <c r="BH152" s="1494">
        <f t="shared" si="26"/>
        <v>20</v>
      </c>
      <c r="BI152" s="1097">
        <f t="shared" si="27"/>
        <v>7</v>
      </c>
      <c r="BJ152" s="1495">
        <f t="shared" si="28"/>
        <v>0</v>
      </c>
      <c r="BK152" s="1494">
        <f t="shared" si="29"/>
        <v>0</v>
      </c>
      <c r="BL152" s="1494">
        <f t="shared" si="30"/>
        <v>0</v>
      </c>
      <c r="BM152" s="1494">
        <f t="shared" si="31"/>
        <v>0</v>
      </c>
      <c r="BN152" s="1494">
        <f t="shared" si="32"/>
        <v>0</v>
      </c>
      <c r="BO152" s="1494">
        <f t="shared" si="33"/>
        <v>0</v>
      </c>
      <c r="BP152" s="1494">
        <f t="shared" si="34"/>
        <v>0</v>
      </c>
      <c r="BQ152" s="1494">
        <f t="shared" si="35"/>
        <v>2</v>
      </c>
      <c r="BR152" s="1097">
        <f t="shared" si="36"/>
        <v>2</v>
      </c>
      <c r="BS152" s="1099">
        <v>0</v>
      </c>
      <c r="BT152" s="1494">
        <v>0</v>
      </c>
      <c r="BU152" s="1097">
        <v>0</v>
      </c>
      <c r="BV152" s="1496"/>
      <c r="BW152" s="1359"/>
      <c r="BX152" s="1359"/>
      <c r="BY152" s="1359"/>
      <c r="BZ152" s="1359"/>
      <c r="CA152" s="1359"/>
      <c r="CB152" s="1359"/>
      <c r="CC152" s="1359"/>
      <c r="CD152" s="748"/>
      <c r="CE152" s="749"/>
      <c r="CG152" s="382"/>
    </row>
    <row r="153" spans="1:86" ht="30">
      <c r="A153" s="696">
        <v>153</v>
      </c>
      <c r="C153" s="907" t="s">
        <v>301</v>
      </c>
      <c r="D153" s="907" t="s">
        <v>2872</v>
      </c>
      <c r="E153" s="915" t="s">
        <v>2764</v>
      </c>
      <c r="F153" s="907"/>
      <c r="G153" s="907"/>
      <c r="H153" s="907"/>
      <c r="I153" s="912"/>
      <c r="J153" s="1502"/>
      <c r="K153" s="1359"/>
      <c r="L153" s="1359"/>
      <c r="M153" s="1359"/>
      <c r="N153" s="1359"/>
      <c r="O153" s="1359"/>
      <c r="P153" s="1359"/>
      <c r="Q153" s="1359"/>
      <c r="R153" s="1491"/>
      <c r="S153" s="748"/>
      <c r="T153" s="1501"/>
      <c r="U153" s="747"/>
      <c r="V153" s="1359"/>
      <c r="W153" s="1359"/>
      <c r="X153" s="1359"/>
      <c r="Y153" s="1491"/>
      <c r="Z153" s="941">
        <v>4.2680000000000002E-4</v>
      </c>
      <c r="AA153" s="1492">
        <v>0.47761510000000001</v>
      </c>
      <c r="AB153" s="1492">
        <v>8.98809E-2</v>
      </c>
      <c r="AC153" s="1492">
        <v>8.35645E-2</v>
      </c>
      <c r="AD153" s="1492">
        <v>0.14002819999999999</v>
      </c>
      <c r="AE153" s="1492">
        <v>0.1173659</v>
      </c>
      <c r="AF153" s="1492">
        <v>4.9763099999999998E-2</v>
      </c>
      <c r="AG153" s="1492">
        <v>1.39559E-2</v>
      </c>
      <c r="AH153" s="942">
        <v>2.73996E-2</v>
      </c>
      <c r="AI153" s="1493">
        <v>0</v>
      </c>
      <c r="AJ153" s="1494">
        <v>2</v>
      </c>
      <c r="AK153" s="1097">
        <v>0</v>
      </c>
      <c r="AL153" s="1495">
        <v>0</v>
      </c>
      <c r="AM153" s="1494">
        <v>0</v>
      </c>
      <c r="AN153" s="1494">
        <v>0</v>
      </c>
      <c r="AO153" s="1494">
        <v>0</v>
      </c>
      <c r="AP153" s="1494">
        <v>0</v>
      </c>
      <c r="AQ153" s="1494">
        <v>0</v>
      </c>
      <c r="AR153" s="1494">
        <v>0</v>
      </c>
      <c r="AS153" s="1494">
        <v>0</v>
      </c>
      <c r="AT153" s="1097">
        <v>0</v>
      </c>
      <c r="AU153" s="1098">
        <v>0</v>
      </c>
      <c r="AV153" s="1494">
        <v>0</v>
      </c>
      <c r="AW153" s="1097">
        <v>0</v>
      </c>
      <c r="AX153" s="1495">
        <v>0</v>
      </c>
      <c r="AY153" s="1494">
        <v>0</v>
      </c>
      <c r="AZ153" s="1494">
        <v>0</v>
      </c>
      <c r="BA153" s="1494">
        <v>0</v>
      </c>
      <c r="BB153" s="1494">
        <v>0</v>
      </c>
      <c r="BC153" s="1494">
        <v>0</v>
      </c>
      <c r="BD153" s="1494">
        <v>0</v>
      </c>
      <c r="BE153" s="1494">
        <v>0</v>
      </c>
      <c r="BF153" s="1097">
        <v>0</v>
      </c>
      <c r="BG153" s="1098">
        <f t="shared" si="25"/>
        <v>0</v>
      </c>
      <c r="BH153" s="1494">
        <f t="shared" si="26"/>
        <v>2</v>
      </c>
      <c r="BI153" s="1097">
        <f t="shared" si="27"/>
        <v>0</v>
      </c>
      <c r="BJ153" s="1495">
        <f t="shared" si="28"/>
        <v>0</v>
      </c>
      <c r="BK153" s="1494">
        <f t="shared" si="29"/>
        <v>0</v>
      </c>
      <c r="BL153" s="1494">
        <f t="shared" si="30"/>
        <v>0</v>
      </c>
      <c r="BM153" s="1494">
        <f t="shared" si="31"/>
        <v>0</v>
      </c>
      <c r="BN153" s="1494">
        <f t="shared" si="32"/>
        <v>0</v>
      </c>
      <c r="BO153" s="1494">
        <f t="shared" si="33"/>
        <v>0</v>
      </c>
      <c r="BP153" s="1494">
        <f t="shared" si="34"/>
        <v>0</v>
      </c>
      <c r="BQ153" s="1494">
        <f t="shared" si="35"/>
        <v>0</v>
      </c>
      <c r="BR153" s="1097">
        <f t="shared" si="36"/>
        <v>0</v>
      </c>
      <c r="BS153" s="1099">
        <v>0</v>
      </c>
      <c r="BT153" s="1494">
        <v>0</v>
      </c>
      <c r="BU153" s="1097">
        <v>0</v>
      </c>
      <c r="BV153" s="1496"/>
      <c r="BW153" s="1359"/>
      <c r="BX153" s="1359"/>
      <c r="BY153" s="1359"/>
      <c r="BZ153" s="1359"/>
      <c r="CA153" s="1359"/>
      <c r="CB153" s="1359"/>
      <c r="CC153" s="1359"/>
      <c r="CD153" s="748"/>
      <c r="CE153" s="749"/>
      <c r="CG153" s="382"/>
    </row>
    <row r="154" spans="1:86" ht="30">
      <c r="A154" s="696">
        <v>154</v>
      </c>
      <c r="C154" s="718" t="s">
        <v>301</v>
      </c>
      <c r="D154" s="718" t="s">
        <v>2873</v>
      </c>
      <c r="E154" s="735"/>
      <c r="F154" s="718" t="s">
        <v>2874</v>
      </c>
      <c r="G154" s="718"/>
      <c r="H154" s="718" t="s">
        <v>2862</v>
      </c>
      <c r="I154" s="718"/>
      <c r="J154" s="750">
        <v>9395</v>
      </c>
      <c r="K154" s="1359">
        <v>36</v>
      </c>
      <c r="L154" s="1359">
        <v>18</v>
      </c>
      <c r="M154" s="1359">
        <v>131</v>
      </c>
      <c r="N154" s="1359">
        <v>9</v>
      </c>
      <c r="O154" s="1359">
        <v>2</v>
      </c>
      <c r="P154" s="1359"/>
      <c r="Q154" s="1359"/>
      <c r="R154" s="1491">
        <v>3</v>
      </c>
      <c r="S154" s="748">
        <v>9196</v>
      </c>
      <c r="T154" s="1501"/>
      <c r="U154" s="747"/>
      <c r="V154" s="1359"/>
      <c r="W154" s="1359"/>
      <c r="X154" s="1359"/>
      <c r="Y154" s="1491"/>
      <c r="Z154" s="941"/>
      <c r="AA154" s="1492"/>
      <c r="AB154" s="1492"/>
      <c r="AC154" s="1492"/>
      <c r="AD154" s="1492"/>
      <c r="AE154" s="1492"/>
      <c r="AF154" s="1492"/>
      <c r="AG154" s="1492"/>
      <c r="AH154" s="942"/>
      <c r="AI154" s="1493">
        <v>138</v>
      </c>
      <c r="AJ154" s="1494">
        <v>94</v>
      </c>
      <c r="AK154" s="1097">
        <v>53</v>
      </c>
      <c r="AL154" s="1495">
        <v>205</v>
      </c>
      <c r="AM154" s="1494">
        <v>187</v>
      </c>
      <c r="AN154" s="1494">
        <v>141</v>
      </c>
      <c r="AO154" s="1494">
        <v>193</v>
      </c>
      <c r="AP154" s="1494">
        <v>141</v>
      </c>
      <c r="AQ154" s="1494">
        <v>143</v>
      </c>
      <c r="AR154" s="1494">
        <v>182</v>
      </c>
      <c r="AS154" s="1494">
        <v>142</v>
      </c>
      <c r="AT154" s="1097">
        <v>142</v>
      </c>
      <c r="AU154" s="1098">
        <v>0</v>
      </c>
      <c r="AV154" s="1494">
        <v>121</v>
      </c>
      <c r="AW154" s="1097">
        <v>161</v>
      </c>
      <c r="AX154" s="1495">
        <v>0</v>
      </c>
      <c r="AY154" s="1494">
        <v>121</v>
      </c>
      <c r="AZ154" s="1494">
        <v>161</v>
      </c>
      <c r="BA154" s="1494">
        <v>0</v>
      </c>
      <c r="BB154" s="1494">
        <v>0</v>
      </c>
      <c r="BC154" s="1494">
        <v>0</v>
      </c>
      <c r="BD154" s="1494">
        <v>0</v>
      </c>
      <c r="BE154" s="1494">
        <v>0</v>
      </c>
      <c r="BF154" s="1097">
        <v>0</v>
      </c>
      <c r="BG154" s="1098">
        <f t="shared" si="25"/>
        <v>138</v>
      </c>
      <c r="BH154" s="1494">
        <f t="shared" si="26"/>
        <v>94</v>
      </c>
      <c r="BI154" s="1097">
        <f t="shared" si="27"/>
        <v>53</v>
      </c>
      <c r="BJ154" s="1495">
        <f t="shared" si="28"/>
        <v>205</v>
      </c>
      <c r="BK154" s="1494">
        <f t="shared" si="29"/>
        <v>187</v>
      </c>
      <c r="BL154" s="1494">
        <f t="shared" si="30"/>
        <v>141</v>
      </c>
      <c r="BM154" s="1494">
        <f t="shared" si="31"/>
        <v>193</v>
      </c>
      <c r="BN154" s="1494">
        <f t="shared" si="32"/>
        <v>141</v>
      </c>
      <c r="BO154" s="1494">
        <f t="shared" si="33"/>
        <v>143</v>
      </c>
      <c r="BP154" s="1494">
        <f t="shared" si="34"/>
        <v>182</v>
      </c>
      <c r="BQ154" s="1494">
        <f t="shared" si="35"/>
        <v>142</v>
      </c>
      <c r="BR154" s="1097">
        <f t="shared" si="36"/>
        <v>142</v>
      </c>
      <c r="BS154" s="1099">
        <v>0</v>
      </c>
      <c r="BT154" s="1494">
        <v>0</v>
      </c>
      <c r="BU154" s="1097">
        <v>0</v>
      </c>
      <c r="BV154" s="1496"/>
      <c r="BW154" s="1359"/>
      <c r="BX154" s="1359"/>
      <c r="BY154" s="1359"/>
      <c r="BZ154" s="1359"/>
      <c r="CA154" s="1359"/>
      <c r="CB154" s="1359"/>
      <c r="CC154" s="1359"/>
      <c r="CD154" s="748"/>
      <c r="CE154" s="749"/>
    </row>
    <row r="155" spans="1:86" ht="15">
      <c r="A155" s="696">
        <v>155</v>
      </c>
      <c r="C155" s="718"/>
      <c r="D155" s="718"/>
      <c r="E155" s="735"/>
      <c r="F155" s="718" t="s">
        <v>2875</v>
      </c>
      <c r="G155" s="718"/>
      <c r="H155" s="718" t="s">
        <v>2862</v>
      </c>
      <c r="I155" s="718"/>
      <c r="J155" s="750">
        <v>8196</v>
      </c>
      <c r="K155" s="1359">
        <v>92</v>
      </c>
      <c r="L155" s="1359">
        <v>16</v>
      </c>
      <c r="M155" s="1359">
        <v>25</v>
      </c>
      <c r="N155" s="1359">
        <v>27</v>
      </c>
      <c r="O155" s="1359"/>
      <c r="P155" s="1359"/>
      <c r="Q155" s="1359"/>
      <c r="R155" s="1491"/>
      <c r="S155" s="748">
        <v>8036</v>
      </c>
      <c r="T155" s="1501"/>
      <c r="U155" s="747"/>
      <c r="V155" s="1359"/>
      <c r="W155" s="1359"/>
      <c r="X155" s="1359"/>
      <c r="Y155" s="1491"/>
      <c r="Z155" s="941"/>
      <c r="AA155" s="1492"/>
      <c r="AB155" s="1492"/>
      <c r="AC155" s="1492"/>
      <c r="AD155" s="1492"/>
      <c r="AE155" s="1492"/>
      <c r="AF155" s="1492"/>
      <c r="AG155" s="1492"/>
      <c r="AH155" s="942"/>
      <c r="AI155" s="1493">
        <v>125</v>
      </c>
      <c r="AJ155" s="1494">
        <v>16</v>
      </c>
      <c r="AK155" s="1097">
        <v>96</v>
      </c>
      <c r="AL155" s="1495">
        <v>0</v>
      </c>
      <c r="AM155" s="1494">
        <v>0</v>
      </c>
      <c r="AN155" s="1494">
        <v>0</v>
      </c>
      <c r="AO155" s="1494">
        <v>0</v>
      </c>
      <c r="AP155" s="1494">
        <v>0</v>
      </c>
      <c r="AQ155" s="1494">
        <v>0</v>
      </c>
      <c r="AR155" s="1494">
        <v>109</v>
      </c>
      <c r="AS155" s="1494">
        <v>110</v>
      </c>
      <c r="AT155" s="1097">
        <v>110</v>
      </c>
      <c r="AU155" s="1098">
        <v>0</v>
      </c>
      <c r="AV155" s="1494">
        <v>7</v>
      </c>
      <c r="AW155" s="1097">
        <v>2</v>
      </c>
      <c r="AX155" s="1495">
        <v>0</v>
      </c>
      <c r="AY155" s="1494">
        <v>7</v>
      </c>
      <c r="AZ155" s="1494">
        <v>2</v>
      </c>
      <c r="BA155" s="1494">
        <v>0</v>
      </c>
      <c r="BB155" s="1494">
        <v>0</v>
      </c>
      <c r="BC155" s="1494">
        <v>0</v>
      </c>
      <c r="BD155" s="1494">
        <v>0</v>
      </c>
      <c r="BE155" s="1494">
        <v>0</v>
      </c>
      <c r="BF155" s="1097">
        <v>0</v>
      </c>
      <c r="BG155" s="1098">
        <f t="shared" si="25"/>
        <v>125</v>
      </c>
      <c r="BH155" s="1494">
        <f t="shared" si="26"/>
        <v>16</v>
      </c>
      <c r="BI155" s="1097">
        <f t="shared" si="27"/>
        <v>96</v>
      </c>
      <c r="BJ155" s="1495">
        <f t="shared" si="28"/>
        <v>0</v>
      </c>
      <c r="BK155" s="1494">
        <f t="shared" si="29"/>
        <v>0</v>
      </c>
      <c r="BL155" s="1494">
        <f t="shared" si="30"/>
        <v>0</v>
      </c>
      <c r="BM155" s="1494">
        <f t="shared" si="31"/>
        <v>0</v>
      </c>
      <c r="BN155" s="1494">
        <f t="shared" si="32"/>
        <v>0</v>
      </c>
      <c r="BO155" s="1494">
        <f t="shared" si="33"/>
        <v>0</v>
      </c>
      <c r="BP155" s="1494">
        <f t="shared" si="34"/>
        <v>109</v>
      </c>
      <c r="BQ155" s="1494">
        <f t="shared" si="35"/>
        <v>110</v>
      </c>
      <c r="BR155" s="1097">
        <f t="shared" si="36"/>
        <v>110</v>
      </c>
      <c r="BS155" s="1099">
        <v>67</v>
      </c>
      <c r="BT155" s="1494">
        <v>0</v>
      </c>
      <c r="BU155" s="1097">
        <v>0</v>
      </c>
      <c r="BV155" s="1496"/>
      <c r="BW155" s="1359"/>
      <c r="BX155" s="1359"/>
      <c r="BY155" s="1359"/>
      <c r="BZ155" s="1359"/>
      <c r="CA155" s="1359"/>
      <c r="CB155" s="1359"/>
      <c r="CC155" s="1359"/>
      <c r="CD155" s="748"/>
      <c r="CE155" s="749"/>
    </row>
    <row r="156" spans="1:86" ht="15">
      <c r="A156" s="696">
        <v>156</v>
      </c>
      <c r="C156" s="718"/>
      <c r="D156" s="718"/>
      <c r="E156" s="735"/>
      <c r="F156" s="718" t="s">
        <v>2876</v>
      </c>
      <c r="G156" s="718"/>
      <c r="H156" s="718" t="s">
        <v>2862</v>
      </c>
      <c r="I156" s="718"/>
      <c r="J156" s="750">
        <v>5287</v>
      </c>
      <c r="K156" s="1359">
        <v>1086</v>
      </c>
      <c r="L156" s="1359">
        <v>1478</v>
      </c>
      <c r="M156" s="1359">
        <v>2012</v>
      </c>
      <c r="N156" s="1359">
        <v>708</v>
      </c>
      <c r="O156" s="1359"/>
      <c r="P156" s="1359"/>
      <c r="Q156" s="1359">
        <v>1</v>
      </c>
      <c r="R156" s="1491">
        <v>2</v>
      </c>
      <c r="S156" s="748"/>
      <c r="T156" s="1501"/>
      <c r="U156" s="747"/>
      <c r="V156" s="1359"/>
      <c r="W156" s="1359"/>
      <c r="X156" s="1359"/>
      <c r="Y156" s="1491"/>
      <c r="Z156" s="941"/>
      <c r="AA156" s="1492"/>
      <c r="AB156" s="1492"/>
      <c r="AC156" s="1492"/>
      <c r="AD156" s="1492"/>
      <c r="AE156" s="1492"/>
      <c r="AF156" s="1492"/>
      <c r="AG156" s="1492"/>
      <c r="AH156" s="942"/>
      <c r="AI156" s="1493">
        <v>0</v>
      </c>
      <c r="AJ156" s="1494">
        <v>0</v>
      </c>
      <c r="AK156" s="1097">
        <v>0</v>
      </c>
      <c r="AL156" s="1495">
        <v>0</v>
      </c>
      <c r="AM156" s="1494">
        <v>0</v>
      </c>
      <c r="AN156" s="1494">
        <v>0</v>
      </c>
      <c r="AO156" s="1494">
        <v>0</v>
      </c>
      <c r="AP156" s="1494">
        <v>0</v>
      </c>
      <c r="AQ156" s="1494">
        <v>0</v>
      </c>
      <c r="AR156" s="1494">
        <v>0</v>
      </c>
      <c r="AS156" s="1494">
        <v>0</v>
      </c>
      <c r="AT156" s="1097">
        <v>0</v>
      </c>
      <c r="AU156" s="1098">
        <v>0</v>
      </c>
      <c r="AV156" s="1494">
        <v>0</v>
      </c>
      <c r="AW156" s="1097">
        <v>0</v>
      </c>
      <c r="AX156" s="1495">
        <v>0</v>
      </c>
      <c r="AY156" s="1494">
        <v>0</v>
      </c>
      <c r="AZ156" s="1494">
        <v>0</v>
      </c>
      <c r="BA156" s="1494">
        <v>0</v>
      </c>
      <c r="BB156" s="1494">
        <v>0</v>
      </c>
      <c r="BC156" s="1494">
        <v>0</v>
      </c>
      <c r="BD156" s="1494">
        <v>0</v>
      </c>
      <c r="BE156" s="1494">
        <v>0</v>
      </c>
      <c r="BF156" s="1097">
        <v>0</v>
      </c>
      <c r="BG156" s="1098">
        <f t="shared" si="25"/>
        <v>0</v>
      </c>
      <c r="BH156" s="1494">
        <f t="shared" si="26"/>
        <v>0</v>
      </c>
      <c r="BI156" s="1097">
        <f t="shared" si="27"/>
        <v>0</v>
      </c>
      <c r="BJ156" s="1495">
        <f t="shared" si="28"/>
        <v>0</v>
      </c>
      <c r="BK156" s="1494">
        <f t="shared" si="29"/>
        <v>0</v>
      </c>
      <c r="BL156" s="1494">
        <f t="shared" si="30"/>
        <v>0</v>
      </c>
      <c r="BM156" s="1494">
        <f t="shared" si="31"/>
        <v>0</v>
      </c>
      <c r="BN156" s="1494">
        <f t="shared" si="32"/>
        <v>0</v>
      </c>
      <c r="BO156" s="1494">
        <f t="shared" si="33"/>
        <v>0</v>
      </c>
      <c r="BP156" s="1494">
        <f t="shared" si="34"/>
        <v>0</v>
      </c>
      <c r="BQ156" s="1494">
        <f t="shared" si="35"/>
        <v>0</v>
      </c>
      <c r="BR156" s="1097">
        <f t="shared" si="36"/>
        <v>0</v>
      </c>
      <c r="BS156" s="1099">
        <v>0</v>
      </c>
      <c r="BT156" s="1494">
        <v>0</v>
      </c>
      <c r="BU156" s="1097">
        <v>0</v>
      </c>
      <c r="BV156" s="1496"/>
      <c r="BW156" s="1359"/>
      <c r="BX156" s="1359"/>
      <c r="BY156" s="1359"/>
      <c r="BZ156" s="1359"/>
      <c r="CA156" s="1359"/>
      <c r="CB156" s="1359"/>
      <c r="CC156" s="1359"/>
      <c r="CD156" s="748"/>
      <c r="CE156" s="749"/>
    </row>
    <row r="157" spans="1:86" ht="15">
      <c r="A157" s="696">
        <v>157</v>
      </c>
      <c r="C157" s="718"/>
      <c r="D157" s="718"/>
      <c r="E157" s="735"/>
      <c r="F157" s="962" t="s">
        <v>362</v>
      </c>
      <c r="G157" s="718"/>
      <c r="H157" s="718" t="s">
        <v>2862</v>
      </c>
      <c r="I157" s="718"/>
      <c r="J157" s="750">
        <v>553</v>
      </c>
      <c r="K157" s="1359">
        <v>13</v>
      </c>
      <c r="L157" s="1359">
        <v>2</v>
      </c>
      <c r="M157" s="1359">
        <v>21</v>
      </c>
      <c r="N157" s="1359">
        <v>2</v>
      </c>
      <c r="O157" s="1359"/>
      <c r="P157" s="1359"/>
      <c r="Q157" s="1359">
        <v>26</v>
      </c>
      <c r="R157" s="1491">
        <v>1</v>
      </c>
      <c r="S157" s="748">
        <v>488</v>
      </c>
      <c r="T157" s="1501"/>
      <c r="U157" s="747"/>
      <c r="V157" s="1359"/>
      <c r="W157" s="1359"/>
      <c r="X157" s="1359"/>
      <c r="Y157" s="1491"/>
      <c r="Z157" s="941"/>
      <c r="AA157" s="1492"/>
      <c r="AB157" s="1492"/>
      <c r="AC157" s="1492"/>
      <c r="AD157" s="1492"/>
      <c r="AE157" s="1492"/>
      <c r="AF157" s="1492"/>
      <c r="AG157" s="1492"/>
      <c r="AH157" s="942"/>
      <c r="AI157" s="1493">
        <v>0</v>
      </c>
      <c r="AJ157" s="1494">
        <v>0</v>
      </c>
      <c r="AK157" s="1097">
        <v>0</v>
      </c>
      <c r="AL157" s="1495">
        <v>0</v>
      </c>
      <c r="AM157" s="1494">
        <v>5</v>
      </c>
      <c r="AN157" s="1494">
        <v>0</v>
      </c>
      <c r="AO157" s="1494">
        <v>0</v>
      </c>
      <c r="AP157" s="1494">
        <v>0</v>
      </c>
      <c r="AQ157" s="1494">
        <v>0</v>
      </c>
      <c r="AR157" s="1494">
        <v>0</v>
      </c>
      <c r="AS157" s="1494">
        <v>0</v>
      </c>
      <c r="AT157" s="1097">
        <v>0</v>
      </c>
      <c r="AU157" s="1098">
        <v>0</v>
      </c>
      <c r="AV157" s="1494">
        <v>0</v>
      </c>
      <c r="AW157" s="1097">
        <v>0</v>
      </c>
      <c r="AX157" s="1495">
        <v>0</v>
      </c>
      <c r="AY157" s="1494">
        <v>0</v>
      </c>
      <c r="AZ157" s="1494">
        <v>0</v>
      </c>
      <c r="BA157" s="1494">
        <v>0</v>
      </c>
      <c r="BB157" s="1494">
        <v>0</v>
      </c>
      <c r="BC157" s="1494">
        <v>0</v>
      </c>
      <c r="BD157" s="1494">
        <v>0</v>
      </c>
      <c r="BE157" s="1494">
        <v>0</v>
      </c>
      <c r="BF157" s="1097">
        <v>0</v>
      </c>
      <c r="BG157" s="1098">
        <f t="shared" si="25"/>
        <v>0</v>
      </c>
      <c r="BH157" s="1494">
        <f t="shared" si="26"/>
        <v>0</v>
      </c>
      <c r="BI157" s="1097">
        <f t="shared" si="27"/>
        <v>0</v>
      </c>
      <c r="BJ157" s="1495">
        <f t="shared" si="28"/>
        <v>0</v>
      </c>
      <c r="BK157" s="1494">
        <f t="shared" si="29"/>
        <v>5</v>
      </c>
      <c r="BL157" s="1494">
        <f t="shared" si="30"/>
        <v>0</v>
      </c>
      <c r="BM157" s="1494">
        <f t="shared" si="31"/>
        <v>0</v>
      </c>
      <c r="BN157" s="1494">
        <f t="shared" si="32"/>
        <v>0</v>
      </c>
      <c r="BO157" s="1494">
        <f t="shared" si="33"/>
        <v>0</v>
      </c>
      <c r="BP157" s="1494">
        <f t="shared" si="34"/>
        <v>0</v>
      </c>
      <c r="BQ157" s="1494">
        <f t="shared" si="35"/>
        <v>0</v>
      </c>
      <c r="BR157" s="1097">
        <f t="shared" si="36"/>
        <v>0</v>
      </c>
      <c r="BS157" s="1099">
        <v>0</v>
      </c>
      <c r="BT157" s="1494">
        <v>0</v>
      </c>
      <c r="BU157" s="1097">
        <v>0</v>
      </c>
      <c r="BV157" s="1496"/>
      <c r="BW157" s="1359"/>
      <c r="BX157" s="1359"/>
      <c r="BY157" s="1359"/>
      <c r="BZ157" s="1359"/>
      <c r="CA157" s="1359"/>
      <c r="CB157" s="1359"/>
      <c r="CC157" s="1359"/>
      <c r="CD157" s="748"/>
      <c r="CE157" s="749"/>
    </row>
    <row r="158" spans="1:86" ht="15">
      <c r="A158" s="696">
        <v>158</v>
      </c>
      <c r="C158" s="718"/>
      <c r="D158" s="718"/>
      <c r="E158" s="735"/>
      <c r="F158" s="962" t="s">
        <v>2812</v>
      </c>
      <c r="G158" s="718"/>
      <c r="H158" s="718" t="s">
        <v>2862</v>
      </c>
      <c r="I158" s="718"/>
      <c r="J158" s="750">
        <v>72</v>
      </c>
      <c r="K158" s="1359">
        <v>3</v>
      </c>
      <c r="L158" s="1359"/>
      <c r="M158" s="1359">
        <v>3</v>
      </c>
      <c r="N158" s="1359"/>
      <c r="O158" s="1359"/>
      <c r="P158" s="1359"/>
      <c r="Q158" s="1359"/>
      <c r="R158" s="1491"/>
      <c r="S158" s="748">
        <v>66</v>
      </c>
      <c r="T158" s="1501"/>
      <c r="U158" s="747"/>
      <c r="V158" s="1359"/>
      <c r="W158" s="1359"/>
      <c r="X158" s="1359"/>
      <c r="Y158" s="1491"/>
      <c r="Z158" s="941"/>
      <c r="AA158" s="1492"/>
      <c r="AB158" s="1492"/>
      <c r="AC158" s="1492"/>
      <c r="AD158" s="1492"/>
      <c r="AE158" s="1492"/>
      <c r="AF158" s="1492"/>
      <c r="AG158" s="1492"/>
      <c r="AH158" s="942"/>
      <c r="AI158" s="1493">
        <v>0</v>
      </c>
      <c r="AJ158" s="1494">
        <v>0</v>
      </c>
      <c r="AK158" s="1097">
        <v>0</v>
      </c>
      <c r="AL158" s="1495">
        <v>0</v>
      </c>
      <c r="AM158" s="1494">
        <v>0</v>
      </c>
      <c r="AN158" s="1494">
        <v>0</v>
      </c>
      <c r="AO158" s="1494">
        <v>0</v>
      </c>
      <c r="AP158" s="1494">
        <v>0</v>
      </c>
      <c r="AQ158" s="1494">
        <v>0</v>
      </c>
      <c r="AR158" s="1494">
        <v>0</v>
      </c>
      <c r="AS158" s="1494">
        <v>0</v>
      </c>
      <c r="AT158" s="1097">
        <v>0</v>
      </c>
      <c r="AU158" s="1098">
        <v>0</v>
      </c>
      <c r="AV158" s="1494">
        <v>0</v>
      </c>
      <c r="AW158" s="1097">
        <v>0</v>
      </c>
      <c r="AX158" s="1495">
        <v>0</v>
      </c>
      <c r="AY158" s="1494">
        <v>0</v>
      </c>
      <c r="AZ158" s="1494">
        <v>0</v>
      </c>
      <c r="BA158" s="1494">
        <v>0</v>
      </c>
      <c r="BB158" s="1494">
        <v>0</v>
      </c>
      <c r="BC158" s="1494">
        <v>0</v>
      </c>
      <c r="BD158" s="1494">
        <v>0</v>
      </c>
      <c r="BE158" s="1494">
        <v>0</v>
      </c>
      <c r="BF158" s="1097">
        <v>0</v>
      </c>
      <c r="BG158" s="1098">
        <f t="shared" si="25"/>
        <v>0</v>
      </c>
      <c r="BH158" s="1494">
        <f t="shared" si="26"/>
        <v>0</v>
      </c>
      <c r="BI158" s="1097">
        <f t="shared" si="27"/>
        <v>0</v>
      </c>
      <c r="BJ158" s="1495">
        <f t="shared" si="28"/>
        <v>0</v>
      </c>
      <c r="BK158" s="1494">
        <f t="shared" si="29"/>
        <v>0</v>
      </c>
      <c r="BL158" s="1494">
        <f t="shared" si="30"/>
        <v>0</v>
      </c>
      <c r="BM158" s="1494">
        <f t="shared" si="31"/>
        <v>0</v>
      </c>
      <c r="BN158" s="1494">
        <f t="shared" si="32"/>
        <v>0</v>
      </c>
      <c r="BO158" s="1494">
        <f t="shared" si="33"/>
        <v>0</v>
      </c>
      <c r="BP158" s="1494">
        <f t="shared" si="34"/>
        <v>0</v>
      </c>
      <c r="BQ158" s="1494">
        <f t="shared" si="35"/>
        <v>0</v>
      </c>
      <c r="BR158" s="1097">
        <f t="shared" si="36"/>
        <v>0</v>
      </c>
      <c r="BS158" s="1099">
        <v>0</v>
      </c>
      <c r="BT158" s="1494">
        <v>0</v>
      </c>
      <c r="BU158" s="1097">
        <v>0</v>
      </c>
      <c r="BV158" s="1496"/>
      <c r="BW158" s="1359"/>
      <c r="BX158" s="1359"/>
      <c r="BY158" s="1359"/>
      <c r="BZ158" s="1359"/>
      <c r="CA158" s="1359"/>
      <c r="CB158" s="1359"/>
      <c r="CC158" s="1359"/>
      <c r="CD158" s="748"/>
      <c r="CE158" s="749"/>
    </row>
    <row r="159" spans="1:86" ht="30">
      <c r="A159" s="696">
        <v>159</v>
      </c>
      <c r="C159" s="907" t="s">
        <v>301</v>
      </c>
      <c r="D159" s="907" t="s">
        <v>2873</v>
      </c>
      <c r="E159" s="915" t="s">
        <v>2877</v>
      </c>
      <c r="F159" s="907"/>
      <c r="G159" s="907"/>
      <c r="H159" s="907"/>
      <c r="I159" s="912"/>
      <c r="J159" s="1502"/>
      <c r="K159" s="1359"/>
      <c r="L159" s="1359"/>
      <c r="M159" s="1359"/>
      <c r="N159" s="1359"/>
      <c r="O159" s="1359"/>
      <c r="P159" s="1359"/>
      <c r="Q159" s="1359"/>
      <c r="R159" s="1491"/>
      <c r="S159" s="748"/>
      <c r="T159" s="1501"/>
      <c r="U159" s="747"/>
      <c r="V159" s="1359"/>
      <c r="W159" s="1359"/>
      <c r="X159" s="1359"/>
      <c r="Y159" s="1491"/>
      <c r="Z159" s="941">
        <v>0</v>
      </c>
      <c r="AA159" s="1492">
        <v>0.2839971</v>
      </c>
      <c r="AB159" s="1492">
        <v>0.19681879999999999</v>
      </c>
      <c r="AC159" s="1492">
        <v>0.20568239999999999</v>
      </c>
      <c r="AD159" s="1492">
        <v>0.14995140000000001</v>
      </c>
      <c r="AE159" s="1492">
        <v>0.10514809999999999</v>
      </c>
      <c r="AF159" s="1492">
        <v>4.4681899999999997E-2</v>
      </c>
      <c r="AG159" s="1492">
        <v>8.4992999999999996E-3</v>
      </c>
      <c r="AH159" s="942">
        <v>5.2209999999999999E-3</v>
      </c>
      <c r="AI159" s="1493">
        <v>0</v>
      </c>
      <c r="AJ159" s="1494">
        <v>0</v>
      </c>
      <c r="AK159" s="1097">
        <v>0</v>
      </c>
      <c r="AL159" s="1495">
        <v>0</v>
      </c>
      <c r="AM159" s="1494">
        <v>0</v>
      </c>
      <c r="AN159" s="1494">
        <v>0</v>
      </c>
      <c r="AO159" s="1494">
        <v>0</v>
      </c>
      <c r="AP159" s="1494">
        <v>0</v>
      </c>
      <c r="AQ159" s="1494">
        <v>0</v>
      </c>
      <c r="AR159" s="1494">
        <v>0</v>
      </c>
      <c r="AS159" s="1494">
        <v>0</v>
      </c>
      <c r="AT159" s="1097">
        <v>0</v>
      </c>
      <c r="AU159" s="1098">
        <v>0</v>
      </c>
      <c r="AV159" s="1494">
        <v>0</v>
      </c>
      <c r="AW159" s="1097">
        <v>0</v>
      </c>
      <c r="AX159" s="1495">
        <v>0</v>
      </c>
      <c r="AY159" s="1494">
        <v>0</v>
      </c>
      <c r="AZ159" s="1494">
        <v>0</v>
      </c>
      <c r="BA159" s="1494">
        <v>0</v>
      </c>
      <c r="BB159" s="1494">
        <v>0</v>
      </c>
      <c r="BC159" s="1494">
        <v>0</v>
      </c>
      <c r="BD159" s="1494">
        <v>0</v>
      </c>
      <c r="BE159" s="1494">
        <v>0</v>
      </c>
      <c r="BF159" s="1097">
        <v>0</v>
      </c>
      <c r="BG159" s="1098">
        <f t="shared" si="25"/>
        <v>0</v>
      </c>
      <c r="BH159" s="1494">
        <f t="shared" si="26"/>
        <v>0</v>
      </c>
      <c r="BI159" s="1097">
        <f t="shared" si="27"/>
        <v>0</v>
      </c>
      <c r="BJ159" s="1495">
        <f t="shared" si="28"/>
        <v>0</v>
      </c>
      <c r="BK159" s="1494">
        <f t="shared" si="29"/>
        <v>0</v>
      </c>
      <c r="BL159" s="1494">
        <f t="shared" si="30"/>
        <v>0</v>
      </c>
      <c r="BM159" s="1494">
        <f t="shared" si="31"/>
        <v>0</v>
      </c>
      <c r="BN159" s="1494">
        <f t="shared" si="32"/>
        <v>0</v>
      </c>
      <c r="BO159" s="1494">
        <f t="shared" si="33"/>
        <v>0</v>
      </c>
      <c r="BP159" s="1494">
        <f t="shared" si="34"/>
        <v>0</v>
      </c>
      <c r="BQ159" s="1494">
        <f t="shared" si="35"/>
        <v>0</v>
      </c>
      <c r="BR159" s="1097">
        <f t="shared" si="36"/>
        <v>0</v>
      </c>
      <c r="BS159" s="1099">
        <v>0</v>
      </c>
      <c r="BT159" s="1494">
        <v>0</v>
      </c>
      <c r="BU159" s="1097">
        <v>0</v>
      </c>
      <c r="BV159" s="1496"/>
      <c r="BW159" s="1359"/>
      <c r="BX159" s="1359"/>
      <c r="BY159" s="1359"/>
      <c r="BZ159" s="1359"/>
      <c r="CA159" s="1359"/>
      <c r="CB159" s="1359"/>
      <c r="CC159" s="1359"/>
      <c r="CD159" s="748"/>
      <c r="CE159" s="749"/>
    </row>
    <row r="160" spans="1:86" ht="30">
      <c r="A160" s="696">
        <v>160</v>
      </c>
      <c r="C160" s="907" t="s">
        <v>301</v>
      </c>
      <c r="D160" s="907" t="s">
        <v>2873</v>
      </c>
      <c r="E160" s="915" t="s">
        <v>2878</v>
      </c>
      <c r="F160" s="907"/>
      <c r="G160" s="907"/>
      <c r="H160" s="907"/>
      <c r="I160" s="912"/>
      <c r="J160" s="1502"/>
      <c r="K160" s="1359"/>
      <c r="L160" s="1359"/>
      <c r="M160" s="1359"/>
      <c r="N160" s="1359"/>
      <c r="O160" s="1359"/>
      <c r="P160" s="1359"/>
      <c r="Q160" s="1359"/>
      <c r="R160" s="1491"/>
      <c r="S160" s="748"/>
      <c r="T160" s="1501"/>
      <c r="U160" s="747"/>
      <c r="V160" s="1359"/>
      <c r="W160" s="1359"/>
      <c r="X160" s="1359"/>
      <c r="Y160" s="1491"/>
      <c r="Z160" s="941">
        <v>6.3770000000000005E-4</v>
      </c>
      <c r="AA160" s="1492">
        <v>0.98494990000000004</v>
      </c>
      <c r="AB160" s="1492">
        <v>4.3365000000000001E-3</v>
      </c>
      <c r="AC160" s="1492">
        <v>6.5684999999999997E-3</v>
      </c>
      <c r="AD160" s="1492">
        <v>2.0406999999999999E-3</v>
      </c>
      <c r="AE160" s="1492">
        <v>5.7390000000000002E-4</v>
      </c>
      <c r="AF160" s="1492">
        <v>5.7390000000000002E-4</v>
      </c>
      <c r="AG160" s="1492">
        <v>2.5510000000000002E-4</v>
      </c>
      <c r="AH160" s="942">
        <v>6.3800000000000006E-5</v>
      </c>
      <c r="AI160" s="1493">
        <v>0</v>
      </c>
      <c r="AJ160" s="1494">
        <v>0</v>
      </c>
      <c r="AK160" s="1097">
        <v>0</v>
      </c>
      <c r="AL160" s="1495">
        <v>0</v>
      </c>
      <c r="AM160" s="1494">
        <v>0</v>
      </c>
      <c r="AN160" s="1494">
        <v>0</v>
      </c>
      <c r="AO160" s="1494">
        <v>0</v>
      </c>
      <c r="AP160" s="1494">
        <v>0</v>
      </c>
      <c r="AQ160" s="1494">
        <v>0</v>
      </c>
      <c r="AR160" s="1494">
        <v>0</v>
      </c>
      <c r="AS160" s="1494">
        <v>0</v>
      </c>
      <c r="AT160" s="1097">
        <v>0</v>
      </c>
      <c r="AU160" s="1098">
        <v>0</v>
      </c>
      <c r="AV160" s="1494">
        <v>0</v>
      </c>
      <c r="AW160" s="1097">
        <v>0</v>
      </c>
      <c r="AX160" s="1495">
        <v>0</v>
      </c>
      <c r="AY160" s="1494">
        <v>0</v>
      </c>
      <c r="AZ160" s="1494">
        <v>0</v>
      </c>
      <c r="BA160" s="1494">
        <v>0</v>
      </c>
      <c r="BB160" s="1494">
        <v>0</v>
      </c>
      <c r="BC160" s="1494">
        <v>0</v>
      </c>
      <c r="BD160" s="1494">
        <v>0</v>
      </c>
      <c r="BE160" s="1494">
        <v>0</v>
      </c>
      <c r="BF160" s="1097">
        <v>0</v>
      </c>
      <c r="BG160" s="1098">
        <f t="shared" si="25"/>
        <v>0</v>
      </c>
      <c r="BH160" s="1494">
        <f t="shared" si="26"/>
        <v>0</v>
      </c>
      <c r="BI160" s="1097">
        <f t="shared" si="27"/>
        <v>0</v>
      </c>
      <c r="BJ160" s="1495">
        <f t="shared" si="28"/>
        <v>0</v>
      </c>
      <c r="BK160" s="1494">
        <f t="shared" si="29"/>
        <v>0</v>
      </c>
      <c r="BL160" s="1494">
        <f t="shared" si="30"/>
        <v>0</v>
      </c>
      <c r="BM160" s="1494">
        <f t="shared" si="31"/>
        <v>0</v>
      </c>
      <c r="BN160" s="1494">
        <f t="shared" si="32"/>
        <v>0</v>
      </c>
      <c r="BO160" s="1494">
        <f t="shared" si="33"/>
        <v>0</v>
      </c>
      <c r="BP160" s="1494">
        <f t="shared" si="34"/>
        <v>0</v>
      </c>
      <c r="BQ160" s="1494">
        <f t="shared" si="35"/>
        <v>0</v>
      </c>
      <c r="BR160" s="1097">
        <f t="shared" si="36"/>
        <v>0</v>
      </c>
      <c r="BS160" s="1099">
        <v>0</v>
      </c>
      <c r="BT160" s="1494">
        <v>0</v>
      </c>
      <c r="BU160" s="1097">
        <v>0</v>
      </c>
      <c r="BV160" s="1496"/>
      <c r="BW160" s="1359"/>
      <c r="BX160" s="1359"/>
      <c r="BY160" s="1359"/>
      <c r="BZ160" s="1359"/>
      <c r="CA160" s="1359"/>
      <c r="CB160" s="1359"/>
      <c r="CC160" s="1359"/>
      <c r="CD160" s="748"/>
      <c r="CE160" s="749"/>
    </row>
    <row r="161" spans="1:83" ht="30">
      <c r="A161" s="696">
        <v>161</v>
      </c>
      <c r="C161" s="718" t="s">
        <v>301</v>
      </c>
      <c r="D161" s="718" t="s">
        <v>2879</v>
      </c>
      <c r="E161" s="735"/>
      <c r="F161" s="718" t="s">
        <v>2880</v>
      </c>
      <c r="G161" s="718"/>
      <c r="H161" s="718" t="s">
        <v>2881</v>
      </c>
      <c r="I161" s="718"/>
      <c r="J161" s="750">
        <v>1853</v>
      </c>
      <c r="K161" s="1359">
        <v>4</v>
      </c>
      <c r="L161" s="1359">
        <v>1</v>
      </c>
      <c r="M161" s="1359"/>
      <c r="N161" s="1359"/>
      <c r="O161" s="1359"/>
      <c r="P161" s="1359">
        <v>0</v>
      </c>
      <c r="Q161" s="1359">
        <v>0</v>
      </c>
      <c r="R161" s="1491">
        <v>1848</v>
      </c>
      <c r="S161" s="748"/>
      <c r="T161" s="1501"/>
      <c r="U161" s="747"/>
      <c r="V161" s="1359"/>
      <c r="W161" s="1359"/>
      <c r="X161" s="1359"/>
      <c r="Y161" s="1491"/>
      <c r="Z161" s="941"/>
      <c r="AA161" s="1492"/>
      <c r="AB161" s="1492"/>
      <c r="AC161" s="1492"/>
      <c r="AD161" s="1492"/>
      <c r="AE161" s="1492"/>
      <c r="AF161" s="1492"/>
      <c r="AG161" s="1492"/>
      <c r="AH161" s="942"/>
      <c r="AI161" s="1493">
        <v>78</v>
      </c>
      <c r="AJ161" s="1494">
        <v>19</v>
      </c>
      <c r="AK161" s="1097">
        <v>39</v>
      </c>
      <c r="AL161" s="1495">
        <v>78</v>
      </c>
      <c r="AM161" s="1494">
        <v>11</v>
      </c>
      <c r="AN161" s="1494">
        <v>8</v>
      </c>
      <c r="AO161" s="1494">
        <v>83</v>
      </c>
      <c r="AP161" s="1494">
        <v>0</v>
      </c>
      <c r="AQ161" s="1494">
        <v>1</v>
      </c>
      <c r="AR161" s="1494">
        <v>133</v>
      </c>
      <c r="AS161" s="1494">
        <v>0</v>
      </c>
      <c r="AT161" s="1097">
        <v>0</v>
      </c>
      <c r="AU161" s="1098">
        <v>4</v>
      </c>
      <c r="AV161" s="1494">
        <v>0</v>
      </c>
      <c r="AW161" s="1097">
        <v>174</v>
      </c>
      <c r="AX161" s="1495">
        <v>4</v>
      </c>
      <c r="AY161" s="1494">
        <v>0</v>
      </c>
      <c r="AZ161" s="1494">
        <v>174</v>
      </c>
      <c r="BA161" s="1494">
        <v>0</v>
      </c>
      <c r="BB161" s="1494">
        <v>0</v>
      </c>
      <c r="BC161" s="1494">
        <v>0</v>
      </c>
      <c r="BD161" s="1494">
        <v>0</v>
      </c>
      <c r="BE161" s="1494">
        <v>0</v>
      </c>
      <c r="BF161" s="1097">
        <v>0</v>
      </c>
      <c r="BG161" s="1098">
        <f t="shared" si="25"/>
        <v>78</v>
      </c>
      <c r="BH161" s="1494">
        <f t="shared" si="26"/>
        <v>19</v>
      </c>
      <c r="BI161" s="1097">
        <f t="shared" si="27"/>
        <v>39</v>
      </c>
      <c r="BJ161" s="1495">
        <f t="shared" si="28"/>
        <v>78</v>
      </c>
      <c r="BK161" s="1494">
        <f t="shared" si="29"/>
        <v>11</v>
      </c>
      <c r="BL161" s="1494">
        <f t="shared" si="30"/>
        <v>8</v>
      </c>
      <c r="BM161" s="1494">
        <f t="shared" si="31"/>
        <v>83</v>
      </c>
      <c r="BN161" s="1494">
        <f t="shared" si="32"/>
        <v>0</v>
      </c>
      <c r="BO161" s="1494">
        <f t="shared" si="33"/>
        <v>1</v>
      </c>
      <c r="BP161" s="1494">
        <f t="shared" si="34"/>
        <v>133</v>
      </c>
      <c r="BQ161" s="1494">
        <f t="shared" si="35"/>
        <v>0</v>
      </c>
      <c r="BR161" s="1097">
        <f t="shared" si="36"/>
        <v>0</v>
      </c>
      <c r="BS161" s="1099">
        <v>8960</v>
      </c>
      <c r="BT161" s="1494">
        <v>0</v>
      </c>
      <c r="BU161" s="1097">
        <v>0</v>
      </c>
      <c r="BV161" s="1496"/>
      <c r="BW161" s="1359"/>
      <c r="BX161" s="1359"/>
      <c r="BY161" s="1359"/>
      <c r="BZ161" s="1359"/>
      <c r="CA161" s="1359"/>
      <c r="CB161" s="1359"/>
      <c r="CC161" s="1359"/>
      <c r="CD161" s="748"/>
      <c r="CE161" s="749"/>
    </row>
    <row r="162" spans="1:83" ht="15">
      <c r="A162" s="696">
        <v>162</v>
      </c>
      <c r="C162" s="718"/>
      <c r="D162" s="718"/>
      <c r="E162" s="735"/>
      <c r="F162" s="718" t="s">
        <v>2882</v>
      </c>
      <c r="G162" s="718"/>
      <c r="H162" s="718" t="s">
        <v>2881</v>
      </c>
      <c r="I162" s="718"/>
      <c r="J162" s="750">
        <v>859</v>
      </c>
      <c r="K162" s="1359"/>
      <c r="L162" s="1359">
        <v>1</v>
      </c>
      <c r="M162" s="1359">
        <v>692</v>
      </c>
      <c r="N162" s="1359">
        <v>107</v>
      </c>
      <c r="O162" s="1359">
        <v>32</v>
      </c>
      <c r="P162" s="1359"/>
      <c r="Q162" s="1359">
        <v>23</v>
      </c>
      <c r="R162" s="1491">
        <v>4</v>
      </c>
      <c r="S162" s="748"/>
      <c r="T162" s="1501"/>
      <c r="U162" s="747"/>
      <c r="V162" s="1359"/>
      <c r="W162" s="1359"/>
      <c r="X162" s="1359"/>
      <c r="Y162" s="1491"/>
      <c r="Z162" s="941"/>
      <c r="AA162" s="1492"/>
      <c r="AB162" s="1492"/>
      <c r="AC162" s="1492"/>
      <c r="AD162" s="1492"/>
      <c r="AE162" s="1492"/>
      <c r="AF162" s="1492"/>
      <c r="AG162" s="1492"/>
      <c r="AH162" s="942"/>
      <c r="AI162" s="1493">
        <v>0</v>
      </c>
      <c r="AJ162" s="1494">
        <v>0</v>
      </c>
      <c r="AK162" s="1097">
        <v>0</v>
      </c>
      <c r="AL162" s="1495">
        <v>44</v>
      </c>
      <c r="AM162" s="1494">
        <v>44</v>
      </c>
      <c r="AN162" s="1494">
        <v>0</v>
      </c>
      <c r="AO162" s="1494">
        <v>53</v>
      </c>
      <c r="AP162" s="1494">
        <v>14</v>
      </c>
      <c r="AQ162" s="1494">
        <v>0</v>
      </c>
      <c r="AR162" s="1494">
        <v>0</v>
      </c>
      <c r="AS162" s="1494">
        <v>0</v>
      </c>
      <c r="AT162" s="1097">
        <v>0</v>
      </c>
      <c r="AU162" s="1098">
        <v>0</v>
      </c>
      <c r="AV162" s="1494">
        <v>0</v>
      </c>
      <c r="AW162" s="1097">
        <v>0</v>
      </c>
      <c r="AX162" s="1495">
        <v>0</v>
      </c>
      <c r="AY162" s="1494">
        <v>0</v>
      </c>
      <c r="AZ162" s="1494">
        <v>0</v>
      </c>
      <c r="BA162" s="1494">
        <v>0</v>
      </c>
      <c r="BB162" s="1494">
        <v>0</v>
      </c>
      <c r="BC162" s="1494">
        <v>0</v>
      </c>
      <c r="BD162" s="1494">
        <v>0</v>
      </c>
      <c r="BE162" s="1494">
        <v>0</v>
      </c>
      <c r="BF162" s="1097">
        <v>0</v>
      </c>
      <c r="BG162" s="1098">
        <f t="shared" si="25"/>
        <v>0</v>
      </c>
      <c r="BH162" s="1494">
        <f t="shared" si="26"/>
        <v>0</v>
      </c>
      <c r="BI162" s="1097">
        <f t="shared" si="27"/>
        <v>0</v>
      </c>
      <c r="BJ162" s="1495">
        <f t="shared" si="28"/>
        <v>44</v>
      </c>
      <c r="BK162" s="1494">
        <f t="shared" si="29"/>
        <v>44</v>
      </c>
      <c r="BL162" s="1494">
        <f t="shared" si="30"/>
        <v>0</v>
      </c>
      <c r="BM162" s="1494">
        <f t="shared" si="31"/>
        <v>53</v>
      </c>
      <c r="BN162" s="1494">
        <f t="shared" si="32"/>
        <v>14</v>
      </c>
      <c r="BO162" s="1494">
        <f t="shared" si="33"/>
        <v>0</v>
      </c>
      <c r="BP162" s="1494">
        <f t="shared" si="34"/>
        <v>0</v>
      </c>
      <c r="BQ162" s="1494">
        <f t="shared" si="35"/>
        <v>0</v>
      </c>
      <c r="BR162" s="1097">
        <f t="shared" si="36"/>
        <v>0</v>
      </c>
      <c r="BS162" s="1099">
        <v>1015</v>
      </c>
      <c r="BT162" s="1494">
        <v>0</v>
      </c>
      <c r="BU162" s="1097">
        <v>0</v>
      </c>
      <c r="BV162" s="1496"/>
      <c r="BW162" s="1359"/>
      <c r="BX162" s="1359"/>
      <c r="BY162" s="1359"/>
      <c r="BZ162" s="1359"/>
      <c r="CA162" s="1359"/>
      <c r="CB162" s="1359"/>
      <c r="CC162" s="1359"/>
      <c r="CD162" s="748"/>
      <c r="CE162" s="749"/>
    </row>
    <row r="163" spans="1:83" ht="15">
      <c r="A163" s="696">
        <v>163</v>
      </c>
      <c r="C163" s="718"/>
      <c r="D163" s="718"/>
      <c r="E163" s="735"/>
      <c r="F163" s="718" t="s">
        <v>2883</v>
      </c>
      <c r="G163" s="718"/>
      <c r="H163" s="718" t="s">
        <v>2881</v>
      </c>
      <c r="I163" s="718"/>
      <c r="J163" s="750">
        <v>13656</v>
      </c>
      <c r="K163" s="1359">
        <v>208</v>
      </c>
      <c r="L163" s="1359">
        <v>404</v>
      </c>
      <c r="M163" s="1359">
        <v>255</v>
      </c>
      <c r="N163" s="1359">
        <v>145</v>
      </c>
      <c r="O163" s="1359">
        <v>897</v>
      </c>
      <c r="P163" s="1359">
        <v>988</v>
      </c>
      <c r="Q163" s="1359">
        <v>2117</v>
      </c>
      <c r="R163" s="1491">
        <v>8642</v>
      </c>
      <c r="S163" s="748"/>
      <c r="T163" s="1501"/>
      <c r="U163" s="747"/>
      <c r="V163" s="1359"/>
      <c r="W163" s="1359"/>
      <c r="X163" s="1359"/>
      <c r="Y163" s="1491"/>
      <c r="Z163" s="941"/>
      <c r="AA163" s="1492"/>
      <c r="AB163" s="1492"/>
      <c r="AC163" s="1492"/>
      <c r="AD163" s="1492"/>
      <c r="AE163" s="1492"/>
      <c r="AF163" s="1492"/>
      <c r="AG163" s="1492"/>
      <c r="AH163" s="942"/>
      <c r="AI163" s="1493">
        <v>0</v>
      </c>
      <c r="AJ163" s="1494">
        <v>0</v>
      </c>
      <c r="AK163" s="1097">
        <v>0</v>
      </c>
      <c r="AL163" s="1495">
        <v>0</v>
      </c>
      <c r="AM163" s="1494">
        <v>0</v>
      </c>
      <c r="AN163" s="1494">
        <v>0</v>
      </c>
      <c r="AO163" s="1494">
        <v>0</v>
      </c>
      <c r="AP163" s="1494">
        <v>0</v>
      </c>
      <c r="AQ163" s="1494">
        <v>0</v>
      </c>
      <c r="AR163" s="1494">
        <v>0</v>
      </c>
      <c r="AS163" s="1494">
        <v>0</v>
      </c>
      <c r="AT163" s="1097">
        <v>0</v>
      </c>
      <c r="AU163" s="1098">
        <v>0</v>
      </c>
      <c r="AV163" s="1494">
        <v>0</v>
      </c>
      <c r="AW163" s="1097">
        <v>0</v>
      </c>
      <c r="AX163" s="1495">
        <v>0</v>
      </c>
      <c r="AY163" s="1494">
        <v>0</v>
      </c>
      <c r="AZ163" s="1494">
        <v>0</v>
      </c>
      <c r="BA163" s="1494">
        <v>0</v>
      </c>
      <c r="BB163" s="1494">
        <v>0</v>
      </c>
      <c r="BC163" s="1494">
        <v>0</v>
      </c>
      <c r="BD163" s="1494">
        <v>0</v>
      </c>
      <c r="BE163" s="1494">
        <v>0</v>
      </c>
      <c r="BF163" s="1097">
        <v>0</v>
      </c>
      <c r="BG163" s="1098">
        <f t="shared" si="25"/>
        <v>0</v>
      </c>
      <c r="BH163" s="1494">
        <f t="shared" si="26"/>
        <v>0</v>
      </c>
      <c r="BI163" s="1097">
        <f t="shared" si="27"/>
        <v>0</v>
      </c>
      <c r="BJ163" s="1495">
        <f t="shared" si="28"/>
        <v>0</v>
      </c>
      <c r="BK163" s="1494">
        <f t="shared" si="29"/>
        <v>0</v>
      </c>
      <c r="BL163" s="1494">
        <f t="shared" si="30"/>
        <v>0</v>
      </c>
      <c r="BM163" s="1494">
        <f t="shared" si="31"/>
        <v>0</v>
      </c>
      <c r="BN163" s="1494">
        <f t="shared" si="32"/>
        <v>0</v>
      </c>
      <c r="BO163" s="1494">
        <f t="shared" si="33"/>
        <v>0</v>
      </c>
      <c r="BP163" s="1494">
        <f t="shared" si="34"/>
        <v>0</v>
      </c>
      <c r="BQ163" s="1494">
        <f t="shared" si="35"/>
        <v>0</v>
      </c>
      <c r="BR163" s="1097">
        <f t="shared" si="36"/>
        <v>0</v>
      </c>
      <c r="BS163" s="1099">
        <v>0</v>
      </c>
      <c r="BT163" s="1494">
        <v>0</v>
      </c>
      <c r="BU163" s="1097">
        <v>0</v>
      </c>
      <c r="BV163" s="1496"/>
      <c r="BW163" s="1359"/>
      <c r="BX163" s="1359"/>
      <c r="BY163" s="1359"/>
      <c r="BZ163" s="1359"/>
      <c r="CA163" s="1359"/>
      <c r="CB163" s="1359"/>
      <c r="CC163" s="1359"/>
      <c r="CD163" s="748"/>
      <c r="CE163" s="749"/>
    </row>
    <row r="164" spans="1:83" ht="15">
      <c r="A164" s="696">
        <v>164</v>
      </c>
      <c r="C164" s="718"/>
      <c r="D164" s="718"/>
      <c r="E164" s="735"/>
      <c r="F164" s="718" t="s">
        <v>2884</v>
      </c>
      <c r="G164" s="718"/>
      <c r="H164" s="718" t="s">
        <v>2881</v>
      </c>
      <c r="I164" s="718"/>
      <c r="J164" s="750">
        <v>3365</v>
      </c>
      <c r="K164" s="1359">
        <v>73</v>
      </c>
      <c r="L164" s="1359">
        <v>66</v>
      </c>
      <c r="M164" s="1359">
        <v>303</v>
      </c>
      <c r="N164" s="1359">
        <v>155</v>
      </c>
      <c r="O164" s="1359">
        <v>224</v>
      </c>
      <c r="P164" s="1359">
        <v>10</v>
      </c>
      <c r="Q164" s="1359">
        <v>670</v>
      </c>
      <c r="R164" s="1491">
        <v>1864</v>
      </c>
      <c r="S164" s="748"/>
      <c r="T164" s="1501"/>
      <c r="U164" s="747"/>
      <c r="V164" s="1359"/>
      <c r="W164" s="1359"/>
      <c r="X164" s="1359"/>
      <c r="Y164" s="1491"/>
      <c r="Z164" s="941"/>
      <c r="AA164" s="1492"/>
      <c r="AB164" s="1492"/>
      <c r="AC164" s="1492"/>
      <c r="AD164" s="1492"/>
      <c r="AE164" s="1492"/>
      <c r="AF164" s="1492"/>
      <c r="AG164" s="1492"/>
      <c r="AH164" s="942"/>
      <c r="AI164" s="1493">
        <v>0</v>
      </c>
      <c r="AJ164" s="1494">
        <v>0</v>
      </c>
      <c r="AK164" s="1097">
        <v>0</v>
      </c>
      <c r="AL164" s="1495">
        <v>0</v>
      </c>
      <c r="AM164" s="1494">
        <v>0</v>
      </c>
      <c r="AN164" s="1494">
        <v>0</v>
      </c>
      <c r="AO164" s="1494">
        <v>0</v>
      </c>
      <c r="AP164" s="1494">
        <v>0</v>
      </c>
      <c r="AQ164" s="1494">
        <v>0</v>
      </c>
      <c r="AR164" s="1494">
        <v>0</v>
      </c>
      <c r="AS164" s="1494">
        <v>0</v>
      </c>
      <c r="AT164" s="1097">
        <v>0</v>
      </c>
      <c r="AU164" s="1098">
        <v>0</v>
      </c>
      <c r="AV164" s="1494">
        <v>0</v>
      </c>
      <c r="AW164" s="1097">
        <v>0</v>
      </c>
      <c r="AX164" s="1495">
        <v>0</v>
      </c>
      <c r="AY164" s="1494">
        <v>0</v>
      </c>
      <c r="AZ164" s="1494">
        <v>0</v>
      </c>
      <c r="BA164" s="1494">
        <v>0</v>
      </c>
      <c r="BB164" s="1494">
        <v>0</v>
      </c>
      <c r="BC164" s="1494">
        <v>0</v>
      </c>
      <c r="BD164" s="1494">
        <v>0</v>
      </c>
      <c r="BE164" s="1494">
        <v>0</v>
      </c>
      <c r="BF164" s="1097">
        <v>0</v>
      </c>
      <c r="BG164" s="1098">
        <f t="shared" si="25"/>
        <v>0</v>
      </c>
      <c r="BH164" s="1494">
        <f t="shared" si="26"/>
        <v>0</v>
      </c>
      <c r="BI164" s="1097">
        <f t="shared" si="27"/>
        <v>0</v>
      </c>
      <c r="BJ164" s="1495">
        <f t="shared" si="28"/>
        <v>0</v>
      </c>
      <c r="BK164" s="1494">
        <f t="shared" si="29"/>
        <v>0</v>
      </c>
      <c r="BL164" s="1494">
        <f t="shared" si="30"/>
        <v>0</v>
      </c>
      <c r="BM164" s="1494">
        <f t="shared" si="31"/>
        <v>0</v>
      </c>
      <c r="BN164" s="1494">
        <f t="shared" si="32"/>
        <v>0</v>
      </c>
      <c r="BO164" s="1494">
        <f t="shared" si="33"/>
        <v>0</v>
      </c>
      <c r="BP164" s="1494">
        <f t="shared" si="34"/>
        <v>0</v>
      </c>
      <c r="BQ164" s="1494">
        <f t="shared" si="35"/>
        <v>0</v>
      </c>
      <c r="BR164" s="1097">
        <f t="shared" si="36"/>
        <v>0</v>
      </c>
      <c r="BS164" s="1099">
        <v>0</v>
      </c>
      <c r="BT164" s="1494">
        <v>0</v>
      </c>
      <c r="BU164" s="1097">
        <v>0</v>
      </c>
      <c r="BV164" s="1496"/>
      <c r="BW164" s="1359"/>
      <c r="BX164" s="1359"/>
      <c r="BY164" s="1359"/>
      <c r="BZ164" s="1359"/>
      <c r="CA164" s="1359"/>
      <c r="CB164" s="1359"/>
      <c r="CC164" s="1359"/>
      <c r="CD164" s="748"/>
      <c r="CE164" s="749"/>
    </row>
    <row r="165" spans="1:83" ht="30">
      <c r="A165" s="696">
        <v>165</v>
      </c>
      <c r="C165" s="718"/>
      <c r="D165" s="718"/>
      <c r="E165" s="735"/>
      <c r="F165" s="718" t="s">
        <v>2885</v>
      </c>
      <c r="G165" s="718"/>
      <c r="H165" s="718" t="s">
        <v>2881</v>
      </c>
      <c r="I165" s="962" t="s">
        <v>2886</v>
      </c>
      <c r="J165" s="750">
        <v>1657</v>
      </c>
      <c r="K165" s="1359">
        <v>6</v>
      </c>
      <c r="L165" s="1359">
        <v>11</v>
      </c>
      <c r="M165" s="1359">
        <v>697</v>
      </c>
      <c r="N165" s="1359">
        <v>34</v>
      </c>
      <c r="O165" s="1359">
        <v>221</v>
      </c>
      <c r="P165" s="1359">
        <v>14</v>
      </c>
      <c r="Q165" s="1359">
        <v>329</v>
      </c>
      <c r="R165" s="1491">
        <v>345</v>
      </c>
      <c r="S165" s="748"/>
      <c r="T165" s="1501"/>
      <c r="U165" s="747"/>
      <c r="V165" s="1359"/>
      <c r="W165" s="1359"/>
      <c r="X165" s="1359"/>
      <c r="Y165" s="1491"/>
      <c r="Z165" s="941"/>
      <c r="AA165" s="1492"/>
      <c r="AB165" s="1492"/>
      <c r="AC165" s="1492"/>
      <c r="AD165" s="1492"/>
      <c r="AE165" s="1492"/>
      <c r="AF165" s="1492"/>
      <c r="AG165" s="1492"/>
      <c r="AH165" s="942"/>
      <c r="AI165" s="1493">
        <v>0</v>
      </c>
      <c r="AJ165" s="1494">
        <v>0</v>
      </c>
      <c r="AK165" s="1097">
        <v>0</v>
      </c>
      <c r="AL165" s="1495">
        <v>0</v>
      </c>
      <c r="AM165" s="1494">
        <v>0</v>
      </c>
      <c r="AN165" s="1494">
        <v>0</v>
      </c>
      <c r="AO165" s="1494">
        <v>0</v>
      </c>
      <c r="AP165" s="1494">
        <v>0</v>
      </c>
      <c r="AQ165" s="1494">
        <v>0</v>
      </c>
      <c r="AR165" s="1494">
        <v>0</v>
      </c>
      <c r="AS165" s="1494">
        <v>0</v>
      </c>
      <c r="AT165" s="1097">
        <v>0</v>
      </c>
      <c r="AU165" s="1098">
        <v>0</v>
      </c>
      <c r="AV165" s="1494">
        <v>0</v>
      </c>
      <c r="AW165" s="1097">
        <v>0</v>
      </c>
      <c r="AX165" s="1495">
        <v>0</v>
      </c>
      <c r="AY165" s="1494">
        <v>0</v>
      </c>
      <c r="AZ165" s="1494">
        <v>0</v>
      </c>
      <c r="BA165" s="1494">
        <v>0</v>
      </c>
      <c r="BB165" s="1494">
        <v>0</v>
      </c>
      <c r="BC165" s="1494">
        <v>0</v>
      </c>
      <c r="BD165" s="1494">
        <v>0</v>
      </c>
      <c r="BE165" s="1494">
        <v>0</v>
      </c>
      <c r="BF165" s="1097">
        <v>0</v>
      </c>
      <c r="BG165" s="1098">
        <f t="shared" si="25"/>
        <v>0</v>
      </c>
      <c r="BH165" s="1494">
        <f t="shared" si="26"/>
        <v>0</v>
      </c>
      <c r="BI165" s="1097">
        <f t="shared" si="27"/>
        <v>0</v>
      </c>
      <c r="BJ165" s="1495">
        <f t="shared" si="28"/>
        <v>0</v>
      </c>
      <c r="BK165" s="1494">
        <f t="shared" si="29"/>
        <v>0</v>
      </c>
      <c r="BL165" s="1494">
        <f t="shared" si="30"/>
        <v>0</v>
      </c>
      <c r="BM165" s="1494">
        <f t="shared" si="31"/>
        <v>0</v>
      </c>
      <c r="BN165" s="1494">
        <f t="shared" si="32"/>
        <v>0</v>
      </c>
      <c r="BO165" s="1494">
        <f t="shared" si="33"/>
        <v>0</v>
      </c>
      <c r="BP165" s="1494">
        <f t="shared" si="34"/>
        <v>0</v>
      </c>
      <c r="BQ165" s="1494">
        <f t="shared" si="35"/>
        <v>0</v>
      </c>
      <c r="BR165" s="1097">
        <f t="shared" si="36"/>
        <v>0</v>
      </c>
      <c r="BS165" s="1099">
        <v>0</v>
      </c>
      <c r="BT165" s="1494">
        <v>0</v>
      </c>
      <c r="BU165" s="1097">
        <v>0</v>
      </c>
      <c r="BV165" s="1496"/>
      <c r="BW165" s="1359"/>
      <c r="BX165" s="1359"/>
      <c r="BY165" s="1359"/>
      <c r="BZ165" s="1359"/>
      <c r="CA165" s="1359"/>
      <c r="CB165" s="1359"/>
      <c r="CC165" s="1359"/>
      <c r="CD165" s="748"/>
      <c r="CE165" s="749"/>
    </row>
    <row r="166" spans="1:83" ht="15">
      <c r="A166" s="696">
        <v>166</v>
      </c>
      <c r="C166" s="718"/>
      <c r="D166" s="718"/>
      <c r="E166" s="735"/>
      <c r="F166" s="962" t="s">
        <v>362</v>
      </c>
      <c r="G166" s="718"/>
      <c r="H166" s="718" t="s">
        <v>2881</v>
      </c>
      <c r="I166" s="718"/>
      <c r="J166" s="750">
        <v>14</v>
      </c>
      <c r="K166" s="1359"/>
      <c r="L166" s="1359">
        <v>2</v>
      </c>
      <c r="M166" s="1359">
        <v>5</v>
      </c>
      <c r="N166" s="1359"/>
      <c r="O166" s="1359"/>
      <c r="P166" s="1359"/>
      <c r="Q166" s="1359"/>
      <c r="R166" s="1491">
        <v>7</v>
      </c>
      <c r="S166" s="748"/>
      <c r="T166" s="1501"/>
      <c r="U166" s="747"/>
      <c r="V166" s="1359"/>
      <c r="W166" s="1359"/>
      <c r="X166" s="1359"/>
      <c r="Y166" s="1491"/>
      <c r="Z166" s="941"/>
      <c r="AA166" s="1492"/>
      <c r="AB166" s="1492"/>
      <c r="AC166" s="1492"/>
      <c r="AD166" s="1492"/>
      <c r="AE166" s="1492"/>
      <c r="AF166" s="1492"/>
      <c r="AG166" s="1492"/>
      <c r="AH166" s="942"/>
      <c r="AI166" s="1493">
        <v>0</v>
      </c>
      <c r="AJ166" s="1494">
        <v>0</v>
      </c>
      <c r="AK166" s="1097">
        <v>0</v>
      </c>
      <c r="AL166" s="1495">
        <v>0</v>
      </c>
      <c r="AM166" s="1494">
        <v>0</v>
      </c>
      <c r="AN166" s="1494">
        <v>0</v>
      </c>
      <c r="AO166" s="1494">
        <v>0</v>
      </c>
      <c r="AP166" s="1494">
        <v>0</v>
      </c>
      <c r="AQ166" s="1494">
        <v>0</v>
      </c>
      <c r="AR166" s="1494">
        <v>0</v>
      </c>
      <c r="AS166" s="1494">
        <v>0</v>
      </c>
      <c r="AT166" s="1097">
        <v>0</v>
      </c>
      <c r="AU166" s="1098">
        <v>0</v>
      </c>
      <c r="AV166" s="1494">
        <v>0</v>
      </c>
      <c r="AW166" s="1097">
        <v>0</v>
      </c>
      <c r="AX166" s="1495">
        <v>0</v>
      </c>
      <c r="AY166" s="1494">
        <v>0</v>
      </c>
      <c r="AZ166" s="1494">
        <v>0</v>
      </c>
      <c r="BA166" s="1494">
        <v>0</v>
      </c>
      <c r="BB166" s="1494">
        <v>0</v>
      </c>
      <c r="BC166" s="1494">
        <v>0</v>
      </c>
      <c r="BD166" s="1494">
        <v>0</v>
      </c>
      <c r="BE166" s="1494">
        <v>0</v>
      </c>
      <c r="BF166" s="1097">
        <v>0</v>
      </c>
      <c r="BG166" s="1098">
        <f t="shared" si="25"/>
        <v>0</v>
      </c>
      <c r="BH166" s="1494">
        <f t="shared" si="26"/>
        <v>0</v>
      </c>
      <c r="BI166" s="1097">
        <f t="shared" si="27"/>
        <v>0</v>
      </c>
      <c r="BJ166" s="1495">
        <f t="shared" si="28"/>
        <v>0</v>
      </c>
      <c r="BK166" s="1494">
        <f t="shared" si="29"/>
        <v>0</v>
      </c>
      <c r="BL166" s="1494">
        <f t="shared" si="30"/>
        <v>0</v>
      </c>
      <c r="BM166" s="1494">
        <f t="shared" si="31"/>
        <v>0</v>
      </c>
      <c r="BN166" s="1494">
        <f t="shared" si="32"/>
        <v>0</v>
      </c>
      <c r="BO166" s="1494">
        <f t="shared" si="33"/>
        <v>0</v>
      </c>
      <c r="BP166" s="1494">
        <f t="shared" si="34"/>
        <v>0</v>
      </c>
      <c r="BQ166" s="1494">
        <f t="shared" si="35"/>
        <v>0</v>
      </c>
      <c r="BR166" s="1097">
        <f t="shared" si="36"/>
        <v>0</v>
      </c>
      <c r="BS166" s="1099">
        <v>0</v>
      </c>
      <c r="BT166" s="1494">
        <v>0</v>
      </c>
      <c r="BU166" s="1097">
        <v>0</v>
      </c>
      <c r="BV166" s="1496"/>
      <c r="BW166" s="1359"/>
      <c r="BX166" s="1359"/>
      <c r="BY166" s="1359"/>
      <c r="BZ166" s="1359"/>
      <c r="CA166" s="1359"/>
      <c r="CB166" s="1359"/>
      <c r="CC166" s="1359"/>
      <c r="CD166" s="748"/>
      <c r="CE166" s="749"/>
    </row>
    <row r="167" spans="1:83" ht="30">
      <c r="A167" s="696">
        <v>167</v>
      </c>
      <c r="C167" s="907" t="s">
        <v>301</v>
      </c>
      <c r="D167" s="907" t="s">
        <v>2879</v>
      </c>
      <c r="E167" s="915" t="s">
        <v>2764</v>
      </c>
      <c r="F167" s="907"/>
      <c r="G167" s="907"/>
      <c r="H167" s="907"/>
      <c r="I167" s="912"/>
      <c r="J167" s="1502"/>
      <c r="K167" s="1359"/>
      <c r="L167" s="1359"/>
      <c r="M167" s="1359"/>
      <c r="N167" s="1359"/>
      <c r="O167" s="1359"/>
      <c r="P167" s="1359"/>
      <c r="Q167" s="1359"/>
      <c r="R167" s="1491"/>
      <c r="S167" s="748"/>
      <c r="T167" s="1501"/>
      <c r="U167" s="747"/>
      <c r="V167" s="1359"/>
      <c r="W167" s="1359"/>
      <c r="X167" s="1359"/>
      <c r="Y167" s="1491"/>
      <c r="Z167" s="941">
        <v>7.3100000000000001E-5</v>
      </c>
      <c r="AA167" s="1492">
        <v>0.59540740000000003</v>
      </c>
      <c r="AB167" s="1492">
        <v>0.12888959999999999</v>
      </c>
      <c r="AC167" s="1492">
        <v>0.2269381</v>
      </c>
      <c r="AD167" s="1492">
        <v>3.8107099999999998E-2</v>
      </c>
      <c r="AE167" s="1492">
        <v>4.9817999999999998E-3</v>
      </c>
      <c r="AF167" s="1492">
        <v>4.5726999999999999E-3</v>
      </c>
      <c r="AG167" s="1492">
        <v>5.2380000000000005E-4</v>
      </c>
      <c r="AH167" s="942">
        <v>5.063E-4</v>
      </c>
      <c r="AI167" s="1493">
        <v>4</v>
      </c>
      <c r="AJ167" s="1494">
        <v>22</v>
      </c>
      <c r="AK167" s="1097">
        <v>3</v>
      </c>
      <c r="AL167" s="1495">
        <v>16</v>
      </c>
      <c r="AM167" s="1494">
        <v>4</v>
      </c>
      <c r="AN167" s="1494">
        <v>12</v>
      </c>
      <c r="AO167" s="1494">
        <v>14</v>
      </c>
      <c r="AP167" s="1494">
        <v>14</v>
      </c>
      <c r="AQ167" s="1494">
        <v>22</v>
      </c>
      <c r="AR167" s="1494">
        <v>37</v>
      </c>
      <c r="AS167" s="1494">
        <v>12</v>
      </c>
      <c r="AT167" s="1097">
        <v>12</v>
      </c>
      <c r="AU167" s="1098">
        <v>4</v>
      </c>
      <c r="AV167" s="1494">
        <v>0</v>
      </c>
      <c r="AW167" s="1097">
        <v>0</v>
      </c>
      <c r="AX167" s="1495">
        <v>4</v>
      </c>
      <c r="AY167" s="1494">
        <v>0</v>
      </c>
      <c r="AZ167" s="1494">
        <v>0</v>
      </c>
      <c r="BA167" s="1494">
        <v>0</v>
      </c>
      <c r="BB167" s="1494">
        <v>0</v>
      </c>
      <c r="BC167" s="1494">
        <v>0</v>
      </c>
      <c r="BD167" s="1494">
        <v>0</v>
      </c>
      <c r="BE167" s="1494">
        <v>0</v>
      </c>
      <c r="BF167" s="1097">
        <v>0</v>
      </c>
      <c r="BG167" s="1098">
        <f t="shared" si="25"/>
        <v>4</v>
      </c>
      <c r="BH167" s="1494">
        <f t="shared" si="26"/>
        <v>22</v>
      </c>
      <c r="BI167" s="1097">
        <f t="shared" si="27"/>
        <v>3</v>
      </c>
      <c r="BJ167" s="1495">
        <f t="shared" si="28"/>
        <v>16</v>
      </c>
      <c r="BK167" s="1494">
        <f t="shared" si="29"/>
        <v>4</v>
      </c>
      <c r="BL167" s="1494">
        <f t="shared" si="30"/>
        <v>12</v>
      </c>
      <c r="BM167" s="1494">
        <f t="shared" si="31"/>
        <v>14</v>
      </c>
      <c r="BN167" s="1494">
        <f t="shared" si="32"/>
        <v>14</v>
      </c>
      <c r="BO167" s="1494">
        <f t="shared" si="33"/>
        <v>22</v>
      </c>
      <c r="BP167" s="1494">
        <f t="shared" si="34"/>
        <v>37</v>
      </c>
      <c r="BQ167" s="1494">
        <f t="shared" si="35"/>
        <v>12</v>
      </c>
      <c r="BR167" s="1097">
        <f t="shared" si="36"/>
        <v>12</v>
      </c>
      <c r="BS167" s="1099">
        <v>0</v>
      </c>
      <c r="BT167" s="1494">
        <v>0</v>
      </c>
      <c r="BU167" s="1097">
        <v>0</v>
      </c>
      <c r="BV167" s="1496"/>
      <c r="BW167" s="1359"/>
      <c r="BX167" s="1359"/>
      <c r="BY167" s="1359"/>
      <c r="BZ167" s="1359"/>
      <c r="CA167" s="1359"/>
      <c r="CB167" s="1359"/>
      <c r="CC167" s="1359"/>
      <c r="CD167" s="748"/>
      <c r="CE167" s="749"/>
    </row>
    <row r="168" spans="1:83" ht="30">
      <c r="A168" s="696">
        <v>168</v>
      </c>
      <c r="C168" s="907" t="s">
        <v>301</v>
      </c>
      <c r="D168" s="907" t="s">
        <v>2884</v>
      </c>
      <c r="E168" s="915" t="s">
        <v>2764</v>
      </c>
      <c r="F168" s="907"/>
      <c r="G168" s="907"/>
      <c r="H168" s="907"/>
      <c r="I168" s="912"/>
      <c r="J168" s="1502"/>
      <c r="K168" s="1359"/>
      <c r="L168" s="1359"/>
      <c r="M168" s="1359"/>
      <c r="N168" s="1359"/>
      <c r="O168" s="1359"/>
      <c r="P168" s="1359"/>
      <c r="Q168" s="1359"/>
      <c r="R168" s="1491"/>
      <c r="S168" s="748"/>
      <c r="T168" s="1501"/>
      <c r="U168" s="747"/>
      <c r="V168" s="1359"/>
      <c r="W168" s="1359"/>
      <c r="X168" s="1359"/>
      <c r="Y168" s="1491"/>
      <c r="Z168" s="941">
        <v>2.0999999999999999E-5</v>
      </c>
      <c r="AA168" s="1492">
        <v>0.4393244</v>
      </c>
      <c r="AB168" s="1492">
        <v>6.4466599999999999E-2</v>
      </c>
      <c r="AC168" s="1492">
        <v>0.17323440000000001</v>
      </c>
      <c r="AD168" s="1492">
        <v>0.19306889999999999</v>
      </c>
      <c r="AE168" s="1492">
        <v>8.0979400000000007E-2</v>
      </c>
      <c r="AF168" s="1492">
        <v>2.70368E-2</v>
      </c>
      <c r="AG168" s="1492">
        <v>2.3898999999999999E-3</v>
      </c>
      <c r="AH168" s="942">
        <v>1.9478499999999999E-2</v>
      </c>
      <c r="AI168" s="1493">
        <v>18</v>
      </c>
      <c r="AJ168" s="1494">
        <v>116</v>
      </c>
      <c r="AK168" s="1097">
        <v>62</v>
      </c>
      <c r="AL168" s="1495">
        <v>12</v>
      </c>
      <c r="AM168" s="1494">
        <v>127</v>
      </c>
      <c r="AN168" s="1494">
        <v>134</v>
      </c>
      <c r="AO168" s="1494">
        <v>133</v>
      </c>
      <c r="AP168" s="1494">
        <v>135</v>
      </c>
      <c r="AQ168" s="1494">
        <v>123</v>
      </c>
      <c r="AR168" s="1494">
        <v>132</v>
      </c>
      <c r="AS168" s="1494">
        <v>110</v>
      </c>
      <c r="AT168" s="1097">
        <v>110</v>
      </c>
      <c r="AU168" s="1098">
        <v>17</v>
      </c>
      <c r="AV168" s="1494">
        <v>0</v>
      </c>
      <c r="AW168" s="1097">
        <v>0</v>
      </c>
      <c r="AX168" s="1495">
        <v>17</v>
      </c>
      <c r="AY168" s="1494">
        <v>0</v>
      </c>
      <c r="AZ168" s="1494">
        <v>0</v>
      </c>
      <c r="BA168" s="1494">
        <v>0</v>
      </c>
      <c r="BB168" s="1494">
        <v>0</v>
      </c>
      <c r="BC168" s="1494">
        <v>0</v>
      </c>
      <c r="BD168" s="1494">
        <v>0</v>
      </c>
      <c r="BE168" s="1494">
        <v>0</v>
      </c>
      <c r="BF168" s="1097">
        <v>0</v>
      </c>
      <c r="BG168" s="1098">
        <f t="shared" si="25"/>
        <v>18</v>
      </c>
      <c r="BH168" s="1494">
        <f t="shared" si="26"/>
        <v>116</v>
      </c>
      <c r="BI168" s="1097">
        <f t="shared" si="27"/>
        <v>62</v>
      </c>
      <c r="BJ168" s="1495">
        <f t="shared" si="28"/>
        <v>12</v>
      </c>
      <c r="BK168" s="1494">
        <f t="shared" si="29"/>
        <v>127</v>
      </c>
      <c r="BL168" s="1494">
        <f t="shared" si="30"/>
        <v>134</v>
      </c>
      <c r="BM168" s="1494">
        <f t="shared" si="31"/>
        <v>133</v>
      </c>
      <c r="BN168" s="1494">
        <f t="shared" si="32"/>
        <v>135</v>
      </c>
      <c r="BO168" s="1494">
        <f t="shared" si="33"/>
        <v>123</v>
      </c>
      <c r="BP168" s="1494">
        <f t="shared" si="34"/>
        <v>132</v>
      </c>
      <c r="BQ168" s="1494">
        <f t="shared" si="35"/>
        <v>110</v>
      </c>
      <c r="BR168" s="1097">
        <f t="shared" si="36"/>
        <v>110</v>
      </c>
      <c r="BS168" s="1099">
        <v>0</v>
      </c>
      <c r="BT168" s="1494">
        <v>0</v>
      </c>
      <c r="BU168" s="1097">
        <v>0</v>
      </c>
      <c r="BV168" s="1496"/>
      <c r="BW168" s="1359"/>
      <c r="BX168" s="1359"/>
      <c r="BY168" s="1359"/>
      <c r="BZ168" s="1359"/>
      <c r="CA168" s="1359"/>
      <c r="CB168" s="1359"/>
      <c r="CC168" s="1359"/>
      <c r="CD168" s="748"/>
      <c r="CE168" s="749"/>
    </row>
    <row r="169" spans="1:83" ht="30">
      <c r="A169" s="696">
        <v>169</v>
      </c>
      <c r="C169" s="718" t="s">
        <v>301</v>
      </c>
      <c r="D169" s="718" t="s">
        <v>2887</v>
      </c>
      <c r="E169" s="751"/>
      <c r="F169" s="718" t="s">
        <v>2888</v>
      </c>
      <c r="G169" s="718"/>
      <c r="H169" s="718" t="s">
        <v>2862</v>
      </c>
      <c r="I169" s="718"/>
      <c r="J169" s="750">
        <v>639</v>
      </c>
      <c r="K169" s="1359">
        <v>369</v>
      </c>
      <c r="L169" s="1359">
        <v>91</v>
      </c>
      <c r="M169" s="1359">
        <v>27</v>
      </c>
      <c r="N169" s="1359">
        <v>47</v>
      </c>
      <c r="O169" s="1359">
        <v>34</v>
      </c>
      <c r="P169" s="1359">
        <v>3</v>
      </c>
      <c r="Q169" s="1359">
        <v>2</v>
      </c>
      <c r="R169" s="1491">
        <v>66</v>
      </c>
      <c r="S169" s="748"/>
      <c r="T169" s="1501"/>
      <c r="U169" s="747"/>
      <c r="V169" s="1359"/>
      <c r="W169" s="1359"/>
      <c r="X169" s="1359"/>
      <c r="Y169" s="1491"/>
      <c r="Z169" s="941"/>
      <c r="AA169" s="1492"/>
      <c r="AB169" s="1492"/>
      <c r="AC169" s="1492"/>
      <c r="AD169" s="1492"/>
      <c r="AE169" s="1492"/>
      <c r="AF169" s="1492"/>
      <c r="AG169" s="1492"/>
      <c r="AH169" s="942"/>
      <c r="AI169" s="1493">
        <v>67</v>
      </c>
      <c r="AJ169" s="1494">
        <v>137</v>
      </c>
      <c r="AK169" s="1097">
        <v>109</v>
      </c>
      <c r="AL169" s="1495">
        <v>22</v>
      </c>
      <c r="AM169" s="1494">
        <v>197</v>
      </c>
      <c r="AN169" s="1494">
        <v>122</v>
      </c>
      <c r="AO169" s="1494">
        <v>129</v>
      </c>
      <c r="AP169" s="1494">
        <v>134</v>
      </c>
      <c r="AQ169" s="1494">
        <v>144</v>
      </c>
      <c r="AR169" s="1494">
        <v>135</v>
      </c>
      <c r="AS169" s="1494">
        <v>112</v>
      </c>
      <c r="AT169" s="1097">
        <v>112</v>
      </c>
      <c r="AU169" s="1098">
        <v>16</v>
      </c>
      <c r="AV169" s="1494">
        <v>0</v>
      </c>
      <c r="AW169" s="1097">
        <v>0</v>
      </c>
      <c r="AX169" s="1495">
        <v>16</v>
      </c>
      <c r="AY169" s="1494">
        <v>0</v>
      </c>
      <c r="AZ169" s="1494">
        <v>0</v>
      </c>
      <c r="BA169" s="1494">
        <v>0</v>
      </c>
      <c r="BB169" s="1494">
        <v>0</v>
      </c>
      <c r="BC169" s="1494">
        <v>0</v>
      </c>
      <c r="BD169" s="1494">
        <v>0</v>
      </c>
      <c r="BE169" s="1494">
        <v>0</v>
      </c>
      <c r="BF169" s="1097">
        <v>0</v>
      </c>
      <c r="BG169" s="1098">
        <f t="shared" si="25"/>
        <v>67</v>
      </c>
      <c r="BH169" s="1494">
        <f t="shared" si="26"/>
        <v>137</v>
      </c>
      <c r="BI169" s="1097">
        <f t="shared" si="27"/>
        <v>109</v>
      </c>
      <c r="BJ169" s="1495">
        <f t="shared" si="28"/>
        <v>22</v>
      </c>
      <c r="BK169" s="1494">
        <f t="shared" si="29"/>
        <v>197</v>
      </c>
      <c r="BL169" s="1494">
        <f t="shared" si="30"/>
        <v>122</v>
      </c>
      <c r="BM169" s="1494">
        <f t="shared" si="31"/>
        <v>129</v>
      </c>
      <c r="BN169" s="1494">
        <f t="shared" si="32"/>
        <v>134</v>
      </c>
      <c r="BO169" s="1494">
        <f t="shared" si="33"/>
        <v>144</v>
      </c>
      <c r="BP169" s="1494">
        <f t="shared" si="34"/>
        <v>135</v>
      </c>
      <c r="BQ169" s="1494">
        <f t="shared" si="35"/>
        <v>112</v>
      </c>
      <c r="BR169" s="1097">
        <f t="shared" si="36"/>
        <v>112</v>
      </c>
      <c r="BS169" s="1099">
        <v>66</v>
      </c>
      <c r="BT169" s="1494">
        <v>0</v>
      </c>
      <c r="BU169" s="1097">
        <v>0</v>
      </c>
      <c r="BV169" s="1496"/>
      <c r="BW169" s="1359"/>
      <c r="BX169" s="1359"/>
      <c r="BY169" s="1359"/>
      <c r="BZ169" s="1359"/>
      <c r="CA169" s="1359"/>
      <c r="CB169" s="1359"/>
      <c r="CC169" s="1359"/>
      <c r="CD169" s="748"/>
      <c r="CE169" s="749"/>
    </row>
    <row r="170" spans="1:83" ht="15">
      <c r="A170" s="696">
        <v>170</v>
      </c>
      <c r="C170" s="718"/>
      <c r="D170" s="718"/>
      <c r="E170" s="751"/>
      <c r="F170" s="718" t="s">
        <v>2889</v>
      </c>
      <c r="G170" s="718"/>
      <c r="H170" s="718" t="s">
        <v>2862</v>
      </c>
      <c r="I170" s="718"/>
      <c r="J170" s="750">
        <v>6624</v>
      </c>
      <c r="K170" s="1359">
        <v>170</v>
      </c>
      <c r="L170" s="1359">
        <v>184</v>
      </c>
      <c r="M170" s="1359">
        <v>258</v>
      </c>
      <c r="N170" s="1359">
        <v>1109</v>
      </c>
      <c r="O170" s="1359">
        <v>1392</v>
      </c>
      <c r="P170" s="1359">
        <v>1979</v>
      </c>
      <c r="Q170" s="1359">
        <v>502</v>
      </c>
      <c r="R170" s="1491">
        <v>1010</v>
      </c>
      <c r="S170" s="748">
        <v>20</v>
      </c>
      <c r="T170" s="1501"/>
      <c r="U170" s="747"/>
      <c r="V170" s="1359"/>
      <c r="W170" s="1359"/>
      <c r="X170" s="1359"/>
      <c r="Y170" s="1491"/>
      <c r="Z170" s="941"/>
      <c r="AA170" s="1492"/>
      <c r="AB170" s="1492"/>
      <c r="AC170" s="1492"/>
      <c r="AD170" s="1492"/>
      <c r="AE170" s="1492"/>
      <c r="AF170" s="1492"/>
      <c r="AG170" s="1492"/>
      <c r="AH170" s="942"/>
      <c r="AI170" s="1493">
        <v>0</v>
      </c>
      <c r="AJ170" s="1494">
        <v>0</v>
      </c>
      <c r="AK170" s="1097">
        <v>0</v>
      </c>
      <c r="AL170" s="1495">
        <v>0</v>
      </c>
      <c r="AM170" s="1494">
        <v>0</v>
      </c>
      <c r="AN170" s="1494">
        <v>0</v>
      </c>
      <c r="AO170" s="1494">
        <v>0</v>
      </c>
      <c r="AP170" s="1494">
        <v>0</v>
      </c>
      <c r="AQ170" s="1494">
        <v>0</v>
      </c>
      <c r="AR170" s="1494">
        <v>0</v>
      </c>
      <c r="AS170" s="1494">
        <v>0</v>
      </c>
      <c r="AT170" s="1097">
        <v>0</v>
      </c>
      <c r="AU170" s="1098">
        <v>0</v>
      </c>
      <c r="AV170" s="1494">
        <v>0</v>
      </c>
      <c r="AW170" s="1097">
        <v>0</v>
      </c>
      <c r="AX170" s="1495">
        <v>0</v>
      </c>
      <c r="AY170" s="1494">
        <v>0</v>
      </c>
      <c r="AZ170" s="1494">
        <v>0</v>
      </c>
      <c r="BA170" s="1494">
        <v>0</v>
      </c>
      <c r="BB170" s="1494">
        <v>0</v>
      </c>
      <c r="BC170" s="1494">
        <v>0</v>
      </c>
      <c r="BD170" s="1494">
        <v>0</v>
      </c>
      <c r="BE170" s="1494">
        <v>0</v>
      </c>
      <c r="BF170" s="1097">
        <v>0</v>
      </c>
      <c r="BG170" s="1098">
        <f t="shared" si="25"/>
        <v>0</v>
      </c>
      <c r="BH170" s="1494">
        <f t="shared" si="26"/>
        <v>0</v>
      </c>
      <c r="BI170" s="1097">
        <f t="shared" si="27"/>
        <v>0</v>
      </c>
      <c r="BJ170" s="1495">
        <f t="shared" si="28"/>
        <v>0</v>
      </c>
      <c r="BK170" s="1494">
        <f t="shared" si="29"/>
        <v>0</v>
      </c>
      <c r="BL170" s="1494">
        <f t="shared" si="30"/>
        <v>0</v>
      </c>
      <c r="BM170" s="1494">
        <f t="shared" si="31"/>
        <v>0</v>
      </c>
      <c r="BN170" s="1494">
        <f t="shared" si="32"/>
        <v>0</v>
      </c>
      <c r="BO170" s="1494">
        <f t="shared" si="33"/>
        <v>0</v>
      </c>
      <c r="BP170" s="1494">
        <f t="shared" si="34"/>
        <v>0</v>
      </c>
      <c r="BQ170" s="1494">
        <f t="shared" si="35"/>
        <v>0</v>
      </c>
      <c r="BR170" s="1097">
        <f t="shared" si="36"/>
        <v>0</v>
      </c>
      <c r="BS170" s="1099">
        <v>0</v>
      </c>
      <c r="BT170" s="1494">
        <v>0</v>
      </c>
      <c r="BU170" s="1097">
        <v>0</v>
      </c>
      <c r="BV170" s="1496"/>
      <c r="BW170" s="1359"/>
      <c r="BX170" s="1359"/>
      <c r="BY170" s="1359"/>
      <c r="BZ170" s="1359"/>
      <c r="CA170" s="1359"/>
      <c r="CB170" s="1359"/>
      <c r="CC170" s="1359"/>
      <c r="CD170" s="748"/>
      <c r="CE170" s="749"/>
    </row>
    <row r="171" spans="1:83" ht="15">
      <c r="A171" s="696">
        <v>171</v>
      </c>
      <c r="C171" s="718"/>
      <c r="D171" s="718"/>
      <c r="E171" s="751"/>
      <c r="F171" s="718" t="s">
        <v>2890</v>
      </c>
      <c r="G171" s="718"/>
      <c r="H171" s="718" t="s">
        <v>2862</v>
      </c>
      <c r="I171" s="718"/>
      <c r="J171" s="750">
        <v>5880</v>
      </c>
      <c r="K171" s="1359">
        <v>582</v>
      </c>
      <c r="L171" s="1359">
        <v>450</v>
      </c>
      <c r="M171" s="1359">
        <v>357</v>
      </c>
      <c r="N171" s="1359">
        <v>681</v>
      </c>
      <c r="O171" s="1359">
        <v>1774</v>
      </c>
      <c r="P171" s="1359">
        <v>566</v>
      </c>
      <c r="Q171" s="1359">
        <v>573</v>
      </c>
      <c r="R171" s="1491">
        <v>892</v>
      </c>
      <c r="S171" s="748">
        <v>5</v>
      </c>
      <c r="T171" s="1501"/>
      <c r="U171" s="747"/>
      <c r="V171" s="1359"/>
      <c r="W171" s="1359"/>
      <c r="X171" s="1359"/>
      <c r="Y171" s="1491"/>
      <c r="Z171" s="941"/>
      <c r="AA171" s="1492"/>
      <c r="AB171" s="1492"/>
      <c r="AC171" s="1492"/>
      <c r="AD171" s="1492"/>
      <c r="AE171" s="1492"/>
      <c r="AF171" s="1492"/>
      <c r="AG171" s="1492"/>
      <c r="AH171" s="942"/>
      <c r="AI171" s="1493">
        <v>0</v>
      </c>
      <c r="AJ171" s="1494">
        <v>0</v>
      </c>
      <c r="AK171" s="1097">
        <v>0</v>
      </c>
      <c r="AL171" s="1495">
        <v>0</v>
      </c>
      <c r="AM171" s="1494">
        <v>0</v>
      </c>
      <c r="AN171" s="1494">
        <v>0</v>
      </c>
      <c r="AO171" s="1494">
        <v>0</v>
      </c>
      <c r="AP171" s="1494">
        <v>0</v>
      </c>
      <c r="AQ171" s="1494">
        <v>0</v>
      </c>
      <c r="AR171" s="1494">
        <v>0</v>
      </c>
      <c r="AS171" s="1494">
        <v>0</v>
      </c>
      <c r="AT171" s="1097">
        <v>0</v>
      </c>
      <c r="AU171" s="1098">
        <v>0</v>
      </c>
      <c r="AV171" s="1494">
        <v>0</v>
      </c>
      <c r="AW171" s="1097">
        <v>0</v>
      </c>
      <c r="AX171" s="1495">
        <v>0</v>
      </c>
      <c r="AY171" s="1494">
        <v>0</v>
      </c>
      <c r="AZ171" s="1494">
        <v>0</v>
      </c>
      <c r="BA171" s="1494">
        <v>0</v>
      </c>
      <c r="BB171" s="1494">
        <v>0</v>
      </c>
      <c r="BC171" s="1494">
        <v>0</v>
      </c>
      <c r="BD171" s="1494">
        <v>0</v>
      </c>
      <c r="BE171" s="1494">
        <v>0</v>
      </c>
      <c r="BF171" s="1097">
        <v>0</v>
      </c>
      <c r="BG171" s="1098">
        <f t="shared" si="25"/>
        <v>0</v>
      </c>
      <c r="BH171" s="1494">
        <f t="shared" si="26"/>
        <v>0</v>
      </c>
      <c r="BI171" s="1097">
        <f t="shared" si="27"/>
        <v>0</v>
      </c>
      <c r="BJ171" s="1495">
        <f t="shared" si="28"/>
        <v>0</v>
      </c>
      <c r="BK171" s="1494">
        <f t="shared" si="29"/>
        <v>0</v>
      </c>
      <c r="BL171" s="1494">
        <f t="shared" si="30"/>
        <v>0</v>
      </c>
      <c r="BM171" s="1494">
        <f t="shared" si="31"/>
        <v>0</v>
      </c>
      <c r="BN171" s="1494">
        <f t="shared" si="32"/>
        <v>0</v>
      </c>
      <c r="BO171" s="1494">
        <f t="shared" si="33"/>
        <v>0</v>
      </c>
      <c r="BP171" s="1494">
        <f t="shared" si="34"/>
        <v>0</v>
      </c>
      <c r="BQ171" s="1494">
        <f t="shared" si="35"/>
        <v>0</v>
      </c>
      <c r="BR171" s="1097">
        <f t="shared" si="36"/>
        <v>0</v>
      </c>
      <c r="BS171" s="1099">
        <v>0</v>
      </c>
      <c r="BT171" s="1494">
        <v>0</v>
      </c>
      <c r="BU171" s="1097">
        <v>0</v>
      </c>
      <c r="BV171" s="1496"/>
      <c r="BW171" s="1359"/>
      <c r="BX171" s="1359"/>
      <c r="BY171" s="1359"/>
      <c r="BZ171" s="1359"/>
      <c r="CA171" s="1359"/>
      <c r="CB171" s="1359"/>
      <c r="CC171" s="1359"/>
      <c r="CD171" s="748"/>
      <c r="CE171" s="749"/>
    </row>
    <row r="172" spans="1:83" ht="15">
      <c r="A172" s="696">
        <v>172</v>
      </c>
      <c r="C172" s="718"/>
      <c r="D172" s="718"/>
      <c r="E172" s="751"/>
      <c r="F172" s="962" t="s">
        <v>2891</v>
      </c>
      <c r="G172" s="718"/>
      <c r="H172" s="718" t="s">
        <v>2862</v>
      </c>
      <c r="I172" s="718"/>
      <c r="J172" s="750">
        <v>62</v>
      </c>
      <c r="K172" s="1359">
        <v>9</v>
      </c>
      <c r="L172" s="1359"/>
      <c r="M172" s="1359">
        <v>6</v>
      </c>
      <c r="N172" s="1359">
        <v>9</v>
      </c>
      <c r="O172" s="1359">
        <v>14</v>
      </c>
      <c r="P172" s="1359">
        <v>6</v>
      </c>
      <c r="Q172" s="1359">
        <v>3</v>
      </c>
      <c r="R172" s="1491">
        <v>7</v>
      </c>
      <c r="S172" s="748">
        <v>8</v>
      </c>
      <c r="T172" s="1501"/>
      <c r="U172" s="747"/>
      <c r="V172" s="1359"/>
      <c r="W172" s="1359"/>
      <c r="X172" s="1359"/>
      <c r="Y172" s="1491"/>
      <c r="Z172" s="941"/>
      <c r="AA172" s="1492"/>
      <c r="AB172" s="1492"/>
      <c r="AC172" s="1492"/>
      <c r="AD172" s="1492"/>
      <c r="AE172" s="1492"/>
      <c r="AF172" s="1492"/>
      <c r="AG172" s="1492"/>
      <c r="AH172" s="942"/>
      <c r="AI172" s="1493">
        <v>0</v>
      </c>
      <c r="AJ172" s="1494">
        <v>0</v>
      </c>
      <c r="AK172" s="1097">
        <v>0</v>
      </c>
      <c r="AL172" s="1495">
        <v>136.65</v>
      </c>
      <c r="AM172" s="1494">
        <v>196.65</v>
      </c>
      <c r="AN172" s="1494">
        <v>166.79999999999998</v>
      </c>
      <c r="AO172" s="1494">
        <v>177</v>
      </c>
      <c r="AP172" s="1494">
        <v>189.45</v>
      </c>
      <c r="AQ172" s="1494">
        <v>204.75</v>
      </c>
      <c r="AR172" s="1494">
        <v>241</v>
      </c>
      <c r="AS172" s="1494">
        <v>231</v>
      </c>
      <c r="AT172" s="1097">
        <v>251</v>
      </c>
      <c r="AU172" s="1098">
        <v>0</v>
      </c>
      <c r="AV172" s="1494">
        <v>0</v>
      </c>
      <c r="AW172" s="1097">
        <v>0</v>
      </c>
      <c r="AX172" s="1495">
        <v>0</v>
      </c>
      <c r="AY172" s="1494">
        <v>0</v>
      </c>
      <c r="AZ172" s="1494">
        <v>0</v>
      </c>
      <c r="BA172" s="1494">
        <v>0</v>
      </c>
      <c r="BB172" s="1494">
        <v>0</v>
      </c>
      <c r="BC172" s="1494">
        <v>0</v>
      </c>
      <c r="BD172" s="1494">
        <v>0</v>
      </c>
      <c r="BE172" s="1494">
        <v>0</v>
      </c>
      <c r="BF172" s="1097">
        <v>0</v>
      </c>
      <c r="BG172" s="1098">
        <f t="shared" si="25"/>
        <v>0</v>
      </c>
      <c r="BH172" s="1494">
        <f t="shared" si="26"/>
        <v>0</v>
      </c>
      <c r="BI172" s="1097">
        <f t="shared" si="27"/>
        <v>0</v>
      </c>
      <c r="BJ172" s="1495">
        <f t="shared" si="28"/>
        <v>136.65</v>
      </c>
      <c r="BK172" s="1494">
        <f t="shared" si="29"/>
        <v>196.65</v>
      </c>
      <c r="BL172" s="1494">
        <f t="shared" si="30"/>
        <v>166.79999999999998</v>
      </c>
      <c r="BM172" s="1494">
        <f t="shared" si="31"/>
        <v>177</v>
      </c>
      <c r="BN172" s="1494">
        <f t="shared" si="32"/>
        <v>189.45</v>
      </c>
      <c r="BO172" s="1494">
        <f t="shared" si="33"/>
        <v>204.75</v>
      </c>
      <c r="BP172" s="1494">
        <f t="shared" si="34"/>
        <v>241</v>
      </c>
      <c r="BQ172" s="1494">
        <f t="shared" si="35"/>
        <v>231</v>
      </c>
      <c r="BR172" s="1097">
        <f t="shared" si="36"/>
        <v>251</v>
      </c>
      <c r="BS172" s="1099">
        <v>0</v>
      </c>
      <c r="BT172" s="1494">
        <v>0</v>
      </c>
      <c r="BU172" s="1097">
        <v>0</v>
      </c>
      <c r="BV172" s="1496"/>
      <c r="BW172" s="1359"/>
      <c r="BX172" s="1359"/>
      <c r="BY172" s="1359"/>
      <c r="BZ172" s="1359"/>
      <c r="CA172" s="1359"/>
      <c r="CB172" s="1359"/>
      <c r="CC172" s="1359"/>
      <c r="CD172" s="748"/>
      <c r="CE172" s="749"/>
    </row>
    <row r="173" spans="1:83" ht="30">
      <c r="A173" s="696">
        <v>173</v>
      </c>
      <c r="C173" s="907" t="s">
        <v>301</v>
      </c>
      <c r="D173" s="907" t="s">
        <v>2887</v>
      </c>
      <c r="E173" s="915" t="s">
        <v>2764</v>
      </c>
      <c r="F173" s="907"/>
      <c r="G173" s="907"/>
      <c r="H173" s="907"/>
      <c r="I173" s="912"/>
      <c r="J173" s="1502"/>
      <c r="K173" s="1359"/>
      <c r="L173" s="1359"/>
      <c r="M173" s="1359"/>
      <c r="N173" s="1359"/>
      <c r="O173" s="1359"/>
      <c r="P173" s="1359"/>
      <c r="Q173" s="1359"/>
      <c r="R173" s="1491"/>
      <c r="S173" s="748"/>
      <c r="T173" s="1501"/>
      <c r="U173" s="747"/>
      <c r="V173" s="1359"/>
      <c r="W173" s="1359"/>
      <c r="X173" s="1359"/>
      <c r="Y173" s="1491"/>
      <c r="Z173" s="941">
        <v>0</v>
      </c>
      <c r="AA173" s="1492">
        <v>0.79896990000000001</v>
      </c>
      <c r="AB173" s="1492">
        <v>1.6891400000000001E-2</v>
      </c>
      <c r="AC173" s="1492">
        <v>5.6733800000000001E-2</v>
      </c>
      <c r="AD173" s="1492">
        <v>8.5138599999999995E-2</v>
      </c>
      <c r="AE173" s="1492">
        <v>3.45402E-2</v>
      </c>
      <c r="AF173" s="1492">
        <v>3.5601000000000001E-3</v>
      </c>
      <c r="AG173" s="1492">
        <v>7.5699999999999997E-5</v>
      </c>
      <c r="AH173" s="942">
        <v>4.0902999999999998E-3</v>
      </c>
      <c r="AI173" s="1493">
        <v>710</v>
      </c>
      <c r="AJ173" s="1494">
        <v>809</v>
      </c>
      <c r="AK173" s="1097">
        <v>569</v>
      </c>
      <c r="AL173" s="1495">
        <v>774.35</v>
      </c>
      <c r="AM173" s="1494">
        <v>1114.3499999999999</v>
      </c>
      <c r="AN173" s="1494">
        <v>945.19999999999993</v>
      </c>
      <c r="AO173" s="1494">
        <v>1003</v>
      </c>
      <c r="AP173" s="1494">
        <v>1073.55</v>
      </c>
      <c r="AQ173" s="1494">
        <v>1160.25</v>
      </c>
      <c r="AR173" s="1494">
        <v>1205</v>
      </c>
      <c r="AS173" s="1494">
        <v>1157</v>
      </c>
      <c r="AT173" s="1097">
        <v>1256</v>
      </c>
      <c r="AU173" s="1098">
        <v>91</v>
      </c>
      <c r="AV173" s="1494">
        <v>204</v>
      </c>
      <c r="AW173" s="1097">
        <v>201</v>
      </c>
      <c r="AX173" s="1495">
        <v>91</v>
      </c>
      <c r="AY173" s="1494">
        <v>204</v>
      </c>
      <c r="AZ173" s="1494">
        <v>201</v>
      </c>
      <c r="BA173" s="1494">
        <v>0</v>
      </c>
      <c r="BB173" s="1494">
        <v>0</v>
      </c>
      <c r="BC173" s="1494">
        <v>0</v>
      </c>
      <c r="BD173" s="1494">
        <v>0</v>
      </c>
      <c r="BE173" s="1494">
        <v>0</v>
      </c>
      <c r="BF173" s="1097">
        <v>0</v>
      </c>
      <c r="BG173" s="1098">
        <f t="shared" si="25"/>
        <v>710</v>
      </c>
      <c r="BH173" s="1494">
        <f t="shared" si="26"/>
        <v>809</v>
      </c>
      <c r="BI173" s="1097">
        <f t="shared" si="27"/>
        <v>569</v>
      </c>
      <c r="BJ173" s="1495">
        <f t="shared" si="28"/>
        <v>774.35</v>
      </c>
      <c r="BK173" s="1494">
        <f t="shared" si="29"/>
        <v>1114.3499999999999</v>
      </c>
      <c r="BL173" s="1494">
        <f t="shared" si="30"/>
        <v>945.19999999999993</v>
      </c>
      <c r="BM173" s="1494">
        <f t="shared" si="31"/>
        <v>1003</v>
      </c>
      <c r="BN173" s="1494">
        <f t="shared" si="32"/>
        <v>1073.55</v>
      </c>
      <c r="BO173" s="1494">
        <f t="shared" si="33"/>
        <v>1160.25</v>
      </c>
      <c r="BP173" s="1494">
        <f t="shared" si="34"/>
        <v>1205</v>
      </c>
      <c r="BQ173" s="1494">
        <f t="shared" si="35"/>
        <v>1157</v>
      </c>
      <c r="BR173" s="1097">
        <f t="shared" si="36"/>
        <v>1256</v>
      </c>
      <c r="BS173" s="1099">
        <v>65</v>
      </c>
      <c r="BT173" s="1494">
        <v>0</v>
      </c>
      <c r="BU173" s="1097">
        <v>0</v>
      </c>
      <c r="BV173" s="1496"/>
      <c r="BW173" s="1359"/>
      <c r="BX173" s="1359"/>
      <c r="BY173" s="1359"/>
      <c r="BZ173" s="1359"/>
      <c r="CA173" s="1359"/>
      <c r="CB173" s="1359"/>
      <c r="CC173" s="1359"/>
      <c r="CD173" s="748"/>
      <c r="CE173" s="749"/>
    </row>
    <row r="174" spans="1:83" ht="30">
      <c r="A174" s="696">
        <v>174</v>
      </c>
      <c r="C174" s="718" t="s">
        <v>301</v>
      </c>
      <c r="D174" s="718" t="s">
        <v>2892</v>
      </c>
      <c r="E174" s="735"/>
      <c r="F174" s="718" t="s">
        <v>2893</v>
      </c>
      <c r="G174" s="718"/>
      <c r="H174" s="718" t="s">
        <v>2894</v>
      </c>
      <c r="I174" s="718"/>
      <c r="J174" s="750">
        <v>10593</v>
      </c>
      <c r="K174" s="1359">
        <v>561</v>
      </c>
      <c r="L174" s="1359">
        <v>1043</v>
      </c>
      <c r="M174" s="1359">
        <v>1070</v>
      </c>
      <c r="N174" s="1359">
        <v>3837</v>
      </c>
      <c r="O174" s="1359">
        <v>2811</v>
      </c>
      <c r="P174" s="1359">
        <v>234</v>
      </c>
      <c r="Q174" s="1359">
        <v>297</v>
      </c>
      <c r="R174" s="1491">
        <v>679</v>
      </c>
      <c r="S174" s="748">
        <v>61</v>
      </c>
      <c r="T174" s="1501"/>
      <c r="U174" s="747"/>
      <c r="V174" s="1359"/>
      <c r="W174" s="1359"/>
      <c r="X174" s="1359"/>
      <c r="Y174" s="1491"/>
      <c r="Z174" s="941"/>
      <c r="AA174" s="1492"/>
      <c r="AB174" s="1492"/>
      <c r="AC174" s="1492"/>
      <c r="AD174" s="1492"/>
      <c r="AE174" s="1492"/>
      <c r="AF174" s="1492"/>
      <c r="AG174" s="1492"/>
      <c r="AH174" s="942"/>
      <c r="AI174" s="1493">
        <v>0</v>
      </c>
      <c r="AJ174" s="1494">
        <v>0</v>
      </c>
      <c r="AK174" s="1097">
        <v>0</v>
      </c>
      <c r="AL174" s="1495">
        <v>0</v>
      </c>
      <c r="AM174" s="1494">
        <v>0</v>
      </c>
      <c r="AN174" s="1494">
        <v>0</v>
      </c>
      <c r="AO174" s="1494">
        <v>0</v>
      </c>
      <c r="AP174" s="1494">
        <v>0</v>
      </c>
      <c r="AQ174" s="1494">
        <v>0</v>
      </c>
      <c r="AR174" s="1494">
        <v>0</v>
      </c>
      <c r="AS174" s="1494">
        <v>0</v>
      </c>
      <c r="AT174" s="1097">
        <v>0</v>
      </c>
      <c r="AU174" s="1098">
        <v>0</v>
      </c>
      <c r="AV174" s="1494">
        <v>0</v>
      </c>
      <c r="AW174" s="1097">
        <v>0</v>
      </c>
      <c r="AX174" s="1495">
        <v>0</v>
      </c>
      <c r="AY174" s="1494">
        <v>0</v>
      </c>
      <c r="AZ174" s="1494">
        <v>0</v>
      </c>
      <c r="BA174" s="1494">
        <v>0</v>
      </c>
      <c r="BB174" s="1494">
        <v>0</v>
      </c>
      <c r="BC174" s="1494">
        <v>0</v>
      </c>
      <c r="BD174" s="1494">
        <v>0</v>
      </c>
      <c r="BE174" s="1494">
        <v>0</v>
      </c>
      <c r="BF174" s="1097">
        <v>0</v>
      </c>
      <c r="BG174" s="1098">
        <f t="shared" si="25"/>
        <v>0</v>
      </c>
      <c r="BH174" s="1494">
        <f t="shared" si="26"/>
        <v>0</v>
      </c>
      <c r="BI174" s="1097">
        <f t="shared" si="27"/>
        <v>0</v>
      </c>
      <c r="BJ174" s="1495">
        <f t="shared" si="28"/>
        <v>0</v>
      </c>
      <c r="BK174" s="1494">
        <f t="shared" si="29"/>
        <v>0</v>
      </c>
      <c r="BL174" s="1494">
        <f t="shared" si="30"/>
        <v>0</v>
      </c>
      <c r="BM174" s="1494">
        <f t="shared" si="31"/>
        <v>0</v>
      </c>
      <c r="BN174" s="1494">
        <f t="shared" si="32"/>
        <v>0</v>
      </c>
      <c r="BO174" s="1494">
        <f t="shared" si="33"/>
        <v>0</v>
      </c>
      <c r="BP174" s="1494">
        <f t="shared" si="34"/>
        <v>0</v>
      </c>
      <c r="BQ174" s="1494">
        <f t="shared" si="35"/>
        <v>0</v>
      </c>
      <c r="BR174" s="1097">
        <f t="shared" si="36"/>
        <v>0</v>
      </c>
      <c r="BS174" s="1099">
        <v>0</v>
      </c>
      <c r="BT174" s="1494">
        <v>0</v>
      </c>
      <c r="BU174" s="1097">
        <v>0</v>
      </c>
      <c r="BV174" s="1496"/>
      <c r="BW174" s="1359"/>
      <c r="BX174" s="1359"/>
      <c r="BY174" s="1359"/>
      <c r="BZ174" s="1359"/>
      <c r="CA174" s="1359"/>
      <c r="CB174" s="1359"/>
      <c r="CC174" s="1359"/>
      <c r="CD174" s="748"/>
      <c r="CE174" s="749"/>
    </row>
    <row r="175" spans="1:83" ht="15">
      <c r="A175" s="696">
        <v>175</v>
      </c>
      <c r="C175" s="752"/>
      <c r="D175" s="752"/>
      <c r="E175" s="752"/>
      <c r="F175" s="718" t="s">
        <v>2895</v>
      </c>
      <c r="G175" s="718"/>
      <c r="H175" s="718" t="s">
        <v>2894</v>
      </c>
      <c r="I175" s="718"/>
      <c r="J175" s="917">
        <v>41547</v>
      </c>
      <c r="K175" s="1359">
        <v>4559</v>
      </c>
      <c r="L175" s="1359">
        <v>3882</v>
      </c>
      <c r="M175" s="1359">
        <v>2854</v>
      </c>
      <c r="N175" s="1359">
        <v>2880</v>
      </c>
      <c r="O175" s="1359">
        <v>3962</v>
      </c>
      <c r="P175" s="1359">
        <v>4904</v>
      </c>
      <c r="Q175" s="1359">
        <v>3562</v>
      </c>
      <c r="R175" s="1491">
        <v>14938</v>
      </c>
      <c r="S175" s="748">
        <v>6</v>
      </c>
      <c r="T175" s="1501"/>
      <c r="U175" s="747"/>
      <c r="V175" s="1359"/>
      <c r="W175" s="1359"/>
      <c r="X175" s="1359"/>
      <c r="Y175" s="1491"/>
      <c r="Z175" s="941"/>
      <c r="AA175" s="1492"/>
      <c r="AB175" s="1492"/>
      <c r="AC175" s="1492"/>
      <c r="AD175" s="1492"/>
      <c r="AE175" s="1492"/>
      <c r="AF175" s="1492"/>
      <c r="AG175" s="1492"/>
      <c r="AH175" s="942"/>
      <c r="AI175" s="1493">
        <v>0</v>
      </c>
      <c r="AJ175" s="1494">
        <v>0</v>
      </c>
      <c r="AK175" s="1097">
        <v>0</v>
      </c>
      <c r="AL175" s="1495">
        <v>0</v>
      </c>
      <c r="AM175" s="1494">
        <v>0</v>
      </c>
      <c r="AN175" s="1494">
        <v>0</v>
      </c>
      <c r="AO175" s="1494">
        <v>0</v>
      </c>
      <c r="AP175" s="1494">
        <v>0</v>
      </c>
      <c r="AQ175" s="1494">
        <v>0</v>
      </c>
      <c r="AR175" s="1494">
        <v>0</v>
      </c>
      <c r="AS175" s="1494">
        <v>0</v>
      </c>
      <c r="AT175" s="1097">
        <v>0</v>
      </c>
      <c r="AU175" s="1098">
        <v>0</v>
      </c>
      <c r="AV175" s="1494">
        <v>0</v>
      </c>
      <c r="AW175" s="1097">
        <v>0</v>
      </c>
      <c r="AX175" s="1495">
        <v>0</v>
      </c>
      <c r="AY175" s="1494">
        <v>0</v>
      </c>
      <c r="AZ175" s="1494">
        <v>0</v>
      </c>
      <c r="BA175" s="1494">
        <v>0</v>
      </c>
      <c r="BB175" s="1494">
        <v>0</v>
      </c>
      <c r="BC175" s="1494">
        <v>0</v>
      </c>
      <c r="BD175" s="1494">
        <v>0</v>
      </c>
      <c r="BE175" s="1494">
        <v>0</v>
      </c>
      <c r="BF175" s="1097">
        <v>0</v>
      </c>
      <c r="BG175" s="1098">
        <f t="shared" si="25"/>
        <v>0</v>
      </c>
      <c r="BH175" s="1494">
        <f t="shared" si="26"/>
        <v>0</v>
      </c>
      <c r="BI175" s="1097">
        <f t="shared" si="27"/>
        <v>0</v>
      </c>
      <c r="BJ175" s="1495">
        <f t="shared" si="28"/>
        <v>0</v>
      </c>
      <c r="BK175" s="1494">
        <f t="shared" si="29"/>
        <v>0</v>
      </c>
      <c r="BL175" s="1494">
        <f t="shared" si="30"/>
        <v>0</v>
      </c>
      <c r="BM175" s="1494">
        <f t="shared" si="31"/>
        <v>0</v>
      </c>
      <c r="BN175" s="1494">
        <f t="shared" si="32"/>
        <v>0</v>
      </c>
      <c r="BO175" s="1494">
        <f t="shared" si="33"/>
        <v>0</v>
      </c>
      <c r="BP175" s="1494">
        <f t="shared" si="34"/>
        <v>0</v>
      </c>
      <c r="BQ175" s="1494">
        <f t="shared" si="35"/>
        <v>0</v>
      </c>
      <c r="BR175" s="1097">
        <f t="shared" si="36"/>
        <v>0</v>
      </c>
      <c r="BS175" s="1099">
        <v>0</v>
      </c>
      <c r="BT175" s="1494">
        <v>0</v>
      </c>
      <c r="BU175" s="1097">
        <v>0</v>
      </c>
      <c r="BV175" s="1496"/>
      <c r="BW175" s="1359"/>
      <c r="BX175" s="1359"/>
      <c r="BY175" s="1359"/>
      <c r="BZ175" s="1359"/>
      <c r="CA175" s="1359"/>
      <c r="CB175" s="1359"/>
      <c r="CC175" s="1359"/>
      <c r="CD175" s="748"/>
      <c r="CE175" s="749"/>
    </row>
    <row r="176" spans="1:83" ht="15">
      <c r="A176" s="696">
        <v>176</v>
      </c>
      <c r="C176" s="752"/>
      <c r="D176" s="752"/>
      <c r="E176" s="752"/>
      <c r="F176" s="962" t="s">
        <v>2812</v>
      </c>
      <c r="G176" s="718"/>
      <c r="H176" s="718" t="s">
        <v>2894</v>
      </c>
      <c r="I176" s="718"/>
      <c r="J176" s="750">
        <v>680</v>
      </c>
      <c r="K176" s="1359">
        <v>306</v>
      </c>
      <c r="L176" s="1359">
        <v>129</v>
      </c>
      <c r="M176" s="1359">
        <v>220</v>
      </c>
      <c r="N176" s="1359">
        <v>8</v>
      </c>
      <c r="O176" s="1359">
        <v>5</v>
      </c>
      <c r="P176" s="1359">
        <v>1</v>
      </c>
      <c r="Q176" s="1359">
        <v>1</v>
      </c>
      <c r="R176" s="1491">
        <v>10</v>
      </c>
      <c r="S176" s="748"/>
      <c r="T176" s="1501"/>
      <c r="U176" s="747"/>
      <c r="V176" s="1359"/>
      <c r="W176" s="1359"/>
      <c r="X176" s="1359"/>
      <c r="Y176" s="1491"/>
      <c r="Z176" s="941"/>
      <c r="AA176" s="1492"/>
      <c r="AB176" s="1492"/>
      <c r="AC176" s="1492"/>
      <c r="AD176" s="1492"/>
      <c r="AE176" s="1492"/>
      <c r="AF176" s="1492"/>
      <c r="AG176" s="1492"/>
      <c r="AH176" s="942"/>
      <c r="AI176" s="1493">
        <v>414</v>
      </c>
      <c r="AJ176" s="1494">
        <v>237</v>
      </c>
      <c r="AK176" s="1097">
        <v>438</v>
      </c>
      <c r="AL176" s="1495">
        <v>44</v>
      </c>
      <c r="AM176" s="1494">
        <v>337</v>
      </c>
      <c r="AN176" s="1494">
        <v>475</v>
      </c>
      <c r="AO176" s="1494">
        <v>475</v>
      </c>
      <c r="AP176" s="1494">
        <v>475</v>
      </c>
      <c r="AQ176" s="1494">
        <v>475</v>
      </c>
      <c r="AR176" s="1494">
        <v>475</v>
      </c>
      <c r="AS176" s="1494">
        <v>475</v>
      </c>
      <c r="AT176" s="1097">
        <v>475</v>
      </c>
      <c r="AU176" s="1098">
        <v>15</v>
      </c>
      <c r="AV176" s="1494">
        <v>57</v>
      </c>
      <c r="AW176" s="1097">
        <v>51</v>
      </c>
      <c r="AX176" s="1495">
        <v>15</v>
      </c>
      <c r="AY176" s="1494">
        <v>57</v>
      </c>
      <c r="AZ176" s="1494">
        <v>51</v>
      </c>
      <c r="BA176" s="1494">
        <v>0</v>
      </c>
      <c r="BB176" s="1494">
        <v>0</v>
      </c>
      <c r="BC176" s="1494">
        <v>0</v>
      </c>
      <c r="BD176" s="1494">
        <v>0</v>
      </c>
      <c r="BE176" s="1494">
        <v>0</v>
      </c>
      <c r="BF176" s="1097">
        <v>0</v>
      </c>
      <c r="BG176" s="1098">
        <f t="shared" si="25"/>
        <v>414</v>
      </c>
      <c r="BH176" s="1494">
        <f t="shared" si="26"/>
        <v>237</v>
      </c>
      <c r="BI176" s="1097">
        <f t="shared" si="27"/>
        <v>438</v>
      </c>
      <c r="BJ176" s="1495">
        <f t="shared" si="28"/>
        <v>44</v>
      </c>
      <c r="BK176" s="1494">
        <f t="shared" si="29"/>
        <v>337</v>
      </c>
      <c r="BL176" s="1494">
        <f t="shared" si="30"/>
        <v>475</v>
      </c>
      <c r="BM176" s="1494">
        <f t="shared" si="31"/>
        <v>475</v>
      </c>
      <c r="BN176" s="1494">
        <f t="shared" si="32"/>
        <v>475</v>
      </c>
      <c r="BO176" s="1494">
        <f t="shared" si="33"/>
        <v>475</v>
      </c>
      <c r="BP176" s="1494">
        <f t="shared" si="34"/>
        <v>475</v>
      </c>
      <c r="BQ176" s="1494">
        <f t="shared" si="35"/>
        <v>475</v>
      </c>
      <c r="BR176" s="1097">
        <f t="shared" si="36"/>
        <v>475</v>
      </c>
      <c r="BS176" s="1099">
        <v>3</v>
      </c>
      <c r="BT176" s="1494">
        <v>0</v>
      </c>
      <c r="BU176" s="1097">
        <v>0</v>
      </c>
      <c r="BV176" s="1496"/>
      <c r="BW176" s="1359"/>
      <c r="BX176" s="1359"/>
      <c r="BY176" s="1359"/>
      <c r="BZ176" s="1359"/>
      <c r="CA176" s="1359"/>
      <c r="CB176" s="1359"/>
      <c r="CC176" s="1359"/>
      <c r="CD176" s="748"/>
      <c r="CE176" s="749"/>
    </row>
    <row r="177" spans="1:83" ht="30">
      <c r="A177" s="696">
        <v>177</v>
      </c>
      <c r="C177" s="907" t="s">
        <v>301</v>
      </c>
      <c r="D177" s="907" t="s">
        <v>2892</v>
      </c>
      <c r="E177" s="915" t="s">
        <v>2764</v>
      </c>
      <c r="F177" s="907"/>
      <c r="G177" s="907"/>
      <c r="H177" s="907"/>
      <c r="I177" s="912"/>
      <c r="J177" s="1502"/>
      <c r="K177" s="1359"/>
      <c r="L177" s="1359"/>
      <c r="M177" s="1359"/>
      <c r="N177" s="1359"/>
      <c r="O177" s="1359"/>
      <c r="P177" s="1359"/>
      <c r="Q177" s="1359"/>
      <c r="R177" s="1491"/>
      <c r="S177" s="748"/>
      <c r="T177" s="1501"/>
      <c r="U177" s="747"/>
      <c r="V177" s="1359"/>
      <c r="W177" s="1359"/>
      <c r="X177" s="1359"/>
      <c r="Y177" s="1491"/>
      <c r="Z177" s="941">
        <v>2.1595E-3</v>
      </c>
      <c r="AA177" s="1492">
        <v>0.65918429999999995</v>
      </c>
      <c r="AB177" s="1492">
        <v>4.8985599999999997E-2</v>
      </c>
      <c r="AC177" s="1492">
        <v>0.10848439999999999</v>
      </c>
      <c r="AD177" s="1492">
        <v>0.1108143</v>
      </c>
      <c r="AE177" s="1492">
        <v>4.67693E-2</v>
      </c>
      <c r="AF177" s="1492">
        <v>1.27105E-2</v>
      </c>
      <c r="AG177" s="1492">
        <v>5.9100999999999997E-3</v>
      </c>
      <c r="AH177" s="942">
        <v>4.9819E-3</v>
      </c>
      <c r="AI177" s="1493">
        <v>0</v>
      </c>
      <c r="AJ177" s="1494">
        <v>0</v>
      </c>
      <c r="AK177" s="1097">
        <v>0</v>
      </c>
      <c r="AL177" s="1495">
        <v>0</v>
      </c>
      <c r="AM177" s="1494">
        <v>0</v>
      </c>
      <c r="AN177" s="1494">
        <v>0</v>
      </c>
      <c r="AO177" s="1494">
        <v>0</v>
      </c>
      <c r="AP177" s="1494">
        <v>0</v>
      </c>
      <c r="AQ177" s="1494">
        <v>0</v>
      </c>
      <c r="AR177" s="1494">
        <v>0</v>
      </c>
      <c r="AS177" s="1494">
        <v>0</v>
      </c>
      <c r="AT177" s="1097">
        <v>0</v>
      </c>
      <c r="AU177" s="1098">
        <v>0</v>
      </c>
      <c r="AV177" s="1494">
        <v>0</v>
      </c>
      <c r="AW177" s="1097">
        <v>0</v>
      </c>
      <c r="AX177" s="1495">
        <v>0</v>
      </c>
      <c r="AY177" s="1494">
        <v>0</v>
      </c>
      <c r="AZ177" s="1494">
        <v>0</v>
      </c>
      <c r="BA177" s="1494">
        <v>0</v>
      </c>
      <c r="BB177" s="1494">
        <v>0</v>
      </c>
      <c r="BC177" s="1494">
        <v>0</v>
      </c>
      <c r="BD177" s="1494">
        <v>0</v>
      </c>
      <c r="BE177" s="1494">
        <v>0</v>
      </c>
      <c r="BF177" s="1097">
        <v>0</v>
      </c>
      <c r="BG177" s="1098">
        <f t="shared" si="25"/>
        <v>0</v>
      </c>
      <c r="BH177" s="1494">
        <f t="shared" si="26"/>
        <v>0</v>
      </c>
      <c r="BI177" s="1097">
        <f t="shared" si="27"/>
        <v>0</v>
      </c>
      <c r="BJ177" s="1495">
        <f t="shared" si="28"/>
        <v>0</v>
      </c>
      <c r="BK177" s="1494">
        <f t="shared" si="29"/>
        <v>0</v>
      </c>
      <c r="BL177" s="1494">
        <f t="shared" si="30"/>
        <v>0</v>
      </c>
      <c r="BM177" s="1494">
        <f t="shared" si="31"/>
        <v>0</v>
      </c>
      <c r="BN177" s="1494">
        <f t="shared" si="32"/>
        <v>0</v>
      </c>
      <c r="BO177" s="1494">
        <f t="shared" si="33"/>
        <v>0</v>
      </c>
      <c r="BP177" s="1494">
        <f t="shared" si="34"/>
        <v>0</v>
      </c>
      <c r="BQ177" s="1494">
        <f t="shared" si="35"/>
        <v>0</v>
      </c>
      <c r="BR177" s="1097">
        <f t="shared" si="36"/>
        <v>0</v>
      </c>
      <c r="BS177" s="1099">
        <v>0</v>
      </c>
      <c r="BT177" s="1494">
        <v>0</v>
      </c>
      <c r="BU177" s="1097">
        <v>0</v>
      </c>
      <c r="BV177" s="1496"/>
      <c r="BW177" s="1359"/>
      <c r="BX177" s="1359"/>
      <c r="BY177" s="1359"/>
      <c r="BZ177" s="1359"/>
      <c r="CA177" s="1359"/>
      <c r="CB177" s="1359"/>
      <c r="CC177" s="1359"/>
      <c r="CD177" s="748"/>
      <c r="CE177" s="749"/>
    </row>
    <row r="178" spans="1:83" ht="15.75" thickBot="1">
      <c r="A178" s="696">
        <v>178</v>
      </c>
      <c r="C178" s="925" t="s">
        <v>301</v>
      </c>
      <c r="D178" s="925" t="s">
        <v>2896</v>
      </c>
      <c r="E178" s="915" t="s">
        <v>2764</v>
      </c>
      <c r="F178" s="926"/>
      <c r="G178" s="927"/>
      <c r="H178" s="927"/>
      <c r="I178" s="929"/>
      <c r="J178" s="928">
        <v>64449</v>
      </c>
      <c r="K178" s="918">
        <v>4319</v>
      </c>
      <c r="L178" s="918">
        <v>3058</v>
      </c>
      <c r="M178" s="918">
        <v>2994</v>
      </c>
      <c r="N178" s="918">
        <v>377</v>
      </c>
      <c r="O178" s="918">
        <v>1264</v>
      </c>
      <c r="P178" s="918">
        <v>1659</v>
      </c>
      <c r="Q178" s="918">
        <v>8303</v>
      </c>
      <c r="R178" s="922">
        <v>42443</v>
      </c>
      <c r="S178" s="919">
        <v>32</v>
      </c>
      <c r="T178" s="920"/>
      <c r="U178" s="921"/>
      <c r="V178" s="918"/>
      <c r="W178" s="918"/>
      <c r="X178" s="918"/>
      <c r="Y178" s="922"/>
      <c r="Z178" s="943">
        <v>2.99E-4</v>
      </c>
      <c r="AA178" s="944">
        <v>0.41272969999999998</v>
      </c>
      <c r="AB178" s="944">
        <v>5.14492E-2</v>
      </c>
      <c r="AC178" s="944">
        <v>0.1753179</v>
      </c>
      <c r="AD178" s="944">
        <v>0.24147830000000001</v>
      </c>
      <c r="AE178" s="944">
        <v>7.6605699999999999E-2</v>
      </c>
      <c r="AF178" s="944">
        <v>1.6126499999999998E-2</v>
      </c>
      <c r="AG178" s="944">
        <v>5.3622000000000001E-3</v>
      </c>
      <c r="AH178" s="945">
        <v>2.0631500000000001E-2</v>
      </c>
      <c r="AI178" s="1100">
        <v>0.20054903445664521</v>
      </c>
      <c r="AJ178" s="1101">
        <v>0</v>
      </c>
      <c r="AK178" s="1102">
        <v>0</v>
      </c>
      <c r="AL178" s="1103">
        <v>0</v>
      </c>
      <c r="AM178" s="1101">
        <v>0</v>
      </c>
      <c r="AN178" s="1101">
        <v>0</v>
      </c>
      <c r="AO178" s="1101">
        <v>0</v>
      </c>
      <c r="AP178" s="1101">
        <v>0</v>
      </c>
      <c r="AQ178" s="1101">
        <v>0</v>
      </c>
      <c r="AR178" s="1101">
        <v>0</v>
      </c>
      <c r="AS178" s="1101">
        <v>0</v>
      </c>
      <c r="AT178" s="1102">
        <v>0</v>
      </c>
      <c r="AU178" s="1104">
        <v>0</v>
      </c>
      <c r="AV178" s="1101">
        <v>0</v>
      </c>
      <c r="AW178" s="1102">
        <v>0</v>
      </c>
      <c r="AX178" s="1103">
        <v>0</v>
      </c>
      <c r="AY178" s="1101">
        <v>0</v>
      </c>
      <c r="AZ178" s="1101">
        <v>0</v>
      </c>
      <c r="BA178" s="1101">
        <v>0</v>
      </c>
      <c r="BB178" s="1101">
        <v>0</v>
      </c>
      <c r="BC178" s="1101">
        <v>0</v>
      </c>
      <c r="BD178" s="1101">
        <v>0</v>
      </c>
      <c r="BE178" s="1101">
        <v>0</v>
      </c>
      <c r="BF178" s="1102">
        <v>0</v>
      </c>
      <c r="BG178" s="1104">
        <f t="shared" si="25"/>
        <v>0.20054903445664521</v>
      </c>
      <c r="BH178" s="1101">
        <f t="shared" si="26"/>
        <v>0</v>
      </c>
      <c r="BI178" s="1102">
        <f t="shared" si="27"/>
        <v>0</v>
      </c>
      <c r="BJ178" s="1103">
        <f t="shared" si="28"/>
        <v>0</v>
      </c>
      <c r="BK178" s="1101">
        <f t="shared" si="29"/>
        <v>0</v>
      </c>
      <c r="BL178" s="1101">
        <f t="shared" si="30"/>
        <v>0</v>
      </c>
      <c r="BM178" s="1101">
        <f t="shared" si="31"/>
        <v>0</v>
      </c>
      <c r="BN178" s="1101">
        <f t="shared" si="32"/>
        <v>0</v>
      </c>
      <c r="BO178" s="1101">
        <f t="shared" si="33"/>
        <v>0</v>
      </c>
      <c r="BP178" s="1101">
        <f t="shared" si="34"/>
        <v>0</v>
      </c>
      <c r="BQ178" s="1101">
        <f t="shared" si="35"/>
        <v>0</v>
      </c>
      <c r="BR178" s="1102">
        <f t="shared" si="36"/>
        <v>0</v>
      </c>
      <c r="BS178" s="1105">
        <v>0</v>
      </c>
      <c r="BT178" s="1101">
        <v>0</v>
      </c>
      <c r="BU178" s="1102">
        <v>0</v>
      </c>
      <c r="BV178" s="923"/>
      <c r="BW178" s="918"/>
      <c r="BX178" s="918"/>
      <c r="BY178" s="918"/>
      <c r="BZ178" s="918"/>
      <c r="CA178" s="918"/>
      <c r="CB178" s="918"/>
      <c r="CC178" s="918"/>
      <c r="CD178" s="919"/>
      <c r="CE178" s="924"/>
    </row>
    <row r="179" spans="1:83" ht="15">
      <c r="A179" s="696">
        <v>179</v>
      </c>
      <c r="F179" s="718"/>
    </row>
    <row r="180" spans="1:83" ht="15">
      <c r="A180" s="696">
        <v>180</v>
      </c>
      <c r="F180" s="718"/>
    </row>
    <row r="181" spans="1:83" ht="15.75">
      <c r="A181" s="696">
        <v>181</v>
      </c>
      <c r="C181" s="753" t="s">
        <v>2897</v>
      </c>
    </row>
    <row r="182" spans="1:83" ht="15">
      <c r="A182" s="696">
        <v>182</v>
      </c>
      <c r="C182" s="1503"/>
      <c r="D182" s="1503" t="s">
        <v>2898</v>
      </c>
      <c r="E182" s="1503"/>
      <c r="F182" s="1503"/>
      <c r="G182" s="735" t="s">
        <v>2899</v>
      </c>
    </row>
    <row r="183" spans="1:83" ht="15">
      <c r="A183" s="696">
        <v>183</v>
      </c>
      <c r="C183" s="1503"/>
      <c r="D183" s="1503" t="s">
        <v>92</v>
      </c>
      <c r="E183" s="1503" t="s">
        <v>2900</v>
      </c>
      <c r="F183" s="1503"/>
      <c r="G183" s="1504">
        <v>114</v>
      </c>
    </row>
    <row r="184" spans="1:83" ht="15">
      <c r="A184" s="696">
        <v>184</v>
      </c>
      <c r="C184" s="1503"/>
      <c r="D184" s="1503"/>
      <c r="E184" s="1503" t="s">
        <v>2901</v>
      </c>
      <c r="F184" s="1503"/>
      <c r="G184" s="1504">
        <v>863</v>
      </c>
    </row>
    <row r="185" spans="1:83" ht="15">
      <c r="A185" s="696">
        <v>185</v>
      </c>
      <c r="C185" s="1503"/>
      <c r="D185" s="1503"/>
      <c r="E185" s="1503" t="s">
        <v>2902</v>
      </c>
      <c r="F185" s="1503"/>
      <c r="G185" s="1504">
        <v>1624</v>
      </c>
    </row>
    <row r="186" spans="1:83" ht="15">
      <c r="A186" s="696">
        <v>186</v>
      </c>
      <c r="C186" s="1503"/>
      <c r="D186" s="1503"/>
      <c r="E186" s="1503" t="s">
        <v>2903</v>
      </c>
      <c r="F186" s="1503"/>
      <c r="G186" s="1504">
        <v>5571</v>
      </c>
    </row>
    <row r="187" spans="1:83" ht="15">
      <c r="A187" s="696">
        <v>187</v>
      </c>
      <c r="C187" s="1503"/>
      <c r="D187" s="1503"/>
      <c r="E187" s="1503" t="s">
        <v>2904</v>
      </c>
      <c r="F187" s="1503"/>
      <c r="G187" s="1504">
        <v>1469</v>
      </c>
    </row>
    <row r="188" spans="1:83" ht="15">
      <c r="A188" s="696">
        <v>188</v>
      </c>
      <c r="C188" s="1503"/>
      <c r="D188" s="1503"/>
      <c r="E188" s="1503" t="s">
        <v>2905</v>
      </c>
      <c r="F188" s="1503"/>
      <c r="G188" s="1504">
        <v>687</v>
      </c>
    </row>
    <row r="189" spans="1:83" ht="15">
      <c r="A189" s="696">
        <v>189</v>
      </c>
      <c r="C189" s="1503"/>
      <c r="D189" s="1503"/>
      <c r="E189" s="1505" t="s">
        <v>2812</v>
      </c>
      <c r="F189" s="1503"/>
      <c r="G189" s="1504">
        <v>26</v>
      </c>
    </row>
    <row r="190" spans="1:83" ht="15">
      <c r="A190" s="696">
        <v>190</v>
      </c>
      <c r="C190" s="1503"/>
      <c r="D190" s="1503"/>
      <c r="E190" s="1503"/>
      <c r="F190" s="1503"/>
      <c r="G190" s="1503"/>
    </row>
    <row r="191" spans="1:83" ht="15">
      <c r="A191" s="696">
        <v>191</v>
      </c>
      <c r="C191" s="1503"/>
      <c r="D191" s="1503" t="s">
        <v>2906</v>
      </c>
      <c r="E191" s="1503"/>
      <c r="F191" s="1503"/>
      <c r="G191" s="735" t="s">
        <v>2899</v>
      </c>
    </row>
    <row r="192" spans="1:83" ht="15">
      <c r="A192" s="696">
        <v>192</v>
      </c>
      <c r="C192" s="1503"/>
      <c r="D192" s="1503"/>
      <c r="E192" s="1503" t="s">
        <v>2907</v>
      </c>
      <c r="F192" s="1503"/>
      <c r="G192" s="1504" t="s">
        <v>482</v>
      </c>
    </row>
    <row r="193" spans="1:7" ht="15">
      <c r="A193" s="696">
        <v>193</v>
      </c>
      <c r="C193" s="1503"/>
      <c r="D193" s="1503"/>
      <c r="E193" s="754" t="s">
        <v>2908</v>
      </c>
      <c r="F193" s="754"/>
      <c r="G193" s="1504" t="s">
        <v>482</v>
      </c>
    </row>
    <row r="194" spans="1:7" ht="15">
      <c r="A194" s="696">
        <v>194</v>
      </c>
      <c r="C194" s="1503"/>
      <c r="D194" s="1503"/>
      <c r="E194" s="754" t="s">
        <v>2909</v>
      </c>
      <c r="F194" s="754"/>
      <c r="G194" s="1504" t="s">
        <v>482</v>
      </c>
    </row>
    <row r="195" spans="1:7" ht="15">
      <c r="A195" s="696">
        <v>195</v>
      </c>
      <c r="C195" s="1503"/>
      <c r="D195" s="1503"/>
      <c r="E195" s="754" t="s">
        <v>2910</v>
      </c>
      <c r="F195" s="754"/>
      <c r="G195" s="1504" t="s">
        <v>482</v>
      </c>
    </row>
    <row r="196" spans="1:7" ht="15">
      <c r="A196" s="696">
        <v>196</v>
      </c>
      <c r="C196" s="1503"/>
      <c r="D196" s="1503"/>
      <c r="E196" s="754" t="s">
        <v>2911</v>
      </c>
      <c r="F196" s="754"/>
      <c r="G196" s="1504" t="s">
        <v>482</v>
      </c>
    </row>
    <row r="197" spans="1:7" ht="15">
      <c r="A197" s="696">
        <v>197</v>
      </c>
      <c r="C197" s="1503"/>
      <c r="D197" s="1503"/>
      <c r="E197" s="754" t="s">
        <v>2912</v>
      </c>
      <c r="F197" s="754"/>
      <c r="G197" s="1504" t="s">
        <v>482</v>
      </c>
    </row>
    <row r="198" spans="1:7" ht="32.1" customHeight="1">
      <c r="A198" s="696">
        <v>198</v>
      </c>
      <c r="C198" s="1503"/>
      <c r="D198" s="1503"/>
      <c r="E198" s="1858" t="s">
        <v>2913</v>
      </c>
      <c r="F198" s="1858"/>
      <c r="G198" s="1858"/>
    </row>
    <row r="199" spans="1:7">
      <c r="E199" s="1858"/>
      <c r="F199" s="1858"/>
      <c r="G199" s="1858"/>
    </row>
    <row r="200" spans="1:7" ht="15">
      <c r="E200" s="1506" t="s">
        <v>2914</v>
      </c>
    </row>
    <row r="201" spans="1:7" ht="63">
      <c r="E201" s="1507"/>
      <c r="F201" s="1508" t="s">
        <v>2915</v>
      </c>
    </row>
    <row r="202" spans="1:7" ht="15.75">
      <c r="F202" s="756"/>
    </row>
    <row r="203" spans="1:7" ht="15.75">
      <c r="F203" s="756"/>
    </row>
    <row r="204" spans="1:7" ht="15.75">
      <c r="F204" s="756"/>
    </row>
    <row r="205" spans="1:7" ht="15.75">
      <c r="F205" s="756"/>
    </row>
    <row r="206" spans="1:7" ht="15.75">
      <c r="F206" s="757"/>
    </row>
  </sheetData>
  <mergeCells count="31">
    <mergeCell ref="BS5:CD5"/>
    <mergeCell ref="CE105:CE106"/>
    <mergeCell ref="BJ6:BR6"/>
    <mergeCell ref="BV6:CD6"/>
    <mergeCell ref="CE6:CE8"/>
    <mergeCell ref="CE97:CE99"/>
    <mergeCell ref="CE103:CE104"/>
    <mergeCell ref="BJ7:BR7"/>
    <mergeCell ref="BS7:BU7"/>
    <mergeCell ref="BV7:CD7"/>
    <mergeCell ref="CE90:CE95"/>
    <mergeCell ref="AK6:AT6"/>
    <mergeCell ref="AX6:BF6"/>
    <mergeCell ref="BG6:BI6"/>
    <mergeCell ref="D7:I7"/>
    <mergeCell ref="AU5:BF5"/>
    <mergeCell ref="BG5:BR5"/>
    <mergeCell ref="AI5:AT5"/>
    <mergeCell ref="BG7:BI7"/>
    <mergeCell ref="Z7:AH7"/>
    <mergeCell ref="AI7:AK7"/>
    <mergeCell ref="AL7:AT7"/>
    <mergeCell ref="AU7:AW7"/>
    <mergeCell ref="AX7:BF7"/>
    <mergeCell ref="E198:G199"/>
    <mergeCell ref="K1:L1"/>
    <mergeCell ref="A3:G3"/>
    <mergeCell ref="Z5:AH5"/>
    <mergeCell ref="J6:J8"/>
    <mergeCell ref="K6:S6"/>
    <mergeCell ref="U6:Y6"/>
  </mergeCells>
  <dataValidations disablePrompts="1" count="1">
    <dataValidation type="date" operator="greaterThan" allowBlank="1" showInputMessage="1" showErrorMessage="1" errorTitle="Date entry" error="Dates after 1 January 2011 accepted" promptTitle="Date entry" prompt=" " sqref="L2:M2 M1" xr:uid="{3F562B5C-9B99-4CA7-A2B9-7AB3B371DC7D}">
      <formula1>40544</formula1>
    </dataValidation>
  </dataValidations>
  <pageMargins left="0.70866141732283472" right="0.70866141732283472" top="0.74803149606299213" bottom="0.74803149606299213" header="0.31496062992125984" footer="0.31496062992125984"/>
  <pageSetup paperSize="9" scale="19" fitToWidth="2" fitToHeight="2" pageOrder="overThenDown" orientation="landscape" r:id="rId1"/>
  <headerFooter>
    <oddFooter>&amp;A&amp;RPage &amp;P</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1E61DA-1785-428C-9757-67DB1A95A488}">
  <sheetPr>
    <tabColor rgb="FF92D050"/>
    <pageSetUpPr fitToPage="1"/>
  </sheetPr>
  <dimension ref="A1:R38"/>
  <sheetViews>
    <sheetView showGridLines="0" view="pageBreakPreview" zoomScale="60" zoomScaleNormal="62" workbookViewId="0"/>
  </sheetViews>
  <sheetFormatPr defaultRowHeight="12.75"/>
  <cols>
    <col min="1" max="1" width="4.28515625" customWidth="1"/>
    <col min="2" max="2" width="5" customWidth="1"/>
    <col min="3" max="3" width="32.7109375" customWidth="1"/>
    <col min="4" max="4" width="17.85546875" customWidth="1"/>
    <col min="5" max="5" width="31.7109375" customWidth="1"/>
    <col min="6" max="6" width="13" customWidth="1"/>
    <col min="7" max="7" width="34.5703125" customWidth="1"/>
    <col min="8" max="14" width="31.85546875" customWidth="1"/>
    <col min="15" max="15" width="40.42578125" customWidth="1"/>
    <col min="16" max="16" width="20.42578125" customWidth="1"/>
    <col min="17" max="17" width="95.85546875" customWidth="1"/>
    <col min="18" max="18" width="24.5703125" customWidth="1"/>
  </cols>
  <sheetData>
    <row r="1" spans="1:18" ht="15">
      <c r="A1" s="1199"/>
      <c r="B1" s="891"/>
      <c r="C1" s="891"/>
      <c r="D1" s="891"/>
      <c r="E1" s="891"/>
      <c r="F1" s="891"/>
      <c r="G1" s="891"/>
      <c r="H1" s="891"/>
      <c r="I1" s="891"/>
      <c r="J1" s="891"/>
      <c r="K1" s="891"/>
      <c r="L1" s="891"/>
      <c r="M1" s="891"/>
      <c r="N1" s="1172" t="s">
        <v>93</v>
      </c>
      <c r="O1" s="873"/>
      <c r="P1" s="1829" t="s">
        <v>94</v>
      </c>
      <c r="Q1" s="1830"/>
      <c r="R1" s="1339">
        <f>+'F1. RAB'!$R$1</f>
        <v>46318</v>
      </c>
    </row>
    <row r="2" spans="1:18" ht="21">
      <c r="A2" s="538" t="s">
        <v>2916</v>
      </c>
      <c r="B2" s="539"/>
      <c r="C2" s="329"/>
      <c r="D2" s="329"/>
      <c r="E2" s="329"/>
      <c r="F2" s="329"/>
      <c r="G2" s="329"/>
      <c r="H2" s="329"/>
      <c r="I2" s="329"/>
      <c r="J2" s="329"/>
      <c r="K2" s="329"/>
      <c r="L2" s="329"/>
      <c r="M2" s="329"/>
      <c r="N2" s="351"/>
      <c r="O2" s="352"/>
      <c r="P2" s="1360" t="s">
        <v>59</v>
      </c>
      <c r="Q2" s="1361"/>
      <c r="R2" s="1340">
        <f>CoverSheet!$C$8</f>
        <v>46203</v>
      </c>
    </row>
    <row r="3" spans="1:18" ht="15.75" customHeight="1">
      <c r="A3" s="1848"/>
      <c r="B3" s="1849"/>
      <c r="C3" s="1849"/>
      <c r="D3" s="1849"/>
      <c r="E3" s="1849"/>
      <c r="F3" s="1849"/>
      <c r="G3" s="1849"/>
      <c r="H3" s="1849"/>
      <c r="I3" s="1849"/>
      <c r="J3" s="37"/>
      <c r="K3" s="37"/>
      <c r="L3" s="37"/>
      <c r="M3" s="37"/>
      <c r="N3" s="37"/>
      <c r="O3" s="37"/>
      <c r="P3" s="37"/>
      <c r="Q3" s="37"/>
      <c r="R3" s="37"/>
    </row>
    <row r="4" spans="1:18" ht="15.75" customHeight="1">
      <c r="A4" s="759" t="s">
        <v>96</v>
      </c>
      <c r="B4" s="760"/>
      <c r="C4" s="329"/>
      <c r="D4" s="329"/>
      <c r="E4" s="329"/>
      <c r="F4" s="329"/>
      <c r="G4" s="329"/>
      <c r="H4" s="329"/>
      <c r="I4" s="329"/>
      <c r="J4" s="329"/>
      <c r="K4" s="329"/>
      <c r="L4" s="329"/>
      <c r="M4" s="329"/>
      <c r="N4" s="329"/>
      <c r="O4" s="329"/>
      <c r="P4" s="329"/>
      <c r="Q4" s="329"/>
      <c r="R4" s="329"/>
    </row>
    <row r="5" spans="1:18" s="766" customFormat="1" ht="15">
      <c r="A5" s="696">
        <f>ROW()</f>
        <v>5</v>
      </c>
      <c r="B5" s="761"/>
      <c r="C5" s="861" t="s">
        <v>2917</v>
      </c>
      <c r="D5" s="762" t="s">
        <v>2918</v>
      </c>
      <c r="E5" s="762" t="s">
        <v>2919</v>
      </c>
      <c r="F5" s="762" t="s">
        <v>2920</v>
      </c>
      <c r="G5" s="762" t="s">
        <v>2921</v>
      </c>
      <c r="H5" s="762" t="s">
        <v>2922</v>
      </c>
      <c r="I5" s="762" t="s">
        <v>2923</v>
      </c>
      <c r="J5" s="762" t="s">
        <v>2924</v>
      </c>
      <c r="K5" s="762" t="s">
        <v>2925</v>
      </c>
      <c r="L5" s="762" t="s">
        <v>2926</v>
      </c>
      <c r="M5" s="762" t="s">
        <v>2927</v>
      </c>
      <c r="N5" s="762" t="s">
        <v>2928</v>
      </c>
      <c r="O5" s="762" t="s">
        <v>2929</v>
      </c>
      <c r="P5" s="763" t="s">
        <v>2930</v>
      </c>
      <c r="Q5" s="763" t="s">
        <v>2931</v>
      </c>
      <c r="R5" s="764" t="s">
        <v>2932</v>
      </c>
    </row>
    <row r="6" spans="1:18" ht="225.75" customHeight="1">
      <c r="A6" s="696">
        <f>ROW()</f>
        <v>6</v>
      </c>
      <c r="B6" s="761"/>
      <c r="C6" s="1509">
        <v>3</v>
      </c>
      <c r="D6" s="767" t="s">
        <v>2933</v>
      </c>
      <c r="E6" s="768" t="s">
        <v>2934</v>
      </c>
      <c r="F6" s="768"/>
      <c r="G6" s="768"/>
      <c r="H6" s="767" t="s">
        <v>2935</v>
      </c>
      <c r="I6" s="767" t="s">
        <v>2936</v>
      </c>
      <c r="J6" s="767" t="s">
        <v>2937</v>
      </c>
      <c r="K6" s="767" t="s">
        <v>2938</v>
      </c>
      <c r="L6" s="767" t="s">
        <v>2939</v>
      </c>
      <c r="M6" s="767" t="s">
        <v>2940</v>
      </c>
      <c r="N6" s="767" t="s">
        <v>2941</v>
      </c>
      <c r="O6" s="767" t="s">
        <v>2942</v>
      </c>
      <c r="P6" s="1510" t="s">
        <v>2943</v>
      </c>
      <c r="Q6" s="1510" t="s">
        <v>2944</v>
      </c>
      <c r="R6" s="1511">
        <v>3</v>
      </c>
    </row>
    <row r="7" spans="1:18" ht="225.75" customHeight="1">
      <c r="A7" s="696">
        <f>ROW()</f>
        <v>7</v>
      </c>
      <c r="B7" s="761"/>
      <c r="C7" s="1509">
        <v>10</v>
      </c>
      <c r="D7" s="767" t="s">
        <v>2945</v>
      </c>
      <c r="E7" s="768" t="s">
        <v>2946</v>
      </c>
      <c r="F7" s="768"/>
      <c r="G7" s="768"/>
      <c r="H7" s="767" t="s">
        <v>2947</v>
      </c>
      <c r="I7" s="767" t="s">
        <v>2948</v>
      </c>
      <c r="J7" s="767" t="s">
        <v>2949</v>
      </c>
      <c r="K7" s="767" t="s">
        <v>2950</v>
      </c>
      <c r="L7" s="767" t="s">
        <v>2939</v>
      </c>
      <c r="M7" s="767" t="s">
        <v>2951</v>
      </c>
      <c r="N7" s="767" t="s">
        <v>2952</v>
      </c>
      <c r="O7" s="767" t="s">
        <v>2953</v>
      </c>
      <c r="P7" s="1510" t="s">
        <v>2954</v>
      </c>
      <c r="Q7" s="1510" t="s">
        <v>2955</v>
      </c>
      <c r="R7" s="1511">
        <v>3</v>
      </c>
    </row>
    <row r="8" spans="1:18" ht="225.75" customHeight="1">
      <c r="A8" s="696">
        <f>ROW()</f>
        <v>8</v>
      </c>
      <c r="B8" s="761"/>
      <c r="C8" s="1509">
        <v>11</v>
      </c>
      <c r="D8" s="767" t="s">
        <v>2945</v>
      </c>
      <c r="E8" s="768" t="s">
        <v>2956</v>
      </c>
      <c r="F8" s="768"/>
      <c r="G8" s="768"/>
      <c r="H8" s="767" t="s">
        <v>2957</v>
      </c>
      <c r="I8" s="767" t="s">
        <v>2958</v>
      </c>
      <c r="J8" s="767" t="s">
        <v>2959</v>
      </c>
      <c r="K8" s="767" t="s">
        <v>2960</v>
      </c>
      <c r="L8" s="767" t="s">
        <v>2939</v>
      </c>
      <c r="M8" s="767" t="s">
        <v>2961</v>
      </c>
      <c r="N8" s="767" t="s">
        <v>2962</v>
      </c>
      <c r="O8" s="767" t="s">
        <v>2963</v>
      </c>
      <c r="P8" s="1510" t="s">
        <v>2964</v>
      </c>
      <c r="Q8" s="1510" t="s">
        <v>2965</v>
      </c>
      <c r="R8" s="1511">
        <v>3</v>
      </c>
    </row>
    <row r="9" spans="1:18" ht="225.75" customHeight="1">
      <c r="A9" s="696">
        <f>ROW()</f>
        <v>9</v>
      </c>
      <c r="B9" s="761"/>
      <c r="C9" s="1509">
        <v>26</v>
      </c>
      <c r="D9" s="767" t="s">
        <v>2966</v>
      </c>
      <c r="E9" s="768" t="s">
        <v>2967</v>
      </c>
      <c r="F9" s="768"/>
      <c r="G9" s="768"/>
      <c r="H9" s="767" t="s">
        <v>2968</v>
      </c>
      <c r="I9" s="767" t="s">
        <v>2969</v>
      </c>
      <c r="J9" s="767" t="s">
        <v>2970</v>
      </c>
      <c r="K9" s="767" t="s">
        <v>2971</v>
      </c>
      <c r="L9" s="767" t="s">
        <v>2939</v>
      </c>
      <c r="M9" s="767" t="s">
        <v>2972</v>
      </c>
      <c r="N9" s="767" t="s">
        <v>2973</v>
      </c>
      <c r="O9" s="767" t="s">
        <v>2974</v>
      </c>
      <c r="P9" s="1510" t="s">
        <v>2975</v>
      </c>
      <c r="Q9" s="1510" t="s">
        <v>2976</v>
      </c>
      <c r="R9" s="1511">
        <v>3</v>
      </c>
    </row>
    <row r="10" spans="1:18" ht="225.75" customHeight="1">
      <c r="A10" s="696">
        <f>ROW()</f>
        <v>10</v>
      </c>
      <c r="B10" s="761"/>
      <c r="C10" s="1509">
        <v>27</v>
      </c>
      <c r="D10" s="767" t="s">
        <v>2977</v>
      </c>
      <c r="E10" s="768" t="s">
        <v>2978</v>
      </c>
      <c r="F10" s="768"/>
      <c r="G10" s="768"/>
      <c r="H10" s="767" t="s">
        <v>2979</v>
      </c>
      <c r="I10" s="767" t="s">
        <v>2980</v>
      </c>
      <c r="J10" s="767" t="s">
        <v>2981</v>
      </c>
      <c r="K10" s="767" t="s">
        <v>2982</v>
      </c>
      <c r="L10" s="767" t="s">
        <v>2939</v>
      </c>
      <c r="M10" s="767" t="s">
        <v>2983</v>
      </c>
      <c r="N10" s="767" t="s">
        <v>2984</v>
      </c>
      <c r="O10" s="767" t="s">
        <v>2985</v>
      </c>
      <c r="P10" s="1510" t="s">
        <v>2986</v>
      </c>
      <c r="Q10" s="1510" t="s">
        <v>2987</v>
      </c>
      <c r="R10" s="1511">
        <v>3</v>
      </c>
    </row>
    <row r="11" spans="1:18" ht="225.75" customHeight="1">
      <c r="A11" s="696">
        <f>ROW()</f>
        <v>11</v>
      </c>
      <c r="B11" s="769"/>
      <c r="C11" s="1509">
        <v>29</v>
      </c>
      <c r="D11" s="767" t="s">
        <v>2977</v>
      </c>
      <c r="E11" s="768" t="s">
        <v>2988</v>
      </c>
      <c r="F11" s="768"/>
      <c r="G11" s="768"/>
      <c r="H11" s="767" t="s">
        <v>2989</v>
      </c>
      <c r="I11" s="767" t="s">
        <v>2990</v>
      </c>
      <c r="J11" s="767" t="s">
        <v>2991</v>
      </c>
      <c r="K11" s="767" t="s">
        <v>2992</v>
      </c>
      <c r="L11" s="767" t="s">
        <v>2939</v>
      </c>
      <c r="M11" s="767" t="s">
        <v>2993</v>
      </c>
      <c r="N11" s="767" t="s">
        <v>2994</v>
      </c>
      <c r="O11" s="767" t="s">
        <v>2995</v>
      </c>
      <c r="P11" s="1510" t="s">
        <v>2996</v>
      </c>
      <c r="Q11" s="1510" t="s">
        <v>2997</v>
      </c>
      <c r="R11" s="1511">
        <v>3</v>
      </c>
    </row>
    <row r="12" spans="1:18" ht="225.75" customHeight="1">
      <c r="A12" s="696">
        <f>ROW()</f>
        <v>12</v>
      </c>
      <c r="B12" s="761"/>
      <c r="C12" s="1509">
        <v>31</v>
      </c>
      <c r="D12" s="767" t="s">
        <v>2966</v>
      </c>
      <c r="E12" s="768" t="s">
        <v>2998</v>
      </c>
      <c r="F12" s="768"/>
      <c r="G12" s="768"/>
      <c r="H12" s="767" t="s">
        <v>2999</v>
      </c>
      <c r="I12" s="767" t="s">
        <v>3000</v>
      </c>
      <c r="J12" s="767" t="s">
        <v>3001</v>
      </c>
      <c r="K12" s="767" t="s">
        <v>3002</v>
      </c>
      <c r="L12" s="767" t="s">
        <v>2939</v>
      </c>
      <c r="M12" s="767" t="s">
        <v>3003</v>
      </c>
      <c r="N12" s="767" t="s">
        <v>3004</v>
      </c>
      <c r="O12" s="767" t="s">
        <v>3005</v>
      </c>
      <c r="P12" s="1510" t="s">
        <v>3006</v>
      </c>
      <c r="Q12" s="1510" t="s">
        <v>3007</v>
      </c>
      <c r="R12" s="1511">
        <v>3</v>
      </c>
    </row>
    <row r="13" spans="1:18" ht="225.75" customHeight="1">
      <c r="A13" s="696">
        <f>ROW()</f>
        <v>13</v>
      </c>
      <c r="B13" s="761"/>
      <c r="C13" s="1509">
        <v>33</v>
      </c>
      <c r="D13" s="767" t="s">
        <v>3008</v>
      </c>
      <c r="E13" s="768" t="s">
        <v>3009</v>
      </c>
      <c r="F13" s="768"/>
      <c r="G13" s="768"/>
      <c r="H13" s="767" t="s">
        <v>3010</v>
      </c>
      <c r="I13" s="767" t="s">
        <v>3011</v>
      </c>
      <c r="J13" s="767" t="s">
        <v>3012</v>
      </c>
      <c r="K13" s="767" t="s">
        <v>3013</v>
      </c>
      <c r="L13" s="767" t="s">
        <v>2939</v>
      </c>
      <c r="M13" s="767" t="s">
        <v>3014</v>
      </c>
      <c r="N13" s="767" t="s">
        <v>3015</v>
      </c>
      <c r="O13" s="767" t="s">
        <v>3016</v>
      </c>
      <c r="P13" s="1510" t="s">
        <v>3017</v>
      </c>
      <c r="Q13" s="1510" t="s">
        <v>3018</v>
      </c>
      <c r="R13" s="1511">
        <v>3</v>
      </c>
    </row>
    <row r="14" spans="1:18" ht="225.75" customHeight="1">
      <c r="A14" s="696">
        <f>ROW()</f>
        <v>14</v>
      </c>
      <c r="B14" s="761"/>
      <c r="C14" s="1509">
        <v>37</v>
      </c>
      <c r="D14" s="767" t="s">
        <v>3019</v>
      </c>
      <c r="E14" s="768" t="s">
        <v>3020</v>
      </c>
      <c r="F14" s="768"/>
      <c r="G14" s="768"/>
      <c r="H14" s="767" t="s">
        <v>3021</v>
      </c>
      <c r="I14" s="767" t="s">
        <v>3022</v>
      </c>
      <c r="J14" s="767" t="s">
        <v>3023</v>
      </c>
      <c r="K14" s="767" t="s">
        <v>3024</v>
      </c>
      <c r="L14" s="767" t="s">
        <v>2939</v>
      </c>
      <c r="M14" s="767" t="s">
        <v>3025</v>
      </c>
      <c r="N14" s="767" t="s">
        <v>3026</v>
      </c>
      <c r="O14" s="767" t="s">
        <v>3027</v>
      </c>
      <c r="P14" s="1510" t="s">
        <v>3028</v>
      </c>
      <c r="Q14" s="1510" t="s">
        <v>3029</v>
      </c>
      <c r="R14" s="1511">
        <v>3</v>
      </c>
    </row>
    <row r="15" spans="1:18" ht="225.75" customHeight="1">
      <c r="A15" s="696">
        <f>ROW()</f>
        <v>15</v>
      </c>
      <c r="B15" s="761"/>
      <c r="C15" s="1509">
        <v>40</v>
      </c>
      <c r="D15" s="767" t="s">
        <v>3019</v>
      </c>
      <c r="E15" s="768" t="s">
        <v>3030</v>
      </c>
      <c r="F15" s="768"/>
      <c r="G15" s="768"/>
      <c r="H15" s="767" t="s">
        <v>3031</v>
      </c>
      <c r="I15" s="767" t="s">
        <v>3032</v>
      </c>
      <c r="J15" s="767" t="s">
        <v>3033</v>
      </c>
      <c r="K15" s="767" t="s">
        <v>3034</v>
      </c>
      <c r="L15" s="767" t="s">
        <v>2939</v>
      </c>
      <c r="M15" s="767" t="s">
        <v>3035</v>
      </c>
      <c r="N15" s="767" t="s">
        <v>3036</v>
      </c>
      <c r="O15" s="767" t="s">
        <v>3037</v>
      </c>
      <c r="P15" s="1510" t="s">
        <v>3038</v>
      </c>
      <c r="Q15" s="1510" t="s">
        <v>3039</v>
      </c>
      <c r="R15" s="1511">
        <v>3</v>
      </c>
    </row>
    <row r="16" spans="1:18" ht="225.75" customHeight="1">
      <c r="A16" s="696">
        <f>ROW()</f>
        <v>16</v>
      </c>
      <c r="B16" s="761"/>
      <c r="C16" s="1509">
        <v>42</v>
      </c>
      <c r="D16" s="767" t="s">
        <v>3019</v>
      </c>
      <c r="E16" s="768" t="s">
        <v>3040</v>
      </c>
      <c r="F16" s="768"/>
      <c r="G16" s="768"/>
      <c r="H16" s="767" t="s">
        <v>3041</v>
      </c>
      <c r="I16" s="767" t="s">
        <v>3042</v>
      </c>
      <c r="J16" s="767" t="s">
        <v>3043</v>
      </c>
      <c r="K16" s="767" t="s">
        <v>3044</v>
      </c>
      <c r="L16" s="767" t="s">
        <v>2939</v>
      </c>
      <c r="M16" s="767" t="s">
        <v>3045</v>
      </c>
      <c r="N16" s="767" t="s">
        <v>3046</v>
      </c>
      <c r="O16" s="767" t="s">
        <v>3047</v>
      </c>
      <c r="P16" s="1510" t="s">
        <v>3048</v>
      </c>
      <c r="Q16" s="1510" t="s">
        <v>3049</v>
      </c>
      <c r="R16" s="1511">
        <v>3</v>
      </c>
    </row>
    <row r="17" spans="1:18" ht="225.75" customHeight="1">
      <c r="A17" s="696">
        <f>ROW()</f>
        <v>17</v>
      </c>
      <c r="B17" s="769"/>
      <c r="C17" s="1509">
        <v>45</v>
      </c>
      <c r="D17" s="767" t="s">
        <v>3050</v>
      </c>
      <c r="E17" s="768" t="s">
        <v>3051</v>
      </c>
      <c r="F17" s="768"/>
      <c r="G17" s="768"/>
      <c r="H17" s="767" t="s">
        <v>3052</v>
      </c>
      <c r="I17" s="767" t="s">
        <v>3053</v>
      </c>
      <c r="J17" s="767" t="s">
        <v>3054</v>
      </c>
      <c r="K17" s="767" t="s">
        <v>3055</v>
      </c>
      <c r="L17" s="767" t="s">
        <v>2939</v>
      </c>
      <c r="M17" s="767" t="s">
        <v>3056</v>
      </c>
      <c r="N17" s="767" t="s">
        <v>3057</v>
      </c>
      <c r="O17" s="767" t="s">
        <v>3058</v>
      </c>
      <c r="P17" s="1510" t="s">
        <v>3059</v>
      </c>
      <c r="Q17" s="1510" t="s">
        <v>3060</v>
      </c>
      <c r="R17" s="1511">
        <v>3</v>
      </c>
    </row>
    <row r="18" spans="1:18" ht="225.75" customHeight="1">
      <c r="A18" s="696">
        <f>ROW()</f>
        <v>18</v>
      </c>
      <c r="B18" s="761"/>
      <c r="C18" s="1509">
        <v>48</v>
      </c>
      <c r="D18" s="767" t="s">
        <v>3061</v>
      </c>
      <c r="E18" s="768" t="s">
        <v>3062</v>
      </c>
      <c r="F18" s="768"/>
      <c r="G18" s="768"/>
      <c r="H18" s="767" t="s">
        <v>3063</v>
      </c>
      <c r="I18" s="767" t="s">
        <v>3064</v>
      </c>
      <c r="J18" s="767" t="s">
        <v>3065</v>
      </c>
      <c r="K18" s="767" t="s">
        <v>3066</v>
      </c>
      <c r="L18" s="767" t="s">
        <v>2939</v>
      </c>
      <c r="M18" s="767" t="s">
        <v>3067</v>
      </c>
      <c r="N18" s="767" t="s">
        <v>3068</v>
      </c>
      <c r="O18" s="767" t="s">
        <v>3069</v>
      </c>
      <c r="P18" s="1510" t="s">
        <v>3070</v>
      </c>
      <c r="Q18" s="1510" t="s">
        <v>3071</v>
      </c>
      <c r="R18" s="1511">
        <v>3</v>
      </c>
    </row>
    <row r="19" spans="1:18" ht="225.75" customHeight="1">
      <c r="A19" s="696">
        <f>ROW()</f>
        <v>19</v>
      </c>
      <c r="B19" s="761"/>
      <c r="C19" s="1509">
        <v>49</v>
      </c>
      <c r="D19" s="767" t="s">
        <v>3061</v>
      </c>
      <c r="E19" s="768" t="s">
        <v>3072</v>
      </c>
      <c r="F19" s="768"/>
      <c r="G19" s="768"/>
      <c r="H19" s="767" t="s">
        <v>3073</v>
      </c>
      <c r="I19" s="767" t="s">
        <v>3074</v>
      </c>
      <c r="J19" s="767" t="s">
        <v>3075</v>
      </c>
      <c r="K19" s="767" t="s">
        <v>3076</v>
      </c>
      <c r="L19" s="767" t="s">
        <v>2939</v>
      </c>
      <c r="M19" s="767" t="s">
        <v>3077</v>
      </c>
      <c r="N19" s="767" t="s">
        <v>3068</v>
      </c>
      <c r="O19" s="767" t="s">
        <v>3078</v>
      </c>
      <c r="P19" s="1510" t="s">
        <v>3079</v>
      </c>
      <c r="Q19" s="1510" t="s">
        <v>3080</v>
      </c>
      <c r="R19" s="1511">
        <v>3</v>
      </c>
    </row>
    <row r="20" spans="1:18" ht="291.75" customHeight="1">
      <c r="A20" s="696">
        <f>ROW()</f>
        <v>20</v>
      </c>
      <c r="B20" s="761"/>
      <c r="C20" s="1509">
        <v>50</v>
      </c>
      <c r="D20" s="767" t="s">
        <v>3061</v>
      </c>
      <c r="E20" s="768" t="s">
        <v>3081</v>
      </c>
      <c r="F20" s="768"/>
      <c r="G20" s="768"/>
      <c r="H20" s="767" t="s">
        <v>3082</v>
      </c>
      <c r="I20" s="767" t="s">
        <v>3083</v>
      </c>
      <c r="J20" s="767" t="s">
        <v>3084</v>
      </c>
      <c r="K20" s="767" t="s">
        <v>3085</v>
      </c>
      <c r="L20" s="767" t="s">
        <v>2939</v>
      </c>
      <c r="M20" s="767" t="s">
        <v>3086</v>
      </c>
      <c r="N20" s="767" t="s">
        <v>3087</v>
      </c>
      <c r="O20" s="767" t="s">
        <v>3088</v>
      </c>
      <c r="P20" s="1510" t="s">
        <v>3089</v>
      </c>
      <c r="Q20" s="1510" t="s">
        <v>3090</v>
      </c>
      <c r="R20" s="1511">
        <v>3</v>
      </c>
    </row>
    <row r="21" spans="1:18" ht="270.75" customHeight="1">
      <c r="A21" s="696">
        <f>ROW()</f>
        <v>21</v>
      </c>
      <c r="B21" s="761"/>
      <c r="C21" s="1509">
        <v>53</v>
      </c>
      <c r="D21" s="767" t="s">
        <v>3091</v>
      </c>
      <c r="E21" s="768" t="s">
        <v>3092</v>
      </c>
      <c r="F21" s="768"/>
      <c r="G21" s="768"/>
      <c r="H21" s="767" t="s">
        <v>3093</v>
      </c>
      <c r="I21" s="767" t="s">
        <v>3094</v>
      </c>
      <c r="J21" s="767" t="s">
        <v>3095</v>
      </c>
      <c r="K21" s="767" t="s">
        <v>3096</v>
      </c>
      <c r="L21" s="767" t="s">
        <v>2939</v>
      </c>
      <c r="M21" s="767" t="s">
        <v>3097</v>
      </c>
      <c r="N21" s="767" t="s">
        <v>3098</v>
      </c>
      <c r="O21" s="767" t="s">
        <v>3099</v>
      </c>
      <c r="P21" s="1510" t="s">
        <v>3100</v>
      </c>
      <c r="Q21" s="1510" t="s">
        <v>3101</v>
      </c>
      <c r="R21" s="1511">
        <v>3</v>
      </c>
    </row>
    <row r="22" spans="1:18" ht="225.75" customHeight="1">
      <c r="A22" s="696">
        <f>ROW()</f>
        <v>22</v>
      </c>
      <c r="B22" s="769"/>
      <c r="C22" s="1509">
        <v>59</v>
      </c>
      <c r="D22" s="767" t="s">
        <v>3102</v>
      </c>
      <c r="E22" s="768" t="s">
        <v>3103</v>
      </c>
      <c r="F22" s="768"/>
      <c r="G22" s="768"/>
      <c r="H22" s="767" t="s">
        <v>3104</v>
      </c>
      <c r="I22" s="767" t="s">
        <v>3105</v>
      </c>
      <c r="J22" s="767" t="s">
        <v>3106</v>
      </c>
      <c r="K22" s="767" t="s">
        <v>3107</v>
      </c>
      <c r="L22" s="767" t="s">
        <v>2939</v>
      </c>
      <c r="M22" s="767" t="s">
        <v>3108</v>
      </c>
      <c r="N22" s="767" t="s">
        <v>3109</v>
      </c>
      <c r="O22" s="767" t="s">
        <v>3110</v>
      </c>
      <c r="P22" s="1510" t="s">
        <v>3111</v>
      </c>
      <c r="Q22" s="1510" t="s">
        <v>3112</v>
      </c>
      <c r="R22" s="1511">
        <v>3</v>
      </c>
    </row>
    <row r="23" spans="1:18" ht="225.75" customHeight="1">
      <c r="A23" s="696">
        <f>ROW()</f>
        <v>23</v>
      </c>
      <c r="B23" s="761"/>
      <c r="C23" s="1509">
        <v>62</v>
      </c>
      <c r="D23" s="767" t="s">
        <v>3113</v>
      </c>
      <c r="E23" s="768" t="s">
        <v>3114</v>
      </c>
      <c r="F23" s="768"/>
      <c r="G23" s="768"/>
      <c r="H23" s="767" t="s">
        <v>3115</v>
      </c>
      <c r="I23" s="767" t="s">
        <v>3116</v>
      </c>
      <c r="J23" s="767" t="s">
        <v>3117</v>
      </c>
      <c r="K23" s="767" t="s">
        <v>3118</v>
      </c>
      <c r="L23" s="767" t="s">
        <v>2939</v>
      </c>
      <c r="M23" s="767" t="s">
        <v>3119</v>
      </c>
      <c r="N23" s="767" t="s">
        <v>3120</v>
      </c>
      <c r="O23" s="767" t="s">
        <v>3121</v>
      </c>
      <c r="P23" s="1510" t="s">
        <v>3122</v>
      </c>
      <c r="Q23" s="1510" t="s">
        <v>3123</v>
      </c>
      <c r="R23" s="1511">
        <v>3</v>
      </c>
    </row>
    <row r="24" spans="1:18" ht="291.75" customHeight="1">
      <c r="A24" s="696">
        <f>ROW()</f>
        <v>24</v>
      </c>
      <c r="B24" s="761"/>
      <c r="C24" s="1509">
        <v>63</v>
      </c>
      <c r="D24" s="767" t="s">
        <v>3113</v>
      </c>
      <c r="E24" s="768" t="s">
        <v>3124</v>
      </c>
      <c r="F24" s="768"/>
      <c r="G24" s="768"/>
      <c r="H24" s="767" t="s">
        <v>3125</v>
      </c>
      <c r="I24" s="767" t="s">
        <v>3126</v>
      </c>
      <c r="J24" s="767" t="s">
        <v>3127</v>
      </c>
      <c r="K24" s="767" t="s">
        <v>3128</v>
      </c>
      <c r="L24" s="767" t="s">
        <v>2939</v>
      </c>
      <c r="M24" s="767" t="s">
        <v>3129</v>
      </c>
      <c r="N24" s="767" t="s">
        <v>3130</v>
      </c>
      <c r="O24" s="767" t="s">
        <v>3131</v>
      </c>
      <c r="P24" s="1510" t="s">
        <v>3132</v>
      </c>
      <c r="Q24" s="1510" t="s">
        <v>3133</v>
      </c>
      <c r="R24" s="1511">
        <v>3</v>
      </c>
    </row>
    <row r="25" spans="1:18" ht="225.75" customHeight="1">
      <c r="A25" s="696">
        <f>ROW()</f>
        <v>25</v>
      </c>
      <c r="B25" s="761"/>
      <c r="C25" s="1509">
        <v>64</v>
      </c>
      <c r="D25" s="767" t="s">
        <v>3113</v>
      </c>
      <c r="E25" s="768" t="s">
        <v>3134</v>
      </c>
      <c r="F25" s="768"/>
      <c r="G25" s="768"/>
      <c r="H25" s="767" t="s">
        <v>3135</v>
      </c>
      <c r="I25" s="767" t="s">
        <v>3136</v>
      </c>
      <c r="J25" s="767" t="s">
        <v>3137</v>
      </c>
      <c r="K25" s="767" t="s">
        <v>3138</v>
      </c>
      <c r="L25" s="767" t="s">
        <v>2939</v>
      </c>
      <c r="M25" s="767" t="s">
        <v>3139</v>
      </c>
      <c r="N25" s="767" t="s">
        <v>3140</v>
      </c>
      <c r="O25" s="767" t="s">
        <v>3141</v>
      </c>
      <c r="P25" s="1510" t="s">
        <v>3132</v>
      </c>
      <c r="Q25" s="1510" t="s">
        <v>3142</v>
      </c>
      <c r="R25" s="1511">
        <v>3</v>
      </c>
    </row>
    <row r="26" spans="1:18" ht="225.75" customHeight="1">
      <c r="A26" s="696">
        <f>ROW()</f>
        <v>26</v>
      </c>
      <c r="B26" s="761"/>
      <c r="C26" s="1509">
        <v>69</v>
      </c>
      <c r="D26" s="767" t="s">
        <v>3143</v>
      </c>
      <c r="E26" s="768" t="s">
        <v>3144</v>
      </c>
      <c r="F26" s="768"/>
      <c r="G26" s="768"/>
      <c r="H26" s="767" t="s">
        <v>3145</v>
      </c>
      <c r="I26" s="767" t="s">
        <v>3146</v>
      </c>
      <c r="J26" s="767" t="s">
        <v>3147</v>
      </c>
      <c r="K26" s="767" t="s">
        <v>3148</v>
      </c>
      <c r="L26" s="767" t="s">
        <v>2939</v>
      </c>
      <c r="M26" s="767" t="s">
        <v>3149</v>
      </c>
      <c r="N26" s="767" t="s">
        <v>3150</v>
      </c>
      <c r="O26" s="767" t="s">
        <v>3151</v>
      </c>
      <c r="P26" s="1510" t="s">
        <v>3152</v>
      </c>
      <c r="Q26" s="1510" t="s">
        <v>3153</v>
      </c>
      <c r="R26" s="1511">
        <v>3</v>
      </c>
    </row>
    <row r="27" spans="1:18" ht="225.75" customHeight="1">
      <c r="A27" s="696">
        <f>ROW()</f>
        <v>27</v>
      </c>
      <c r="B27" s="761"/>
      <c r="C27" s="1509">
        <v>79</v>
      </c>
      <c r="D27" s="767" t="s">
        <v>3154</v>
      </c>
      <c r="E27" s="768" t="s">
        <v>3155</v>
      </c>
      <c r="F27" s="768"/>
      <c r="G27" s="768"/>
      <c r="H27" s="767" t="s">
        <v>3156</v>
      </c>
      <c r="I27" s="767" t="s">
        <v>3157</v>
      </c>
      <c r="J27" s="767" t="s">
        <v>3158</v>
      </c>
      <c r="K27" s="767" t="s">
        <v>3159</v>
      </c>
      <c r="L27" s="767" t="s">
        <v>2939</v>
      </c>
      <c r="M27" s="767" t="s">
        <v>3160</v>
      </c>
      <c r="N27" s="767" t="s">
        <v>3161</v>
      </c>
      <c r="O27" s="767" t="s">
        <v>3162</v>
      </c>
      <c r="P27" s="1510" t="s">
        <v>3163</v>
      </c>
      <c r="Q27" s="1510" t="s">
        <v>3164</v>
      </c>
      <c r="R27" s="1511">
        <v>3</v>
      </c>
    </row>
    <row r="28" spans="1:18" ht="225.75" customHeight="1">
      <c r="A28" s="696">
        <f>ROW()</f>
        <v>28</v>
      </c>
      <c r="B28" s="769"/>
      <c r="C28" s="1509">
        <v>82</v>
      </c>
      <c r="D28" s="767" t="s">
        <v>3165</v>
      </c>
      <c r="E28" s="768" t="s">
        <v>3166</v>
      </c>
      <c r="F28" s="768"/>
      <c r="G28" s="768"/>
      <c r="H28" s="767" t="s">
        <v>3167</v>
      </c>
      <c r="I28" s="767" t="s">
        <v>3168</v>
      </c>
      <c r="J28" s="767" t="s">
        <v>3169</v>
      </c>
      <c r="K28" s="767" t="s">
        <v>3170</v>
      </c>
      <c r="L28" s="767" t="s">
        <v>2939</v>
      </c>
      <c r="M28" s="767" t="s">
        <v>3171</v>
      </c>
      <c r="N28" s="767" t="s">
        <v>3172</v>
      </c>
      <c r="O28" s="767" t="s">
        <v>3173</v>
      </c>
      <c r="P28" s="1512" t="s">
        <v>2943</v>
      </c>
      <c r="Q28" s="1510" t="s">
        <v>3174</v>
      </c>
      <c r="R28" s="1511">
        <v>3</v>
      </c>
    </row>
    <row r="29" spans="1:18" ht="225.75" customHeight="1">
      <c r="A29" s="696">
        <f>ROW()</f>
        <v>29</v>
      </c>
      <c r="B29" s="761"/>
      <c r="C29" s="1509">
        <v>88</v>
      </c>
      <c r="D29" s="767" t="s">
        <v>3175</v>
      </c>
      <c r="E29" s="768" t="s">
        <v>3176</v>
      </c>
      <c r="F29" s="768"/>
      <c r="G29" s="768"/>
      <c r="H29" s="767" t="s">
        <v>3177</v>
      </c>
      <c r="I29" s="767" t="s">
        <v>3178</v>
      </c>
      <c r="J29" s="767" t="s">
        <v>3179</v>
      </c>
      <c r="K29" s="767" t="s">
        <v>3180</v>
      </c>
      <c r="L29" s="767" t="s">
        <v>2939</v>
      </c>
      <c r="M29" s="767" t="s">
        <v>3181</v>
      </c>
      <c r="N29" s="767" t="s">
        <v>3182</v>
      </c>
      <c r="O29" s="767" t="s">
        <v>3183</v>
      </c>
      <c r="P29" s="1510" t="s">
        <v>3184</v>
      </c>
      <c r="Q29" s="1510" t="s">
        <v>3185</v>
      </c>
      <c r="R29" s="1511">
        <v>3</v>
      </c>
    </row>
    <row r="30" spans="1:18" ht="225.75" customHeight="1">
      <c r="A30" s="696">
        <f>ROW()</f>
        <v>30</v>
      </c>
      <c r="B30" s="761"/>
      <c r="C30" s="1509">
        <v>91</v>
      </c>
      <c r="D30" s="767" t="s">
        <v>3175</v>
      </c>
      <c r="E30" s="768" t="s">
        <v>3186</v>
      </c>
      <c r="F30" s="768"/>
      <c r="G30" s="768"/>
      <c r="H30" s="767" t="s">
        <v>3187</v>
      </c>
      <c r="I30" s="767" t="s">
        <v>3188</v>
      </c>
      <c r="J30" s="767" t="s">
        <v>3189</v>
      </c>
      <c r="K30" s="767" t="s">
        <v>3190</v>
      </c>
      <c r="L30" s="767" t="s">
        <v>2939</v>
      </c>
      <c r="M30" s="767" t="s">
        <v>3191</v>
      </c>
      <c r="N30" s="767" t="s">
        <v>3192</v>
      </c>
      <c r="O30" s="767" t="s">
        <v>3193</v>
      </c>
      <c r="P30" s="1510" t="s">
        <v>3194</v>
      </c>
      <c r="Q30" s="1510" t="s">
        <v>3195</v>
      </c>
      <c r="R30" s="1511">
        <v>3</v>
      </c>
    </row>
    <row r="31" spans="1:18" ht="225.75" customHeight="1">
      <c r="A31" s="696">
        <f>ROW()</f>
        <v>31</v>
      </c>
      <c r="B31" s="761"/>
      <c r="C31" s="1509">
        <v>95</v>
      </c>
      <c r="D31" s="767" t="s">
        <v>3196</v>
      </c>
      <c r="E31" s="768" t="s">
        <v>3197</v>
      </c>
      <c r="F31" s="768"/>
      <c r="G31" s="768"/>
      <c r="H31" s="767" t="s">
        <v>3198</v>
      </c>
      <c r="I31" s="767" t="s">
        <v>3199</v>
      </c>
      <c r="J31" s="767" t="s">
        <v>3200</v>
      </c>
      <c r="K31" s="767" t="s">
        <v>3201</v>
      </c>
      <c r="L31" s="767" t="s">
        <v>2939</v>
      </c>
      <c r="M31" s="767" t="s">
        <v>3202</v>
      </c>
      <c r="N31" s="767" t="s">
        <v>3203</v>
      </c>
      <c r="O31" s="767" t="s">
        <v>3204</v>
      </c>
      <c r="P31" s="1510" t="s">
        <v>3205</v>
      </c>
      <c r="Q31" s="1510" t="s">
        <v>3206</v>
      </c>
      <c r="R31" s="1511">
        <v>3</v>
      </c>
    </row>
    <row r="32" spans="1:18" ht="225.75" customHeight="1">
      <c r="A32" s="696">
        <f>ROW()</f>
        <v>32</v>
      </c>
      <c r="B32" s="761"/>
      <c r="C32" s="1509">
        <v>99</v>
      </c>
      <c r="D32" s="767" t="s">
        <v>3207</v>
      </c>
      <c r="E32" s="768" t="s">
        <v>3208</v>
      </c>
      <c r="F32" s="768"/>
      <c r="G32" s="768"/>
      <c r="H32" s="767" t="s">
        <v>3209</v>
      </c>
      <c r="I32" s="767" t="s">
        <v>3210</v>
      </c>
      <c r="J32" s="767" t="s">
        <v>3211</v>
      </c>
      <c r="K32" s="767" t="s">
        <v>3212</v>
      </c>
      <c r="L32" s="767" t="s">
        <v>2939</v>
      </c>
      <c r="M32" s="767" t="s">
        <v>3213</v>
      </c>
      <c r="N32" s="767" t="s">
        <v>3214</v>
      </c>
      <c r="O32" s="767" t="s">
        <v>3215</v>
      </c>
      <c r="P32" s="1510" t="s">
        <v>3216</v>
      </c>
      <c r="Q32" s="1510" t="s">
        <v>3217</v>
      </c>
      <c r="R32" s="1511">
        <v>3</v>
      </c>
    </row>
    <row r="33" spans="1:18" ht="225.75" customHeight="1">
      <c r="A33" s="696">
        <f>ROW()</f>
        <v>33</v>
      </c>
      <c r="B33" s="761"/>
      <c r="C33" s="1509">
        <v>105</v>
      </c>
      <c r="D33" s="767" t="s">
        <v>3218</v>
      </c>
      <c r="E33" s="768" t="s">
        <v>3219</v>
      </c>
      <c r="F33" s="768"/>
      <c r="G33" s="768"/>
      <c r="H33" s="767" t="s">
        <v>3220</v>
      </c>
      <c r="I33" s="767" t="s">
        <v>3221</v>
      </c>
      <c r="J33" s="767" t="s">
        <v>3222</v>
      </c>
      <c r="K33" s="767" t="s">
        <v>3223</v>
      </c>
      <c r="L33" s="767" t="s">
        <v>2939</v>
      </c>
      <c r="M33" s="767" t="s">
        <v>3224</v>
      </c>
      <c r="N33" s="767" t="s">
        <v>3225</v>
      </c>
      <c r="O33" s="767" t="s">
        <v>3226</v>
      </c>
      <c r="P33" s="1510" t="s">
        <v>3227</v>
      </c>
      <c r="Q33" s="1510" t="s">
        <v>3228</v>
      </c>
      <c r="R33" s="1511">
        <v>3</v>
      </c>
    </row>
    <row r="34" spans="1:18" ht="243.75" customHeight="1">
      <c r="A34" s="696">
        <f>ROW()</f>
        <v>34</v>
      </c>
      <c r="B34" s="769"/>
      <c r="C34" s="1509">
        <v>109</v>
      </c>
      <c r="D34" s="767" t="s">
        <v>3229</v>
      </c>
      <c r="E34" s="768" t="s">
        <v>3230</v>
      </c>
      <c r="F34" s="768"/>
      <c r="G34" s="768"/>
      <c r="H34" s="767" t="s">
        <v>3231</v>
      </c>
      <c r="I34" s="767" t="s">
        <v>3232</v>
      </c>
      <c r="J34" s="767" t="s">
        <v>3233</v>
      </c>
      <c r="K34" s="767" t="s">
        <v>3234</v>
      </c>
      <c r="L34" s="767" t="s">
        <v>2939</v>
      </c>
      <c r="M34" s="767" t="s">
        <v>3235</v>
      </c>
      <c r="N34" s="767" t="s">
        <v>3236</v>
      </c>
      <c r="O34" s="767" t="s">
        <v>3237</v>
      </c>
      <c r="P34" s="1510" t="s">
        <v>3238</v>
      </c>
      <c r="Q34" s="1510" t="s">
        <v>3239</v>
      </c>
      <c r="R34" s="1511">
        <v>3</v>
      </c>
    </row>
    <row r="35" spans="1:18" ht="225.75" customHeight="1">
      <c r="A35" s="696">
        <f>ROW()</f>
        <v>35</v>
      </c>
      <c r="B35" s="761"/>
      <c r="C35" s="1509">
        <v>113</v>
      </c>
      <c r="D35" s="767" t="s">
        <v>3240</v>
      </c>
      <c r="E35" s="768" t="s">
        <v>3241</v>
      </c>
      <c r="F35" s="768"/>
      <c r="G35" s="768"/>
      <c r="H35" s="767" t="s">
        <v>3242</v>
      </c>
      <c r="I35" s="767" t="s">
        <v>3243</v>
      </c>
      <c r="J35" s="767" t="s">
        <v>3244</v>
      </c>
      <c r="K35" s="767" t="s">
        <v>3245</v>
      </c>
      <c r="L35" s="767" t="s">
        <v>2939</v>
      </c>
      <c r="M35" s="767" t="s">
        <v>3246</v>
      </c>
      <c r="N35" s="767" t="s">
        <v>3247</v>
      </c>
      <c r="O35" s="767" t="s">
        <v>3248</v>
      </c>
      <c r="P35" s="1510" t="s">
        <v>3249</v>
      </c>
      <c r="Q35" s="1510" t="s">
        <v>3250</v>
      </c>
      <c r="R35" s="1511">
        <v>3</v>
      </c>
    </row>
    <row r="36" spans="1:18" ht="225.75" customHeight="1">
      <c r="A36" s="696">
        <f>ROW()</f>
        <v>36</v>
      </c>
      <c r="B36" s="761"/>
      <c r="C36" s="975">
        <v>115</v>
      </c>
      <c r="D36" s="1200" t="s">
        <v>3240</v>
      </c>
      <c r="E36" s="1201" t="s">
        <v>3251</v>
      </c>
      <c r="F36" s="1201"/>
      <c r="G36" s="1201"/>
      <c r="H36" s="1200" t="s">
        <v>3252</v>
      </c>
      <c r="I36" s="1200" t="s">
        <v>3253</v>
      </c>
      <c r="J36" s="1200" t="s">
        <v>3254</v>
      </c>
      <c r="K36" s="1200" t="s">
        <v>3255</v>
      </c>
      <c r="L36" s="1200" t="s">
        <v>2939</v>
      </c>
      <c r="M36" s="1200" t="s">
        <v>3256</v>
      </c>
      <c r="N36" s="1200" t="s">
        <v>3257</v>
      </c>
      <c r="O36" s="1200" t="s">
        <v>3258</v>
      </c>
      <c r="P36" s="1510" t="s">
        <v>3259</v>
      </c>
      <c r="Q36" s="1510" t="s">
        <v>3260</v>
      </c>
      <c r="R36" s="1511">
        <v>3</v>
      </c>
    </row>
    <row r="37" spans="1:18" ht="15.75" customHeight="1">
      <c r="A37" s="696">
        <f>ROW()</f>
        <v>37</v>
      </c>
      <c r="B37" s="770"/>
      <c r="C37" s="770"/>
      <c r="D37" s="770"/>
      <c r="E37" s="1891"/>
      <c r="F37" s="1891"/>
      <c r="G37" s="1891"/>
      <c r="H37" s="770"/>
      <c r="I37" s="770"/>
      <c r="J37" s="770"/>
      <c r="K37" s="770"/>
      <c r="L37" s="770"/>
      <c r="M37" s="770"/>
      <c r="N37" s="770"/>
      <c r="O37" s="770"/>
      <c r="P37" s="770"/>
      <c r="Q37" s="770"/>
      <c r="R37" s="770"/>
    </row>
    <row r="38" spans="1:18" ht="15.75" customHeight="1">
      <c r="A38" s="771"/>
      <c r="B38" s="10" t="s">
        <v>3261</v>
      </c>
      <c r="C38" s="10" t="s">
        <v>3262</v>
      </c>
      <c r="D38" s="10"/>
      <c r="E38" s="59"/>
      <c r="F38" s="59"/>
      <c r="G38" s="59"/>
      <c r="H38" s="10"/>
      <c r="I38" s="10"/>
      <c r="J38" s="10"/>
      <c r="K38" s="10"/>
      <c r="L38" s="10"/>
      <c r="M38" s="10"/>
      <c r="N38" s="10"/>
      <c r="O38" s="10"/>
      <c r="P38" s="10"/>
      <c r="Q38" s="10"/>
      <c r="R38" s="10"/>
    </row>
  </sheetData>
  <mergeCells count="3">
    <mergeCell ref="P1:Q1"/>
    <mergeCell ref="A3:I3"/>
    <mergeCell ref="E37:G37"/>
  </mergeCells>
  <conditionalFormatting sqref="R6:R36">
    <cfRule type="cellIs" dxfId="0" priority="1" operator="greaterThan">
      <formula>4</formula>
    </cfRule>
  </conditionalFormatting>
  <dataValidations count="1">
    <dataValidation type="date" operator="greaterThan" allowBlank="1" showInputMessage="1" showErrorMessage="1" errorTitle="Date entry" error="Dates after 1 January 2011 accepted" promptTitle="Date entry" prompt=" " sqref="Q2:R2 R1" xr:uid="{3D426537-FA6B-4FDF-83E7-3D2E16DCA8B9}">
      <formula1>40544</formula1>
    </dataValidation>
  </dataValidations>
  <pageMargins left="0.70866141732283472" right="0.70866141732283472" top="0.74803149606299213" bottom="0.74803149606299213" header="0.31496062992125984" footer="0.31496062992125984"/>
  <pageSetup paperSize="9" scale="26" fitToHeight="5" orientation="landscape" r:id="rId1"/>
  <headerFooter>
    <oddFooter>&amp;A&amp;RPage &amp;P</oddFooter>
  </headerFooter>
  <drawing r:id="rId2"/>
  <tableParts count="1">
    <tablePart r:id="rId3"/>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2659BB-AB92-4FBE-BE83-92DCE3887E04}">
  <sheetPr>
    <tabColor rgb="FF92D050"/>
    <pageSetUpPr fitToPage="1"/>
  </sheetPr>
  <dimension ref="A1:Q61"/>
  <sheetViews>
    <sheetView showGridLines="0" view="pageBreakPreview" zoomScale="60" zoomScaleNormal="78" workbookViewId="0"/>
  </sheetViews>
  <sheetFormatPr defaultRowHeight="12.75"/>
  <cols>
    <col min="1" max="1" width="5.28515625" customWidth="1"/>
    <col min="3" max="3" width="15.28515625" customWidth="1"/>
    <col min="4" max="4" width="43.28515625" customWidth="1"/>
    <col min="5" max="5" width="16" customWidth="1"/>
    <col min="6" max="6" width="28.85546875" customWidth="1"/>
    <col min="12" max="12" width="9" customWidth="1"/>
    <col min="13" max="13" width="19" customWidth="1"/>
    <col min="14" max="14" width="11.85546875" customWidth="1"/>
    <col min="15" max="15" width="14.85546875" customWidth="1"/>
    <col min="16" max="16" width="15.42578125" customWidth="1"/>
    <col min="17" max="17" width="17" customWidth="1"/>
  </cols>
  <sheetData>
    <row r="1" spans="1:17" ht="15">
      <c r="A1" s="772"/>
      <c r="B1" s="53"/>
      <c r="C1" s="892"/>
      <c r="D1" s="892"/>
      <c r="E1" s="892"/>
      <c r="F1" s="892"/>
      <c r="G1" s="892"/>
      <c r="H1" s="892"/>
      <c r="I1" s="892"/>
      <c r="J1" s="117"/>
      <c r="K1" s="117"/>
      <c r="L1" s="690"/>
      <c r="M1" s="1172" t="s">
        <v>93</v>
      </c>
      <c r="N1" s="873"/>
      <c r="O1" s="1739" t="s">
        <v>94</v>
      </c>
      <c r="P1" s="1740"/>
      <c r="Q1" s="1326">
        <f>+'F1. RAB'!$R$1</f>
        <v>46318</v>
      </c>
    </row>
    <row r="2" spans="1:17" ht="21">
      <c r="A2" s="773" t="s">
        <v>3263</v>
      </c>
      <c r="B2" s="53"/>
      <c r="C2" s="121"/>
      <c r="D2" s="116"/>
      <c r="E2" s="53"/>
      <c r="F2" s="53"/>
      <c r="G2" s="53"/>
      <c r="H2" s="53"/>
      <c r="I2" s="53"/>
      <c r="J2" s="53"/>
      <c r="K2" s="53"/>
      <c r="L2" s="774"/>
      <c r="M2" s="351"/>
      <c r="N2" s="352"/>
      <c r="O2" s="1193" t="s">
        <v>59</v>
      </c>
      <c r="P2" s="1194"/>
      <c r="Q2" s="1191">
        <f>CoverSheet!$C$8</f>
        <v>46203</v>
      </c>
    </row>
    <row r="3" spans="1:17" ht="17.25">
      <c r="A3" s="775"/>
      <c r="B3" s="53"/>
      <c r="C3" s="121"/>
      <c r="D3" s="116"/>
      <c r="E3" s="53"/>
      <c r="F3" s="53"/>
      <c r="G3" s="53"/>
      <c r="H3" s="53"/>
      <c r="I3" s="53"/>
      <c r="J3" s="53"/>
      <c r="K3" s="53"/>
      <c r="L3" s="776"/>
      <c r="M3" s="141"/>
      <c r="N3" s="141"/>
      <c r="O3" s="141"/>
      <c r="P3" s="117"/>
      <c r="Q3" s="777"/>
    </row>
    <row r="4" spans="1:17">
      <c r="A4" s="24" t="s">
        <v>96</v>
      </c>
      <c r="B4" s="25"/>
      <c r="C4" s="25"/>
      <c r="D4" s="25"/>
      <c r="E4" s="55"/>
      <c r="F4" s="778"/>
      <c r="G4" s="778"/>
      <c r="H4" s="778"/>
      <c r="I4" s="778"/>
      <c r="J4" s="779"/>
      <c r="K4" s="779"/>
      <c r="L4" s="780"/>
      <c r="M4" s="780"/>
      <c r="N4" s="780"/>
      <c r="O4" s="780"/>
      <c r="P4" s="780"/>
      <c r="Q4" s="123"/>
    </row>
    <row r="5" spans="1:17">
      <c r="A5" s="696">
        <f>ROW()</f>
        <v>5</v>
      </c>
      <c r="C5" s="781"/>
      <c r="D5" s="781"/>
      <c r="E5" s="781"/>
      <c r="Q5" s="968"/>
    </row>
    <row r="6" spans="1:17" ht="15">
      <c r="A6" s="696">
        <f>ROW()</f>
        <v>6</v>
      </c>
      <c r="C6" s="1513" t="s">
        <v>2919</v>
      </c>
      <c r="D6" s="1514" t="s">
        <v>2918</v>
      </c>
      <c r="E6" s="1513" t="s">
        <v>2932</v>
      </c>
      <c r="Q6" s="782"/>
    </row>
    <row r="7" spans="1:17" ht="15">
      <c r="A7" s="696">
        <f>ROW()</f>
        <v>7</v>
      </c>
      <c r="C7" s="1515">
        <v>3</v>
      </c>
      <c r="D7" s="1516" t="s">
        <v>2933</v>
      </c>
      <c r="E7" s="1517">
        <f>'G7. AMMAT'!R6</f>
        <v>3</v>
      </c>
      <c r="Q7" s="782"/>
    </row>
    <row r="8" spans="1:17" ht="15">
      <c r="A8" s="696">
        <f>ROW()</f>
        <v>8</v>
      </c>
      <c r="C8" s="1515">
        <v>10</v>
      </c>
      <c r="D8" s="1516" t="s">
        <v>2945</v>
      </c>
      <c r="E8" s="1517">
        <f>'G7. AMMAT'!R7</f>
        <v>3</v>
      </c>
      <c r="Q8" s="782"/>
    </row>
    <row r="9" spans="1:17" ht="15">
      <c r="A9" s="696">
        <f>ROW()</f>
        <v>9</v>
      </c>
      <c r="C9" s="1515">
        <v>11</v>
      </c>
      <c r="D9" s="1516" t="s">
        <v>2945</v>
      </c>
      <c r="E9" s="1517">
        <f>'G7. AMMAT'!R8</f>
        <v>3</v>
      </c>
      <c r="Q9" s="782"/>
    </row>
    <row r="10" spans="1:17" ht="15">
      <c r="A10" s="696">
        <f>ROW()</f>
        <v>10</v>
      </c>
      <c r="C10" s="1515">
        <v>26</v>
      </c>
      <c r="D10" s="1516" t="s">
        <v>2977</v>
      </c>
      <c r="E10" s="1517">
        <f>'G7. AMMAT'!R9</f>
        <v>3</v>
      </c>
      <c r="Q10" s="782"/>
    </row>
    <row r="11" spans="1:17" ht="15">
      <c r="A11" s="696">
        <f>ROW()</f>
        <v>11</v>
      </c>
      <c r="C11" s="1515">
        <v>27</v>
      </c>
      <c r="D11" s="1516" t="s">
        <v>2977</v>
      </c>
      <c r="E11" s="1517">
        <f>'G7. AMMAT'!R10</f>
        <v>3</v>
      </c>
      <c r="Q11" s="782"/>
    </row>
    <row r="12" spans="1:17" ht="15">
      <c r="A12" s="696">
        <f>ROW()</f>
        <v>12</v>
      </c>
      <c r="C12" s="1515">
        <v>29</v>
      </c>
      <c r="D12" s="1516" t="s">
        <v>2977</v>
      </c>
      <c r="E12" s="1517">
        <f>'G7. AMMAT'!R11</f>
        <v>3</v>
      </c>
      <c r="Q12" s="782"/>
    </row>
    <row r="13" spans="1:17" ht="15">
      <c r="A13" s="696">
        <f>ROW()</f>
        <v>13</v>
      </c>
      <c r="C13" s="1515">
        <v>31</v>
      </c>
      <c r="D13" s="1516" t="s">
        <v>2977</v>
      </c>
      <c r="E13" s="1517">
        <f>'G7. AMMAT'!R12</f>
        <v>3</v>
      </c>
      <c r="Q13" s="782"/>
    </row>
    <row r="14" spans="1:17" ht="15">
      <c r="A14" s="696">
        <f>ROW()</f>
        <v>14</v>
      </c>
      <c r="C14" s="1515">
        <v>33</v>
      </c>
      <c r="D14" s="1516" t="s">
        <v>3008</v>
      </c>
      <c r="E14" s="1517">
        <f>'G7. AMMAT'!R13</f>
        <v>3</v>
      </c>
      <c r="Q14" s="782"/>
    </row>
    <row r="15" spans="1:17" ht="15">
      <c r="A15" s="696">
        <f>ROW()</f>
        <v>15</v>
      </c>
      <c r="C15" s="1515">
        <v>37</v>
      </c>
      <c r="D15" s="1516" t="s">
        <v>3264</v>
      </c>
      <c r="E15" s="1517">
        <f>'G7. AMMAT'!R14</f>
        <v>3</v>
      </c>
      <c r="Q15" s="782"/>
    </row>
    <row r="16" spans="1:17" ht="15">
      <c r="A16" s="696">
        <f>ROW()</f>
        <v>16</v>
      </c>
      <c r="C16" s="1515">
        <v>40</v>
      </c>
      <c r="D16" s="1516" t="s">
        <v>3019</v>
      </c>
      <c r="E16" s="1517">
        <f>'G7. AMMAT'!R15</f>
        <v>3</v>
      </c>
      <c r="Q16" s="782"/>
    </row>
    <row r="17" spans="1:17" ht="15">
      <c r="A17" s="696">
        <f>ROW()</f>
        <v>17</v>
      </c>
      <c r="C17" s="1515">
        <v>42</v>
      </c>
      <c r="D17" s="1516" t="s">
        <v>3019</v>
      </c>
      <c r="E17" s="1517">
        <f>'G7. AMMAT'!R16</f>
        <v>3</v>
      </c>
      <c r="Q17" s="782"/>
    </row>
    <row r="18" spans="1:17" ht="15">
      <c r="A18" s="696">
        <f>ROW()</f>
        <v>18</v>
      </c>
      <c r="C18" s="1515">
        <v>45</v>
      </c>
      <c r="D18" s="1516" t="s">
        <v>3050</v>
      </c>
      <c r="E18" s="1517">
        <f>'G7. AMMAT'!R17</f>
        <v>3</v>
      </c>
      <c r="Q18" s="782"/>
    </row>
    <row r="19" spans="1:17" ht="15">
      <c r="A19" s="696">
        <f>ROW()</f>
        <v>19</v>
      </c>
      <c r="C19" s="1515">
        <v>48</v>
      </c>
      <c r="D19" s="1516" t="s">
        <v>3061</v>
      </c>
      <c r="E19" s="1517">
        <f>'G7. AMMAT'!R18</f>
        <v>3</v>
      </c>
      <c r="Q19" s="782"/>
    </row>
    <row r="20" spans="1:17" ht="15">
      <c r="A20" s="696">
        <f>ROW()</f>
        <v>20</v>
      </c>
      <c r="C20" s="1515">
        <v>49</v>
      </c>
      <c r="D20" s="1516" t="s">
        <v>3061</v>
      </c>
      <c r="E20" s="1517">
        <f>'G7. AMMAT'!R19</f>
        <v>3</v>
      </c>
      <c r="Q20" s="782"/>
    </row>
    <row r="21" spans="1:17" ht="15">
      <c r="A21" s="696">
        <f>ROW()</f>
        <v>21</v>
      </c>
      <c r="C21" s="1515">
        <v>50</v>
      </c>
      <c r="D21" s="1516" t="s">
        <v>3061</v>
      </c>
      <c r="E21" s="1517">
        <f>'G7. AMMAT'!R20</f>
        <v>3</v>
      </c>
      <c r="Q21" s="782"/>
    </row>
    <row r="22" spans="1:17" ht="15">
      <c r="A22" s="696">
        <f>ROW()</f>
        <v>22</v>
      </c>
      <c r="C22" s="1515">
        <v>53</v>
      </c>
      <c r="D22" s="1516" t="s">
        <v>3091</v>
      </c>
      <c r="E22" s="1517">
        <f>'G7. AMMAT'!R21</f>
        <v>3</v>
      </c>
      <c r="Q22" s="782"/>
    </row>
    <row r="23" spans="1:17" ht="15">
      <c r="A23" s="696">
        <f>ROW()</f>
        <v>23</v>
      </c>
      <c r="C23" s="1515">
        <v>59</v>
      </c>
      <c r="D23" s="1516" t="s">
        <v>3102</v>
      </c>
      <c r="E23" s="1517">
        <f>'G7. AMMAT'!R22</f>
        <v>3</v>
      </c>
      <c r="Q23" s="782"/>
    </row>
    <row r="24" spans="1:17" ht="15">
      <c r="A24" s="696">
        <f>ROW()</f>
        <v>24</v>
      </c>
      <c r="C24" s="1515">
        <v>62</v>
      </c>
      <c r="D24" s="1516" t="s">
        <v>3265</v>
      </c>
      <c r="E24" s="1517">
        <f>'G7. AMMAT'!R23</f>
        <v>3</v>
      </c>
      <c r="Q24" s="782"/>
    </row>
    <row r="25" spans="1:17" ht="15">
      <c r="A25" s="696">
        <f>ROW()</f>
        <v>25</v>
      </c>
      <c r="C25" s="1515">
        <v>63</v>
      </c>
      <c r="D25" s="1516" t="s">
        <v>3265</v>
      </c>
      <c r="E25" s="1517">
        <f>'G7. AMMAT'!R24</f>
        <v>3</v>
      </c>
      <c r="Q25" s="782"/>
    </row>
    <row r="26" spans="1:17" ht="15">
      <c r="A26" s="696">
        <f>ROW()</f>
        <v>26</v>
      </c>
      <c r="C26" s="1515">
        <v>64</v>
      </c>
      <c r="D26" s="1516" t="s">
        <v>3265</v>
      </c>
      <c r="E26" s="1517">
        <f>'G7. AMMAT'!R25</f>
        <v>3</v>
      </c>
      <c r="Q26" s="782"/>
    </row>
    <row r="27" spans="1:17" ht="15">
      <c r="A27" s="696">
        <f>ROW()</f>
        <v>27</v>
      </c>
      <c r="C27" s="1515">
        <v>69</v>
      </c>
      <c r="D27" s="1516" t="s">
        <v>3143</v>
      </c>
      <c r="E27" s="1517">
        <f>'G7. AMMAT'!R26</f>
        <v>3</v>
      </c>
      <c r="Q27" s="782"/>
    </row>
    <row r="28" spans="1:17" ht="15">
      <c r="A28" s="696">
        <f>ROW()</f>
        <v>28</v>
      </c>
      <c r="C28" s="1515">
        <v>79</v>
      </c>
      <c r="D28" s="1516" t="s">
        <v>3154</v>
      </c>
      <c r="E28" s="1517">
        <f>'G7. AMMAT'!R27</f>
        <v>3</v>
      </c>
      <c r="Q28" s="782"/>
    </row>
    <row r="29" spans="1:17" ht="15">
      <c r="A29" s="696">
        <f>ROW()</f>
        <v>29</v>
      </c>
      <c r="C29" s="1515">
        <v>82</v>
      </c>
      <c r="D29" s="1516" t="s">
        <v>3165</v>
      </c>
      <c r="E29" s="1517">
        <f>'G7. AMMAT'!R28</f>
        <v>3</v>
      </c>
      <c r="Q29" s="782"/>
    </row>
    <row r="30" spans="1:17" ht="15">
      <c r="A30" s="696">
        <f>ROW()</f>
        <v>30</v>
      </c>
      <c r="C30" s="1515">
        <v>88</v>
      </c>
      <c r="D30" s="1516" t="s">
        <v>3175</v>
      </c>
      <c r="E30" s="1517">
        <f>'G7. AMMAT'!R29</f>
        <v>3</v>
      </c>
      <c r="Q30" s="782"/>
    </row>
    <row r="31" spans="1:17" ht="15">
      <c r="A31" s="696">
        <f>ROW()</f>
        <v>31</v>
      </c>
      <c r="C31" s="1515">
        <v>91</v>
      </c>
      <c r="D31" s="1516" t="s">
        <v>3175</v>
      </c>
      <c r="E31" s="1517">
        <f>'G7. AMMAT'!R30</f>
        <v>3</v>
      </c>
      <c r="Q31" s="782"/>
    </row>
    <row r="32" spans="1:17" ht="15">
      <c r="A32" s="696">
        <f>ROW()</f>
        <v>32</v>
      </c>
      <c r="C32" s="1515">
        <v>95</v>
      </c>
      <c r="D32" s="1516" t="s">
        <v>3196</v>
      </c>
      <c r="E32" s="1517">
        <f>'G7. AMMAT'!R31</f>
        <v>3</v>
      </c>
      <c r="Q32" s="782"/>
    </row>
    <row r="33" spans="1:17" ht="33.75" customHeight="1">
      <c r="A33" s="696">
        <f>ROW()</f>
        <v>33</v>
      </c>
      <c r="C33" s="1515">
        <v>99</v>
      </c>
      <c r="D33" s="1518" t="s">
        <v>3207</v>
      </c>
      <c r="E33" s="1517">
        <f>'G7. AMMAT'!R32</f>
        <v>3</v>
      </c>
      <c r="Q33" s="782"/>
    </row>
    <row r="34" spans="1:17" ht="15">
      <c r="A34" s="696">
        <f>ROW()</f>
        <v>34</v>
      </c>
      <c r="C34" s="1515">
        <v>105</v>
      </c>
      <c r="D34" s="1516" t="s">
        <v>3218</v>
      </c>
      <c r="E34" s="1517">
        <f>'G7. AMMAT'!R33</f>
        <v>3</v>
      </c>
      <c r="Q34" s="782"/>
    </row>
    <row r="35" spans="1:17" ht="15">
      <c r="A35" s="696">
        <f>ROW()</f>
        <v>35</v>
      </c>
      <c r="C35" s="1515">
        <v>109</v>
      </c>
      <c r="D35" s="1516" t="s">
        <v>3229</v>
      </c>
      <c r="E35" s="1517">
        <f>'G7. AMMAT'!R34</f>
        <v>3</v>
      </c>
      <c r="Q35" s="782"/>
    </row>
    <row r="36" spans="1:17" ht="15">
      <c r="A36" s="696">
        <f>ROW()</f>
        <v>36</v>
      </c>
      <c r="C36" s="1515">
        <v>113</v>
      </c>
      <c r="D36" s="1516" t="s">
        <v>3240</v>
      </c>
      <c r="E36" s="1517">
        <f>'G7. AMMAT'!R35</f>
        <v>3</v>
      </c>
      <c r="Q36" s="782"/>
    </row>
    <row r="37" spans="1:17" ht="15">
      <c r="A37" s="696">
        <f>ROW()</f>
        <v>37</v>
      </c>
      <c r="C37" s="1515">
        <v>115</v>
      </c>
      <c r="D37" s="1516" t="s">
        <v>3240</v>
      </c>
      <c r="E37" s="1517">
        <f>'G7. AMMAT'!R36</f>
        <v>3</v>
      </c>
      <c r="F37" s="783"/>
      <c r="Q37" s="782"/>
    </row>
    <row r="38" spans="1:17">
      <c r="A38" s="696">
        <f>ROW()</f>
        <v>38</v>
      </c>
      <c r="C38" s="784" t="s">
        <v>601</v>
      </c>
      <c r="D38" s="783"/>
      <c r="E38" s="783"/>
      <c r="F38" s="783"/>
      <c r="Q38" s="782"/>
    </row>
    <row r="39" spans="1:17" ht="15">
      <c r="A39" s="696">
        <f>ROW()</f>
        <v>39</v>
      </c>
      <c r="C39" s="1513" t="s">
        <v>601</v>
      </c>
      <c r="D39" s="1519" t="s">
        <v>3266</v>
      </c>
      <c r="E39" s="1520">
        <f>AVERAGE(E7:E37)</f>
        <v>3</v>
      </c>
      <c r="F39" s="783"/>
      <c r="Q39" s="782"/>
    </row>
    <row r="40" spans="1:17">
      <c r="A40" s="696">
        <f>ROW()</f>
        <v>40</v>
      </c>
      <c r="C40" s="783"/>
      <c r="D40" s="783"/>
      <c r="E40" s="785"/>
      <c r="F40" s="785"/>
      <c r="Q40" s="782"/>
    </row>
    <row r="41" spans="1:17" ht="30">
      <c r="A41" s="696">
        <f>ROW()</f>
        <v>41</v>
      </c>
      <c r="C41" s="1521" t="s">
        <v>3267</v>
      </c>
      <c r="D41" s="1521" t="s">
        <v>3268</v>
      </c>
      <c r="E41" s="1522" t="s">
        <v>3269</v>
      </c>
      <c r="F41" s="1521" t="s">
        <v>3270</v>
      </c>
      <c r="Q41" s="782"/>
    </row>
    <row r="42" spans="1:17" ht="15">
      <c r="A42" s="696">
        <f>ROW()</f>
        <v>42</v>
      </c>
      <c r="C42" s="1515" t="s">
        <v>3271</v>
      </c>
      <c r="D42" s="1516" t="s">
        <v>3272</v>
      </c>
      <c r="E42" s="1523">
        <f>AVERAGE(E8,E9,E10,E14,E27,E31,E35)</f>
        <v>3</v>
      </c>
      <c r="F42" s="1524" t="s">
        <v>3273</v>
      </c>
      <c r="Q42" s="782"/>
    </row>
    <row r="43" spans="1:17" ht="15">
      <c r="A43" s="696">
        <f>ROW()</f>
        <v>43</v>
      </c>
      <c r="C43" s="1515" t="s">
        <v>3271</v>
      </c>
      <c r="D43" s="1516" t="s">
        <v>3274</v>
      </c>
      <c r="E43" s="1523">
        <f>AVERAGE(E18,E23,E29,E30,E32,E34,E36)</f>
        <v>3</v>
      </c>
      <c r="F43" s="1524" t="s">
        <v>3275</v>
      </c>
      <c r="Q43" s="782"/>
    </row>
    <row r="44" spans="1:17" ht="15">
      <c r="A44" s="696">
        <f>ROW()</f>
        <v>44</v>
      </c>
      <c r="C44" s="1515" t="s">
        <v>3271</v>
      </c>
      <c r="D44" s="1516" t="s">
        <v>3276</v>
      </c>
      <c r="E44" s="1525">
        <f>AVERAGE(E13,E24,E25,E26)</f>
        <v>3</v>
      </c>
      <c r="F44" s="1524" t="s">
        <v>3277</v>
      </c>
      <c r="Q44" s="782"/>
    </row>
    <row r="45" spans="1:17" ht="15">
      <c r="A45" s="696">
        <f>ROW()</f>
        <v>45</v>
      </c>
      <c r="C45" s="1515" t="s">
        <v>3271</v>
      </c>
      <c r="D45" s="1516" t="s">
        <v>3278</v>
      </c>
      <c r="E45" s="1523">
        <f>AVERAGE(E7,E11,E17,E22)</f>
        <v>3</v>
      </c>
      <c r="F45" s="1524" t="s">
        <v>3279</v>
      </c>
      <c r="Q45" s="782"/>
    </row>
    <row r="46" spans="1:17" ht="15">
      <c r="A46" s="696">
        <f>ROW()</f>
        <v>46</v>
      </c>
      <c r="C46" s="1515" t="s">
        <v>3280</v>
      </c>
      <c r="D46" s="1516" t="s">
        <v>3281</v>
      </c>
      <c r="E46" s="1523">
        <f>AVERAGE(E12,E15,E33,E37)</f>
        <v>3</v>
      </c>
      <c r="F46" s="1524" t="s">
        <v>3282</v>
      </c>
      <c r="Q46" s="782"/>
    </row>
    <row r="47" spans="1:17" ht="15">
      <c r="A47" s="696">
        <f>ROW()</f>
        <v>47</v>
      </c>
      <c r="C47" s="1515" t="s">
        <v>3280</v>
      </c>
      <c r="D47" s="1516" t="s">
        <v>3283</v>
      </c>
      <c r="E47" s="1523">
        <f>AVERAGE(E16,E19,E20,E21,E28)</f>
        <v>3</v>
      </c>
      <c r="F47" s="1524" t="s">
        <v>3284</v>
      </c>
      <c r="Q47" s="782"/>
    </row>
    <row r="48" spans="1:17">
      <c r="A48" s="696">
        <f>ROW()</f>
        <v>48</v>
      </c>
      <c r="Q48" s="782"/>
    </row>
    <row r="49" spans="1:17">
      <c r="A49" s="696">
        <f>ROW()</f>
        <v>49</v>
      </c>
      <c r="Q49" s="782"/>
    </row>
    <row r="50" spans="1:17">
      <c r="A50" s="696">
        <f>ROW()</f>
        <v>50</v>
      </c>
      <c r="Q50" s="782"/>
    </row>
    <row r="51" spans="1:17">
      <c r="A51" s="696">
        <f>ROW()</f>
        <v>51</v>
      </c>
      <c r="Q51" s="782"/>
    </row>
    <row r="52" spans="1:17">
      <c r="A52" s="696">
        <f>ROW()</f>
        <v>52</v>
      </c>
      <c r="Q52" s="782"/>
    </row>
    <row r="53" spans="1:17">
      <c r="A53" s="696">
        <f>ROW()</f>
        <v>53</v>
      </c>
      <c r="Q53" s="782"/>
    </row>
    <row r="54" spans="1:17">
      <c r="A54" s="696">
        <f>ROW()</f>
        <v>54</v>
      </c>
      <c r="Q54" s="782"/>
    </row>
    <row r="55" spans="1:17">
      <c r="A55" s="696">
        <f>ROW()</f>
        <v>55</v>
      </c>
      <c r="Q55" s="782"/>
    </row>
    <row r="56" spans="1:17">
      <c r="A56" s="696">
        <f>ROW()</f>
        <v>56</v>
      </c>
      <c r="Q56" s="782"/>
    </row>
    <row r="57" spans="1:17">
      <c r="A57" s="696">
        <f>ROW()</f>
        <v>57</v>
      </c>
      <c r="Q57" s="782"/>
    </row>
    <row r="58" spans="1:17">
      <c r="A58" s="696">
        <f>ROW()</f>
        <v>58</v>
      </c>
      <c r="Q58" s="782"/>
    </row>
    <row r="59" spans="1:17">
      <c r="A59" s="696">
        <f>ROW()</f>
        <v>59</v>
      </c>
      <c r="Q59" s="782"/>
    </row>
    <row r="60" spans="1:17">
      <c r="A60" s="696">
        <f>ROW()</f>
        <v>60</v>
      </c>
      <c r="Q60" s="782"/>
    </row>
    <row r="61" spans="1:17">
      <c r="A61" s="696">
        <f>ROW()</f>
        <v>61</v>
      </c>
      <c r="B61" s="1"/>
      <c r="C61" s="786"/>
      <c r="D61" s="786"/>
      <c r="E61" s="786"/>
      <c r="F61" s="786"/>
      <c r="G61" s="786"/>
      <c r="H61" s="786"/>
      <c r="I61" s="786"/>
      <c r="J61" s="786"/>
      <c r="K61" s="786"/>
      <c r="L61" s="786"/>
      <c r="M61" s="786"/>
      <c r="N61" s="786"/>
      <c r="O61" s="786"/>
      <c r="P61" s="786"/>
      <c r="Q61" s="2"/>
    </row>
  </sheetData>
  <mergeCells count="1">
    <mergeCell ref="O1:P1"/>
  </mergeCells>
  <dataValidations disablePrompts="1" count="1">
    <dataValidation type="date" operator="greaterThan" allowBlank="1" showInputMessage="1" showErrorMessage="1" errorTitle="Date entry" error="Dates after 1 January 2011 accepted" promptTitle="Date entry" prompt=" " sqref="P2:Q2 Q1" xr:uid="{732E9781-19F9-458E-ABA2-B57F0F884632}">
      <formula1>40544</formula1>
    </dataValidation>
  </dataValidations>
  <pageMargins left="0.70866141732283472" right="0.70866141732283472" top="0.74803149606299213" bottom="0.74803149606299213" header="0.31496062992125984" footer="0.31496062992125984"/>
  <pageSetup paperSize="9" scale="51" orientation="landscape" r:id="rId1"/>
  <headerFooter>
    <oddFooter>&amp;A&amp;RPage &amp;P</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1">
    <tabColor theme="9" tint="0.39997558519241921"/>
    <pageSetUpPr fitToPage="1"/>
  </sheetPr>
  <dimension ref="A1:W138"/>
  <sheetViews>
    <sheetView showGridLines="0" view="pageBreakPreview" zoomScale="60" zoomScaleNormal="100" workbookViewId="0">
      <pane ySplit="4" topLeftCell="A5" activePane="bottomLeft" state="frozen"/>
      <selection activeCell="N48" sqref="N48"/>
      <selection pane="bottomLeft" activeCell="A5" sqref="A5"/>
    </sheetView>
  </sheetViews>
  <sheetFormatPr defaultRowHeight="12.75"/>
  <cols>
    <col min="1" max="1" width="5" customWidth="1"/>
    <col min="2" max="2" width="3" customWidth="1"/>
    <col min="3" max="3" width="7.42578125" customWidth="1"/>
    <col min="4" max="4" width="15.5703125" customWidth="1"/>
    <col min="5" max="5" width="18.42578125" customWidth="1"/>
    <col min="10" max="11" width="9" customWidth="1"/>
    <col min="12" max="12" width="4.85546875" customWidth="1"/>
    <col min="13" max="13" width="4" customWidth="1"/>
    <col min="14" max="14" width="3.7109375" customWidth="1"/>
    <col min="15" max="15" width="15.7109375" customWidth="1"/>
    <col min="16" max="16" width="15.5703125" customWidth="1"/>
    <col min="17" max="18" width="15.7109375" customWidth="1"/>
    <col min="19" max="19" width="18.42578125" customWidth="1"/>
  </cols>
  <sheetData>
    <row r="1" spans="1:20" ht="15">
      <c r="A1" s="1202"/>
      <c r="B1" s="893"/>
      <c r="C1" s="893"/>
      <c r="D1" s="893"/>
      <c r="E1" s="893"/>
      <c r="F1" s="894"/>
      <c r="G1" s="894"/>
      <c r="H1" s="894"/>
      <c r="I1" s="894"/>
      <c r="J1" s="894"/>
      <c r="K1" s="894"/>
      <c r="L1" s="894"/>
      <c r="M1" s="894"/>
      <c r="N1" s="894"/>
      <c r="O1" s="1172" t="s">
        <v>93</v>
      </c>
      <c r="P1" s="873"/>
      <c r="Q1" s="1739" t="s">
        <v>94</v>
      </c>
      <c r="R1" s="1740"/>
      <c r="S1" s="1326">
        <f>+'F1. RAB'!$R$1</f>
        <v>46318</v>
      </c>
      <c r="T1" s="976"/>
    </row>
    <row r="2" spans="1:20" ht="21">
      <c r="A2" s="520" t="s">
        <v>3285</v>
      </c>
      <c r="B2" s="67"/>
      <c r="C2" s="68"/>
      <c r="D2" s="68"/>
      <c r="E2" s="68"/>
      <c r="F2" s="66"/>
      <c r="G2" s="66"/>
      <c r="H2" s="66"/>
      <c r="I2" s="66"/>
      <c r="J2" s="66"/>
      <c r="K2" s="66"/>
      <c r="L2" s="66"/>
      <c r="M2" s="66"/>
      <c r="N2" s="66"/>
      <c r="O2" s="351"/>
      <c r="P2" s="352"/>
      <c r="Q2" s="1193" t="s">
        <v>59</v>
      </c>
      <c r="R2" s="1194"/>
      <c r="S2" s="1191">
        <f>CoverSheet!$C$8</f>
        <v>46203</v>
      </c>
      <c r="T2" s="862"/>
    </row>
    <row r="3" spans="1:20" ht="20.25" customHeight="1">
      <c r="A3" s="1892"/>
      <c r="B3" s="1893"/>
      <c r="C3" s="1893"/>
      <c r="D3" s="1893"/>
      <c r="E3" s="1893"/>
      <c r="F3" s="1893"/>
      <c r="G3" s="1893"/>
      <c r="H3" s="1893"/>
      <c r="I3" s="1893"/>
      <c r="J3" s="1893"/>
      <c r="K3" s="1893"/>
      <c r="L3" s="1893"/>
      <c r="M3" s="1893"/>
      <c r="N3" s="1893"/>
      <c r="O3" s="1893"/>
      <c r="P3" s="1893"/>
      <c r="Q3" s="1893"/>
      <c r="R3" s="1893"/>
      <c r="S3" s="1893"/>
      <c r="T3" s="863"/>
    </row>
    <row r="4" spans="1:20">
      <c r="A4" s="513" t="s">
        <v>96</v>
      </c>
      <c r="B4" s="25"/>
      <c r="C4" s="55"/>
      <c r="D4" s="65"/>
      <c r="E4" s="65"/>
      <c r="F4" s="64"/>
      <c r="G4" s="64"/>
      <c r="H4" s="64"/>
      <c r="I4" s="64"/>
      <c r="J4" s="64"/>
      <c r="K4" s="64"/>
      <c r="L4" s="64"/>
      <c r="M4" s="64"/>
      <c r="N4" s="64"/>
      <c r="O4" s="64"/>
      <c r="P4" s="64"/>
      <c r="Q4" s="64"/>
      <c r="R4" s="65"/>
      <c r="S4" s="65"/>
      <c r="T4" s="63"/>
    </row>
    <row r="5" spans="1:20" ht="31.5" customHeight="1">
      <c r="A5" s="1526">
        <f>ROW()</f>
        <v>5</v>
      </c>
      <c r="B5" s="76"/>
      <c r="C5" s="80" t="s">
        <v>3286</v>
      </c>
      <c r="D5" s="78"/>
      <c r="E5" s="78"/>
      <c r="F5" s="79"/>
      <c r="G5" s="79"/>
      <c r="H5" s="79"/>
      <c r="I5" s="79"/>
      <c r="J5" s="79"/>
      <c r="K5" s="79"/>
      <c r="L5" s="79"/>
      <c r="M5" s="79"/>
      <c r="N5" s="79"/>
      <c r="O5" s="79"/>
      <c r="P5" s="79"/>
      <c r="Q5" s="79"/>
      <c r="T5" s="990"/>
    </row>
    <row r="6" spans="1:20" ht="15.75" customHeight="1">
      <c r="A6" s="1527">
        <f>ROW()</f>
        <v>6</v>
      </c>
      <c r="B6" s="76"/>
      <c r="C6" s="80"/>
      <c r="D6" s="78"/>
      <c r="E6" s="78"/>
      <c r="F6" s="79"/>
      <c r="G6" s="79"/>
      <c r="H6" s="79"/>
      <c r="I6" s="79"/>
      <c r="J6" s="79"/>
      <c r="K6" s="79"/>
      <c r="L6" s="79"/>
      <c r="M6" s="79"/>
      <c r="N6" s="79"/>
      <c r="O6" s="79"/>
      <c r="P6" s="79"/>
      <c r="Q6" s="79"/>
      <c r="R6" s="74" t="s">
        <v>102</v>
      </c>
      <c r="S6" s="74" t="s">
        <v>102</v>
      </c>
      <c r="T6" s="864"/>
    </row>
    <row r="7" spans="1:20" ht="16.149999999999999" customHeight="1">
      <c r="A7" s="1527">
        <f>ROW()</f>
        <v>7</v>
      </c>
      <c r="B7" s="76"/>
      <c r="C7" s="77"/>
      <c r="D7" s="78"/>
      <c r="E7" s="78"/>
      <c r="F7" s="79"/>
      <c r="G7" s="79"/>
      <c r="H7" s="79"/>
      <c r="I7" s="79"/>
      <c r="J7" s="79"/>
      <c r="K7" s="79"/>
      <c r="L7" s="79"/>
      <c r="M7" s="79"/>
      <c r="N7" s="79"/>
      <c r="O7" s="79"/>
      <c r="P7" s="79"/>
      <c r="Q7" s="79"/>
      <c r="R7" s="151" t="s">
        <v>3287</v>
      </c>
      <c r="S7" s="151" t="s">
        <v>3287</v>
      </c>
      <c r="T7" s="864"/>
    </row>
    <row r="8" spans="1:20" ht="16.149999999999999" customHeight="1">
      <c r="A8" s="1527">
        <f>ROW()</f>
        <v>8</v>
      </c>
      <c r="B8" s="76"/>
      <c r="C8" s="71"/>
      <c r="D8" s="69" t="s">
        <v>3288</v>
      </c>
      <c r="E8" s="73"/>
      <c r="F8" s="72"/>
      <c r="G8" s="79"/>
      <c r="H8" s="79"/>
      <c r="I8" s="79"/>
      <c r="J8" s="79"/>
      <c r="K8" s="79"/>
      <c r="L8" s="79"/>
      <c r="M8" s="79"/>
      <c r="N8" s="79"/>
      <c r="O8" s="79"/>
      <c r="P8" s="79"/>
      <c r="Q8" s="6"/>
      <c r="R8" s="1528">
        <f>S37</f>
        <v>23113617.448697977</v>
      </c>
      <c r="S8" s="201"/>
      <c r="T8" s="864"/>
    </row>
    <row r="9" spans="1:20" ht="16.149999999999999" customHeight="1">
      <c r="A9" s="1527">
        <f>ROW()</f>
        <v>9</v>
      </c>
      <c r="B9" s="76"/>
      <c r="C9" s="150" t="s">
        <v>107</v>
      </c>
      <c r="D9" s="1529" t="s">
        <v>3289</v>
      </c>
      <c r="E9" s="73"/>
      <c r="F9" s="72"/>
      <c r="G9" s="79"/>
      <c r="H9" s="79"/>
      <c r="I9" s="79"/>
      <c r="J9" s="79"/>
      <c r="K9" s="79"/>
      <c r="L9" s="79"/>
      <c r="M9" s="79"/>
      <c r="N9" s="79"/>
      <c r="O9" s="79"/>
      <c r="P9" s="79"/>
      <c r="Q9" s="6"/>
      <c r="R9" s="1528">
        <f>S133</f>
        <v>16627441.871900002</v>
      </c>
      <c r="S9" s="201"/>
      <c r="T9" s="864"/>
    </row>
    <row r="10" spans="1:20" ht="16.149999999999999" customHeight="1">
      <c r="A10" s="1527">
        <f>ROW()</f>
        <v>10</v>
      </c>
      <c r="B10" s="76"/>
      <c r="C10" s="150" t="s">
        <v>107</v>
      </c>
      <c r="D10" s="73" t="s">
        <v>3290</v>
      </c>
      <c r="E10" s="73"/>
      <c r="F10" s="72"/>
      <c r="G10" s="79"/>
      <c r="H10" s="79"/>
      <c r="I10" s="79"/>
      <c r="J10" s="79"/>
      <c r="K10" s="79"/>
      <c r="L10" s="79"/>
      <c r="M10" s="79"/>
      <c r="N10" s="79"/>
      <c r="O10" s="79"/>
      <c r="P10" s="79"/>
      <c r="Q10" s="6"/>
      <c r="R10" s="1528">
        <f>S43</f>
        <v>3146298.0431620851</v>
      </c>
      <c r="S10" s="201"/>
      <c r="T10" s="864"/>
    </row>
    <row r="11" spans="1:20" ht="16.149999999999999" customHeight="1">
      <c r="A11" s="1527">
        <f>ROW()</f>
        <v>11</v>
      </c>
      <c r="B11" s="76"/>
      <c r="C11" s="150"/>
      <c r="D11" s="69" t="s">
        <v>3291</v>
      </c>
      <c r="E11" s="73"/>
      <c r="F11" s="72"/>
      <c r="G11" s="79"/>
      <c r="H11" s="79"/>
      <c r="I11" s="79"/>
      <c r="J11" s="79"/>
      <c r="K11" s="79"/>
      <c r="L11" s="79"/>
      <c r="M11" s="79"/>
      <c r="N11" s="79"/>
      <c r="O11" s="79"/>
      <c r="P11" s="79"/>
      <c r="Q11" s="6"/>
      <c r="R11" s="206"/>
      <c r="S11" s="1528">
        <f>(R8-R9-R10)</f>
        <v>3339877.5336358901</v>
      </c>
      <c r="T11" s="864"/>
    </row>
    <row r="12" spans="1:20" ht="16.149999999999999" customHeight="1">
      <c r="A12" s="1527">
        <f>ROW()</f>
        <v>12</v>
      </c>
      <c r="B12" s="76"/>
      <c r="C12" s="150"/>
      <c r="D12" s="73"/>
      <c r="E12" s="73"/>
      <c r="F12" s="72"/>
      <c r="G12" s="79"/>
      <c r="H12" s="79"/>
      <c r="I12" s="79"/>
      <c r="J12" s="79"/>
      <c r="K12" s="79"/>
      <c r="L12" s="79"/>
      <c r="M12" s="79"/>
      <c r="N12" s="79"/>
      <c r="O12" s="79"/>
      <c r="P12" s="79"/>
      <c r="Q12" s="6"/>
      <c r="R12" s="206"/>
      <c r="S12" s="207"/>
      <c r="T12" s="864"/>
    </row>
    <row r="13" spans="1:20" ht="16.149999999999999" customHeight="1">
      <c r="A13" s="1527">
        <f>ROW()</f>
        <v>13</v>
      </c>
      <c r="B13" s="76"/>
      <c r="C13" s="150"/>
      <c r="D13" s="69" t="s">
        <v>3292</v>
      </c>
      <c r="E13" s="73"/>
      <c r="F13" s="72"/>
      <c r="G13" s="72"/>
      <c r="H13" s="79"/>
      <c r="I13" s="79"/>
      <c r="J13" s="79"/>
      <c r="K13" s="79"/>
      <c r="L13" s="79"/>
      <c r="M13" s="79"/>
      <c r="N13" s="79"/>
      <c r="O13" s="79"/>
      <c r="P13" s="79"/>
      <c r="Q13" s="6"/>
      <c r="R13" s="206"/>
      <c r="S13" s="1528">
        <f>-S129</f>
        <v>-36972908.092099145</v>
      </c>
      <c r="T13" s="864"/>
    </row>
    <row r="14" spans="1:20" ht="16.149999999999999" customHeight="1">
      <c r="A14" s="1527">
        <f>ROW()</f>
        <v>14</v>
      </c>
      <c r="B14" s="76"/>
      <c r="C14" s="150"/>
      <c r="D14" s="73"/>
      <c r="E14" s="73"/>
      <c r="F14" s="72"/>
      <c r="G14" s="72"/>
      <c r="H14" s="79"/>
      <c r="I14" s="79"/>
      <c r="J14" s="79"/>
      <c r="K14" s="79"/>
      <c r="L14" s="79"/>
      <c r="M14" s="79"/>
      <c r="N14" s="79"/>
      <c r="O14" s="79"/>
      <c r="P14" s="79"/>
      <c r="Q14" s="6"/>
      <c r="R14" s="206"/>
      <c r="S14" s="207"/>
      <c r="T14" s="864"/>
    </row>
    <row r="15" spans="1:20" ht="16.149999999999999" customHeight="1">
      <c r="A15" s="1527">
        <f>ROW()</f>
        <v>15</v>
      </c>
      <c r="B15" s="76"/>
      <c r="C15" s="150"/>
      <c r="D15" s="69" t="s">
        <v>3293</v>
      </c>
      <c r="E15" s="73"/>
      <c r="F15" s="72"/>
      <c r="G15" s="72"/>
      <c r="H15" s="79"/>
      <c r="I15" s="79"/>
      <c r="J15" s="79"/>
      <c r="K15" s="79"/>
      <c r="L15" s="79"/>
      <c r="M15" s="79"/>
      <c r="N15" s="79"/>
      <c r="O15" s="79"/>
      <c r="P15" s="79"/>
      <c r="Q15" s="6"/>
      <c r="R15" s="1530">
        <f>S136</f>
        <v>39215178.118160143</v>
      </c>
      <c r="S15" s="207"/>
      <c r="T15" s="864"/>
    </row>
    <row r="16" spans="1:20" ht="16.149999999999999" customHeight="1">
      <c r="A16" s="1527">
        <f>ROW()</f>
        <v>16</v>
      </c>
      <c r="B16" s="76"/>
      <c r="C16" s="150" t="s">
        <v>105</v>
      </c>
      <c r="D16" s="73" t="s">
        <v>3294</v>
      </c>
      <c r="E16" s="73"/>
      <c r="F16" s="72"/>
      <c r="G16" s="72"/>
      <c r="H16" s="79"/>
      <c r="I16" s="79"/>
      <c r="J16" s="79"/>
      <c r="K16" s="79"/>
      <c r="L16" s="79"/>
      <c r="M16" s="79"/>
      <c r="N16" s="79"/>
      <c r="O16" s="79"/>
      <c r="P16" s="79"/>
      <c r="Q16" s="6"/>
      <c r="R16" s="1530">
        <f>S132</f>
        <v>0</v>
      </c>
      <c r="S16" s="207"/>
      <c r="T16" s="864"/>
    </row>
    <row r="17" spans="1:22" ht="16.149999999999999" customHeight="1">
      <c r="A17" s="1527">
        <f>ROW()</f>
        <v>17</v>
      </c>
      <c r="B17" s="76"/>
      <c r="C17" s="150" t="s">
        <v>107</v>
      </c>
      <c r="D17" s="73" t="s">
        <v>121</v>
      </c>
      <c r="E17" s="73"/>
      <c r="F17" s="72"/>
      <c r="G17" s="72"/>
      <c r="H17" s="79"/>
      <c r="I17" s="79"/>
      <c r="J17" s="79"/>
      <c r="K17" s="79"/>
      <c r="L17" s="79"/>
      <c r="M17" s="79"/>
      <c r="N17" s="79"/>
      <c r="O17" s="79"/>
      <c r="P17" s="79"/>
      <c r="Q17" s="6"/>
      <c r="R17" s="1530">
        <f>S130</f>
        <v>0</v>
      </c>
      <c r="S17" s="207"/>
      <c r="T17" s="864"/>
    </row>
    <row r="18" spans="1:22" ht="16.149999999999999" customHeight="1">
      <c r="A18" s="1527">
        <f>ROW()</f>
        <v>18</v>
      </c>
      <c r="B18" s="76"/>
      <c r="C18" s="77"/>
      <c r="D18" s="69" t="s">
        <v>3295</v>
      </c>
      <c r="E18" s="73"/>
      <c r="F18" s="72"/>
      <c r="G18" s="72"/>
      <c r="H18" s="79"/>
      <c r="I18" s="79"/>
      <c r="J18" s="79"/>
      <c r="K18" s="79"/>
      <c r="L18" s="79"/>
      <c r="M18" s="79"/>
      <c r="N18" s="79"/>
      <c r="O18" s="79"/>
      <c r="P18" s="79"/>
      <c r="Q18" s="6"/>
      <c r="R18" s="206"/>
      <c r="S18" s="1528">
        <f>R15+R16-R17</f>
        <v>39215178.118160143</v>
      </c>
      <c r="T18" s="864"/>
    </row>
    <row r="19" spans="1:22" ht="16.149999999999999" customHeight="1">
      <c r="A19" s="1527">
        <f>ROW()</f>
        <v>19</v>
      </c>
      <c r="B19" s="76"/>
      <c r="C19" s="77"/>
      <c r="D19" s="69"/>
      <c r="E19" s="73"/>
      <c r="F19" s="72"/>
      <c r="G19" s="72"/>
      <c r="H19" s="79"/>
      <c r="I19" s="79"/>
      <c r="J19" s="79"/>
      <c r="K19" s="79"/>
      <c r="L19" s="79"/>
      <c r="M19" s="79"/>
      <c r="N19" s="79"/>
      <c r="O19" s="79"/>
      <c r="P19" s="79"/>
      <c r="Q19" s="6"/>
      <c r="R19" s="79"/>
      <c r="S19" s="190"/>
      <c r="T19" s="864"/>
    </row>
    <row r="20" spans="1:22" ht="16.149999999999999" customHeight="1">
      <c r="A20" s="1527">
        <f>ROW()</f>
        <v>20</v>
      </c>
      <c r="B20" s="76"/>
      <c r="C20" s="77"/>
      <c r="D20" s="69"/>
      <c r="E20" s="73"/>
      <c r="F20" s="72"/>
      <c r="G20" s="72"/>
      <c r="H20" s="79"/>
      <c r="I20" s="79"/>
      <c r="J20" s="79"/>
      <c r="K20" s="79"/>
      <c r="L20" s="79"/>
      <c r="M20" s="79"/>
      <c r="N20" s="79"/>
      <c r="O20" s="79"/>
      <c r="P20" s="79"/>
      <c r="Q20" s="6"/>
      <c r="R20" s="79"/>
      <c r="S20" s="190"/>
      <c r="T20" s="864"/>
    </row>
    <row r="21" spans="1:22" ht="16.149999999999999" customHeight="1" thickBot="1">
      <c r="A21" s="1527">
        <f>ROW()</f>
        <v>21</v>
      </c>
      <c r="B21" s="76"/>
      <c r="C21" s="77"/>
      <c r="D21" s="78"/>
      <c r="E21" s="78"/>
      <c r="F21" s="79"/>
      <c r="G21" s="79"/>
      <c r="H21" s="79"/>
      <c r="I21" s="79"/>
      <c r="J21" s="79"/>
      <c r="K21" s="79"/>
      <c r="L21" s="79"/>
      <c r="M21" s="79"/>
      <c r="N21" s="79"/>
      <c r="O21" s="74" t="s">
        <v>98</v>
      </c>
      <c r="P21" s="74" t="s">
        <v>3296</v>
      </c>
      <c r="Q21" s="74" t="s">
        <v>3297</v>
      </c>
      <c r="R21" s="74" t="s">
        <v>3298</v>
      </c>
      <c r="S21" s="74" t="s">
        <v>102</v>
      </c>
      <c r="T21" s="864"/>
    </row>
    <row r="22" spans="1:22" ht="16.149999999999999" customHeight="1" thickBot="1">
      <c r="A22" s="1527">
        <f>ROW()</f>
        <v>22</v>
      </c>
      <c r="B22" s="76"/>
      <c r="C22" s="77"/>
      <c r="D22" s="69" t="s">
        <v>3299</v>
      </c>
      <c r="E22" s="78"/>
      <c r="F22" s="79"/>
      <c r="G22" s="79"/>
      <c r="H22" s="79"/>
      <c r="I22" s="79"/>
      <c r="J22" s="79"/>
      <c r="K22" s="79"/>
      <c r="L22" s="79"/>
      <c r="M22" s="79"/>
      <c r="N22" s="79"/>
      <c r="O22" s="1531">
        <v>0.10961219308366621</v>
      </c>
      <c r="P22" s="1531">
        <v>0.1029770583428764</v>
      </c>
      <c r="Q22" s="1531">
        <v>0.10092891482038158</v>
      </c>
      <c r="R22" s="1531">
        <v>8.4475381928684312E-2</v>
      </c>
      <c r="S22" s="155">
        <f>IFERROR((IRR((S13,S11,S18))+1)^2-1,0)</f>
        <v>0.15784772889247245</v>
      </c>
      <c r="T22" s="864"/>
    </row>
    <row r="23" spans="1:22" ht="16.149999999999999" customHeight="1">
      <c r="A23" s="1527">
        <f>ROW()</f>
        <v>23</v>
      </c>
      <c r="B23" s="76"/>
      <c r="C23" s="77"/>
      <c r="D23" s="69"/>
      <c r="E23" s="78"/>
      <c r="F23" s="79"/>
      <c r="G23" s="79"/>
      <c r="H23" s="79"/>
      <c r="I23" s="79"/>
      <c r="J23" s="79"/>
      <c r="K23" s="79"/>
      <c r="L23" s="79"/>
      <c r="M23" s="79"/>
      <c r="N23" s="79"/>
      <c r="O23" s="188"/>
      <c r="P23" s="188"/>
      <c r="Q23" s="188"/>
      <c r="R23" s="188"/>
      <c r="S23" s="195"/>
      <c r="T23" s="864"/>
    </row>
    <row r="24" spans="1:22" ht="16.149999999999999" customHeight="1">
      <c r="A24" s="1527">
        <f>ROW()</f>
        <v>24</v>
      </c>
      <c r="B24" s="76"/>
      <c r="C24" s="77"/>
      <c r="D24" s="73" t="s">
        <v>3300</v>
      </c>
      <c r="E24" s="73"/>
      <c r="F24" s="72"/>
      <c r="G24" s="79"/>
      <c r="H24" s="79"/>
      <c r="I24" s="79"/>
      <c r="J24" s="79"/>
      <c r="K24" s="79"/>
      <c r="L24" s="79"/>
      <c r="M24" s="79" t="s">
        <v>3301</v>
      </c>
      <c r="N24" s="79"/>
      <c r="O24" s="1532">
        <v>0.42</v>
      </c>
      <c r="P24" s="1532">
        <v>0.42</v>
      </c>
      <c r="Q24" s="1532">
        <v>0.42</v>
      </c>
      <c r="R24" s="1532">
        <v>0.42</v>
      </c>
      <c r="S24" s="1533">
        <v>0.41</v>
      </c>
      <c r="T24" s="864"/>
      <c r="V24" s="662"/>
    </row>
    <row r="25" spans="1:22" ht="16.149999999999999" customHeight="1">
      <c r="A25" s="1527">
        <f>ROW()</f>
        <v>25</v>
      </c>
      <c r="B25" s="76"/>
      <c r="C25" s="77"/>
      <c r="D25" s="73" t="s">
        <v>3302</v>
      </c>
      <c r="E25" s="73"/>
      <c r="F25" s="72"/>
      <c r="G25" s="79"/>
      <c r="H25" s="79"/>
      <c r="I25" s="79"/>
      <c r="J25" s="79"/>
      <c r="K25" s="79"/>
      <c r="L25" s="79"/>
      <c r="M25" s="79"/>
      <c r="N25" s="79"/>
      <c r="O25" s="1532">
        <v>2.7900000000000001E-2</v>
      </c>
      <c r="P25" s="1532">
        <v>5.3100000000000001E-2</v>
      </c>
      <c r="Q25" s="1532">
        <v>5.9400000000000001E-2</v>
      </c>
      <c r="R25" s="1532">
        <v>6.2300000000000001E-2</v>
      </c>
      <c r="S25" s="1533">
        <f>+'TP1. ROI and profit'!C27</f>
        <v>5.4399999999999997E-2</v>
      </c>
      <c r="T25" s="864"/>
      <c r="V25" s="662"/>
    </row>
    <row r="26" spans="1:22" ht="16.149999999999999" customHeight="1">
      <c r="A26" s="1527">
        <f>ROW()</f>
        <v>26</v>
      </c>
      <c r="B26" s="76"/>
      <c r="C26" s="77"/>
      <c r="D26" s="73" t="s">
        <v>3303</v>
      </c>
      <c r="E26" s="73"/>
      <c r="F26" s="72"/>
      <c r="G26" s="79"/>
      <c r="H26" s="79"/>
      <c r="I26" s="79"/>
      <c r="J26" s="79"/>
      <c r="K26" s="79"/>
      <c r="L26" s="79"/>
      <c r="M26" s="79"/>
      <c r="N26" s="79"/>
      <c r="O26" s="1532">
        <v>0.28000000000000003</v>
      </c>
      <c r="P26" s="1532">
        <v>0.28000000000000003</v>
      </c>
      <c r="Q26" s="1532">
        <v>0.28000000000000003</v>
      </c>
      <c r="R26" s="1532">
        <v>0.28000000000000003</v>
      </c>
      <c r="S26" s="1533">
        <v>0.28000000000000003</v>
      </c>
      <c r="T26" s="864"/>
    </row>
    <row r="27" spans="1:22" ht="16.149999999999999" customHeight="1" thickBot="1">
      <c r="A27" s="1527">
        <f>ROW()</f>
        <v>27</v>
      </c>
      <c r="B27" s="76"/>
      <c r="C27" s="77"/>
      <c r="D27" s="73"/>
      <c r="E27" s="73"/>
      <c r="F27" s="72"/>
      <c r="G27" s="79"/>
      <c r="H27" s="79"/>
      <c r="I27" s="79"/>
      <c r="J27" s="79"/>
      <c r="K27" s="79"/>
      <c r="L27" s="79"/>
      <c r="M27" s="79"/>
      <c r="N27" s="79"/>
      <c r="O27" s="79"/>
      <c r="P27" s="79"/>
      <c r="Q27" s="6"/>
      <c r="R27" s="79"/>
      <c r="S27" s="78"/>
      <c r="T27" s="864"/>
    </row>
    <row r="28" spans="1:22" ht="16.149999999999999" customHeight="1" thickBot="1">
      <c r="A28" s="1527">
        <f>ROW()</f>
        <v>28</v>
      </c>
      <c r="B28" s="76"/>
      <c r="C28" s="77"/>
      <c r="D28" s="69" t="s">
        <v>3304</v>
      </c>
      <c r="E28" s="73"/>
      <c r="F28" s="72"/>
      <c r="G28" s="79"/>
      <c r="H28" s="79"/>
      <c r="I28" s="79"/>
      <c r="J28" s="79"/>
      <c r="K28" s="79"/>
      <c r="L28" s="79"/>
      <c r="M28" s="79"/>
      <c r="N28" s="79"/>
      <c r="O28" s="1532">
        <v>0.10633115308366621</v>
      </c>
      <c r="P28" s="1532">
        <v>9.6732498342876408E-2</v>
      </c>
      <c r="Q28" s="1532">
        <v>9.3943474820381581E-2</v>
      </c>
      <c r="R28" s="1532">
        <v>7.7148901928684316E-2</v>
      </c>
      <c r="S28" s="155">
        <f>+S22-(S25*S24*S26)</f>
        <v>0.15160260889247246</v>
      </c>
      <c r="T28" s="864"/>
    </row>
    <row r="29" spans="1:22" ht="16.149999999999999" customHeight="1">
      <c r="A29" s="1527">
        <f>ROW()</f>
        <v>29</v>
      </c>
      <c r="B29" s="76"/>
      <c r="C29" s="77"/>
      <c r="D29" s="69"/>
      <c r="E29" s="73"/>
      <c r="F29" s="72"/>
      <c r="G29" s="79"/>
      <c r="H29" s="79"/>
      <c r="I29" s="79"/>
      <c r="J29" s="79"/>
      <c r="K29" s="79"/>
      <c r="L29" s="79"/>
      <c r="M29" s="79"/>
      <c r="N29" s="79"/>
      <c r="O29" s="188"/>
      <c r="P29" s="188"/>
      <c r="Q29" s="188"/>
      <c r="R29" s="188"/>
      <c r="S29" s="195"/>
      <c r="T29" s="864"/>
    </row>
    <row r="30" spans="1:22" ht="27" customHeight="1">
      <c r="A30" s="1527">
        <f>ROW()</f>
        <v>30</v>
      </c>
      <c r="B30" s="70"/>
      <c r="C30" s="148" t="s">
        <v>3305</v>
      </c>
      <c r="D30" s="70"/>
      <c r="E30" s="70"/>
      <c r="F30" s="70"/>
      <c r="G30" s="70"/>
      <c r="H30" s="70"/>
      <c r="I30" s="70"/>
      <c r="J30" s="70"/>
      <c r="K30" s="70"/>
      <c r="L30" s="70"/>
      <c r="M30" s="70"/>
      <c r="N30" s="70"/>
      <c r="O30" s="70"/>
      <c r="T30" s="865"/>
    </row>
    <row r="31" spans="1:22" ht="16.149999999999999" customHeight="1">
      <c r="A31" s="1527">
        <f>ROW()</f>
        <v>31</v>
      </c>
      <c r="B31" s="70"/>
      <c r="C31" s="70"/>
      <c r="D31" s="70"/>
      <c r="E31" s="70"/>
      <c r="F31" s="70"/>
      <c r="G31" s="70"/>
      <c r="H31" s="70"/>
      <c r="I31" s="70"/>
      <c r="J31" s="70"/>
      <c r="K31" s="70"/>
      <c r="L31" s="70"/>
      <c r="M31" s="70"/>
      <c r="N31" s="70"/>
      <c r="O31" s="74" t="s">
        <v>98</v>
      </c>
      <c r="P31" s="74" t="s">
        <v>3296</v>
      </c>
      <c r="Q31" s="74" t="s">
        <v>3297</v>
      </c>
      <c r="R31" s="74" t="s">
        <v>3298</v>
      </c>
      <c r="S31" s="74" t="s">
        <v>102</v>
      </c>
      <c r="T31" s="865"/>
    </row>
    <row r="32" spans="1:22" ht="16.149999999999999" customHeight="1">
      <c r="A32" s="1527">
        <f>ROW()</f>
        <v>32</v>
      </c>
      <c r="B32" s="70"/>
      <c r="C32" s="70"/>
      <c r="D32" s="81"/>
      <c r="E32" s="70"/>
      <c r="F32" s="70"/>
      <c r="G32" s="70"/>
      <c r="H32" s="70"/>
      <c r="I32" s="70"/>
      <c r="J32" s="70"/>
      <c r="K32" s="70"/>
      <c r="L32" s="70"/>
      <c r="M32" s="70"/>
      <c r="N32" s="70"/>
      <c r="O32" s="151" t="s">
        <v>3287</v>
      </c>
      <c r="P32" s="151" t="s">
        <v>3287</v>
      </c>
      <c r="Q32" s="151" t="s">
        <v>3287</v>
      </c>
      <c r="R32" s="151" t="s">
        <v>3287</v>
      </c>
      <c r="S32" s="151" t="s">
        <v>3287</v>
      </c>
      <c r="T32" s="865"/>
    </row>
    <row r="33" spans="1:20" ht="16.149999999999999" customHeight="1">
      <c r="A33" s="1527">
        <f>ROW()</f>
        <v>33</v>
      </c>
      <c r="B33" s="70"/>
      <c r="C33" s="70"/>
      <c r="D33" s="1529" t="s">
        <v>3306</v>
      </c>
      <c r="E33" s="70"/>
      <c r="F33" s="70"/>
      <c r="G33" s="70"/>
      <c r="H33" s="70"/>
      <c r="I33" s="70"/>
      <c r="J33" s="70"/>
      <c r="K33" s="70"/>
      <c r="L33" s="70"/>
      <c r="M33" s="70"/>
      <c r="N33" s="70"/>
      <c r="O33" s="1534">
        <v>41590965.449999996</v>
      </c>
      <c r="P33" s="1534">
        <v>46454101.75</v>
      </c>
      <c r="Q33" s="1534">
        <v>49355603.280000001</v>
      </c>
      <c r="R33" s="1534">
        <v>50300674.07</v>
      </c>
      <c r="S33" s="1534">
        <f t="shared" ref="S33" si="0">S54</f>
        <v>55736832.010000005</v>
      </c>
      <c r="T33" s="865"/>
    </row>
    <row r="34" spans="1:20" ht="16.149999999999999" customHeight="1">
      <c r="A34" s="1527">
        <f>ROW()</f>
        <v>34</v>
      </c>
      <c r="B34" s="70"/>
      <c r="C34" s="70"/>
      <c r="D34" s="81"/>
      <c r="E34" s="70"/>
      <c r="F34" s="70"/>
      <c r="G34" s="70"/>
      <c r="H34" s="70"/>
      <c r="I34" s="70"/>
      <c r="J34" s="70"/>
      <c r="K34" s="70"/>
      <c r="L34" s="70"/>
      <c r="M34" s="70"/>
      <c r="N34" s="70"/>
      <c r="O34" s="201"/>
      <c r="P34" s="201"/>
      <c r="Q34" s="201"/>
      <c r="R34" s="201"/>
      <c r="S34" s="201"/>
      <c r="T34" s="865"/>
    </row>
    <row r="35" spans="1:20" ht="16.149999999999999" customHeight="1">
      <c r="A35" s="1527">
        <f>ROW()</f>
        <v>35</v>
      </c>
      <c r="B35" s="70"/>
      <c r="C35" s="149" t="s">
        <v>107</v>
      </c>
      <c r="D35" s="1529" t="s">
        <v>1094</v>
      </c>
      <c r="E35" s="70"/>
      <c r="F35" s="70"/>
      <c r="G35" s="70"/>
      <c r="H35" s="70"/>
      <c r="I35" s="70"/>
      <c r="J35" s="70"/>
      <c r="K35" s="70"/>
      <c r="L35" s="70"/>
      <c r="M35" s="70"/>
      <c r="N35" s="70"/>
      <c r="O35" s="1535">
        <v>23122371.39242699</v>
      </c>
      <c r="P35" s="1535">
        <v>25690107.23397398</v>
      </c>
      <c r="Q35" s="1535">
        <v>27975450.019693017</v>
      </c>
      <c r="R35" s="1535">
        <v>31569482.719750017</v>
      </c>
      <c r="S35" s="1535">
        <f t="shared" ref="S35" si="1">S80</f>
        <v>32623214.561302029</v>
      </c>
      <c r="T35" s="865"/>
    </row>
    <row r="36" spans="1:20" ht="16.149999999999999" customHeight="1">
      <c r="A36" s="1527">
        <f>ROW()</f>
        <v>36</v>
      </c>
      <c r="B36" s="70"/>
      <c r="C36" s="89"/>
      <c r="D36" s="70"/>
      <c r="E36" s="70"/>
      <c r="F36" s="70"/>
      <c r="G36" s="70"/>
      <c r="H36" s="70"/>
      <c r="I36" s="70"/>
      <c r="J36" s="70"/>
      <c r="K36" s="70"/>
      <c r="L36" s="70"/>
      <c r="M36" s="70"/>
      <c r="N36" s="70"/>
      <c r="O36" s="201"/>
      <c r="P36" s="201"/>
      <c r="Q36" s="201"/>
      <c r="R36" s="201"/>
      <c r="S36" s="201"/>
      <c r="T36" s="865"/>
    </row>
    <row r="37" spans="1:20" ht="16.149999999999999" customHeight="1">
      <c r="A37" s="1527">
        <f>ROW()</f>
        <v>37</v>
      </c>
      <c r="B37" s="70"/>
      <c r="C37" s="89"/>
      <c r="D37" s="81" t="s">
        <v>3288</v>
      </c>
      <c r="E37" s="70"/>
      <c r="F37" s="70"/>
      <c r="G37" s="70"/>
      <c r="H37" s="70"/>
      <c r="I37" s="70"/>
      <c r="J37" s="70"/>
      <c r="K37" s="70"/>
      <c r="L37" s="70"/>
      <c r="M37" s="70"/>
      <c r="N37" s="70"/>
      <c r="O37" s="1534">
        <v>18468594.057573006</v>
      </c>
      <c r="P37" s="1534">
        <v>20763994.51602602</v>
      </c>
      <c r="Q37" s="1534">
        <v>21380153.260306984</v>
      </c>
      <c r="R37" s="1534">
        <v>18731191.350249983</v>
      </c>
      <c r="S37" s="1534">
        <f>S33-S35</f>
        <v>23113617.448697977</v>
      </c>
      <c r="T37" s="865"/>
    </row>
    <row r="38" spans="1:20" ht="16.149999999999999" customHeight="1">
      <c r="A38" s="1527">
        <f>ROW()</f>
        <v>38</v>
      </c>
      <c r="B38" s="70"/>
      <c r="C38" s="89"/>
      <c r="D38" s="70"/>
      <c r="E38" s="70"/>
      <c r="F38" s="70"/>
      <c r="G38" s="70"/>
      <c r="H38" s="70"/>
      <c r="I38" s="70"/>
      <c r="J38" s="70"/>
      <c r="K38" s="70"/>
      <c r="L38" s="70"/>
      <c r="M38" s="70"/>
      <c r="N38" s="70"/>
      <c r="O38" s="201"/>
      <c r="P38" s="201"/>
      <c r="Q38" s="201"/>
      <c r="R38" s="201"/>
      <c r="S38" s="201"/>
      <c r="T38" s="865"/>
    </row>
    <row r="39" spans="1:20" ht="16.149999999999999" customHeight="1">
      <c r="A39" s="1527">
        <f>ROW()</f>
        <v>39</v>
      </c>
      <c r="B39" s="70"/>
      <c r="C39" s="149" t="s">
        <v>107</v>
      </c>
      <c r="D39" s="1536" t="s">
        <v>110</v>
      </c>
      <c r="E39" s="70"/>
      <c r="F39" s="70"/>
      <c r="G39" s="70"/>
      <c r="H39" s="70"/>
      <c r="I39" s="70"/>
      <c r="J39" s="70"/>
      <c r="K39" s="70"/>
      <c r="L39" s="70"/>
      <c r="M39" s="70"/>
      <c r="N39" s="70"/>
      <c r="O39" s="1537">
        <v>12253928.4571956</v>
      </c>
      <c r="P39" s="1537">
        <v>14060800.366565567</v>
      </c>
      <c r="Q39" s="1537">
        <v>14564829.182287259</v>
      </c>
      <c r="R39" s="1537">
        <v>12926940.518480448</v>
      </c>
      <c r="S39" s="1535">
        <f>S134</f>
        <v>14385171.845838998</v>
      </c>
      <c r="T39" s="865"/>
    </row>
    <row r="40" spans="1:20" ht="16.149999999999999" customHeight="1">
      <c r="A40" s="1527">
        <f>ROW()</f>
        <v>40</v>
      </c>
      <c r="B40" s="70"/>
      <c r="C40" s="89"/>
      <c r="D40" s="70"/>
      <c r="E40" s="70"/>
      <c r="F40" s="70"/>
      <c r="G40" s="70"/>
      <c r="H40" s="70"/>
      <c r="I40" s="70"/>
      <c r="J40" s="70"/>
      <c r="K40" s="70"/>
      <c r="L40" s="70"/>
      <c r="M40" s="70"/>
      <c r="N40" s="70"/>
      <c r="O40" s="201"/>
      <c r="P40" s="201"/>
      <c r="Q40" s="201"/>
      <c r="R40" s="201"/>
      <c r="S40" s="201"/>
      <c r="T40" s="865"/>
    </row>
    <row r="41" spans="1:20" ht="16.149999999999999" customHeight="1">
      <c r="A41" s="1527">
        <f>ROW()</f>
        <v>41</v>
      </c>
      <c r="B41" s="70"/>
      <c r="C41" s="89"/>
      <c r="D41" s="81" t="s">
        <v>1157</v>
      </c>
      <c r="E41" s="70"/>
      <c r="F41" s="70"/>
      <c r="G41" s="70"/>
      <c r="H41" s="70"/>
      <c r="I41" s="70"/>
      <c r="J41" s="70"/>
      <c r="K41" s="70"/>
      <c r="L41" s="70"/>
      <c r="M41" s="70"/>
      <c r="N41" s="70"/>
      <c r="O41" s="1534">
        <v>6214665.6003774051</v>
      </c>
      <c r="P41" s="1534">
        <v>6703194.1494604535</v>
      </c>
      <c r="Q41" s="1534">
        <v>6815324.0780197252</v>
      </c>
      <c r="R41" s="1534">
        <v>5804250.8317695353</v>
      </c>
      <c r="S41" s="1534">
        <f>S37-S39</f>
        <v>8728445.6028589793</v>
      </c>
      <c r="T41" s="865"/>
    </row>
    <row r="42" spans="1:20" ht="16.149999999999999" customHeight="1">
      <c r="A42" s="1527">
        <f>ROW()</f>
        <v>42</v>
      </c>
      <c r="B42" s="70"/>
      <c r="C42" s="89"/>
      <c r="D42" s="70"/>
      <c r="E42" s="70"/>
      <c r="F42" s="70"/>
      <c r="G42" s="70"/>
      <c r="H42" s="70"/>
      <c r="I42" s="70"/>
      <c r="J42" s="70"/>
      <c r="K42" s="70"/>
      <c r="L42" s="70"/>
      <c r="M42" s="70"/>
      <c r="N42" s="70"/>
      <c r="O42" s="201"/>
      <c r="P42" s="201"/>
      <c r="Q42" s="201"/>
      <c r="R42" s="201"/>
      <c r="S42" s="201"/>
      <c r="T42" s="865"/>
    </row>
    <row r="43" spans="1:20" ht="16.149999999999999" customHeight="1">
      <c r="A43" s="1527">
        <f>ROW()</f>
        <v>43</v>
      </c>
      <c r="B43" s="70"/>
      <c r="C43" s="149" t="s">
        <v>107</v>
      </c>
      <c r="D43" s="1536" t="s">
        <v>3290</v>
      </c>
      <c r="E43" s="70"/>
      <c r="F43" s="70"/>
      <c r="G43" s="70"/>
      <c r="H43" s="70"/>
      <c r="I43" s="70"/>
      <c r="J43" s="70"/>
      <c r="K43" s="70"/>
      <c r="L43" s="70"/>
      <c r="M43" s="70"/>
      <c r="N43" s="70"/>
      <c r="O43" s="1537">
        <v>1182820.7675891155</v>
      </c>
      <c r="P43" s="1537">
        <v>1671588.5127019337</v>
      </c>
      <c r="Q43" s="1537">
        <v>2165300</v>
      </c>
      <c r="R43" s="1537">
        <v>2517854.5388138765</v>
      </c>
      <c r="S43" s="1538">
        <v>3146298.0431620851</v>
      </c>
      <c r="T43" s="865"/>
    </row>
    <row r="44" spans="1:20" ht="16.149999999999999" customHeight="1" thickBot="1">
      <c r="A44" s="1527">
        <f>ROW()</f>
        <v>44</v>
      </c>
      <c r="B44" s="70"/>
      <c r="C44" s="89"/>
      <c r="D44" s="70"/>
      <c r="E44" s="70"/>
      <c r="F44" s="70"/>
      <c r="G44" s="70"/>
      <c r="H44" s="70"/>
      <c r="I44" s="70"/>
      <c r="J44" s="70"/>
      <c r="K44" s="70"/>
      <c r="L44" s="70"/>
      <c r="M44" s="70"/>
      <c r="N44" s="70"/>
      <c r="O44" s="201"/>
      <c r="P44" s="201"/>
      <c r="Q44" s="201"/>
      <c r="R44" s="201"/>
      <c r="S44" s="201"/>
      <c r="T44" s="865"/>
    </row>
    <row r="45" spans="1:20" ht="16.149999999999999" customHeight="1" thickBot="1">
      <c r="A45" s="1527">
        <f>ROW()</f>
        <v>45</v>
      </c>
      <c r="B45" s="70"/>
      <c r="C45" s="70"/>
      <c r="D45" s="81" t="s">
        <v>3307</v>
      </c>
      <c r="E45" s="70"/>
      <c r="F45" s="70"/>
      <c r="G45" s="70"/>
      <c r="H45" s="70"/>
      <c r="I45" s="70"/>
      <c r="J45" s="70"/>
      <c r="K45" s="70"/>
      <c r="L45" s="70"/>
      <c r="M45" s="70"/>
      <c r="N45" s="70"/>
      <c r="O45" s="202">
        <v>5031844.8327882895</v>
      </c>
      <c r="P45" s="203">
        <v>5031605.6367585193</v>
      </c>
      <c r="Q45" s="203">
        <v>4650024.0780197252</v>
      </c>
      <c r="R45" s="203">
        <v>3286396.2929556589</v>
      </c>
      <c r="S45" s="204">
        <f>S41-S43</f>
        <v>5582147.5596968941</v>
      </c>
      <c r="T45" s="865"/>
    </row>
    <row r="46" spans="1:20" ht="16.149999999999999" customHeight="1">
      <c r="A46" s="1527">
        <f>ROW()</f>
        <v>46</v>
      </c>
      <c r="B46" s="70"/>
      <c r="C46" s="70"/>
      <c r="D46" s="70"/>
      <c r="E46" s="70"/>
      <c r="F46" s="70"/>
      <c r="G46" s="70"/>
      <c r="H46" s="70"/>
      <c r="I46" s="70"/>
      <c r="J46" s="70"/>
      <c r="K46" s="70"/>
      <c r="L46" s="70"/>
      <c r="M46" s="70"/>
      <c r="N46" s="70"/>
      <c r="O46" s="70"/>
      <c r="P46" s="70"/>
      <c r="Q46" s="70"/>
      <c r="R46" s="70"/>
      <c r="S46" s="70"/>
      <c r="T46" s="865"/>
    </row>
    <row r="47" spans="1:20" ht="16.149999999999999" customHeight="1">
      <c r="A47" s="1527">
        <f>ROW()</f>
        <v>47</v>
      </c>
      <c r="B47" s="70"/>
      <c r="C47" s="148" t="s">
        <v>3308</v>
      </c>
      <c r="D47" s="70"/>
      <c r="E47" s="70"/>
      <c r="F47" s="70"/>
      <c r="G47" s="70"/>
      <c r="H47" s="70"/>
      <c r="I47" s="70"/>
      <c r="J47" s="70"/>
      <c r="K47" s="70"/>
      <c r="L47" s="70"/>
      <c r="M47" s="70"/>
      <c r="N47" s="70"/>
      <c r="O47" s="70"/>
      <c r="P47" s="70"/>
      <c r="Q47" s="70"/>
      <c r="R47" s="70"/>
      <c r="S47" s="70"/>
      <c r="T47" s="865"/>
    </row>
    <row r="48" spans="1:20" ht="16.149999999999999" customHeight="1">
      <c r="A48" s="1527">
        <f>ROW()</f>
        <v>48</v>
      </c>
      <c r="B48" s="70"/>
      <c r="C48" s="148"/>
      <c r="D48" s="70"/>
      <c r="E48" s="70"/>
      <c r="F48" s="70"/>
      <c r="G48" s="70"/>
      <c r="H48" s="70"/>
      <c r="I48" s="70"/>
      <c r="J48" s="70"/>
      <c r="K48" s="70"/>
      <c r="L48" s="70"/>
      <c r="M48" s="70"/>
      <c r="N48" s="70"/>
      <c r="O48" s="74" t="s">
        <v>98</v>
      </c>
      <c r="P48" s="74" t="s">
        <v>3296</v>
      </c>
      <c r="Q48" s="74" t="s">
        <v>3297</v>
      </c>
      <c r="R48" s="74" t="s">
        <v>3298</v>
      </c>
      <c r="S48" s="74" t="s">
        <v>102</v>
      </c>
      <c r="T48" s="865"/>
    </row>
    <row r="49" spans="1:20" ht="16.149999999999999" customHeight="1">
      <c r="A49" s="1527">
        <f>ROW()</f>
        <v>49</v>
      </c>
      <c r="B49" s="70"/>
      <c r="C49" s="70"/>
      <c r="D49" s="81" t="s">
        <v>1158</v>
      </c>
      <c r="O49" s="151" t="s">
        <v>3287</v>
      </c>
      <c r="P49" s="151" t="s">
        <v>3287</v>
      </c>
      <c r="Q49" s="151" t="s">
        <v>3287</v>
      </c>
      <c r="R49" s="151" t="s">
        <v>3287</v>
      </c>
      <c r="S49" s="151" t="s">
        <v>3287</v>
      </c>
      <c r="T49" s="865"/>
    </row>
    <row r="50" spans="1:20" ht="16.149999999999999" customHeight="1">
      <c r="A50" s="1527">
        <f>ROW()</f>
        <v>50</v>
      </c>
      <c r="B50" s="70"/>
      <c r="C50" s="70"/>
      <c r="D50" s="1529" t="s">
        <v>3309</v>
      </c>
      <c r="E50" s="70"/>
      <c r="F50" s="70"/>
      <c r="G50" s="70"/>
      <c r="H50" s="70"/>
      <c r="I50" s="70"/>
      <c r="J50" s="70"/>
      <c r="K50" s="70"/>
      <c r="L50" s="70"/>
      <c r="M50" s="70"/>
      <c r="N50" s="70"/>
      <c r="O50" s="1537">
        <v>27162644.039999999</v>
      </c>
      <c r="P50" s="1537">
        <v>28884630.68</v>
      </c>
      <c r="Q50" s="1537">
        <v>30691110.5</v>
      </c>
      <c r="R50" s="1537">
        <v>31305160</v>
      </c>
      <c r="S50" s="1538">
        <v>35654912.350000001</v>
      </c>
      <c r="T50" s="865"/>
    </row>
    <row r="51" spans="1:20" ht="16.149999999999999" customHeight="1">
      <c r="A51" s="1527"/>
      <c r="B51" s="70"/>
      <c r="C51" s="70"/>
      <c r="D51" s="1529" t="s">
        <v>3310</v>
      </c>
      <c r="E51" s="70"/>
      <c r="F51" s="70"/>
      <c r="G51" s="70"/>
      <c r="H51" s="70"/>
      <c r="I51" s="70"/>
      <c r="J51" s="70"/>
      <c r="K51" s="70"/>
      <c r="L51" s="70"/>
      <c r="M51" s="70"/>
      <c r="N51" s="70"/>
      <c r="O51" s="1537">
        <v>13735212</v>
      </c>
      <c r="P51" s="1537">
        <v>16797069.509999998</v>
      </c>
      <c r="Q51" s="1537">
        <v>17857031</v>
      </c>
      <c r="R51" s="1537">
        <v>18121508</v>
      </c>
      <c r="S51" s="1538">
        <v>19159981.310000002</v>
      </c>
      <c r="T51" s="865"/>
    </row>
    <row r="52" spans="1:20" ht="16.149999999999999" customHeight="1">
      <c r="A52" s="1527">
        <f>ROW()</f>
        <v>52</v>
      </c>
      <c r="B52" s="70"/>
      <c r="C52" s="70"/>
      <c r="D52" s="1529" t="s">
        <v>3311</v>
      </c>
      <c r="E52" s="70"/>
      <c r="F52" s="70"/>
      <c r="G52" s="70"/>
      <c r="H52" s="70"/>
      <c r="I52" s="70"/>
      <c r="J52" s="70"/>
      <c r="K52" s="70"/>
      <c r="L52" s="70"/>
      <c r="M52" s="70"/>
      <c r="N52" s="70"/>
      <c r="O52" s="1537">
        <v>693109.41</v>
      </c>
      <c r="P52" s="1537">
        <v>772401.56</v>
      </c>
      <c r="Q52" s="1537">
        <v>807461.78</v>
      </c>
      <c r="R52" s="1537">
        <v>874006.07</v>
      </c>
      <c r="S52" s="1538">
        <v>921938.35</v>
      </c>
      <c r="T52" s="865"/>
    </row>
    <row r="53" spans="1:20" ht="16.149999999999999" customHeight="1">
      <c r="A53" s="1527">
        <f>ROW()</f>
        <v>53</v>
      </c>
      <c r="B53" s="70"/>
      <c r="C53" s="70"/>
      <c r="D53" s="1529" t="s">
        <v>3312</v>
      </c>
      <c r="E53" s="70"/>
      <c r="F53" s="70"/>
      <c r="G53" s="70"/>
      <c r="H53" s="70"/>
      <c r="I53" s="70"/>
      <c r="J53" s="70"/>
      <c r="K53" s="70"/>
      <c r="L53" s="70"/>
      <c r="M53" s="70"/>
      <c r="N53" s="70"/>
      <c r="O53" s="1537"/>
      <c r="P53" s="1537"/>
      <c r="Q53" s="1537"/>
      <c r="R53" s="1537"/>
      <c r="S53" s="1537"/>
      <c r="T53" s="865"/>
    </row>
    <row r="54" spans="1:20" ht="16.149999999999999" customHeight="1">
      <c r="A54" s="1527">
        <f>ROW()</f>
        <v>54</v>
      </c>
      <c r="B54" s="70"/>
      <c r="C54" s="70"/>
      <c r="D54" s="81" t="s">
        <v>3306</v>
      </c>
      <c r="E54" s="70"/>
      <c r="F54" s="70"/>
      <c r="G54" s="70"/>
      <c r="H54" s="70"/>
      <c r="I54" s="70"/>
      <c r="J54" s="70"/>
      <c r="K54" s="70"/>
      <c r="L54" s="70"/>
      <c r="M54" s="70"/>
      <c r="N54" s="70"/>
      <c r="O54" s="1534">
        <f>SUM(O50:O53)</f>
        <v>41590965.449999996</v>
      </c>
      <c r="P54" s="1534">
        <f t="shared" ref="P54:S54" si="2">SUM(P50:P53)</f>
        <v>46454101.75</v>
      </c>
      <c r="Q54" s="1534">
        <f t="shared" si="2"/>
        <v>49355603.280000001</v>
      </c>
      <c r="R54" s="1534">
        <f t="shared" si="2"/>
        <v>50300674.07</v>
      </c>
      <c r="S54" s="1534">
        <f t="shared" si="2"/>
        <v>55736832.010000005</v>
      </c>
      <c r="T54" s="865"/>
    </row>
    <row r="55" spans="1:20" ht="16.149999999999999" customHeight="1">
      <c r="A55" s="1527">
        <f>ROW()</f>
        <v>55</v>
      </c>
      <c r="B55" s="70"/>
      <c r="C55" s="70"/>
      <c r="D55" s="70"/>
      <c r="E55" s="70"/>
      <c r="F55" s="70"/>
      <c r="G55" s="70"/>
      <c r="H55" s="70"/>
      <c r="I55" s="70"/>
      <c r="J55" s="70"/>
      <c r="K55" s="70"/>
      <c r="L55" s="70"/>
      <c r="M55" s="70"/>
      <c r="N55" s="70"/>
      <c r="O55" s="201"/>
      <c r="P55" s="201"/>
      <c r="Q55" s="201"/>
      <c r="R55" s="201"/>
      <c r="S55" s="201"/>
      <c r="T55" s="865"/>
    </row>
    <row r="56" spans="1:20" ht="16.149999999999999" customHeight="1">
      <c r="A56" s="1527">
        <f>ROW()</f>
        <v>56</v>
      </c>
      <c r="B56" s="70"/>
      <c r="C56" s="70"/>
      <c r="D56" s="70"/>
      <c r="E56" s="70"/>
      <c r="F56" s="70"/>
      <c r="G56" s="70"/>
      <c r="H56" s="70"/>
      <c r="I56" s="70"/>
      <c r="J56" s="70"/>
      <c r="K56" s="70"/>
      <c r="L56" s="70"/>
      <c r="M56" s="70"/>
      <c r="N56" s="70"/>
      <c r="O56" s="74" t="s">
        <v>499</v>
      </c>
      <c r="P56" s="74" t="s">
        <v>500</v>
      </c>
      <c r="Q56" s="74" t="s">
        <v>501</v>
      </c>
      <c r="R56" s="74" t="s">
        <v>502</v>
      </c>
      <c r="S56" s="74" t="s">
        <v>503</v>
      </c>
      <c r="T56" s="865"/>
    </row>
    <row r="57" spans="1:20" ht="16.149999999999999" customHeight="1">
      <c r="A57" s="1527">
        <f>ROW()</f>
        <v>57</v>
      </c>
      <c r="B57" s="70"/>
      <c r="C57" s="70"/>
      <c r="D57" s="81" t="s">
        <v>3313</v>
      </c>
      <c r="E57" s="70"/>
      <c r="F57" s="70"/>
      <c r="G57" s="70"/>
      <c r="H57" s="70"/>
      <c r="I57" s="70"/>
      <c r="J57" s="70"/>
      <c r="K57" s="70"/>
      <c r="L57" s="70"/>
      <c r="M57" s="70"/>
      <c r="N57" s="70"/>
      <c r="O57" s="151" t="s">
        <v>3287</v>
      </c>
      <c r="P57" s="151" t="s">
        <v>3287</v>
      </c>
      <c r="Q57" s="151" t="s">
        <v>3287</v>
      </c>
      <c r="R57" s="151" t="s">
        <v>3287</v>
      </c>
      <c r="S57" s="151" t="s">
        <v>3287</v>
      </c>
      <c r="T57" s="865"/>
    </row>
    <row r="58" spans="1:20" ht="16.149999999999999" customHeight="1">
      <c r="A58" s="1527">
        <f>ROW()</f>
        <v>58</v>
      </c>
      <c r="B58" s="70"/>
      <c r="C58" s="70"/>
      <c r="D58" s="1529" t="s">
        <v>3309</v>
      </c>
      <c r="E58" s="70"/>
      <c r="F58" s="70"/>
      <c r="G58" s="70"/>
      <c r="H58" s="70"/>
      <c r="I58" s="70"/>
      <c r="J58" s="70"/>
      <c r="K58" s="70"/>
      <c r="L58" s="70"/>
      <c r="M58" s="70"/>
      <c r="N58" s="70"/>
      <c r="O58" s="1537">
        <v>36341741.000000045</v>
      </c>
      <c r="P58" s="1537">
        <v>36883232.568740159</v>
      </c>
      <c r="Q58" s="1537">
        <v>38093361.314785309</v>
      </c>
      <c r="R58" s="1537">
        <v>38660952.398375638</v>
      </c>
      <c r="S58" s="1538">
        <v>39237000.58911144</v>
      </c>
      <c r="T58" s="865"/>
    </row>
    <row r="59" spans="1:20" ht="16.149999999999999" customHeight="1">
      <c r="A59" s="1527">
        <f>ROW()</f>
        <v>59</v>
      </c>
      <c r="B59" s="70"/>
      <c r="C59" s="70"/>
      <c r="D59" s="1529" t="s">
        <v>3310</v>
      </c>
      <c r="E59" s="70"/>
      <c r="F59" s="70"/>
      <c r="G59" s="70"/>
      <c r="H59" s="70"/>
      <c r="I59" s="70"/>
      <c r="J59" s="70"/>
      <c r="K59" s="70"/>
      <c r="L59" s="70"/>
      <c r="M59" s="70"/>
      <c r="N59" s="70"/>
      <c r="O59" s="1537">
        <v>20038236.22833094</v>
      </c>
      <c r="P59" s="1537">
        <v>17570052.35857724</v>
      </c>
      <c r="Q59" s="1537">
        <v>20296533.227843869</v>
      </c>
      <c r="R59" s="1537">
        <v>20296533.227843869</v>
      </c>
      <c r="S59" s="1538">
        <v>20296533.227843869</v>
      </c>
      <c r="T59" s="865"/>
    </row>
    <row r="60" spans="1:20" ht="16.149999999999999" customHeight="1">
      <c r="A60" s="1527">
        <f>ROW()</f>
        <v>60</v>
      </c>
      <c r="B60" s="70"/>
      <c r="C60" s="70"/>
      <c r="D60" s="1529" t="s">
        <v>3311</v>
      </c>
      <c r="E60" s="70"/>
      <c r="F60" s="70"/>
      <c r="G60" s="70"/>
      <c r="H60" s="70"/>
      <c r="I60" s="70"/>
      <c r="J60" s="70"/>
      <c r="K60" s="70"/>
      <c r="L60" s="70"/>
      <c r="M60" s="70"/>
      <c r="N60" s="70"/>
      <c r="O60" s="1537">
        <v>1004426.0399999961</v>
      </c>
      <c r="P60" s="1537">
        <v>340486.86559999996</v>
      </c>
      <c r="Q60" s="1537">
        <v>345594.16858399991</v>
      </c>
      <c r="R60" s="1537">
        <v>350778.08111275989</v>
      </c>
      <c r="S60" s="1538">
        <v>356039.75232945126</v>
      </c>
      <c r="T60" s="865"/>
    </row>
    <row r="61" spans="1:20" ht="16.149999999999999" customHeight="1">
      <c r="A61" s="1527">
        <f>ROW()</f>
        <v>61</v>
      </c>
      <c r="B61" s="70"/>
      <c r="C61" s="70"/>
      <c r="D61" s="1529" t="s">
        <v>3312</v>
      </c>
      <c r="E61" s="70"/>
      <c r="F61" s="70"/>
      <c r="G61" s="70"/>
      <c r="H61" s="70"/>
      <c r="I61" s="70"/>
      <c r="J61" s="70"/>
      <c r="K61" s="70"/>
      <c r="L61" s="70"/>
      <c r="M61" s="70"/>
      <c r="N61" s="70"/>
      <c r="O61" s="1537"/>
      <c r="P61" s="1537"/>
      <c r="Q61" s="1537"/>
      <c r="R61" s="1537"/>
      <c r="S61" s="1537"/>
      <c r="T61" s="865"/>
    </row>
    <row r="62" spans="1:20" ht="16.149999999999999" customHeight="1">
      <c r="A62" s="1527">
        <f>ROW()</f>
        <v>62</v>
      </c>
      <c r="B62" s="70"/>
      <c r="C62" s="70"/>
      <c r="D62" s="81" t="s">
        <v>3314</v>
      </c>
      <c r="E62" s="70"/>
      <c r="F62" s="70"/>
      <c r="G62" s="70"/>
      <c r="H62" s="70"/>
      <c r="I62" s="70"/>
      <c r="J62" s="70"/>
      <c r="K62" s="70"/>
      <c r="L62" s="70"/>
      <c r="M62" s="70"/>
      <c r="N62" s="70"/>
      <c r="O62" s="1534">
        <f>SUM(O58:O61)</f>
        <v>57384403.268330984</v>
      </c>
      <c r="P62" s="1534">
        <f t="shared" ref="P62:S62" si="3">SUM(P58:P61)</f>
        <v>54793771.792917393</v>
      </c>
      <c r="Q62" s="1534">
        <f t="shared" si="3"/>
        <v>58735488.711213179</v>
      </c>
      <c r="R62" s="1534">
        <f t="shared" si="3"/>
        <v>59308263.707332268</v>
      </c>
      <c r="S62" s="1534">
        <f t="shared" si="3"/>
        <v>59889573.569284767</v>
      </c>
      <c r="T62" s="865"/>
    </row>
    <row r="63" spans="1:20" ht="16.149999999999999" customHeight="1">
      <c r="A63" s="1527">
        <f>ROW()</f>
        <v>63</v>
      </c>
      <c r="B63" s="70"/>
      <c r="C63" s="70"/>
      <c r="E63" s="70"/>
      <c r="F63" s="70"/>
      <c r="G63" s="70"/>
      <c r="H63" s="70"/>
      <c r="I63" s="70"/>
      <c r="J63" s="70"/>
      <c r="K63" s="70"/>
      <c r="L63" s="70"/>
      <c r="M63" s="70"/>
      <c r="N63" s="70"/>
      <c r="O63" s="70"/>
      <c r="P63" s="70"/>
      <c r="Q63" s="70"/>
      <c r="R63" s="70"/>
      <c r="S63" s="70"/>
      <c r="T63" s="865"/>
    </row>
    <row r="64" spans="1:20" ht="16.149999999999999" customHeight="1">
      <c r="A64" s="1527">
        <f>ROW()</f>
        <v>64</v>
      </c>
      <c r="B64" s="70"/>
      <c r="C64" s="70"/>
      <c r="D64" s="70"/>
      <c r="E64" s="70"/>
      <c r="F64" s="70"/>
      <c r="G64" s="70"/>
      <c r="H64" s="70"/>
      <c r="I64" s="70"/>
      <c r="J64" s="70"/>
      <c r="K64" s="70"/>
      <c r="L64" s="70"/>
      <c r="M64" s="70"/>
      <c r="N64" s="70"/>
      <c r="O64" s="74" t="s">
        <v>98</v>
      </c>
      <c r="P64" s="74" t="s">
        <v>3296</v>
      </c>
      <c r="Q64" s="74" t="s">
        <v>3297</v>
      </c>
      <c r="R64" s="74" t="s">
        <v>3298</v>
      </c>
      <c r="S64" s="74" t="s">
        <v>102</v>
      </c>
      <c r="T64" s="865"/>
    </row>
    <row r="65" spans="1:20" ht="16.149999999999999" customHeight="1">
      <c r="A65" s="1527">
        <f>ROW()</f>
        <v>65</v>
      </c>
      <c r="B65" s="70"/>
      <c r="C65" s="70"/>
      <c r="D65" s="81" t="s">
        <v>3315</v>
      </c>
      <c r="E65" s="70"/>
      <c r="F65" s="70"/>
      <c r="G65" s="70"/>
      <c r="H65" s="70"/>
      <c r="I65" s="70"/>
      <c r="J65" s="70"/>
      <c r="K65" s="70"/>
      <c r="L65" s="70"/>
      <c r="M65" s="70"/>
      <c r="N65" s="70"/>
      <c r="O65" s="151" t="s">
        <v>3287</v>
      </c>
      <c r="P65" s="151" t="s">
        <v>3287</v>
      </c>
      <c r="Q65" s="151" t="s">
        <v>3287</v>
      </c>
      <c r="R65" s="151" t="s">
        <v>3287</v>
      </c>
      <c r="S65" s="151" t="s">
        <v>3287</v>
      </c>
      <c r="T65" s="865"/>
    </row>
    <row r="66" spans="1:20" ht="16.149999999999999" customHeight="1">
      <c r="A66" s="1527">
        <f>ROW()</f>
        <v>66</v>
      </c>
      <c r="B66" s="70"/>
      <c r="C66" s="70"/>
      <c r="D66" s="1529" t="s">
        <v>3316</v>
      </c>
      <c r="E66" s="70"/>
      <c r="F66" s="70"/>
      <c r="G66" s="70"/>
      <c r="H66" s="70"/>
      <c r="I66" s="70"/>
      <c r="J66" s="70"/>
      <c r="K66" s="70"/>
      <c r="L66" s="70"/>
      <c r="M66" s="70"/>
      <c r="N66" s="70"/>
      <c r="O66" s="1539">
        <v>41605327.178479992</v>
      </c>
      <c r="P66" s="1539">
        <v>45725705.170304805</v>
      </c>
      <c r="Q66" s="1539">
        <v>49007369.483651496</v>
      </c>
      <c r="R66" s="1539">
        <v>49899999.999999993</v>
      </c>
      <c r="S66" s="1538">
        <v>55520772.255937502</v>
      </c>
      <c r="T66" s="865"/>
    </row>
    <row r="67" spans="1:20" ht="16.149999999999999" customHeight="1">
      <c r="A67" s="1527">
        <f>ROW()</f>
        <v>67</v>
      </c>
      <c r="B67" s="70"/>
      <c r="C67" s="70"/>
      <c r="D67" s="1529" t="s">
        <v>3317</v>
      </c>
      <c r="E67" s="70"/>
      <c r="F67" s="70"/>
      <c r="G67" s="70"/>
      <c r="H67" s="70"/>
      <c r="I67" s="70"/>
      <c r="J67" s="70"/>
      <c r="K67" s="70"/>
      <c r="L67" s="70"/>
      <c r="M67" s="70"/>
      <c r="N67" s="70"/>
      <c r="O67" s="1534">
        <f>O54</f>
        <v>41590965.449999996</v>
      </c>
      <c r="P67" s="1534">
        <f>P54</f>
        <v>46454101.75</v>
      </c>
      <c r="Q67" s="1534">
        <f>Q54</f>
        <v>49355603.280000001</v>
      </c>
      <c r="R67" s="1534">
        <f>R54</f>
        <v>50300674.07</v>
      </c>
      <c r="S67" s="1534">
        <f>S54</f>
        <v>55736832.010000005</v>
      </c>
      <c r="T67" s="865"/>
    </row>
    <row r="68" spans="1:20" ht="16.149999999999999" customHeight="1">
      <c r="A68" s="1527">
        <f>ROW()</f>
        <v>68</v>
      </c>
      <c r="B68" s="70"/>
      <c r="C68" s="70"/>
      <c r="D68" s="1529" t="s">
        <v>3318</v>
      </c>
      <c r="E68" s="70"/>
      <c r="F68" s="70"/>
      <c r="G68" s="70"/>
      <c r="H68" s="70"/>
      <c r="I68" s="70"/>
      <c r="J68" s="70"/>
      <c r="K68" s="70"/>
      <c r="L68" s="70"/>
      <c r="M68" s="70"/>
      <c r="N68" s="70"/>
      <c r="O68" s="1540">
        <f>O66-O67</f>
        <v>14361.728479996324</v>
      </c>
      <c r="P68" s="1540">
        <f t="shared" ref="P68:S68" si="4">P66-P67</f>
        <v>-728396.57969519496</v>
      </c>
      <c r="Q68" s="1540">
        <f t="shared" si="4"/>
        <v>-348233.79634850472</v>
      </c>
      <c r="R68" s="1540">
        <f t="shared" si="4"/>
        <v>-400674.07000000775</v>
      </c>
      <c r="S68" s="1540">
        <f t="shared" si="4"/>
        <v>-216059.75406250358</v>
      </c>
      <c r="T68" s="865"/>
    </row>
    <row r="69" spans="1:20" ht="16.149999999999999" customHeight="1">
      <c r="A69" s="1527">
        <f>ROW()</f>
        <v>69</v>
      </c>
      <c r="B69" s="70"/>
      <c r="C69" s="70"/>
      <c r="D69" s="1529" t="s">
        <v>3319</v>
      </c>
      <c r="E69" s="70"/>
      <c r="F69" s="70"/>
      <c r="G69" s="70"/>
      <c r="H69" s="70"/>
      <c r="I69" s="70"/>
      <c r="J69" s="70"/>
      <c r="K69" s="70"/>
      <c r="L69" s="70"/>
      <c r="M69" s="70"/>
      <c r="N69" s="70"/>
      <c r="O69" s="1541">
        <f>IF(O66=0,0,O68/O66)</f>
        <v>3.4518965368032984E-4</v>
      </c>
      <c r="P69" s="1541">
        <f t="shared" ref="P69:S69" si="5">IF(P66=0,0,P68/P66)</f>
        <v>-1.5929695933223801E-2</v>
      </c>
      <c r="Q69" s="1541">
        <f t="shared" si="5"/>
        <v>-7.1057434834300376E-3</v>
      </c>
      <c r="R69" s="1541">
        <f t="shared" si="5"/>
        <v>-8.0295404809620809E-3</v>
      </c>
      <c r="S69" s="1541">
        <f t="shared" si="5"/>
        <v>-3.8915120464556889E-3</v>
      </c>
      <c r="T69" s="865"/>
    </row>
    <row r="70" spans="1:20" ht="16.149999999999999" customHeight="1">
      <c r="A70" s="1527">
        <f>ROW()</f>
        <v>70</v>
      </c>
      <c r="B70" s="70"/>
      <c r="C70" s="70"/>
      <c r="D70" s="1529"/>
      <c r="E70" s="70"/>
      <c r="F70" s="70"/>
      <c r="G70" s="70"/>
      <c r="H70" s="70"/>
      <c r="I70" s="70"/>
      <c r="J70" s="70"/>
      <c r="K70" s="70"/>
      <c r="L70" s="70"/>
      <c r="M70" s="70"/>
      <c r="N70" s="70"/>
      <c r="O70" s="189"/>
      <c r="P70" s="189"/>
      <c r="Q70" s="189"/>
      <c r="R70" s="189"/>
      <c r="S70" s="189"/>
      <c r="T70" s="865"/>
    </row>
    <row r="71" spans="1:20" ht="21.75" customHeight="1">
      <c r="A71" s="1527">
        <f>ROW()</f>
        <v>71</v>
      </c>
      <c r="B71" s="70"/>
      <c r="C71" s="75" t="s">
        <v>3320</v>
      </c>
      <c r="D71" s="70"/>
      <c r="E71" s="70"/>
      <c r="F71" s="70"/>
      <c r="G71" s="70"/>
      <c r="H71" s="70"/>
      <c r="I71" s="70"/>
      <c r="J71" s="70"/>
      <c r="K71" s="70"/>
      <c r="L71" s="70"/>
      <c r="M71" s="70"/>
      <c r="N71" s="70"/>
      <c r="O71" s="74"/>
      <c r="P71" s="74"/>
      <c r="Q71" s="74"/>
      <c r="R71" s="74"/>
      <c r="S71" s="74"/>
      <c r="T71" s="865"/>
    </row>
    <row r="72" spans="1:20" ht="16.149999999999999" customHeight="1">
      <c r="A72" s="1527">
        <f>ROW()</f>
        <v>72</v>
      </c>
      <c r="B72" s="70"/>
      <c r="C72" s="75"/>
      <c r="D72" s="70"/>
      <c r="E72" s="70"/>
      <c r="F72" s="70"/>
      <c r="G72" s="70"/>
      <c r="H72" s="70"/>
      <c r="I72" s="70"/>
      <c r="J72" s="70"/>
      <c r="K72" s="70"/>
      <c r="L72" s="70"/>
      <c r="M72" s="70"/>
      <c r="N72" s="70"/>
      <c r="O72" s="74" t="s">
        <v>98</v>
      </c>
      <c r="P72" s="74" t="s">
        <v>3296</v>
      </c>
      <c r="Q72" s="74" t="s">
        <v>3297</v>
      </c>
      <c r="R72" s="74" t="s">
        <v>3298</v>
      </c>
      <c r="S72" s="74" t="s">
        <v>102</v>
      </c>
      <c r="T72" s="865"/>
    </row>
    <row r="73" spans="1:20" ht="16.149999999999999" customHeight="1">
      <c r="A73" s="1527">
        <f>ROW()</f>
        <v>73</v>
      </c>
      <c r="B73" s="70"/>
      <c r="C73" s="70"/>
      <c r="D73" s="81" t="s">
        <v>1094</v>
      </c>
      <c r="E73" s="70"/>
      <c r="F73" s="70"/>
      <c r="G73" s="70"/>
      <c r="H73" s="70"/>
      <c r="I73" s="70"/>
      <c r="J73" s="70"/>
      <c r="K73" s="70"/>
      <c r="L73" s="70"/>
      <c r="M73" s="70"/>
      <c r="N73" s="70"/>
      <c r="O73" s="151" t="s">
        <v>3287</v>
      </c>
      <c r="P73" s="151" t="s">
        <v>3287</v>
      </c>
      <c r="Q73" s="151" t="s">
        <v>3287</v>
      </c>
      <c r="R73" s="151" t="s">
        <v>3287</v>
      </c>
      <c r="S73" s="151" t="s">
        <v>3287</v>
      </c>
      <c r="T73" s="865"/>
    </row>
    <row r="74" spans="1:20" ht="16.149999999999999" customHeight="1">
      <c r="A74" s="1527">
        <f>ROW()</f>
        <v>74</v>
      </c>
      <c r="B74" s="70"/>
      <c r="C74" s="70"/>
      <c r="D74" s="1542" t="s">
        <v>3321</v>
      </c>
      <c r="E74" s="70"/>
      <c r="F74" s="70"/>
      <c r="G74" s="70"/>
      <c r="H74" s="70"/>
      <c r="I74" s="70"/>
      <c r="J74" s="70"/>
      <c r="K74" s="70"/>
      <c r="L74" s="70"/>
      <c r="M74" s="70"/>
      <c r="N74" s="70"/>
      <c r="O74" s="1539">
        <v>17571503.485338993</v>
      </c>
      <c r="P74" s="1539">
        <v>19632397.756859981</v>
      </c>
      <c r="Q74" s="1539">
        <v>19868533.098103017</v>
      </c>
      <c r="R74" s="1539">
        <v>21922013.349840019</v>
      </c>
      <c r="S74" s="1538">
        <v>23539344.644402031</v>
      </c>
      <c r="T74" s="865"/>
    </row>
    <row r="75" spans="1:20" ht="16.149999999999999" customHeight="1">
      <c r="A75" s="1527">
        <f>ROW()</f>
        <v>75</v>
      </c>
      <c r="B75" s="70"/>
      <c r="C75" s="70"/>
      <c r="D75" s="1542" t="s">
        <v>3322</v>
      </c>
      <c r="E75" s="70"/>
      <c r="F75" s="70"/>
      <c r="G75" s="70"/>
      <c r="H75" s="70"/>
      <c r="I75" s="70"/>
      <c r="J75" s="70"/>
      <c r="K75" s="70"/>
      <c r="L75" s="70"/>
      <c r="M75" s="70"/>
      <c r="N75" s="70"/>
      <c r="O75" s="1539">
        <v>5004667.6870879978</v>
      </c>
      <c r="P75" s="1539">
        <v>5223221.7371140001</v>
      </c>
      <c r="Q75" s="1539">
        <v>6784151.601590002</v>
      </c>
      <c r="R75" s="1539">
        <v>7918589.6899099983</v>
      </c>
      <c r="S75" s="1538">
        <v>7745747.5868999986</v>
      </c>
      <c r="T75" s="865"/>
    </row>
    <row r="76" spans="1:20" ht="16.149999999999999" customHeight="1">
      <c r="A76" s="1527">
        <f>ROW()</f>
        <v>76</v>
      </c>
      <c r="B76" s="70"/>
      <c r="C76" s="70"/>
      <c r="D76" s="1542" t="s">
        <v>3323</v>
      </c>
      <c r="E76" s="70"/>
      <c r="F76" s="70"/>
      <c r="G76" s="70"/>
      <c r="H76" s="70"/>
      <c r="I76" s="70"/>
      <c r="J76" s="70"/>
      <c r="K76" s="70"/>
      <c r="L76" s="70"/>
      <c r="M76" s="70"/>
      <c r="N76" s="70"/>
      <c r="O76" s="1539">
        <v>546200.22</v>
      </c>
      <c r="P76" s="1539">
        <v>834487.74</v>
      </c>
      <c r="Q76" s="1539">
        <v>1322765.3199999998</v>
      </c>
      <c r="R76" s="1539">
        <v>1728879.6800000002</v>
      </c>
      <c r="S76" s="1538">
        <v>1338122.3299999998</v>
      </c>
      <c r="T76" s="865"/>
    </row>
    <row r="77" spans="1:20" ht="16.149999999999999" customHeight="1">
      <c r="A77" s="1527">
        <f>ROW()</f>
        <v>77</v>
      </c>
      <c r="B77" s="70"/>
      <c r="C77" s="70"/>
      <c r="D77" s="1542" t="s">
        <v>3324</v>
      </c>
      <c r="E77" s="70"/>
      <c r="F77" s="70"/>
      <c r="G77" s="70"/>
      <c r="H77" s="70"/>
      <c r="I77" s="70"/>
      <c r="J77" s="70"/>
      <c r="K77" s="70"/>
      <c r="L77" s="70"/>
      <c r="M77" s="70"/>
      <c r="N77" s="70"/>
      <c r="O77" s="1537"/>
      <c r="P77" s="1537"/>
      <c r="Q77" s="1537"/>
      <c r="R77" s="1537"/>
      <c r="S77" s="1537"/>
      <c r="T77" s="865"/>
    </row>
    <row r="78" spans="1:20" ht="16.149999999999999" customHeight="1">
      <c r="A78" s="1527">
        <f>ROW()</f>
        <v>78</v>
      </c>
      <c r="B78" s="70"/>
      <c r="C78" s="70"/>
      <c r="D78" s="1542" t="s">
        <v>3324</v>
      </c>
      <c r="E78" s="70"/>
      <c r="F78" s="70"/>
      <c r="G78" s="70"/>
      <c r="H78" s="70"/>
      <c r="I78" s="70"/>
      <c r="J78" s="70"/>
      <c r="K78" s="70"/>
      <c r="L78" s="70"/>
      <c r="M78" s="70"/>
      <c r="N78" s="70"/>
      <c r="O78" s="1537"/>
      <c r="P78" s="1537"/>
      <c r="Q78" s="1537"/>
      <c r="R78" s="1537"/>
      <c r="S78" s="1537"/>
      <c r="T78" s="865"/>
    </row>
    <row r="79" spans="1:20" ht="16.149999999999999" customHeight="1" thickBot="1">
      <c r="A79" s="1527">
        <f>ROW()</f>
        <v>79</v>
      </c>
      <c r="B79" s="70"/>
      <c r="C79" s="70"/>
      <c r="D79" s="70" t="s">
        <v>3325</v>
      </c>
      <c r="E79" s="70"/>
      <c r="F79" s="70"/>
      <c r="G79" s="70"/>
      <c r="H79" s="70"/>
      <c r="I79" s="70"/>
      <c r="J79" s="70"/>
      <c r="K79" s="70"/>
      <c r="L79" s="70"/>
      <c r="M79" s="70"/>
      <c r="N79" s="70"/>
      <c r="O79" s="1203"/>
      <c r="P79" s="1203"/>
      <c r="Q79" s="1203"/>
      <c r="R79" s="1203"/>
      <c r="S79" s="1203"/>
      <c r="T79" s="865"/>
    </row>
    <row r="80" spans="1:20" ht="16.149999999999999" customHeight="1" thickBot="1">
      <c r="A80" s="1527">
        <f>ROW()</f>
        <v>80</v>
      </c>
      <c r="B80" s="70"/>
      <c r="C80" s="70"/>
      <c r="D80" s="81" t="s">
        <v>410</v>
      </c>
      <c r="E80" s="70"/>
      <c r="F80" s="70"/>
      <c r="G80" s="70"/>
      <c r="H80" s="70"/>
      <c r="I80" s="70"/>
      <c r="J80" s="70"/>
      <c r="K80" s="70"/>
      <c r="L80" s="70"/>
      <c r="M80" s="70"/>
      <c r="N80" s="70"/>
      <c r="O80" s="204">
        <f>SUM(O74:O79)</f>
        <v>23122371.39242699</v>
      </c>
      <c r="P80" s="204">
        <f>SUM(P74:P79)</f>
        <v>25690107.23397398</v>
      </c>
      <c r="Q80" s="204">
        <f>SUM(Q74:Q79)</f>
        <v>27975450.019693017</v>
      </c>
      <c r="R80" s="204">
        <f>SUM(R74:R79)</f>
        <v>31569482.719750017</v>
      </c>
      <c r="S80" s="204">
        <f>SUM(S74:S79)</f>
        <v>32623214.561302029</v>
      </c>
      <c r="T80" s="865"/>
    </row>
    <row r="81" spans="1:20" ht="16.149999999999999" customHeight="1">
      <c r="A81" s="1527">
        <f>ROW()</f>
        <v>81</v>
      </c>
      <c r="B81" s="70"/>
      <c r="C81" s="70"/>
      <c r="D81" s="87" t="s">
        <v>367</v>
      </c>
      <c r="E81" s="70"/>
      <c r="F81" s="70"/>
      <c r="G81" s="70"/>
      <c r="H81" s="70"/>
      <c r="I81" s="70"/>
      <c r="J81" s="70"/>
      <c r="K81" s="70"/>
      <c r="L81" s="70"/>
      <c r="M81" s="70"/>
      <c r="N81" s="70"/>
      <c r="O81" s="70"/>
      <c r="P81" s="70"/>
      <c r="Q81" s="70"/>
      <c r="R81" s="70"/>
      <c r="S81" s="70"/>
      <c r="T81" s="865"/>
    </row>
    <row r="82" spans="1:20" ht="16.149999999999999" customHeight="1">
      <c r="A82" s="1527">
        <f>ROW()</f>
        <v>82</v>
      </c>
      <c r="B82" s="70"/>
      <c r="C82" s="70"/>
      <c r="D82" s="1529"/>
      <c r="E82" s="70"/>
      <c r="F82" s="70"/>
      <c r="G82" s="70"/>
      <c r="H82" s="70"/>
      <c r="I82" s="70"/>
      <c r="J82" s="70"/>
      <c r="K82" s="70"/>
      <c r="L82" s="70"/>
      <c r="M82" s="70"/>
      <c r="N82" s="70"/>
      <c r="O82" s="74" t="s">
        <v>499</v>
      </c>
      <c r="P82" s="74" t="s">
        <v>500</v>
      </c>
      <c r="Q82" s="74" t="s">
        <v>501</v>
      </c>
      <c r="R82" s="74" t="s">
        <v>502</v>
      </c>
      <c r="S82" s="74" t="s">
        <v>503</v>
      </c>
      <c r="T82" s="865"/>
    </row>
    <row r="83" spans="1:20" ht="16.149999999999999" customHeight="1">
      <c r="A83" s="1527">
        <f>ROW()</f>
        <v>83</v>
      </c>
      <c r="B83" s="70"/>
      <c r="C83" s="70"/>
      <c r="D83" s="81" t="s">
        <v>3326</v>
      </c>
      <c r="E83" s="70"/>
      <c r="F83" s="70"/>
      <c r="G83" s="70"/>
      <c r="H83" s="70"/>
      <c r="I83" s="70"/>
      <c r="J83" s="70"/>
      <c r="K83" s="70"/>
      <c r="L83" s="70"/>
      <c r="M83" s="70"/>
      <c r="N83" s="70"/>
      <c r="O83" s="151" t="s">
        <v>3287</v>
      </c>
      <c r="P83" s="151" t="s">
        <v>3287</v>
      </c>
      <c r="Q83" s="151" t="s">
        <v>3287</v>
      </c>
      <c r="R83" s="151" t="s">
        <v>3287</v>
      </c>
      <c r="S83" s="151" t="s">
        <v>3287</v>
      </c>
      <c r="T83" s="865"/>
    </row>
    <row r="84" spans="1:20" ht="16.149999999999999" customHeight="1">
      <c r="A84" s="1527">
        <f>ROW()</f>
        <v>84</v>
      </c>
      <c r="B84" s="70"/>
      <c r="C84" s="70"/>
      <c r="D84" s="1542" t="str">
        <f>D74</f>
        <v>Operating Costs</v>
      </c>
      <c r="E84" s="70"/>
      <c r="F84" s="70"/>
      <c r="G84" s="70"/>
      <c r="H84" s="70"/>
      <c r="I84" s="70"/>
      <c r="J84" s="70"/>
      <c r="K84" s="70"/>
      <c r="L84" s="70"/>
      <c r="M84" s="70"/>
      <c r="N84" s="70"/>
      <c r="O84" s="1537">
        <v>25725812.873317994</v>
      </c>
      <c r="P84" s="1537">
        <v>26137986.954250176</v>
      </c>
      <c r="Q84" s="1537">
        <v>26660678.63032667</v>
      </c>
      <c r="R84" s="1537">
        <v>27193595.507987693</v>
      </c>
      <c r="S84" s="1538">
        <v>27737634.984129895</v>
      </c>
      <c r="T84" s="865"/>
    </row>
    <row r="85" spans="1:20" ht="16.149999999999999" customHeight="1">
      <c r="A85" s="1527">
        <f>ROW()</f>
        <v>85</v>
      </c>
      <c r="B85" s="70"/>
      <c r="C85" s="70"/>
      <c r="D85" s="1542" t="str">
        <f>D75</f>
        <v xml:space="preserve">IT Operations </v>
      </c>
      <c r="E85" s="70"/>
      <c r="F85" s="70"/>
      <c r="G85" s="70"/>
      <c r="H85" s="70"/>
      <c r="I85" s="70"/>
      <c r="J85" s="70"/>
      <c r="K85" s="70"/>
      <c r="L85" s="70"/>
      <c r="M85" s="70"/>
      <c r="N85" s="70"/>
      <c r="O85" s="1537">
        <v>7570332.1509999996</v>
      </c>
      <c r="P85" s="1537">
        <v>7149098.5152913313</v>
      </c>
      <c r="Q85" s="1537">
        <v>7295512.0528845042</v>
      </c>
      <c r="R85" s="1537">
        <v>7441422.2939421991</v>
      </c>
      <c r="S85" s="1538">
        <v>7612054.1071423078</v>
      </c>
      <c r="T85" s="865"/>
    </row>
    <row r="86" spans="1:20" ht="16.149999999999999" customHeight="1">
      <c r="A86" s="1527">
        <f>ROW()</f>
        <v>86</v>
      </c>
      <c r="B86" s="70"/>
      <c r="C86" s="70"/>
      <c r="D86" s="1542" t="s">
        <v>3323</v>
      </c>
      <c r="E86" s="70"/>
      <c r="F86" s="70"/>
      <c r="G86" s="70"/>
      <c r="H86" s="70"/>
      <c r="I86" s="70"/>
      <c r="J86" s="70"/>
      <c r="K86" s="70"/>
      <c r="L86" s="70"/>
      <c r="M86" s="70"/>
      <c r="N86" s="70"/>
      <c r="O86" s="1537">
        <v>1908013</v>
      </c>
      <c r="P86" s="1537">
        <v>1975793.1002399998</v>
      </c>
      <c r="Q86" s="1537">
        <v>2015308.9622447998</v>
      </c>
      <c r="R86" s="1537">
        <v>2055615.1414896958</v>
      </c>
      <c r="S86" s="1538">
        <v>2096727.444319491</v>
      </c>
      <c r="T86" s="865"/>
    </row>
    <row r="87" spans="1:20" ht="16.149999999999999" customHeight="1">
      <c r="A87" s="1527">
        <f>ROW()</f>
        <v>87</v>
      </c>
      <c r="B87" s="70"/>
      <c r="C87" s="70"/>
      <c r="D87" s="1542" t="s">
        <v>3324</v>
      </c>
      <c r="E87" s="70"/>
      <c r="F87" s="70"/>
      <c r="G87" s="70"/>
      <c r="H87" s="70"/>
      <c r="I87" s="70"/>
      <c r="J87" s="70"/>
      <c r="K87" s="70"/>
      <c r="L87" s="70"/>
      <c r="M87" s="70"/>
      <c r="N87" s="70"/>
      <c r="O87" s="1537"/>
      <c r="P87" s="1537"/>
      <c r="Q87" s="1537"/>
      <c r="R87" s="1537"/>
      <c r="S87" s="1537"/>
      <c r="T87" s="865"/>
    </row>
    <row r="88" spans="1:20" ht="16.149999999999999" customHeight="1">
      <c r="A88" s="1527">
        <f>ROW()</f>
        <v>88</v>
      </c>
      <c r="B88" s="70"/>
      <c r="C88" s="70"/>
      <c r="D88" s="1542" t="s">
        <v>3324</v>
      </c>
      <c r="E88" s="70"/>
      <c r="F88" s="70"/>
      <c r="G88" s="70"/>
      <c r="H88" s="70"/>
      <c r="I88" s="70"/>
      <c r="J88" s="70"/>
      <c r="K88" s="70"/>
      <c r="L88" s="70"/>
      <c r="M88" s="70"/>
      <c r="N88" s="70"/>
      <c r="O88" s="1537"/>
      <c r="P88" s="1537"/>
      <c r="Q88" s="1537"/>
      <c r="R88" s="1537"/>
      <c r="S88" s="1537"/>
      <c r="T88" s="865"/>
    </row>
    <row r="89" spans="1:20" ht="16.149999999999999" customHeight="1" thickBot="1">
      <c r="A89" s="1527">
        <f>ROW()</f>
        <v>89</v>
      </c>
      <c r="B89" s="70"/>
      <c r="C89" s="70"/>
      <c r="D89" s="70" t="s">
        <v>3325</v>
      </c>
      <c r="E89" s="70"/>
      <c r="F89" s="70"/>
      <c r="G89" s="70"/>
      <c r="H89" s="70"/>
      <c r="I89" s="70"/>
      <c r="J89" s="70"/>
      <c r="K89" s="70"/>
      <c r="L89" s="70"/>
      <c r="M89" s="70"/>
      <c r="N89" s="70"/>
      <c r="O89" s="1537"/>
      <c r="P89" s="1537"/>
      <c r="Q89" s="1537"/>
      <c r="R89" s="1537"/>
      <c r="S89" s="1537"/>
      <c r="T89" s="865"/>
    </row>
    <row r="90" spans="1:20" ht="16.149999999999999" customHeight="1" thickBot="1">
      <c r="A90" s="1527">
        <f>ROW()</f>
        <v>90</v>
      </c>
      <c r="B90" s="70"/>
      <c r="C90" s="70"/>
      <c r="D90" s="81" t="s">
        <v>3327</v>
      </c>
      <c r="E90" s="70"/>
      <c r="F90" s="70"/>
      <c r="G90" s="70"/>
      <c r="H90" s="70"/>
      <c r="I90" s="70"/>
      <c r="J90" s="70"/>
      <c r="K90" s="70"/>
      <c r="L90" s="70"/>
      <c r="M90" s="70"/>
      <c r="N90" s="70"/>
      <c r="O90" s="202">
        <f>SUM(O84:O89)</f>
        <v>35204158.024317995</v>
      </c>
      <c r="P90" s="202">
        <f>SUM(P84:P89)</f>
        <v>35262878.569781505</v>
      </c>
      <c r="Q90" s="202">
        <f>SUM(Q84:Q89)</f>
        <v>35971499.645455979</v>
      </c>
      <c r="R90" s="202">
        <f>SUM(R84:R89)</f>
        <v>36690632.943419591</v>
      </c>
      <c r="S90" s="202">
        <f>SUM(S84:S89)</f>
        <v>37446416.535591699</v>
      </c>
      <c r="T90" s="865"/>
    </row>
    <row r="91" spans="1:20" ht="16.149999999999999" customHeight="1">
      <c r="A91" s="1527">
        <f>ROW()</f>
        <v>91</v>
      </c>
      <c r="B91" s="70"/>
      <c r="C91" s="70"/>
      <c r="D91" s="87" t="s">
        <v>367</v>
      </c>
      <c r="E91" s="311"/>
      <c r="F91" s="70"/>
      <c r="G91" s="70"/>
      <c r="H91" s="70"/>
      <c r="I91" s="70"/>
      <c r="J91" s="70"/>
      <c r="K91" s="70"/>
      <c r="L91" s="70"/>
      <c r="M91" s="70"/>
      <c r="N91" s="70"/>
      <c r="O91" s="306"/>
      <c r="P91" s="306"/>
      <c r="Q91" s="306"/>
      <c r="R91" s="306"/>
      <c r="S91" s="306"/>
      <c r="T91" s="865"/>
    </row>
    <row r="92" spans="1:20" ht="16.149999999999999" customHeight="1">
      <c r="A92" s="1527">
        <f>ROW()</f>
        <v>92</v>
      </c>
      <c r="B92" s="70"/>
      <c r="C92" s="70"/>
      <c r="D92" s="1529"/>
      <c r="E92" s="70"/>
      <c r="F92" s="70"/>
      <c r="G92" s="70"/>
      <c r="H92" s="70"/>
      <c r="I92" s="70"/>
      <c r="J92" s="70"/>
      <c r="K92" s="70"/>
      <c r="L92" s="70"/>
      <c r="M92" s="70"/>
      <c r="N92" s="70"/>
      <c r="O92" s="74" t="s">
        <v>98</v>
      </c>
      <c r="P92" s="74" t="s">
        <v>3296</v>
      </c>
      <c r="Q92" s="74" t="s">
        <v>3297</v>
      </c>
      <c r="R92" s="74" t="s">
        <v>3298</v>
      </c>
      <c r="S92" s="74" t="s">
        <v>102</v>
      </c>
      <c r="T92" s="865"/>
    </row>
    <row r="93" spans="1:20" ht="16.149999999999999" customHeight="1">
      <c r="A93" s="1527">
        <f>ROW()</f>
        <v>93</v>
      </c>
      <c r="B93" s="70"/>
      <c r="C93" s="70"/>
      <c r="D93" s="81" t="s">
        <v>3328</v>
      </c>
      <c r="E93" s="70"/>
      <c r="F93" s="70"/>
      <c r="G93" s="70"/>
      <c r="H93" s="70"/>
      <c r="I93" s="70"/>
      <c r="J93" s="70"/>
      <c r="K93" s="70"/>
      <c r="L93" s="70"/>
      <c r="M93" s="70"/>
      <c r="N93" s="70"/>
      <c r="O93" s="151" t="s">
        <v>3287</v>
      </c>
      <c r="P93" s="151" t="s">
        <v>3287</v>
      </c>
      <c r="Q93" s="151" t="s">
        <v>3287</v>
      </c>
      <c r="R93" s="151" t="s">
        <v>3287</v>
      </c>
      <c r="S93" s="151" t="s">
        <v>3287</v>
      </c>
      <c r="T93" s="865"/>
    </row>
    <row r="94" spans="1:20" ht="16.149999999999999" customHeight="1">
      <c r="A94" s="1527">
        <f>ROW()</f>
        <v>94</v>
      </c>
      <c r="B94" s="70"/>
      <c r="C94" s="70"/>
      <c r="D94" s="1529" t="s">
        <v>3329</v>
      </c>
      <c r="E94" s="70"/>
      <c r="F94" s="70"/>
      <c r="G94" s="70"/>
      <c r="H94" s="70"/>
      <c r="I94" s="70"/>
      <c r="J94" s="70"/>
      <c r="K94" s="70"/>
      <c r="L94" s="70"/>
      <c r="M94" s="70"/>
      <c r="N94" s="70"/>
      <c r="O94" s="1539">
        <v>22671947.904689994</v>
      </c>
      <c r="P94" s="1539">
        <v>25491613.773837961</v>
      </c>
      <c r="Q94" s="1539">
        <v>29044368.22832102</v>
      </c>
      <c r="R94" s="1539">
        <v>32201612.9488893</v>
      </c>
      <c r="S94" s="1538">
        <v>32441792.391600002</v>
      </c>
      <c r="T94" s="865"/>
    </row>
    <row r="95" spans="1:20" ht="16.149999999999999" customHeight="1">
      <c r="A95" s="1527">
        <f>ROW()</f>
        <v>95</v>
      </c>
      <c r="B95" s="70"/>
      <c r="C95" s="70"/>
      <c r="D95" s="1529" t="s">
        <v>3330</v>
      </c>
      <c r="E95" s="70"/>
      <c r="F95" s="70"/>
      <c r="G95" s="70"/>
      <c r="H95" s="70"/>
      <c r="I95" s="70"/>
      <c r="J95" s="70"/>
      <c r="K95" s="70"/>
      <c r="L95" s="70"/>
      <c r="M95" s="70"/>
      <c r="N95" s="70"/>
      <c r="O95" s="1534">
        <f>O80</f>
        <v>23122371.39242699</v>
      </c>
      <c r="P95" s="1534">
        <f t="shared" ref="P95:S95" si="6">P80</f>
        <v>25690107.23397398</v>
      </c>
      <c r="Q95" s="1534">
        <f t="shared" si="6"/>
        <v>27975450.019693017</v>
      </c>
      <c r="R95" s="1534">
        <f t="shared" si="6"/>
        <v>31569482.719750017</v>
      </c>
      <c r="S95" s="1534">
        <f t="shared" si="6"/>
        <v>32623214.561302029</v>
      </c>
      <c r="T95" s="865"/>
    </row>
    <row r="96" spans="1:20" ht="16.149999999999999" customHeight="1">
      <c r="A96" s="1527">
        <f>ROW()</f>
        <v>96</v>
      </c>
      <c r="B96" s="70"/>
      <c r="C96" s="70"/>
      <c r="D96" s="1529" t="s">
        <v>3318</v>
      </c>
      <c r="E96" s="70"/>
      <c r="F96" s="70"/>
      <c r="G96" s="70"/>
      <c r="H96" s="70"/>
      <c r="I96" s="70"/>
      <c r="J96" s="70"/>
      <c r="K96" s="70"/>
      <c r="L96" s="70"/>
      <c r="M96" s="70"/>
      <c r="N96" s="70"/>
      <c r="O96" s="1540">
        <f>O94-O95</f>
        <v>-450423.48773699626</v>
      </c>
      <c r="P96" s="1540">
        <f t="shared" ref="P96:S96" si="7">P94-P95</f>
        <v>-198493.46013601869</v>
      </c>
      <c r="Q96" s="1540">
        <f t="shared" si="7"/>
        <v>1068918.2086280026</v>
      </c>
      <c r="R96" s="1540">
        <f t="shared" si="7"/>
        <v>632130.2291392833</v>
      </c>
      <c r="S96" s="1540">
        <f t="shared" si="7"/>
        <v>-181422.16970202699</v>
      </c>
      <c r="T96" s="865"/>
    </row>
    <row r="97" spans="1:23" ht="16.149999999999999" customHeight="1">
      <c r="A97" s="1527">
        <f>ROW()</f>
        <v>97</v>
      </c>
      <c r="B97" s="70"/>
      <c r="C97" s="70"/>
      <c r="D97" s="1529" t="s">
        <v>3319</v>
      </c>
      <c r="E97" s="70"/>
      <c r="F97" s="70"/>
      <c r="G97" s="70"/>
      <c r="H97" s="70"/>
      <c r="I97" s="70"/>
      <c r="J97" s="70"/>
      <c r="K97" s="70"/>
      <c r="L97" s="70"/>
      <c r="M97" s="70"/>
      <c r="N97" s="70"/>
      <c r="O97" s="1541">
        <f>IF(O94=0,0,O96/O94)</f>
        <v>-1.9866995532563842E-2</v>
      </c>
      <c r="P97" s="1541">
        <f t="shared" ref="P97:S97" si="8">IF(P94=0,0,P96/P94)</f>
        <v>-7.786618057885864E-3</v>
      </c>
      <c r="Q97" s="1541">
        <f t="shared" si="8"/>
        <v>3.6802942320009073E-2</v>
      </c>
      <c r="R97" s="1541">
        <f t="shared" si="8"/>
        <v>1.9630390258481966E-2</v>
      </c>
      <c r="S97" s="1541">
        <f t="shared" si="8"/>
        <v>-5.5922363201178051E-3</v>
      </c>
      <c r="T97" s="865"/>
    </row>
    <row r="98" spans="1:23" ht="16.149999999999999" customHeight="1">
      <c r="A98" s="1527">
        <f>ROW()</f>
        <v>98</v>
      </c>
      <c r="B98" s="70"/>
      <c r="C98" s="70"/>
      <c r="D98" s="81"/>
      <c r="E98" s="70"/>
      <c r="F98" s="70"/>
      <c r="G98" s="70"/>
      <c r="H98" s="70"/>
      <c r="I98" s="70"/>
      <c r="J98" s="70"/>
      <c r="K98" s="70"/>
      <c r="L98" s="70"/>
      <c r="M98" s="70"/>
      <c r="N98" s="70"/>
      <c r="O98" s="306"/>
      <c r="P98" s="306"/>
      <c r="Q98" s="306"/>
      <c r="R98" s="306"/>
      <c r="S98" s="306"/>
      <c r="T98" s="865"/>
    </row>
    <row r="99" spans="1:23" ht="16.149999999999999" customHeight="1">
      <c r="A99" s="1527">
        <f>ROW()</f>
        <v>99</v>
      </c>
      <c r="B99" s="70"/>
      <c r="C99" s="70"/>
      <c r="E99" s="70"/>
      <c r="F99" s="70"/>
      <c r="G99" s="70"/>
      <c r="H99" s="70"/>
      <c r="I99" s="70"/>
      <c r="J99" s="70"/>
      <c r="K99" s="70"/>
      <c r="L99" s="70"/>
      <c r="M99" s="70"/>
      <c r="N99" s="70"/>
      <c r="O99" s="70"/>
      <c r="P99" s="70"/>
      <c r="Q99" s="70"/>
      <c r="R99" s="70"/>
      <c r="S99" s="70"/>
      <c r="T99" s="865"/>
    </row>
    <row r="100" spans="1:23" ht="20.25" customHeight="1">
      <c r="A100" s="1527">
        <f>ROW()</f>
        <v>100</v>
      </c>
      <c r="B100" s="70"/>
      <c r="C100" s="75" t="s">
        <v>3331</v>
      </c>
      <c r="D100" s="70"/>
      <c r="E100" s="70"/>
      <c r="F100" s="70"/>
      <c r="G100" s="70"/>
      <c r="H100" s="70"/>
      <c r="I100" s="70"/>
      <c r="J100" s="70"/>
      <c r="K100" s="70"/>
      <c r="L100" s="70"/>
      <c r="M100" s="70"/>
      <c r="N100" s="70"/>
      <c r="T100" s="865"/>
    </row>
    <row r="101" spans="1:23" ht="20.25" customHeight="1">
      <c r="A101" s="1527">
        <f>ROW()</f>
        <v>101</v>
      </c>
      <c r="B101" s="70"/>
      <c r="C101" s="75"/>
      <c r="D101" s="70"/>
      <c r="E101" s="70"/>
      <c r="F101" s="70"/>
      <c r="G101" s="70"/>
      <c r="H101" s="70"/>
      <c r="I101" s="70"/>
      <c r="J101" s="70"/>
      <c r="K101" s="70"/>
      <c r="L101" s="70"/>
      <c r="M101" s="70"/>
      <c r="N101" s="70"/>
      <c r="O101" s="74" t="s">
        <v>98</v>
      </c>
      <c r="P101" s="74" t="s">
        <v>3296</v>
      </c>
      <c r="Q101" s="74" t="s">
        <v>3297</v>
      </c>
      <c r="R101" s="74" t="s">
        <v>3298</v>
      </c>
      <c r="S101" s="74" t="s">
        <v>102</v>
      </c>
      <c r="T101" s="865"/>
    </row>
    <row r="102" spans="1:23" ht="16.149999999999999" customHeight="1">
      <c r="A102" s="1527">
        <f>ROW()</f>
        <v>102</v>
      </c>
      <c r="B102" s="70"/>
      <c r="C102" s="70"/>
      <c r="D102" s="81" t="s">
        <v>3332</v>
      </c>
      <c r="E102" s="70"/>
      <c r="F102" s="70"/>
      <c r="G102" s="70"/>
      <c r="H102" s="70"/>
      <c r="I102" s="70"/>
      <c r="J102" s="70"/>
      <c r="K102" s="70"/>
      <c r="L102" s="70"/>
      <c r="M102" s="70"/>
      <c r="N102" s="70"/>
      <c r="O102" s="151" t="s">
        <v>3287</v>
      </c>
      <c r="P102" s="151" t="s">
        <v>3287</v>
      </c>
      <c r="Q102" s="151" t="s">
        <v>3287</v>
      </c>
      <c r="R102" s="151" t="s">
        <v>3287</v>
      </c>
      <c r="S102" s="151" t="s">
        <v>3287</v>
      </c>
      <c r="T102" s="865"/>
    </row>
    <row r="103" spans="1:23" ht="16.149999999999999" customHeight="1">
      <c r="A103" s="1527">
        <f>ROW()</f>
        <v>103</v>
      </c>
      <c r="B103" s="70"/>
      <c r="C103" s="70"/>
      <c r="D103" s="1220" t="s">
        <v>3333</v>
      </c>
      <c r="E103" s="70"/>
      <c r="F103" s="70"/>
      <c r="G103" s="70"/>
      <c r="H103" s="70"/>
      <c r="I103" s="70"/>
      <c r="J103" s="70"/>
      <c r="K103" s="70"/>
      <c r="L103" s="70"/>
      <c r="M103" s="70"/>
      <c r="N103" s="70"/>
      <c r="O103" s="1539">
        <v>6639.3600000000006</v>
      </c>
      <c r="P103" s="1539">
        <v>391027.35360000003</v>
      </c>
      <c r="Q103" s="1543">
        <v>0</v>
      </c>
      <c r="R103" s="1543">
        <v>1.4551915228366852E-11</v>
      </c>
      <c r="S103" s="1538">
        <v>38984.697000000007</v>
      </c>
      <c r="T103" s="865"/>
    </row>
    <row r="104" spans="1:23" ht="16.149999999999999" customHeight="1">
      <c r="A104" s="1527">
        <f>ROW()</f>
        <v>104</v>
      </c>
      <c r="B104" s="70"/>
      <c r="C104" s="70"/>
      <c r="D104" s="1529" t="s">
        <v>3334</v>
      </c>
      <c r="E104" s="70"/>
      <c r="F104" s="70"/>
      <c r="G104" s="70"/>
      <c r="H104" s="70"/>
      <c r="I104" s="70"/>
      <c r="J104" s="70"/>
      <c r="K104" s="70"/>
      <c r="L104" s="70"/>
      <c r="M104" s="70"/>
      <c r="N104" s="70"/>
      <c r="O104" s="1539">
        <v>6089981.5</v>
      </c>
      <c r="P104" s="1539">
        <v>6995709.0063000005</v>
      </c>
      <c r="Q104" s="1543">
        <v>5552200.1399999997</v>
      </c>
      <c r="R104" s="1543">
        <v>5984932.6282000011</v>
      </c>
      <c r="S104" s="1538">
        <v>16366713.584600002</v>
      </c>
      <c r="T104" s="865"/>
    </row>
    <row r="105" spans="1:23" ht="16.149999999999999" customHeight="1">
      <c r="A105" s="1527">
        <f>ROW()</f>
        <v>105</v>
      </c>
      <c r="B105" s="70"/>
      <c r="C105" s="70"/>
      <c r="D105" s="1529" t="s">
        <v>3335</v>
      </c>
      <c r="E105" s="70"/>
      <c r="F105" s="70"/>
      <c r="G105" s="70"/>
      <c r="H105" s="70"/>
      <c r="I105" s="70"/>
      <c r="J105" s="70"/>
      <c r="K105" s="70"/>
      <c r="L105" s="70"/>
      <c r="M105" s="70"/>
      <c r="N105" s="70"/>
      <c r="O105" s="1539">
        <v>7208918.1799999997</v>
      </c>
      <c r="P105" s="1539">
        <v>8087265</v>
      </c>
      <c r="Q105" s="1543">
        <v>364421</v>
      </c>
      <c r="R105" s="1543">
        <v>0</v>
      </c>
      <c r="S105" s="1538">
        <v>0</v>
      </c>
      <c r="T105" s="865"/>
      <c r="W105" s="1544"/>
    </row>
    <row r="106" spans="1:23" ht="16.149999999999999" customHeight="1">
      <c r="A106" s="1527">
        <f>ROW()</f>
        <v>106</v>
      </c>
      <c r="B106" s="70"/>
      <c r="C106" s="70"/>
      <c r="D106" s="134" t="s">
        <v>3336</v>
      </c>
      <c r="E106" s="70"/>
      <c r="F106" s="70"/>
      <c r="G106" s="70"/>
      <c r="H106" s="70"/>
      <c r="I106" s="70"/>
      <c r="J106" s="70"/>
      <c r="K106" s="70"/>
      <c r="L106" s="70"/>
      <c r="M106" s="70"/>
      <c r="N106" s="70"/>
      <c r="O106" s="1539">
        <v>2404137</v>
      </c>
      <c r="P106" s="1539">
        <v>1019183.8230000002</v>
      </c>
      <c r="Q106" s="1543">
        <v>0</v>
      </c>
      <c r="R106" s="1543">
        <v>1543.796800000011</v>
      </c>
      <c r="S106" s="1538">
        <v>221743.59030000004</v>
      </c>
      <c r="T106" s="865"/>
      <c r="W106" s="308"/>
    </row>
    <row r="107" spans="1:23" ht="16.149999999999999" customHeight="1" thickBot="1">
      <c r="A107" s="1527">
        <f>ROW()</f>
        <v>107</v>
      </c>
      <c r="B107" s="70"/>
      <c r="C107" s="70"/>
      <c r="D107" s="311"/>
      <c r="E107" s="311"/>
      <c r="F107" s="70"/>
      <c r="G107" s="70"/>
      <c r="H107" s="70"/>
      <c r="I107" s="70"/>
      <c r="J107" s="70"/>
      <c r="K107" s="70"/>
      <c r="L107" s="70"/>
      <c r="M107" s="70"/>
      <c r="N107" s="70"/>
      <c r="O107" s="1537"/>
      <c r="P107" s="1537"/>
      <c r="Q107" s="1537"/>
      <c r="R107" s="1537"/>
      <c r="S107" s="1537"/>
      <c r="T107" s="865"/>
      <c r="W107" s="308"/>
    </row>
    <row r="108" spans="1:23" ht="16.149999999999999" customHeight="1" thickBot="1">
      <c r="A108" s="1527">
        <f>ROW()</f>
        <v>108</v>
      </c>
      <c r="B108" s="70"/>
      <c r="C108" s="70"/>
      <c r="D108" s="81" t="s">
        <v>3337</v>
      </c>
      <c r="E108" s="70"/>
      <c r="F108" s="70"/>
      <c r="G108" s="70"/>
      <c r="H108" s="70"/>
      <c r="I108" s="70"/>
      <c r="J108" s="70"/>
      <c r="K108" s="70"/>
      <c r="L108" s="70"/>
      <c r="M108" s="70"/>
      <c r="N108" s="70"/>
      <c r="O108" s="205">
        <f>SUM(O103:O107)</f>
        <v>15709676.039999999</v>
      </c>
      <c r="P108" s="205">
        <f>SUM(P103:P107)</f>
        <v>16493185.182900002</v>
      </c>
      <c r="Q108" s="205">
        <f>SUM(Q103:Q107)</f>
        <v>5916621.1399999997</v>
      </c>
      <c r="R108" s="205">
        <f>SUM(R103:R107)</f>
        <v>5986476.4250000007</v>
      </c>
      <c r="S108" s="205">
        <f>SUM(S103:S107)</f>
        <v>16627441.871900002</v>
      </c>
      <c r="T108" s="865"/>
      <c r="W108" s="308"/>
    </row>
    <row r="109" spans="1:23" ht="16.149999999999999" customHeight="1">
      <c r="A109" s="1527">
        <f>ROW()</f>
        <v>109</v>
      </c>
      <c r="B109" s="70"/>
      <c r="C109" s="70"/>
      <c r="D109" s="87" t="s">
        <v>367</v>
      </c>
      <c r="E109" s="311"/>
      <c r="F109" s="70"/>
      <c r="G109" s="70"/>
      <c r="H109" s="70"/>
      <c r="I109" s="70"/>
      <c r="J109" s="70"/>
      <c r="K109" s="70"/>
      <c r="L109" s="70"/>
      <c r="M109" s="70"/>
      <c r="N109" s="70"/>
      <c r="O109" s="70"/>
      <c r="P109" s="70"/>
      <c r="Q109" s="70"/>
      <c r="R109" s="70"/>
      <c r="S109" s="160"/>
      <c r="T109" s="865"/>
    </row>
    <row r="110" spans="1:23" ht="16.149999999999999" customHeight="1">
      <c r="A110" s="1527">
        <f>ROW()</f>
        <v>110</v>
      </c>
      <c r="B110" s="70"/>
      <c r="C110" s="70"/>
      <c r="D110" s="1529"/>
      <c r="E110" s="70"/>
      <c r="F110" s="70"/>
      <c r="G110" s="70"/>
      <c r="H110" s="70"/>
      <c r="I110" s="70"/>
      <c r="J110" s="70"/>
      <c r="K110" s="70"/>
      <c r="L110" s="70"/>
      <c r="M110" s="70"/>
      <c r="N110" s="70"/>
      <c r="O110" s="74" t="s">
        <v>499</v>
      </c>
      <c r="P110" s="74" t="s">
        <v>500</v>
      </c>
      <c r="Q110" s="74" t="s">
        <v>501</v>
      </c>
      <c r="R110" s="74" t="s">
        <v>502</v>
      </c>
      <c r="S110" s="74" t="s">
        <v>503</v>
      </c>
      <c r="T110" s="865"/>
    </row>
    <row r="111" spans="1:23" ht="16.149999999999999" customHeight="1">
      <c r="A111" s="1527">
        <f>ROW()</f>
        <v>111</v>
      </c>
      <c r="B111" s="70"/>
      <c r="C111" s="70"/>
      <c r="D111" s="81" t="s">
        <v>3338</v>
      </c>
      <c r="E111" s="70"/>
      <c r="F111" s="70"/>
      <c r="G111" s="70"/>
      <c r="H111" s="70"/>
      <c r="I111" s="70"/>
      <c r="J111" s="70"/>
      <c r="K111" s="70"/>
      <c r="L111" s="70"/>
      <c r="M111" s="70"/>
      <c r="N111" s="70"/>
      <c r="O111" s="151" t="s">
        <v>3287</v>
      </c>
      <c r="P111" s="151" t="s">
        <v>3287</v>
      </c>
      <c r="Q111" s="151" t="s">
        <v>3287</v>
      </c>
      <c r="R111" s="151" t="s">
        <v>3287</v>
      </c>
      <c r="S111" s="151" t="s">
        <v>3287</v>
      </c>
      <c r="T111" s="865"/>
    </row>
    <row r="112" spans="1:23" ht="16.149999999999999" customHeight="1">
      <c r="A112" s="1527">
        <f>ROW()</f>
        <v>112</v>
      </c>
      <c r="B112" s="70"/>
      <c r="C112" s="70"/>
      <c r="D112" s="1220" t="s">
        <v>3333</v>
      </c>
      <c r="E112" s="70"/>
      <c r="F112" s="70"/>
      <c r="G112" s="70"/>
      <c r="H112" s="70"/>
      <c r="I112" s="70"/>
      <c r="J112" s="70"/>
      <c r="K112" s="70"/>
      <c r="L112" s="70"/>
      <c r="M112" s="70"/>
      <c r="N112" s="70"/>
      <c r="O112" s="1537">
        <v>124799.99999999999</v>
      </c>
      <c r="P112" s="1537">
        <v>6020281.8000000017</v>
      </c>
      <c r="Q112" s="1537">
        <v>0</v>
      </c>
      <c r="R112" s="1537">
        <v>0</v>
      </c>
      <c r="S112" s="1538">
        <v>31704.399999999998</v>
      </c>
      <c r="T112" s="865"/>
    </row>
    <row r="113" spans="1:20" ht="16.149999999999999" customHeight="1">
      <c r="A113" s="1527">
        <f>ROW()</f>
        <v>113</v>
      </c>
      <c r="B113" s="70"/>
      <c r="C113" s="70"/>
      <c r="D113" s="1529" t="s">
        <v>3334</v>
      </c>
      <c r="E113" s="70"/>
      <c r="F113" s="70"/>
      <c r="G113" s="70"/>
      <c r="H113" s="70"/>
      <c r="I113" s="70"/>
      <c r="J113" s="70"/>
      <c r="K113" s="70"/>
      <c r="L113" s="70"/>
      <c r="M113" s="70"/>
      <c r="N113" s="70"/>
      <c r="O113" s="1537">
        <v>15877664.360000001</v>
      </c>
      <c r="P113" s="1537">
        <v>10504422.560000002</v>
      </c>
      <c r="Q113" s="1537">
        <v>21976209.199999999</v>
      </c>
      <c r="R113" s="1537">
        <v>18498512.740000002</v>
      </c>
      <c r="S113" s="1538">
        <v>12613634.800000001</v>
      </c>
      <c r="T113" s="865"/>
    </row>
    <row r="114" spans="1:20" ht="16.149999999999999" customHeight="1">
      <c r="A114" s="1527">
        <f>ROW()</f>
        <v>114</v>
      </c>
      <c r="B114" s="70"/>
      <c r="C114" s="70"/>
      <c r="D114" s="1529" t="s">
        <v>3335</v>
      </c>
      <c r="E114" s="70"/>
      <c r="F114" s="70"/>
      <c r="G114" s="70"/>
      <c r="H114" s="70"/>
      <c r="I114" s="70"/>
      <c r="J114" s="70"/>
      <c r="K114" s="70"/>
      <c r="L114" s="70"/>
      <c r="M114" s="70"/>
      <c r="N114" s="70"/>
      <c r="O114" s="1537">
        <v>1048619</v>
      </c>
      <c r="P114" s="1537">
        <v>3453765</v>
      </c>
      <c r="Q114" s="1537">
        <v>0</v>
      </c>
      <c r="R114" s="1537">
        <v>0</v>
      </c>
      <c r="S114" s="1538">
        <v>0</v>
      </c>
      <c r="T114" s="865"/>
    </row>
    <row r="115" spans="1:20" ht="16.149999999999999" customHeight="1">
      <c r="A115" s="1527">
        <f>ROW()</f>
        <v>115</v>
      </c>
      <c r="B115" s="70"/>
      <c r="C115" s="70"/>
      <c r="D115" s="134" t="s">
        <v>3336</v>
      </c>
      <c r="E115" s="70"/>
      <c r="F115" s="70"/>
      <c r="G115" s="70"/>
      <c r="H115" s="70"/>
      <c r="I115" s="70"/>
      <c r="J115" s="70"/>
      <c r="K115" s="70"/>
      <c r="L115" s="70"/>
      <c r="M115" s="70"/>
      <c r="N115" s="70"/>
      <c r="O115" s="1537">
        <v>1339414.9899999998</v>
      </c>
      <c r="P115" s="1537">
        <v>295726.84000000003</v>
      </c>
      <c r="Q115" s="1537">
        <v>308962.06</v>
      </c>
      <c r="R115" s="1537">
        <v>320056.86</v>
      </c>
      <c r="S115" s="1538">
        <v>1865930.78</v>
      </c>
      <c r="T115" s="865"/>
    </row>
    <row r="116" spans="1:20" ht="16.149999999999999" customHeight="1" thickBot="1">
      <c r="A116" s="1527">
        <f>ROW()</f>
        <v>116</v>
      </c>
      <c r="B116" s="70"/>
      <c r="C116" s="70"/>
      <c r="D116" s="311"/>
      <c r="E116" s="311"/>
      <c r="F116" s="70"/>
      <c r="G116" s="70"/>
      <c r="H116" s="70"/>
      <c r="I116" s="70"/>
      <c r="J116" s="70"/>
      <c r="K116" s="70"/>
      <c r="L116" s="70"/>
      <c r="M116" s="70"/>
      <c r="N116" s="70"/>
      <c r="O116" s="1537"/>
      <c r="P116" s="1537"/>
      <c r="Q116" s="1537"/>
      <c r="R116" s="1537"/>
      <c r="S116" s="1537"/>
      <c r="T116" s="865"/>
    </row>
    <row r="117" spans="1:20" ht="16.149999999999999" customHeight="1" thickBot="1">
      <c r="A117" s="1527">
        <f>ROW()</f>
        <v>117</v>
      </c>
      <c r="B117" s="70"/>
      <c r="C117" s="70"/>
      <c r="D117" s="81" t="s">
        <v>3339</v>
      </c>
      <c r="E117" s="70"/>
      <c r="F117" s="70"/>
      <c r="G117" s="70"/>
      <c r="H117" s="70"/>
      <c r="I117" s="70"/>
      <c r="J117" s="70"/>
      <c r="K117" s="70"/>
      <c r="L117" s="70"/>
      <c r="M117" s="70"/>
      <c r="N117" s="70"/>
      <c r="O117" s="205">
        <f>SUM(O112:O116)</f>
        <v>18390498.349999998</v>
      </c>
      <c r="P117" s="205">
        <f>SUM(P112:P116)</f>
        <v>20274196.200000003</v>
      </c>
      <c r="Q117" s="205">
        <f>SUM(Q112:Q116)</f>
        <v>22285171.259999998</v>
      </c>
      <c r="R117" s="205">
        <f>SUM(R112:R116)</f>
        <v>18818569.600000001</v>
      </c>
      <c r="S117" s="205">
        <f>SUM(S112:S116)</f>
        <v>14511269.98</v>
      </c>
      <c r="T117" s="865"/>
    </row>
    <row r="118" spans="1:20" ht="16.149999999999999" customHeight="1">
      <c r="A118" s="1527">
        <f>ROW()</f>
        <v>118</v>
      </c>
      <c r="B118" s="70"/>
      <c r="C118" s="70"/>
      <c r="D118" s="87" t="s">
        <v>367</v>
      </c>
      <c r="E118" s="311"/>
      <c r="F118" s="70"/>
      <c r="G118" s="70"/>
      <c r="H118" s="70"/>
      <c r="I118" s="70"/>
      <c r="J118" s="70"/>
      <c r="K118" s="70"/>
      <c r="L118" s="70"/>
      <c r="M118" s="70"/>
      <c r="N118" s="70"/>
      <c r="O118" s="201"/>
      <c r="P118" s="201"/>
      <c r="Q118" s="201"/>
      <c r="R118" s="201"/>
      <c r="S118" s="201"/>
      <c r="T118" s="865"/>
    </row>
    <row r="119" spans="1:20" ht="16.149999999999999" customHeight="1">
      <c r="A119" s="1527">
        <f>ROW()</f>
        <v>119</v>
      </c>
      <c r="B119" s="70"/>
      <c r="C119" s="70"/>
      <c r="D119" s="1529"/>
      <c r="E119" s="70"/>
      <c r="F119" s="70"/>
      <c r="G119" s="70"/>
      <c r="H119" s="70"/>
      <c r="I119" s="70"/>
      <c r="J119" s="70"/>
      <c r="K119" s="70"/>
      <c r="L119" s="70"/>
      <c r="M119" s="70"/>
      <c r="N119" s="70"/>
      <c r="O119" s="74" t="s">
        <v>98</v>
      </c>
      <c r="P119" s="74" t="s">
        <v>3296</v>
      </c>
      <c r="Q119" s="74" t="s">
        <v>3297</v>
      </c>
      <c r="R119" s="74" t="s">
        <v>3298</v>
      </c>
      <c r="S119" s="74" t="s">
        <v>102</v>
      </c>
      <c r="T119" s="865"/>
    </row>
    <row r="120" spans="1:20" ht="16.149999999999999" customHeight="1">
      <c r="A120" s="1527">
        <f>ROW()</f>
        <v>120</v>
      </c>
      <c r="B120" s="70"/>
      <c r="C120" s="70"/>
      <c r="D120" s="81" t="s">
        <v>3340</v>
      </c>
      <c r="E120" s="70"/>
      <c r="F120" s="70"/>
      <c r="G120" s="70"/>
      <c r="H120" s="70"/>
      <c r="I120" s="70"/>
      <c r="J120" s="70"/>
      <c r="K120" s="70"/>
      <c r="L120" s="70"/>
      <c r="M120" s="70"/>
      <c r="N120" s="70"/>
      <c r="O120" s="151" t="s">
        <v>3287</v>
      </c>
      <c r="P120" s="151" t="s">
        <v>3287</v>
      </c>
      <c r="Q120" s="151" t="s">
        <v>3287</v>
      </c>
      <c r="R120" s="151" t="s">
        <v>3287</v>
      </c>
      <c r="S120" s="151" t="s">
        <v>3287</v>
      </c>
      <c r="T120" s="865"/>
    </row>
    <row r="121" spans="1:20" ht="16.149999999999999" customHeight="1">
      <c r="A121" s="1527">
        <f>ROW()</f>
        <v>121</v>
      </c>
      <c r="B121" s="70"/>
      <c r="C121" s="70"/>
      <c r="D121" s="1529" t="s">
        <v>3341</v>
      </c>
      <c r="E121" s="70"/>
      <c r="F121" s="70"/>
      <c r="G121" s="70"/>
      <c r="H121" s="70"/>
      <c r="I121" s="70"/>
      <c r="J121" s="70"/>
      <c r="K121" s="70"/>
      <c r="L121" s="70"/>
      <c r="M121" s="70"/>
      <c r="N121" s="70"/>
      <c r="O121" s="1539">
        <v>18216151.899999999</v>
      </c>
      <c r="P121" s="1539">
        <v>19564292.439999998</v>
      </c>
      <c r="Q121" s="1539">
        <v>10164024.159999991</v>
      </c>
      <c r="R121" s="1539">
        <v>11124953.870000003</v>
      </c>
      <c r="S121" s="1538">
        <v>20343323.329999998</v>
      </c>
      <c r="T121" s="865"/>
    </row>
    <row r="122" spans="1:20" ht="16.149999999999999" customHeight="1">
      <c r="A122" s="1527">
        <f>ROW()</f>
        <v>122</v>
      </c>
      <c r="B122" s="70"/>
      <c r="C122" s="70"/>
      <c r="D122" s="1529" t="s">
        <v>3342</v>
      </c>
      <c r="E122" s="70"/>
      <c r="F122" s="70"/>
      <c r="G122" s="70"/>
      <c r="H122" s="70"/>
      <c r="I122" s="70"/>
      <c r="J122" s="70"/>
      <c r="K122" s="70"/>
      <c r="L122" s="70"/>
      <c r="M122" s="70"/>
      <c r="N122" s="70"/>
      <c r="O122" s="1534">
        <f>O108</f>
        <v>15709676.039999999</v>
      </c>
      <c r="P122" s="1534">
        <f>P108</f>
        <v>16493185.182900002</v>
      </c>
      <c r="Q122" s="1534">
        <f>Q108</f>
        <v>5916621.1399999997</v>
      </c>
      <c r="R122" s="1534">
        <f>R108</f>
        <v>5986476.4250000007</v>
      </c>
      <c r="S122" s="1534">
        <f>+S108</f>
        <v>16627441.871900002</v>
      </c>
      <c r="T122" s="865"/>
    </row>
    <row r="123" spans="1:20" ht="16.149999999999999" customHeight="1">
      <c r="A123" s="1527">
        <f>ROW()</f>
        <v>123</v>
      </c>
      <c r="B123" s="70"/>
      <c r="C123" s="70"/>
      <c r="D123" s="1529" t="s">
        <v>3318</v>
      </c>
      <c r="E123" s="70"/>
      <c r="F123" s="70"/>
      <c r="G123" s="70"/>
      <c r="H123" s="70"/>
      <c r="I123" s="70"/>
      <c r="J123" s="70"/>
      <c r="K123" s="70"/>
      <c r="L123" s="70"/>
      <c r="M123" s="70"/>
      <c r="N123" s="70"/>
      <c r="O123" s="1540">
        <f>O121-O122</f>
        <v>2506475.8599999994</v>
      </c>
      <c r="P123" s="1540">
        <f t="shared" ref="P123" si="9">P121-P122</f>
        <v>3071107.2570999954</v>
      </c>
      <c r="Q123" s="1540">
        <f t="shared" ref="Q123" si="10">Q121-Q122</f>
        <v>4247403.0199999912</v>
      </c>
      <c r="R123" s="1540">
        <f t="shared" ref="R123" si="11">R121-R122</f>
        <v>5138477.4450000022</v>
      </c>
      <c r="S123" s="1540">
        <f t="shared" ref="S123" si="12">S121-S122</f>
        <v>3715881.4580999967</v>
      </c>
      <c r="T123" s="865"/>
    </row>
    <row r="124" spans="1:20" ht="16.149999999999999" customHeight="1">
      <c r="A124" s="1527">
        <f>ROW()</f>
        <v>124</v>
      </c>
      <c r="B124" s="70"/>
      <c r="C124" s="70"/>
      <c r="D124" s="1529" t="s">
        <v>3319</v>
      </c>
      <c r="E124" s="70"/>
      <c r="F124" s="70"/>
      <c r="G124" s="70"/>
      <c r="H124" s="70"/>
      <c r="I124" s="70"/>
      <c r="J124" s="70"/>
      <c r="K124" s="70"/>
      <c r="L124" s="70"/>
      <c r="M124" s="70"/>
      <c r="N124" s="70"/>
      <c r="O124" s="1545">
        <f>IF(O121=0,0,O123/O121)</f>
        <v>0.13759634162910112</v>
      </c>
      <c r="P124" s="1545">
        <f t="shared" ref="P124" si="13">IF(P121=0,0,P123/P121)</f>
        <v>0.1569751252961743</v>
      </c>
      <c r="Q124" s="1545">
        <f t="shared" ref="Q124" si="14">IF(Q121=0,0,Q123/Q121)</f>
        <v>0.41788596260085975</v>
      </c>
      <c r="R124" s="1545">
        <f t="shared" ref="R124" si="15">IF(R121=0,0,R123/R121)</f>
        <v>0.46188752825812845</v>
      </c>
      <c r="S124" s="1545">
        <f t="shared" ref="S124" si="16">IF(S121=0,0,S123/S121)</f>
        <v>0.18265852623107265</v>
      </c>
      <c r="T124" s="865"/>
    </row>
    <row r="125" spans="1:20" ht="16.149999999999999" customHeight="1">
      <c r="A125" s="1527">
        <f>ROW()</f>
        <v>125</v>
      </c>
      <c r="B125" s="70"/>
      <c r="C125" s="70"/>
      <c r="D125" s="1529"/>
      <c r="E125" s="70"/>
      <c r="F125" s="70"/>
      <c r="G125" s="70"/>
      <c r="H125" s="70"/>
      <c r="I125" s="70"/>
      <c r="J125" s="70"/>
      <c r="K125" s="70"/>
      <c r="L125" s="70"/>
      <c r="M125" s="70"/>
      <c r="N125" s="70"/>
      <c r="O125" s="70"/>
      <c r="P125" s="70"/>
      <c r="Q125" s="70"/>
      <c r="R125" s="70"/>
      <c r="S125" s="160"/>
      <c r="T125" s="865"/>
    </row>
    <row r="126" spans="1:20" ht="19.5" customHeight="1">
      <c r="A126" s="1527">
        <f>ROW()</f>
        <v>126</v>
      </c>
      <c r="B126" s="70"/>
      <c r="C126" s="75" t="s">
        <v>3343</v>
      </c>
      <c r="D126" s="81"/>
      <c r="E126" s="70"/>
      <c r="F126" s="70"/>
      <c r="G126" s="70"/>
      <c r="H126" s="70"/>
      <c r="I126" s="70"/>
      <c r="J126" s="70"/>
      <c r="K126" s="70"/>
      <c r="L126" s="70"/>
      <c r="M126" s="70"/>
      <c r="N126" s="70"/>
      <c r="O126" s="70"/>
      <c r="P126" s="70"/>
      <c r="Q126" s="70"/>
      <c r="R126" s="70"/>
      <c r="S126" s="70"/>
      <c r="T126" s="865"/>
    </row>
    <row r="127" spans="1:20" ht="16.149999999999999" customHeight="1">
      <c r="A127" s="1527">
        <f>ROW()</f>
        <v>127</v>
      </c>
      <c r="B127" s="70"/>
      <c r="C127" s="75"/>
      <c r="D127" s="81"/>
      <c r="E127" s="70"/>
      <c r="F127" s="70"/>
      <c r="G127" s="70"/>
      <c r="H127" s="70"/>
      <c r="I127" s="70"/>
      <c r="J127" s="70"/>
      <c r="K127" s="70"/>
      <c r="L127" s="70"/>
      <c r="M127" s="70"/>
      <c r="N127" s="70"/>
      <c r="O127" s="74" t="s">
        <v>98</v>
      </c>
      <c r="P127" s="74" t="s">
        <v>3296</v>
      </c>
      <c r="Q127" s="74" t="s">
        <v>3297</v>
      </c>
      <c r="R127" s="74" t="s">
        <v>3298</v>
      </c>
      <c r="S127" s="74" t="s">
        <v>102</v>
      </c>
      <c r="T127" s="865"/>
    </row>
    <row r="128" spans="1:20" ht="16.149999999999999" customHeight="1">
      <c r="A128" s="1527">
        <f>ROW()</f>
        <v>128</v>
      </c>
      <c r="B128" s="70"/>
      <c r="C128" s="70"/>
      <c r="D128" s="81"/>
      <c r="E128" s="70"/>
      <c r="F128" s="70"/>
      <c r="G128" s="70"/>
      <c r="H128" s="70"/>
      <c r="I128" s="70"/>
      <c r="J128" s="70"/>
      <c r="K128" s="70"/>
      <c r="L128" s="70"/>
      <c r="M128" s="70"/>
      <c r="N128" s="70"/>
      <c r="O128" s="151" t="s">
        <v>3287</v>
      </c>
      <c r="P128" s="151" t="s">
        <v>3287</v>
      </c>
      <c r="Q128" s="151" t="s">
        <v>3287</v>
      </c>
      <c r="R128" s="151" t="s">
        <v>3287</v>
      </c>
      <c r="S128" s="151" t="s">
        <v>3287</v>
      </c>
      <c r="T128" s="865"/>
    </row>
    <row r="129" spans="1:20" ht="16.149999999999999" customHeight="1">
      <c r="A129" s="1527">
        <f>ROW()</f>
        <v>129</v>
      </c>
      <c r="B129" s="70"/>
      <c r="C129" s="70"/>
      <c r="D129" s="81" t="s">
        <v>3292</v>
      </c>
      <c r="E129" s="70"/>
      <c r="F129" s="70"/>
      <c r="G129" s="70"/>
      <c r="H129" s="70"/>
      <c r="I129" s="70"/>
      <c r="J129" s="70"/>
      <c r="K129" s="70"/>
      <c r="L129" s="70"/>
      <c r="M129" s="70"/>
      <c r="N129" s="70"/>
      <c r="O129" s="1539">
        <v>46673447.82872802</v>
      </c>
      <c r="P129" s="1539">
        <v>50129195.411532417</v>
      </c>
      <c r="Q129" s="1539">
        <v>52561580.227866858</v>
      </c>
      <c r="R129" s="1539">
        <v>43913372.185579598</v>
      </c>
      <c r="S129" s="1546">
        <f>+R136</f>
        <v>36972908.092099145</v>
      </c>
      <c r="T129" s="865"/>
    </row>
    <row r="130" spans="1:20" ht="16.149999999999999" customHeight="1">
      <c r="A130" s="1527">
        <f>ROW()</f>
        <v>130</v>
      </c>
      <c r="B130" s="70"/>
      <c r="C130" s="149" t="s">
        <v>105</v>
      </c>
      <c r="D130" s="70" t="s">
        <v>121</v>
      </c>
      <c r="E130" s="70"/>
      <c r="F130" s="70"/>
      <c r="G130" s="70"/>
      <c r="H130" s="70"/>
      <c r="I130" s="70"/>
      <c r="J130" s="70"/>
      <c r="K130" s="70"/>
      <c r="L130" s="70"/>
      <c r="M130" s="70"/>
      <c r="N130" s="70"/>
      <c r="O130" s="1539"/>
      <c r="P130" s="1539"/>
      <c r="Q130" s="1539"/>
      <c r="R130" s="1539"/>
      <c r="S130" s="1538"/>
      <c r="T130" s="865"/>
    </row>
    <row r="131" spans="1:20" ht="16.149999999999999" customHeight="1">
      <c r="A131" s="1527">
        <f>ROW()</f>
        <v>131</v>
      </c>
      <c r="B131" s="70"/>
      <c r="C131" s="149" t="s">
        <v>107</v>
      </c>
      <c r="D131" s="1529" t="s">
        <v>3344</v>
      </c>
      <c r="E131" s="70"/>
      <c r="F131" s="70"/>
      <c r="G131" s="70"/>
      <c r="H131" s="70"/>
      <c r="I131" s="70"/>
      <c r="J131" s="70"/>
      <c r="K131" s="70"/>
      <c r="L131" s="70"/>
      <c r="M131" s="70"/>
      <c r="N131" s="70"/>
      <c r="O131" s="1539"/>
      <c r="P131" s="1539"/>
      <c r="Q131" s="1539"/>
      <c r="R131" s="1539"/>
      <c r="S131" s="1538"/>
      <c r="T131" s="865"/>
    </row>
    <row r="132" spans="1:20" ht="16.149999999999999" customHeight="1">
      <c r="A132" s="1527">
        <f>ROW()</f>
        <v>132</v>
      </c>
      <c r="B132" s="70"/>
      <c r="C132" s="149" t="s">
        <v>107</v>
      </c>
      <c r="D132" s="70" t="s">
        <v>3294</v>
      </c>
      <c r="E132" s="70"/>
      <c r="F132" s="70"/>
      <c r="G132" s="70"/>
      <c r="H132" s="70"/>
      <c r="I132" s="70"/>
      <c r="J132" s="70"/>
      <c r="K132" s="70"/>
      <c r="L132" s="70"/>
      <c r="M132" s="70"/>
      <c r="N132" s="70"/>
      <c r="O132" s="1539"/>
      <c r="P132" s="1539"/>
      <c r="Q132" s="1539"/>
      <c r="R132" s="1539"/>
      <c r="S132" s="1538"/>
      <c r="T132" s="865"/>
    </row>
    <row r="133" spans="1:20" ht="16.149999999999999" customHeight="1">
      <c r="A133" s="1527">
        <f>ROW()</f>
        <v>133</v>
      </c>
      <c r="B133" s="70"/>
      <c r="C133" s="149" t="s">
        <v>105</v>
      </c>
      <c r="D133" s="1529" t="str">
        <f>D9</f>
        <v>Assets purchased or commissioned</v>
      </c>
      <c r="E133" s="70"/>
      <c r="F133" s="70"/>
      <c r="G133" s="70"/>
      <c r="H133" s="70"/>
      <c r="I133" s="70"/>
      <c r="J133" s="70"/>
      <c r="K133" s="70"/>
      <c r="L133" s="70"/>
      <c r="M133" s="70"/>
      <c r="N133" s="70"/>
      <c r="O133" s="1539">
        <v>15709676.039999999</v>
      </c>
      <c r="P133" s="1539">
        <v>16493185.182900002</v>
      </c>
      <c r="Q133" s="1539">
        <v>5916621.1399999997</v>
      </c>
      <c r="R133" s="1539">
        <v>5986476.4250000007</v>
      </c>
      <c r="S133" s="1547">
        <f>S108</f>
        <v>16627441.871900002</v>
      </c>
      <c r="T133" s="865"/>
    </row>
    <row r="134" spans="1:20" ht="16.149999999999999" customHeight="1">
      <c r="A134" s="1527">
        <f>ROW()</f>
        <v>134</v>
      </c>
      <c r="B134" s="70"/>
      <c r="C134" s="149" t="s">
        <v>107</v>
      </c>
      <c r="D134" s="1536" t="str">
        <f>D39</f>
        <v>Total depreciation</v>
      </c>
      <c r="E134" s="70"/>
      <c r="F134" s="70"/>
      <c r="G134" s="70"/>
      <c r="H134" s="70"/>
      <c r="I134" s="70"/>
      <c r="J134" s="70"/>
      <c r="K134" s="70"/>
      <c r="L134" s="70"/>
      <c r="M134" s="70"/>
      <c r="N134" s="70"/>
      <c r="O134" s="1539">
        <v>12253928.4571956</v>
      </c>
      <c r="P134" s="1539">
        <v>14060800.366565567</v>
      </c>
      <c r="Q134" s="1539">
        <v>14564829.182287259</v>
      </c>
      <c r="R134" s="1539">
        <v>12926940.518480448</v>
      </c>
      <c r="S134" s="1547">
        <v>14385171.845838998</v>
      </c>
      <c r="T134" s="865"/>
    </row>
    <row r="135" spans="1:20" ht="16.149999999999999" customHeight="1" thickBot="1">
      <c r="A135" s="1527">
        <f>ROW()</f>
        <v>135</v>
      </c>
      <c r="B135" s="70"/>
      <c r="C135" s="149" t="s">
        <v>105</v>
      </c>
      <c r="D135" s="70" t="s">
        <v>3345</v>
      </c>
      <c r="E135" s="70"/>
      <c r="F135" s="70"/>
      <c r="G135" s="70"/>
      <c r="H135" s="70"/>
      <c r="I135" s="70"/>
      <c r="J135" s="70"/>
      <c r="K135" s="70"/>
      <c r="L135" s="70"/>
      <c r="M135" s="70"/>
      <c r="N135" s="70"/>
      <c r="O135" s="1203"/>
      <c r="P135" s="1203"/>
      <c r="Q135" s="1203"/>
      <c r="R135" s="1203"/>
      <c r="S135" s="1203"/>
      <c r="T135" s="865"/>
    </row>
    <row r="136" spans="1:20" ht="16.149999999999999" customHeight="1" thickBot="1">
      <c r="A136" s="1527">
        <f>ROW()</f>
        <v>136</v>
      </c>
      <c r="B136" s="70"/>
      <c r="C136" s="70"/>
      <c r="D136" s="81" t="str">
        <f>D15</f>
        <v>Closing fixed assets</v>
      </c>
      <c r="E136" s="70"/>
      <c r="F136" s="70"/>
      <c r="G136" s="70"/>
      <c r="H136" s="70"/>
      <c r="I136" s="70"/>
      <c r="J136" s="70"/>
      <c r="K136" s="70"/>
      <c r="L136" s="70"/>
      <c r="M136" s="70"/>
      <c r="N136" s="70"/>
      <c r="O136" s="205">
        <f>O130-O131-O132+O133-O134+O135</f>
        <v>3455747.5828043986</v>
      </c>
      <c r="P136" s="205">
        <f t="shared" ref="P136:R136" si="17">P129+P130-P131-P132+P133-P134+P135</f>
        <v>52561580.227866858</v>
      </c>
      <c r="Q136" s="205">
        <f t="shared" si="17"/>
        <v>43913372.185579598</v>
      </c>
      <c r="R136" s="205">
        <f t="shared" si="17"/>
        <v>36972908.092099145</v>
      </c>
      <c r="S136" s="650">
        <f>+S129+S133-S134</f>
        <v>39215178.118160143</v>
      </c>
      <c r="T136" s="865"/>
    </row>
    <row r="137" spans="1:20" ht="16.149999999999999" customHeight="1">
      <c r="A137" s="1527">
        <f>ROW()</f>
        <v>137</v>
      </c>
      <c r="B137" s="70"/>
      <c r="C137" s="70"/>
      <c r="D137" s="70"/>
      <c r="E137" s="70"/>
      <c r="F137" s="70"/>
      <c r="G137" s="70"/>
      <c r="H137" s="70"/>
      <c r="I137" s="70"/>
      <c r="J137" s="70"/>
      <c r="K137" s="70"/>
      <c r="L137" s="70"/>
      <c r="M137" s="70"/>
      <c r="N137" s="70"/>
      <c r="O137" s="70"/>
      <c r="P137" s="70"/>
      <c r="Q137" s="70"/>
      <c r="R137" s="70"/>
      <c r="S137" s="70"/>
      <c r="T137" s="865"/>
    </row>
    <row r="138" spans="1:20" ht="15">
      <c r="A138" s="1527">
        <f>ROW()</f>
        <v>138</v>
      </c>
      <c r="B138" s="93"/>
      <c r="C138" s="93"/>
      <c r="D138" s="93"/>
      <c r="E138" s="93"/>
      <c r="F138" s="93"/>
      <c r="G138" s="93"/>
      <c r="H138" s="93"/>
      <c r="I138" s="93"/>
      <c r="J138" s="93"/>
      <c r="K138" s="93"/>
      <c r="L138" s="93"/>
      <c r="M138" s="93"/>
      <c r="N138" s="93"/>
      <c r="O138" s="93"/>
      <c r="P138" s="93"/>
      <c r="Q138" s="93"/>
      <c r="R138" s="93"/>
      <c r="S138" s="93"/>
      <c r="T138" s="92"/>
    </row>
  </sheetData>
  <mergeCells count="2">
    <mergeCell ref="A3:S3"/>
    <mergeCell ref="Q1:R1"/>
  </mergeCells>
  <dataValidations disablePrompts="1" count="1">
    <dataValidation type="date" operator="greaterThan" allowBlank="1" showInputMessage="1" showErrorMessage="1" errorTitle="Date entry" error="Dates after 1 January 2011 accepted" promptTitle="Date entry" prompt=" " sqref="R2:S2 S1" xr:uid="{0E0F1701-1C71-4C52-A812-B5D17867C02B}">
      <formula1>40544</formula1>
    </dataValidation>
  </dataValidations>
  <pageMargins left="0.70866141732283472" right="0.70866141732283472" top="0.74803149606299213" bottom="0.74803149606299213" header="0.31496062992125984" footer="0.31496062992125984"/>
  <pageSetup paperSize="9" scale="62" fitToHeight="3" orientation="landscape" r:id="rId1"/>
  <headerFooter>
    <oddHeader>&amp;C Commerce Commission  Transpower Information Disclosure Template</oddHeader>
    <oddFooter>&amp;A&amp;RPage &amp;P</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36">
    <tabColor theme="1"/>
  </sheetPr>
  <dimension ref="A1:B43"/>
  <sheetViews>
    <sheetView showGridLines="0" zoomScaleNormal="100" workbookViewId="0"/>
  </sheetViews>
  <sheetFormatPr defaultRowHeight="12.75"/>
  <cols>
    <col min="1" max="1" width="9.140625" style="314"/>
    <col min="2" max="2" width="33.85546875" style="314" customWidth="1"/>
    <col min="3" max="16384" width="9.140625" style="314"/>
  </cols>
  <sheetData>
    <row r="1" spans="1:2">
      <c r="A1" s="314" t="s">
        <v>3346</v>
      </c>
    </row>
    <row r="3" spans="1:2">
      <c r="B3" s="1572" t="s">
        <v>3347</v>
      </c>
    </row>
    <row r="4" spans="1:2">
      <c r="B4" s="314" t="s">
        <v>1371</v>
      </c>
    </row>
    <row r="5" spans="1:2">
      <c r="B5" s="314" t="s">
        <v>1376</v>
      </c>
    </row>
    <row r="6" spans="1:2">
      <c r="B6" s="314" t="s">
        <v>3348</v>
      </c>
    </row>
    <row r="9" spans="1:2">
      <c r="B9" s="1573" t="s">
        <v>3349</v>
      </c>
    </row>
    <row r="10" spans="1:2">
      <c r="B10" s="314" t="s">
        <v>3350</v>
      </c>
    </row>
    <row r="11" spans="1:2">
      <c r="B11" s="314" t="s">
        <v>3351</v>
      </c>
    </row>
    <row r="12" spans="1:2">
      <c r="B12" s="314" t="s">
        <v>3352</v>
      </c>
    </row>
    <row r="13" spans="1:2">
      <c r="B13" s="314" t="s">
        <v>3353</v>
      </c>
    </row>
    <row r="14" spans="1:2">
      <c r="B14" s="314" t="s">
        <v>3354</v>
      </c>
    </row>
    <row r="15" spans="1:2">
      <c r="B15" s="314" t="s">
        <v>3355</v>
      </c>
    </row>
    <row r="16" spans="1:2">
      <c r="B16" s="314" t="s">
        <v>3356</v>
      </c>
    </row>
    <row r="17" spans="2:2">
      <c r="B17" s="314" t="s">
        <v>3357</v>
      </c>
    </row>
    <row r="18" spans="2:2">
      <c r="B18" s="314" t="s">
        <v>3358</v>
      </c>
    </row>
    <row r="19" spans="2:2">
      <c r="B19" s="314" t="s">
        <v>3359</v>
      </c>
    </row>
    <row r="20" spans="2:2">
      <c r="B20" s="314" t="s">
        <v>3360</v>
      </c>
    </row>
    <row r="21" spans="2:2">
      <c r="B21" s="314" t="s">
        <v>3348</v>
      </c>
    </row>
    <row r="23" spans="2:2">
      <c r="B23" s="45" t="s">
        <v>3361</v>
      </c>
    </row>
    <row r="24" spans="2:2">
      <c r="B24" s="43" t="s">
        <v>3362</v>
      </c>
    </row>
    <row r="25" spans="2:2">
      <c r="B25" s="43" t="s">
        <v>145</v>
      </c>
    </row>
    <row r="26" spans="2:2">
      <c r="B26" s="43" t="s">
        <v>146</v>
      </c>
    </row>
    <row r="28" spans="2:2" ht="15" customHeight="1">
      <c r="B28" s="45" t="s">
        <v>278</v>
      </c>
    </row>
    <row r="29" spans="2:2">
      <c r="B29" s="43" t="s">
        <v>288</v>
      </c>
    </row>
    <row r="30" spans="2:2">
      <c r="B30" s="43" t="s">
        <v>300</v>
      </c>
    </row>
    <row r="31" spans="2:2">
      <c r="B31" s="43" t="s">
        <v>301</v>
      </c>
    </row>
    <row r="32" spans="2:2">
      <c r="B32" s="43" t="s">
        <v>3363</v>
      </c>
    </row>
    <row r="33" spans="2:2">
      <c r="B33" s="43" t="s">
        <v>368</v>
      </c>
    </row>
    <row r="34" spans="2:2">
      <c r="B34" s="43" t="s">
        <v>371</v>
      </c>
    </row>
    <row r="35" spans="2:2">
      <c r="B35" s="43" t="s">
        <v>3364</v>
      </c>
    </row>
    <row r="36" spans="2:2">
      <c r="B36" s="43" t="s">
        <v>3365</v>
      </c>
    </row>
    <row r="37" spans="2:2">
      <c r="B37" s="43" t="s">
        <v>378</v>
      </c>
    </row>
    <row r="38" spans="2:2">
      <c r="B38" s="43" t="s">
        <v>381</v>
      </c>
    </row>
    <row r="39" spans="2:2">
      <c r="B39" s="43" t="s">
        <v>384</v>
      </c>
    </row>
    <row r="40" spans="2:2">
      <c r="B40" s="43" t="s">
        <v>362</v>
      </c>
    </row>
    <row r="41" spans="2:2">
      <c r="B41" s="43" t="s">
        <v>390</v>
      </c>
    </row>
    <row r="42" spans="2:2">
      <c r="B42" s="43" t="s">
        <v>395</v>
      </c>
    </row>
    <row r="43" spans="2:2">
      <c r="B43" s="43" t="s">
        <v>397</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p:properties xmlns:p="http://schemas.microsoft.com/office/2006/metadata/properties" xmlns:xsi="http://www.w3.org/2001/XMLSchema-instance" xmlns:pc="http://schemas.microsoft.com/office/infopath/2007/PartnerControls">
  <documentManagement>
    <m426f7762c0c49a0a5c17c599ca60380 xmlns="ed230fa4-7750-4b7e-bf8e-118afa964ad9">
      <Terms xmlns="http://schemas.microsoft.com/office/infopath/2007/PartnerControls"/>
    </m426f7762c0c49a0a5c17c599ca60380>
    <Report xmlns="16de24da-b446-4916-ae18-4f664ffc18cf" xsi:nil="true"/>
    <Document_x0020_purpose xmlns="16de24da-b446-4916-ae18-4f664ffc18cf">Working files</Document_x0020_purpose>
    <DocumentOwner xmlns="1f95069b-0517-448f-ad8a-5edd2fd38221">Michael Stephens</DocumentOwner>
    <KpiDescription xmlns="16de24da-b446-4916-ae18-4f664ffc18cf" xsi:nil="true"/>
    <Financial_x0020_Year xmlns="16de24da-b446-4916-ae18-4f664ffc18cf">2025/26</Financial_x0020_Year>
    <TaxCatchAll xmlns="1f95069b-0517-448f-ad8a-5edd2fd38221" xsi:nil="true"/>
    <cae60dfdaf93443cb08b70dcc01e1fa7 xmlns="ed230fa4-7750-4b7e-bf8e-118afa964ad9">
      <Terms xmlns="http://schemas.microsoft.com/office/infopath/2007/PartnerControls"/>
    </cae60dfdaf93443cb08b70dcc01e1fa7>
    <Owner xmlns="16de24da-b446-4916-ae18-4f664ffc18cf">
      <UserInfo>
        <DisplayName/>
        <AccountId xsi:nil="true"/>
        <AccountType/>
      </UserInfo>
    </Owner>
    <i3bd649c5d9a4a9da64629564c9f6005 xmlns="ed230fa4-7750-4b7e-bf8e-118afa964ad9">
      <Terms xmlns="http://schemas.microsoft.com/office/infopath/2007/PartnerControls"/>
    </i3bd649c5d9a4a9da64629564c9f6005>
    <DocumentDescription xmlns="1f95069b-0517-448f-ad8a-5edd2fd38221" xsi:nil="true"/>
    <j550bc64a2824d768e002b694224adfa xmlns="16de24da-b446-4916-ae18-4f664ffc18cf">
      <Terms xmlns="http://schemas.microsoft.com/office/infopath/2007/PartnerControls"/>
    </j550bc64a2824d768e002b694224adfa>
    <a8df54ddb0f2487fbc88284a7115d9fa xmlns="ed230fa4-7750-4b7e-bf8e-118afa964ad9">
      <Terms xmlns="http://schemas.microsoft.com/office/infopath/2007/PartnerControls"/>
    </a8df54ddb0f2487fbc88284a7115d9fa>
    <_dlc_DocId xmlns="16de24da-b446-4916-ae18-4f664ffc18cf">regulatory-476135610-1160</_dlc_DocId>
    <_dlc_DocIdUrl xmlns="16de24da-b446-4916-ae18-4f664ffc18cf">
      <Url>https://transpowernz.sharepoint.com/sites/regulatory/_layouts/15/DocIdRedir.aspx?ID=regulatory-476135610-1160</Url>
      <Description>regulatory-476135610-1160</Description>
    </_dlc_DocIdUrl>
  </documentManagement>
</p:properti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properties xmlns="http://www.imanage.com/work/xmlschema">
  <documentid>iManage!5269108.16</documentid>
  <senderid>TRIXIEO</senderid>
  <senderemail>TRIXIE.OUANO@COMCOM.GOVT.NZ</senderemail>
  <lastmodified>1900-01-01T00:00:00.0000000+13:00</lastmodified>
  <database>iManage</database>
</properties>
</file>

<file path=customXml/item4.xml><?xml version="1.0" encoding="utf-8"?>
<?mso-contentType ?>
<SharedContentType xmlns="Microsoft.SharePoint.Taxonomy.ContentTypeSync" SourceId="2ca6c86c-ba96-478e-a67e-645d2d4c5aff" ContentTypeId="0x01010059C9F7FCA502814A82AE6D925899EB8601" PreviousValue="false"/>
</file>

<file path=customXml/item5.xml><?xml version="1.0" encoding="utf-8"?>
<ct:contentTypeSchema xmlns:ct="http://schemas.microsoft.com/office/2006/metadata/contentType" xmlns:ma="http://schemas.microsoft.com/office/2006/metadata/properties/metaAttributes" ct:_="" ma:_="" ma:contentTypeName="Transpower Documents" ma:contentTypeID="0x01010059C9F7FCA502814A82AE6D925899EB8601001CA43ED9DBFA974A9A3765FEEF01E81D" ma:contentTypeVersion="30" ma:contentTypeDescription="Create a new document." ma:contentTypeScope="" ma:versionID="3629924d69773dfa3dd692a2fbf3d656">
  <xsd:schema xmlns:xsd="http://www.w3.org/2001/XMLSchema" xmlns:xs="http://www.w3.org/2001/XMLSchema" xmlns:p="http://schemas.microsoft.com/office/2006/metadata/properties" xmlns:ns2="1f95069b-0517-448f-ad8a-5edd2fd38221" xmlns:ns3="ed230fa4-7750-4b7e-bf8e-118afa964ad9" xmlns:ns4="16de24da-b446-4916-ae18-4f664ffc18cf" xmlns:ns5="fd09b04b-c448-408d-b1d4-c0058ac8627f" xmlns:ns6="47c66c29-457d-49f5-8f3c-b908bdc37b90" targetNamespace="http://schemas.microsoft.com/office/2006/metadata/properties" ma:root="true" ma:fieldsID="8d03f98be984b8cb253a708710e81d59" ns2:_="" ns3:_="" ns4:_="" ns5:_="" ns6:_="">
    <xsd:import namespace="1f95069b-0517-448f-ad8a-5edd2fd38221"/>
    <xsd:import namespace="ed230fa4-7750-4b7e-bf8e-118afa964ad9"/>
    <xsd:import namespace="16de24da-b446-4916-ae18-4f664ffc18cf"/>
    <xsd:import namespace="fd09b04b-c448-408d-b1d4-c0058ac8627f"/>
    <xsd:import namespace="47c66c29-457d-49f5-8f3c-b908bdc37b90"/>
    <xsd:element name="properties">
      <xsd:complexType>
        <xsd:sequence>
          <xsd:element name="documentManagement">
            <xsd:complexType>
              <xsd:all>
                <xsd:element ref="ns2:DocumentOwner" minOccurs="0"/>
                <xsd:element ref="ns2:TaxCatchAll" minOccurs="0"/>
                <xsd:element ref="ns2:TaxCatchAllLabel" minOccurs="0"/>
                <xsd:element ref="ns3:i3bd649c5d9a4a9da64629564c9f6005" minOccurs="0"/>
                <xsd:element ref="ns3:cae60dfdaf93443cb08b70dcc01e1fa7" minOccurs="0"/>
                <xsd:element ref="ns3:m426f7762c0c49a0a5c17c599ca60380" minOccurs="0"/>
                <xsd:element ref="ns3:a8df54ddb0f2487fbc88284a7115d9fa" minOccurs="0"/>
                <xsd:element ref="ns2:DocumentDescription" minOccurs="0"/>
                <xsd:element ref="ns4:j550bc64a2824d768e002b694224adfa" minOccurs="0"/>
                <xsd:element ref="ns4:KpiDescription" minOccurs="0"/>
                <xsd:element ref="ns4:Owner" minOccurs="0"/>
                <xsd:element ref="ns4:Report" minOccurs="0"/>
                <xsd:element ref="ns4:Financial_x0020_Year"/>
                <xsd:element ref="ns4:Document_x0020_purpose"/>
                <xsd:element ref="ns4:MediaServiceMetadata" minOccurs="0"/>
                <xsd:element ref="ns4:MediaServiceFastMetadata" minOccurs="0"/>
                <xsd:element ref="ns4:MediaServiceAutoTags" minOccurs="0"/>
                <xsd:element ref="ns4:MediaServiceOCR" minOccurs="0"/>
                <xsd:element ref="ns4:MediaServiceGenerationTime" minOccurs="0"/>
                <xsd:element ref="ns4:MediaServiceEventHashCode" minOccurs="0"/>
                <xsd:element ref="ns4:MediaServiceAutoKeyPoints" minOccurs="0"/>
                <xsd:element ref="ns4:MediaServiceKeyPoints" minOccurs="0"/>
                <xsd:element ref="ns5:SharedWithUsers" minOccurs="0"/>
                <xsd:element ref="ns5:SharedWithDetails" minOccurs="0"/>
                <xsd:element ref="ns4:_dlc_DocId" minOccurs="0"/>
                <xsd:element ref="ns4:_dlc_DocIdUrl" minOccurs="0"/>
                <xsd:element ref="ns6:_dlc_DocIdPersistId"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95069b-0517-448f-ad8a-5edd2fd38221" elementFormDefault="qualified">
    <xsd:import namespace="http://schemas.microsoft.com/office/2006/documentManagement/types"/>
    <xsd:import namespace="http://schemas.microsoft.com/office/infopath/2007/PartnerControls"/>
    <xsd:element name="DocumentOwner" ma:index="3" nillable="true" ma:displayName="Document Owner" ma:default="Michael Stephens" ma:description="Owner of item" ma:internalName="DocumentOwner" ma:readOnly="false">
      <xsd:simpleType>
        <xsd:restriction base="dms:Text">
          <xsd:maxLength value="255"/>
        </xsd:restriction>
      </xsd:simpleType>
    </xsd:element>
    <xsd:element name="TaxCatchAll" ma:index="6" nillable="true" ma:displayName="Taxonomy Catch All Column" ma:hidden="true" ma:list="{be333e86-4df8-4ff2-aa25-e345a4dde495}" ma:internalName="TaxCatchAll" ma:showField="CatchAllData" ma:web="47c66c29-457d-49f5-8f3c-b908bdc37b90">
      <xsd:complexType>
        <xsd:complexContent>
          <xsd:extension base="dms:MultiChoiceLookup">
            <xsd:sequence>
              <xsd:element name="Value" type="dms:Lookup" maxOccurs="unbounded" minOccurs="0" nillable="true"/>
            </xsd:sequence>
          </xsd:extension>
        </xsd:complexContent>
      </xsd:complexType>
    </xsd:element>
    <xsd:element name="TaxCatchAllLabel" ma:index="7" nillable="true" ma:displayName="Taxonomy Catch All Column1" ma:hidden="true" ma:list="{be333e86-4df8-4ff2-aa25-e345a4dde495}" ma:internalName="TaxCatchAllLabel" ma:readOnly="true" ma:showField="CatchAllDataLabel" ma:web="47c66c29-457d-49f5-8f3c-b908bdc37b90">
      <xsd:complexType>
        <xsd:complexContent>
          <xsd:extension base="dms:MultiChoiceLookup">
            <xsd:sequence>
              <xsd:element name="Value" type="dms:Lookup" maxOccurs="unbounded" minOccurs="0" nillable="true"/>
            </xsd:sequence>
          </xsd:extension>
        </xsd:complexContent>
      </xsd:complexType>
    </xsd:element>
    <xsd:element name="DocumentDescription" ma:index="20" nillable="true" ma:displayName="Document Description" ma:description="Enter 1 or 2 sentences which will provide the searcher with a succinct overview of the document." ma:internalName="Document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d230fa4-7750-4b7e-bf8e-118afa964ad9" elementFormDefault="qualified">
    <xsd:import namespace="http://schemas.microsoft.com/office/2006/documentManagement/types"/>
    <xsd:import namespace="http://schemas.microsoft.com/office/infopath/2007/PartnerControls"/>
    <xsd:element name="i3bd649c5d9a4a9da64629564c9f6005" ma:index="12" nillable="true" ma:taxonomy="true" ma:internalName="i3bd649c5d9a4a9da64629564c9f6005" ma:taxonomyFieldName="BusinessFunctionL1" ma:displayName="Business Function L1" ma:fieldId="{23bd649c-5d9a-4a9d-a646-29564c9f6005}" ma:sspId="2ca6c86c-ba96-478e-a67e-645d2d4c5aff" ma:termSetId="03e9bb23-a4be-4bd2-9079-cdaf9eeec9a8" ma:anchorId="00000000-0000-0000-0000-000000000000" ma:open="false" ma:isKeyword="false">
      <xsd:complexType>
        <xsd:sequence>
          <xsd:element ref="pc:Terms" minOccurs="0" maxOccurs="1"/>
        </xsd:sequence>
      </xsd:complexType>
    </xsd:element>
    <xsd:element name="cae60dfdaf93443cb08b70dcc01e1fa7" ma:index="14" nillable="true" ma:taxonomy="true" ma:internalName="cae60dfdaf93443cb08b70dcc01e1fa7" ma:taxonomyFieldName="BusinessFunctionL2" ma:displayName="Business Function L2" ma:fieldId="{cae60dfd-af93-443c-b08b-70dcc01e1fa7}" ma:sspId="2ca6c86c-ba96-478e-a67e-645d2d4c5aff" ma:termSetId="03e9bb23-a4be-4bd2-9079-cdaf9eeec9a8" ma:anchorId="00000000-0000-0000-0000-000000000000" ma:open="false" ma:isKeyword="false">
      <xsd:complexType>
        <xsd:sequence>
          <xsd:element ref="pc:Terms" minOccurs="0" maxOccurs="1"/>
        </xsd:sequence>
      </xsd:complexType>
    </xsd:element>
    <xsd:element name="m426f7762c0c49a0a5c17c599ca60380" ma:index="16" nillable="true" ma:taxonomy="true" ma:internalName="m426f7762c0c49a0a5c17c599ca60380" ma:taxonomyFieldName="BusinessFunctionL3" ma:displayName="Business Function L3" ma:fieldId="{6426f776-2c0c-49a0-a5c1-7c599ca60380}" ma:sspId="2ca6c86c-ba96-478e-a67e-645d2d4c5aff" ma:termSetId="03e9bb23-a4be-4bd2-9079-cdaf9eeec9a8" ma:anchorId="00000000-0000-0000-0000-000000000000" ma:open="false" ma:isKeyword="false">
      <xsd:complexType>
        <xsd:sequence>
          <xsd:element ref="pc:Terms" minOccurs="0" maxOccurs="1"/>
        </xsd:sequence>
      </xsd:complexType>
    </xsd:element>
    <xsd:element name="a8df54ddb0f2487fbc88284a7115d9fa" ma:index="18" nillable="true" ma:taxonomy="true" ma:internalName="a8df54ddb0f2487fbc88284a7115d9fa" ma:taxonomyFieldName="SecurityClassification" ma:displayName="Security Classification" ma:fieldId="{a8df54dd-b0f2-487f-bc88-284a7115d9fa}" ma:sspId="2ca6c86c-ba96-478e-a67e-645d2d4c5aff" ma:termSetId="7ab9d2c1-c180-4ab5-8ccc-0de2f5fba557" ma:anchorId="00000000-0000-0000-0000-000000000000"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16de24da-b446-4916-ae18-4f664ffc18cf" elementFormDefault="qualified">
    <xsd:import namespace="http://schemas.microsoft.com/office/2006/documentManagement/types"/>
    <xsd:import namespace="http://schemas.microsoft.com/office/infopath/2007/PartnerControls"/>
    <xsd:element name="j550bc64a2824d768e002b694224adfa" ma:index="21" nillable="true" ma:taxonomy="true" ma:internalName="j550bc64a2824d768e002b694224adfa" ma:taxonomyFieldName="DocumentStatus" ma:displayName="Document Status" ma:readOnly="false" ma:default="" ma:fieldId="{3550bc64-a282-4d76-8e00-2b694224adfa}" ma:sspId="2ca6c86c-ba96-478e-a67e-645d2d4c5aff" ma:termSetId="a73d88c7-c54f-4f04-9ca6-b4ed5b8a6670" ma:anchorId="00000000-0000-0000-0000-000000000000" ma:open="false" ma:isKeyword="false">
      <xsd:complexType>
        <xsd:sequence>
          <xsd:element ref="pc:Terms" minOccurs="0" maxOccurs="1"/>
        </xsd:sequence>
      </xsd:complexType>
    </xsd:element>
    <xsd:element name="KpiDescription" ma:index="23" nillable="true" ma:displayName="Description" ma:description="The description provides information about the purpose of the goal." ma:internalName="KpiDescription">
      <xsd:simpleType>
        <xsd:restriction base="dms:Note">
          <xsd:maxLength value="255"/>
        </xsd:restriction>
      </xsd:simpleType>
    </xsd:element>
    <xsd:element name="Owner" ma:index="24" nillable="true" ma:displayName="Owner" ma:description="Owner of item" ma:internalName="Owner" ma:readOnly="fals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port" ma:index="25" nillable="true" ma:displayName="Report" ma:format="Dropdown" ma:internalName="Report">
      <xsd:simpleType>
        <xsd:restriction base="dms:Choice">
          <xsd:enumeration value="2011/12 Annual Compliance Report"/>
          <xsd:enumeration value="2011/12 Information Disclosure"/>
        </xsd:restriction>
      </xsd:simpleType>
    </xsd:element>
    <xsd:element name="Financial_x0020_Year" ma:index="26" ma:displayName="Financial Year" ma:default="2025/26" ma:description="Select the financial year" ma:format="Dropdown" ma:internalName="Financial_x0020_Year">
      <xsd:simpleType>
        <xsd:restriction base="dms:Choice">
          <xsd:enumeration value="2011/12"/>
          <xsd:enumeration value="2012/13"/>
          <xsd:enumeration value="2013/14"/>
          <xsd:enumeration value="2014/15"/>
          <xsd:enumeration value="2015/16"/>
          <xsd:enumeration value="2016/17"/>
          <xsd:enumeration value="2017/18"/>
          <xsd:enumeration value="2018/19"/>
          <xsd:enumeration value="2019/20"/>
          <xsd:enumeration value="2020/21"/>
          <xsd:enumeration value="2021/22"/>
          <xsd:enumeration value="2022/23"/>
          <xsd:enumeration value="2023/24"/>
          <xsd:enumeration value="2024/25"/>
          <xsd:enumeration value="2025/26"/>
          <xsd:enumeration value="Process documentation"/>
          <xsd:enumeration value="Exemptions"/>
        </xsd:restriction>
      </xsd:simpleType>
    </xsd:element>
    <xsd:element name="Document_x0020_purpose" ma:index="27" ma:displayName="Document Purpose" ma:default="Final output" ma:format="Dropdown" ma:internalName="Document_x0020_purpose">
      <xsd:simpleType>
        <xsd:restriction base="dms:Choice">
          <xsd:enumeration value="Commission requirements"/>
          <xsd:enumeration value="Audit"/>
          <xsd:enumeration value="Board/GM docs"/>
          <xsd:enumeration value="Capex support"/>
          <xsd:enumeration value="Final output"/>
          <xsd:enumeration value="Opex support"/>
          <xsd:enumeration value="Grid support"/>
          <xsd:enumeration value="Other support"/>
          <xsd:enumeration value="Wash ups support"/>
          <xsd:enumeration value="Audit correspondence"/>
          <xsd:enumeration value="Internal correspondence"/>
          <xsd:enumeration value="Telecommunications Levy"/>
          <xsd:enumeration value="Working files"/>
          <xsd:enumeration value="Revenue"/>
          <xsd:enumeration value="Annual Delivery Report"/>
        </xsd:restriction>
      </xsd:simpleType>
    </xsd:element>
    <xsd:element name="MediaServiceMetadata" ma:index="28" nillable="true" ma:displayName="MediaServiceMetadata" ma:hidden="true" ma:internalName="MediaServiceMetadata" ma:readOnly="true">
      <xsd:simpleType>
        <xsd:restriction base="dms:Note"/>
      </xsd:simpleType>
    </xsd:element>
    <xsd:element name="MediaServiceFastMetadata" ma:index="29" nillable="true" ma:displayName="MediaServiceFastMetadata" ma:hidden="true" ma:internalName="MediaServiceFastMetadata" ma:readOnly="true">
      <xsd:simpleType>
        <xsd:restriction base="dms:Note"/>
      </xsd:simpleType>
    </xsd:element>
    <xsd:element name="MediaServiceAutoTags" ma:index="30" nillable="true" ma:displayName="Tags" ma:internalName="MediaServiceAutoTags" ma:readOnly="true">
      <xsd:simpleType>
        <xsd:restriction base="dms:Text"/>
      </xsd:simpleType>
    </xsd:element>
    <xsd:element name="MediaServiceOCR" ma:index="31" nillable="true" ma:displayName="Extracted Text" ma:internalName="MediaServiceOCR" ma:readOnly="true">
      <xsd:simpleType>
        <xsd:restriction base="dms:Note">
          <xsd:maxLength value="255"/>
        </xsd:restriction>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element name="MediaServiceAutoKeyPoints" ma:index="34" nillable="true" ma:displayName="MediaServiceAutoKeyPoints" ma:hidden="true" ma:internalName="MediaServiceAutoKeyPoints" ma:readOnly="true">
      <xsd:simpleType>
        <xsd:restriction base="dms:Note"/>
      </xsd:simpleType>
    </xsd:element>
    <xsd:element name="MediaServiceKeyPoints" ma:index="35" nillable="true" ma:displayName="KeyPoints" ma:internalName="MediaServiceKeyPoints" ma:readOnly="true">
      <xsd:simpleType>
        <xsd:restriction base="dms:Note">
          <xsd:maxLength value="255"/>
        </xsd:restriction>
      </xsd:simpleType>
    </xsd:element>
    <xsd:element name="_dlc_DocId" ma:index="38" nillable="true" ma:displayName="Document ID Value" ma:description="The value of the document ID assigned to this item." ma:internalName="_dlc_DocId" ma:readOnly="true">
      <xsd:simpleType>
        <xsd:restriction base="dms:Text"/>
      </xsd:simpleType>
    </xsd:element>
    <xsd:element name="_dlc_DocIdUrl" ma:index="3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MediaServiceObjectDetectorVersions" ma:index="41" nillable="true" ma:displayName="MediaServiceObjectDetectorVersions" ma:hidden="true" ma:indexed="true" ma:internalName="MediaServiceObjectDetectorVersions" ma:readOnly="true">
      <xsd:simpleType>
        <xsd:restriction base="dms:Text"/>
      </xsd:simpleType>
    </xsd:element>
    <xsd:element name="MediaServiceSearchProperties" ma:index="4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d09b04b-c448-408d-b1d4-c0058ac8627f" elementFormDefault="qualified">
    <xsd:import namespace="http://schemas.microsoft.com/office/2006/documentManagement/types"/>
    <xsd:import namespace="http://schemas.microsoft.com/office/infopath/2007/PartnerControls"/>
    <xsd:element name="SharedWithUsers" ma:index="3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7"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7c66c29-457d-49f5-8f3c-b908bdc37b90" elementFormDefault="qualified">
    <xsd:import namespace="http://schemas.microsoft.com/office/2006/documentManagement/types"/>
    <xsd:import namespace="http://schemas.microsoft.com/office/infopath/2007/PartnerControls"/>
    <xsd:element name="_dlc_DocIdPersistId" ma:index="4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9"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6.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6DCEE73-68BF-4D66-8CD5-7C55CFB212B5}">
  <ds:schemaRefs>
    <ds:schemaRef ds:uri="16de24da-b446-4916-ae18-4f664ffc18cf"/>
    <ds:schemaRef ds:uri="http://www.w3.org/XML/1998/namespace"/>
    <ds:schemaRef ds:uri="http://schemas.microsoft.com/office/2006/documentManagement/types"/>
    <ds:schemaRef ds:uri="http://schemas.microsoft.com/office/infopath/2007/PartnerControls"/>
    <ds:schemaRef ds:uri="http://purl.org/dc/dcmitype/"/>
    <ds:schemaRef ds:uri="http://schemas.openxmlformats.org/package/2006/metadata/core-properties"/>
    <ds:schemaRef ds:uri="47c66c29-457d-49f5-8f3c-b908bdc37b90"/>
    <ds:schemaRef ds:uri="http://purl.org/dc/elements/1.1/"/>
    <ds:schemaRef ds:uri="fd09b04b-c448-408d-b1d4-c0058ac8627f"/>
    <ds:schemaRef ds:uri="ed230fa4-7750-4b7e-bf8e-118afa964ad9"/>
    <ds:schemaRef ds:uri="1f95069b-0517-448f-ad8a-5edd2fd38221"/>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DE0077FC-B703-4F97-A4C2-8822141AC903}">
  <ds:schemaRefs>
    <ds:schemaRef ds:uri="http://schemas.microsoft.com/sharepoint/events"/>
  </ds:schemaRefs>
</ds:datastoreItem>
</file>

<file path=customXml/itemProps3.xml><?xml version="1.0" encoding="utf-8"?>
<ds:datastoreItem xmlns:ds="http://schemas.openxmlformats.org/officeDocument/2006/customXml" ds:itemID="{F7D7F5A4-0AA7-402C-A7F7-720CCE4E2D53}">
  <ds:schemaRefs>
    <ds:schemaRef ds:uri="http://www.imanage.com/work/xmlschema"/>
  </ds:schemaRefs>
</ds:datastoreItem>
</file>

<file path=customXml/itemProps4.xml><?xml version="1.0" encoding="utf-8"?>
<ds:datastoreItem xmlns:ds="http://schemas.openxmlformats.org/officeDocument/2006/customXml" ds:itemID="{108D799C-CFDE-40C3-B89C-C51380264A01}">
  <ds:schemaRefs>
    <ds:schemaRef ds:uri="Microsoft.SharePoint.Taxonomy.ContentTypeSync"/>
  </ds:schemaRefs>
</ds:datastoreItem>
</file>

<file path=customXml/itemProps5.xml><?xml version="1.0" encoding="utf-8"?>
<ds:datastoreItem xmlns:ds="http://schemas.openxmlformats.org/officeDocument/2006/customXml" ds:itemID="{13E7CDB3-DCEA-4804-9EEF-8038AC3E8ED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f95069b-0517-448f-ad8a-5edd2fd38221"/>
    <ds:schemaRef ds:uri="ed230fa4-7750-4b7e-bf8e-118afa964ad9"/>
    <ds:schemaRef ds:uri="16de24da-b446-4916-ae18-4f664ffc18cf"/>
    <ds:schemaRef ds:uri="fd09b04b-c448-408d-b1d4-c0058ac8627f"/>
    <ds:schemaRef ds:uri="47c66c29-457d-49f5-8f3c-b908bdc37b9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6.xml><?xml version="1.0" encoding="utf-8"?>
<ds:datastoreItem xmlns:ds="http://schemas.openxmlformats.org/officeDocument/2006/customXml" ds:itemID="{83CB93E9-140A-442D-BFFD-9AF19B1E97C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28</vt:i4>
      </vt:variant>
      <vt:variant>
        <vt:lpstr>Named Ranges</vt:lpstr>
      </vt:variant>
      <vt:variant>
        <vt:i4>254</vt:i4>
      </vt:variant>
    </vt:vector>
  </HeadingPairs>
  <TitlesOfParts>
    <vt:vector size="282" baseType="lpstr">
      <vt:lpstr>List</vt:lpstr>
      <vt:lpstr>CoverSheet</vt:lpstr>
      <vt:lpstr>Directors' certificate</vt:lpstr>
      <vt:lpstr>Table of Contents  </vt:lpstr>
      <vt:lpstr> Assurance report</vt:lpstr>
      <vt:lpstr>F1. RAB</vt:lpstr>
      <vt:lpstr>F2.Opex</vt:lpstr>
      <vt:lpstr>F3. Base Capex</vt:lpstr>
      <vt:lpstr>F4. Actuals vs Forecasts</vt:lpstr>
      <vt:lpstr>F5. Major Capex Projects</vt:lpstr>
      <vt:lpstr>F6. Revenues</vt:lpstr>
      <vt:lpstr>F7. Cost Allocation</vt:lpstr>
      <vt:lpstr>F7a. Asset Allocation</vt:lpstr>
      <vt:lpstr>TP1. ROI and profit</vt:lpstr>
      <vt:lpstr>TP2. Major project costs</vt:lpstr>
      <vt:lpstr>TP3. Major project timing</vt:lpstr>
      <vt:lpstr>TP5. Related party transactions</vt:lpstr>
      <vt:lpstr>TP6. Investment contracts</vt:lpstr>
      <vt:lpstr>G1. System Statistics </vt:lpstr>
      <vt:lpstr>G2. Grid Demand and Injection</vt:lpstr>
      <vt:lpstr>G3. GXP Capacity and Demand</vt:lpstr>
      <vt:lpstr>G4. Quality Grid Outputs</vt:lpstr>
      <vt:lpstr>G5. Quality interconnection </vt:lpstr>
      <vt:lpstr>G6. Asset Health and Age</vt:lpstr>
      <vt:lpstr>G7. AMMAT</vt:lpstr>
      <vt:lpstr>G8. AMMAT Results </vt:lpstr>
      <vt:lpstr>SO1. System Operator</vt:lpstr>
      <vt:lpstr>Drop down boxes</vt:lpstr>
      <vt:lpstr>_disclosure_date</vt:lpstr>
      <vt:lpstr>_template_version</vt:lpstr>
      <vt:lpstr>_title</vt:lpstr>
      <vt:lpstr>dd_opexsalescapex</vt:lpstr>
      <vt:lpstr>dd_YesNo</vt:lpstr>
      <vt:lpstr>M</vt:lpstr>
      <vt:lpstr>' Assurance report'!Print_Area</vt:lpstr>
      <vt:lpstr>CoverSheet!Print_Area</vt:lpstr>
      <vt:lpstr>'Directors'' certificate'!Print_Area</vt:lpstr>
      <vt:lpstr>'F1. RAB'!Print_Area</vt:lpstr>
      <vt:lpstr>F2.Opex!Print_Area</vt:lpstr>
      <vt:lpstr>'F3. Base Capex'!Print_Area</vt:lpstr>
      <vt:lpstr>'F4. Actuals vs Forecasts'!Print_Area</vt:lpstr>
      <vt:lpstr>'F6. Revenues'!Print_Area</vt:lpstr>
      <vt:lpstr>'F7. Cost Allocation'!Print_Area</vt:lpstr>
      <vt:lpstr>'F7a. Asset Allocation'!Print_Area</vt:lpstr>
      <vt:lpstr>'G1. System Statistics '!Print_Area</vt:lpstr>
      <vt:lpstr>'G2. Grid Demand and Injection'!Print_Area</vt:lpstr>
      <vt:lpstr>'G3. GXP Capacity and Demand'!Print_Area</vt:lpstr>
      <vt:lpstr>'G4. Quality Grid Outputs'!Print_Area</vt:lpstr>
      <vt:lpstr>'G5. Quality interconnection '!Print_Area</vt:lpstr>
      <vt:lpstr>'G6. Asset Health and Age'!Print_Area</vt:lpstr>
      <vt:lpstr>'G7. AMMAT'!Print_Area</vt:lpstr>
      <vt:lpstr>'SO1. System Operator'!Print_Area</vt:lpstr>
      <vt:lpstr>'Table of Contents  '!Print_Area</vt:lpstr>
      <vt:lpstr>'TP1. ROI and profit'!Print_Area</vt:lpstr>
      <vt:lpstr>'TP2. Major project costs'!Print_Area</vt:lpstr>
      <vt:lpstr>'TP3. Major project timing'!Print_Area</vt:lpstr>
      <vt:lpstr>'TP6. Investment contracts'!Print_Area</vt:lpstr>
      <vt:lpstr>'G3. GXP Capacity and Demand'!Print_Titles</vt:lpstr>
      <vt:lpstr>'G6. Asset Health and Age'!Print_Titles</vt:lpstr>
      <vt:lpstr>tb_F1i_1_ptable_data</vt:lpstr>
      <vt:lpstr>tb_F1i_1_ptable_header</vt:lpstr>
      <vt:lpstr>tb_F1i_1_ptable_label</vt:lpstr>
      <vt:lpstr>tb_F1i_1_ptable_subtitle</vt:lpstr>
      <vt:lpstr>tb_F1i_2_ptable_data</vt:lpstr>
      <vt:lpstr>tb_F1i_2_ptable_header</vt:lpstr>
      <vt:lpstr>tb_F1i_2_ptable_label</vt:lpstr>
      <vt:lpstr>tb_F1ii_1_ptable_data</vt:lpstr>
      <vt:lpstr>tb_F1ii_1_ptable_header</vt:lpstr>
      <vt:lpstr>tb_F1ii_1_ptable_label</vt:lpstr>
      <vt:lpstr>tb_F1iii_1_cell_data</vt:lpstr>
      <vt:lpstr>tb_F1iii_1_cell_label</vt:lpstr>
      <vt:lpstr>tb_F1iii_1_ptable_data</vt:lpstr>
      <vt:lpstr>tb_F1iii_1_ptable_header</vt:lpstr>
      <vt:lpstr>tb_F1iii_1_ptable_label</vt:lpstr>
      <vt:lpstr>tb_F1iv_1_ptable_data</vt:lpstr>
      <vt:lpstr>tb_F1iv_1_ptable_header</vt:lpstr>
      <vt:lpstr>tb_F1iv_1_ptable_label</vt:lpstr>
      <vt:lpstr>tb_F1iv_1_ptable_subtitle</vt:lpstr>
      <vt:lpstr>tb_F1iv_2_ptable_data</vt:lpstr>
      <vt:lpstr>tb_F1iv_2_ptable_header</vt:lpstr>
      <vt:lpstr>tb_F1iv_2_ptable_label</vt:lpstr>
      <vt:lpstr>tb_F1ix_1_ptable_data</vt:lpstr>
      <vt:lpstr>tb_F1ix_1_ptable_header</vt:lpstr>
      <vt:lpstr>tb_F1ix_1_ptable_label</vt:lpstr>
      <vt:lpstr>tb_F1v_1_ptable_data</vt:lpstr>
      <vt:lpstr>tb_F1v_1_ptable_header</vt:lpstr>
      <vt:lpstr>tb_F1v_1_ptable_label</vt:lpstr>
      <vt:lpstr>tb_F1vi_1_ptable_data</vt:lpstr>
      <vt:lpstr>tb_F1vi_1_ptable_header</vt:lpstr>
      <vt:lpstr>tb_F1vi_1_ptable_label</vt:lpstr>
      <vt:lpstr>tb_F1vii_1_ptable_data</vt:lpstr>
      <vt:lpstr>tb_F1vii_1_ptable_header</vt:lpstr>
      <vt:lpstr>tb_F1vii_1_ptable_label</vt:lpstr>
      <vt:lpstr>tb_F1viii_1_ptable_data</vt:lpstr>
      <vt:lpstr>tb_F1viii_1_ptable_header</vt:lpstr>
      <vt:lpstr>tb_F1viii_1_ptable_label</vt:lpstr>
      <vt:lpstr>tb_F1x_1_ptable_data</vt:lpstr>
      <vt:lpstr>tb_F1x_1_ptable_header</vt:lpstr>
      <vt:lpstr>tb_F1x_1_ptable_label</vt:lpstr>
      <vt:lpstr>tb_F2i_1_ptable_data</vt:lpstr>
      <vt:lpstr>tb_F2i_1_ptable_header</vt:lpstr>
      <vt:lpstr>tb_F2i_1_ptable_label</vt:lpstr>
      <vt:lpstr>tb_F2i_1_ptable_subtitle</vt:lpstr>
      <vt:lpstr>tb_F2i_2_ptable_data</vt:lpstr>
      <vt:lpstr>tb_F2i_2_ptable_header</vt:lpstr>
      <vt:lpstr>tb_F2i_2_ptable_label</vt:lpstr>
      <vt:lpstr>tb_F2ii_1_ptable_data</vt:lpstr>
      <vt:lpstr>tb_F2ii_1_ptable_header</vt:lpstr>
      <vt:lpstr>tb_F2ii_1_ptable_label</vt:lpstr>
      <vt:lpstr>tb_F2iii_1_ptable_data</vt:lpstr>
      <vt:lpstr>tb_F2iii_1_ptable_header</vt:lpstr>
      <vt:lpstr>tb_F2iii_1_ptable_label</vt:lpstr>
      <vt:lpstr>tb_F2iv_1_ptable_data</vt:lpstr>
      <vt:lpstr>tb_F2iv_1_ptable_header</vt:lpstr>
      <vt:lpstr>tb_F2iv_1_ptable_label</vt:lpstr>
      <vt:lpstr>tb_F3i_1_ptable_data</vt:lpstr>
      <vt:lpstr>tb_F3i_1_ptable_header</vt:lpstr>
      <vt:lpstr>tb_F3i_1_ptable_label</vt:lpstr>
      <vt:lpstr>tb_F3i_1_ptable_subtitle</vt:lpstr>
      <vt:lpstr>tb_F3i_2_ptable_data</vt:lpstr>
      <vt:lpstr>tb_F3i_2_ptable_header</vt:lpstr>
      <vt:lpstr>tb_F3i_2_ptable_label</vt:lpstr>
      <vt:lpstr>tb_F3ii_1_ptable_data</vt:lpstr>
      <vt:lpstr>tb_F3ii_1_ptable_header</vt:lpstr>
      <vt:lpstr>tb_F3ii_1_ptable_label</vt:lpstr>
      <vt:lpstr>tb_F4i_1_ptable_data</vt:lpstr>
      <vt:lpstr>tb_F4i_1_ptable_header</vt:lpstr>
      <vt:lpstr>tb_F4i_1_ptable_label</vt:lpstr>
      <vt:lpstr>tb_F4ii_1_ptable_data</vt:lpstr>
      <vt:lpstr>tb_F4ii_1_ptable_header</vt:lpstr>
      <vt:lpstr>tb_F4ii_1_ptable_label</vt:lpstr>
      <vt:lpstr>tb_F4iii_1_ptable_data</vt:lpstr>
      <vt:lpstr>tb_F4iii_1_ptable_header</vt:lpstr>
      <vt:lpstr>tb_F4iii_1_ptable_label</vt:lpstr>
      <vt:lpstr>tb_F4iv_1_ptable_data</vt:lpstr>
      <vt:lpstr>tb_F4iv_1_ptable_header</vt:lpstr>
      <vt:lpstr>tb_F4iv_1_ptable_label</vt:lpstr>
      <vt:lpstr>tb_F5i_1_ptable_data</vt:lpstr>
      <vt:lpstr>tb_F5i_1_ptable_header</vt:lpstr>
      <vt:lpstr>tb_F5i_1_ptable_label</vt:lpstr>
      <vt:lpstr>tb_F5i_1_ptable_subtitle</vt:lpstr>
      <vt:lpstr>tb_F5ii_1_ptable_data</vt:lpstr>
      <vt:lpstr>tb_F5ii_1_ptable_header</vt:lpstr>
      <vt:lpstr>tb_F5ii_1_ptable_label</vt:lpstr>
      <vt:lpstr>tb_F5ii_1_ptable_subtitle</vt:lpstr>
      <vt:lpstr>tb_F5ii_2_ptable_data</vt:lpstr>
      <vt:lpstr>tb_F5ii_2_ptable_header</vt:lpstr>
      <vt:lpstr>tb_F5ii_2_ptable_label</vt:lpstr>
      <vt:lpstr>tb_F5ii_2_ptable_subtitle</vt:lpstr>
      <vt:lpstr>tb_F5ii_3_ptable_data</vt:lpstr>
      <vt:lpstr>tb_F5ii_3_ptable_header</vt:lpstr>
      <vt:lpstr>tb_F5ii_3_ptable_label</vt:lpstr>
      <vt:lpstr>tb_F5ii_3_ptable_subtitle</vt:lpstr>
      <vt:lpstr>tb_F5ii_4_ptable_data</vt:lpstr>
      <vt:lpstr>tb_F5ii_4_ptable_header</vt:lpstr>
      <vt:lpstr>tb_F5ii_4_ptable_label</vt:lpstr>
      <vt:lpstr>tb_F5ii_4_ptable_subtitle</vt:lpstr>
      <vt:lpstr>tb_F5ii_5_ptable_data</vt:lpstr>
      <vt:lpstr>tb_F5ii_5_ptable_header</vt:lpstr>
      <vt:lpstr>tb_F5ii_5_ptable_label</vt:lpstr>
      <vt:lpstr>tb_F5ii_5_ptable_subtitle</vt:lpstr>
      <vt:lpstr>tb_F5ii_6_ptable_data</vt:lpstr>
      <vt:lpstr>tb_F5ii_6_ptable_header</vt:lpstr>
      <vt:lpstr>tb_F5ii_6_ptable_label</vt:lpstr>
      <vt:lpstr>tb_F5ii_6_ptable_subtitle</vt:lpstr>
      <vt:lpstr>tb_F5ii_7_ptable_data</vt:lpstr>
      <vt:lpstr>tb_F5ii_7_ptable_header</vt:lpstr>
      <vt:lpstr>tb_F5ii_7_ptable_label</vt:lpstr>
      <vt:lpstr>tb_F5ii_7_ptable_subtitle</vt:lpstr>
      <vt:lpstr>tb_F5iii_1_ptable_data</vt:lpstr>
      <vt:lpstr>tb_F5iii_1_ptable_header</vt:lpstr>
      <vt:lpstr>tb_F5iii_1_ptable_label</vt:lpstr>
      <vt:lpstr>tb_F5iii_1_ptable_subtitle</vt:lpstr>
      <vt:lpstr>tb_F5iv_1_ptable_header</vt:lpstr>
      <vt:lpstr>tb_F5iv_1_ptable_subtitle</vt:lpstr>
      <vt:lpstr>tb_F5iv_2_ptable_data</vt:lpstr>
      <vt:lpstr>tb_F5iv_2_ptable_header</vt:lpstr>
      <vt:lpstr>tb_F5iv_2_ptable_label</vt:lpstr>
      <vt:lpstr>tb_F5iv_2_ptable_subtitle</vt:lpstr>
      <vt:lpstr>tb_F5iv_3_ptable_header</vt:lpstr>
      <vt:lpstr>tb_F5iv_3_ptable_subtitle</vt:lpstr>
      <vt:lpstr>tb_F5iv_4_ptable_data</vt:lpstr>
      <vt:lpstr>tb_F5iv_4_ptable_header</vt:lpstr>
      <vt:lpstr>tb_F5iv_4_ptable_label</vt:lpstr>
      <vt:lpstr>tb_F5iv_4_ptable_subtitle</vt:lpstr>
      <vt:lpstr>tb_G1i_1_ptable_data</vt:lpstr>
      <vt:lpstr>tb_G1i_1_ptable_header</vt:lpstr>
      <vt:lpstr>tb_G1i_1_ptable_label</vt:lpstr>
      <vt:lpstr>tb_G1i_1_ptable_subtitle</vt:lpstr>
      <vt:lpstr>tb_G1i_2_ptable_data</vt:lpstr>
      <vt:lpstr>tb_G1i_2_ptable_header</vt:lpstr>
      <vt:lpstr>tb_G1i_2_ptable_label</vt:lpstr>
      <vt:lpstr>tb_G1i_2_ptable_subtitle</vt:lpstr>
      <vt:lpstr>tb_G1i_3_ptable_data</vt:lpstr>
      <vt:lpstr>tb_G1i_3_ptable_header</vt:lpstr>
      <vt:lpstr>tb_G1i_3_ptable_label</vt:lpstr>
      <vt:lpstr>tb_G1i_3_ptable_subtitle</vt:lpstr>
      <vt:lpstr>tb_G1i_4_ptable_data</vt:lpstr>
      <vt:lpstr>tb_G1i_4_ptable_header</vt:lpstr>
      <vt:lpstr>tb_G1i_4_ptable_label</vt:lpstr>
      <vt:lpstr>tb_G1i_4_ptable_subtitle</vt:lpstr>
      <vt:lpstr>tb_G1i_5_ptable_data</vt:lpstr>
      <vt:lpstr>tb_G1i_5_ptable_header</vt:lpstr>
      <vt:lpstr>tb_G1i_5_ptable_label</vt:lpstr>
      <vt:lpstr>tb_G1i_5_ptable_subtitle</vt:lpstr>
      <vt:lpstr>tb_G1i_6_ptable_data</vt:lpstr>
      <vt:lpstr>tb_G1i_6_ptable_header</vt:lpstr>
      <vt:lpstr>tb_G1i_6_ptable_label</vt:lpstr>
      <vt:lpstr>tb_G2i_1_ptable_data</vt:lpstr>
      <vt:lpstr>tb_G2i_1_ptable_header</vt:lpstr>
      <vt:lpstr>tb_G2i_1_ptable_label</vt:lpstr>
      <vt:lpstr>tb_G2i_1_ptable_subtitle</vt:lpstr>
      <vt:lpstr>tb_G2i_2_ptable_data</vt:lpstr>
      <vt:lpstr>tb_G2i_2_ptable_header</vt:lpstr>
      <vt:lpstr>tb_G2i_2_ptable_label</vt:lpstr>
      <vt:lpstr>tb_G2i_2_ptable_subtitle</vt:lpstr>
      <vt:lpstr>'G3. GXP Capacity and Demand'!tb_G3i_1_ptable_data</vt:lpstr>
      <vt:lpstr>'G3. GXP Capacity and Demand'!tb_G3i_1_ptable_header</vt:lpstr>
      <vt:lpstr>'G3. GXP Capacity and Demand'!tb_G3i_1_ptable_label</vt:lpstr>
      <vt:lpstr>'G3. GXP Capacity and Demand'!tb_G3i_1_ptable_subtitle</vt:lpstr>
      <vt:lpstr>'G3. GXP Capacity and Demand'!tb_G3iii_1_ptable_data</vt:lpstr>
      <vt:lpstr>'G3. GXP Capacity and Demand'!tb_G3iii_1_ptable_header</vt:lpstr>
      <vt:lpstr>'G3. GXP Capacity and Demand'!tb_G3iii_1_ptable_label</vt:lpstr>
      <vt:lpstr>'G3. GXP Capacity and Demand'!tb_G3iii_1_ptable_subtitle</vt:lpstr>
      <vt:lpstr>tb_G4i_1_ptable_data</vt:lpstr>
      <vt:lpstr>tb_G4i_1_ptable_header</vt:lpstr>
      <vt:lpstr>tb_G4i_1_ptable_label</vt:lpstr>
      <vt:lpstr>tb_G4i_1_ptable_subtitle</vt:lpstr>
      <vt:lpstr>tb_G4ii_1_ptable_data</vt:lpstr>
      <vt:lpstr>tb_G4ii_1_ptable_header</vt:lpstr>
      <vt:lpstr>tb_G4ii_1_ptable_label</vt:lpstr>
      <vt:lpstr>tb_G4ii_1_ptable_labelheader</vt:lpstr>
      <vt:lpstr>tb_G4ii_1_ptable_subtitle</vt:lpstr>
      <vt:lpstr>tb_G4ii_2_ptable_data</vt:lpstr>
      <vt:lpstr>tb_G4ii_2_ptable_header</vt:lpstr>
      <vt:lpstr>tb_G4ii_2_ptable_label</vt:lpstr>
      <vt:lpstr>tb_G4ii_2_ptable_labelheader</vt:lpstr>
      <vt:lpstr>tb_G4ii_2_ptable_subtitle</vt:lpstr>
      <vt:lpstr>tb_G4iii_1_ptable_data</vt:lpstr>
      <vt:lpstr>tb_G4iii_1_ptable_header</vt:lpstr>
      <vt:lpstr>tb_G4iii_1_ptable_label</vt:lpstr>
      <vt:lpstr>tb_G4iii_1_ptable_labelheader</vt:lpstr>
      <vt:lpstr>tb_G5i_1_ptable_data</vt:lpstr>
      <vt:lpstr>tb_G5i_1_ptable_header</vt:lpstr>
      <vt:lpstr>tb_G5i_1_ptable_label</vt:lpstr>
      <vt:lpstr>tb_G5i_1_ptable_subtitle</vt:lpstr>
      <vt:lpstr>tb_SO1i_1_cell_data</vt:lpstr>
      <vt:lpstr>tb_SO1i_1_cell_header</vt:lpstr>
      <vt:lpstr>tb_SO1i_1_cell_label</vt:lpstr>
      <vt:lpstr>tb_SO1ii_1_ptable_data</vt:lpstr>
      <vt:lpstr>tb_SO1ii_1_ptable_header</vt:lpstr>
      <vt:lpstr>tb_SO1ii_1_ptable_label</vt:lpstr>
      <vt:lpstr>tb_SO1iii_1_ptable_data</vt:lpstr>
      <vt:lpstr>tb_SO1iii_1_ptable_header</vt:lpstr>
      <vt:lpstr>tb_SO1iii_1_ptable_label</vt:lpstr>
      <vt:lpstr>tb_SO1iii_2_ptable_data</vt:lpstr>
      <vt:lpstr>tb_SO1iii_2_ptable_header</vt:lpstr>
      <vt:lpstr>tb_SO1iii_2_ptable_label</vt:lpstr>
      <vt:lpstr>tb_SO1iii_3_ptable_data</vt:lpstr>
      <vt:lpstr>tb_SO1iii_3_ptable_header</vt:lpstr>
      <vt:lpstr>tb_SO1iii_3_ptable_label</vt:lpstr>
      <vt:lpstr>tb_SO1iv_1_ptable_data</vt:lpstr>
      <vt:lpstr>tb_SO1iv_1_ptable_header</vt:lpstr>
      <vt:lpstr>tb_SO1iv_1_ptable_label</vt:lpstr>
      <vt:lpstr>tb_SO1iv_2_ptable_data</vt:lpstr>
      <vt:lpstr>tb_SO1iv_2_ptable_header</vt:lpstr>
      <vt:lpstr>tb_SO1iv_2_ptable_label</vt:lpstr>
      <vt:lpstr>tb_SO1iv_3_ptable_data</vt:lpstr>
      <vt:lpstr>tb_SO1iv_3_ptable_header</vt:lpstr>
      <vt:lpstr>tb_SO1iv_3_ptable_label</vt:lpstr>
      <vt:lpstr>tb_SO1v_1_ptable_data</vt:lpstr>
      <vt:lpstr>tb_SO1v_1_ptable_header</vt:lpstr>
      <vt:lpstr>tb_SO1v_1_ptable_label</vt:lpstr>
      <vt:lpstr>tb_SO1v_2_ptable_data</vt:lpstr>
      <vt:lpstr>tb_SO1v_2_ptable_header</vt:lpstr>
      <vt:lpstr>tb_SO1v_2_ptable_label</vt:lpstr>
      <vt:lpstr>tb_SO1v_3_ptable_data</vt:lpstr>
      <vt:lpstr>tb_SO1v_3_ptable_header</vt:lpstr>
      <vt:lpstr>tb_SO1v_3_ptable_label</vt:lpstr>
      <vt:lpstr>tb_SO1vi_1_ptable_data</vt:lpstr>
      <vt:lpstr>tb_SO1vi_1_ptable_header</vt:lpstr>
      <vt:lpstr>tb_SO1vi_1_ptable_label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Transpower</dc:creator>
  <cp:keywords/>
  <dc:description/>
  <cp:lastModifiedBy>Liam Dempsey</cp:lastModifiedBy>
  <cp:revision/>
  <dcterms:created xsi:type="dcterms:W3CDTF">1899-12-31T11:00:00Z</dcterms:created>
  <dcterms:modified xsi:type="dcterms:W3CDTF">2026-10-19T22:45:23Z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0x01010059C9F7FCA502814A82AE6D925899EB8601001CA43ED9DBFA974A9A3765FEEF01E81D</vt:lpwstr>
  </property>
  <property fmtid="{D5CDD505-2E9C-101B-9397-08002B2CF9AE}" pid="3" name="_dlc_DocIdItemGuid">
    <vt:lpwstr>1011419b-8cd7-495e-99b0-006be540501e</vt:lpwstr>
  </property>
  <property fmtid="{D5CDD505-2E9C-101B-9397-08002B2CF9AE}" pid="4" name="SecurityClassification">
    <vt:lpwstr/>
  </property>
  <property fmtid="{D5CDD505-2E9C-101B-9397-08002B2CF9AE}" pid="5" name="BusinessFunctionL3">
    <vt:lpwstr/>
  </property>
  <property fmtid="{D5CDD505-2E9C-101B-9397-08002B2CF9AE}" pid="6" name="BusinessFunctionL1">
    <vt:lpwstr/>
  </property>
  <property fmtid="{D5CDD505-2E9C-101B-9397-08002B2CF9AE}" pid="7" name="DocumentStatus">
    <vt:lpwstr/>
  </property>
  <property fmtid="{D5CDD505-2E9C-101B-9397-08002B2CF9AE}" pid="8" name="BusinessFunctionL2">
    <vt:lpwstr/>
  </property>
  <property fmtid="{D5CDD505-2E9C-101B-9397-08002B2CF9AE}" pid="9" name="MSIP_Label_ec504e64-2eb9-4143-98d1-ab3085e5d939_Enabled">
    <vt:lpwstr>true</vt:lpwstr>
  </property>
  <property fmtid="{D5CDD505-2E9C-101B-9397-08002B2CF9AE}" pid="10" name="MSIP_Label_ec504e64-2eb9-4143-98d1-ab3085e5d939_SetDate">
    <vt:lpwstr>2025-02-04T01:12:32Z</vt:lpwstr>
  </property>
  <property fmtid="{D5CDD505-2E9C-101B-9397-08002B2CF9AE}" pid="11" name="MSIP_Label_ec504e64-2eb9-4143-98d1-ab3085e5d939_Method">
    <vt:lpwstr>Standard</vt:lpwstr>
  </property>
  <property fmtid="{D5CDD505-2E9C-101B-9397-08002B2CF9AE}" pid="12" name="MSIP_Label_ec504e64-2eb9-4143-98d1-ab3085e5d939_Name">
    <vt:lpwstr>ec504e64-2eb9-4143-98d1-ab3085e5d939</vt:lpwstr>
  </property>
  <property fmtid="{D5CDD505-2E9C-101B-9397-08002B2CF9AE}" pid="13" name="MSIP_Label_ec504e64-2eb9-4143-98d1-ab3085e5d939_SiteId">
    <vt:lpwstr>cb644580-6519-46f6-a00f-5bac4352068f</vt:lpwstr>
  </property>
  <property fmtid="{D5CDD505-2E9C-101B-9397-08002B2CF9AE}" pid="14" name="MSIP_Label_ec504e64-2eb9-4143-98d1-ab3085e5d939_ActionId">
    <vt:lpwstr>75e622c9-64f2-4c7d-9ac6-02b597e2828a</vt:lpwstr>
  </property>
  <property fmtid="{D5CDD505-2E9C-101B-9397-08002B2CF9AE}" pid="15" name="MSIP_Label_ec504e64-2eb9-4143-98d1-ab3085e5d939_ContentBits">
    <vt:lpwstr>0</vt:lpwstr>
  </property>
  <property fmtid="{D5CDD505-2E9C-101B-9397-08002B2CF9AE}" pid="16" name="SV_QUERY_LIST_4F35BF76-6C0D-4D9B-82B2-816C12CF3733">
    <vt:lpwstr>empty_477D106A-C0D6-4607-AEBD-E2C9D60EA279</vt:lpwstr>
  </property>
  <property fmtid="{D5CDD505-2E9C-101B-9397-08002B2CF9AE}" pid="17" name="SV_HIDDEN_GRID_QUERY_LIST_4F35BF76-6C0D-4D9B-82B2-816C12CF3733">
    <vt:lpwstr>empty_477D106A-C0D6-4607-AEBD-E2C9D60EA279</vt:lpwstr>
  </property>
</Properties>
</file>